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66925"/>
  <xr:revisionPtr revIDLastSave="0" documentId="8_{653FF68D-17AE-4C49-8637-1DBEF6D11CDE}" xr6:coauthVersionLast="47" xr6:coauthVersionMax="47" xr10:uidLastSave="{00000000-0000-0000-0000-000000000000}"/>
  <bookViews>
    <workbookView xWindow="-120" yWindow="-120" windowWidth="29040" windowHeight="15840" tabRatio="834" xr2:uid="{755E4EC0-E2FB-4E62-AFC7-70A56A3A6229}"/>
  </bookViews>
  <sheets>
    <sheet name="Title" sheetId="2" r:id="rId1"/>
    <sheet name="Overview" sheetId="1" r:id="rId2"/>
    <sheet name="Output" sheetId="28" r:id="rId3"/>
    <sheet name="Output - longer term" sheetId="33" r:id="rId4"/>
    <sheet name="Output -  waterfall" sheetId="32" r:id="rId5"/>
    <sheet name="Calc - simple BB" sheetId="20" r:id="rId6"/>
    <sheet name="Calc - TPM charges" sheetId="13" r:id="rId7"/>
    <sheet name="Calc - 2021-22 LCE" sheetId="4" r:id="rId8"/>
    <sheet name="Input - LCE" sheetId="15" r:id="rId9"/>
    <sheet name="Input - simple BB" sheetId="16" r:id="rId10"/>
    <sheet name="Input  - indicative charges" sheetId="3" r:id="rId1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8" hidden="1">'Input - LCE'!$A$8:$I$66</definedName>
    <definedName name="_xlnm._FilterDatabase" localSheetId="9" hidden="1">'Input - simple BB'!$A$13:$K$8868</definedName>
    <definedName name="_xlnm._FilterDatabase" localSheetId="2" hidden="1">Output!$B$90:$H$147</definedName>
    <definedName name="_xlchart.v1.2" hidden="1">'Output -  waterfall'!$B$69:$B$74</definedName>
    <definedName name="_xlchart.v1.3" hidden="1">'Output -  waterfall'!$C$69:$C$74</definedName>
    <definedName name="_xlchart.v5.0" hidden="1">'Output -  waterfall'!$B$11:$B$14</definedName>
    <definedName name="_xlchart.v5.1" hidden="1">'Output -  waterfall'!$D$11:$D$14</definedName>
    <definedName name="Pal_Workbook_GUID" hidden="1">"6S1JHEHENLE191V518WIWCLK"</definedName>
    <definedName name="_xlnm.Print_Area" localSheetId="0">Title!$A$1:$P$36</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0" i="33" l="1"/>
  <c r="C48" i="33"/>
  <c r="C49" i="33"/>
  <c r="E80" i="28" l="1"/>
  <c r="D80" i="28"/>
  <c r="E30" i="33" l="1"/>
  <c r="E25" i="33"/>
  <c r="E45" i="32" l="1"/>
  <c r="D45" i="32"/>
  <c r="C45" i="32"/>
  <c r="E42" i="32"/>
  <c r="D42" i="32"/>
  <c r="C42" i="32"/>
  <c r="E41" i="32"/>
  <c r="D41" i="32"/>
  <c r="C41" i="32"/>
  <c r="G66"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7" i="4"/>
  <c r="C43" i="32" l="1"/>
  <c r="C61" i="32" s="1"/>
  <c r="C70" i="32" s="1"/>
  <c r="E43" i="32"/>
  <c r="E61" i="32" s="1"/>
  <c r="D43" i="32"/>
  <c r="D61" i="32" s="1"/>
  <c r="N31" i="3"/>
  <c r="N23" i="3"/>
  <c r="N15" i="3"/>
  <c r="N63" i="3"/>
  <c r="N55" i="3"/>
  <c r="N47" i="3"/>
  <c r="N39" i="3"/>
  <c r="N24" i="3"/>
  <c r="N16" i="3"/>
  <c r="N64" i="3"/>
  <c r="N56" i="3"/>
  <c r="N48" i="3"/>
  <c r="N40" i="3"/>
  <c r="N32" i="3"/>
  <c r="N30" i="3"/>
  <c r="N22" i="3"/>
  <c r="N14" i="3"/>
  <c r="N62" i="3"/>
  <c r="N54" i="3"/>
  <c r="N46" i="3"/>
  <c r="N38" i="3"/>
  <c r="N27" i="3"/>
  <c r="N43" i="3"/>
  <c r="N35" i="3"/>
  <c r="N66" i="3"/>
  <c r="N50" i="3"/>
  <c r="N42" i="3"/>
  <c r="N34" i="3"/>
  <c r="N19" i="3"/>
  <c r="N59" i="3"/>
  <c r="N26" i="3"/>
  <c r="N18" i="3"/>
  <c r="N58" i="3"/>
  <c r="N67" i="3"/>
  <c r="N51" i="3"/>
  <c r="N13" i="3"/>
  <c r="N29" i="3"/>
  <c r="N45" i="3"/>
  <c r="N28" i="3"/>
  <c r="N20" i="3"/>
  <c r="N68" i="3"/>
  <c r="N60" i="3"/>
  <c r="N52" i="3"/>
  <c r="N44" i="3"/>
  <c r="N36" i="3"/>
  <c r="N21" i="3"/>
  <c r="N37" i="3"/>
  <c r="N53" i="3"/>
  <c r="N65" i="3"/>
  <c r="N57" i="3"/>
  <c r="N49" i="3"/>
  <c r="N41" i="3"/>
  <c r="N33" i="3"/>
  <c r="N69" i="3"/>
  <c r="N25" i="3"/>
  <c r="N61" i="3"/>
  <c r="N17" i="3"/>
  <c r="E10" i="20" l="1"/>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9" i="20"/>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J5238" i="16"/>
  <c r="J5239" i="16"/>
  <c r="J5240" i="16"/>
  <c r="J5241" i="16"/>
  <c r="J5242" i="16"/>
  <c r="J5243" i="16"/>
  <c r="J5244" i="16"/>
  <c r="J5245" i="16"/>
  <c r="J5246" i="16"/>
  <c r="J5247" i="16"/>
  <c r="J5248" i="16"/>
  <c r="J5249" i="16"/>
  <c r="J5250" i="16"/>
  <c r="J5251" i="16"/>
  <c r="J5252" i="16"/>
  <c r="J5253" i="16"/>
  <c r="J5254" i="16"/>
  <c r="J5255" i="16"/>
  <c r="J5256" i="16"/>
  <c r="J5257" i="16"/>
  <c r="J5258" i="16"/>
  <c r="J5259" i="16"/>
  <c r="J5260" i="16"/>
  <c r="J5261" i="16"/>
  <c r="J5262" i="16"/>
  <c r="J5263" i="16"/>
  <c r="J5264" i="16"/>
  <c r="J5265" i="16"/>
  <c r="J5266" i="16"/>
  <c r="J5267" i="16"/>
  <c r="J5268" i="16"/>
  <c r="J5269" i="16"/>
  <c r="J5270" i="16"/>
  <c r="J5271" i="16"/>
  <c r="J5272" i="16"/>
  <c r="J5273" i="16"/>
  <c r="J5274" i="16"/>
  <c r="J5275" i="16"/>
  <c r="J5276" i="16"/>
  <c r="J5277" i="16"/>
  <c r="J5278" i="16"/>
  <c r="J5279" i="16"/>
  <c r="J5280" i="16"/>
  <c r="J5281" i="16"/>
  <c r="J5282" i="16"/>
  <c r="J5283" i="16"/>
  <c r="J5284" i="16"/>
  <c r="J5285" i="16"/>
  <c r="J5286" i="16"/>
  <c r="J5287" i="16"/>
  <c r="J5288" i="16"/>
  <c r="J5289" i="16"/>
  <c r="J5290" i="16"/>
  <c r="J5291" i="16"/>
  <c r="J5292" i="16"/>
  <c r="J5293" i="16"/>
  <c r="J5294" i="16"/>
  <c r="J5295" i="16"/>
  <c r="J5296" i="16"/>
  <c r="J5297" i="16"/>
  <c r="J5298" i="16"/>
  <c r="J5299" i="16"/>
  <c r="J5300" i="16"/>
  <c r="J5301" i="16"/>
  <c r="J5302" i="16"/>
  <c r="J5303" i="16"/>
  <c r="J5304" i="16"/>
  <c r="J5305" i="16"/>
  <c r="J5306" i="16"/>
  <c r="J5307" i="16"/>
  <c r="J5308" i="16"/>
  <c r="J5309" i="16"/>
  <c r="J5310" i="16"/>
  <c r="J5311" i="16"/>
  <c r="J5312" i="16"/>
  <c r="J5313" i="16"/>
  <c r="J5314" i="16"/>
  <c r="J5315" i="16"/>
  <c r="J5316" i="16"/>
  <c r="J5317" i="16"/>
  <c r="J5318" i="16"/>
  <c r="J5319" i="16"/>
  <c r="J5320" i="16"/>
  <c r="J5321" i="16"/>
  <c r="J5322" i="16"/>
  <c r="J5323" i="16"/>
  <c r="J5324" i="16"/>
  <c r="J5325" i="16"/>
  <c r="J5326" i="16"/>
  <c r="J5327" i="16"/>
  <c r="J5328" i="16"/>
  <c r="J5329" i="16"/>
  <c r="J5330" i="16"/>
  <c r="J5331" i="16"/>
  <c r="J5332" i="16"/>
  <c r="J5333" i="16"/>
  <c r="J5334" i="16"/>
  <c r="J5335" i="16"/>
  <c r="J5336" i="16"/>
  <c r="J5337" i="16"/>
  <c r="J5338" i="16"/>
  <c r="J5339" i="16"/>
  <c r="J5340" i="16"/>
  <c r="J5341" i="16"/>
  <c r="J5342" i="16"/>
  <c r="J5343" i="16"/>
  <c r="J5344" i="16"/>
  <c r="J5345" i="16"/>
  <c r="J5346" i="16"/>
  <c r="J5347" i="16"/>
  <c r="J5348" i="16"/>
  <c r="J5349" i="16"/>
  <c r="J5350" i="16"/>
  <c r="J5351" i="16"/>
  <c r="J5352" i="16"/>
  <c r="J5353" i="16"/>
  <c r="J5354" i="16"/>
  <c r="J5355" i="16"/>
  <c r="J5356" i="16"/>
  <c r="J5357" i="16"/>
  <c r="J5358" i="16"/>
  <c r="J5359" i="16"/>
  <c r="J5360" i="16"/>
  <c r="J5361" i="16"/>
  <c r="J5362" i="16"/>
  <c r="J5363" i="16"/>
  <c r="J5364" i="16"/>
  <c r="J5365" i="16"/>
  <c r="J5366" i="16"/>
  <c r="J5367" i="16"/>
  <c r="J5368" i="16"/>
  <c r="J5369" i="16"/>
  <c r="J5370" i="16"/>
  <c r="J5371" i="16"/>
  <c r="J5372" i="16"/>
  <c r="J5373" i="16"/>
  <c r="J5374" i="16"/>
  <c r="J5375" i="16"/>
  <c r="J5376" i="16"/>
  <c r="J5377" i="16"/>
  <c r="J5378" i="16"/>
  <c r="J5379" i="16"/>
  <c r="J5380" i="16"/>
  <c r="J5381" i="16"/>
  <c r="J5382" i="16"/>
  <c r="J5383" i="16"/>
  <c r="J5384" i="16"/>
  <c r="J5385" i="16"/>
  <c r="J5386" i="16"/>
  <c r="J5387" i="16"/>
  <c r="J5388" i="16"/>
  <c r="J5389" i="16"/>
  <c r="J5390" i="16"/>
  <c r="J5391" i="16"/>
  <c r="J5392" i="16"/>
  <c r="J5393" i="16"/>
  <c r="J5394" i="16"/>
  <c r="J5395" i="16"/>
  <c r="J5396" i="16"/>
  <c r="J5397" i="16"/>
  <c r="J5398" i="16"/>
  <c r="J5399" i="16"/>
  <c r="J5400" i="16"/>
  <c r="J5401" i="16"/>
  <c r="J5402" i="16"/>
  <c r="J5403" i="16"/>
  <c r="J5404" i="16"/>
  <c r="J5405" i="16"/>
  <c r="J5406" i="16"/>
  <c r="J5407" i="16"/>
  <c r="J5408" i="16"/>
  <c r="J5409" i="16"/>
  <c r="J5410" i="16"/>
  <c r="J5411" i="16"/>
  <c r="J5412" i="16"/>
  <c r="J5413" i="16"/>
  <c r="J5414" i="16"/>
  <c r="J5415" i="16"/>
  <c r="J5416" i="16"/>
  <c r="J5417" i="16"/>
  <c r="J5418" i="16"/>
  <c r="J5419" i="16"/>
  <c r="J5420" i="16"/>
  <c r="J5421" i="16"/>
  <c r="J5422" i="16"/>
  <c r="J5423" i="16"/>
  <c r="J5424" i="16"/>
  <c r="J5425" i="16"/>
  <c r="J5426" i="16"/>
  <c r="J5427" i="16"/>
  <c r="J5428" i="16"/>
  <c r="J5429" i="16"/>
  <c r="J5430" i="16"/>
  <c r="J5431" i="16"/>
  <c r="J5432" i="16"/>
  <c r="J5433" i="16"/>
  <c r="J5434" i="16"/>
  <c r="J5435" i="16"/>
  <c r="J5436" i="16"/>
  <c r="J5437" i="16"/>
  <c r="J5438" i="16"/>
  <c r="J5439" i="16"/>
  <c r="J5440" i="16"/>
  <c r="J5441" i="16"/>
  <c r="J5442" i="16"/>
  <c r="J5443" i="16"/>
  <c r="J5444" i="16"/>
  <c r="J5445" i="16"/>
  <c r="J5446" i="16"/>
  <c r="J5447" i="16"/>
  <c r="J5448" i="16"/>
  <c r="J5449" i="16"/>
  <c r="J5450" i="16"/>
  <c r="J5451" i="16"/>
  <c r="J5452" i="16"/>
  <c r="J5453" i="16"/>
  <c r="J5454" i="16"/>
  <c r="J5455" i="16"/>
  <c r="J5456" i="16"/>
  <c r="J5457" i="16"/>
  <c r="J5458" i="16"/>
  <c r="J5459" i="16"/>
  <c r="J5460" i="16"/>
  <c r="J5461" i="16"/>
  <c r="J5462" i="16"/>
  <c r="J5463" i="16"/>
  <c r="J5464" i="16"/>
  <c r="J5465" i="16"/>
  <c r="J5466" i="16"/>
  <c r="J5467" i="16"/>
  <c r="J5468" i="16"/>
  <c r="J5469" i="16"/>
  <c r="J5470" i="16"/>
  <c r="J5471" i="16"/>
  <c r="J5472" i="16"/>
  <c r="J5473" i="16"/>
  <c r="J5474" i="16"/>
  <c r="J5475" i="16"/>
  <c r="J5476" i="16"/>
  <c r="J5477" i="16"/>
  <c r="J5478" i="16"/>
  <c r="J5479" i="16"/>
  <c r="J5480" i="16"/>
  <c r="J5481" i="16"/>
  <c r="J5482" i="16"/>
  <c r="J5483" i="16"/>
  <c r="J5484" i="16"/>
  <c r="J5485" i="16"/>
  <c r="J5486" i="16"/>
  <c r="J5487" i="16"/>
  <c r="J5488" i="16"/>
  <c r="J5489" i="16"/>
  <c r="J5490" i="16"/>
  <c r="J5491" i="16"/>
  <c r="J5492" i="16"/>
  <c r="J5493" i="16"/>
  <c r="J5494" i="16"/>
  <c r="J5495" i="16"/>
  <c r="J5496" i="16"/>
  <c r="J5497" i="16"/>
  <c r="J5498" i="16"/>
  <c r="J5499" i="16"/>
  <c r="J5500" i="16"/>
  <c r="J5501" i="16"/>
  <c r="J5502" i="16"/>
  <c r="J5503" i="16"/>
  <c r="J5504" i="16"/>
  <c r="J5505" i="16"/>
  <c r="J5506" i="16"/>
  <c r="J5507" i="16"/>
  <c r="J5508" i="16"/>
  <c r="J5509" i="16"/>
  <c r="J5510" i="16"/>
  <c r="J5511" i="16"/>
  <c r="J5512" i="16"/>
  <c r="J5513" i="16"/>
  <c r="J5514" i="16"/>
  <c r="J5515" i="16"/>
  <c r="J5516" i="16"/>
  <c r="J5517" i="16"/>
  <c r="J5518" i="16"/>
  <c r="J5519" i="16"/>
  <c r="J5520" i="16"/>
  <c r="J5521" i="16"/>
  <c r="J5522" i="16"/>
  <c r="J5523" i="16"/>
  <c r="J5524" i="16"/>
  <c r="J5525" i="16"/>
  <c r="J5526" i="16"/>
  <c r="J5527" i="16"/>
  <c r="J5528" i="16"/>
  <c r="J5529" i="16"/>
  <c r="J5530" i="16"/>
  <c r="J5531" i="16"/>
  <c r="J5532" i="16"/>
  <c r="J5533" i="16"/>
  <c r="J5534" i="16"/>
  <c r="J5535" i="16"/>
  <c r="J5536" i="16"/>
  <c r="J5537" i="16"/>
  <c r="J5538" i="16"/>
  <c r="J5539" i="16"/>
  <c r="J5540" i="16"/>
  <c r="J5541" i="16"/>
  <c r="J5542" i="16"/>
  <c r="J5543" i="16"/>
  <c r="J5544" i="16"/>
  <c r="J5545" i="16"/>
  <c r="J5546" i="16"/>
  <c r="J5547" i="16"/>
  <c r="J5548" i="16"/>
  <c r="J5549" i="16"/>
  <c r="J5550" i="16"/>
  <c r="J5551" i="16"/>
  <c r="J5552" i="16"/>
  <c r="J5553" i="16"/>
  <c r="J5554" i="16"/>
  <c r="J5555" i="16"/>
  <c r="J5556" i="16"/>
  <c r="J5557" i="16"/>
  <c r="J5558" i="16"/>
  <c r="J5559" i="16"/>
  <c r="J5560" i="16"/>
  <c r="J5561" i="16"/>
  <c r="J5562" i="16"/>
  <c r="J5563" i="16"/>
  <c r="J5564" i="16"/>
  <c r="J5565" i="16"/>
  <c r="J5566" i="16"/>
  <c r="J5567" i="16"/>
  <c r="J5568" i="16"/>
  <c r="J5569" i="16"/>
  <c r="J5570" i="16"/>
  <c r="J5571" i="16"/>
  <c r="J5572" i="16"/>
  <c r="J5573" i="16"/>
  <c r="J5574" i="16"/>
  <c r="J5575" i="16"/>
  <c r="J5576" i="16"/>
  <c r="J5577" i="16"/>
  <c r="J5578" i="16"/>
  <c r="J5579" i="16"/>
  <c r="J5580" i="16"/>
  <c r="J5581" i="16"/>
  <c r="J5582" i="16"/>
  <c r="J5583" i="16"/>
  <c r="J5584" i="16"/>
  <c r="J5585" i="16"/>
  <c r="J5586" i="16"/>
  <c r="J5587" i="16"/>
  <c r="J5588" i="16"/>
  <c r="J5589" i="16"/>
  <c r="J5590" i="16"/>
  <c r="J5591" i="16"/>
  <c r="J5592" i="16"/>
  <c r="J5593" i="16"/>
  <c r="J5594" i="16"/>
  <c r="J5595" i="16"/>
  <c r="J5596" i="16"/>
  <c r="J5597" i="16"/>
  <c r="J5598" i="16"/>
  <c r="J5599" i="16"/>
  <c r="J5600" i="16"/>
  <c r="J5601" i="16"/>
  <c r="J5602" i="16"/>
  <c r="J5603" i="16"/>
  <c r="J5604" i="16"/>
  <c r="J5605" i="16"/>
  <c r="J5606" i="16"/>
  <c r="J5607" i="16"/>
  <c r="J5608" i="16"/>
  <c r="J5609" i="16"/>
  <c r="J5610" i="16"/>
  <c r="J5611" i="16"/>
  <c r="J5612" i="16"/>
  <c r="J5613" i="16"/>
  <c r="J5614" i="16"/>
  <c r="J5615" i="16"/>
  <c r="J5616" i="16"/>
  <c r="J5617" i="16"/>
  <c r="J5618" i="16"/>
  <c r="J5619" i="16"/>
  <c r="J5620" i="16"/>
  <c r="J5621" i="16"/>
  <c r="J5622" i="16"/>
  <c r="J5623" i="16"/>
  <c r="J5624" i="16"/>
  <c r="J5625" i="16"/>
  <c r="J5626" i="16"/>
  <c r="J5627" i="16"/>
  <c r="J5628" i="16"/>
  <c r="J5629" i="16"/>
  <c r="J5630" i="16"/>
  <c r="J5631" i="16"/>
  <c r="J5632" i="16"/>
  <c r="J5633" i="16"/>
  <c r="J5634" i="16"/>
  <c r="J5635" i="16"/>
  <c r="J5636" i="16"/>
  <c r="J5637" i="16"/>
  <c r="J5638" i="16"/>
  <c r="J5639" i="16"/>
  <c r="J5640" i="16"/>
  <c r="J5641" i="16"/>
  <c r="J5642" i="16"/>
  <c r="J5643" i="16"/>
  <c r="J5644" i="16"/>
  <c r="J5645" i="16"/>
  <c r="J5646" i="16"/>
  <c r="J5647" i="16"/>
  <c r="J5648" i="16"/>
  <c r="J5649" i="16"/>
  <c r="J5650" i="16"/>
  <c r="J5651" i="16"/>
  <c r="J5652" i="16"/>
  <c r="J5653" i="16"/>
  <c r="J5654" i="16"/>
  <c r="J5655" i="16"/>
  <c r="J5656" i="16"/>
  <c r="J5657" i="16"/>
  <c r="J5658" i="16"/>
  <c r="J5659" i="16"/>
  <c r="J5660" i="16"/>
  <c r="J5661" i="16"/>
  <c r="J5662" i="16"/>
  <c r="J5663" i="16"/>
  <c r="J5664" i="16"/>
  <c r="J5665" i="16"/>
  <c r="J5666" i="16"/>
  <c r="J5667" i="16"/>
  <c r="J5668" i="16"/>
  <c r="J5669" i="16"/>
  <c r="J5670" i="16"/>
  <c r="J5671" i="16"/>
  <c r="J5672" i="16"/>
  <c r="J5673" i="16"/>
  <c r="J5674" i="16"/>
  <c r="J5675" i="16"/>
  <c r="J5676" i="16"/>
  <c r="J5677" i="16"/>
  <c r="J5678" i="16"/>
  <c r="J5679" i="16"/>
  <c r="J5680" i="16"/>
  <c r="J5681" i="16"/>
  <c r="J5682" i="16"/>
  <c r="J5683" i="16"/>
  <c r="J5684" i="16"/>
  <c r="J5685" i="16"/>
  <c r="J5686" i="16"/>
  <c r="J5687" i="16"/>
  <c r="J5688" i="16"/>
  <c r="J5689" i="16"/>
  <c r="J5690" i="16"/>
  <c r="J5691" i="16"/>
  <c r="J5692" i="16"/>
  <c r="J5693" i="16"/>
  <c r="J5694" i="16"/>
  <c r="J5695" i="16"/>
  <c r="J5696" i="16"/>
  <c r="J5697" i="16"/>
  <c r="J5698" i="16"/>
  <c r="J5699" i="16"/>
  <c r="J5700" i="16"/>
  <c r="J5701" i="16"/>
  <c r="J5702" i="16"/>
  <c r="J5703" i="16"/>
  <c r="J5704" i="16"/>
  <c r="J5705" i="16"/>
  <c r="J5706" i="16"/>
  <c r="J5707" i="16"/>
  <c r="J5708" i="16"/>
  <c r="J5709" i="16"/>
  <c r="J5710" i="16"/>
  <c r="J5711" i="16"/>
  <c r="J5712" i="16"/>
  <c r="J5713" i="16"/>
  <c r="J5714" i="16"/>
  <c r="J5715" i="16"/>
  <c r="J5716" i="16"/>
  <c r="J5717" i="16"/>
  <c r="J5718" i="16"/>
  <c r="J5719" i="16"/>
  <c r="J5720" i="16"/>
  <c r="J5721" i="16"/>
  <c r="J5722" i="16"/>
  <c r="J5723" i="16"/>
  <c r="J5724" i="16"/>
  <c r="J5725" i="16"/>
  <c r="J5726" i="16"/>
  <c r="J5727" i="16"/>
  <c r="J5728" i="16"/>
  <c r="J5729" i="16"/>
  <c r="J5730" i="16"/>
  <c r="J5731" i="16"/>
  <c r="J5732" i="16"/>
  <c r="J5733" i="16"/>
  <c r="J5734" i="16"/>
  <c r="J5735" i="16"/>
  <c r="J5736" i="16"/>
  <c r="J5737" i="16"/>
  <c r="J5738" i="16"/>
  <c r="J5739" i="16"/>
  <c r="J5740" i="16"/>
  <c r="J5741" i="16"/>
  <c r="J5742" i="16"/>
  <c r="J5743" i="16"/>
  <c r="J5744" i="16"/>
  <c r="J5745" i="16"/>
  <c r="J5746" i="16"/>
  <c r="J5747" i="16"/>
  <c r="J5748" i="16"/>
  <c r="J5749" i="16"/>
  <c r="J5750" i="16"/>
  <c r="J5751" i="16"/>
  <c r="J5752" i="16"/>
  <c r="J5753" i="16"/>
  <c r="J5754" i="16"/>
  <c r="J5755" i="16"/>
  <c r="J5756" i="16"/>
  <c r="J5757" i="16"/>
  <c r="J5758" i="16"/>
  <c r="J5759" i="16"/>
  <c r="J5760" i="16"/>
  <c r="J5761" i="16"/>
  <c r="J5762" i="16"/>
  <c r="J5763" i="16"/>
  <c r="J5764" i="16"/>
  <c r="J5765" i="16"/>
  <c r="J5766" i="16"/>
  <c r="J5767" i="16"/>
  <c r="J5768" i="16"/>
  <c r="J5769" i="16"/>
  <c r="J5770" i="16"/>
  <c r="J5771" i="16"/>
  <c r="J5772" i="16"/>
  <c r="J5773" i="16"/>
  <c r="J5774" i="16"/>
  <c r="J5775" i="16"/>
  <c r="J5776" i="16"/>
  <c r="J5777" i="16"/>
  <c r="J5778" i="16"/>
  <c r="J5779" i="16"/>
  <c r="J5780" i="16"/>
  <c r="J5781" i="16"/>
  <c r="J5782" i="16"/>
  <c r="J5783" i="16"/>
  <c r="J5784" i="16"/>
  <c r="J5785" i="16"/>
  <c r="J5786" i="16"/>
  <c r="J5787" i="16"/>
  <c r="J5788" i="16"/>
  <c r="J5789" i="16"/>
  <c r="J5790" i="16"/>
  <c r="J5791" i="16"/>
  <c r="J5792" i="16"/>
  <c r="J5793" i="16"/>
  <c r="J5794" i="16"/>
  <c r="J5795" i="16"/>
  <c r="J5796" i="16"/>
  <c r="J5797" i="16"/>
  <c r="J5798" i="16"/>
  <c r="J5799" i="16"/>
  <c r="J5800" i="16"/>
  <c r="J5801" i="16"/>
  <c r="J5802" i="16"/>
  <c r="J5803" i="16"/>
  <c r="J5804" i="16"/>
  <c r="J5805" i="16"/>
  <c r="J5806" i="16"/>
  <c r="J5807" i="16"/>
  <c r="J5808" i="16"/>
  <c r="J5809" i="16"/>
  <c r="J5810" i="16"/>
  <c r="J5811" i="16"/>
  <c r="J5812" i="16"/>
  <c r="J5813" i="16"/>
  <c r="J5814" i="16"/>
  <c r="J5815" i="16"/>
  <c r="J5816" i="16"/>
  <c r="J5817" i="16"/>
  <c r="J5818" i="16"/>
  <c r="J5819" i="16"/>
  <c r="J5820" i="16"/>
  <c r="J5821" i="16"/>
  <c r="J5822" i="16"/>
  <c r="J5823" i="16"/>
  <c r="J5824" i="16"/>
  <c r="J5825" i="16"/>
  <c r="J5826" i="16"/>
  <c r="J5827" i="16"/>
  <c r="J5828" i="16"/>
  <c r="J5829" i="16"/>
  <c r="J5830" i="16"/>
  <c r="J5831" i="16"/>
  <c r="J5832" i="16"/>
  <c r="J5833" i="16"/>
  <c r="J5834" i="16"/>
  <c r="J5835" i="16"/>
  <c r="J5836" i="16"/>
  <c r="J5837" i="16"/>
  <c r="J5838" i="16"/>
  <c r="J5839" i="16"/>
  <c r="J5840" i="16"/>
  <c r="J5841" i="16"/>
  <c r="J5842" i="16"/>
  <c r="J5843" i="16"/>
  <c r="J5844" i="16"/>
  <c r="J5845" i="16"/>
  <c r="J5846" i="16"/>
  <c r="J5847" i="16"/>
  <c r="J5848" i="16"/>
  <c r="J5849" i="16"/>
  <c r="J5850" i="16"/>
  <c r="J5851" i="16"/>
  <c r="J5852" i="16"/>
  <c r="J5853" i="16"/>
  <c r="J5854" i="16"/>
  <c r="J5855" i="16"/>
  <c r="J5856" i="16"/>
  <c r="J5857" i="16"/>
  <c r="J5858" i="16"/>
  <c r="J5859" i="16"/>
  <c r="J5860" i="16"/>
  <c r="J5861" i="16"/>
  <c r="J5862" i="16"/>
  <c r="J5863" i="16"/>
  <c r="J5864" i="16"/>
  <c r="J5865" i="16"/>
  <c r="J5866" i="16"/>
  <c r="J5867" i="16"/>
  <c r="J5868" i="16"/>
  <c r="J5869" i="16"/>
  <c r="J5870" i="16"/>
  <c r="J5871" i="16"/>
  <c r="J5872" i="16"/>
  <c r="J5873" i="16"/>
  <c r="J5874" i="16"/>
  <c r="J5875" i="16"/>
  <c r="J5876" i="16"/>
  <c r="J5877" i="16"/>
  <c r="J5878" i="16"/>
  <c r="J5879" i="16"/>
  <c r="J5880" i="16"/>
  <c r="J5881" i="16"/>
  <c r="J5882" i="16"/>
  <c r="J5883" i="16"/>
  <c r="J5884" i="16"/>
  <c r="J5885" i="16"/>
  <c r="J5886" i="16"/>
  <c r="J5887" i="16"/>
  <c r="J5888" i="16"/>
  <c r="J5889" i="16"/>
  <c r="J5890" i="16"/>
  <c r="J5891" i="16"/>
  <c r="J5892" i="16"/>
  <c r="J5893" i="16"/>
  <c r="J5894" i="16"/>
  <c r="J5895" i="16"/>
  <c r="J5896" i="16"/>
  <c r="J5897" i="16"/>
  <c r="J5898" i="16"/>
  <c r="J5899" i="16"/>
  <c r="J5900" i="16"/>
  <c r="J5901" i="16"/>
  <c r="J5902" i="16"/>
  <c r="J5903" i="16"/>
  <c r="J5904" i="16"/>
  <c r="J5905" i="16"/>
  <c r="J5906" i="16"/>
  <c r="J5907" i="16"/>
  <c r="J5908" i="16"/>
  <c r="J5909" i="16"/>
  <c r="J5910" i="16"/>
  <c r="J5911" i="16"/>
  <c r="J5912" i="16"/>
  <c r="J5913" i="16"/>
  <c r="J5914" i="16"/>
  <c r="J5915" i="16"/>
  <c r="J5916" i="16"/>
  <c r="J5917" i="16"/>
  <c r="J5918" i="16"/>
  <c r="J5919" i="16"/>
  <c r="J5920" i="16"/>
  <c r="J5921" i="16"/>
  <c r="J5922" i="16"/>
  <c r="J5923" i="16"/>
  <c r="J5924" i="16"/>
  <c r="J5925" i="16"/>
  <c r="J5926" i="16"/>
  <c r="J5927" i="16"/>
  <c r="J5928" i="16"/>
  <c r="J5929" i="16"/>
  <c r="J5930" i="16"/>
  <c r="J5931" i="16"/>
  <c r="J5932" i="16"/>
  <c r="J5933" i="16"/>
  <c r="J5934" i="16"/>
  <c r="J5935" i="16"/>
  <c r="J5936" i="16"/>
  <c r="J5937" i="16"/>
  <c r="J5938" i="16"/>
  <c r="J5939" i="16"/>
  <c r="J5940" i="16"/>
  <c r="J5941" i="16"/>
  <c r="J5942" i="16"/>
  <c r="J5943" i="16"/>
  <c r="J5944" i="16"/>
  <c r="J5945" i="16"/>
  <c r="J5946" i="16"/>
  <c r="J5947" i="16"/>
  <c r="J5948" i="16"/>
  <c r="J5949" i="16"/>
  <c r="J5950" i="16"/>
  <c r="J5951" i="16"/>
  <c r="J5952" i="16"/>
  <c r="J5953" i="16"/>
  <c r="J5954" i="16"/>
  <c r="J5955" i="16"/>
  <c r="J5956" i="16"/>
  <c r="J5957" i="16"/>
  <c r="J5958" i="16"/>
  <c r="J5959" i="16"/>
  <c r="J5960" i="16"/>
  <c r="J5961" i="16"/>
  <c r="J5962" i="16"/>
  <c r="J5963" i="16"/>
  <c r="J5964" i="16"/>
  <c r="J5965" i="16"/>
  <c r="J5966" i="16"/>
  <c r="J5967" i="16"/>
  <c r="J5968" i="16"/>
  <c r="J5969" i="16"/>
  <c r="J5970" i="16"/>
  <c r="J5971" i="16"/>
  <c r="J5972" i="16"/>
  <c r="J5973" i="16"/>
  <c r="J5974" i="16"/>
  <c r="J5975" i="16"/>
  <c r="J5976" i="16"/>
  <c r="J5977" i="16"/>
  <c r="J5978" i="16"/>
  <c r="J5979" i="16"/>
  <c r="J5980" i="16"/>
  <c r="J5981" i="16"/>
  <c r="J5982" i="16"/>
  <c r="J5983" i="16"/>
  <c r="J5984" i="16"/>
  <c r="J5985" i="16"/>
  <c r="J5986" i="16"/>
  <c r="J5987" i="16"/>
  <c r="J5988" i="16"/>
  <c r="J5989" i="16"/>
  <c r="J5990" i="16"/>
  <c r="J5991" i="16"/>
  <c r="J5992" i="16"/>
  <c r="J5993" i="16"/>
  <c r="J5994" i="16"/>
  <c r="J5995" i="16"/>
  <c r="J5996" i="16"/>
  <c r="J5997" i="16"/>
  <c r="J5998" i="16"/>
  <c r="J5999" i="16"/>
  <c r="J6000" i="16"/>
  <c r="J6001" i="16"/>
  <c r="J6002" i="16"/>
  <c r="J6003" i="16"/>
  <c r="J6004" i="16"/>
  <c r="J6005" i="16"/>
  <c r="J6006" i="16"/>
  <c r="J6007" i="16"/>
  <c r="J6008" i="16"/>
  <c r="J6009" i="16"/>
  <c r="J6010" i="16"/>
  <c r="J6011" i="16"/>
  <c r="J6012" i="16"/>
  <c r="J6013" i="16"/>
  <c r="J6014" i="16"/>
  <c r="J6015" i="16"/>
  <c r="J6016" i="16"/>
  <c r="J6017" i="16"/>
  <c r="J6018" i="16"/>
  <c r="J6019" i="16"/>
  <c r="J6020" i="16"/>
  <c r="J6021" i="16"/>
  <c r="J6022" i="16"/>
  <c r="J6023" i="16"/>
  <c r="J6024" i="16"/>
  <c r="J6025" i="16"/>
  <c r="J6026" i="16"/>
  <c r="J6027" i="16"/>
  <c r="J6028" i="16"/>
  <c r="J6029" i="16"/>
  <c r="J6030" i="16"/>
  <c r="J6031" i="16"/>
  <c r="J6032" i="16"/>
  <c r="J6033" i="16"/>
  <c r="J6034" i="16"/>
  <c r="J6035" i="16"/>
  <c r="J6036" i="16"/>
  <c r="J6037" i="16"/>
  <c r="J6038" i="16"/>
  <c r="J6039" i="16"/>
  <c r="J6040" i="16"/>
  <c r="J6041" i="16"/>
  <c r="J6042" i="16"/>
  <c r="J6043" i="16"/>
  <c r="J6044" i="16"/>
  <c r="J6045" i="16"/>
  <c r="J6046" i="16"/>
  <c r="J6047" i="16"/>
  <c r="J6048" i="16"/>
  <c r="J6049" i="16"/>
  <c r="J6050" i="16"/>
  <c r="J6051" i="16"/>
  <c r="J6052" i="16"/>
  <c r="J6053" i="16"/>
  <c r="J6054" i="16"/>
  <c r="J6055" i="16"/>
  <c r="J6056" i="16"/>
  <c r="J6057" i="16"/>
  <c r="J6058" i="16"/>
  <c r="J6059" i="16"/>
  <c r="J6060" i="16"/>
  <c r="J6061" i="16"/>
  <c r="J6062" i="16"/>
  <c r="J6063" i="16"/>
  <c r="J6064" i="16"/>
  <c r="J6065" i="16"/>
  <c r="J6066" i="16"/>
  <c r="J6067" i="16"/>
  <c r="J6068" i="16"/>
  <c r="J6069" i="16"/>
  <c r="J6070" i="16"/>
  <c r="J6071" i="16"/>
  <c r="J6072" i="16"/>
  <c r="J6073" i="16"/>
  <c r="J6074" i="16"/>
  <c r="J6075" i="16"/>
  <c r="J6076" i="16"/>
  <c r="J6077" i="16"/>
  <c r="J6078" i="16"/>
  <c r="J6079" i="16"/>
  <c r="J6080" i="16"/>
  <c r="J6081" i="16"/>
  <c r="J6082" i="16"/>
  <c r="J6083" i="16"/>
  <c r="J6084" i="16"/>
  <c r="J6085" i="16"/>
  <c r="J6086" i="16"/>
  <c r="J6087" i="16"/>
  <c r="J6088" i="16"/>
  <c r="J6089" i="16"/>
  <c r="J6090" i="16"/>
  <c r="J6091" i="16"/>
  <c r="J6092" i="16"/>
  <c r="J6093" i="16"/>
  <c r="J6094" i="16"/>
  <c r="J6095" i="16"/>
  <c r="J6096" i="16"/>
  <c r="J6097" i="16"/>
  <c r="J6098" i="16"/>
  <c r="J6099" i="16"/>
  <c r="J6100" i="16"/>
  <c r="J6101" i="16"/>
  <c r="J6102" i="16"/>
  <c r="J6103" i="16"/>
  <c r="J6104" i="16"/>
  <c r="J6105" i="16"/>
  <c r="J6106" i="16"/>
  <c r="J6107" i="16"/>
  <c r="J6108" i="16"/>
  <c r="J6109" i="16"/>
  <c r="J6110" i="16"/>
  <c r="J6111" i="16"/>
  <c r="J6112" i="16"/>
  <c r="J6113" i="16"/>
  <c r="J6114" i="16"/>
  <c r="J6115" i="16"/>
  <c r="J6116" i="16"/>
  <c r="J6117" i="16"/>
  <c r="J6118" i="16"/>
  <c r="J6119" i="16"/>
  <c r="J6120" i="16"/>
  <c r="J6121" i="16"/>
  <c r="J6122" i="16"/>
  <c r="J6123" i="16"/>
  <c r="J6124" i="16"/>
  <c r="J6125" i="16"/>
  <c r="J6126" i="16"/>
  <c r="J6127" i="16"/>
  <c r="J6128" i="16"/>
  <c r="J6129" i="16"/>
  <c r="J6130" i="16"/>
  <c r="J6131" i="16"/>
  <c r="J6132" i="16"/>
  <c r="J6133" i="16"/>
  <c r="J6134" i="16"/>
  <c r="J6135" i="16"/>
  <c r="J6136" i="16"/>
  <c r="J6137" i="16"/>
  <c r="J6138" i="16"/>
  <c r="J6139" i="16"/>
  <c r="J6140" i="16"/>
  <c r="J6141" i="16"/>
  <c r="J6142" i="16"/>
  <c r="J6143" i="16"/>
  <c r="J6144" i="16"/>
  <c r="J6145" i="16"/>
  <c r="J6146" i="16"/>
  <c r="J6147" i="16"/>
  <c r="J6148" i="16"/>
  <c r="J6149" i="16"/>
  <c r="J6150" i="16"/>
  <c r="J6151" i="16"/>
  <c r="J6152" i="16"/>
  <c r="J6153" i="16"/>
  <c r="J6154" i="16"/>
  <c r="J6155" i="16"/>
  <c r="J6156" i="16"/>
  <c r="J6157" i="16"/>
  <c r="J6158" i="16"/>
  <c r="J6159" i="16"/>
  <c r="J6160" i="16"/>
  <c r="J6161" i="16"/>
  <c r="J6162" i="16"/>
  <c r="J6163" i="16"/>
  <c r="J6164" i="16"/>
  <c r="J6165" i="16"/>
  <c r="J6166" i="16"/>
  <c r="J6167" i="16"/>
  <c r="J6168" i="16"/>
  <c r="J6169" i="16"/>
  <c r="J6170" i="16"/>
  <c r="J6171" i="16"/>
  <c r="J6172" i="16"/>
  <c r="J6173" i="16"/>
  <c r="J6174" i="16"/>
  <c r="J6175" i="16"/>
  <c r="J6176" i="16"/>
  <c r="J6177" i="16"/>
  <c r="J6178" i="16"/>
  <c r="J6179" i="16"/>
  <c r="J6180" i="16"/>
  <c r="J6181" i="16"/>
  <c r="J6182" i="16"/>
  <c r="J6183" i="16"/>
  <c r="J6184" i="16"/>
  <c r="J6185" i="16"/>
  <c r="J6186" i="16"/>
  <c r="J6187" i="16"/>
  <c r="J6188" i="16"/>
  <c r="J6189" i="16"/>
  <c r="J6190" i="16"/>
  <c r="J6191" i="16"/>
  <c r="J6192" i="16"/>
  <c r="J6193" i="16"/>
  <c r="J6194" i="16"/>
  <c r="J6195" i="16"/>
  <c r="J6196" i="16"/>
  <c r="J6197" i="16"/>
  <c r="J6198" i="16"/>
  <c r="J6199" i="16"/>
  <c r="J6200" i="16"/>
  <c r="J6201" i="16"/>
  <c r="J6202" i="16"/>
  <c r="J6203" i="16"/>
  <c r="J6204" i="16"/>
  <c r="J6205" i="16"/>
  <c r="J6206" i="16"/>
  <c r="J6207" i="16"/>
  <c r="J6208" i="16"/>
  <c r="J6209" i="16"/>
  <c r="J6210" i="16"/>
  <c r="J6211" i="16"/>
  <c r="J6212" i="16"/>
  <c r="J6213" i="16"/>
  <c r="J6214" i="16"/>
  <c r="J6215" i="16"/>
  <c r="J6216" i="16"/>
  <c r="J6217" i="16"/>
  <c r="J6218" i="16"/>
  <c r="J6219" i="16"/>
  <c r="J6220" i="16"/>
  <c r="J6221" i="16"/>
  <c r="J6222" i="16"/>
  <c r="J6223" i="16"/>
  <c r="J6224" i="16"/>
  <c r="J6225" i="16"/>
  <c r="J6226" i="16"/>
  <c r="J6227" i="16"/>
  <c r="J6228" i="16"/>
  <c r="J6229" i="16"/>
  <c r="J6230" i="16"/>
  <c r="J6231" i="16"/>
  <c r="J6232" i="16"/>
  <c r="J6233" i="16"/>
  <c r="J6234" i="16"/>
  <c r="J6235" i="16"/>
  <c r="J6236" i="16"/>
  <c r="J6237" i="16"/>
  <c r="J6238" i="16"/>
  <c r="J6239" i="16"/>
  <c r="J6240" i="16"/>
  <c r="J6241" i="16"/>
  <c r="J6242" i="16"/>
  <c r="J6243" i="16"/>
  <c r="J6244" i="16"/>
  <c r="J6245" i="16"/>
  <c r="J6246" i="16"/>
  <c r="J6247" i="16"/>
  <c r="J6248" i="16"/>
  <c r="J6249" i="16"/>
  <c r="J6250" i="16"/>
  <c r="J6251" i="16"/>
  <c r="J6252" i="16"/>
  <c r="J6253" i="16"/>
  <c r="J6254" i="16"/>
  <c r="J6255" i="16"/>
  <c r="J6256" i="16"/>
  <c r="J6257" i="16"/>
  <c r="J6258" i="16"/>
  <c r="J6259" i="16"/>
  <c r="J6260" i="16"/>
  <c r="J6261" i="16"/>
  <c r="J6262" i="16"/>
  <c r="J6263" i="16"/>
  <c r="J6264" i="16"/>
  <c r="J6265" i="16"/>
  <c r="J6266" i="16"/>
  <c r="J6267" i="16"/>
  <c r="J6268" i="16"/>
  <c r="J6269" i="16"/>
  <c r="J6270" i="16"/>
  <c r="J6271" i="16"/>
  <c r="J6272" i="16"/>
  <c r="J6273" i="16"/>
  <c r="J6274" i="16"/>
  <c r="J6275" i="16"/>
  <c r="J6276" i="16"/>
  <c r="J6277" i="16"/>
  <c r="J6278" i="16"/>
  <c r="J6279" i="16"/>
  <c r="J6280" i="16"/>
  <c r="J6281" i="16"/>
  <c r="J6282" i="16"/>
  <c r="J6283" i="16"/>
  <c r="J6284" i="16"/>
  <c r="J6285" i="16"/>
  <c r="J6286" i="16"/>
  <c r="J6287" i="16"/>
  <c r="J6288" i="16"/>
  <c r="J6289" i="16"/>
  <c r="J6290" i="16"/>
  <c r="J6291" i="16"/>
  <c r="J6292" i="16"/>
  <c r="J6293" i="16"/>
  <c r="J6294" i="16"/>
  <c r="J6295" i="16"/>
  <c r="J6296" i="16"/>
  <c r="J6297" i="16"/>
  <c r="J6298" i="16"/>
  <c r="J6299" i="16"/>
  <c r="J6300" i="16"/>
  <c r="J6301" i="16"/>
  <c r="J6302" i="16"/>
  <c r="J6303" i="16"/>
  <c r="J6304" i="16"/>
  <c r="J6305" i="16"/>
  <c r="J6306" i="16"/>
  <c r="J6307" i="16"/>
  <c r="J6308" i="16"/>
  <c r="J6309" i="16"/>
  <c r="J6310" i="16"/>
  <c r="J6311" i="16"/>
  <c r="J6312" i="16"/>
  <c r="J6313" i="16"/>
  <c r="J6314" i="16"/>
  <c r="J6315" i="16"/>
  <c r="J6316" i="16"/>
  <c r="J6317" i="16"/>
  <c r="J6318" i="16"/>
  <c r="J6319" i="16"/>
  <c r="J6320" i="16"/>
  <c r="J6321" i="16"/>
  <c r="J6322" i="16"/>
  <c r="J6323" i="16"/>
  <c r="J6324" i="16"/>
  <c r="J6325" i="16"/>
  <c r="J6326" i="16"/>
  <c r="J6327" i="16"/>
  <c r="J6328" i="16"/>
  <c r="J6329" i="16"/>
  <c r="J6330" i="16"/>
  <c r="J6331" i="16"/>
  <c r="J6332" i="16"/>
  <c r="J6333" i="16"/>
  <c r="J6334" i="16"/>
  <c r="J6335" i="16"/>
  <c r="J6336" i="16"/>
  <c r="J6337" i="16"/>
  <c r="J6338" i="16"/>
  <c r="J6339" i="16"/>
  <c r="J6340" i="16"/>
  <c r="J6341" i="16"/>
  <c r="J6342" i="16"/>
  <c r="J6343" i="16"/>
  <c r="J6344" i="16"/>
  <c r="J6345" i="16"/>
  <c r="J6346" i="16"/>
  <c r="J6347" i="16"/>
  <c r="J6348" i="16"/>
  <c r="J6349" i="16"/>
  <c r="J6350" i="16"/>
  <c r="J6351" i="16"/>
  <c r="J6352" i="16"/>
  <c r="J6353" i="16"/>
  <c r="J6354" i="16"/>
  <c r="J6355" i="16"/>
  <c r="J6356" i="16"/>
  <c r="J6357" i="16"/>
  <c r="J6358" i="16"/>
  <c r="J6359" i="16"/>
  <c r="J6360" i="16"/>
  <c r="J6361" i="16"/>
  <c r="J6362" i="16"/>
  <c r="J6363" i="16"/>
  <c r="J6364" i="16"/>
  <c r="J6365" i="16"/>
  <c r="J6366" i="16"/>
  <c r="J6367" i="16"/>
  <c r="J6368" i="16"/>
  <c r="J6369" i="16"/>
  <c r="J6370" i="16"/>
  <c r="J6371" i="16"/>
  <c r="J6372" i="16"/>
  <c r="J6373" i="16"/>
  <c r="J6374" i="16"/>
  <c r="J6375" i="16"/>
  <c r="J6376" i="16"/>
  <c r="J6377" i="16"/>
  <c r="J6378" i="16"/>
  <c r="J6379" i="16"/>
  <c r="J6380" i="16"/>
  <c r="J6381" i="16"/>
  <c r="J6382" i="16"/>
  <c r="J6383" i="16"/>
  <c r="J6384" i="16"/>
  <c r="J6385" i="16"/>
  <c r="J6386" i="16"/>
  <c r="J6387" i="16"/>
  <c r="J6388" i="16"/>
  <c r="J6389" i="16"/>
  <c r="J6390" i="16"/>
  <c r="J6391" i="16"/>
  <c r="J6392" i="16"/>
  <c r="J6393" i="16"/>
  <c r="J6394" i="16"/>
  <c r="J6395" i="16"/>
  <c r="J6396" i="16"/>
  <c r="J6397" i="16"/>
  <c r="J6398" i="16"/>
  <c r="J6399" i="16"/>
  <c r="J6400" i="16"/>
  <c r="J6401" i="16"/>
  <c r="J6402" i="16"/>
  <c r="J6403" i="16"/>
  <c r="J6404" i="16"/>
  <c r="J6405" i="16"/>
  <c r="J6406" i="16"/>
  <c r="J6407" i="16"/>
  <c r="J6408" i="16"/>
  <c r="J6409" i="16"/>
  <c r="J6410" i="16"/>
  <c r="J6411" i="16"/>
  <c r="J6412" i="16"/>
  <c r="J6413" i="16"/>
  <c r="J6414" i="16"/>
  <c r="J6415" i="16"/>
  <c r="J6416" i="16"/>
  <c r="J6417" i="16"/>
  <c r="J6418" i="16"/>
  <c r="J6419" i="16"/>
  <c r="J6420" i="16"/>
  <c r="J6421" i="16"/>
  <c r="J6422" i="16"/>
  <c r="J6423" i="16"/>
  <c r="J6424" i="16"/>
  <c r="J6425" i="16"/>
  <c r="J6426" i="16"/>
  <c r="J6427" i="16"/>
  <c r="J6428" i="16"/>
  <c r="J6429" i="16"/>
  <c r="J6430" i="16"/>
  <c r="J6431" i="16"/>
  <c r="J6432" i="16"/>
  <c r="J6433" i="16"/>
  <c r="J6434" i="16"/>
  <c r="J6435" i="16"/>
  <c r="J6436" i="16"/>
  <c r="J6437" i="16"/>
  <c r="J6438" i="16"/>
  <c r="J6439" i="16"/>
  <c r="J6440" i="16"/>
  <c r="J6441" i="16"/>
  <c r="J6442" i="16"/>
  <c r="J6443" i="16"/>
  <c r="J6444" i="16"/>
  <c r="J6445" i="16"/>
  <c r="J6446" i="16"/>
  <c r="J6447" i="16"/>
  <c r="J6448" i="16"/>
  <c r="J6449" i="16"/>
  <c r="J6450" i="16"/>
  <c r="J6451" i="16"/>
  <c r="J6452" i="16"/>
  <c r="J6453" i="16"/>
  <c r="J6454" i="16"/>
  <c r="J6455" i="16"/>
  <c r="J6456" i="16"/>
  <c r="J6457" i="16"/>
  <c r="J6458" i="16"/>
  <c r="J6459" i="16"/>
  <c r="J6460" i="16"/>
  <c r="J6461" i="16"/>
  <c r="J6462" i="16"/>
  <c r="J6463" i="16"/>
  <c r="J6464" i="16"/>
  <c r="J6465" i="16"/>
  <c r="J6466" i="16"/>
  <c r="J6467" i="16"/>
  <c r="J6468" i="16"/>
  <c r="J6469" i="16"/>
  <c r="J6470" i="16"/>
  <c r="J6471" i="16"/>
  <c r="J6472" i="16"/>
  <c r="J6473" i="16"/>
  <c r="J6474" i="16"/>
  <c r="J6475" i="16"/>
  <c r="J6476" i="16"/>
  <c r="J6477" i="16"/>
  <c r="J6478" i="16"/>
  <c r="J6479" i="16"/>
  <c r="J6480" i="16"/>
  <c r="J6481" i="16"/>
  <c r="J6482" i="16"/>
  <c r="J6483" i="16"/>
  <c r="J6484" i="16"/>
  <c r="J6485" i="16"/>
  <c r="J6486" i="16"/>
  <c r="J6487" i="16"/>
  <c r="J6488" i="16"/>
  <c r="J6489" i="16"/>
  <c r="J6490" i="16"/>
  <c r="J6491" i="16"/>
  <c r="J6492" i="16"/>
  <c r="J6493" i="16"/>
  <c r="J6494" i="16"/>
  <c r="J6495" i="16"/>
  <c r="J6496" i="16"/>
  <c r="J6497" i="16"/>
  <c r="J6498" i="16"/>
  <c r="J6499" i="16"/>
  <c r="J6500" i="16"/>
  <c r="J6501" i="16"/>
  <c r="J6502" i="16"/>
  <c r="J6503" i="16"/>
  <c r="J6504" i="16"/>
  <c r="J6505" i="16"/>
  <c r="J6506" i="16"/>
  <c r="J6507" i="16"/>
  <c r="J6508" i="16"/>
  <c r="J6509" i="16"/>
  <c r="J6510" i="16"/>
  <c r="J6511" i="16"/>
  <c r="J6512" i="16"/>
  <c r="J6513" i="16"/>
  <c r="J6514" i="16"/>
  <c r="J6515" i="16"/>
  <c r="J6516" i="16"/>
  <c r="J6517" i="16"/>
  <c r="J6518" i="16"/>
  <c r="J6519" i="16"/>
  <c r="J6520" i="16"/>
  <c r="J6521" i="16"/>
  <c r="J6522" i="16"/>
  <c r="J6523" i="16"/>
  <c r="J6524" i="16"/>
  <c r="J6525" i="16"/>
  <c r="J6526" i="16"/>
  <c r="J6527" i="16"/>
  <c r="J6528" i="16"/>
  <c r="J6529" i="16"/>
  <c r="J6530" i="16"/>
  <c r="J6531" i="16"/>
  <c r="J6532" i="16"/>
  <c r="J6533" i="16"/>
  <c r="J6534" i="16"/>
  <c r="J6535" i="16"/>
  <c r="J6536" i="16"/>
  <c r="J6537" i="16"/>
  <c r="J6538" i="16"/>
  <c r="J6539" i="16"/>
  <c r="J6540" i="16"/>
  <c r="J6541" i="16"/>
  <c r="J6542" i="16"/>
  <c r="J6543" i="16"/>
  <c r="J6544" i="16"/>
  <c r="J6545" i="16"/>
  <c r="J6546" i="16"/>
  <c r="J6547" i="16"/>
  <c r="J6548" i="16"/>
  <c r="J6549" i="16"/>
  <c r="J6550" i="16"/>
  <c r="J6551" i="16"/>
  <c r="J6552" i="16"/>
  <c r="J6553" i="16"/>
  <c r="J6554" i="16"/>
  <c r="J6555" i="16"/>
  <c r="J6556" i="16"/>
  <c r="J6557" i="16"/>
  <c r="J6558" i="16"/>
  <c r="J6559" i="16"/>
  <c r="J6560" i="16"/>
  <c r="J6561" i="16"/>
  <c r="J6562" i="16"/>
  <c r="J6563" i="16"/>
  <c r="J6564" i="16"/>
  <c r="J6565" i="16"/>
  <c r="J6566" i="16"/>
  <c r="J6567" i="16"/>
  <c r="J6568" i="16"/>
  <c r="J6569" i="16"/>
  <c r="J6570" i="16"/>
  <c r="J6571" i="16"/>
  <c r="J6572" i="16"/>
  <c r="J6573" i="16"/>
  <c r="J6574" i="16"/>
  <c r="J6575" i="16"/>
  <c r="J6576" i="16"/>
  <c r="J6577" i="16"/>
  <c r="J6578" i="16"/>
  <c r="J6579" i="16"/>
  <c r="J6580" i="16"/>
  <c r="J6581" i="16"/>
  <c r="J6582" i="16"/>
  <c r="J6583" i="16"/>
  <c r="J6584" i="16"/>
  <c r="J6585" i="16"/>
  <c r="J6586" i="16"/>
  <c r="J6587" i="16"/>
  <c r="J6588" i="16"/>
  <c r="J6589" i="16"/>
  <c r="J6590" i="16"/>
  <c r="J6591" i="16"/>
  <c r="J6592" i="16"/>
  <c r="J6593" i="16"/>
  <c r="J6594" i="16"/>
  <c r="J6595" i="16"/>
  <c r="J6596" i="16"/>
  <c r="J6597" i="16"/>
  <c r="J6598" i="16"/>
  <c r="J6599" i="16"/>
  <c r="J6600" i="16"/>
  <c r="J6601" i="16"/>
  <c r="J6602" i="16"/>
  <c r="J6603" i="16"/>
  <c r="J6604" i="16"/>
  <c r="J6605" i="16"/>
  <c r="J6606" i="16"/>
  <c r="J6607" i="16"/>
  <c r="J6608" i="16"/>
  <c r="J6609" i="16"/>
  <c r="J6610" i="16"/>
  <c r="J6611" i="16"/>
  <c r="J6612" i="16"/>
  <c r="J6613" i="16"/>
  <c r="J6614" i="16"/>
  <c r="J6615" i="16"/>
  <c r="J6616" i="16"/>
  <c r="J6617" i="16"/>
  <c r="J6618" i="16"/>
  <c r="J6619" i="16"/>
  <c r="J6620" i="16"/>
  <c r="J6621" i="16"/>
  <c r="J6622" i="16"/>
  <c r="J6623" i="16"/>
  <c r="J6624" i="16"/>
  <c r="J6625" i="16"/>
  <c r="J6626" i="16"/>
  <c r="J6627" i="16"/>
  <c r="J6628" i="16"/>
  <c r="J6629" i="16"/>
  <c r="J6630" i="16"/>
  <c r="J6631" i="16"/>
  <c r="J6632" i="16"/>
  <c r="J6633" i="16"/>
  <c r="J6634" i="16"/>
  <c r="J6635" i="16"/>
  <c r="J6636" i="16"/>
  <c r="J6637" i="16"/>
  <c r="J6638" i="16"/>
  <c r="J6639" i="16"/>
  <c r="J6640" i="16"/>
  <c r="J6641" i="16"/>
  <c r="J6642" i="16"/>
  <c r="J6643" i="16"/>
  <c r="J6644" i="16"/>
  <c r="J6645" i="16"/>
  <c r="J6646" i="16"/>
  <c r="J6647" i="16"/>
  <c r="J6648" i="16"/>
  <c r="J6649" i="16"/>
  <c r="J6650" i="16"/>
  <c r="J6651" i="16"/>
  <c r="J6652" i="16"/>
  <c r="J6653" i="16"/>
  <c r="J6654" i="16"/>
  <c r="J6655" i="16"/>
  <c r="J6656" i="16"/>
  <c r="J6657" i="16"/>
  <c r="J6658" i="16"/>
  <c r="J6659" i="16"/>
  <c r="J6660" i="16"/>
  <c r="J6661" i="16"/>
  <c r="J6662" i="16"/>
  <c r="J6663" i="16"/>
  <c r="J6664" i="16"/>
  <c r="J6665" i="16"/>
  <c r="J6666" i="16"/>
  <c r="J6667" i="16"/>
  <c r="J6668" i="16"/>
  <c r="J6669" i="16"/>
  <c r="J6670" i="16"/>
  <c r="J6671" i="16"/>
  <c r="J6672" i="16"/>
  <c r="J6673" i="16"/>
  <c r="J6674" i="16"/>
  <c r="J6675" i="16"/>
  <c r="J6676" i="16"/>
  <c r="J6677" i="16"/>
  <c r="J6678" i="16"/>
  <c r="J6679" i="16"/>
  <c r="J6680" i="16"/>
  <c r="J6681" i="16"/>
  <c r="J6682" i="16"/>
  <c r="J6683" i="16"/>
  <c r="J6684" i="16"/>
  <c r="J6685" i="16"/>
  <c r="J6686" i="16"/>
  <c r="J6687" i="16"/>
  <c r="J6688" i="16"/>
  <c r="J6689" i="16"/>
  <c r="J6690" i="16"/>
  <c r="J6691" i="16"/>
  <c r="J6692" i="16"/>
  <c r="J6693" i="16"/>
  <c r="J6694" i="16"/>
  <c r="J6695" i="16"/>
  <c r="J6696" i="16"/>
  <c r="J6697" i="16"/>
  <c r="J6698" i="16"/>
  <c r="J6699" i="16"/>
  <c r="J6700" i="16"/>
  <c r="J6701" i="16"/>
  <c r="J6702" i="16"/>
  <c r="J6703" i="16"/>
  <c r="J6704" i="16"/>
  <c r="J6705" i="16"/>
  <c r="J6706" i="16"/>
  <c r="J6707" i="16"/>
  <c r="J6708" i="16"/>
  <c r="J6709" i="16"/>
  <c r="J6710" i="16"/>
  <c r="J6711" i="16"/>
  <c r="J6712" i="16"/>
  <c r="J6713" i="16"/>
  <c r="J6714" i="16"/>
  <c r="J6715" i="16"/>
  <c r="J6716" i="16"/>
  <c r="J6717" i="16"/>
  <c r="J6718" i="16"/>
  <c r="J6719" i="16"/>
  <c r="J6720" i="16"/>
  <c r="J6721" i="16"/>
  <c r="J6722" i="16"/>
  <c r="J6723" i="16"/>
  <c r="J6724" i="16"/>
  <c r="J6725" i="16"/>
  <c r="J6726" i="16"/>
  <c r="J6727" i="16"/>
  <c r="J6728" i="16"/>
  <c r="J6729" i="16"/>
  <c r="J6730" i="16"/>
  <c r="J6731" i="16"/>
  <c r="J6732" i="16"/>
  <c r="J6733" i="16"/>
  <c r="J6734" i="16"/>
  <c r="J6735" i="16"/>
  <c r="J6736" i="16"/>
  <c r="J6737" i="16"/>
  <c r="J6738" i="16"/>
  <c r="J6739" i="16"/>
  <c r="J6740" i="16"/>
  <c r="J6741" i="16"/>
  <c r="J6742" i="16"/>
  <c r="J6743" i="16"/>
  <c r="J6744" i="16"/>
  <c r="J6745" i="16"/>
  <c r="J6746" i="16"/>
  <c r="J6747" i="16"/>
  <c r="J6748" i="16"/>
  <c r="J6749" i="16"/>
  <c r="J6750" i="16"/>
  <c r="J6751" i="16"/>
  <c r="J6752" i="16"/>
  <c r="J6753" i="16"/>
  <c r="J6754" i="16"/>
  <c r="J6755" i="16"/>
  <c r="J6756" i="16"/>
  <c r="J6757" i="16"/>
  <c r="J6758" i="16"/>
  <c r="J6759" i="16"/>
  <c r="J6760" i="16"/>
  <c r="J6761" i="16"/>
  <c r="J6762" i="16"/>
  <c r="J6763" i="16"/>
  <c r="J6764" i="16"/>
  <c r="J6765" i="16"/>
  <c r="J6766" i="16"/>
  <c r="J6767" i="16"/>
  <c r="J6768" i="16"/>
  <c r="J6769" i="16"/>
  <c r="J6770" i="16"/>
  <c r="J6771" i="16"/>
  <c r="J6772" i="16"/>
  <c r="J6773" i="16"/>
  <c r="J6774" i="16"/>
  <c r="J6775" i="16"/>
  <c r="J6776" i="16"/>
  <c r="J6777" i="16"/>
  <c r="J6778" i="16"/>
  <c r="J6779" i="16"/>
  <c r="J6780" i="16"/>
  <c r="J6781" i="16"/>
  <c r="J6782" i="16"/>
  <c r="J6783" i="16"/>
  <c r="J6784" i="16"/>
  <c r="J6785" i="16"/>
  <c r="J6786" i="16"/>
  <c r="J6787" i="16"/>
  <c r="J6788" i="16"/>
  <c r="J6789" i="16"/>
  <c r="J6790" i="16"/>
  <c r="J6791" i="16"/>
  <c r="J6792" i="16"/>
  <c r="J6793" i="16"/>
  <c r="J6794" i="16"/>
  <c r="J6795" i="16"/>
  <c r="J6796" i="16"/>
  <c r="J6797" i="16"/>
  <c r="J6798" i="16"/>
  <c r="J6799" i="16"/>
  <c r="J6800" i="16"/>
  <c r="J6801" i="16"/>
  <c r="J6802" i="16"/>
  <c r="J6803" i="16"/>
  <c r="J6804" i="16"/>
  <c r="J6805" i="16"/>
  <c r="J6806" i="16"/>
  <c r="J6807" i="16"/>
  <c r="J6808" i="16"/>
  <c r="J6809" i="16"/>
  <c r="J6810" i="16"/>
  <c r="J6811" i="16"/>
  <c r="J6812" i="16"/>
  <c r="J6813" i="16"/>
  <c r="J6814" i="16"/>
  <c r="J6815" i="16"/>
  <c r="J6816" i="16"/>
  <c r="J6817" i="16"/>
  <c r="J6818" i="16"/>
  <c r="J6819" i="16"/>
  <c r="J6820" i="16"/>
  <c r="J6821" i="16"/>
  <c r="J6822" i="16"/>
  <c r="J6823" i="16"/>
  <c r="J6824" i="16"/>
  <c r="J6825" i="16"/>
  <c r="J6826" i="16"/>
  <c r="J6827" i="16"/>
  <c r="J6828" i="16"/>
  <c r="J6829" i="16"/>
  <c r="J6830" i="16"/>
  <c r="J6831" i="16"/>
  <c r="J6832" i="16"/>
  <c r="J6833" i="16"/>
  <c r="J6834" i="16"/>
  <c r="J6835" i="16"/>
  <c r="J6836" i="16"/>
  <c r="J6837" i="16"/>
  <c r="J6838" i="16"/>
  <c r="J6839" i="16"/>
  <c r="J6840" i="16"/>
  <c r="J6841" i="16"/>
  <c r="J6842" i="16"/>
  <c r="J6843" i="16"/>
  <c r="J6844" i="16"/>
  <c r="J6845" i="16"/>
  <c r="J6846" i="16"/>
  <c r="J6847" i="16"/>
  <c r="J6848" i="16"/>
  <c r="J6849" i="16"/>
  <c r="J6850" i="16"/>
  <c r="J6851" i="16"/>
  <c r="J6852" i="16"/>
  <c r="J6853" i="16"/>
  <c r="J6854" i="16"/>
  <c r="J6855" i="16"/>
  <c r="J6856" i="16"/>
  <c r="J6857" i="16"/>
  <c r="J6858" i="16"/>
  <c r="J6859" i="16"/>
  <c r="J6860" i="16"/>
  <c r="J6861" i="16"/>
  <c r="J6862" i="16"/>
  <c r="J6863" i="16"/>
  <c r="J6864" i="16"/>
  <c r="J6865" i="16"/>
  <c r="J6866" i="16"/>
  <c r="J6867" i="16"/>
  <c r="J6868" i="16"/>
  <c r="J6869" i="16"/>
  <c r="J6870" i="16"/>
  <c r="J6871" i="16"/>
  <c r="J6872" i="16"/>
  <c r="J6873" i="16"/>
  <c r="J6874" i="16"/>
  <c r="J6875" i="16"/>
  <c r="J6876" i="16"/>
  <c r="J6877" i="16"/>
  <c r="J6878" i="16"/>
  <c r="J6879" i="16"/>
  <c r="J6880" i="16"/>
  <c r="J6881" i="16"/>
  <c r="J6882" i="16"/>
  <c r="J6883" i="16"/>
  <c r="J6884" i="16"/>
  <c r="J6885" i="16"/>
  <c r="J6886" i="16"/>
  <c r="J6887" i="16"/>
  <c r="J6888" i="16"/>
  <c r="J6889" i="16"/>
  <c r="J6890" i="16"/>
  <c r="J6891" i="16"/>
  <c r="J6892" i="16"/>
  <c r="J6893" i="16"/>
  <c r="J6894" i="16"/>
  <c r="J6895" i="16"/>
  <c r="J6896" i="16"/>
  <c r="J6897" i="16"/>
  <c r="J6898" i="16"/>
  <c r="J6899" i="16"/>
  <c r="J6900" i="16"/>
  <c r="J6901" i="16"/>
  <c r="J6902" i="16"/>
  <c r="J6903" i="16"/>
  <c r="J6904" i="16"/>
  <c r="J6905" i="16"/>
  <c r="J6906" i="16"/>
  <c r="J6907" i="16"/>
  <c r="J6908" i="16"/>
  <c r="J6909" i="16"/>
  <c r="J6910" i="16"/>
  <c r="J6911" i="16"/>
  <c r="J6912" i="16"/>
  <c r="J6913" i="16"/>
  <c r="J6914" i="16"/>
  <c r="J6915" i="16"/>
  <c r="J6916" i="16"/>
  <c r="J6917" i="16"/>
  <c r="J6918" i="16"/>
  <c r="J6919" i="16"/>
  <c r="J6920" i="16"/>
  <c r="J6921" i="16"/>
  <c r="J6922" i="16"/>
  <c r="J6923" i="16"/>
  <c r="J6924" i="16"/>
  <c r="J6925" i="16"/>
  <c r="J6926" i="16"/>
  <c r="J6927" i="16"/>
  <c r="J6928" i="16"/>
  <c r="J6929" i="16"/>
  <c r="J6930" i="16"/>
  <c r="J6931" i="16"/>
  <c r="J6932" i="16"/>
  <c r="J6933" i="16"/>
  <c r="J6934" i="16"/>
  <c r="J6935" i="16"/>
  <c r="J6936" i="16"/>
  <c r="J6937" i="16"/>
  <c r="J6938" i="16"/>
  <c r="J6939" i="16"/>
  <c r="J6940" i="16"/>
  <c r="J6941" i="16"/>
  <c r="J6942" i="16"/>
  <c r="J6943" i="16"/>
  <c r="J6944" i="16"/>
  <c r="J6945" i="16"/>
  <c r="J6946" i="16"/>
  <c r="J6947" i="16"/>
  <c r="J6948" i="16"/>
  <c r="J6949" i="16"/>
  <c r="J6950" i="16"/>
  <c r="J6951" i="16"/>
  <c r="J6952" i="16"/>
  <c r="J6953" i="16"/>
  <c r="J6954" i="16"/>
  <c r="J6955" i="16"/>
  <c r="J6956" i="16"/>
  <c r="J6957" i="16"/>
  <c r="J6958" i="16"/>
  <c r="J6959" i="16"/>
  <c r="J6960" i="16"/>
  <c r="J6961" i="16"/>
  <c r="J6962" i="16"/>
  <c r="J6963" i="16"/>
  <c r="J6964" i="16"/>
  <c r="J6965" i="16"/>
  <c r="J6966" i="16"/>
  <c r="J6967" i="16"/>
  <c r="J6968" i="16"/>
  <c r="J6969" i="16"/>
  <c r="J6970" i="16"/>
  <c r="J6971" i="16"/>
  <c r="J6972" i="16"/>
  <c r="J6973" i="16"/>
  <c r="J6974" i="16"/>
  <c r="J6975" i="16"/>
  <c r="J6976" i="16"/>
  <c r="J6977" i="16"/>
  <c r="J6978" i="16"/>
  <c r="J6979" i="16"/>
  <c r="J6980" i="16"/>
  <c r="J6981" i="16"/>
  <c r="J6982" i="16"/>
  <c r="J6983" i="16"/>
  <c r="J6984" i="16"/>
  <c r="J6985" i="16"/>
  <c r="J6986" i="16"/>
  <c r="J6987" i="16"/>
  <c r="J6988" i="16"/>
  <c r="J6989" i="16"/>
  <c r="J6990" i="16"/>
  <c r="J6991" i="16"/>
  <c r="J6992" i="16"/>
  <c r="J6993" i="16"/>
  <c r="J6994" i="16"/>
  <c r="J6995" i="16"/>
  <c r="J6996" i="16"/>
  <c r="J6997" i="16"/>
  <c r="J6998" i="16"/>
  <c r="J6999" i="16"/>
  <c r="J7000" i="16"/>
  <c r="J7001" i="16"/>
  <c r="J7002" i="16"/>
  <c r="J7003" i="16"/>
  <c r="J7004" i="16"/>
  <c r="J7005" i="16"/>
  <c r="J7006" i="16"/>
  <c r="J7007" i="16"/>
  <c r="J7008" i="16"/>
  <c r="J7009" i="16"/>
  <c r="J7010" i="16"/>
  <c r="J7011" i="16"/>
  <c r="J7012" i="16"/>
  <c r="J7013" i="16"/>
  <c r="J7014" i="16"/>
  <c r="J7015" i="16"/>
  <c r="J7016" i="16"/>
  <c r="J7017" i="16"/>
  <c r="J7018" i="16"/>
  <c r="J7019" i="16"/>
  <c r="J7020" i="16"/>
  <c r="J7021" i="16"/>
  <c r="J7022" i="16"/>
  <c r="J7023" i="16"/>
  <c r="J7024" i="16"/>
  <c r="J7025" i="16"/>
  <c r="J7026" i="16"/>
  <c r="J7027" i="16"/>
  <c r="J7028" i="16"/>
  <c r="J7029" i="16"/>
  <c r="J7030" i="16"/>
  <c r="J7031" i="16"/>
  <c r="J7032" i="16"/>
  <c r="J7033" i="16"/>
  <c r="J7034" i="16"/>
  <c r="J7035" i="16"/>
  <c r="J7036" i="16"/>
  <c r="J7037" i="16"/>
  <c r="J7038" i="16"/>
  <c r="J7039" i="16"/>
  <c r="J7040" i="16"/>
  <c r="J7041" i="16"/>
  <c r="J7042" i="16"/>
  <c r="J7043" i="16"/>
  <c r="J7044" i="16"/>
  <c r="J7045" i="16"/>
  <c r="J7046" i="16"/>
  <c r="J7047" i="16"/>
  <c r="J7048" i="16"/>
  <c r="J7049" i="16"/>
  <c r="J7050" i="16"/>
  <c r="J7051" i="16"/>
  <c r="J7052" i="16"/>
  <c r="J7053" i="16"/>
  <c r="J7054" i="16"/>
  <c r="J7055" i="16"/>
  <c r="J7056" i="16"/>
  <c r="J7057" i="16"/>
  <c r="J7058" i="16"/>
  <c r="J7059" i="16"/>
  <c r="J7060" i="16"/>
  <c r="J7061" i="16"/>
  <c r="J7062" i="16"/>
  <c r="J7063" i="16"/>
  <c r="J7064" i="16"/>
  <c r="J7065" i="16"/>
  <c r="J7066" i="16"/>
  <c r="J7067" i="16"/>
  <c r="J7068" i="16"/>
  <c r="J7069" i="16"/>
  <c r="J7070" i="16"/>
  <c r="J7071" i="16"/>
  <c r="J7072" i="16"/>
  <c r="J7073" i="16"/>
  <c r="J7074" i="16"/>
  <c r="J7075" i="16"/>
  <c r="J7076" i="16"/>
  <c r="J7077" i="16"/>
  <c r="J7078" i="16"/>
  <c r="J7079" i="16"/>
  <c r="J7080" i="16"/>
  <c r="J7081" i="16"/>
  <c r="J7082" i="16"/>
  <c r="J7083" i="16"/>
  <c r="J7084" i="16"/>
  <c r="J7085" i="16"/>
  <c r="J7086" i="16"/>
  <c r="J7087" i="16"/>
  <c r="J7088" i="16"/>
  <c r="J7089" i="16"/>
  <c r="J7090" i="16"/>
  <c r="J7091" i="16"/>
  <c r="J7092" i="16"/>
  <c r="J7093" i="16"/>
  <c r="J7094" i="16"/>
  <c r="J7095" i="16"/>
  <c r="J7096" i="16"/>
  <c r="J7097" i="16"/>
  <c r="J7098" i="16"/>
  <c r="J7099" i="16"/>
  <c r="J7100" i="16"/>
  <c r="J7101" i="16"/>
  <c r="J7102" i="16"/>
  <c r="J7103" i="16"/>
  <c r="J7104" i="16"/>
  <c r="J7105" i="16"/>
  <c r="J7106" i="16"/>
  <c r="J7107" i="16"/>
  <c r="J7108" i="16"/>
  <c r="J7109" i="16"/>
  <c r="J7110" i="16"/>
  <c r="J7111" i="16"/>
  <c r="J7112" i="16"/>
  <c r="J7113" i="16"/>
  <c r="J7114" i="16"/>
  <c r="J7115" i="16"/>
  <c r="J7116" i="16"/>
  <c r="J7117" i="16"/>
  <c r="J7118" i="16"/>
  <c r="J7119" i="16"/>
  <c r="J7120" i="16"/>
  <c r="J7121" i="16"/>
  <c r="J7122" i="16"/>
  <c r="J7123" i="16"/>
  <c r="J7124" i="16"/>
  <c r="J7125" i="16"/>
  <c r="J7126" i="16"/>
  <c r="J7127" i="16"/>
  <c r="J7128" i="16"/>
  <c r="J7129" i="16"/>
  <c r="J7130" i="16"/>
  <c r="J7131" i="16"/>
  <c r="J7132" i="16"/>
  <c r="J7133" i="16"/>
  <c r="J7134" i="16"/>
  <c r="J7135" i="16"/>
  <c r="J7136" i="16"/>
  <c r="J7137" i="16"/>
  <c r="J7138" i="16"/>
  <c r="J7139" i="16"/>
  <c r="J7140" i="16"/>
  <c r="J7141" i="16"/>
  <c r="J7142" i="16"/>
  <c r="J7143" i="16"/>
  <c r="J7144" i="16"/>
  <c r="J7145" i="16"/>
  <c r="J7146" i="16"/>
  <c r="J7147" i="16"/>
  <c r="J7148" i="16"/>
  <c r="J7149" i="16"/>
  <c r="J7150" i="16"/>
  <c r="J7151" i="16"/>
  <c r="J7152" i="16"/>
  <c r="J7153" i="16"/>
  <c r="J7154" i="16"/>
  <c r="J7155" i="16"/>
  <c r="J7156" i="16"/>
  <c r="J7157" i="16"/>
  <c r="J7158" i="16"/>
  <c r="J7159" i="16"/>
  <c r="J7160" i="16"/>
  <c r="J7161" i="16"/>
  <c r="J7162" i="16"/>
  <c r="J7163" i="16"/>
  <c r="J7164" i="16"/>
  <c r="J7165" i="16"/>
  <c r="J7166" i="16"/>
  <c r="J7167" i="16"/>
  <c r="J7168" i="16"/>
  <c r="J7169" i="16"/>
  <c r="J7170" i="16"/>
  <c r="J7171" i="16"/>
  <c r="J7172" i="16"/>
  <c r="J7173" i="16"/>
  <c r="J7174" i="16"/>
  <c r="J7175" i="16"/>
  <c r="J7176" i="16"/>
  <c r="J7177" i="16"/>
  <c r="J7178" i="16"/>
  <c r="J7179" i="16"/>
  <c r="J7180" i="16"/>
  <c r="J7181" i="16"/>
  <c r="J7182" i="16"/>
  <c r="J7183" i="16"/>
  <c r="J7184" i="16"/>
  <c r="J7185" i="16"/>
  <c r="J7186" i="16"/>
  <c r="J7187" i="16"/>
  <c r="J7188" i="16"/>
  <c r="J7189" i="16"/>
  <c r="J7190" i="16"/>
  <c r="J7191" i="16"/>
  <c r="J7192" i="16"/>
  <c r="J7193" i="16"/>
  <c r="J7194" i="16"/>
  <c r="J7195" i="16"/>
  <c r="J7196" i="16"/>
  <c r="J7197" i="16"/>
  <c r="J7198" i="16"/>
  <c r="J7199" i="16"/>
  <c r="J7200" i="16"/>
  <c r="J7201" i="16"/>
  <c r="J7202" i="16"/>
  <c r="J7203" i="16"/>
  <c r="J7204" i="16"/>
  <c r="J7205" i="16"/>
  <c r="J7206" i="16"/>
  <c r="J7207" i="16"/>
  <c r="J7208" i="16"/>
  <c r="J7209" i="16"/>
  <c r="J7210" i="16"/>
  <c r="J7211" i="16"/>
  <c r="J7212" i="16"/>
  <c r="J7213" i="16"/>
  <c r="J7214" i="16"/>
  <c r="J7215" i="16"/>
  <c r="J7216" i="16"/>
  <c r="J7217" i="16"/>
  <c r="J7218" i="16"/>
  <c r="J7219" i="16"/>
  <c r="J7220" i="16"/>
  <c r="J7221" i="16"/>
  <c r="J7222" i="16"/>
  <c r="J7223" i="16"/>
  <c r="J7224" i="16"/>
  <c r="J7225" i="16"/>
  <c r="J7226" i="16"/>
  <c r="J7227" i="16"/>
  <c r="J7228" i="16"/>
  <c r="J7229" i="16"/>
  <c r="J7230" i="16"/>
  <c r="J7231" i="16"/>
  <c r="J7232" i="16"/>
  <c r="J7233" i="16"/>
  <c r="J7234" i="16"/>
  <c r="J7235" i="16"/>
  <c r="J7236" i="16"/>
  <c r="J7237" i="16"/>
  <c r="J7238" i="16"/>
  <c r="J7239" i="16"/>
  <c r="J7240" i="16"/>
  <c r="J7241" i="16"/>
  <c r="J7242" i="16"/>
  <c r="J7243" i="16"/>
  <c r="J7244" i="16"/>
  <c r="J7245" i="16"/>
  <c r="J7246" i="16"/>
  <c r="J7247" i="16"/>
  <c r="J7248" i="16"/>
  <c r="J7249" i="16"/>
  <c r="J7250" i="16"/>
  <c r="J7251" i="16"/>
  <c r="J7252" i="16"/>
  <c r="J7253" i="16"/>
  <c r="J7254" i="16"/>
  <c r="J7255" i="16"/>
  <c r="J7256" i="16"/>
  <c r="J7257" i="16"/>
  <c r="J7258" i="16"/>
  <c r="J7259" i="16"/>
  <c r="J7260" i="16"/>
  <c r="J7261" i="16"/>
  <c r="J7262" i="16"/>
  <c r="J7263" i="16"/>
  <c r="J7264" i="16"/>
  <c r="J7265" i="16"/>
  <c r="J7266" i="16"/>
  <c r="J7267" i="16"/>
  <c r="J7268" i="16"/>
  <c r="J7269" i="16"/>
  <c r="J7270" i="16"/>
  <c r="J7271" i="16"/>
  <c r="J7272" i="16"/>
  <c r="J7273" i="16"/>
  <c r="J7274" i="16"/>
  <c r="J7275" i="16"/>
  <c r="J7276" i="16"/>
  <c r="J7277" i="16"/>
  <c r="J7278" i="16"/>
  <c r="J7279" i="16"/>
  <c r="J7280" i="16"/>
  <c r="J7281" i="16"/>
  <c r="J7282" i="16"/>
  <c r="J7283" i="16"/>
  <c r="J7284" i="16"/>
  <c r="J7285" i="16"/>
  <c r="J7286" i="16"/>
  <c r="J7287" i="16"/>
  <c r="J7288" i="16"/>
  <c r="J7289" i="16"/>
  <c r="J7290" i="16"/>
  <c r="J7291" i="16"/>
  <c r="J7292" i="16"/>
  <c r="J7293" i="16"/>
  <c r="J7294" i="16"/>
  <c r="J7295" i="16"/>
  <c r="J7296" i="16"/>
  <c r="J7297" i="16"/>
  <c r="J7298" i="16"/>
  <c r="J7299" i="16"/>
  <c r="J7300" i="16"/>
  <c r="J7301" i="16"/>
  <c r="J7302" i="16"/>
  <c r="J7303" i="16"/>
  <c r="J7304" i="16"/>
  <c r="J7305" i="16"/>
  <c r="J7306" i="16"/>
  <c r="J7307" i="16"/>
  <c r="J7308" i="16"/>
  <c r="J7309" i="16"/>
  <c r="J7310" i="16"/>
  <c r="J7311" i="16"/>
  <c r="J7312" i="16"/>
  <c r="J7313" i="16"/>
  <c r="J7314" i="16"/>
  <c r="J7315" i="16"/>
  <c r="J7316" i="16"/>
  <c r="J7317" i="16"/>
  <c r="J7318" i="16"/>
  <c r="J7319" i="16"/>
  <c r="J7320" i="16"/>
  <c r="J7321" i="16"/>
  <c r="J7322" i="16"/>
  <c r="J7323" i="16"/>
  <c r="J7324" i="16"/>
  <c r="J7325" i="16"/>
  <c r="J7326" i="16"/>
  <c r="J7327" i="16"/>
  <c r="J7328" i="16"/>
  <c r="J7329" i="16"/>
  <c r="J7330" i="16"/>
  <c r="J7331" i="16"/>
  <c r="J7332" i="16"/>
  <c r="J7333" i="16"/>
  <c r="J7334" i="16"/>
  <c r="J7335" i="16"/>
  <c r="J7336" i="16"/>
  <c r="J7337" i="16"/>
  <c r="J7338" i="16"/>
  <c r="J7339" i="16"/>
  <c r="J7340" i="16"/>
  <c r="J7341" i="16"/>
  <c r="J7342" i="16"/>
  <c r="J7343" i="16"/>
  <c r="J7344" i="16"/>
  <c r="J7345" i="16"/>
  <c r="J7346" i="16"/>
  <c r="J7347" i="16"/>
  <c r="J7348" i="16"/>
  <c r="J7349" i="16"/>
  <c r="J7350" i="16"/>
  <c r="J7351" i="16"/>
  <c r="J7352" i="16"/>
  <c r="J7353" i="16"/>
  <c r="J7354" i="16"/>
  <c r="J7355" i="16"/>
  <c r="J7356" i="16"/>
  <c r="J7357" i="16"/>
  <c r="J7358" i="16"/>
  <c r="J7359" i="16"/>
  <c r="J7360" i="16"/>
  <c r="J7361" i="16"/>
  <c r="J7362" i="16"/>
  <c r="J7363" i="16"/>
  <c r="J7364" i="16"/>
  <c r="J7365" i="16"/>
  <c r="J7366" i="16"/>
  <c r="J7367" i="16"/>
  <c r="J7368" i="16"/>
  <c r="J7369" i="16"/>
  <c r="J7370" i="16"/>
  <c r="J7371" i="16"/>
  <c r="J7372" i="16"/>
  <c r="J7373" i="16"/>
  <c r="J7374" i="16"/>
  <c r="J7375" i="16"/>
  <c r="J7376" i="16"/>
  <c r="J7377" i="16"/>
  <c r="J7378" i="16"/>
  <c r="J7379" i="16"/>
  <c r="J7380" i="16"/>
  <c r="J7381" i="16"/>
  <c r="J7382" i="16"/>
  <c r="J7383" i="16"/>
  <c r="J7384" i="16"/>
  <c r="J7385" i="16"/>
  <c r="J7386" i="16"/>
  <c r="J7387" i="16"/>
  <c r="J7388" i="16"/>
  <c r="J7389" i="16"/>
  <c r="J7390" i="16"/>
  <c r="J7391" i="16"/>
  <c r="J7392" i="16"/>
  <c r="J7393" i="16"/>
  <c r="J7394" i="16"/>
  <c r="J7395" i="16"/>
  <c r="J7396" i="16"/>
  <c r="J7397" i="16"/>
  <c r="J7398" i="16"/>
  <c r="J7399" i="16"/>
  <c r="J7400" i="16"/>
  <c r="J7401" i="16"/>
  <c r="J7402" i="16"/>
  <c r="J7403" i="16"/>
  <c r="J7404" i="16"/>
  <c r="J7405" i="16"/>
  <c r="J7406" i="16"/>
  <c r="J7407" i="16"/>
  <c r="J7408" i="16"/>
  <c r="J7409" i="16"/>
  <c r="J7410" i="16"/>
  <c r="J7411" i="16"/>
  <c r="J7412" i="16"/>
  <c r="J7413" i="16"/>
  <c r="J7414" i="16"/>
  <c r="J7415" i="16"/>
  <c r="J7416" i="16"/>
  <c r="J7417" i="16"/>
  <c r="J7418" i="16"/>
  <c r="J7419" i="16"/>
  <c r="J7420" i="16"/>
  <c r="J7421" i="16"/>
  <c r="J7422" i="16"/>
  <c r="J7423" i="16"/>
  <c r="J7424" i="16"/>
  <c r="J7425" i="16"/>
  <c r="J7426" i="16"/>
  <c r="J7427" i="16"/>
  <c r="J7428" i="16"/>
  <c r="J7429" i="16"/>
  <c r="J7430" i="16"/>
  <c r="J7431" i="16"/>
  <c r="J7432" i="16"/>
  <c r="J7433" i="16"/>
  <c r="J7434" i="16"/>
  <c r="J7435" i="16"/>
  <c r="J7436" i="16"/>
  <c r="J7437" i="16"/>
  <c r="J7438" i="16"/>
  <c r="J7439" i="16"/>
  <c r="J7440" i="16"/>
  <c r="J7441" i="16"/>
  <c r="J7442" i="16"/>
  <c r="J7443" i="16"/>
  <c r="J7444" i="16"/>
  <c r="J7445" i="16"/>
  <c r="J7446" i="16"/>
  <c r="J7447" i="16"/>
  <c r="J7448" i="16"/>
  <c r="J7449" i="16"/>
  <c r="J7450" i="16"/>
  <c r="J7451" i="16"/>
  <c r="J7452" i="16"/>
  <c r="J7453" i="16"/>
  <c r="J7454" i="16"/>
  <c r="J7455" i="16"/>
  <c r="J7456" i="16"/>
  <c r="J7457" i="16"/>
  <c r="J7458" i="16"/>
  <c r="J7459" i="16"/>
  <c r="J7460" i="16"/>
  <c r="J7461" i="16"/>
  <c r="J7462" i="16"/>
  <c r="J7463" i="16"/>
  <c r="J7464" i="16"/>
  <c r="J7465" i="16"/>
  <c r="J7466" i="16"/>
  <c r="J7467" i="16"/>
  <c r="J7468" i="16"/>
  <c r="J7469" i="16"/>
  <c r="J7470" i="16"/>
  <c r="J7471" i="16"/>
  <c r="J7472" i="16"/>
  <c r="J7473" i="16"/>
  <c r="J7474" i="16"/>
  <c r="J7475" i="16"/>
  <c r="J7476" i="16"/>
  <c r="J7477" i="16"/>
  <c r="J7478" i="16"/>
  <c r="J7479" i="16"/>
  <c r="J7480" i="16"/>
  <c r="J7481" i="16"/>
  <c r="J7482" i="16"/>
  <c r="J7483" i="16"/>
  <c r="J7484" i="16"/>
  <c r="J7485" i="16"/>
  <c r="J7486" i="16"/>
  <c r="J7487" i="16"/>
  <c r="J7488" i="16"/>
  <c r="J7489" i="16"/>
  <c r="J7490" i="16"/>
  <c r="J7491" i="16"/>
  <c r="J7492" i="16"/>
  <c r="J7493" i="16"/>
  <c r="J7494" i="16"/>
  <c r="J7495" i="16"/>
  <c r="J7496" i="16"/>
  <c r="J7497" i="16"/>
  <c r="J7498" i="16"/>
  <c r="J7499" i="16"/>
  <c r="J7500" i="16"/>
  <c r="J7501" i="16"/>
  <c r="J7502" i="16"/>
  <c r="J7503" i="16"/>
  <c r="J7504" i="16"/>
  <c r="J7505" i="16"/>
  <c r="J7506" i="16"/>
  <c r="J7507" i="16"/>
  <c r="J7508" i="16"/>
  <c r="J7509" i="16"/>
  <c r="J7510" i="16"/>
  <c r="J7511" i="16"/>
  <c r="J7512" i="16"/>
  <c r="J7513" i="16"/>
  <c r="J7514" i="16"/>
  <c r="J7515" i="16"/>
  <c r="J7516" i="16"/>
  <c r="J7517" i="16"/>
  <c r="J7518" i="16"/>
  <c r="J7519" i="16"/>
  <c r="J7520" i="16"/>
  <c r="J7521" i="16"/>
  <c r="J7522" i="16"/>
  <c r="J7523" i="16"/>
  <c r="J7524" i="16"/>
  <c r="J7525" i="16"/>
  <c r="J7526" i="16"/>
  <c r="J7527" i="16"/>
  <c r="J7528" i="16"/>
  <c r="J7529" i="16"/>
  <c r="J7530" i="16"/>
  <c r="J7531" i="16"/>
  <c r="J7532" i="16"/>
  <c r="J7533" i="16"/>
  <c r="J7534" i="16"/>
  <c r="J7535" i="16"/>
  <c r="J7536" i="16"/>
  <c r="J7537" i="16"/>
  <c r="J7538" i="16"/>
  <c r="J7539" i="16"/>
  <c r="J7540" i="16"/>
  <c r="J7541" i="16"/>
  <c r="J7542" i="16"/>
  <c r="J7543" i="16"/>
  <c r="J7544" i="16"/>
  <c r="J7545" i="16"/>
  <c r="J7546" i="16"/>
  <c r="J7547" i="16"/>
  <c r="J7548" i="16"/>
  <c r="J7549" i="16"/>
  <c r="J7550" i="16"/>
  <c r="J7551" i="16"/>
  <c r="J7552" i="16"/>
  <c r="J7553" i="16"/>
  <c r="J7554" i="16"/>
  <c r="J7555" i="16"/>
  <c r="J7556" i="16"/>
  <c r="J7557" i="16"/>
  <c r="J7558" i="16"/>
  <c r="J7559" i="16"/>
  <c r="J7560" i="16"/>
  <c r="J7561" i="16"/>
  <c r="J7562" i="16"/>
  <c r="J7563" i="16"/>
  <c r="J7564" i="16"/>
  <c r="J7565" i="16"/>
  <c r="J7566" i="16"/>
  <c r="J7567" i="16"/>
  <c r="J7568" i="16"/>
  <c r="J7569" i="16"/>
  <c r="J7570" i="16"/>
  <c r="J7571" i="16"/>
  <c r="J7572" i="16"/>
  <c r="J7573" i="16"/>
  <c r="J7574" i="16"/>
  <c r="J7575" i="16"/>
  <c r="J7576" i="16"/>
  <c r="J7577" i="16"/>
  <c r="J7578" i="16"/>
  <c r="J7579" i="16"/>
  <c r="J7580" i="16"/>
  <c r="J7581" i="16"/>
  <c r="J7582" i="16"/>
  <c r="J7583" i="16"/>
  <c r="J7584" i="16"/>
  <c r="J7585" i="16"/>
  <c r="J7586" i="16"/>
  <c r="J7587" i="16"/>
  <c r="J7588" i="16"/>
  <c r="J7589" i="16"/>
  <c r="J7590" i="16"/>
  <c r="J7591" i="16"/>
  <c r="J7592" i="16"/>
  <c r="J7593" i="16"/>
  <c r="J7594" i="16"/>
  <c r="J7595" i="16"/>
  <c r="J7596" i="16"/>
  <c r="J7597" i="16"/>
  <c r="J7598" i="16"/>
  <c r="J7599" i="16"/>
  <c r="J7600" i="16"/>
  <c r="J7601" i="16"/>
  <c r="J7602" i="16"/>
  <c r="J7603" i="16"/>
  <c r="J7604" i="16"/>
  <c r="J7605" i="16"/>
  <c r="J7606" i="16"/>
  <c r="J7607" i="16"/>
  <c r="J7608" i="16"/>
  <c r="J7609" i="16"/>
  <c r="J7610" i="16"/>
  <c r="J7611" i="16"/>
  <c r="J7612" i="16"/>
  <c r="J7613" i="16"/>
  <c r="J7614" i="16"/>
  <c r="J7615" i="16"/>
  <c r="J7616" i="16"/>
  <c r="J7617" i="16"/>
  <c r="J7618" i="16"/>
  <c r="J7619" i="16"/>
  <c r="J7620" i="16"/>
  <c r="J7621" i="16"/>
  <c r="J7622" i="16"/>
  <c r="J7623" i="16"/>
  <c r="J7624" i="16"/>
  <c r="J7625" i="16"/>
  <c r="J7626" i="16"/>
  <c r="J7627" i="16"/>
  <c r="J7628" i="16"/>
  <c r="J7629" i="16"/>
  <c r="J7630" i="16"/>
  <c r="J7631" i="16"/>
  <c r="J7632" i="16"/>
  <c r="J7633" i="16"/>
  <c r="J7634" i="16"/>
  <c r="J7635" i="16"/>
  <c r="J7636" i="16"/>
  <c r="J7637" i="16"/>
  <c r="J7638" i="16"/>
  <c r="J7639" i="16"/>
  <c r="J7640" i="16"/>
  <c r="J7641" i="16"/>
  <c r="J7642" i="16"/>
  <c r="J7643" i="16"/>
  <c r="J7644" i="16"/>
  <c r="J7645" i="16"/>
  <c r="J7646" i="16"/>
  <c r="J7647" i="16"/>
  <c r="J7648" i="16"/>
  <c r="J7649" i="16"/>
  <c r="J7650" i="16"/>
  <c r="J7651" i="16"/>
  <c r="J7652" i="16"/>
  <c r="J7653" i="16"/>
  <c r="J7654" i="16"/>
  <c r="J7655" i="16"/>
  <c r="J7656" i="16"/>
  <c r="J7657" i="16"/>
  <c r="J7658" i="16"/>
  <c r="J7659" i="16"/>
  <c r="J7660" i="16"/>
  <c r="J7661" i="16"/>
  <c r="J7662" i="16"/>
  <c r="J7663" i="16"/>
  <c r="J7664" i="16"/>
  <c r="J7665" i="16"/>
  <c r="J7666" i="16"/>
  <c r="J7667" i="16"/>
  <c r="J7668" i="16"/>
  <c r="J7669" i="16"/>
  <c r="J7670" i="16"/>
  <c r="J7671" i="16"/>
  <c r="J7672" i="16"/>
  <c r="J7673" i="16"/>
  <c r="J7674" i="16"/>
  <c r="J7675" i="16"/>
  <c r="J7676" i="16"/>
  <c r="J7677" i="16"/>
  <c r="J7678" i="16"/>
  <c r="J7679" i="16"/>
  <c r="J7680" i="16"/>
  <c r="J7681" i="16"/>
  <c r="J7682" i="16"/>
  <c r="J7683" i="16"/>
  <c r="J7684" i="16"/>
  <c r="J7685" i="16"/>
  <c r="J7686" i="16"/>
  <c r="J7687" i="16"/>
  <c r="J7688" i="16"/>
  <c r="J7689" i="16"/>
  <c r="J7690" i="16"/>
  <c r="J7691" i="16"/>
  <c r="J7692" i="16"/>
  <c r="J7693" i="16"/>
  <c r="J7694" i="16"/>
  <c r="J7695" i="16"/>
  <c r="J7696" i="16"/>
  <c r="J7697" i="16"/>
  <c r="J7698" i="16"/>
  <c r="J7699" i="16"/>
  <c r="J7700" i="16"/>
  <c r="J7701" i="16"/>
  <c r="J7702" i="16"/>
  <c r="J7703" i="16"/>
  <c r="J7704" i="16"/>
  <c r="J7705" i="16"/>
  <c r="J7706" i="16"/>
  <c r="J7707" i="16"/>
  <c r="J7708" i="16"/>
  <c r="J7709" i="16"/>
  <c r="J7710" i="16"/>
  <c r="J7711" i="16"/>
  <c r="J7712" i="16"/>
  <c r="J7713" i="16"/>
  <c r="J7714" i="16"/>
  <c r="J7715" i="16"/>
  <c r="J7716" i="16"/>
  <c r="J7717" i="16"/>
  <c r="J7718" i="16"/>
  <c r="J7719" i="16"/>
  <c r="J7720" i="16"/>
  <c r="J7721" i="16"/>
  <c r="J7722" i="16"/>
  <c r="J7723" i="16"/>
  <c r="J7724" i="16"/>
  <c r="J7725" i="16"/>
  <c r="J7726" i="16"/>
  <c r="J7727" i="16"/>
  <c r="J7728" i="16"/>
  <c r="J7729" i="16"/>
  <c r="J7730" i="16"/>
  <c r="J7731" i="16"/>
  <c r="J7732" i="16"/>
  <c r="J7733" i="16"/>
  <c r="J7734" i="16"/>
  <c r="J7735" i="16"/>
  <c r="J7736" i="16"/>
  <c r="J7737" i="16"/>
  <c r="J7738" i="16"/>
  <c r="J7739" i="16"/>
  <c r="J7740" i="16"/>
  <c r="J7741" i="16"/>
  <c r="J7742" i="16"/>
  <c r="J7743" i="16"/>
  <c r="J7744" i="16"/>
  <c r="J7745" i="16"/>
  <c r="J7746" i="16"/>
  <c r="J7747" i="16"/>
  <c r="J7748" i="16"/>
  <c r="J7749" i="16"/>
  <c r="J7750" i="16"/>
  <c r="J7751" i="16"/>
  <c r="J7752" i="16"/>
  <c r="J7753" i="16"/>
  <c r="J7754" i="16"/>
  <c r="J7755" i="16"/>
  <c r="J7756" i="16"/>
  <c r="J7757" i="16"/>
  <c r="J7758" i="16"/>
  <c r="J7759" i="16"/>
  <c r="J7760" i="16"/>
  <c r="J7761" i="16"/>
  <c r="J7762" i="16"/>
  <c r="J7763" i="16"/>
  <c r="J7764" i="16"/>
  <c r="J7765" i="16"/>
  <c r="J7766" i="16"/>
  <c r="J7767" i="16"/>
  <c r="J7768" i="16"/>
  <c r="J7769" i="16"/>
  <c r="J7770" i="16"/>
  <c r="J7771" i="16"/>
  <c r="J7772" i="16"/>
  <c r="J7773" i="16"/>
  <c r="J7774" i="16"/>
  <c r="J7775" i="16"/>
  <c r="J7776" i="16"/>
  <c r="J7777" i="16"/>
  <c r="J7778" i="16"/>
  <c r="J7779" i="16"/>
  <c r="J7780" i="16"/>
  <c r="J7781" i="16"/>
  <c r="J7782" i="16"/>
  <c r="J7783" i="16"/>
  <c r="J7784" i="16"/>
  <c r="J7785" i="16"/>
  <c r="J7786" i="16"/>
  <c r="J7787" i="16"/>
  <c r="J7788" i="16"/>
  <c r="J7789" i="16"/>
  <c r="J7790" i="16"/>
  <c r="J7791" i="16"/>
  <c r="J7792" i="16"/>
  <c r="J7793" i="16"/>
  <c r="J7794" i="16"/>
  <c r="J7795" i="16"/>
  <c r="J7796" i="16"/>
  <c r="J7797" i="16"/>
  <c r="J7798" i="16"/>
  <c r="J7799" i="16"/>
  <c r="J7800" i="16"/>
  <c r="J7801" i="16"/>
  <c r="J7802" i="16"/>
  <c r="J7803" i="16"/>
  <c r="J7804" i="16"/>
  <c r="J7805" i="16"/>
  <c r="J7806" i="16"/>
  <c r="J7807" i="16"/>
  <c r="J7808" i="16"/>
  <c r="J7809" i="16"/>
  <c r="J7810" i="16"/>
  <c r="J7811" i="16"/>
  <c r="J7812" i="16"/>
  <c r="J7813" i="16"/>
  <c r="J7814" i="16"/>
  <c r="J7815" i="16"/>
  <c r="J7816" i="16"/>
  <c r="J7817" i="16"/>
  <c r="J7818" i="16"/>
  <c r="J7819" i="16"/>
  <c r="J7820" i="16"/>
  <c r="J7821" i="16"/>
  <c r="J7822" i="16"/>
  <c r="J7823" i="16"/>
  <c r="J7824" i="16"/>
  <c r="J7825" i="16"/>
  <c r="J7826" i="16"/>
  <c r="J7827" i="16"/>
  <c r="J7828" i="16"/>
  <c r="J7829" i="16"/>
  <c r="J7830" i="16"/>
  <c r="J7831" i="16"/>
  <c r="J7832" i="16"/>
  <c r="J7833" i="16"/>
  <c r="J7834" i="16"/>
  <c r="J7835" i="16"/>
  <c r="J7836" i="16"/>
  <c r="J7837" i="16"/>
  <c r="J7838" i="16"/>
  <c r="J7839" i="16"/>
  <c r="J7840" i="16"/>
  <c r="J7841" i="16"/>
  <c r="J7842" i="16"/>
  <c r="J7843" i="16"/>
  <c r="J7844" i="16"/>
  <c r="J7845" i="16"/>
  <c r="J7846" i="16"/>
  <c r="J7847" i="16"/>
  <c r="J7848" i="16"/>
  <c r="J7849" i="16"/>
  <c r="J7850" i="16"/>
  <c r="J7851" i="16"/>
  <c r="J7852" i="16"/>
  <c r="J7853" i="16"/>
  <c r="J7854" i="16"/>
  <c r="J7855" i="16"/>
  <c r="J7856" i="16"/>
  <c r="J7857" i="16"/>
  <c r="J7858" i="16"/>
  <c r="J7859" i="16"/>
  <c r="J7860" i="16"/>
  <c r="J7861" i="16"/>
  <c r="J7862" i="16"/>
  <c r="J7863" i="16"/>
  <c r="J7864" i="16"/>
  <c r="J7865" i="16"/>
  <c r="J7866" i="16"/>
  <c r="J7867" i="16"/>
  <c r="J7868" i="16"/>
  <c r="J7869" i="16"/>
  <c r="J7870" i="16"/>
  <c r="J7871" i="16"/>
  <c r="J7872" i="16"/>
  <c r="J7873" i="16"/>
  <c r="J7874" i="16"/>
  <c r="J7875" i="16"/>
  <c r="J7876" i="16"/>
  <c r="J7877" i="16"/>
  <c r="J7878" i="16"/>
  <c r="J7879" i="16"/>
  <c r="J7880" i="16"/>
  <c r="J7881" i="16"/>
  <c r="J7882" i="16"/>
  <c r="J7883" i="16"/>
  <c r="J7884" i="16"/>
  <c r="J7885" i="16"/>
  <c r="J7886" i="16"/>
  <c r="J7887" i="16"/>
  <c r="J7888" i="16"/>
  <c r="J7889" i="16"/>
  <c r="J7890" i="16"/>
  <c r="J7891" i="16"/>
  <c r="J7892" i="16"/>
  <c r="J7893" i="16"/>
  <c r="J7894" i="16"/>
  <c r="J7895" i="16"/>
  <c r="J7896" i="16"/>
  <c r="J7897" i="16"/>
  <c r="J7898" i="16"/>
  <c r="J7899" i="16"/>
  <c r="J7900" i="16"/>
  <c r="J7901" i="16"/>
  <c r="J7902" i="16"/>
  <c r="J7903" i="16"/>
  <c r="J7904" i="16"/>
  <c r="J7905" i="16"/>
  <c r="J7906" i="16"/>
  <c r="J7907" i="16"/>
  <c r="J7908" i="16"/>
  <c r="J7909" i="16"/>
  <c r="J7910" i="16"/>
  <c r="J7911" i="16"/>
  <c r="J7912" i="16"/>
  <c r="J7913" i="16"/>
  <c r="J7914" i="16"/>
  <c r="J7915" i="16"/>
  <c r="J7916" i="16"/>
  <c r="J7917" i="16"/>
  <c r="J7918" i="16"/>
  <c r="J7919" i="16"/>
  <c r="J7920" i="16"/>
  <c r="J7921" i="16"/>
  <c r="J7922" i="16"/>
  <c r="J7923" i="16"/>
  <c r="J7924" i="16"/>
  <c r="J7925" i="16"/>
  <c r="J7926" i="16"/>
  <c r="J7927" i="16"/>
  <c r="J7928" i="16"/>
  <c r="J7929" i="16"/>
  <c r="J7930" i="16"/>
  <c r="J7931" i="16"/>
  <c r="J7932" i="16"/>
  <c r="J7933" i="16"/>
  <c r="J7934" i="16"/>
  <c r="J7935" i="16"/>
  <c r="J7936" i="16"/>
  <c r="J7937" i="16"/>
  <c r="J7938" i="16"/>
  <c r="J7939" i="16"/>
  <c r="J7940" i="16"/>
  <c r="J7941" i="16"/>
  <c r="J7942" i="16"/>
  <c r="J7943" i="16"/>
  <c r="J7944" i="16"/>
  <c r="J7945" i="16"/>
  <c r="J7946" i="16"/>
  <c r="J7947" i="16"/>
  <c r="J7948" i="16"/>
  <c r="J7949" i="16"/>
  <c r="J7950" i="16"/>
  <c r="J7951" i="16"/>
  <c r="J7952" i="16"/>
  <c r="J7953" i="16"/>
  <c r="J7954" i="16"/>
  <c r="J7955" i="16"/>
  <c r="J7956" i="16"/>
  <c r="J7957" i="16"/>
  <c r="J7958" i="16"/>
  <c r="J7959" i="16"/>
  <c r="J7960" i="16"/>
  <c r="J7961" i="16"/>
  <c r="J7962" i="16"/>
  <c r="J7963" i="16"/>
  <c r="J7964" i="16"/>
  <c r="J7965" i="16"/>
  <c r="J7966" i="16"/>
  <c r="J7967" i="16"/>
  <c r="J7968" i="16"/>
  <c r="J7969" i="16"/>
  <c r="J7970" i="16"/>
  <c r="J7971" i="16"/>
  <c r="J7972" i="16"/>
  <c r="J7973" i="16"/>
  <c r="J7974" i="16"/>
  <c r="J7975" i="16"/>
  <c r="J7976" i="16"/>
  <c r="J7977" i="16"/>
  <c r="J7978" i="16"/>
  <c r="J7979" i="16"/>
  <c r="J7980" i="16"/>
  <c r="J7981" i="16"/>
  <c r="J7982" i="16"/>
  <c r="J7983" i="16"/>
  <c r="J7984" i="16"/>
  <c r="J7985" i="16"/>
  <c r="J7986" i="16"/>
  <c r="J7987" i="16"/>
  <c r="J7988" i="16"/>
  <c r="J7989" i="16"/>
  <c r="J7990" i="16"/>
  <c r="J7991" i="16"/>
  <c r="J7992" i="16"/>
  <c r="J7993" i="16"/>
  <c r="J7994" i="16"/>
  <c r="J7995" i="16"/>
  <c r="J7996" i="16"/>
  <c r="J7997" i="16"/>
  <c r="J7998" i="16"/>
  <c r="J7999" i="16"/>
  <c r="J8000" i="16"/>
  <c r="J8001" i="16"/>
  <c r="J8002" i="16"/>
  <c r="J8003" i="16"/>
  <c r="J8004" i="16"/>
  <c r="J8005" i="16"/>
  <c r="J8006" i="16"/>
  <c r="J8007" i="16"/>
  <c r="J8008" i="16"/>
  <c r="J8009" i="16"/>
  <c r="J8010" i="16"/>
  <c r="J8011" i="16"/>
  <c r="J8012" i="16"/>
  <c r="J8013" i="16"/>
  <c r="J8014" i="16"/>
  <c r="J8015" i="16"/>
  <c r="J8016" i="16"/>
  <c r="J8017" i="16"/>
  <c r="J8018" i="16"/>
  <c r="J8019" i="16"/>
  <c r="J8020" i="16"/>
  <c r="J8021" i="16"/>
  <c r="J8022" i="16"/>
  <c r="J8023" i="16"/>
  <c r="J8024" i="16"/>
  <c r="J8025" i="16"/>
  <c r="J8026" i="16"/>
  <c r="J8027" i="16"/>
  <c r="J8028" i="16"/>
  <c r="J8029" i="16"/>
  <c r="J8030" i="16"/>
  <c r="J8031" i="16"/>
  <c r="J8032" i="16"/>
  <c r="J8033" i="16"/>
  <c r="J8034" i="16"/>
  <c r="J8035" i="16"/>
  <c r="J8036" i="16"/>
  <c r="J8037" i="16"/>
  <c r="J8038" i="16"/>
  <c r="J8039" i="16"/>
  <c r="J8040" i="16"/>
  <c r="J8041" i="16"/>
  <c r="J8042" i="16"/>
  <c r="J8043" i="16"/>
  <c r="J8044" i="16"/>
  <c r="J8045" i="16"/>
  <c r="J8046" i="16"/>
  <c r="J8047" i="16"/>
  <c r="J8048" i="16"/>
  <c r="J8049" i="16"/>
  <c r="J8050" i="16"/>
  <c r="J8051" i="16"/>
  <c r="J8052" i="16"/>
  <c r="J8053" i="16"/>
  <c r="J8054" i="16"/>
  <c r="J8055" i="16"/>
  <c r="J8056" i="16"/>
  <c r="J8057" i="16"/>
  <c r="J8058" i="16"/>
  <c r="J8059" i="16"/>
  <c r="J8060" i="16"/>
  <c r="J8061" i="16"/>
  <c r="J8062" i="16"/>
  <c r="J8063" i="16"/>
  <c r="J8064" i="16"/>
  <c r="J8065" i="16"/>
  <c r="J8066" i="16"/>
  <c r="J8067" i="16"/>
  <c r="J8068" i="16"/>
  <c r="J8069" i="16"/>
  <c r="J8070" i="16"/>
  <c r="J8071" i="16"/>
  <c r="J8072" i="16"/>
  <c r="J8073" i="16"/>
  <c r="J8074" i="16"/>
  <c r="J8075" i="16"/>
  <c r="J8076" i="16"/>
  <c r="J8077" i="16"/>
  <c r="J8078" i="16"/>
  <c r="J8079" i="16"/>
  <c r="J8080" i="16"/>
  <c r="J8081" i="16"/>
  <c r="J8082" i="16"/>
  <c r="J8083" i="16"/>
  <c r="J8084" i="16"/>
  <c r="J8085" i="16"/>
  <c r="J8086" i="16"/>
  <c r="J8087" i="16"/>
  <c r="J8088" i="16"/>
  <c r="J8089" i="16"/>
  <c r="J8090" i="16"/>
  <c r="J8091" i="16"/>
  <c r="J8092" i="16"/>
  <c r="J8093" i="16"/>
  <c r="J8094" i="16"/>
  <c r="J8095" i="16"/>
  <c r="J8096" i="16"/>
  <c r="J8097" i="16"/>
  <c r="J8098" i="16"/>
  <c r="J8099" i="16"/>
  <c r="J8100" i="16"/>
  <c r="J8101" i="16"/>
  <c r="J8102" i="16"/>
  <c r="J8103" i="16"/>
  <c r="J8104" i="16"/>
  <c r="J8105" i="16"/>
  <c r="J8106" i="16"/>
  <c r="J8107" i="16"/>
  <c r="J8108" i="16"/>
  <c r="J8109" i="16"/>
  <c r="J8110" i="16"/>
  <c r="J8111" i="16"/>
  <c r="J8112" i="16"/>
  <c r="J8113" i="16"/>
  <c r="J8114" i="16"/>
  <c r="J8115" i="16"/>
  <c r="J8116" i="16"/>
  <c r="J8117" i="16"/>
  <c r="J8118" i="16"/>
  <c r="J8119" i="16"/>
  <c r="J8120" i="16"/>
  <c r="J8121" i="16"/>
  <c r="J8122" i="16"/>
  <c r="J8123" i="16"/>
  <c r="J8124" i="16"/>
  <c r="J8125" i="16"/>
  <c r="J8126" i="16"/>
  <c r="J8127" i="16"/>
  <c r="J8128" i="16"/>
  <c r="J8129" i="16"/>
  <c r="J8130" i="16"/>
  <c r="J8131" i="16"/>
  <c r="J8132" i="16"/>
  <c r="J8133" i="16"/>
  <c r="J8134" i="16"/>
  <c r="J8135" i="16"/>
  <c r="J8136" i="16"/>
  <c r="J8137" i="16"/>
  <c r="J8138" i="16"/>
  <c r="J8139" i="16"/>
  <c r="J8140" i="16"/>
  <c r="J8141" i="16"/>
  <c r="J8142" i="16"/>
  <c r="J8143" i="16"/>
  <c r="J8144" i="16"/>
  <c r="J8145" i="16"/>
  <c r="J8146" i="16"/>
  <c r="J8147" i="16"/>
  <c r="J8148" i="16"/>
  <c r="J8149" i="16"/>
  <c r="J8150" i="16"/>
  <c r="J8151" i="16"/>
  <c r="J8152" i="16"/>
  <c r="J8153" i="16"/>
  <c r="J8154" i="16"/>
  <c r="J8155" i="16"/>
  <c r="J8156" i="16"/>
  <c r="J8157" i="16"/>
  <c r="J8158" i="16"/>
  <c r="J8159" i="16"/>
  <c r="J8160" i="16"/>
  <c r="J8161" i="16"/>
  <c r="J8162" i="16"/>
  <c r="J8163" i="16"/>
  <c r="J8164" i="16"/>
  <c r="J8165" i="16"/>
  <c r="J8166" i="16"/>
  <c r="J8167" i="16"/>
  <c r="J8168" i="16"/>
  <c r="J8169" i="16"/>
  <c r="J8170" i="16"/>
  <c r="J8171" i="16"/>
  <c r="J8172" i="16"/>
  <c r="J8173" i="16"/>
  <c r="J8174" i="16"/>
  <c r="J8175" i="16"/>
  <c r="J8176" i="16"/>
  <c r="J8177" i="16"/>
  <c r="J8178" i="16"/>
  <c r="J8179" i="16"/>
  <c r="J8180" i="16"/>
  <c r="J8181" i="16"/>
  <c r="J8182" i="16"/>
  <c r="J8183" i="16"/>
  <c r="J8184" i="16"/>
  <c r="J8185" i="16"/>
  <c r="J8186" i="16"/>
  <c r="J8187" i="16"/>
  <c r="J8188" i="16"/>
  <c r="J8189" i="16"/>
  <c r="J8190" i="16"/>
  <c r="J8191" i="16"/>
  <c r="J8192" i="16"/>
  <c r="J8193" i="16"/>
  <c r="J8194" i="16"/>
  <c r="J8195" i="16"/>
  <c r="J8196" i="16"/>
  <c r="J8197" i="16"/>
  <c r="J8198" i="16"/>
  <c r="J8199" i="16"/>
  <c r="J8200" i="16"/>
  <c r="J8201" i="16"/>
  <c r="J8202" i="16"/>
  <c r="J8203" i="16"/>
  <c r="J8204" i="16"/>
  <c r="J8205" i="16"/>
  <c r="J8206" i="16"/>
  <c r="J8207" i="16"/>
  <c r="J8208" i="16"/>
  <c r="J8209" i="16"/>
  <c r="J8210" i="16"/>
  <c r="J8211" i="16"/>
  <c r="J8212" i="16"/>
  <c r="J8213" i="16"/>
  <c r="J8214" i="16"/>
  <c r="J8215" i="16"/>
  <c r="J8216" i="16"/>
  <c r="J8217" i="16"/>
  <c r="J8218" i="16"/>
  <c r="J8219" i="16"/>
  <c r="J8220" i="16"/>
  <c r="J8221" i="16"/>
  <c r="J8222" i="16"/>
  <c r="J8223" i="16"/>
  <c r="J8224" i="16"/>
  <c r="J8225" i="16"/>
  <c r="J8226" i="16"/>
  <c r="J8227" i="16"/>
  <c r="J8228" i="16"/>
  <c r="J8229" i="16"/>
  <c r="J8230" i="16"/>
  <c r="J8231" i="16"/>
  <c r="J8232" i="16"/>
  <c r="J8233" i="16"/>
  <c r="J8234" i="16"/>
  <c r="J8235" i="16"/>
  <c r="J8236" i="16"/>
  <c r="J8237" i="16"/>
  <c r="J8238" i="16"/>
  <c r="J8239" i="16"/>
  <c r="J8240" i="16"/>
  <c r="J8241" i="16"/>
  <c r="J8242" i="16"/>
  <c r="J8243" i="16"/>
  <c r="J8244" i="16"/>
  <c r="J8245" i="16"/>
  <c r="J8246" i="16"/>
  <c r="J8247" i="16"/>
  <c r="J8248" i="16"/>
  <c r="J8249" i="16"/>
  <c r="J8250" i="16"/>
  <c r="J8251" i="16"/>
  <c r="J8252" i="16"/>
  <c r="J8253" i="16"/>
  <c r="J8254" i="16"/>
  <c r="J8255" i="16"/>
  <c r="J8256" i="16"/>
  <c r="J8257" i="16"/>
  <c r="J8258" i="16"/>
  <c r="J8259" i="16"/>
  <c r="J8260" i="16"/>
  <c r="J8261" i="16"/>
  <c r="J8262" i="16"/>
  <c r="J8263" i="16"/>
  <c r="J8264" i="16"/>
  <c r="J8265" i="16"/>
  <c r="J8266" i="16"/>
  <c r="J8267" i="16"/>
  <c r="J8268" i="16"/>
  <c r="J8269" i="16"/>
  <c r="J8270" i="16"/>
  <c r="J8271" i="16"/>
  <c r="J8272" i="16"/>
  <c r="J8273" i="16"/>
  <c r="J8274" i="16"/>
  <c r="J8275" i="16"/>
  <c r="J8276" i="16"/>
  <c r="J8277" i="16"/>
  <c r="J8278" i="16"/>
  <c r="J8279" i="16"/>
  <c r="J8280" i="16"/>
  <c r="J8281" i="16"/>
  <c r="J8282" i="16"/>
  <c r="J8283" i="16"/>
  <c r="J8284" i="16"/>
  <c r="J8285" i="16"/>
  <c r="J8286" i="16"/>
  <c r="J8287" i="16"/>
  <c r="J8288" i="16"/>
  <c r="J8289" i="16"/>
  <c r="J8290" i="16"/>
  <c r="J8291" i="16"/>
  <c r="J8292" i="16"/>
  <c r="J8293" i="16"/>
  <c r="J8294" i="16"/>
  <c r="J8295" i="16"/>
  <c r="J8296" i="16"/>
  <c r="J8297" i="16"/>
  <c r="J8298" i="16"/>
  <c r="J8299" i="16"/>
  <c r="J8300" i="16"/>
  <c r="J8301" i="16"/>
  <c r="J8302" i="16"/>
  <c r="J8303" i="16"/>
  <c r="J8304" i="16"/>
  <c r="J8305" i="16"/>
  <c r="J8306" i="16"/>
  <c r="J8307" i="16"/>
  <c r="J8308" i="16"/>
  <c r="J8309" i="16"/>
  <c r="J8310" i="16"/>
  <c r="J8311" i="16"/>
  <c r="J8312" i="16"/>
  <c r="J8313" i="16"/>
  <c r="J8314" i="16"/>
  <c r="J8315" i="16"/>
  <c r="J8316" i="16"/>
  <c r="J8317" i="16"/>
  <c r="J8318" i="16"/>
  <c r="J8319" i="16"/>
  <c r="J8320" i="16"/>
  <c r="J8321" i="16"/>
  <c r="J8322" i="16"/>
  <c r="J8323" i="16"/>
  <c r="J8324" i="16"/>
  <c r="J8325" i="16"/>
  <c r="J8326" i="16"/>
  <c r="J8327" i="16"/>
  <c r="J8328" i="16"/>
  <c r="J8329" i="16"/>
  <c r="J8330" i="16"/>
  <c r="J8331" i="16"/>
  <c r="J8332" i="16"/>
  <c r="J8333" i="16"/>
  <c r="J8334" i="16"/>
  <c r="J8335" i="16"/>
  <c r="J8336" i="16"/>
  <c r="J8337" i="16"/>
  <c r="J8338" i="16"/>
  <c r="J8339" i="16"/>
  <c r="J8340" i="16"/>
  <c r="J8341" i="16"/>
  <c r="J8342" i="16"/>
  <c r="J8343" i="16"/>
  <c r="J8344" i="16"/>
  <c r="J8345" i="16"/>
  <c r="J8346" i="16"/>
  <c r="J8347" i="16"/>
  <c r="J8348" i="16"/>
  <c r="J8349" i="16"/>
  <c r="J8350" i="16"/>
  <c r="J8351" i="16"/>
  <c r="J8352" i="16"/>
  <c r="J8353" i="16"/>
  <c r="J8354" i="16"/>
  <c r="J8355" i="16"/>
  <c r="J8356" i="16"/>
  <c r="J8357" i="16"/>
  <c r="J8358" i="16"/>
  <c r="J8359" i="16"/>
  <c r="J8360" i="16"/>
  <c r="J8361" i="16"/>
  <c r="J8362" i="16"/>
  <c r="J8363" i="16"/>
  <c r="J8364" i="16"/>
  <c r="J8365" i="16"/>
  <c r="J8366" i="16"/>
  <c r="J8367" i="16"/>
  <c r="J8368" i="16"/>
  <c r="J8369" i="16"/>
  <c r="J8370" i="16"/>
  <c r="J8371" i="16"/>
  <c r="J8372" i="16"/>
  <c r="J8373" i="16"/>
  <c r="J8374" i="16"/>
  <c r="J8375" i="16"/>
  <c r="J8376" i="16"/>
  <c r="J8377" i="16"/>
  <c r="J8378" i="16"/>
  <c r="J8379" i="16"/>
  <c r="J8380" i="16"/>
  <c r="J8381" i="16"/>
  <c r="J8382" i="16"/>
  <c r="J8383" i="16"/>
  <c r="J8384" i="16"/>
  <c r="J8385" i="16"/>
  <c r="J8386" i="16"/>
  <c r="J8387" i="16"/>
  <c r="J8388" i="16"/>
  <c r="J8389" i="16"/>
  <c r="J8390" i="16"/>
  <c r="J8391" i="16"/>
  <c r="J8392" i="16"/>
  <c r="J8393" i="16"/>
  <c r="J8394" i="16"/>
  <c r="J8395" i="16"/>
  <c r="J8396" i="16"/>
  <c r="J8397" i="16"/>
  <c r="J8398" i="16"/>
  <c r="J8399" i="16"/>
  <c r="J8400" i="16"/>
  <c r="J8401" i="16"/>
  <c r="J8402" i="16"/>
  <c r="J8403" i="16"/>
  <c r="J8404" i="16"/>
  <c r="J8405" i="16"/>
  <c r="J8406" i="16"/>
  <c r="J8407" i="16"/>
  <c r="J8408" i="16"/>
  <c r="J8409" i="16"/>
  <c r="J8410" i="16"/>
  <c r="J8411" i="16"/>
  <c r="J8412" i="16"/>
  <c r="J8413" i="16"/>
  <c r="J8414" i="16"/>
  <c r="J8415" i="16"/>
  <c r="J8416" i="16"/>
  <c r="J8417" i="16"/>
  <c r="J8418" i="16"/>
  <c r="J8419" i="16"/>
  <c r="J8420" i="16"/>
  <c r="J8421" i="16"/>
  <c r="J8422" i="16"/>
  <c r="J8423" i="16"/>
  <c r="J8424" i="16"/>
  <c r="J8425" i="16"/>
  <c r="J8426" i="16"/>
  <c r="J8427" i="16"/>
  <c r="J8428" i="16"/>
  <c r="J8429" i="16"/>
  <c r="J8430" i="16"/>
  <c r="J8431" i="16"/>
  <c r="J8432" i="16"/>
  <c r="J8433" i="16"/>
  <c r="J8434" i="16"/>
  <c r="J8435" i="16"/>
  <c r="J8436" i="16"/>
  <c r="J8437" i="16"/>
  <c r="J8438" i="16"/>
  <c r="J8439" i="16"/>
  <c r="J8440" i="16"/>
  <c r="J8441" i="16"/>
  <c r="J8442" i="16"/>
  <c r="J8443" i="16"/>
  <c r="J8444" i="16"/>
  <c r="J8445" i="16"/>
  <c r="J8446" i="16"/>
  <c r="J8447" i="16"/>
  <c r="J8448" i="16"/>
  <c r="J8449" i="16"/>
  <c r="J8450" i="16"/>
  <c r="J8451" i="16"/>
  <c r="J8452" i="16"/>
  <c r="J8453" i="16"/>
  <c r="J8454" i="16"/>
  <c r="J8455" i="16"/>
  <c r="J8456" i="16"/>
  <c r="J8457" i="16"/>
  <c r="J8458" i="16"/>
  <c r="J8459" i="16"/>
  <c r="J8460" i="16"/>
  <c r="J8461" i="16"/>
  <c r="J8462" i="16"/>
  <c r="J8463" i="16"/>
  <c r="J8464" i="16"/>
  <c r="J8465" i="16"/>
  <c r="J8466" i="16"/>
  <c r="J8467" i="16"/>
  <c r="J8468" i="16"/>
  <c r="J8469" i="16"/>
  <c r="J8470" i="16"/>
  <c r="J8471" i="16"/>
  <c r="J8472" i="16"/>
  <c r="J8473" i="16"/>
  <c r="J8474" i="16"/>
  <c r="J8475" i="16"/>
  <c r="J8476" i="16"/>
  <c r="J8477" i="16"/>
  <c r="J8478" i="16"/>
  <c r="J8479" i="16"/>
  <c r="J8480" i="16"/>
  <c r="J8481" i="16"/>
  <c r="J8482" i="16"/>
  <c r="J8483" i="16"/>
  <c r="J8484" i="16"/>
  <c r="J8485" i="16"/>
  <c r="J8486" i="16"/>
  <c r="J8487" i="16"/>
  <c r="J8488" i="16"/>
  <c r="J8489" i="16"/>
  <c r="J8490" i="16"/>
  <c r="J8491" i="16"/>
  <c r="J8492" i="16"/>
  <c r="J8493" i="16"/>
  <c r="J8494" i="16"/>
  <c r="J8495" i="16"/>
  <c r="J8496" i="16"/>
  <c r="J8497" i="16"/>
  <c r="J8498" i="16"/>
  <c r="J8499" i="16"/>
  <c r="J8500" i="16"/>
  <c r="J8501" i="16"/>
  <c r="J8502" i="16"/>
  <c r="J8503" i="16"/>
  <c r="J8504" i="16"/>
  <c r="J8505" i="16"/>
  <c r="J8506" i="16"/>
  <c r="J8507" i="16"/>
  <c r="J8508" i="16"/>
  <c r="J8509" i="16"/>
  <c r="J8510" i="16"/>
  <c r="J8511" i="16"/>
  <c r="J8512" i="16"/>
  <c r="J8513" i="16"/>
  <c r="J8514" i="16"/>
  <c r="J8515" i="16"/>
  <c r="J8516" i="16"/>
  <c r="J8517" i="16"/>
  <c r="J8518" i="16"/>
  <c r="J8519" i="16"/>
  <c r="J8520" i="16"/>
  <c r="J8521" i="16"/>
  <c r="J8522" i="16"/>
  <c r="J8523" i="16"/>
  <c r="J8524" i="16"/>
  <c r="J8525" i="16"/>
  <c r="J8526" i="16"/>
  <c r="J8527" i="16"/>
  <c r="J8528" i="16"/>
  <c r="J8529" i="16"/>
  <c r="J8530" i="16"/>
  <c r="J8531" i="16"/>
  <c r="J8532" i="16"/>
  <c r="J8533" i="16"/>
  <c r="J8534" i="16"/>
  <c r="J8535" i="16"/>
  <c r="J8536" i="16"/>
  <c r="J8537" i="16"/>
  <c r="J8538" i="16"/>
  <c r="J8539" i="16"/>
  <c r="J8540" i="16"/>
  <c r="J8541" i="16"/>
  <c r="J8542" i="16"/>
  <c r="J8543" i="16"/>
  <c r="J8544" i="16"/>
  <c r="J8545" i="16"/>
  <c r="J8546" i="16"/>
  <c r="J8547" i="16"/>
  <c r="J8548" i="16"/>
  <c r="J8549" i="16"/>
  <c r="J8550" i="16"/>
  <c r="J8551" i="16"/>
  <c r="J8552" i="16"/>
  <c r="J8553" i="16"/>
  <c r="J8554" i="16"/>
  <c r="J8555" i="16"/>
  <c r="J8556" i="16"/>
  <c r="J8557" i="16"/>
  <c r="J8558" i="16"/>
  <c r="J8559" i="16"/>
  <c r="J8560" i="16"/>
  <c r="J8561" i="16"/>
  <c r="J8562" i="16"/>
  <c r="J8563" i="16"/>
  <c r="J8564" i="16"/>
  <c r="J8565" i="16"/>
  <c r="J8566" i="16"/>
  <c r="J8567" i="16"/>
  <c r="J8568" i="16"/>
  <c r="J8569" i="16"/>
  <c r="J8570" i="16"/>
  <c r="J8571" i="16"/>
  <c r="J8572" i="16"/>
  <c r="J8573" i="16"/>
  <c r="J8574" i="16"/>
  <c r="J8575" i="16"/>
  <c r="J8576" i="16"/>
  <c r="J8577" i="16"/>
  <c r="J8578" i="16"/>
  <c r="J8579" i="16"/>
  <c r="J8580" i="16"/>
  <c r="J8581" i="16"/>
  <c r="J8582" i="16"/>
  <c r="J8583" i="16"/>
  <c r="J8584" i="16"/>
  <c r="J8585" i="16"/>
  <c r="J8586" i="16"/>
  <c r="J8587" i="16"/>
  <c r="J8588" i="16"/>
  <c r="J8589" i="16"/>
  <c r="J8590" i="16"/>
  <c r="J8591" i="16"/>
  <c r="J8592" i="16"/>
  <c r="J8593" i="16"/>
  <c r="J8594" i="16"/>
  <c r="J8595" i="16"/>
  <c r="J8596" i="16"/>
  <c r="J8597" i="16"/>
  <c r="J8598" i="16"/>
  <c r="J8599" i="16"/>
  <c r="J8600" i="16"/>
  <c r="J8601" i="16"/>
  <c r="J8602" i="16"/>
  <c r="J8603" i="16"/>
  <c r="J8604" i="16"/>
  <c r="J8605" i="16"/>
  <c r="J8606" i="16"/>
  <c r="J8607" i="16"/>
  <c r="J8608" i="16"/>
  <c r="J8609" i="16"/>
  <c r="J8610" i="16"/>
  <c r="J8611" i="16"/>
  <c r="J8612" i="16"/>
  <c r="J8613" i="16"/>
  <c r="J8614" i="16"/>
  <c r="J8615" i="16"/>
  <c r="J8616" i="16"/>
  <c r="J8617" i="16"/>
  <c r="J8618" i="16"/>
  <c r="J8619" i="16"/>
  <c r="J8620" i="16"/>
  <c r="J8621" i="16"/>
  <c r="J8622" i="16"/>
  <c r="J8623" i="16"/>
  <c r="J8624" i="16"/>
  <c r="J8625" i="16"/>
  <c r="J8626" i="16"/>
  <c r="J8627" i="16"/>
  <c r="J8628" i="16"/>
  <c r="J8629" i="16"/>
  <c r="J8630" i="16"/>
  <c r="J8631" i="16"/>
  <c r="J8632" i="16"/>
  <c r="J8633" i="16"/>
  <c r="J8634" i="16"/>
  <c r="J8635" i="16"/>
  <c r="J8636" i="16"/>
  <c r="J8637" i="16"/>
  <c r="J8638" i="16"/>
  <c r="J8639" i="16"/>
  <c r="J8640" i="16"/>
  <c r="J8641" i="16"/>
  <c r="J8642" i="16"/>
  <c r="J8643" i="16"/>
  <c r="J8644" i="16"/>
  <c r="J8645" i="16"/>
  <c r="J8646" i="16"/>
  <c r="J8647" i="16"/>
  <c r="J8648" i="16"/>
  <c r="J8649" i="16"/>
  <c r="J8650" i="16"/>
  <c r="J8651" i="16"/>
  <c r="J8652" i="16"/>
  <c r="J8653" i="16"/>
  <c r="J8654" i="16"/>
  <c r="J8655" i="16"/>
  <c r="J8656" i="16"/>
  <c r="J8657" i="16"/>
  <c r="J8658" i="16"/>
  <c r="J8659" i="16"/>
  <c r="J8660" i="16"/>
  <c r="J8661" i="16"/>
  <c r="J8662" i="16"/>
  <c r="J8663" i="16"/>
  <c r="J8664" i="16"/>
  <c r="J8665" i="16"/>
  <c r="J8666" i="16"/>
  <c r="J8667" i="16"/>
  <c r="J8668" i="16"/>
  <c r="J8669" i="16"/>
  <c r="J8670" i="16"/>
  <c r="J8671" i="16"/>
  <c r="J8672" i="16"/>
  <c r="J8673" i="16"/>
  <c r="J8674" i="16"/>
  <c r="J8675" i="16"/>
  <c r="J8676" i="16"/>
  <c r="J8677" i="16"/>
  <c r="J8678" i="16"/>
  <c r="J8679" i="16"/>
  <c r="J8680" i="16"/>
  <c r="J8681" i="16"/>
  <c r="J8682" i="16"/>
  <c r="J8683" i="16"/>
  <c r="J8684" i="16"/>
  <c r="J8685" i="16"/>
  <c r="J8686" i="16"/>
  <c r="J8687" i="16"/>
  <c r="J8688" i="16"/>
  <c r="J8689" i="16"/>
  <c r="J8690" i="16"/>
  <c r="J8691" i="16"/>
  <c r="J8692" i="16"/>
  <c r="J8693" i="16"/>
  <c r="J8694" i="16"/>
  <c r="J8695" i="16"/>
  <c r="J8696" i="16"/>
  <c r="J8697" i="16"/>
  <c r="J8698" i="16"/>
  <c r="J8699" i="16"/>
  <c r="J8700" i="16"/>
  <c r="J8701" i="16"/>
  <c r="J8702" i="16"/>
  <c r="J8703" i="16"/>
  <c r="J8704" i="16"/>
  <c r="J8705" i="16"/>
  <c r="J8706" i="16"/>
  <c r="J8707" i="16"/>
  <c r="J8708" i="16"/>
  <c r="J8709" i="16"/>
  <c r="J8710" i="16"/>
  <c r="J8711" i="16"/>
  <c r="J8712" i="16"/>
  <c r="J8713" i="16"/>
  <c r="J8714" i="16"/>
  <c r="J8715" i="16"/>
  <c r="J8716" i="16"/>
  <c r="J8717" i="16"/>
  <c r="J8718" i="16"/>
  <c r="J8719" i="16"/>
  <c r="J8720" i="16"/>
  <c r="J8721" i="16"/>
  <c r="J8722" i="16"/>
  <c r="J8723" i="16"/>
  <c r="J8724" i="16"/>
  <c r="J8725" i="16"/>
  <c r="J8726" i="16"/>
  <c r="J8727" i="16"/>
  <c r="J8728" i="16"/>
  <c r="J8729" i="16"/>
  <c r="J8730" i="16"/>
  <c r="J8731" i="16"/>
  <c r="J8732" i="16"/>
  <c r="J8733" i="16"/>
  <c r="J8734" i="16"/>
  <c r="J8735" i="16"/>
  <c r="J8736" i="16"/>
  <c r="J8737" i="16"/>
  <c r="J8738" i="16"/>
  <c r="J8739" i="16"/>
  <c r="J8740" i="16"/>
  <c r="J8741" i="16"/>
  <c r="J8742" i="16"/>
  <c r="J8743" i="16"/>
  <c r="J8744" i="16"/>
  <c r="J8745" i="16"/>
  <c r="J8746" i="16"/>
  <c r="J8747" i="16"/>
  <c r="J8748" i="16"/>
  <c r="J8749" i="16"/>
  <c r="J8750" i="16"/>
  <c r="J8751" i="16"/>
  <c r="J8752" i="16"/>
  <c r="J8753" i="16"/>
  <c r="J8754" i="16"/>
  <c r="J8755" i="16"/>
  <c r="J8756" i="16"/>
  <c r="J8757" i="16"/>
  <c r="J8758" i="16"/>
  <c r="J8759" i="16"/>
  <c r="J8760" i="16"/>
  <c r="J8761" i="16"/>
  <c r="J8762" i="16"/>
  <c r="J8763" i="16"/>
  <c r="J8764" i="16"/>
  <c r="J8765" i="16"/>
  <c r="J8766" i="16"/>
  <c r="J8767" i="16"/>
  <c r="J8768" i="16"/>
  <c r="J8769" i="16"/>
  <c r="J8770" i="16"/>
  <c r="J8771" i="16"/>
  <c r="J8772" i="16"/>
  <c r="J8773" i="16"/>
  <c r="J8774" i="16"/>
  <c r="J8775" i="16"/>
  <c r="J8776" i="16"/>
  <c r="J8777" i="16"/>
  <c r="J8778" i="16"/>
  <c r="J8779" i="16"/>
  <c r="J8780" i="16"/>
  <c r="J8781" i="16"/>
  <c r="J8782" i="16"/>
  <c r="J8783" i="16"/>
  <c r="J8784" i="16"/>
  <c r="J8785" i="16"/>
  <c r="J8786" i="16"/>
  <c r="J8787" i="16"/>
  <c r="J8788" i="16"/>
  <c r="J8789" i="16"/>
  <c r="J8790" i="16"/>
  <c r="J8791" i="16"/>
  <c r="J8792" i="16"/>
  <c r="J8793" i="16"/>
  <c r="J8794" i="16"/>
  <c r="J8795" i="16"/>
  <c r="J8796" i="16"/>
  <c r="J8797" i="16"/>
  <c r="J8798" i="16"/>
  <c r="J8799" i="16"/>
  <c r="J8800" i="16"/>
  <c r="J8801" i="16"/>
  <c r="J8802" i="16"/>
  <c r="J8803" i="16"/>
  <c r="J8804" i="16"/>
  <c r="J8805" i="16"/>
  <c r="J8806" i="16"/>
  <c r="J8807" i="16"/>
  <c r="J8808" i="16"/>
  <c r="J8809" i="16"/>
  <c r="J8810" i="16"/>
  <c r="J8811" i="16"/>
  <c r="J8812" i="16"/>
  <c r="J8813" i="16"/>
  <c r="J8814" i="16"/>
  <c r="J8815" i="16"/>
  <c r="J8816" i="16"/>
  <c r="J8817" i="16"/>
  <c r="J8818" i="16"/>
  <c r="J8819" i="16"/>
  <c r="J8820" i="16"/>
  <c r="J8821" i="16"/>
  <c r="J8822" i="16"/>
  <c r="J8823" i="16"/>
  <c r="J8824" i="16"/>
  <c r="J8825" i="16"/>
  <c r="J8826" i="16"/>
  <c r="J8827" i="16"/>
  <c r="J8828" i="16"/>
  <c r="J8829" i="16"/>
  <c r="J8830" i="16"/>
  <c r="J8831" i="16"/>
  <c r="J8832" i="16"/>
  <c r="J8833" i="16"/>
  <c r="J8834" i="16"/>
  <c r="J8835" i="16"/>
  <c r="J8836" i="16"/>
  <c r="J8837" i="16"/>
  <c r="J8838" i="16"/>
  <c r="J8839" i="16"/>
  <c r="J8840" i="16"/>
  <c r="J8841" i="16"/>
  <c r="J8842" i="16"/>
  <c r="J8843" i="16"/>
  <c r="J8844" i="16"/>
  <c r="J8845" i="16"/>
  <c r="J8846" i="16"/>
  <c r="J8847" i="16"/>
  <c r="J8848" i="16"/>
  <c r="J8849" i="16"/>
  <c r="J8850" i="16"/>
  <c r="J8851" i="16"/>
  <c r="J8852" i="16"/>
  <c r="J8853" i="16"/>
  <c r="J8854" i="16"/>
  <c r="J8855" i="16"/>
  <c r="J8856" i="16"/>
  <c r="J8857" i="16"/>
  <c r="J8858" i="16"/>
  <c r="J8859" i="16"/>
  <c r="J8860" i="16"/>
  <c r="J8861" i="16"/>
  <c r="J8862" i="16"/>
  <c r="J8863" i="16"/>
  <c r="J8864" i="16"/>
  <c r="J8865" i="16"/>
  <c r="J8866" i="16"/>
  <c r="J8867" i="16"/>
  <c r="J8868" i="16"/>
  <c r="J8869" i="16"/>
  <c r="J8870" i="16"/>
  <c r="J8871" i="16"/>
  <c r="J8872" i="16"/>
  <c r="J8873" i="16"/>
  <c r="J8874" i="16"/>
  <c r="J8875" i="16"/>
  <c r="J8876" i="16"/>
  <c r="J8877" i="16"/>
  <c r="J8878" i="16"/>
  <c r="J8879" i="16"/>
  <c r="J8880" i="16"/>
  <c r="J8881" i="16"/>
  <c r="J8882" i="16"/>
  <c r="J8883" i="16"/>
  <c r="J8884" i="16"/>
  <c r="J8885" i="16"/>
  <c r="J8886" i="16"/>
  <c r="J8887" i="16"/>
  <c r="J8888" i="16"/>
  <c r="J8889" i="16"/>
  <c r="J8890" i="16"/>
  <c r="J8891" i="16"/>
  <c r="J8892" i="16"/>
  <c r="J8893" i="16"/>
  <c r="J8894" i="16"/>
  <c r="J8895" i="16"/>
  <c r="J8896" i="16"/>
  <c r="J8897" i="16"/>
  <c r="J8898" i="16"/>
  <c r="J8899" i="16"/>
  <c r="J8900" i="16"/>
  <c r="J8901" i="16"/>
  <c r="J8902" i="16"/>
  <c r="J8903" i="16"/>
  <c r="J8904" i="16"/>
  <c r="J8905" i="16"/>
  <c r="J8906" i="16"/>
  <c r="J8907" i="16"/>
  <c r="J8908" i="16"/>
  <c r="J8909" i="16"/>
  <c r="J8910" i="16"/>
  <c r="J8911" i="16"/>
  <c r="J8912" i="16"/>
  <c r="J8913" i="16"/>
  <c r="J8914" i="16"/>
  <c r="J8915" i="16"/>
  <c r="J8916" i="16"/>
  <c r="J8917" i="16"/>
  <c r="J8918" i="16"/>
  <c r="J8919" i="16"/>
  <c r="J8920" i="16"/>
  <c r="J8921" i="16"/>
  <c r="J8922" i="16"/>
  <c r="J8923" i="16"/>
  <c r="J8924" i="16"/>
  <c r="J8925" i="16"/>
  <c r="J8926" i="16"/>
  <c r="J8927" i="16"/>
  <c r="J8928" i="16"/>
  <c r="J8929" i="16"/>
  <c r="J8930" i="16"/>
  <c r="J8931" i="16"/>
  <c r="J8932" i="16"/>
  <c r="J8933" i="16"/>
  <c r="J8934" i="16"/>
  <c r="J8935" i="16"/>
  <c r="J8936" i="16"/>
  <c r="J8937" i="16"/>
  <c r="J8938" i="16"/>
  <c r="J8939" i="16"/>
  <c r="J8940" i="16"/>
  <c r="J8941" i="16"/>
  <c r="J8942" i="16"/>
  <c r="J8943" i="16"/>
  <c r="J8944" i="16"/>
  <c r="J8945" i="16"/>
  <c r="J8946" i="16"/>
  <c r="J8947" i="16"/>
  <c r="J8948" i="16"/>
  <c r="J8949" i="16"/>
  <c r="J8950" i="16"/>
  <c r="J8951" i="16"/>
  <c r="J8952" i="16"/>
  <c r="J8953" i="16"/>
  <c r="J8954" i="16"/>
  <c r="J8955" i="16"/>
  <c r="J8956" i="16"/>
  <c r="J8957" i="16"/>
  <c r="J8958" i="16"/>
  <c r="J8959" i="16"/>
  <c r="J8960" i="16"/>
  <c r="J8961" i="16"/>
  <c r="J8962" i="16"/>
  <c r="J8963" i="16"/>
  <c r="J8964" i="16"/>
  <c r="J8965" i="16"/>
  <c r="J8966" i="16"/>
  <c r="J8967" i="16"/>
  <c r="J8968" i="16"/>
  <c r="J8969" i="16"/>
  <c r="J8970" i="16"/>
  <c r="J8971" i="16"/>
  <c r="J8972" i="16"/>
  <c r="J8973" i="16"/>
  <c r="J8974" i="16"/>
  <c r="J8975" i="16"/>
  <c r="J8976" i="16"/>
  <c r="J8977" i="16"/>
  <c r="J8978" i="16"/>
  <c r="J8979" i="16"/>
  <c r="J8980" i="16"/>
  <c r="J8981" i="16"/>
  <c r="J8982" i="16"/>
  <c r="J8983" i="16"/>
  <c r="J8984" i="16"/>
  <c r="J8985" i="16"/>
  <c r="J8986" i="16"/>
  <c r="J8987" i="16"/>
  <c r="J8988" i="16"/>
  <c r="J8989" i="16"/>
  <c r="J8990" i="16"/>
  <c r="J8991" i="16"/>
  <c r="J8992" i="16"/>
  <c r="J8993" i="16"/>
  <c r="J8994" i="16"/>
  <c r="J8995" i="16"/>
  <c r="J8996" i="16"/>
  <c r="J8997" i="16"/>
  <c r="J8998" i="16"/>
  <c r="J8999" i="16"/>
  <c r="J9000" i="16"/>
  <c r="J9001" i="16"/>
  <c r="J9002" i="16"/>
  <c r="J9003" i="16"/>
  <c r="J9004" i="16"/>
  <c r="J9005" i="16"/>
  <c r="J9006" i="16"/>
  <c r="J9007" i="16"/>
  <c r="J9008" i="16"/>
  <c r="J9009" i="16"/>
  <c r="J9010" i="16"/>
  <c r="J9011" i="16"/>
  <c r="J9012" i="16"/>
  <c r="J9013" i="16"/>
  <c r="J9014" i="16"/>
  <c r="J9015" i="16"/>
  <c r="J9016" i="16"/>
  <c r="J9017" i="16"/>
  <c r="J9018" i="16"/>
  <c r="J9019" i="16"/>
  <c r="J9020" i="16"/>
  <c r="J9021" i="16"/>
  <c r="J9022" i="16"/>
  <c r="J9023" i="16"/>
  <c r="J9024" i="16"/>
  <c r="J9025" i="16"/>
  <c r="J9026" i="16"/>
  <c r="J9027" i="16"/>
  <c r="J9028" i="16"/>
  <c r="J9029" i="16"/>
  <c r="J9030" i="16"/>
  <c r="J9031" i="16"/>
  <c r="J9032" i="16"/>
  <c r="J9033" i="16"/>
  <c r="J9034" i="16"/>
  <c r="J9035" i="16"/>
  <c r="J9036" i="16"/>
  <c r="J9037" i="16"/>
  <c r="J9038" i="16"/>
  <c r="J9039" i="16"/>
  <c r="J9040" i="16"/>
  <c r="J9041" i="16"/>
  <c r="J9042" i="16"/>
  <c r="J9043" i="16"/>
  <c r="J9044" i="16"/>
  <c r="J9045" i="16"/>
  <c r="J9046" i="16"/>
  <c r="J9047" i="16"/>
  <c r="J9048" i="16"/>
  <c r="J9049" i="16"/>
  <c r="J9050" i="16"/>
  <c r="J9051" i="16"/>
  <c r="J9052" i="16"/>
  <c r="J9053" i="16"/>
  <c r="J9054" i="16"/>
  <c r="J9055" i="16"/>
  <c r="J9056" i="16"/>
  <c r="J9057" i="16"/>
  <c r="J9058" i="16"/>
  <c r="J9059" i="16"/>
  <c r="J9060" i="16"/>
  <c r="J9061" i="16"/>
  <c r="J9062" i="16"/>
  <c r="J9063" i="16"/>
  <c r="J9064" i="16"/>
  <c r="J9065" i="16"/>
  <c r="J9066" i="16"/>
  <c r="J9067" i="16"/>
  <c r="J9068" i="16"/>
  <c r="J9069" i="16"/>
  <c r="J9070" i="16"/>
  <c r="J9071" i="16"/>
  <c r="J9072" i="16"/>
  <c r="J9073" i="16"/>
  <c r="J9074" i="16"/>
  <c r="J9075" i="16"/>
  <c r="J9076" i="16"/>
  <c r="J9077" i="16"/>
  <c r="J9078" i="16"/>
  <c r="J9079" i="16"/>
  <c r="J9080" i="16"/>
  <c r="J9081" i="16"/>
  <c r="J9082" i="16"/>
  <c r="J9083" i="16"/>
  <c r="J9084" i="16"/>
  <c r="J9085" i="16"/>
  <c r="J9086" i="16"/>
  <c r="J9087" i="16"/>
  <c r="J9088" i="16"/>
  <c r="J9089" i="16"/>
  <c r="J9090" i="16"/>
  <c r="J9091" i="16"/>
  <c r="J9092" i="16"/>
  <c r="J9093" i="16"/>
  <c r="J9094" i="16"/>
  <c r="J9095" i="16"/>
  <c r="J9096" i="16"/>
  <c r="J9097" i="16"/>
  <c r="J9098" i="16"/>
  <c r="J9099" i="16"/>
  <c r="J9100" i="16"/>
  <c r="J9101" i="16"/>
  <c r="J9102" i="16"/>
  <c r="J9103" i="16"/>
  <c r="J9104" i="16"/>
  <c r="J9105" i="16"/>
  <c r="J9106" i="16"/>
  <c r="J9107" i="16"/>
  <c r="J9108" i="16"/>
  <c r="J9109" i="16"/>
  <c r="J9110" i="16"/>
  <c r="J9111" i="16"/>
  <c r="J9112" i="16"/>
  <c r="J9113" i="16"/>
  <c r="J9114" i="16"/>
  <c r="J9115" i="16"/>
  <c r="J9116" i="16"/>
  <c r="J9117" i="16"/>
  <c r="J9118" i="16"/>
  <c r="J9119" i="16"/>
  <c r="J9120" i="16"/>
  <c r="J9121" i="16"/>
  <c r="J9122" i="16"/>
  <c r="J9123" i="16"/>
  <c r="J9124" i="16"/>
  <c r="J9125" i="16"/>
  <c r="J9126" i="16"/>
  <c r="J9127" i="16"/>
  <c r="J9128" i="16"/>
  <c r="J9129" i="16"/>
  <c r="J9130" i="16"/>
  <c r="J9131" i="16"/>
  <c r="J9132" i="16"/>
  <c r="J9133" i="16"/>
  <c r="J9134" i="16"/>
  <c r="J9135" i="16"/>
  <c r="J9136" i="16"/>
  <c r="J9137" i="16"/>
  <c r="J9138" i="16"/>
  <c r="J9139" i="16"/>
  <c r="J9140" i="16"/>
  <c r="J9141" i="16"/>
  <c r="J9142" i="16"/>
  <c r="J9143" i="16"/>
  <c r="J9144" i="16"/>
  <c r="J9145" i="16"/>
  <c r="J9146" i="16"/>
  <c r="J9147" i="16"/>
  <c r="J9148" i="16"/>
  <c r="J9149" i="16"/>
  <c r="J9150" i="16"/>
  <c r="J9151" i="16"/>
  <c r="J9152" i="16"/>
  <c r="J9153" i="16"/>
  <c r="J9154" i="16"/>
  <c r="J9155" i="16"/>
  <c r="J9156" i="16"/>
  <c r="J9157" i="16"/>
  <c r="J9158" i="16"/>
  <c r="J9159" i="16"/>
  <c r="J9160" i="16"/>
  <c r="J9161" i="16"/>
  <c r="J9162" i="16"/>
  <c r="J9163" i="16"/>
  <c r="J9164" i="16"/>
  <c r="J9165" i="16"/>
  <c r="J9166" i="16"/>
  <c r="J9167" i="16"/>
  <c r="J9168" i="16"/>
  <c r="J9169" i="16"/>
  <c r="J9170" i="16"/>
  <c r="J9171" i="16"/>
  <c r="J9172" i="16"/>
  <c r="J9173" i="16"/>
  <c r="J9174" i="16"/>
  <c r="J9175" i="16"/>
  <c r="J9176" i="16"/>
  <c r="J9177" i="16"/>
  <c r="J9178" i="16"/>
  <c r="J9179" i="16"/>
  <c r="J9180" i="16"/>
  <c r="J9181" i="16"/>
  <c r="J9182" i="16"/>
  <c r="J9183" i="16"/>
  <c r="J9184" i="16"/>
  <c r="J9185" i="16"/>
  <c r="J9186" i="16"/>
  <c r="J9187" i="16"/>
  <c r="J9188" i="16"/>
  <c r="J9189" i="16"/>
  <c r="J9190" i="16"/>
  <c r="J9191" i="16"/>
  <c r="J9192" i="16"/>
  <c r="J9193" i="16"/>
  <c r="J9194" i="16"/>
  <c r="J9195" i="16"/>
  <c r="J9196" i="16"/>
  <c r="J9197" i="16"/>
  <c r="J9198" i="16"/>
  <c r="J9199" i="16"/>
  <c r="J9200" i="16"/>
  <c r="J9201" i="16"/>
  <c r="J9202" i="16"/>
  <c r="J9203" i="16"/>
  <c r="J9204" i="16"/>
  <c r="J9205" i="16"/>
  <c r="J9206" i="16"/>
  <c r="J9207" i="16"/>
  <c r="J9208" i="16"/>
  <c r="J9209" i="16"/>
  <c r="J9210" i="16"/>
  <c r="J9211" i="16"/>
  <c r="J9212" i="16"/>
  <c r="J9213" i="16"/>
  <c r="J9214" i="16"/>
  <c r="J9215" i="16"/>
  <c r="J9216" i="16"/>
  <c r="J9217" i="16"/>
  <c r="J9218" i="16"/>
  <c r="J9219" i="16"/>
  <c r="J9220" i="16"/>
  <c r="J9221" i="16"/>
  <c r="J9222" i="16"/>
  <c r="J9223" i="16"/>
  <c r="J9224" i="16"/>
  <c r="J9225" i="16"/>
  <c r="J9226" i="16"/>
  <c r="J9227" i="16"/>
  <c r="J9228" i="16"/>
  <c r="J9229" i="16"/>
  <c r="J9230" i="16"/>
  <c r="J9231" i="16"/>
  <c r="J9232" i="16"/>
  <c r="J9233" i="16"/>
  <c r="J9234" i="16"/>
  <c r="J9235" i="16"/>
  <c r="J9236" i="16"/>
  <c r="J9237" i="16"/>
  <c r="J9238" i="16"/>
  <c r="J9239" i="16"/>
  <c r="J9240" i="16"/>
  <c r="J9241" i="16"/>
  <c r="J9242" i="16"/>
  <c r="J9243" i="16"/>
  <c r="J9244" i="16"/>
  <c r="J9245" i="16"/>
  <c r="J9246" i="16"/>
  <c r="J9247" i="16"/>
  <c r="J9248" i="16"/>
  <c r="J9249" i="16"/>
  <c r="J9250" i="16"/>
  <c r="J9251" i="16"/>
  <c r="J9252" i="16"/>
  <c r="J9253" i="16"/>
  <c r="J9254" i="16"/>
  <c r="J9255" i="16"/>
  <c r="J9256" i="16"/>
  <c r="J9257" i="16"/>
  <c r="J9258" i="16"/>
  <c r="J9259" i="16"/>
  <c r="J9260" i="16"/>
  <c r="J9261" i="16"/>
  <c r="J9262" i="16"/>
  <c r="J9263" i="16"/>
  <c r="J9264" i="16"/>
  <c r="J9265" i="16"/>
  <c r="J9266" i="16"/>
  <c r="J9267" i="16"/>
  <c r="J9268" i="16"/>
  <c r="J9269" i="16"/>
  <c r="J9270" i="16"/>
  <c r="J9271" i="16"/>
  <c r="J9272" i="16"/>
  <c r="J9273" i="16"/>
  <c r="J9274" i="16"/>
  <c r="J9275" i="16"/>
  <c r="J9276" i="16"/>
  <c r="J9277" i="16"/>
  <c r="J9278" i="16"/>
  <c r="J9279" i="16"/>
  <c r="J9280" i="16"/>
  <c r="J9281" i="16"/>
  <c r="J9282" i="16"/>
  <c r="J9283" i="16"/>
  <c r="J9284" i="16"/>
  <c r="J9285" i="16"/>
  <c r="J9286" i="16"/>
  <c r="J9287" i="16"/>
  <c r="J9288" i="16"/>
  <c r="J9289" i="16"/>
  <c r="J9290" i="16"/>
  <c r="J9291" i="16"/>
  <c r="J9292" i="16"/>
  <c r="J9293" i="16"/>
  <c r="J9294" i="16"/>
  <c r="J9295" i="16"/>
  <c r="J9296" i="16"/>
  <c r="J9297" i="16"/>
  <c r="J9298" i="16"/>
  <c r="J9299" i="16"/>
  <c r="J9300" i="16"/>
  <c r="J9301" i="16"/>
  <c r="J9302" i="16"/>
  <c r="J9303" i="16"/>
  <c r="J9304" i="16"/>
  <c r="J9305" i="16"/>
  <c r="J9306" i="16"/>
  <c r="J9307" i="16"/>
  <c r="J9308" i="16"/>
  <c r="J9309" i="16"/>
  <c r="J9310" i="16"/>
  <c r="J9311" i="16"/>
  <c r="J9312" i="16"/>
  <c r="J9313" i="16"/>
  <c r="J9314" i="16"/>
  <c r="J9315" i="16"/>
  <c r="J9316" i="16"/>
  <c r="J9317" i="16"/>
  <c r="J9318" i="16"/>
  <c r="J9319" i="16"/>
  <c r="J9320" i="16"/>
  <c r="J9321" i="16"/>
  <c r="J9322" i="16"/>
  <c r="J9323" i="16"/>
  <c r="J9324" i="16"/>
  <c r="J9325" i="16"/>
  <c r="J9326" i="16"/>
  <c r="J9327" i="16"/>
  <c r="J9328" i="16"/>
  <c r="J9329" i="16"/>
  <c r="J9330" i="16"/>
  <c r="J9331" i="16"/>
  <c r="J9332" i="16"/>
  <c r="J9333" i="16"/>
  <c r="J9334" i="16"/>
  <c r="J9335" i="16"/>
  <c r="J9336" i="16"/>
  <c r="J9337" i="16"/>
  <c r="J9338" i="16"/>
  <c r="J9339" i="16"/>
  <c r="J9340" i="16"/>
  <c r="J9341" i="16"/>
  <c r="J9342" i="16"/>
  <c r="J9343" i="16"/>
  <c r="J9344" i="16"/>
  <c r="J9345" i="16"/>
  <c r="J9346" i="16"/>
  <c r="J9347" i="16"/>
  <c r="J9348" i="16"/>
  <c r="J9349" i="16"/>
  <c r="J9350" i="16"/>
  <c r="J9351" i="16"/>
  <c r="J9352" i="16"/>
  <c r="J9353" i="16"/>
  <c r="J9354" i="16"/>
  <c r="J9355" i="16"/>
  <c r="J9356" i="16"/>
  <c r="J9357" i="16"/>
  <c r="J9358" i="16"/>
  <c r="J9359" i="16"/>
  <c r="J9360" i="16"/>
  <c r="J9361" i="16"/>
  <c r="J9362" i="16"/>
  <c r="J9363" i="16"/>
  <c r="J9364" i="16"/>
  <c r="J9365" i="16"/>
  <c r="J9366" i="16"/>
  <c r="J9367" i="16"/>
  <c r="J9368" i="16"/>
  <c r="J9369" i="16"/>
  <c r="J9370" i="16"/>
  <c r="J9371" i="16"/>
  <c r="J9372" i="16"/>
  <c r="J9373" i="16"/>
  <c r="J9374" i="16"/>
  <c r="J9375" i="16"/>
  <c r="J9376" i="16"/>
  <c r="J9377" i="16"/>
  <c r="J9378" i="16"/>
  <c r="J9379" i="16"/>
  <c r="J9380" i="16"/>
  <c r="J9381" i="16"/>
  <c r="J9382" i="16"/>
  <c r="J9383" i="16"/>
  <c r="J9384" i="16"/>
  <c r="J9385" i="16"/>
  <c r="J9386" i="16"/>
  <c r="J9387" i="16"/>
  <c r="J9388" i="16"/>
  <c r="J9389" i="16"/>
  <c r="J9390" i="16"/>
  <c r="J9391" i="16"/>
  <c r="J9392" i="16"/>
  <c r="J9393" i="16"/>
  <c r="J9394" i="16"/>
  <c r="J9395" i="16"/>
  <c r="J9396" i="16"/>
  <c r="J9397" i="16"/>
  <c r="J9398" i="16"/>
  <c r="J9399" i="16"/>
  <c r="J9400" i="16"/>
  <c r="J9401" i="16"/>
  <c r="J9402" i="16"/>
  <c r="J9403" i="16"/>
  <c r="J9404" i="16"/>
  <c r="J9405" i="16"/>
  <c r="J9406" i="16"/>
  <c r="J9407" i="16"/>
  <c r="J9408" i="16"/>
  <c r="J9409" i="16"/>
  <c r="J9410" i="16"/>
  <c r="J9411" i="16"/>
  <c r="J9412" i="16"/>
  <c r="J9413" i="16"/>
  <c r="J9414" i="16"/>
  <c r="J9415" i="16"/>
  <c r="J9416" i="16"/>
  <c r="J9417" i="16"/>
  <c r="J9418" i="16"/>
  <c r="J9419" i="16"/>
  <c r="J9420" i="16"/>
  <c r="J9421" i="16"/>
  <c r="J9422" i="16"/>
  <c r="J9423" i="16"/>
  <c r="J9424" i="16"/>
  <c r="J9425" i="16"/>
  <c r="J9426" i="16"/>
  <c r="J9427" i="16"/>
  <c r="J9428" i="16"/>
  <c r="J9429" i="16"/>
  <c r="J9430" i="16"/>
  <c r="J9431" i="16"/>
  <c r="J9432" i="16"/>
  <c r="J9433" i="16"/>
  <c r="J9434" i="16"/>
  <c r="J9435" i="16"/>
  <c r="J9436" i="16"/>
  <c r="J9437" i="16"/>
  <c r="J9438" i="16"/>
  <c r="J9439" i="16"/>
  <c r="J9440" i="16"/>
  <c r="J9441" i="16"/>
  <c r="J9442" i="16"/>
  <c r="J9443" i="16"/>
  <c r="J9444" i="16"/>
  <c r="J9445" i="16"/>
  <c r="J9446" i="16"/>
  <c r="J9447" i="16"/>
  <c r="J9448" i="16"/>
  <c r="J9449" i="16"/>
  <c r="J9450" i="16"/>
  <c r="J9451" i="16"/>
  <c r="J9452" i="16"/>
  <c r="J9453" i="16"/>
  <c r="J9454" i="16"/>
  <c r="J9455" i="16"/>
  <c r="J9456" i="16"/>
  <c r="J9457" i="16"/>
  <c r="J9458" i="16"/>
  <c r="J9459" i="16"/>
  <c r="J9460" i="16"/>
  <c r="J9461" i="16"/>
  <c r="J9462" i="16"/>
  <c r="J9463" i="16"/>
  <c r="J9464" i="16"/>
  <c r="J9465" i="16"/>
  <c r="J9466" i="16"/>
  <c r="J9467" i="16"/>
  <c r="J9468" i="16"/>
  <c r="J9469" i="16"/>
  <c r="J9470" i="16"/>
  <c r="J9471" i="16"/>
  <c r="J9472" i="16"/>
  <c r="J9473" i="16"/>
  <c r="J9474" i="16"/>
  <c r="J9475" i="16"/>
  <c r="J9476" i="16"/>
  <c r="J9477" i="16"/>
  <c r="J9478" i="16"/>
  <c r="J9479" i="16"/>
  <c r="J9480" i="16"/>
  <c r="J9481" i="16"/>
  <c r="J9482" i="16"/>
  <c r="J9483" i="16"/>
  <c r="J9484" i="16"/>
  <c r="J9485" i="16"/>
  <c r="J9486" i="16"/>
  <c r="J9487" i="16"/>
  <c r="J9488" i="16"/>
  <c r="J9489" i="16"/>
  <c r="J9490" i="16"/>
  <c r="J9491" i="16"/>
  <c r="J9492" i="16"/>
  <c r="J9493" i="16"/>
  <c r="J9494" i="16"/>
  <c r="J9495" i="16"/>
  <c r="J9496" i="16"/>
  <c r="J9497" i="16"/>
  <c r="J9498" i="16"/>
  <c r="J9499" i="16"/>
  <c r="J9500" i="16"/>
  <c r="J9501" i="16"/>
  <c r="J9502" i="16"/>
  <c r="J9503" i="16"/>
  <c r="J9504" i="16"/>
  <c r="J9505" i="16"/>
  <c r="J9506" i="16"/>
  <c r="J9507" i="16"/>
  <c r="J9508" i="16"/>
  <c r="J9509" i="16"/>
  <c r="J9510" i="16"/>
  <c r="J9511" i="16"/>
  <c r="J9512" i="16"/>
  <c r="J9513" i="16"/>
  <c r="J9514" i="16"/>
  <c r="J9515" i="16"/>
  <c r="J9516" i="16"/>
  <c r="J9517" i="16"/>
  <c r="J9518" i="16"/>
  <c r="J9519" i="16"/>
  <c r="J9520" i="16"/>
  <c r="J9521" i="16"/>
  <c r="J9522" i="16"/>
  <c r="J9523" i="16"/>
  <c r="J9524" i="16"/>
  <c r="J9525" i="16"/>
  <c r="J9526" i="16"/>
  <c r="J9527" i="16"/>
  <c r="J9528" i="16"/>
  <c r="J9529" i="16"/>
  <c r="J9530" i="16"/>
  <c r="J9531" i="16"/>
  <c r="J9532" i="16"/>
  <c r="J9533" i="16"/>
  <c r="J9534" i="16"/>
  <c r="J9535" i="16"/>
  <c r="J9536" i="16"/>
  <c r="J9537" i="16"/>
  <c r="J9538" i="16"/>
  <c r="J9539" i="16"/>
  <c r="J9540" i="16"/>
  <c r="J9541" i="16"/>
  <c r="J9542" i="16"/>
  <c r="J9543" i="16"/>
  <c r="J9544" i="16"/>
  <c r="J9545" i="16"/>
  <c r="J9546" i="16"/>
  <c r="J9547" i="16"/>
  <c r="J9548" i="16"/>
  <c r="J9549" i="16"/>
  <c r="J9550" i="16"/>
  <c r="J9551" i="16"/>
  <c r="J9552" i="16"/>
  <c r="J9553" i="16"/>
  <c r="J9554" i="16"/>
  <c r="J9555" i="16"/>
  <c r="J9556" i="16"/>
  <c r="J9557" i="16"/>
  <c r="J9558" i="16"/>
  <c r="J9559" i="16"/>
  <c r="J9560" i="16"/>
  <c r="J9561" i="16"/>
  <c r="J9562" i="16"/>
  <c r="J9563" i="16"/>
  <c r="J9564" i="16"/>
  <c r="J9565" i="16"/>
  <c r="J9566" i="16"/>
  <c r="J9567" i="16"/>
  <c r="J9568" i="16"/>
  <c r="J9569" i="16"/>
  <c r="J9570" i="16"/>
  <c r="J9571" i="16"/>
  <c r="J9572" i="16"/>
  <c r="J9573" i="16"/>
  <c r="J9574" i="16"/>
  <c r="J9575" i="16"/>
  <c r="J9576" i="16"/>
  <c r="J9577" i="16"/>
  <c r="J9578" i="16"/>
  <c r="J9579" i="16"/>
  <c r="J9580" i="16"/>
  <c r="J9581" i="16"/>
  <c r="J9582" i="16"/>
  <c r="J9583" i="16"/>
  <c r="J9584" i="16"/>
  <c r="J9585" i="16"/>
  <c r="J9586" i="16"/>
  <c r="J9587" i="16"/>
  <c r="J9588" i="16"/>
  <c r="J9589" i="16"/>
  <c r="J9590" i="16"/>
  <c r="J9591" i="16"/>
  <c r="J9592" i="16"/>
  <c r="J9593" i="16"/>
  <c r="J9594" i="16"/>
  <c r="J9595" i="16"/>
  <c r="J9596" i="16"/>
  <c r="J9597" i="16"/>
  <c r="J9598" i="16"/>
  <c r="J9599" i="16"/>
  <c r="J9600" i="16"/>
  <c r="J9601" i="16"/>
  <c r="J9602" i="16"/>
  <c r="J9603" i="16"/>
  <c r="J9604" i="16"/>
  <c r="J9605" i="16"/>
  <c r="J9606" i="16"/>
  <c r="J9607" i="16"/>
  <c r="J9608" i="16"/>
  <c r="J9609" i="16"/>
  <c r="J9610" i="16"/>
  <c r="J9611" i="16"/>
  <c r="J9612" i="16"/>
  <c r="J9613" i="16"/>
  <c r="J9614" i="16"/>
  <c r="J9615" i="16"/>
  <c r="J9616" i="16"/>
  <c r="J9617" i="16"/>
  <c r="J9618" i="16"/>
  <c r="J9619" i="16"/>
  <c r="J9620" i="16"/>
  <c r="J9621" i="16"/>
  <c r="J9622" i="16"/>
  <c r="J9623" i="16"/>
  <c r="J9624" i="16"/>
  <c r="J9625" i="16"/>
  <c r="J9626" i="16"/>
  <c r="J9627" i="16"/>
  <c r="J9628" i="16"/>
  <c r="J9629" i="16"/>
  <c r="J9630" i="16"/>
  <c r="J9631" i="16"/>
  <c r="J9632" i="16"/>
  <c r="J9633" i="16"/>
  <c r="J9634" i="16"/>
  <c r="J9635" i="16"/>
  <c r="J9636" i="16"/>
  <c r="J9637" i="16"/>
  <c r="J9638" i="16"/>
  <c r="J9639" i="16"/>
  <c r="J9640" i="16"/>
  <c r="J9641" i="16"/>
  <c r="J9642" i="16"/>
  <c r="J9643" i="16"/>
  <c r="J9644" i="16"/>
  <c r="J9645" i="16"/>
  <c r="J9646" i="16"/>
  <c r="J9647" i="16"/>
  <c r="J9648" i="16"/>
  <c r="J9649" i="16"/>
  <c r="J9650" i="16"/>
  <c r="J9651" i="16"/>
  <c r="J9652" i="16"/>
  <c r="J9653" i="16"/>
  <c r="J9654" i="16"/>
  <c r="J9655" i="16"/>
  <c r="J9656" i="16"/>
  <c r="J9657" i="16"/>
  <c r="J9658" i="16"/>
  <c r="J9659" i="16"/>
  <c r="J9660" i="16"/>
  <c r="J9661" i="16"/>
  <c r="J9662" i="16"/>
  <c r="J9663" i="16"/>
  <c r="J9664" i="16"/>
  <c r="J9665" i="16"/>
  <c r="J9666" i="16"/>
  <c r="J9667" i="16"/>
  <c r="J9668" i="16"/>
  <c r="J9669" i="16"/>
  <c r="J9670" i="16"/>
  <c r="J9671" i="16"/>
  <c r="J9672" i="16"/>
  <c r="J9673" i="16"/>
  <c r="J9674" i="16"/>
  <c r="J9675" i="16"/>
  <c r="J9676" i="16"/>
  <c r="J9677" i="16"/>
  <c r="J9678" i="16"/>
  <c r="J9679" i="16"/>
  <c r="J9680" i="16"/>
  <c r="J9681" i="16"/>
  <c r="J9682" i="16"/>
  <c r="J9683" i="16"/>
  <c r="J9684" i="16"/>
  <c r="J9685" i="16"/>
  <c r="J9686" i="16"/>
  <c r="J9687" i="16"/>
  <c r="J9688" i="16"/>
  <c r="J9689" i="16"/>
  <c r="J9690" i="16"/>
  <c r="J9691" i="16"/>
  <c r="J9692" i="16"/>
  <c r="J9693" i="16"/>
  <c r="J9694" i="16"/>
  <c r="J9695" i="16"/>
  <c r="J9696" i="16"/>
  <c r="J9697" i="16"/>
  <c r="J9698" i="16"/>
  <c r="J9699" i="16"/>
  <c r="J9700" i="16"/>
  <c r="J9701" i="16"/>
  <c r="J9702" i="16"/>
  <c r="J9703" i="16"/>
  <c r="J9704" i="16"/>
  <c r="J9705" i="16"/>
  <c r="J9706" i="16"/>
  <c r="J9707" i="16"/>
  <c r="J9708" i="16"/>
  <c r="J9709" i="16"/>
  <c r="J9710" i="16"/>
  <c r="J9711" i="16"/>
  <c r="J9712" i="16"/>
  <c r="J9713" i="16"/>
  <c r="J9714" i="16"/>
  <c r="J9715" i="16"/>
  <c r="J9716" i="16"/>
  <c r="J9717" i="16"/>
  <c r="J9718" i="16"/>
  <c r="J9719" i="16"/>
  <c r="J9720" i="16"/>
  <c r="J9721" i="16"/>
  <c r="J9722" i="16"/>
  <c r="J9723" i="16"/>
  <c r="J9724" i="16"/>
  <c r="J9725" i="16"/>
  <c r="J9726" i="16"/>
  <c r="J9727" i="16"/>
  <c r="J9728" i="16"/>
  <c r="J9729" i="16"/>
  <c r="J9730" i="16"/>
  <c r="J9731" i="16"/>
  <c r="J9732" i="16"/>
  <c r="J9733" i="16"/>
  <c r="J9734" i="16"/>
  <c r="J9735" i="16"/>
  <c r="J9736" i="16"/>
  <c r="J9737" i="16"/>
  <c r="J9738" i="16"/>
  <c r="J9739" i="16"/>
  <c r="J9740" i="16"/>
  <c r="J9741" i="16"/>
  <c r="J9742" i="16"/>
  <c r="J9743" i="16"/>
  <c r="J9744" i="16"/>
  <c r="J9745" i="16"/>
  <c r="J9746" i="16"/>
  <c r="J9747" i="16"/>
  <c r="J9748" i="16"/>
  <c r="J9749" i="16"/>
  <c r="J9750" i="16"/>
  <c r="J9751" i="16"/>
  <c r="J9752" i="16"/>
  <c r="J9753" i="16"/>
  <c r="J9754" i="16"/>
  <c r="J9755" i="16"/>
  <c r="J9756" i="16"/>
  <c r="J9757" i="16"/>
  <c r="J9758" i="16"/>
  <c r="J9759" i="16"/>
  <c r="J9760" i="16"/>
  <c r="J9761" i="16"/>
  <c r="J9762" i="16"/>
  <c r="J9763" i="16"/>
  <c r="J9764" i="16"/>
  <c r="J9765" i="16"/>
  <c r="J9766" i="16"/>
  <c r="J9767" i="16"/>
  <c r="J9768" i="16"/>
  <c r="J9769" i="16"/>
  <c r="J9770" i="16"/>
  <c r="J9771" i="16"/>
  <c r="J9772" i="16"/>
  <c r="J9773" i="16"/>
  <c r="J9774" i="16"/>
  <c r="J9775" i="16"/>
  <c r="J9776" i="16"/>
  <c r="J9777" i="16"/>
  <c r="J9778" i="16"/>
  <c r="J9779" i="16"/>
  <c r="J9780" i="16"/>
  <c r="J9781" i="16"/>
  <c r="J9782" i="16"/>
  <c r="J9783" i="16"/>
  <c r="J9784" i="16"/>
  <c r="J9785" i="16"/>
  <c r="J9786" i="16"/>
  <c r="J9787" i="16"/>
  <c r="J9788" i="16"/>
  <c r="J9789" i="16"/>
  <c r="J9790" i="16"/>
  <c r="J9791" i="16"/>
  <c r="J9792" i="16"/>
  <c r="J9793" i="16"/>
  <c r="J9794" i="16"/>
  <c r="J9795" i="16"/>
  <c r="J9796" i="16"/>
  <c r="J9797" i="16"/>
  <c r="J9798" i="16"/>
  <c r="J9799" i="16"/>
  <c r="J9800" i="16"/>
  <c r="J9801" i="16"/>
  <c r="J9802" i="16"/>
  <c r="J9803" i="16"/>
  <c r="J9804" i="16"/>
  <c r="J9805" i="16"/>
  <c r="J9806" i="16"/>
  <c r="J9807" i="16"/>
  <c r="J9808" i="16"/>
  <c r="J9809" i="16"/>
  <c r="J9810" i="16"/>
  <c r="J9811" i="16"/>
  <c r="J9812" i="16"/>
  <c r="J9813" i="16"/>
  <c r="J9814" i="16"/>
  <c r="J9815" i="16"/>
  <c r="J9816" i="16"/>
  <c r="J9817" i="16"/>
  <c r="J9818" i="16"/>
  <c r="J9819" i="16"/>
  <c r="J9820" i="16"/>
  <c r="J9821" i="16"/>
  <c r="J9822" i="16"/>
  <c r="J9823" i="16"/>
  <c r="J9824" i="16"/>
  <c r="J9825" i="16"/>
  <c r="J9826" i="16"/>
  <c r="J9827" i="16"/>
  <c r="J9828" i="16"/>
  <c r="J9829" i="16"/>
  <c r="J9830" i="16"/>
  <c r="J9831" i="16"/>
  <c r="J9832" i="16"/>
  <c r="J9833" i="16"/>
  <c r="J9834" i="16"/>
  <c r="J9835" i="16"/>
  <c r="J9836" i="16"/>
  <c r="J9837" i="16"/>
  <c r="J9838" i="16"/>
  <c r="J9839" i="16"/>
  <c r="J9840" i="16"/>
  <c r="J9841" i="16"/>
  <c r="J9842" i="16"/>
  <c r="J9843" i="16"/>
  <c r="J9844" i="16"/>
  <c r="J9845" i="16"/>
  <c r="J9846" i="16"/>
  <c r="J9847" i="16"/>
  <c r="J9848" i="16"/>
  <c r="J9849" i="16"/>
  <c r="J9850" i="16"/>
  <c r="J9851" i="16"/>
  <c r="J9852" i="16"/>
  <c r="J9853" i="16"/>
  <c r="J9854" i="16"/>
  <c r="J9855" i="16"/>
  <c r="J9856" i="16"/>
  <c r="J9857" i="16"/>
  <c r="J9858" i="16"/>
  <c r="J9859" i="16"/>
  <c r="J9860" i="16"/>
  <c r="J9861" i="16"/>
  <c r="J9862" i="16"/>
  <c r="J9863" i="16"/>
  <c r="J9864" i="16"/>
  <c r="J9865" i="16"/>
  <c r="J9866" i="16"/>
  <c r="J9867" i="16"/>
  <c r="J9868" i="16"/>
  <c r="J9869" i="16"/>
  <c r="J9870" i="16"/>
  <c r="J9871" i="16"/>
  <c r="J9872" i="16"/>
  <c r="J9873" i="16"/>
  <c r="J9874" i="16"/>
  <c r="J9875" i="16"/>
  <c r="J9876" i="16"/>
  <c r="J9877" i="16"/>
  <c r="J9878" i="16"/>
  <c r="J9879" i="16"/>
  <c r="J9880" i="16"/>
  <c r="J9881" i="16"/>
  <c r="J9882" i="16"/>
  <c r="J9883" i="16"/>
  <c r="J9884" i="16"/>
  <c r="J9885" i="16"/>
  <c r="J9886" i="16"/>
  <c r="J9887" i="16"/>
  <c r="J9888" i="16"/>
  <c r="J9889" i="16"/>
  <c r="J9890" i="16"/>
  <c r="J9891" i="16"/>
  <c r="J9892" i="16"/>
  <c r="J9893" i="16"/>
  <c r="J9894" i="16"/>
  <c r="J9895" i="16"/>
  <c r="J9896" i="16"/>
  <c r="J9897" i="16"/>
  <c r="J9898" i="16"/>
  <c r="J9899" i="16"/>
  <c r="J9900" i="16"/>
  <c r="J9901" i="16"/>
  <c r="J9902" i="16"/>
  <c r="J9903" i="16"/>
  <c r="J9904" i="16"/>
  <c r="J9905" i="16"/>
  <c r="J9906" i="16"/>
  <c r="J9907" i="16"/>
  <c r="J9908" i="16"/>
  <c r="J9909" i="16"/>
  <c r="J9910" i="16"/>
  <c r="J9911" i="16"/>
  <c r="J9912" i="16"/>
  <c r="J9913" i="16"/>
  <c r="J9914" i="16"/>
  <c r="J9915" i="16"/>
  <c r="J9916" i="16"/>
  <c r="J9917" i="16"/>
  <c r="J9918" i="16"/>
  <c r="J9919" i="16"/>
  <c r="J9920" i="16"/>
  <c r="J9921" i="16"/>
  <c r="J9922" i="16"/>
  <c r="J9923" i="16"/>
  <c r="J9924" i="16"/>
  <c r="J9925" i="16"/>
  <c r="J9926" i="16"/>
  <c r="J9927" i="16"/>
  <c r="J9928" i="16"/>
  <c r="J9929" i="16"/>
  <c r="J9930" i="16"/>
  <c r="J9931" i="16"/>
  <c r="J9932" i="16"/>
  <c r="J9933" i="16"/>
  <c r="J9934" i="16"/>
  <c r="J9935" i="16"/>
  <c r="J9936" i="16"/>
  <c r="J9937" i="16"/>
  <c r="J9938" i="16"/>
  <c r="J9939" i="16"/>
  <c r="J9940" i="16"/>
  <c r="J9941" i="16"/>
  <c r="J9942" i="16"/>
  <c r="J9943" i="16"/>
  <c r="J9944" i="16"/>
  <c r="J9945" i="16"/>
  <c r="J9946" i="16"/>
  <c r="J9947" i="16"/>
  <c r="J9948" i="16"/>
  <c r="J9949" i="16"/>
  <c r="J9950" i="16"/>
  <c r="J9951" i="16"/>
  <c r="J9952" i="16"/>
  <c r="J9953" i="16"/>
  <c r="J9954" i="16"/>
  <c r="J9955" i="16"/>
  <c r="J9956" i="16"/>
  <c r="J9957" i="16"/>
  <c r="J9958" i="16"/>
  <c r="J9959" i="16"/>
  <c r="J9960" i="16"/>
  <c r="J9961" i="16"/>
  <c r="J9962" i="16"/>
  <c r="J9963" i="16"/>
  <c r="J9964" i="16"/>
  <c r="J9965" i="16"/>
  <c r="J9966" i="16"/>
  <c r="J9967" i="16"/>
  <c r="J9968" i="16"/>
  <c r="J9969" i="16"/>
  <c r="J9970" i="16"/>
  <c r="J9971" i="16"/>
  <c r="J9972" i="16"/>
  <c r="J9973" i="16"/>
  <c r="J9974" i="16"/>
  <c r="J9975" i="16"/>
  <c r="J9976" i="16"/>
  <c r="J9977" i="16"/>
  <c r="J9978" i="16"/>
  <c r="J9979" i="16"/>
  <c r="J9980" i="16"/>
  <c r="J9981" i="16"/>
  <c r="J9982" i="16"/>
  <c r="J9983" i="16"/>
  <c r="J9984" i="16"/>
  <c r="J9985" i="16"/>
  <c r="J9986" i="16"/>
  <c r="J9987" i="16"/>
  <c r="J9988" i="16"/>
  <c r="J9989" i="16"/>
  <c r="J9990" i="16"/>
  <c r="J9991" i="16"/>
  <c r="J9992" i="16"/>
  <c r="J9993" i="16"/>
  <c r="J9994" i="16"/>
  <c r="J9995" i="16"/>
  <c r="J9996" i="16"/>
  <c r="J9997" i="16"/>
  <c r="J9998" i="16"/>
  <c r="J9999" i="16"/>
  <c r="J10000" i="16"/>
  <c r="J10001" i="16"/>
  <c r="J10002" i="16"/>
  <c r="J10003" i="16"/>
  <c r="J10004" i="16"/>
  <c r="J10005" i="16"/>
  <c r="J10006" i="16"/>
  <c r="J10007" i="16"/>
  <c r="J10008" i="16"/>
  <c r="J10009" i="16"/>
  <c r="J10010" i="16"/>
  <c r="J10011" i="16"/>
  <c r="J10012" i="16"/>
  <c r="J10013" i="16"/>
  <c r="J10014" i="16"/>
  <c r="J10015" i="16"/>
  <c r="J10016" i="16"/>
  <c r="J10017" i="16"/>
  <c r="J10018" i="16"/>
  <c r="J10019" i="16"/>
  <c r="J10020" i="16"/>
  <c r="J10021" i="16"/>
  <c r="J10022" i="16"/>
  <c r="J10023" i="16"/>
  <c r="J10024" i="16"/>
  <c r="J10025" i="16"/>
  <c r="J10026" i="16"/>
  <c r="J10027" i="16"/>
  <c r="J10028" i="16"/>
  <c r="J10029" i="16"/>
  <c r="J10030" i="16"/>
  <c r="J10031" i="16"/>
  <c r="J10032" i="16"/>
  <c r="J10033" i="16"/>
  <c r="J10034" i="16"/>
  <c r="J10035" i="16"/>
  <c r="J10036" i="16"/>
  <c r="J10037" i="16"/>
  <c r="J10038" i="16"/>
  <c r="J10039" i="16"/>
  <c r="J10040" i="16"/>
  <c r="J10041" i="16"/>
  <c r="J10042" i="16"/>
  <c r="J10043" i="16"/>
  <c r="J10044" i="16"/>
  <c r="J10045" i="16"/>
  <c r="J10046" i="16"/>
  <c r="J10047" i="16"/>
  <c r="J10048" i="16"/>
  <c r="J10049" i="16"/>
  <c r="J10050" i="16"/>
  <c r="J10051" i="16"/>
  <c r="J10052" i="16"/>
  <c r="J10053" i="16"/>
  <c r="J10054" i="16"/>
  <c r="J10055" i="16"/>
  <c r="J10056" i="16"/>
  <c r="J10057" i="16"/>
  <c r="J10058" i="16"/>
  <c r="J10059" i="16"/>
  <c r="J10060" i="16"/>
  <c r="J10061" i="16"/>
  <c r="J10062" i="16"/>
  <c r="J10063" i="16"/>
  <c r="J10064" i="16"/>
  <c r="J10065" i="16"/>
  <c r="J10066" i="16"/>
  <c r="J10067" i="16"/>
  <c r="J10068" i="16"/>
  <c r="J10069" i="16"/>
  <c r="J10070" i="16"/>
  <c r="J10071" i="16"/>
  <c r="J10072" i="16"/>
  <c r="J10073" i="16"/>
  <c r="J10074" i="16"/>
  <c r="J10075" i="16"/>
  <c r="J10076" i="16"/>
  <c r="J10077" i="16"/>
  <c r="J10078" i="16"/>
  <c r="J10079" i="16"/>
  <c r="J10080" i="16"/>
  <c r="J10081" i="16"/>
  <c r="J10082" i="16"/>
  <c r="J10083" i="16"/>
  <c r="J10084" i="16"/>
  <c r="J10085" i="16"/>
  <c r="J10086" i="16"/>
  <c r="J10087" i="16"/>
  <c r="J10088" i="16"/>
  <c r="J10089" i="16"/>
  <c r="J10090" i="16"/>
  <c r="J10091" i="16"/>
  <c r="J10092" i="16"/>
  <c r="J10093" i="16"/>
  <c r="J10094" i="16"/>
  <c r="J10095" i="16"/>
  <c r="J10096" i="16"/>
  <c r="J10097" i="16"/>
  <c r="J10098" i="16"/>
  <c r="J10099" i="16"/>
  <c r="J10100" i="16"/>
  <c r="J10101" i="16"/>
  <c r="J10102" i="16"/>
  <c r="J10103" i="16"/>
  <c r="J10104" i="16"/>
  <c r="J10105" i="16"/>
  <c r="J10106" i="16"/>
  <c r="J10107" i="16"/>
  <c r="J10108" i="16"/>
  <c r="J10109" i="16"/>
  <c r="J10110" i="16"/>
  <c r="J10111" i="16"/>
  <c r="J10112" i="16"/>
  <c r="J10113" i="16"/>
  <c r="J10114" i="16"/>
  <c r="J10115" i="16"/>
  <c r="J10116" i="16"/>
  <c r="J10117" i="16"/>
  <c r="J10118" i="16"/>
  <c r="J10119" i="16"/>
  <c r="J10120" i="16"/>
  <c r="J10121" i="16"/>
  <c r="J10122" i="16"/>
  <c r="J10123" i="16"/>
  <c r="J10124" i="16"/>
  <c r="J10125" i="16"/>
  <c r="J10126" i="16"/>
  <c r="J10127" i="16"/>
  <c r="J10128" i="16"/>
  <c r="J10129" i="16"/>
  <c r="J10130" i="16"/>
  <c r="J10131" i="16"/>
  <c r="J10132" i="16"/>
  <c r="J10133" i="16"/>
  <c r="J10134" i="16"/>
  <c r="J10135" i="16"/>
  <c r="J10136" i="16"/>
  <c r="J10137" i="16"/>
  <c r="J10138" i="16"/>
  <c r="J10139" i="16"/>
  <c r="J10140" i="16"/>
  <c r="J10141" i="16"/>
  <c r="J10142" i="16"/>
  <c r="J10143" i="16"/>
  <c r="J10144" i="16"/>
  <c r="J10145" i="16"/>
  <c r="J10146" i="16"/>
  <c r="J10147" i="16"/>
  <c r="J10148" i="16"/>
  <c r="J10149" i="16"/>
  <c r="J10150" i="16"/>
  <c r="J10151" i="16"/>
  <c r="J10152" i="16"/>
  <c r="J10153" i="16"/>
  <c r="J10154" i="16"/>
  <c r="J10155" i="16"/>
  <c r="J10156" i="16"/>
  <c r="J10157" i="16"/>
  <c r="J10158" i="16"/>
  <c r="J10159" i="16"/>
  <c r="J10160" i="16"/>
  <c r="J10161" i="16"/>
  <c r="J10162" i="16"/>
  <c r="J10163" i="16"/>
  <c r="J10164" i="16"/>
  <c r="J10165" i="16"/>
  <c r="J10166" i="16"/>
  <c r="J10167" i="16"/>
  <c r="J10168" i="16"/>
  <c r="J10169" i="16"/>
  <c r="J10170" i="16"/>
  <c r="J10171" i="16"/>
  <c r="J10172" i="16"/>
  <c r="J10173" i="16"/>
  <c r="J10174" i="16"/>
  <c r="J10175" i="16"/>
  <c r="J10176" i="16"/>
  <c r="J10177" i="16"/>
  <c r="J10178" i="16"/>
  <c r="J10179" i="16"/>
  <c r="J10180" i="16"/>
  <c r="J10181" i="16"/>
  <c r="J10182" i="16"/>
  <c r="J10183" i="16"/>
  <c r="J10184" i="16"/>
  <c r="J10185" i="16"/>
  <c r="J10186" i="16"/>
  <c r="J10187" i="16"/>
  <c r="J10188" i="16"/>
  <c r="J10189" i="16"/>
  <c r="J10190" i="16"/>
  <c r="J10191" i="16"/>
  <c r="J10192" i="16"/>
  <c r="J10193" i="16"/>
  <c r="J10194" i="16"/>
  <c r="J10195" i="16"/>
  <c r="J10196" i="16"/>
  <c r="J10197" i="16"/>
  <c r="J10198" i="16"/>
  <c r="J10199" i="16"/>
  <c r="J10200" i="16"/>
  <c r="J10201" i="16"/>
  <c r="J10202" i="16"/>
  <c r="J10203" i="16"/>
  <c r="J10204" i="16"/>
  <c r="J10205" i="16"/>
  <c r="J10206" i="16"/>
  <c r="J10207" i="16"/>
  <c r="J10208" i="16"/>
  <c r="J10209" i="16"/>
  <c r="J10210" i="16"/>
  <c r="J10211" i="16"/>
  <c r="J10212" i="16"/>
  <c r="J10213" i="16"/>
  <c r="J10214" i="16"/>
  <c r="J10215" i="16"/>
  <c r="J10216" i="16"/>
  <c r="J10217" i="16"/>
  <c r="J10218" i="16"/>
  <c r="J10219" i="16"/>
  <c r="J10220" i="16"/>
  <c r="J10221" i="16"/>
  <c r="J10222" i="16"/>
  <c r="J10223" i="16"/>
  <c r="J10224" i="16"/>
  <c r="J10225" i="16"/>
  <c r="J10226" i="16"/>
  <c r="J10227" i="16"/>
  <c r="J10228" i="16"/>
  <c r="J10229" i="16"/>
  <c r="J10230" i="16"/>
  <c r="J10231" i="16"/>
  <c r="J10232" i="16"/>
  <c r="J10233" i="16"/>
  <c r="J10234" i="16"/>
  <c r="J10235" i="16"/>
  <c r="J10236" i="16"/>
  <c r="J10237" i="16"/>
  <c r="J10238" i="16"/>
  <c r="J10239" i="16"/>
  <c r="J10240" i="16"/>
  <c r="J10241" i="16"/>
  <c r="J10242" i="16"/>
  <c r="J10243" i="16"/>
  <c r="J10244" i="16"/>
  <c r="J10245" i="16"/>
  <c r="J10246" i="16"/>
  <c r="J10247" i="16"/>
  <c r="J10248" i="16"/>
  <c r="J10249" i="16"/>
  <c r="J10250" i="16"/>
  <c r="J10251" i="16"/>
  <c r="J10252" i="16"/>
  <c r="J10253" i="16"/>
  <c r="J10254" i="16"/>
  <c r="J10255" i="16"/>
  <c r="J10256" i="16"/>
  <c r="J10257" i="16"/>
  <c r="J10258" i="16"/>
  <c r="J10259" i="16"/>
  <c r="J10260" i="16"/>
  <c r="J10261" i="16"/>
  <c r="J10262" i="16"/>
  <c r="J10263" i="16"/>
  <c r="J10264" i="16"/>
  <c r="J10265" i="16"/>
  <c r="J10266" i="16"/>
  <c r="J10267" i="16"/>
  <c r="J10268" i="16"/>
  <c r="J10269" i="16"/>
  <c r="J10270" i="16"/>
  <c r="J10271" i="16"/>
  <c r="J10272" i="16"/>
  <c r="J10273" i="16"/>
  <c r="J10274" i="16"/>
  <c r="J10275" i="16"/>
  <c r="J10276" i="16"/>
  <c r="J10277" i="16"/>
  <c r="J10278" i="16"/>
  <c r="J10279" i="16"/>
  <c r="J10280" i="16"/>
  <c r="J10281" i="16"/>
  <c r="J10282" i="16"/>
  <c r="J10283" i="16"/>
  <c r="J10284" i="16"/>
  <c r="J10285" i="16"/>
  <c r="J10286" i="16"/>
  <c r="J10287" i="16"/>
  <c r="J10288" i="16"/>
  <c r="J10289" i="16"/>
  <c r="J10290" i="16"/>
  <c r="J10291" i="16"/>
  <c r="J10292" i="16"/>
  <c r="J10293" i="16"/>
  <c r="J10294" i="16"/>
  <c r="J10295" i="16"/>
  <c r="J10296" i="16"/>
  <c r="J10297" i="16"/>
  <c r="J10298" i="16"/>
  <c r="J10299" i="16"/>
  <c r="J10300" i="16"/>
  <c r="J10301" i="16"/>
  <c r="J10302" i="16"/>
  <c r="J10303" i="16"/>
  <c r="J10304" i="16"/>
  <c r="J10305" i="16"/>
  <c r="J10306" i="16"/>
  <c r="J10307" i="16"/>
  <c r="J10308" i="16"/>
  <c r="J10309" i="16"/>
  <c r="J10310" i="16"/>
  <c r="J10311" i="16"/>
  <c r="J10312" i="16"/>
  <c r="J10313" i="16"/>
  <c r="J10314" i="16"/>
  <c r="J10315" i="16"/>
  <c r="J10316" i="16"/>
  <c r="J10317" i="16"/>
  <c r="J10318" i="16"/>
  <c r="J10319" i="16"/>
  <c r="J10320" i="16"/>
  <c r="J10321" i="16"/>
  <c r="J10322" i="16"/>
  <c r="J10323" i="16"/>
  <c r="J10324" i="16"/>
  <c r="J10325" i="16"/>
  <c r="J10326" i="16"/>
  <c r="J10327" i="16"/>
  <c r="J10328" i="16"/>
  <c r="J10329" i="16"/>
  <c r="J10330" i="16"/>
  <c r="J10331" i="16"/>
  <c r="J10332" i="16"/>
  <c r="J10333" i="16"/>
  <c r="J10334" i="16"/>
  <c r="J10335" i="16"/>
  <c r="J10336" i="16"/>
  <c r="J10337" i="16"/>
  <c r="J10338" i="16"/>
  <c r="J10339" i="16"/>
  <c r="J10340" i="16"/>
  <c r="J10341" i="16"/>
  <c r="J10342" i="16"/>
  <c r="J10343" i="16"/>
  <c r="J10344" i="16"/>
  <c r="J10345" i="16"/>
  <c r="J10346" i="16"/>
  <c r="J10347" i="16"/>
  <c r="J10348" i="16"/>
  <c r="J10349" i="16"/>
  <c r="J10350" i="16"/>
  <c r="J10351" i="16"/>
  <c r="J10352" i="16"/>
  <c r="J10353" i="16"/>
  <c r="J10354" i="16"/>
  <c r="J10355" i="16"/>
  <c r="J10356" i="16"/>
  <c r="J10357" i="16"/>
  <c r="J10358" i="16"/>
  <c r="J10359" i="16"/>
  <c r="J10360" i="16"/>
  <c r="J10361" i="16"/>
  <c r="J10362" i="16"/>
  <c r="J10363" i="16"/>
  <c r="J10364" i="16"/>
  <c r="J10365" i="16"/>
  <c r="J10366" i="16"/>
  <c r="J10367" i="16"/>
  <c r="J10368" i="16"/>
  <c r="J10369" i="16"/>
  <c r="J10370" i="16"/>
  <c r="J10371" i="16"/>
  <c r="J10372" i="16"/>
  <c r="J10373" i="16"/>
  <c r="J10374" i="16"/>
  <c r="J10375" i="16"/>
  <c r="J10376" i="16"/>
  <c r="J10377" i="16"/>
  <c r="J10378" i="16"/>
  <c r="J10379" i="16"/>
  <c r="J10380" i="16"/>
  <c r="J10381" i="16"/>
  <c r="J10382" i="16"/>
  <c r="J10383" i="16"/>
  <c r="J10384" i="16"/>
  <c r="J10385" i="16"/>
  <c r="J10386" i="16"/>
  <c r="J10387" i="16"/>
  <c r="J10388" i="16"/>
  <c r="J10389" i="16"/>
  <c r="J10390" i="16"/>
  <c r="J10391" i="16"/>
  <c r="J10392" i="16"/>
  <c r="J10393" i="16"/>
  <c r="J10394" i="16"/>
  <c r="J10395" i="16"/>
  <c r="J10396" i="16"/>
  <c r="J10397" i="16"/>
  <c r="J10398" i="16"/>
  <c r="J10399" i="16"/>
  <c r="J10400" i="16"/>
  <c r="J10401" i="16"/>
  <c r="J10402" i="16"/>
  <c r="J10403" i="16"/>
  <c r="J10404" i="16"/>
  <c r="J10405" i="16"/>
  <c r="J10406" i="16"/>
  <c r="J10407" i="16"/>
  <c r="J10408" i="16"/>
  <c r="J10409" i="16"/>
  <c r="J10410" i="16"/>
  <c r="J10411" i="16"/>
  <c r="J10412" i="16"/>
  <c r="J10413" i="16"/>
  <c r="J10414" i="16"/>
  <c r="J10415" i="16"/>
  <c r="J10416" i="16"/>
  <c r="J10417" i="16"/>
  <c r="J10418" i="16"/>
  <c r="J10419" i="16"/>
  <c r="J10420" i="16"/>
  <c r="J10421" i="16"/>
  <c r="J10422" i="16"/>
  <c r="J10423" i="16"/>
  <c r="J10424" i="16"/>
  <c r="J10425" i="16"/>
  <c r="J10426" i="16"/>
  <c r="J10427" i="16"/>
  <c r="J10428" i="16"/>
  <c r="J10429" i="16"/>
  <c r="J10430" i="16"/>
  <c r="J10431" i="16"/>
  <c r="J10432" i="16"/>
  <c r="J10433" i="16"/>
  <c r="J10434" i="16"/>
  <c r="J10435" i="16"/>
  <c r="J10436" i="16"/>
  <c r="J10437" i="16"/>
  <c r="J10438" i="16"/>
  <c r="J10439" i="16"/>
  <c r="J10440" i="16"/>
  <c r="J10441" i="16"/>
  <c r="J10442" i="16"/>
  <c r="J10443" i="16"/>
  <c r="J10444" i="16"/>
  <c r="J10445" i="16"/>
  <c r="J10446" i="16"/>
  <c r="J10447" i="16"/>
  <c r="J10448" i="16"/>
  <c r="J10449" i="16"/>
  <c r="J10450" i="16"/>
  <c r="J10451" i="16"/>
  <c r="J10452" i="16"/>
  <c r="J10453" i="16"/>
  <c r="J10454" i="16"/>
  <c r="J10455" i="16"/>
  <c r="J10456" i="16"/>
  <c r="J10457" i="16"/>
  <c r="J10458" i="16"/>
  <c r="J10459" i="16"/>
  <c r="J10460" i="16"/>
  <c r="J10461" i="16"/>
  <c r="J10462" i="16"/>
  <c r="J10463" i="16"/>
  <c r="J10464" i="16"/>
  <c r="J10465" i="16"/>
  <c r="J10466" i="16"/>
  <c r="J10467" i="16"/>
  <c r="J10468" i="16"/>
  <c r="J10469" i="16"/>
  <c r="J10470" i="16"/>
  <c r="J10471" i="16"/>
  <c r="J10472" i="16"/>
  <c r="J10473" i="16"/>
  <c r="J10474" i="16"/>
  <c r="J10475" i="16"/>
  <c r="J10476" i="16"/>
  <c r="J10477" i="16"/>
  <c r="J10478" i="16"/>
  <c r="J10479" i="16"/>
  <c r="J10480" i="16"/>
  <c r="J10481" i="16"/>
  <c r="J10482" i="16"/>
  <c r="J10483" i="16"/>
  <c r="J10484" i="16"/>
  <c r="J10485" i="16"/>
  <c r="J10486" i="16"/>
  <c r="J10487" i="16"/>
  <c r="J10488" i="16"/>
  <c r="J10489" i="16"/>
  <c r="J10490" i="16"/>
  <c r="J10491" i="16"/>
  <c r="J10492" i="16"/>
  <c r="J10493" i="16"/>
  <c r="J10494" i="16"/>
  <c r="J10495" i="16"/>
  <c r="J10496" i="16"/>
  <c r="J10497" i="16"/>
  <c r="J10498" i="16"/>
  <c r="J10499" i="16"/>
  <c r="J10500" i="16"/>
  <c r="J10501" i="16"/>
  <c r="J10502" i="16"/>
  <c r="J10503" i="16"/>
  <c r="J10504" i="16"/>
  <c r="J10505" i="16"/>
  <c r="J10506" i="16"/>
  <c r="J10507" i="16"/>
  <c r="J10508" i="16"/>
  <c r="J10509" i="16"/>
  <c r="J10510" i="16"/>
  <c r="J10511" i="16"/>
  <c r="J10512" i="16"/>
  <c r="J10513" i="16"/>
  <c r="J10514" i="16"/>
  <c r="J10515" i="16"/>
  <c r="J10516" i="16"/>
  <c r="J10517" i="16"/>
  <c r="J10518" i="16"/>
  <c r="J10519" i="16"/>
  <c r="J10520" i="16"/>
  <c r="J10521" i="16"/>
  <c r="J10522" i="16"/>
  <c r="J10523" i="16"/>
  <c r="J10524" i="16"/>
  <c r="J10525" i="16"/>
  <c r="J10526" i="16"/>
  <c r="J10527" i="16"/>
  <c r="J10528" i="16"/>
  <c r="J10529" i="16"/>
  <c r="J10530" i="16"/>
  <c r="J10531" i="16"/>
  <c r="J10532" i="16"/>
  <c r="J10533" i="16"/>
  <c r="J10534" i="16"/>
  <c r="J10535" i="16"/>
  <c r="J10536" i="16"/>
  <c r="J10537" i="16"/>
  <c r="J10538" i="16"/>
  <c r="J10539" i="16"/>
  <c r="J10540" i="16"/>
  <c r="J10541" i="16"/>
  <c r="J10542" i="16"/>
  <c r="J10543" i="16"/>
  <c r="J10544" i="16"/>
  <c r="J10545" i="16"/>
  <c r="J10546" i="16"/>
  <c r="J10547" i="16"/>
  <c r="J10548" i="16"/>
  <c r="J10549" i="16"/>
  <c r="J10550" i="16"/>
  <c r="J10551" i="16"/>
  <c r="J10552" i="16"/>
  <c r="J10553" i="16"/>
  <c r="J10554" i="16"/>
  <c r="J10555" i="16"/>
  <c r="J10556" i="16"/>
  <c r="J10557" i="16"/>
  <c r="J10558" i="16"/>
  <c r="J10559" i="16"/>
  <c r="J10560" i="16"/>
  <c r="J10561" i="16"/>
  <c r="J10562" i="16"/>
  <c r="J10563" i="16"/>
  <c r="J10564" i="16"/>
  <c r="J10565" i="16"/>
  <c r="J10566" i="16"/>
  <c r="J10567" i="16"/>
  <c r="J10568" i="16"/>
  <c r="J10569" i="16"/>
  <c r="J10570" i="16"/>
  <c r="J10571" i="16"/>
  <c r="J10572" i="16"/>
  <c r="J10573" i="16"/>
  <c r="J10574" i="16"/>
  <c r="J10575" i="16"/>
  <c r="J10576" i="16"/>
  <c r="J10577" i="16"/>
  <c r="J10578" i="16"/>
  <c r="J10579" i="16"/>
  <c r="J10580" i="16"/>
  <c r="J10581" i="16"/>
  <c r="J10582" i="16"/>
  <c r="J10583" i="16"/>
  <c r="J10584" i="16"/>
  <c r="J10585" i="16"/>
  <c r="J10586" i="16"/>
  <c r="J10587" i="16"/>
  <c r="J10588" i="16"/>
  <c r="J10589" i="16"/>
  <c r="J10590" i="16"/>
  <c r="J10591" i="16"/>
  <c r="J10592" i="16"/>
  <c r="J10593" i="16"/>
  <c r="J10594" i="16"/>
  <c r="J10595" i="16"/>
  <c r="J10596" i="16"/>
  <c r="J10597" i="16"/>
  <c r="J10598" i="16"/>
  <c r="J10599" i="16"/>
  <c r="J10600" i="16"/>
  <c r="J10601" i="16"/>
  <c r="J10602" i="16"/>
  <c r="J10603" i="16"/>
  <c r="J10604" i="16"/>
  <c r="J10605" i="16"/>
  <c r="J10606" i="16"/>
  <c r="J10607" i="16"/>
  <c r="J10608" i="16"/>
  <c r="J10609" i="16"/>
  <c r="J10610" i="16"/>
  <c r="J10611" i="16"/>
  <c r="J10612" i="16"/>
  <c r="J10613" i="16"/>
  <c r="J10614" i="16"/>
  <c r="J10615" i="16"/>
  <c r="J10616" i="16"/>
  <c r="J10617" i="16"/>
  <c r="J10618" i="16"/>
  <c r="J10619" i="16"/>
  <c r="J10620" i="16"/>
  <c r="J10621" i="16"/>
  <c r="J10622" i="16"/>
  <c r="J10623" i="16"/>
  <c r="J10624" i="16"/>
  <c r="J10625" i="16"/>
  <c r="J10626" i="16"/>
  <c r="J10627" i="16"/>
  <c r="J10628" i="16"/>
  <c r="J10629" i="16"/>
  <c r="J10630" i="16"/>
  <c r="J10631" i="16"/>
  <c r="J10632" i="16"/>
  <c r="J10633" i="16"/>
  <c r="J10634" i="16"/>
  <c r="J10635" i="16"/>
  <c r="J10636" i="16"/>
  <c r="J10637" i="16"/>
  <c r="J10638" i="16"/>
  <c r="J10639" i="16"/>
  <c r="J10640" i="16"/>
  <c r="J10641" i="16"/>
  <c r="J10642" i="16"/>
  <c r="J10643" i="16"/>
  <c r="J10644" i="16"/>
  <c r="J10645" i="16"/>
  <c r="J10646" i="16"/>
  <c r="J10647" i="16"/>
  <c r="J10648" i="16"/>
  <c r="J10649" i="16"/>
  <c r="J10650" i="16"/>
  <c r="J10651" i="16"/>
  <c r="J10652" i="16"/>
  <c r="J10653" i="16"/>
  <c r="J10654" i="16"/>
  <c r="J10655" i="16"/>
  <c r="J10656" i="16"/>
  <c r="J10657" i="16"/>
  <c r="J10658" i="16"/>
  <c r="J10659" i="16"/>
  <c r="J10660" i="16"/>
  <c r="J10661" i="16"/>
  <c r="J10662" i="16"/>
  <c r="J10663" i="16"/>
  <c r="J10664" i="16"/>
  <c r="J10665" i="16"/>
  <c r="J10666" i="16"/>
  <c r="J10667" i="16"/>
  <c r="J10668" i="16"/>
  <c r="J10669" i="16"/>
  <c r="J10670" i="16"/>
  <c r="J10671" i="16"/>
  <c r="J10672" i="16"/>
  <c r="J10673" i="16"/>
  <c r="J10674" i="16"/>
  <c r="J10675" i="16"/>
  <c r="J10676" i="16"/>
  <c r="J10677" i="16"/>
  <c r="J10678" i="16"/>
  <c r="J10679" i="16"/>
  <c r="J10680" i="16"/>
  <c r="J10681" i="16"/>
  <c r="J10682" i="16"/>
  <c r="J10683" i="16"/>
  <c r="J10684" i="16"/>
  <c r="J10685" i="16"/>
  <c r="J10686" i="16"/>
  <c r="J10687" i="16"/>
  <c r="J10688" i="16"/>
  <c r="J10689" i="16"/>
  <c r="J10690" i="16"/>
  <c r="J10691" i="16"/>
  <c r="J10692" i="16"/>
  <c r="J10693" i="16"/>
  <c r="J10694" i="16"/>
  <c r="J10695" i="16"/>
  <c r="J10696" i="16"/>
  <c r="J10697" i="16"/>
  <c r="J10698" i="16"/>
  <c r="J10699" i="16"/>
  <c r="J10700" i="16"/>
  <c r="J10701" i="16"/>
  <c r="J10702" i="16"/>
  <c r="J10703" i="16"/>
  <c r="J10704" i="16"/>
  <c r="J10705" i="16"/>
  <c r="J10706" i="16"/>
  <c r="J10707" i="16"/>
  <c r="J10708" i="16"/>
  <c r="J10709" i="16"/>
  <c r="J10710" i="16"/>
  <c r="J10711" i="16"/>
  <c r="J10712" i="16"/>
  <c r="J10713" i="16"/>
  <c r="J10714" i="16"/>
  <c r="J10715" i="16"/>
  <c r="J10716" i="16"/>
  <c r="J10717" i="16"/>
  <c r="J10718" i="16"/>
  <c r="J10719" i="16"/>
  <c r="J10720" i="16"/>
  <c r="J10721" i="16"/>
  <c r="J10722" i="16"/>
  <c r="J10723" i="16"/>
  <c r="J10724" i="16"/>
  <c r="J10725" i="16"/>
  <c r="J10726" i="16"/>
  <c r="J10727" i="16"/>
  <c r="J10728" i="16"/>
  <c r="J10729" i="16"/>
  <c r="J10730" i="16"/>
  <c r="J10731" i="16"/>
  <c r="J10732" i="16"/>
  <c r="J10733" i="16"/>
  <c r="J10734" i="16"/>
  <c r="J10735" i="16"/>
  <c r="J10736" i="16"/>
  <c r="J10737" i="16"/>
  <c r="J10738" i="16"/>
  <c r="J10739" i="16"/>
  <c r="J10740" i="16"/>
  <c r="J10741" i="16"/>
  <c r="J10742" i="16"/>
  <c r="J10743" i="16"/>
  <c r="J10744" i="16"/>
  <c r="J10745" i="16"/>
  <c r="J10746" i="16"/>
  <c r="J10747" i="16"/>
  <c r="J10748" i="16"/>
  <c r="J10749" i="16"/>
  <c r="J10750" i="16"/>
  <c r="J10751" i="16"/>
  <c r="J10752" i="16"/>
  <c r="J10753" i="16"/>
  <c r="J10754" i="16"/>
  <c r="J10755" i="16"/>
  <c r="J10756" i="16"/>
  <c r="J10757" i="16"/>
  <c r="J10758" i="16"/>
  <c r="J10759" i="16"/>
  <c r="J10760" i="16"/>
  <c r="J10761" i="16"/>
  <c r="J10762" i="16"/>
  <c r="J10763" i="16"/>
  <c r="J10764" i="16"/>
  <c r="J10765" i="16"/>
  <c r="J10766" i="16"/>
  <c r="J10767" i="16"/>
  <c r="J10768" i="16"/>
  <c r="J10769" i="16"/>
  <c r="J10770" i="16"/>
  <c r="J10771" i="16"/>
  <c r="J10772" i="16"/>
  <c r="J10773" i="16"/>
  <c r="J10774" i="16"/>
  <c r="J10775" i="16"/>
  <c r="J10776" i="16"/>
  <c r="J10777" i="16"/>
  <c r="J10778" i="16"/>
  <c r="J10779" i="16"/>
  <c r="J10780" i="16"/>
  <c r="J10781" i="16"/>
  <c r="J10782" i="16"/>
  <c r="J10783" i="16"/>
  <c r="J10784" i="16"/>
  <c r="J10785" i="16"/>
  <c r="J10786" i="16"/>
  <c r="J10787" i="16"/>
  <c r="J10788" i="16"/>
  <c r="J10789" i="16"/>
  <c r="J10790" i="16"/>
  <c r="J10791" i="16"/>
  <c r="J10792" i="16"/>
  <c r="J10793" i="16"/>
  <c r="J10794" i="16"/>
  <c r="J10795" i="16"/>
  <c r="J10796" i="16"/>
  <c r="J10797" i="16"/>
  <c r="J10798" i="16"/>
  <c r="J10799" i="16"/>
  <c r="J10800" i="16"/>
  <c r="J10801" i="16"/>
  <c r="J10802" i="16"/>
  <c r="J10803" i="16"/>
  <c r="J10804" i="16"/>
  <c r="J10805" i="16"/>
  <c r="J10806" i="16"/>
  <c r="J10807" i="16"/>
  <c r="J10808" i="16"/>
  <c r="J10809" i="16"/>
  <c r="J10810" i="16"/>
  <c r="J10811" i="16"/>
  <c r="J10812" i="16"/>
  <c r="J10813" i="16"/>
  <c r="J10814" i="16"/>
  <c r="J10815" i="16"/>
  <c r="J10816" i="16"/>
  <c r="J10817" i="16"/>
  <c r="J10818" i="16"/>
  <c r="J10819" i="16"/>
  <c r="J10820" i="16"/>
  <c r="J10821" i="16"/>
  <c r="J10822" i="16"/>
  <c r="J10823" i="16"/>
  <c r="J10824" i="16"/>
  <c r="J10825" i="16"/>
  <c r="J10826" i="16"/>
  <c r="J10827" i="16"/>
  <c r="J10828" i="16"/>
  <c r="J10829" i="16"/>
  <c r="J10830" i="16"/>
  <c r="J10831" i="16"/>
  <c r="J10832" i="16"/>
  <c r="J10833" i="16"/>
  <c r="J10834" i="16"/>
  <c r="J10835" i="16"/>
  <c r="J10836" i="16"/>
  <c r="J10837" i="16"/>
  <c r="J10838" i="16"/>
  <c r="J10839" i="16"/>
  <c r="J10840" i="16"/>
  <c r="J10841" i="16"/>
  <c r="J10842" i="16"/>
  <c r="J10843" i="16"/>
  <c r="J10844" i="16"/>
  <c r="J10845" i="16"/>
  <c r="J10846" i="16"/>
  <c r="J10847" i="16"/>
  <c r="J10848" i="16"/>
  <c r="J10849" i="16"/>
  <c r="J10850" i="16"/>
  <c r="J10851" i="16"/>
  <c r="J10852" i="16"/>
  <c r="J10853" i="16"/>
  <c r="J10854" i="16"/>
  <c r="J10855" i="16"/>
  <c r="J10856" i="16"/>
  <c r="J10857" i="16"/>
  <c r="J10858" i="16"/>
  <c r="J10859" i="16"/>
  <c r="J10860" i="16"/>
  <c r="J10861" i="16"/>
  <c r="J10862" i="16"/>
  <c r="J10863" i="16"/>
  <c r="J10864" i="16"/>
  <c r="J10865" i="16"/>
  <c r="J10866" i="16"/>
  <c r="J10867" i="16"/>
  <c r="J10868" i="16"/>
  <c r="J10869" i="16"/>
  <c r="J10870" i="16"/>
  <c r="J10871" i="16"/>
  <c r="J10872" i="16"/>
  <c r="J10873" i="16"/>
  <c r="J10874" i="16"/>
  <c r="J10875" i="16"/>
  <c r="J10876" i="16"/>
  <c r="J10877" i="16"/>
  <c r="J10878" i="16"/>
  <c r="J10879" i="16"/>
  <c r="J10880" i="16"/>
  <c r="J10881" i="16"/>
  <c r="J10882" i="16"/>
  <c r="J10883" i="16"/>
  <c r="J10884" i="16"/>
  <c r="J10885" i="16"/>
  <c r="J10886" i="16"/>
  <c r="J10887" i="16"/>
  <c r="J10888" i="16"/>
  <c r="J10889" i="16"/>
  <c r="J10890" i="16"/>
  <c r="J10891" i="16"/>
  <c r="J10892" i="16"/>
  <c r="J10893" i="16"/>
  <c r="J10894" i="16"/>
  <c r="J10895" i="16"/>
  <c r="J10896" i="16"/>
  <c r="J10897" i="16"/>
  <c r="J10898" i="16"/>
  <c r="J10899" i="16"/>
  <c r="J10900" i="16"/>
  <c r="J10901" i="16"/>
  <c r="J10902" i="16"/>
  <c r="J10903" i="16"/>
  <c r="J10904" i="16"/>
  <c r="J10905" i="16"/>
  <c r="J10906" i="16"/>
  <c r="J10907" i="16"/>
  <c r="J10908" i="16"/>
  <c r="J10909" i="16"/>
  <c r="J10910" i="16"/>
  <c r="J10911" i="16"/>
  <c r="J10912" i="16"/>
  <c r="J10913" i="16"/>
  <c r="J10914" i="16"/>
  <c r="J10915" i="16"/>
  <c r="J10916" i="16"/>
  <c r="J10917" i="16"/>
  <c r="J10918" i="16"/>
  <c r="J10919" i="16"/>
  <c r="J10920" i="16"/>
  <c r="J10921" i="16"/>
  <c r="J10922" i="16"/>
  <c r="J10923" i="16"/>
  <c r="J10924" i="16"/>
  <c r="J10925" i="16"/>
  <c r="J10926" i="16"/>
  <c r="J10927" i="16"/>
  <c r="J10928" i="16"/>
  <c r="J10929" i="16"/>
  <c r="J10930" i="16"/>
  <c r="J10931" i="16"/>
  <c r="J10932" i="16"/>
  <c r="J10933" i="16"/>
  <c r="J10934" i="16"/>
  <c r="J10935" i="16"/>
  <c r="J10936" i="16"/>
  <c r="J10937" i="16"/>
  <c r="J10938" i="16"/>
  <c r="J10939" i="16"/>
  <c r="J10940" i="16"/>
  <c r="J10941" i="16"/>
  <c r="J10942" i="16"/>
  <c r="J10943" i="16"/>
  <c r="J10944" i="16"/>
  <c r="J10945" i="16"/>
  <c r="J10946" i="16"/>
  <c r="J10947" i="16"/>
  <c r="J10948" i="16"/>
  <c r="J10949" i="16"/>
  <c r="J10950" i="16"/>
  <c r="J10951" i="16"/>
  <c r="J10952" i="16"/>
  <c r="J10953" i="16"/>
  <c r="J10954" i="16"/>
  <c r="J10955" i="16"/>
  <c r="J10956" i="16"/>
  <c r="J10957" i="16"/>
  <c r="J10958" i="16"/>
  <c r="J10959" i="16"/>
  <c r="J10960" i="16"/>
  <c r="J10961" i="16"/>
  <c r="J10962" i="16"/>
  <c r="J10963" i="16"/>
  <c r="J10964" i="16"/>
  <c r="J10965" i="16"/>
  <c r="J10966" i="16"/>
  <c r="J10967" i="16"/>
  <c r="J10968" i="16"/>
  <c r="J10969" i="16"/>
  <c r="J10970" i="16"/>
  <c r="J10971" i="16"/>
  <c r="J10972" i="16"/>
  <c r="J10973" i="16"/>
  <c r="J10974" i="16"/>
  <c r="J10975" i="16"/>
  <c r="J10976" i="16"/>
  <c r="J10977" i="16"/>
  <c r="J10978" i="16"/>
  <c r="J10979" i="16"/>
  <c r="J10980" i="16"/>
  <c r="J10981" i="16"/>
  <c r="J10982" i="16"/>
  <c r="J10983" i="16"/>
  <c r="J10984" i="16"/>
  <c r="J10985" i="16"/>
  <c r="J10986" i="16"/>
  <c r="J10987" i="16"/>
  <c r="J10988" i="16"/>
  <c r="J10989" i="16"/>
  <c r="J10990" i="16"/>
  <c r="J10991" i="16"/>
  <c r="J10992" i="16"/>
  <c r="J10993" i="16"/>
  <c r="J10994" i="16"/>
  <c r="J10995" i="16"/>
  <c r="J10996" i="16"/>
  <c r="J10997" i="16"/>
  <c r="J10998" i="16"/>
  <c r="J10999" i="16"/>
  <c r="J11000" i="16"/>
  <c r="J11001" i="16"/>
  <c r="J11002" i="16"/>
  <c r="J11003" i="16"/>
  <c r="J11004" i="16"/>
  <c r="J11005" i="16"/>
  <c r="J11006" i="16"/>
  <c r="J11007" i="16"/>
  <c r="J11008" i="16"/>
  <c r="J11009" i="16"/>
  <c r="J11010" i="16"/>
  <c r="J11011" i="16"/>
  <c r="J11012" i="16"/>
  <c r="J11013" i="16"/>
  <c r="J11014" i="16"/>
  <c r="J11015" i="16"/>
  <c r="J11016" i="16"/>
  <c r="J11017" i="16"/>
  <c r="J11018" i="16"/>
  <c r="J11019" i="16"/>
  <c r="J11020" i="16"/>
  <c r="J11021" i="16"/>
  <c r="J11022" i="16"/>
  <c r="J11023" i="16"/>
  <c r="J11024" i="16"/>
  <c r="J11025" i="16"/>
  <c r="J11026" i="16"/>
  <c r="J11027" i="16"/>
  <c r="J11028" i="16"/>
  <c r="J11029" i="16"/>
  <c r="J11030" i="16"/>
  <c r="J11031" i="16"/>
  <c r="J11032" i="16"/>
  <c r="J11033" i="16"/>
  <c r="J11034" i="16"/>
  <c r="J11035" i="16"/>
  <c r="J11036" i="16"/>
  <c r="J11037" i="16"/>
  <c r="J11038" i="16"/>
  <c r="J11039" i="16"/>
  <c r="J11040" i="16"/>
  <c r="J11041" i="16"/>
  <c r="J11042" i="16"/>
  <c r="J11043" i="16"/>
  <c r="J11044" i="16"/>
  <c r="J11045" i="16"/>
  <c r="J11046" i="16"/>
  <c r="J11047" i="16"/>
  <c r="J11048" i="16"/>
  <c r="J11049" i="16"/>
  <c r="J11050" i="16"/>
  <c r="J11051" i="16"/>
  <c r="J11052" i="16"/>
  <c r="J11053" i="16"/>
  <c r="J11054" i="16"/>
  <c r="J11055" i="16"/>
  <c r="J11056" i="16"/>
  <c r="J11057" i="16"/>
  <c r="J11058" i="16"/>
  <c r="J11059" i="16"/>
  <c r="J11060" i="16"/>
  <c r="J11061" i="16"/>
  <c r="J11062" i="16"/>
  <c r="J11063" i="16"/>
  <c r="J11064" i="16"/>
  <c r="J11065" i="16"/>
  <c r="J11066" i="16"/>
  <c r="J11067" i="16"/>
  <c r="J11068" i="16"/>
  <c r="J11069" i="16"/>
  <c r="J11070" i="16"/>
  <c r="J11071" i="16"/>
  <c r="J11072" i="16"/>
  <c r="J11073" i="16"/>
  <c r="J11074" i="16"/>
  <c r="J11075" i="16"/>
  <c r="J11076" i="16"/>
  <c r="J11077" i="16"/>
  <c r="J11078" i="16"/>
  <c r="J11079" i="16"/>
  <c r="J11080" i="16"/>
  <c r="J11081" i="16"/>
  <c r="J11082" i="16"/>
  <c r="J11083" i="16"/>
  <c r="J11084" i="16"/>
  <c r="J11085" i="16"/>
  <c r="J11086" i="16"/>
  <c r="J11087" i="16"/>
  <c r="J11088" i="16"/>
  <c r="J11089" i="16"/>
  <c r="J11090" i="16"/>
  <c r="J11091" i="16"/>
  <c r="J11092" i="16"/>
  <c r="J11093" i="16"/>
  <c r="J11094" i="16"/>
  <c r="J11095" i="16"/>
  <c r="J11096" i="16"/>
  <c r="J11097" i="16"/>
  <c r="J11098" i="16"/>
  <c r="J11099" i="16"/>
  <c r="J11100" i="16"/>
  <c r="J11101" i="16"/>
  <c r="J11102" i="16"/>
  <c r="J11103" i="16"/>
  <c r="J11104" i="16"/>
  <c r="J11105" i="16"/>
  <c r="J11106" i="16"/>
  <c r="J11107" i="16"/>
  <c r="J11108" i="16"/>
  <c r="J11109" i="16"/>
  <c r="J11110" i="16"/>
  <c r="J11111" i="16"/>
  <c r="J11112" i="16"/>
  <c r="J11113" i="16"/>
  <c r="J11114" i="16"/>
  <c r="J11115" i="16"/>
  <c r="J11116" i="16"/>
  <c r="J11117" i="16"/>
  <c r="J11118" i="16"/>
  <c r="J11119" i="16"/>
  <c r="J11120" i="16"/>
  <c r="J11121" i="16"/>
  <c r="J11122" i="16"/>
  <c r="J11123" i="16"/>
  <c r="J11124" i="16"/>
  <c r="J11125" i="16"/>
  <c r="J11126" i="16"/>
  <c r="J11127" i="16"/>
  <c r="J11128" i="16"/>
  <c r="J11129" i="16"/>
  <c r="J11130" i="16"/>
  <c r="J11131" i="16"/>
  <c r="J11132" i="16"/>
  <c r="J11133" i="16"/>
  <c r="J11134" i="16"/>
  <c r="J11135" i="16"/>
  <c r="J11136" i="16"/>
  <c r="J11137" i="16"/>
  <c r="J11138" i="16"/>
  <c r="J11139" i="16"/>
  <c r="J11140" i="16"/>
  <c r="J11141" i="16"/>
  <c r="J11142" i="16"/>
  <c r="J11143" i="16"/>
  <c r="J11144" i="16"/>
  <c r="J11145" i="16"/>
  <c r="J11146" i="16"/>
  <c r="J11147" i="16"/>
  <c r="J11148" i="16"/>
  <c r="J11149" i="16"/>
  <c r="J11150" i="16"/>
  <c r="J11151" i="16"/>
  <c r="J11152" i="16"/>
  <c r="J11153" i="16"/>
  <c r="J11154" i="16"/>
  <c r="J11155" i="16"/>
  <c r="J11156" i="16"/>
  <c r="J11157" i="16"/>
  <c r="J11158" i="16"/>
  <c r="J11159" i="16"/>
  <c r="J11160" i="16"/>
  <c r="J11161" i="16"/>
  <c r="J11162" i="16"/>
  <c r="J11163" i="16"/>
  <c r="J11164" i="16"/>
  <c r="J11165" i="16"/>
  <c r="J11166" i="16"/>
  <c r="J11167" i="16"/>
  <c r="J11168" i="16"/>
  <c r="J11169" i="16"/>
  <c r="J11170" i="16"/>
  <c r="J11171" i="16"/>
  <c r="J11172" i="16"/>
  <c r="J11173" i="16"/>
  <c r="J11174" i="16"/>
  <c r="J11175" i="16"/>
  <c r="J11176" i="16"/>
  <c r="J11177" i="16"/>
  <c r="J11178" i="16"/>
  <c r="J11179" i="16"/>
  <c r="J11180" i="16"/>
  <c r="J11181" i="16"/>
  <c r="J11182" i="16"/>
  <c r="J11183" i="16"/>
  <c r="J11184" i="16"/>
  <c r="J11185" i="16"/>
  <c r="J11186" i="16"/>
  <c r="J11187" i="16"/>
  <c r="J11188" i="16"/>
  <c r="J11189" i="16"/>
  <c r="J11190" i="16"/>
  <c r="J11191" i="16"/>
  <c r="J11192" i="16"/>
  <c r="J11193" i="16"/>
  <c r="J11194" i="16"/>
  <c r="J11195" i="16"/>
  <c r="J11196" i="16"/>
  <c r="J11197" i="16"/>
  <c r="J11198" i="16"/>
  <c r="J11199" i="16"/>
  <c r="J11200" i="16"/>
  <c r="J11201" i="16"/>
  <c r="J11202" i="16"/>
  <c r="J11203" i="16"/>
  <c r="J11204" i="16"/>
  <c r="J11205" i="16"/>
  <c r="J11206" i="16"/>
  <c r="J11207" i="16"/>
  <c r="J11208" i="16"/>
  <c r="J11209" i="16"/>
  <c r="J11210" i="16"/>
  <c r="J11211" i="16"/>
  <c r="J11212" i="16"/>
  <c r="J11213" i="16"/>
  <c r="J11214" i="16"/>
  <c r="J11215" i="16"/>
  <c r="J11216" i="16"/>
  <c r="J11217" i="16"/>
  <c r="J11218" i="16"/>
  <c r="J11219" i="16"/>
  <c r="J11220" i="16"/>
  <c r="J11221" i="16"/>
  <c r="J11222" i="16"/>
  <c r="J11223" i="16"/>
  <c r="J11224" i="16"/>
  <c r="J11225" i="16"/>
  <c r="J11226" i="16"/>
  <c r="J11227" i="16"/>
  <c r="J11228" i="16"/>
  <c r="J11229" i="16"/>
  <c r="J11230" i="16"/>
  <c r="J11231" i="16"/>
  <c r="J11232" i="16"/>
  <c r="J11233" i="16"/>
  <c r="J11234" i="16"/>
  <c r="J11235" i="16"/>
  <c r="J11236" i="16"/>
  <c r="J11237" i="16"/>
  <c r="J11238" i="16"/>
  <c r="J11239" i="16"/>
  <c r="J11240" i="16"/>
  <c r="J11241" i="16"/>
  <c r="J11242" i="16"/>
  <c r="J11243" i="16"/>
  <c r="J11244" i="16"/>
  <c r="J11245" i="16"/>
  <c r="J11246" i="16"/>
  <c r="J11247" i="16"/>
  <c r="J11248" i="16"/>
  <c r="J11249" i="16"/>
  <c r="J11250" i="16"/>
  <c r="J11251" i="16"/>
  <c r="J11252" i="16"/>
  <c r="J11253" i="16"/>
  <c r="J11254" i="16"/>
  <c r="J11255" i="16"/>
  <c r="J11256" i="16"/>
  <c r="J11257" i="16"/>
  <c r="J11258" i="16"/>
  <c r="J11259" i="16"/>
  <c r="J11260" i="16"/>
  <c r="J11261" i="16"/>
  <c r="J11262" i="16"/>
  <c r="J11263" i="16"/>
  <c r="J11264" i="16"/>
  <c r="J11265" i="16"/>
  <c r="J11266" i="16"/>
  <c r="J11267" i="16"/>
  <c r="J11268" i="16"/>
  <c r="J11269" i="16"/>
  <c r="J11270" i="16"/>
  <c r="J11271" i="16"/>
  <c r="J11272" i="16"/>
  <c r="J11273" i="16"/>
  <c r="J11274" i="16"/>
  <c r="J11275" i="16"/>
  <c r="J11276" i="16"/>
  <c r="J11277" i="16"/>
  <c r="J11278" i="16"/>
  <c r="J11279" i="16"/>
  <c r="J11280" i="16"/>
  <c r="J11281" i="16"/>
  <c r="J11282" i="16"/>
  <c r="J11283" i="16"/>
  <c r="J11284" i="16"/>
  <c r="J11285" i="16"/>
  <c r="J11286" i="16"/>
  <c r="J11287" i="16"/>
  <c r="J11288" i="16"/>
  <c r="J11289" i="16"/>
  <c r="J11290" i="16"/>
  <c r="J11291" i="16"/>
  <c r="J11292" i="16"/>
  <c r="J11293" i="16"/>
  <c r="J11294" i="16"/>
  <c r="J11295" i="16"/>
  <c r="J11296" i="16"/>
  <c r="J11297" i="16"/>
  <c r="J11298" i="16"/>
  <c r="J11299" i="16"/>
  <c r="J11300" i="16"/>
  <c r="J11301" i="16"/>
  <c r="J11302" i="16"/>
  <c r="J11303" i="16"/>
  <c r="J11304" i="16"/>
  <c r="J11305" i="16"/>
  <c r="J11306" i="16"/>
  <c r="J11307" i="16"/>
  <c r="J11308" i="16"/>
  <c r="J11309" i="16"/>
  <c r="J11310" i="16"/>
  <c r="J11311" i="16"/>
  <c r="J11312" i="16"/>
  <c r="J11313" i="16"/>
  <c r="J11314" i="16"/>
  <c r="J11315" i="16"/>
  <c r="J11316" i="16"/>
  <c r="J11317" i="16"/>
  <c r="J11318" i="16"/>
  <c r="J11319" i="16"/>
  <c r="J11320" i="16"/>
  <c r="J11321" i="16"/>
  <c r="J11322" i="16"/>
  <c r="J11323" i="16"/>
  <c r="J11324" i="16"/>
  <c r="J11325" i="16"/>
  <c r="J11326" i="16"/>
  <c r="J11327" i="16"/>
  <c r="J11328" i="16"/>
  <c r="J11329" i="16"/>
  <c r="J11330" i="16"/>
  <c r="J11331" i="16"/>
  <c r="J11332" i="16"/>
  <c r="J11333" i="16"/>
  <c r="J11334" i="16"/>
  <c r="J11335" i="16"/>
  <c r="J11336" i="16"/>
  <c r="J11337" i="16"/>
  <c r="J11338" i="16"/>
  <c r="J11339" i="16"/>
  <c r="J11340" i="16"/>
  <c r="J11341" i="16"/>
  <c r="J11342" i="16"/>
  <c r="J11343" i="16"/>
  <c r="J11344" i="16"/>
  <c r="J11345" i="16"/>
  <c r="J11346" i="16"/>
  <c r="J11347" i="16"/>
  <c r="J11348" i="16"/>
  <c r="J11349" i="16"/>
  <c r="J11350" i="16"/>
  <c r="J11351" i="16"/>
  <c r="J11352" i="16"/>
  <c r="J11353" i="16"/>
  <c r="J11354" i="16"/>
  <c r="J11355" i="16"/>
  <c r="J11356" i="16"/>
  <c r="J11357" i="16"/>
  <c r="J11358" i="16"/>
  <c r="J11359" i="16"/>
  <c r="J11360" i="16"/>
  <c r="J11361" i="16"/>
  <c r="J11362" i="16"/>
  <c r="J11363" i="16"/>
  <c r="J11364" i="16"/>
  <c r="J11365" i="16"/>
  <c r="J11366" i="16"/>
  <c r="J11367" i="16"/>
  <c r="J11368" i="16"/>
  <c r="J11369" i="16"/>
  <c r="J11370" i="16"/>
  <c r="J11371" i="16"/>
  <c r="J11372" i="16"/>
  <c r="J11373" i="16"/>
  <c r="J11374" i="16"/>
  <c r="J11375" i="16"/>
  <c r="J11376" i="16"/>
  <c r="J11377" i="16"/>
  <c r="J11378" i="16"/>
  <c r="J11379" i="16"/>
  <c r="J11380" i="16"/>
  <c r="J11381" i="16"/>
  <c r="J11382" i="16"/>
  <c r="J11383" i="16"/>
  <c r="J11384" i="16"/>
  <c r="J11385" i="16"/>
  <c r="J11386" i="16"/>
  <c r="J11387" i="16"/>
  <c r="J11388" i="16"/>
  <c r="J11389" i="16"/>
  <c r="J11390" i="16"/>
  <c r="J11391" i="16"/>
  <c r="J11392" i="16"/>
  <c r="J11393" i="16"/>
  <c r="J11394" i="16"/>
  <c r="J11395" i="16"/>
  <c r="J11396" i="16"/>
  <c r="J11397" i="16"/>
  <c r="J11398" i="16"/>
  <c r="J11399" i="16"/>
  <c r="J11400" i="16"/>
  <c r="J11401" i="16"/>
  <c r="J11402" i="16"/>
  <c r="J11403" i="16"/>
  <c r="J11404" i="16"/>
  <c r="J11405" i="16"/>
  <c r="J11406" i="16"/>
  <c r="J11407" i="16"/>
  <c r="J11408" i="16"/>
  <c r="J11409" i="16"/>
  <c r="J11410" i="16"/>
  <c r="J11411" i="16"/>
  <c r="J11412" i="16"/>
  <c r="J11413" i="16"/>
  <c r="J11414" i="16"/>
  <c r="J11415" i="16"/>
  <c r="J11416" i="16"/>
  <c r="J11417" i="16"/>
  <c r="J11418" i="16"/>
  <c r="J11419" i="16"/>
  <c r="J11420" i="16"/>
  <c r="J11421" i="16"/>
  <c r="J11422" i="16"/>
  <c r="J11423" i="16"/>
  <c r="J11424" i="16"/>
  <c r="J11425" i="16"/>
  <c r="J11426" i="16"/>
  <c r="J11427" i="16"/>
  <c r="J11428" i="16"/>
  <c r="J11429" i="16"/>
  <c r="J11430" i="16"/>
  <c r="J11431" i="16"/>
  <c r="J11432" i="16"/>
  <c r="J11433" i="16"/>
  <c r="J11434" i="16"/>
  <c r="J11435" i="16"/>
  <c r="J11436" i="16"/>
  <c r="J11437" i="16"/>
  <c r="J11438" i="16"/>
  <c r="J11439" i="16"/>
  <c r="J11440" i="16"/>
  <c r="J11441" i="16"/>
  <c r="J11442" i="16"/>
  <c r="J11443" i="16"/>
  <c r="J11444" i="16"/>
  <c r="J11445" i="16"/>
  <c r="J11446" i="16"/>
  <c r="J11447" i="16"/>
  <c r="J11448" i="16"/>
  <c r="J11449" i="16"/>
  <c r="J11450" i="16"/>
  <c r="J11451" i="16"/>
  <c r="J11452" i="16"/>
  <c r="J11453" i="16"/>
  <c r="J11454" i="16"/>
  <c r="J11455" i="16"/>
  <c r="J11456" i="16"/>
  <c r="J11457" i="16"/>
  <c r="J11458" i="16"/>
  <c r="J11459" i="16"/>
  <c r="J11460" i="16"/>
  <c r="J11461" i="16"/>
  <c r="J11462" i="16"/>
  <c r="J11463" i="16"/>
  <c r="J11464" i="16"/>
  <c r="J11465" i="16"/>
  <c r="J11466" i="16"/>
  <c r="J11467" i="16"/>
  <c r="J11468" i="16"/>
  <c r="J11469" i="16"/>
  <c r="J11470" i="16"/>
  <c r="J11471" i="16"/>
  <c r="J11472" i="16"/>
  <c r="J11473" i="16"/>
  <c r="J11474" i="16"/>
  <c r="J11475" i="16"/>
  <c r="J11476" i="16"/>
  <c r="J11477" i="16"/>
  <c r="J11478" i="16"/>
  <c r="J11479" i="16"/>
  <c r="J11480" i="16"/>
  <c r="J11481" i="16"/>
  <c r="J11482" i="16"/>
  <c r="J11483" i="16"/>
  <c r="J11484" i="16"/>
  <c r="J11485" i="16"/>
  <c r="J11486" i="16"/>
  <c r="J11487" i="16"/>
  <c r="J11488" i="16"/>
  <c r="J11489" i="16"/>
  <c r="J11490" i="16"/>
  <c r="J11491" i="16"/>
  <c r="J11492" i="16"/>
  <c r="J11493" i="16"/>
  <c r="J11494" i="16"/>
  <c r="J11495" i="16"/>
  <c r="J11496" i="16"/>
  <c r="J11497" i="16"/>
  <c r="J11498" i="16"/>
  <c r="J11499" i="16"/>
  <c r="J11500" i="16"/>
  <c r="J11501" i="16"/>
  <c r="J11502" i="16"/>
  <c r="J11503" i="16"/>
  <c r="J11504" i="16"/>
  <c r="J11505" i="16"/>
  <c r="J11506" i="16"/>
  <c r="J11507" i="16"/>
  <c r="J11508" i="16"/>
  <c r="J11509" i="16"/>
  <c r="J11510" i="16"/>
  <c r="J11511" i="16"/>
  <c r="J11512" i="16"/>
  <c r="J11513" i="16"/>
  <c r="J11514" i="16"/>
  <c r="J11515" i="16"/>
  <c r="J11516" i="16"/>
  <c r="J11517" i="16"/>
  <c r="J11518" i="16"/>
  <c r="J11519" i="16"/>
  <c r="J11520" i="16"/>
  <c r="J11521" i="16"/>
  <c r="J11522" i="16"/>
  <c r="J11523" i="16"/>
  <c r="J11524" i="16"/>
  <c r="J11525" i="16"/>
  <c r="J11526" i="16"/>
  <c r="J11527" i="16"/>
  <c r="J11528" i="16"/>
  <c r="J11529" i="16"/>
  <c r="J11530" i="16"/>
  <c r="J11531" i="16"/>
  <c r="J11532" i="16"/>
  <c r="J11533" i="16"/>
  <c r="J11534" i="16"/>
  <c r="J11535" i="16"/>
  <c r="J11536" i="16"/>
  <c r="J11537" i="16"/>
  <c r="J11538" i="16"/>
  <c r="J11539" i="16"/>
  <c r="J11540" i="16"/>
  <c r="J11541" i="16"/>
  <c r="J11542" i="16"/>
  <c r="J11543" i="16"/>
  <c r="J11544" i="16"/>
  <c r="J11545" i="16"/>
  <c r="J11546" i="16"/>
  <c r="J11547" i="16"/>
  <c r="J11548" i="16"/>
  <c r="J11549" i="16"/>
  <c r="J11550" i="16"/>
  <c r="J11551" i="16"/>
  <c r="J11552" i="16"/>
  <c r="J11553" i="16"/>
  <c r="J11554" i="16"/>
  <c r="J11555" i="16"/>
  <c r="J11556" i="16"/>
  <c r="J11557" i="16"/>
  <c r="J11558" i="16"/>
  <c r="J11559" i="16"/>
  <c r="J11560" i="16"/>
  <c r="J11561" i="16"/>
  <c r="J11562" i="16"/>
  <c r="J11563" i="16"/>
  <c r="J11564" i="16"/>
  <c r="J11565" i="16"/>
  <c r="J11566" i="16"/>
  <c r="J11567" i="16"/>
  <c r="J11568" i="16"/>
  <c r="J11569" i="16"/>
  <c r="J11570" i="16"/>
  <c r="J11571" i="16"/>
  <c r="J11572" i="16"/>
  <c r="J11573" i="16"/>
  <c r="J11574" i="16"/>
  <c r="J11575" i="16"/>
  <c r="J11576" i="16"/>
  <c r="J11577" i="16"/>
  <c r="J11578" i="16"/>
  <c r="J11579" i="16"/>
  <c r="J11580" i="16"/>
  <c r="J11581" i="16"/>
  <c r="J11582" i="16"/>
  <c r="J11583" i="16"/>
  <c r="J11584" i="16"/>
  <c r="J11585" i="16"/>
  <c r="J11586" i="16"/>
  <c r="J11587" i="16"/>
  <c r="J11588" i="16"/>
  <c r="J11589" i="16"/>
  <c r="J11590" i="16"/>
  <c r="J11591" i="16"/>
  <c r="J11592" i="16"/>
  <c r="J11593" i="16"/>
  <c r="J11594" i="16"/>
  <c r="J11595" i="16"/>
  <c r="J11596" i="16"/>
  <c r="J11597" i="16"/>
  <c r="J11598" i="16"/>
  <c r="J11599" i="16"/>
  <c r="J11600" i="16"/>
  <c r="J11601" i="16"/>
  <c r="J11602" i="16"/>
  <c r="J11603" i="16"/>
  <c r="J11604" i="16"/>
  <c r="J11605" i="16"/>
  <c r="J11606" i="16"/>
  <c r="J11607" i="16"/>
  <c r="J11608" i="16"/>
  <c r="J11609" i="16"/>
  <c r="J11610" i="16"/>
  <c r="J11611" i="16"/>
  <c r="J11612" i="16"/>
  <c r="J11613" i="16"/>
  <c r="J11614" i="16"/>
  <c r="J11615" i="16"/>
  <c r="J11616" i="16"/>
  <c r="J11617" i="16"/>
  <c r="J11618" i="16"/>
  <c r="J11619" i="16"/>
  <c r="J11620" i="16"/>
  <c r="J11621" i="16"/>
  <c r="J11622" i="16"/>
  <c r="J11623" i="16"/>
  <c r="J11624" i="16"/>
  <c r="J11625" i="16"/>
  <c r="J11626" i="16"/>
  <c r="J11627" i="16"/>
  <c r="J11628" i="16"/>
  <c r="J11629" i="16"/>
  <c r="J11630" i="16"/>
  <c r="J11631" i="16"/>
  <c r="J11632" i="16"/>
  <c r="J11633" i="16"/>
  <c r="J11634" i="16"/>
  <c r="J11635" i="16"/>
  <c r="J11636" i="16"/>
  <c r="J11637" i="16"/>
  <c r="J11638" i="16"/>
  <c r="J11639" i="16"/>
  <c r="J11640" i="16"/>
  <c r="J11641" i="16"/>
  <c r="J11642" i="16"/>
  <c r="J11643" i="16"/>
  <c r="J11644" i="16"/>
  <c r="J11645" i="16"/>
  <c r="J11646" i="16"/>
  <c r="J11647" i="16"/>
  <c r="J11648" i="16"/>
  <c r="J11649" i="16"/>
  <c r="J11650" i="16"/>
  <c r="J11651" i="16"/>
  <c r="J11652" i="16"/>
  <c r="J11653" i="16"/>
  <c r="J11654" i="16"/>
  <c r="J11655" i="16"/>
  <c r="J11656" i="16"/>
  <c r="J11657" i="16"/>
  <c r="J11658" i="16"/>
  <c r="J11659" i="16"/>
  <c r="J11660" i="16"/>
  <c r="J11661" i="16"/>
  <c r="J11662" i="16"/>
  <c r="J11663" i="16"/>
  <c r="J11664" i="16"/>
  <c r="J11665" i="16"/>
  <c r="J11666" i="16"/>
  <c r="J11667" i="16"/>
  <c r="J11668" i="16"/>
  <c r="J11669" i="16"/>
  <c r="J11670" i="16"/>
  <c r="J11671" i="16"/>
  <c r="J11672" i="16"/>
  <c r="J11673" i="16"/>
  <c r="J11674" i="16"/>
  <c r="J11675" i="16"/>
  <c r="J11676" i="16"/>
  <c r="J11677" i="16"/>
  <c r="J11678" i="16"/>
  <c r="J11679" i="16"/>
  <c r="J11680" i="16"/>
  <c r="J11681" i="16"/>
  <c r="J11682" i="16"/>
  <c r="J11683" i="16"/>
  <c r="J11684" i="16"/>
  <c r="J11685" i="16"/>
  <c r="J11686" i="16"/>
  <c r="J11687" i="16"/>
  <c r="J11688" i="16"/>
  <c r="J11689" i="16"/>
  <c r="J11690" i="16"/>
  <c r="J11691" i="16"/>
  <c r="J11692" i="16"/>
  <c r="J11693" i="16"/>
  <c r="J11694" i="16"/>
  <c r="J11695" i="16"/>
  <c r="J11696" i="16"/>
  <c r="J11697" i="16"/>
  <c r="J11698" i="16"/>
  <c r="J11699" i="16"/>
  <c r="J11700" i="16"/>
  <c r="J11701" i="16"/>
  <c r="J11702" i="16"/>
  <c r="J11703" i="16"/>
  <c r="J11704" i="16"/>
  <c r="J11705" i="16"/>
  <c r="J11706" i="16"/>
  <c r="J11707" i="16"/>
  <c r="J11708" i="16"/>
  <c r="J11709" i="16"/>
  <c r="J11710" i="16"/>
  <c r="J11711" i="16"/>
  <c r="J11712" i="16"/>
  <c r="J11713" i="16"/>
  <c r="J11714" i="16"/>
  <c r="J11715" i="16"/>
  <c r="J11716" i="16"/>
  <c r="J11717" i="16"/>
  <c r="J11718" i="16"/>
  <c r="J11719" i="16"/>
  <c r="J11720" i="16"/>
  <c r="J11721" i="16"/>
  <c r="J11722" i="16"/>
  <c r="J11723" i="16"/>
  <c r="J11724" i="16"/>
  <c r="J11725" i="16"/>
  <c r="J11726" i="16"/>
  <c r="J11727" i="16"/>
  <c r="J11728" i="16"/>
  <c r="J11729" i="16"/>
  <c r="J11730" i="16"/>
  <c r="J11731" i="16"/>
  <c r="J11732" i="16"/>
  <c r="J11733" i="16"/>
  <c r="J11734" i="16"/>
  <c r="J11735" i="16"/>
  <c r="J11736" i="16"/>
  <c r="J11737" i="16"/>
  <c r="J11738" i="16"/>
  <c r="J11739" i="16"/>
  <c r="J11740" i="16"/>
  <c r="J11741" i="16"/>
  <c r="J11742" i="16"/>
  <c r="J11743" i="16"/>
  <c r="J11744" i="16"/>
  <c r="J11745" i="16"/>
  <c r="J11746" i="16"/>
  <c r="J11747" i="16"/>
  <c r="J11748" i="16"/>
  <c r="J11749" i="16"/>
  <c r="J11750" i="16"/>
  <c r="J11751" i="16"/>
  <c r="J11752" i="16"/>
  <c r="J11753" i="16"/>
  <c r="J11754" i="16"/>
  <c r="J11755" i="16"/>
  <c r="J11756" i="16"/>
  <c r="J11757" i="16"/>
  <c r="J11758" i="16"/>
  <c r="J11759" i="16"/>
  <c r="J11760" i="16"/>
  <c r="J11761" i="16"/>
  <c r="J11762" i="16"/>
  <c r="J11763" i="16"/>
  <c r="J11764" i="16"/>
  <c r="J11765" i="16"/>
  <c r="J11766" i="16"/>
  <c r="J11767" i="16"/>
  <c r="J11768" i="16"/>
  <c r="J11769" i="16"/>
  <c r="J11770" i="16"/>
  <c r="J11771" i="16"/>
  <c r="J11772" i="16"/>
  <c r="J11773" i="16"/>
  <c r="J11774" i="16"/>
  <c r="J11775" i="16"/>
  <c r="J11776" i="16"/>
  <c r="J11777" i="16"/>
  <c r="J11778" i="16"/>
  <c r="J11779" i="16"/>
  <c r="J11780" i="16"/>
  <c r="J11781" i="16"/>
  <c r="J11782" i="16"/>
  <c r="J11783" i="16"/>
  <c r="J11784" i="16"/>
  <c r="J11785" i="16"/>
  <c r="J11786" i="16"/>
  <c r="J11787" i="16"/>
  <c r="J11788" i="16"/>
  <c r="J11789" i="16"/>
  <c r="J11790" i="16"/>
  <c r="J11791" i="16"/>
  <c r="J11792" i="16"/>
  <c r="J11793" i="16"/>
  <c r="J11794" i="16"/>
  <c r="J11795" i="16"/>
  <c r="J11796" i="16"/>
  <c r="J11797" i="16"/>
  <c r="J11798" i="16"/>
  <c r="J11799" i="16"/>
  <c r="J11800" i="16"/>
  <c r="J11801" i="16"/>
  <c r="J11802" i="16"/>
  <c r="J11803" i="16"/>
  <c r="J11804" i="16"/>
  <c r="J11805" i="16"/>
  <c r="J11806" i="16"/>
  <c r="J11807" i="16"/>
  <c r="J11808" i="16"/>
  <c r="J11809" i="16"/>
  <c r="J11810" i="16"/>
  <c r="J11811" i="16"/>
  <c r="J11812" i="16"/>
  <c r="J11813" i="16"/>
  <c r="J11814" i="16"/>
  <c r="J11815" i="16"/>
  <c r="J11816" i="16"/>
  <c r="J11817" i="16"/>
  <c r="J11818" i="16"/>
  <c r="J11819" i="16"/>
  <c r="J11820" i="16"/>
  <c r="J11821" i="16"/>
  <c r="J11822" i="16"/>
  <c r="J11823" i="16"/>
  <c r="J11824" i="16"/>
  <c r="J11825" i="16"/>
  <c r="J11826" i="16"/>
  <c r="J11827" i="16"/>
  <c r="J11828" i="16"/>
  <c r="J11829" i="16"/>
  <c r="J11830" i="16"/>
  <c r="J11831" i="16"/>
  <c r="J11832" i="16"/>
  <c r="J11833" i="16"/>
  <c r="J11834" i="16"/>
  <c r="J11835" i="16"/>
  <c r="J11836" i="16"/>
  <c r="J11837" i="16"/>
  <c r="J11838" i="16"/>
  <c r="J11839" i="16"/>
  <c r="J11840" i="16"/>
  <c r="J11841" i="16"/>
  <c r="J11842" i="16"/>
  <c r="J11843" i="16"/>
  <c r="J11844" i="16"/>
  <c r="J11845" i="16"/>
  <c r="J11846" i="16"/>
  <c r="J11847" i="16"/>
  <c r="J11848" i="16"/>
  <c r="J11849" i="16"/>
  <c r="J11850" i="16"/>
  <c r="J11851" i="16"/>
  <c r="J11852" i="16"/>
  <c r="J11853" i="16"/>
  <c r="J11854" i="16"/>
  <c r="J11855" i="16"/>
  <c r="J11856" i="16"/>
  <c r="J11857" i="16"/>
  <c r="J11858" i="16"/>
  <c r="J11859" i="16"/>
  <c r="J11860" i="16"/>
  <c r="J11861" i="16"/>
  <c r="J11862" i="16"/>
  <c r="J11863" i="16"/>
  <c r="J11864" i="16"/>
  <c r="J11865" i="16"/>
  <c r="J11866" i="16"/>
  <c r="J11867" i="16"/>
  <c r="J11868" i="16"/>
  <c r="J11869" i="16"/>
  <c r="J11870" i="16"/>
  <c r="J11871" i="16"/>
  <c r="J11872" i="16"/>
  <c r="J11873" i="16"/>
  <c r="J11874" i="16"/>
  <c r="J11875" i="16"/>
  <c r="J11876" i="16"/>
  <c r="J11877" i="16"/>
  <c r="J11878" i="16"/>
  <c r="J11879" i="16"/>
  <c r="J11880" i="16"/>
  <c r="J11881" i="16"/>
  <c r="J11882" i="16"/>
  <c r="J11883" i="16"/>
  <c r="J11884" i="16"/>
  <c r="J11885" i="16"/>
  <c r="J11886" i="16"/>
  <c r="J11887" i="16"/>
  <c r="J11888" i="16"/>
  <c r="J11889" i="16"/>
  <c r="J11890" i="16"/>
  <c r="J11891" i="16"/>
  <c r="J11892" i="16"/>
  <c r="J11893" i="16"/>
  <c r="J11894" i="16"/>
  <c r="J11895" i="16"/>
  <c r="J11896" i="16"/>
  <c r="J11897" i="16"/>
  <c r="J11898" i="16"/>
  <c r="J11899" i="16"/>
  <c r="J11900" i="16"/>
  <c r="J11901" i="16"/>
  <c r="J11902" i="16"/>
  <c r="J11903" i="16"/>
  <c r="J11904" i="16"/>
  <c r="J11905" i="16"/>
  <c r="J11906" i="16"/>
  <c r="J11907" i="16"/>
  <c r="J11908" i="16"/>
  <c r="J11909" i="16"/>
  <c r="J11910" i="16"/>
  <c r="J11911" i="16"/>
  <c r="J11912" i="16"/>
  <c r="J11913" i="16"/>
  <c r="J11914" i="16"/>
  <c r="J11915" i="16"/>
  <c r="J11916" i="16"/>
  <c r="J11917" i="16"/>
  <c r="J11918" i="16"/>
  <c r="J11919" i="16"/>
  <c r="J11920" i="16"/>
  <c r="J11921" i="16"/>
  <c r="J11922" i="16"/>
  <c r="J11923" i="16"/>
  <c r="J11924" i="16"/>
  <c r="J11925" i="16"/>
  <c r="J11926" i="16"/>
  <c r="J11927" i="16"/>
  <c r="J11928" i="16"/>
  <c r="J11929" i="16"/>
  <c r="J11930" i="16"/>
  <c r="J11931" i="16"/>
  <c r="J11932" i="16"/>
  <c r="J11933" i="16"/>
  <c r="J11934" i="16"/>
  <c r="J11935" i="16"/>
  <c r="J11936" i="16"/>
  <c r="J11937" i="16"/>
  <c r="J11938" i="16"/>
  <c r="J11939" i="16"/>
  <c r="J11940" i="16"/>
  <c r="J11941" i="16"/>
  <c r="J11942" i="16"/>
  <c r="J11943" i="16"/>
  <c r="J11944" i="16"/>
  <c r="J11945" i="16"/>
  <c r="J11946" i="16"/>
  <c r="J11947" i="16"/>
  <c r="J11948" i="16"/>
  <c r="J11949" i="16"/>
  <c r="J11950" i="16"/>
  <c r="J11951" i="16"/>
  <c r="J11952" i="16"/>
  <c r="J11953" i="16"/>
  <c r="J11954" i="16"/>
  <c r="J11955" i="16"/>
  <c r="J11956" i="16"/>
  <c r="J11957" i="16"/>
  <c r="J11958" i="16"/>
  <c r="J11959" i="16"/>
  <c r="J11960" i="16"/>
  <c r="J11961" i="16"/>
  <c r="J11962" i="16"/>
  <c r="J11963" i="16"/>
  <c r="J11964" i="16"/>
  <c r="J11965" i="16"/>
  <c r="J11966" i="16"/>
  <c r="J11967" i="16"/>
  <c r="J11968" i="16"/>
  <c r="J11969" i="16"/>
  <c r="J11970" i="16"/>
  <c r="J11971" i="16"/>
  <c r="J11972" i="16"/>
  <c r="J11973" i="16"/>
  <c r="J11974" i="16"/>
  <c r="J11975" i="16"/>
  <c r="J11976" i="16"/>
  <c r="J11977" i="16"/>
  <c r="J11978" i="16"/>
  <c r="J11979" i="16"/>
  <c r="J11980" i="16"/>
  <c r="J11981" i="16"/>
  <c r="J11982" i="16"/>
  <c r="J11983" i="16"/>
  <c r="J11984" i="16"/>
  <c r="J11985" i="16"/>
  <c r="J11986" i="16"/>
  <c r="J11987" i="16"/>
  <c r="J11988" i="16"/>
  <c r="J11989" i="16"/>
  <c r="J11990" i="16"/>
  <c r="J11991" i="16"/>
  <c r="J11992" i="16"/>
  <c r="J11993" i="16"/>
  <c r="J11994" i="16"/>
  <c r="J11995" i="16"/>
  <c r="J11996" i="16"/>
  <c r="J11997" i="16"/>
  <c r="J11998" i="16"/>
  <c r="J11999" i="16"/>
  <c r="J12000" i="16"/>
  <c r="J12001" i="16"/>
  <c r="J12002" i="16"/>
  <c r="J12003" i="16"/>
  <c r="J12004" i="16"/>
  <c r="J12005" i="16"/>
  <c r="J12006" i="16"/>
  <c r="J12007" i="16"/>
  <c r="J12008" i="16"/>
  <c r="J12009" i="16"/>
  <c r="J12010" i="16"/>
  <c r="J12011" i="16"/>
  <c r="J12012" i="16"/>
  <c r="J12013" i="16"/>
  <c r="J12014" i="16"/>
  <c r="J12015" i="16"/>
  <c r="J12016" i="16"/>
  <c r="J12017" i="16"/>
  <c r="J12018" i="16"/>
  <c r="J12019" i="16"/>
  <c r="J12020" i="16"/>
  <c r="J12021" i="16"/>
  <c r="J12022" i="16"/>
  <c r="J12023" i="16"/>
  <c r="J12024" i="16"/>
  <c r="J12025" i="16"/>
  <c r="J12026" i="16"/>
  <c r="J12027" i="16"/>
  <c r="J12028" i="16"/>
  <c r="J12029" i="16"/>
  <c r="J12030" i="16"/>
  <c r="J12031" i="16"/>
  <c r="J12032" i="16"/>
  <c r="J12033" i="16"/>
  <c r="J12034" i="16"/>
  <c r="J12035" i="16"/>
  <c r="J12036" i="16"/>
  <c r="J12037" i="16"/>
  <c r="J12038" i="16"/>
  <c r="J12039" i="16"/>
  <c r="J12040" i="16"/>
  <c r="J12041" i="16"/>
  <c r="J12042" i="16"/>
  <c r="J12043" i="16"/>
  <c r="J12044" i="16"/>
  <c r="J12045" i="16"/>
  <c r="J12046" i="16"/>
  <c r="J12047" i="16"/>
  <c r="J12048" i="16"/>
  <c r="J12049" i="16"/>
  <c r="J12050" i="16"/>
  <c r="J12051" i="16"/>
  <c r="J12052" i="16"/>
  <c r="J12053" i="16"/>
  <c r="J12054" i="16"/>
  <c r="J12055" i="16"/>
  <c r="J12056" i="16"/>
  <c r="J12057" i="16"/>
  <c r="J12058" i="16"/>
  <c r="J12059" i="16"/>
  <c r="J12060" i="16"/>
  <c r="J12061" i="16"/>
  <c r="J12062" i="16"/>
  <c r="J12063" i="16"/>
  <c r="J12064" i="16"/>
  <c r="J12065" i="16"/>
  <c r="J12066" i="16"/>
  <c r="J12067" i="16"/>
  <c r="J12068" i="16"/>
  <c r="J12069" i="16"/>
  <c r="J12070" i="16"/>
  <c r="J12071" i="16"/>
  <c r="J12072" i="16"/>
  <c r="J12073" i="16"/>
  <c r="J12074" i="16"/>
  <c r="J12075" i="16"/>
  <c r="J12076" i="16"/>
  <c r="J12077" i="16"/>
  <c r="J12078" i="16"/>
  <c r="J12079" i="16"/>
  <c r="J12080" i="16"/>
  <c r="J12081" i="16"/>
  <c r="J12082" i="16"/>
  <c r="J12083" i="16"/>
  <c r="J12084" i="16"/>
  <c r="J12085" i="16"/>
  <c r="J12086" i="16"/>
  <c r="J12087" i="16"/>
  <c r="J12088" i="16"/>
  <c r="J12089" i="16"/>
  <c r="J12090" i="16"/>
  <c r="J12091" i="16"/>
  <c r="J12092" i="16"/>
  <c r="J12093" i="16"/>
  <c r="J12094" i="16"/>
  <c r="J12095" i="16"/>
  <c r="J12096" i="16"/>
  <c r="J12097" i="16"/>
  <c r="J12098" i="16"/>
  <c r="J12099" i="16"/>
  <c r="J12100" i="16"/>
  <c r="J12101" i="16"/>
  <c r="J12102" i="16"/>
  <c r="J12103" i="16"/>
  <c r="J12104" i="16"/>
  <c r="J12105" i="16"/>
  <c r="J12106" i="16"/>
  <c r="J12107" i="16"/>
  <c r="J12108" i="16"/>
  <c r="J12109" i="16"/>
  <c r="J12110" i="16"/>
  <c r="J12111" i="16"/>
  <c r="J12112" i="16"/>
  <c r="J12113" i="16"/>
  <c r="J12114" i="16"/>
  <c r="J12115" i="16"/>
  <c r="J12116" i="16"/>
  <c r="J12117" i="16"/>
  <c r="J12118" i="16"/>
  <c r="J12119" i="16"/>
  <c r="J12120" i="16"/>
  <c r="J12121" i="16"/>
  <c r="J12122" i="16"/>
  <c r="J12123" i="16"/>
  <c r="J12124" i="16"/>
  <c r="J12125" i="16"/>
  <c r="J12126" i="16"/>
  <c r="J12127" i="16"/>
  <c r="J12128" i="16"/>
  <c r="J12129" i="16"/>
  <c r="J12130" i="16"/>
  <c r="J12131" i="16"/>
  <c r="J12132" i="16"/>
  <c r="J12133" i="16"/>
  <c r="J12134" i="16"/>
  <c r="J12135" i="16"/>
  <c r="J12136" i="16"/>
  <c r="J12137" i="16"/>
  <c r="J12138" i="16"/>
  <c r="J12139" i="16"/>
  <c r="J12140" i="16"/>
  <c r="J12141" i="16"/>
  <c r="J12142" i="16"/>
  <c r="J12143" i="16"/>
  <c r="J12144" i="16"/>
  <c r="J12145" i="16"/>
  <c r="J12146" i="16"/>
  <c r="J12147" i="16"/>
  <c r="J12148" i="16"/>
  <c r="J12149" i="16"/>
  <c r="J12150" i="16"/>
  <c r="J12151" i="16"/>
  <c r="J12152" i="16"/>
  <c r="J12153" i="16"/>
  <c r="J12154" i="16"/>
  <c r="J12155" i="16"/>
  <c r="J12156" i="16"/>
  <c r="J12157" i="16"/>
  <c r="J12158" i="16"/>
  <c r="J12159" i="16"/>
  <c r="J12160" i="16"/>
  <c r="J12161" i="16"/>
  <c r="J12162" i="16"/>
  <c r="J12163" i="16"/>
  <c r="J12164" i="16"/>
  <c r="J12165" i="16"/>
  <c r="J12166" i="16"/>
  <c r="J12167" i="16"/>
  <c r="J12168" i="16"/>
  <c r="J12169" i="16"/>
  <c r="J12170" i="16"/>
  <c r="J12171" i="16"/>
  <c r="J12172" i="16"/>
  <c r="J12173" i="16"/>
  <c r="J12174" i="16"/>
  <c r="J12175" i="16"/>
  <c r="J12176" i="16"/>
  <c r="J12177" i="16"/>
  <c r="J12178" i="16"/>
  <c r="J12179" i="16"/>
  <c r="J12180" i="16"/>
  <c r="J12181" i="16"/>
  <c r="J12182" i="16"/>
  <c r="J12183" i="16"/>
  <c r="J12184" i="16"/>
  <c r="J12185" i="16"/>
  <c r="J12186" i="16"/>
  <c r="J12187" i="16"/>
  <c r="J12188" i="16"/>
  <c r="J12189" i="16"/>
  <c r="J12190" i="16"/>
  <c r="J12191" i="16"/>
  <c r="J12192" i="16"/>
  <c r="J12193" i="16"/>
  <c r="J12194" i="16"/>
  <c r="J12195" i="16"/>
  <c r="J12196" i="16"/>
  <c r="J12197" i="16"/>
  <c r="J12198" i="16"/>
  <c r="J12199" i="16"/>
  <c r="J12200" i="16"/>
  <c r="J12201" i="16"/>
  <c r="J12202" i="16"/>
  <c r="J12203" i="16"/>
  <c r="J12204" i="16"/>
  <c r="J12205" i="16"/>
  <c r="J12206" i="16"/>
  <c r="J12207" i="16"/>
  <c r="J12208" i="16"/>
  <c r="J12209" i="16"/>
  <c r="J12210" i="16"/>
  <c r="J12211" i="16"/>
  <c r="J12212" i="16"/>
  <c r="J12213" i="16"/>
  <c r="J12214" i="16"/>
  <c r="J12215" i="16"/>
  <c r="J12216" i="16"/>
  <c r="J12217" i="16"/>
  <c r="J12218" i="16"/>
  <c r="J12219" i="16"/>
  <c r="J12220" i="16"/>
  <c r="J12221" i="16"/>
  <c r="J12222" i="16"/>
  <c r="J12223" i="16"/>
  <c r="J12224" i="16"/>
  <c r="J12225" i="16"/>
  <c r="J12226" i="16"/>
  <c r="J12227" i="16"/>
  <c r="J12228" i="16"/>
  <c r="J12229" i="16"/>
  <c r="J12230" i="16"/>
  <c r="J12231" i="16"/>
  <c r="J12232" i="16"/>
  <c r="J12233" i="16"/>
  <c r="J12234" i="16"/>
  <c r="J12235" i="16"/>
  <c r="J12236" i="16"/>
  <c r="J12237" i="16"/>
  <c r="J12238" i="16"/>
  <c r="J12239" i="16"/>
  <c r="J12240" i="16"/>
  <c r="J12241" i="16"/>
  <c r="J12242" i="16"/>
  <c r="J12243" i="16"/>
  <c r="J12244" i="16"/>
  <c r="J12245" i="16"/>
  <c r="J12246" i="16"/>
  <c r="J12247" i="16"/>
  <c r="J12248" i="16"/>
  <c r="J12249" i="16"/>
  <c r="J12250" i="16"/>
  <c r="J12251" i="16"/>
  <c r="J12252" i="16"/>
  <c r="J12253" i="16"/>
  <c r="J12254" i="16"/>
  <c r="J12255" i="16"/>
  <c r="J12256" i="16"/>
  <c r="J12257" i="16"/>
  <c r="J12258" i="16"/>
  <c r="J12259" i="16"/>
  <c r="J12260" i="16"/>
  <c r="J12261" i="16"/>
  <c r="J12262" i="16"/>
  <c r="J12263" i="16"/>
  <c r="J12264" i="16"/>
  <c r="J12265" i="16"/>
  <c r="J12266" i="16"/>
  <c r="J12267" i="16"/>
  <c r="J12268" i="16"/>
  <c r="J12269" i="16"/>
  <c r="J12270" i="16"/>
  <c r="J12271" i="16"/>
  <c r="J12272" i="16"/>
  <c r="J12273" i="16"/>
  <c r="J12274" i="16"/>
  <c r="J12275" i="16"/>
  <c r="J12276" i="16"/>
  <c r="J12277" i="16"/>
  <c r="J12278" i="16"/>
  <c r="J12279" i="16"/>
  <c r="J12280" i="16"/>
  <c r="J12281" i="16"/>
  <c r="J12282" i="16"/>
  <c r="J12283" i="16"/>
  <c r="J12284" i="16"/>
  <c r="J12285" i="16"/>
  <c r="J12286" i="16"/>
  <c r="J12287" i="16"/>
  <c r="J12288" i="16"/>
  <c r="J12289" i="16"/>
  <c r="J12290" i="16"/>
  <c r="J12291" i="16"/>
  <c r="J12292" i="16"/>
  <c r="J12293" i="16"/>
  <c r="J12294" i="16"/>
  <c r="J12295" i="16"/>
  <c r="J12296" i="16"/>
  <c r="J12297" i="16"/>
  <c r="J12298" i="16"/>
  <c r="J12299" i="16"/>
  <c r="J12300" i="16"/>
  <c r="J12301" i="16"/>
  <c r="J12302" i="16"/>
  <c r="J12303" i="16"/>
  <c r="J12304" i="16"/>
  <c r="J12305" i="16"/>
  <c r="J12306" i="16"/>
  <c r="J12307" i="16"/>
  <c r="J12308" i="16"/>
  <c r="J12309" i="16"/>
  <c r="J12310" i="16"/>
  <c r="J12311" i="16"/>
  <c r="J12312" i="16"/>
  <c r="J12313" i="16"/>
  <c r="J12314" i="16"/>
  <c r="J12315" i="16"/>
  <c r="J12316" i="16"/>
  <c r="J12317" i="16"/>
  <c r="J12318" i="16"/>
  <c r="J12319" i="16"/>
  <c r="J12320" i="16"/>
  <c r="J12321" i="16"/>
  <c r="J12322" i="16"/>
  <c r="J12323" i="16"/>
  <c r="J12324" i="16"/>
  <c r="J12325" i="16"/>
  <c r="J12326" i="16"/>
  <c r="J12327" i="16"/>
  <c r="J12328" i="16"/>
  <c r="J12329" i="16"/>
  <c r="J12330" i="16"/>
  <c r="J12331" i="16"/>
  <c r="J12332" i="16"/>
  <c r="J12333" i="16"/>
  <c r="J12334" i="16"/>
  <c r="J12335" i="16"/>
  <c r="J12336" i="16"/>
  <c r="J12337" i="16"/>
  <c r="J12338" i="16"/>
  <c r="J12339" i="16"/>
  <c r="J12340" i="16"/>
  <c r="J12341" i="16"/>
  <c r="J12342" i="16"/>
  <c r="J12343" i="16"/>
  <c r="J12344" i="16"/>
  <c r="J12345" i="16"/>
  <c r="J12346" i="16"/>
  <c r="J12347" i="16"/>
  <c r="J12348" i="16"/>
  <c r="J12349" i="16"/>
  <c r="J12350" i="16"/>
  <c r="J12351" i="16"/>
  <c r="J12352" i="16"/>
  <c r="J12353" i="16"/>
  <c r="J12354" i="16"/>
  <c r="J12355" i="16"/>
  <c r="J12356" i="16"/>
  <c r="J12357" i="16"/>
  <c r="J12358" i="16"/>
  <c r="J12359" i="16"/>
  <c r="J12360" i="16"/>
  <c r="J12361" i="16"/>
  <c r="J12362" i="16"/>
  <c r="J12363" i="16"/>
  <c r="J12364" i="16"/>
  <c r="J12365" i="16"/>
  <c r="J12366" i="16"/>
  <c r="J12367" i="16"/>
  <c r="J12368" i="16"/>
  <c r="J12369" i="16"/>
  <c r="J12370" i="16"/>
  <c r="J12371" i="16"/>
  <c r="J12372" i="16"/>
  <c r="J12373" i="16"/>
  <c r="J12374" i="16"/>
  <c r="J12375" i="16"/>
  <c r="J12376" i="16"/>
  <c r="J12377" i="16"/>
  <c r="J12378" i="16"/>
  <c r="J12379" i="16"/>
  <c r="J12380" i="16"/>
  <c r="J12381" i="16"/>
  <c r="J12382" i="16"/>
  <c r="J12383" i="16"/>
  <c r="J12384" i="16"/>
  <c r="J12385" i="16"/>
  <c r="J12386" i="16"/>
  <c r="J12387" i="16"/>
  <c r="J12388" i="16"/>
  <c r="J12389" i="16"/>
  <c r="J12390" i="16"/>
  <c r="J12391" i="16"/>
  <c r="J12392" i="16"/>
  <c r="J12393" i="16"/>
  <c r="J12394" i="16"/>
  <c r="J12395" i="16"/>
  <c r="J12396" i="16"/>
  <c r="J12397" i="16"/>
  <c r="J12398" i="16"/>
  <c r="J12399" i="16"/>
  <c r="J12400" i="16"/>
  <c r="J12401" i="16"/>
  <c r="J12402" i="16"/>
  <c r="J12403" i="16"/>
  <c r="J12404" i="16"/>
  <c r="J12405" i="16"/>
  <c r="J12406" i="16"/>
  <c r="J12407" i="16"/>
  <c r="J12408" i="16"/>
  <c r="J12409" i="16"/>
  <c r="J12410" i="16"/>
  <c r="J12411" i="16"/>
  <c r="J12412" i="16"/>
  <c r="J12413" i="16"/>
  <c r="J12414" i="16"/>
  <c r="J12415" i="16"/>
  <c r="J12416" i="16"/>
  <c r="J12417" i="16"/>
  <c r="J12418" i="16"/>
  <c r="J12419" i="16"/>
  <c r="J12420" i="16"/>
  <c r="J12421" i="16"/>
  <c r="J12422" i="16"/>
  <c r="J12423" i="16"/>
  <c r="J12424" i="16"/>
  <c r="J12425" i="16"/>
  <c r="J12426" i="16"/>
  <c r="J12427" i="16"/>
  <c r="J12428" i="16"/>
  <c r="J12429" i="16"/>
  <c r="J12430" i="16"/>
  <c r="J12431" i="16"/>
  <c r="J12432" i="16"/>
  <c r="J12433" i="16"/>
  <c r="J12434" i="16"/>
  <c r="J12435" i="16"/>
  <c r="J12436" i="16"/>
  <c r="J12437" i="16"/>
  <c r="J12438" i="16"/>
  <c r="J12439" i="16"/>
  <c r="J12440" i="16"/>
  <c r="J12441" i="16"/>
  <c r="J12442" i="16"/>
  <c r="J12443" i="16"/>
  <c r="J12444" i="16"/>
  <c r="J12445" i="16"/>
  <c r="J12446" i="16"/>
  <c r="J12447" i="16"/>
  <c r="J12448" i="16"/>
  <c r="J12449" i="16"/>
  <c r="J12450" i="16"/>
  <c r="J12451" i="16"/>
  <c r="J12452" i="16"/>
  <c r="J12453" i="16"/>
  <c r="J12454" i="16"/>
  <c r="J12455" i="16"/>
  <c r="J12456" i="16"/>
  <c r="J12457" i="16"/>
  <c r="J12458" i="16"/>
  <c r="J12459" i="16"/>
  <c r="J12460" i="16"/>
  <c r="J12461" i="16"/>
  <c r="J12462" i="16"/>
  <c r="J12463" i="16"/>
  <c r="J12464" i="16"/>
  <c r="J12465" i="16"/>
  <c r="J12466" i="16"/>
  <c r="J12467" i="16"/>
  <c r="J12468" i="16"/>
  <c r="J12469" i="16"/>
  <c r="J12470" i="16"/>
  <c r="J12471" i="16"/>
  <c r="J12472" i="16"/>
  <c r="J12473" i="16"/>
  <c r="J12474" i="16"/>
  <c r="J12475" i="16"/>
  <c r="J12476" i="16"/>
  <c r="J12477" i="16"/>
  <c r="J12478" i="16"/>
  <c r="J12479" i="16"/>
  <c r="J12480" i="16"/>
  <c r="J12481" i="16"/>
  <c r="J12482" i="16"/>
  <c r="J12483" i="16"/>
  <c r="J12484" i="16"/>
  <c r="J12485" i="16"/>
  <c r="J12486" i="16"/>
  <c r="J12487" i="16"/>
  <c r="J12488" i="16"/>
  <c r="J12489" i="16"/>
  <c r="J12490" i="16"/>
  <c r="J12491" i="16"/>
  <c r="J12492" i="16"/>
  <c r="J12493" i="16"/>
  <c r="J12494" i="16"/>
  <c r="J12495" i="16"/>
  <c r="J12496" i="16"/>
  <c r="J12497" i="16"/>
  <c r="J12498" i="16"/>
  <c r="J12499" i="16"/>
  <c r="J12500" i="16"/>
  <c r="J12501" i="16"/>
  <c r="J12502" i="16"/>
  <c r="J12503" i="16"/>
  <c r="J12504" i="16"/>
  <c r="J12505" i="16"/>
  <c r="J12506" i="16"/>
  <c r="J12507" i="16"/>
  <c r="J12508" i="16"/>
  <c r="J12509" i="16"/>
  <c r="J12510" i="16"/>
  <c r="J12511" i="16"/>
  <c r="J12512" i="16"/>
  <c r="J12513" i="16"/>
  <c r="J12514" i="16"/>
  <c r="J12515" i="16"/>
  <c r="J12516" i="16"/>
  <c r="J12517" i="16"/>
  <c r="J12518" i="16"/>
  <c r="J12519" i="16"/>
  <c r="J12520" i="16"/>
  <c r="J12521" i="16"/>
  <c r="J12522" i="16"/>
  <c r="J12523" i="16"/>
  <c r="J12524" i="16"/>
  <c r="J12525" i="16"/>
  <c r="J12526" i="16"/>
  <c r="J12527" i="16"/>
  <c r="J12528" i="16"/>
  <c r="J12529" i="16"/>
  <c r="J12530" i="16"/>
  <c r="J12531" i="16"/>
  <c r="J12532" i="16"/>
  <c r="J12533" i="16"/>
  <c r="J12534" i="16"/>
  <c r="J12535" i="16"/>
  <c r="J12536" i="16"/>
  <c r="J12537" i="16"/>
  <c r="J12538" i="16"/>
  <c r="J12539" i="16"/>
  <c r="J12540" i="16"/>
  <c r="J12541" i="16"/>
  <c r="J12542" i="16"/>
  <c r="J12543" i="16"/>
  <c r="J12544" i="16"/>
  <c r="J12545" i="16"/>
  <c r="J12546" i="16"/>
  <c r="J12547" i="16"/>
  <c r="J12548" i="16"/>
  <c r="J12549" i="16"/>
  <c r="J12550" i="16"/>
  <c r="J12551" i="16"/>
  <c r="J12552" i="16"/>
  <c r="J12553" i="16"/>
  <c r="J12554" i="16"/>
  <c r="J12555" i="16"/>
  <c r="J12556" i="16"/>
  <c r="J12557" i="16"/>
  <c r="J12558" i="16"/>
  <c r="J12559" i="16"/>
  <c r="J12560" i="16"/>
  <c r="J12561" i="16"/>
  <c r="J12562" i="16"/>
  <c r="J12563" i="16"/>
  <c r="J12564" i="16"/>
  <c r="J12565" i="16"/>
  <c r="J12566" i="16"/>
  <c r="J12567" i="16"/>
  <c r="J12568" i="16"/>
  <c r="J12569" i="16"/>
  <c r="J12570" i="16"/>
  <c r="J12571" i="16"/>
  <c r="J12572" i="16"/>
  <c r="J12573" i="16"/>
  <c r="J12574" i="16"/>
  <c r="J12575" i="16"/>
  <c r="J12576" i="16"/>
  <c r="J12577" i="16"/>
  <c r="J12578" i="16"/>
  <c r="J12579" i="16"/>
  <c r="J12580" i="16"/>
  <c r="J12581" i="16"/>
  <c r="J12582" i="16"/>
  <c r="J12583" i="16"/>
  <c r="J12584" i="16"/>
  <c r="J12585" i="16"/>
  <c r="J12586" i="16"/>
  <c r="J12587" i="16"/>
  <c r="J12588" i="16"/>
  <c r="J12589" i="16"/>
  <c r="J12590" i="16"/>
  <c r="J12591" i="16"/>
  <c r="J12592" i="16"/>
  <c r="J12593" i="16"/>
  <c r="J12594" i="16"/>
  <c r="J12595" i="16"/>
  <c r="J12596" i="16"/>
  <c r="J12597" i="16"/>
  <c r="J12598" i="16"/>
  <c r="J12599" i="16"/>
  <c r="J12600" i="16"/>
  <c r="J12601" i="16"/>
  <c r="J12602" i="16"/>
  <c r="J12603" i="16"/>
  <c r="J12604" i="16"/>
  <c r="J12605" i="16"/>
  <c r="J12606" i="16"/>
  <c r="J12607" i="16"/>
  <c r="J12608" i="16"/>
  <c r="J12609" i="16"/>
  <c r="J12610" i="16"/>
  <c r="J12611" i="16"/>
  <c r="J12612" i="16"/>
  <c r="J12613" i="16"/>
  <c r="J12614" i="16"/>
  <c r="J12615" i="16"/>
  <c r="J12616" i="16"/>
  <c r="J12617" i="16"/>
  <c r="J12618" i="16"/>
  <c r="J12619" i="16"/>
  <c r="J12620" i="16"/>
  <c r="J12621" i="16"/>
  <c r="J12622" i="16"/>
  <c r="J12623" i="16"/>
  <c r="J12624" i="16"/>
  <c r="J12625" i="16"/>
  <c r="J12626" i="16"/>
  <c r="J12627" i="16"/>
  <c r="J12628" i="16"/>
  <c r="J12629" i="16"/>
  <c r="J12630" i="16"/>
  <c r="J12631" i="16"/>
  <c r="J12632" i="16"/>
  <c r="J12633" i="16"/>
  <c r="J12634" i="16"/>
  <c r="J12635" i="16"/>
  <c r="J12636" i="16"/>
  <c r="J12637" i="16"/>
  <c r="J12638" i="16"/>
  <c r="J12639" i="16"/>
  <c r="J12640" i="16"/>
  <c r="J12641" i="16"/>
  <c r="J12642" i="16"/>
  <c r="J12643" i="16"/>
  <c r="J12644" i="16"/>
  <c r="J12645" i="16"/>
  <c r="J12646" i="16"/>
  <c r="J12647" i="16"/>
  <c r="J12648" i="16"/>
  <c r="J12649" i="16"/>
  <c r="J12650" i="16"/>
  <c r="J12651" i="16"/>
  <c r="J12652" i="16"/>
  <c r="J12653" i="16"/>
  <c r="J12654" i="16"/>
  <c r="J12655" i="16"/>
  <c r="J12656" i="16"/>
  <c r="J12657" i="16"/>
  <c r="J12658" i="16"/>
  <c r="J12659" i="16"/>
  <c r="J12660" i="16"/>
  <c r="J12661" i="16"/>
  <c r="J12662" i="16"/>
  <c r="J12663" i="16"/>
  <c r="J12664" i="16"/>
  <c r="J12665" i="16"/>
  <c r="J12666" i="16"/>
  <c r="J12667" i="16"/>
  <c r="J12668" i="16"/>
  <c r="J12669" i="16"/>
  <c r="J12670" i="16"/>
  <c r="J12671" i="16"/>
  <c r="J12672" i="16"/>
  <c r="J12673" i="16"/>
  <c r="J12674" i="16"/>
  <c r="J12675" i="16"/>
  <c r="J12676" i="16"/>
  <c r="J12677" i="16"/>
  <c r="J12678" i="16"/>
  <c r="J12679" i="16"/>
  <c r="J12680" i="16"/>
  <c r="J12681" i="16"/>
  <c r="J12682" i="16"/>
  <c r="J12683" i="16"/>
  <c r="J12684" i="16"/>
  <c r="J12685" i="16"/>
  <c r="J12686" i="16"/>
  <c r="J12687" i="16"/>
  <c r="J12688" i="16"/>
  <c r="J12689" i="16"/>
  <c r="J12690" i="16"/>
  <c r="J12691" i="16"/>
  <c r="J12692" i="16"/>
  <c r="J12693" i="16"/>
  <c r="J12694" i="16"/>
  <c r="J12695" i="16"/>
  <c r="J12696" i="16"/>
  <c r="J12697" i="16"/>
  <c r="J12698" i="16"/>
  <c r="J12699" i="16"/>
  <c r="J12700" i="16"/>
  <c r="J12701" i="16"/>
  <c r="J12702" i="16"/>
  <c r="J12703" i="16"/>
  <c r="J12704" i="16"/>
  <c r="J12705" i="16"/>
  <c r="J12706" i="16"/>
  <c r="J12707" i="16"/>
  <c r="J12708" i="16"/>
  <c r="J12709" i="16"/>
  <c r="J12710" i="16"/>
  <c r="J12711" i="16"/>
  <c r="J12712" i="16"/>
  <c r="J12713" i="16"/>
  <c r="J12714" i="16"/>
  <c r="J12715" i="16"/>
  <c r="J12716" i="16"/>
  <c r="J12717" i="16"/>
  <c r="J12718" i="16"/>
  <c r="J12719" i="16"/>
  <c r="J12720" i="16"/>
  <c r="J12721" i="16"/>
  <c r="J12722" i="16"/>
  <c r="J12723" i="16"/>
  <c r="J12724" i="16"/>
  <c r="J12725" i="16"/>
  <c r="J12726" i="16"/>
  <c r="J12727" i="16"/>
  <c r="J12728" i="16"/>
  <c r="J12729" i="16"/>
  <c r="J12730" i="16"/>
  <c r="J12731" i="16"/>
  <c r="J12732" i="16"/>
  <c r="J12733" i="16"/>
  <c r="J12734" i="16"/>
  <c r="J12735" i="16"/>
  <c r="J12736" i="16"/>
  <c r="J12737" i="16"/>
  <c r="J12738" i="16"/>
  <c r="J12739" i="16"/>
  <c r="J12740" i="16"/>
  <c r="J12741" i="16"/>
  <c r="J12742" i="16"/>
  <c r="J12743" i="16"/>
  <c r="J12744" i="16"/>
  <c r="J12745" i="16"/>
  <c r="J12746" i="16"/>
  <c r="J12747" i="16"/>
  <c r="J12748" i="16"/>
  <c r="J12749" i="16"/>
  <c r="J12750" i="16"/>
  <c r="J12751" i="16"/>
  <c r="J12752" i="16"/>
  <c r="J12753" i="16"/>
  <c r="J12754" i="16"/>
  <c r="J12755" i="16"/>
  <c r="J12756" i="16"/>
  <c r="J12757" i="16"/>
  <c r="J12758" i="16"/>
  <c r="J12759" i="16"/>
  <c r="J12760" i="16"/>
  <c r="J12761" i="16"/>
  <c r="J12762" i="16"/>
  <c r="J12763" i="16"/>
  <c r="J12764" i="16"/>
  <c r="J12765" i="16"/>
  <c r="J12766" i="16"/>
  <c r="J12767" i="16"/>
  <c r="J12768" i="16"/>
  <c r="J12769" i="16"/>
  <c r="J12770" i="16"/>
  <c r="J12771" i="16"/>
  <c r="J12772" i="16"/>
  <c r="J12773" i="16"/>
  <c r="J12774" i="16"/>
  <c r="J12775" i="16"/>
  <c r="J12776" i="16"/>
  <c r="J12777" i="16"/>
  <c r="J12778" i="16"/>
  <c r="J12779" i="16"/>
  <c r="J12780" i="16"/>
  <c r="J12781" i="16"/>
  <c r="J12782" i="16"/>
  <c r="J12783" i="16"/>
  <c r="J12784" i="16"/>
  <c r="J12785" i="16"/>
  <c r="J12786" i="16"/>
  <c r="J12787" i="16"/>
  <c r="J12788" i="16"/>
  <c r="J12789" i="16"/>
  <c r="J12790" i="16"/>
  <c r="J12791" i="16"/>
  <c r="J12792" i="16"/>
  <c r="J12793" i="16"/>
  <c r="J12794" i="16"/>
  <c r="J12795" i="16"/>
  <c r="J12796" i="16"/>
  <c r="J12797" i="16"/>
  <c r="J12798" i="16"/>
  <c r="J12799" i="16"/>
  <c r="J12800" i="16"/>
  <c r="J12801" i="16"/>
  <c r="J12802" i="16"/>
  <c r="J12803" i="16"/>
  <c r="J12804" i="16"/>
  <c r="J12805" i="16"/>
  <c r="J12806" i="16"/>
  <c r="J12807" i="16"/>
  <c r="J12808" i="16"/>
  <c r="J12809" i="16"/>
  <c r="J12810" i="16"/>
  <c r="J12811" i="16"/>
  <c r="J12812" i="16"/>
  <c r="J12813" i="16"/>
  <c r="J12814" i="16"/>
  <c r="J12815" i="16"/>
  <c r="J12816" i="16"/>
  <c r="J12817" i="16"/>
  <c r="J12818" i="16"/>
  <c r="J12819" i="16"/>
  <c r="J12820" i="16"/>
  <c r="J12821" i="16"/>
  <c r="J12822" i="16"/>
  <c r="J12823" i="16"/>
  <c r="J12824" i="16"/>
  <c r="J12825" i="16"/>
  <c r="J12826" i="16"/>
  <c r="J12827" i="16"/>
  <c r="J12828" i="16"/>
  <c r="J12829" i="16"/>
  <c r="J12830" i="16"/>
  <c r="J12831" i="16"/>
  <c r="J12832" i="16"/>
  <c r="J12833" i="16"/>
  <c r="J12834" i="16"/>
  <c r="J12835" i="16"/>
  <c r="J12836" i="16"/>
  <c r="J12837" i="16"/>
  <c r="J12838" i="16"/>
  <c r="J12839" i="16"/>
  <c r="J12840" i="16"/>
  <c r="J12841" i="16"/>
  <c r="J12842" i="16"/>
  <c r="J12843" i="16"/>
  <c r="J12844" i="16"/>
  <c r="J12845" i="16"/>
  <c r="J12846" i="16"/>
  <c r="J12847" i="16"/>
  <c r="J12848" i="16"/>
  <c r="J12849" i="16"/>
  <c r="J12850" i="16"/>
  <c r="J12851" i="16"/>
  <c r="J12852" i="16"/>
  <c r="J12853" i="16"/>
  <c r="J12854" i="16"/>
  <c r="J12855" i="16"/>
  <c r="J12856" i="16"/>
  <c r="J12857" i="16"/>
  <c r="J12858" i="16"/>
  <c r="J12859" i="16"/>
  <c r="J12860" i="16"/>
  <c r="J12861" i="16"/>
  <c r="J12862" i="16"/>
  <c r="J12863" i="16"/>
  <c r="J12864" i="16"/>
  <c r="J12865" i="16"/>
  <c r="J12866" i="16"/>
  <c r="J12867" i="16"/>
  <c r="J12868" i="16"/>
  <c r="J12869" i="16"/>
  <c r="J12870" i="16"/>
  <c r="J12871" i="16"/>
  <c r="J12872" i="16"/>
  <c r="J12873" i="16"/>
  <c r="J12874" i="16"/>
  <c r="J12875" i="16"/>
  <c r="J12876" i="16"/>
  <c r="J12877" i="16"/>
  <c r="J12878" i="16"/>
  <c r="J12879" i="16"/>
  <c r="J12880" i="16"/>
  <c r="J12881" i="16"/>
  <c r="J12882" i="16"/>
  <c r="J12883" i="16"/>
  <c r="J12884" i="16"/>
  <c r="J12885" i="16"/>
  <c r="J12886" i="16"/>
  <c r="J12887" i="16"/>
  <c r="J12888" i="16"/>
  <c r="J12889" i="16"/>
  <c r="J12890" i="16"/>
  <c r="J12891" i="16"/>
  <c r="J12892" i="16"/>
  <c r="J12893" i="16"/>
  <c r="J12894" i="16"/>
  <c r="J12895" i="16"/>
  <c r="J12896" i="16"/>
  <c r="J12897" i="16"/>
  <c r="J12898" i="16"/>
  <c r="J12899" i="16"/>
  <c r="J12900" i="16"/>
  <c r="J12901" i="16"/>
  <c r="J12902" i="16"/>
  <c r="J12903" i="16"/>
  <c r="J12904" i="16"/>
  <c r="J12905" i="16"/>
  <c r="J12906" i="16"/>
  <c r="J12907" i="16"/>
  <c r="J12908" i="16"/>
  <c r="J12909" i="16"/>
  <c r="J12910" i="16"/>
  <c r="J12911" i="16"/>
  <c r="J12912" i="16"/>
  <c r="J12913" i="16"/>
  <c r="J12914" i="16"/>
  <c r="J12915" i="16"/>
  <c r="J12916" i="16"/>
  <c r="J12917" i="16"/>
  <c r="J12918" i="16"/>
  <c r="J12919" i="16"/>
  <c r="J12920" i="16"/>
  <c r="J12921" i="16"/>
  <c r="J12922" i="16"/>
  <c r="J12923" i="16"/>
  <c r="J12924" i="16"/>
  <c r="J12925" i="16"/>
  <c r="J12926" i="16"/>
  <c r="J12927" i="16"/>
  <c r="J12928" i="16"/>
  <c r="J12929" i="16"/>
  <c r="J12930" i="16"/>
  <c r="J12931" i="16"/>
  <c r="J12932" i="16"/>
  <c r="J12933" i="16"/>
  <c r="J12934" i="16"/>
  <c r="J12935" i="16"/>
  <c r="J12936" i="16"/>
  <c r="J12937" i="16"/>
  <c r="J12938" i="16"/>
  <c r="J12939" i="16"/>
  <c r="J12940" i="16"/>
  <c r="J12941" i="16"/>
  <c r="J12942" i="16"/>
  <c r="J12943" i="16"/>
  <c r="J12944" i="16"/>
  <c r="J12945" i="16"/>
  <c r="J12946" i="16"/>
  <c r="J12947" i="16"/>
  <c r="J12948" i="16"/>
  <c r="J12949" i="16"/>
  <c r="J12950" i="16"/>
  <c r="J12951" i="16"/>
  <c r="J12952" i="16"/>
  <c r="J12953" i="16"/>
  <c r="J12954" i="16"/>
  <c r="J12955" i="16"/>
  <c r="J12956" i="16"/>
  <c r="J12957" i="16"/>
  <c r="J12958" i="16"/>
  <c r="J12959" i="16"/>
  <c r="J12960" i="16"/>
  <c r="J12961" i="16"/>
  <c r="J12962" i="16"/>
  <c r="J12963" i="16"/>
  <c r="J12964" i="16"/>
  <c r="J12965" i="16"/>
  <c r="J12966" i="16"/>
  <c r="J12967" i="16"/>
  <c r="J12968" i="16"/>
  <c r="J12969" i="16"/>
  <c r="J12970" i="16"/>
  <c r="J12971" i="16"/>
  <c r="J12972" i="16"/>
  <c r="J12973" i="16"/>
  <c r="J12974" i="16"/>
  <c r="J12975" i="16"/>
  <c r="J12976" i="16"/>
  <c r="J12977" i="16"/>
  <c r="J12978" i="16"/>
  <c r="J12979" i="16"/>
  <c r="J12980" i="16"/>
  <c r="J12981" i="16"/>
  <c r="J12982" i="16"/>
  <c r="J12983" i="16"/>
  <c r="J12984" i="16"/>
  <c r="J12985" i="16"/>
  <c r="J12986" i="16"/>
  <c r="J12987" i="16"/>
  <c r="J12988" i="16"/>
  <c r="J12989" i="16"/>
  <c r="J12990" i="16"/>
  <c r="J12991" i="16"/>
  <c r="J12992" i="16"/>
  <c r="J12993" i="16"/>
  <c r="J12994" i="16"/>
  <c r="J12995" i="16"/>
  <c r="J12996" i="16"/>
  <c r="J12997" i="16"/>
  <c r="J12998" i="16"/>
  <c r="J12999" i="16"/>
  <c r="J13000" i="16"/>
  <c r="J13001" i="16"/>
  <c r="J13002" i="16"/>
  <c r="J13003" i="16"/>
  <c r="J13004" i="16"/>
  <c r="J13005" i="16"/>
  <c r="J13006" i="16"/>
  <c r="J13007" i="16"/>
  <c r="J13008" i="16"/>
  <c r="J13009" i="16"/>
  <c r="J13010" i="16"/>
  <c r="J13011" i="16"/>
  <c r="J13012" i="16"/>
  <c r="J13013" i="16"/>
  <c r="J13014" i="16"/>
  <c r="J13015" i="16"/>
  <c r="J13016" i="16"/>
  <c r="J13017" i="16"/>
  <c r="J13018" i="16"/>
  <c r="J13019" i="16"/>
  <c r="J13020" i="16"/>
  <c r="J13021" i="16"/>
  <c r="J13022" i="16"/>
  <c r="J13023" i="16"/>
  <c r="J13024" i="16"/>
  <c r="J13025" i="16"/>
  <c r="J13026" i="16"/>
  <c r="J13027" i="16"/>
  <c r="J13028" i="16"/>
  <c r="J13029" i="16"/>
  <c r="J13030" i="16"/>
  <c r="J13031" i="16"/>
  <c r="J13032" i="16"/>
  <c r="J13033" i="16"/>
  <c r="J13034" i="16"/>
  <c r="J13035" i="16"/>
  <c r="J13036" i="16"/>
  <c r="J13037" i="16"/>
  <c r="J13038" i="16"/>
  <c r="J13039" i="16"/>
  <c r="J13040" i="16"/>
  <c r="J13041" i="16"/>
  <c r="J13042" i="16"/>
  <c r="J13043" i="16"/>
  <c r="J13044" i="16"/>
  <c r="J13045" i="16"/>
  <c r="J13046" i="16"/>
  <c r="J13047" i="16"/>
  <c r="J13048" i="16"/>
  <c r="J13049" i="16"/>
  <c r="J13050" i="16"/>
  <c r="J13051" i="16"/>
  <c r="J13052" i="16"/>
  <c r="J13053" i="16"/>
  <c r="J13054" i="16"/>
  <c r="J13055" i="16"/>
  <c r="J13056" i="16"/>
  <c r="J13057" i="16"/>
  <c r="J13058" i="16"/>
  <c r="J13059" i="16"/>
  <c r="J13060" i="16"/>
  <c r="J13061" i="16"/>
  <c r="J13062" i="16"/>
  <c r="J13063" i="16"/>
  <c r="J13064" i="16"/>
  <c r="J13065" i="16"/>
  <c r="J13066" i="16"/>
  <c r="J13067" i="16"/>
  <c r="J13068" i="16"/>
  <c r="J13069" i="16"/>
  <c r="J13070" i="16"/>
  <c r="J13071" i="16"/>
  <c r="J13072" i="16"/>
  <c r="J13073" i="16"/>
  <c r="J13074" i="16"/>
  <c r="J13075" i="16"/>
  <c r="J13076" i="16"/>
  <c r="J13077" i="16"/>
  <c r="J13078" i="16"/>
  <c r="J13079" i="16"/>
  <c r="J13080" i="16"/>
  <c r="J13081" i="16"/>
  <c r="J13082" i="16"/>
  <c r="J13083" i="16"/>
  <c r="J13084" i="16"/>
  <c r="J13085" i="16"/>
  <c r="J13086" i="16"/>
  <c r="J13087" i="16"/>
  <c r="J13088" i="16"/>
  <c r="J13089" i="16"/>
  <c r="J13090" i="16"/>
  <c r="J13091" i="16"/>
  <c r="J13092" i="16"/>
  <c r="J13093" i="16"/>
  <c r="J13094" i="16"/>
  <c r="J13095" i="16"/>
  <c r="J13096" i="16"/>
  <c r="J13097" i="16"/>
  <c r="J13098" i="16"/>
  <c r="J13099" i="16"/>
  <c r="J13100" i="16"/>
  <c r="J13101" i="16"/>
  <c r="J13102" i="16"/>
  <c r="J13103" i="16"/>
  <c r="J13104" i="16"/>
  <c r="J13105" i="16"/>
  <c r="J13106" i="16"/>
  <c r="J13107" i="16"/>
  <c r="J13108" i="16"/>
  <c r="J13109" i="16"/>
  <c r="J13110" i="16"/>
  <c r="J13111" i="16"/>
  <c r="J13112" i="16"/>
  <c r="J13113" i="16"/>
  <c r="J13114" i="16"/>
  <c r="J13115" i="16"/>
  <c r="J13116" i="16"/>
  <c r="J13117" i="16"/>
  <c r="J13118" i="16"/>
  <c r="J13119" i="16"/>
  <c r="J13120" i="16"/>
  <c r="J13121" i="16"/>
  <c r="J13122" i="16"/>
  <c r="J13123" i="16"/>
  <c r="J13124" i="16"/>
  <c r="J13125" i="16"/>
  <c r="J13126" i="16"/>
  <c r="J13127" i="16"/>
  <c r="J13128" i="16"/>
  <c r="J13129" i="16"/>
  <c r="J13130" i="16"/>
  <c r="J13131" i="16"/>
  <c r="J13132" i="16"/>
  <c r="J13133" i="16"/>
  <c r="J13134" i="16"/>
  <c r="J13135" i="16"/>
  <c r="J13136" i="16"/>
  <c r="J13137" i="16"/>
  <c r="J13138" i="16"/>
  <c r="J13139" i="16"/>
  <c r="J13140" i="16"/>
  <c r="J13141" i="16"/>
  <c r="J13142" i="16"/>
  <c r="J13143" i="16"/>
  <c r="J13144" i="16"/>
  <c r="J13145" i="16"/>
  <c r="J13146" i="16"/>
  <c r="J13147" i="16"/>
  <c r="J13148" i="16"/>
  <c r="J13149" i="16"/>
  <c r="J13150" i="16"/>
  <c r="J13151" i="16"/>
  <c r="J13152" i="16"/>
  <c r="J13153" i="16"/>
  <c r="J13154" i="16"/>
  <c r="J13155" i="16"/>
  <c r="J13156" i="16"/>
  <c r="J13157" i="16"/>
  <c r="J13158" i="16"/>
  <c r="J13159" i="16"/>
  <c r="J13160" i="16"/>
  <c r="J13161" i="16"/>
  <c r="J13162" i="16"/>
  <c r="J13163" i="16"/>
  <c r="J13164" i="16"/>
  <c r="J13165" i="16"/>
  <c r="J13166" i="16"/>
  <c r="J13167" i="16"/>
  <c r="J13168" i="16"/>
  <c r="J13169" i="16"/>
  <c r="J13170" i="16"/>
  <c r="J13171" i="16"/>
  <c r="J13172" i="16"/>
  <c r="J13173" i="16"/>
  <c r="J13174" i="16"/>
  <c r="J13175" i="16"/>
  <c r="J13176" i="16"/>
  <c r="J13177" i="16"/>
  <c r="J13178" i="16"/>
  <c r="J13179" i="16"/>
  <c r="J13180" i="16"/>
  <c r="L5" i="16" l="1"/>
  <c r="F147" i="28" l="1"/>
  <c r="E147" i="28"/>
  <c r="F146" i="28"/>
  <c r="E146" i="28"/>
  <c r="F145" i="28"/>
  <c r="E145" i="28"/>
  <c r="F144" i="28"/>
  <c r="E144" i="28"/>
  <c r="F143" i="28"/>
  <c r="E143" i="28"/>
  <c r="F142" i="28"/>
  <c r="E142" i="28"/>
  <c r="F141" i="28"/>
  <c r="E141" i="28"/>
  <c r="F140" i="28"/>
  <c r="E140" i="28"/>
  <c r="F139" i="28"/>
  <c r="E139" i="28"/>
  <c r="F138" i="28"/>
  <c r="E138" i="28"/>
  <c r="F137" i="28"/>
  <c r="E137" i="28"/>
  <c r="F136" i="28"/>
  <c r="E136" i="28"/>
  <c r="F135" i="28"/>
  <c r="E135" i="28"/>
  <c r="F134" i="28"/>
  <c r="E134" i="28"/>
  <c r="F133" i="28"/>
  <c r="E133" i="28"/>
  <c r="F132" i="28"/>
  <c r="E132" i="28"/>
  <c r="F131" i="28"/>
  <c r="E131" i="28"/>
  <c r="F130" i="28"/>
  <c r="E130" i="28"/>
  <c r="F129" i="28"/>
  <c r="E129" i="28"/>
  <c r="F128" i="28"/>
  <c r="E128" i="28"/>
  <c r="F127" i="28"/>
  <c r="E127" i="28"/>
  <c r="F126" i="28"/>
  <c r="E126" i="28"/>
  <c r="F125" i="28"/>
  <c r="E125" i="28"/>
  <c r="F124" i="28"/>
  <c r="E124" i="28"/>
  <c r="F123" i="28"/>
  <c r="E123" i="28"/>
  <c r="F122" i="28"/>
  <c r="E122" i="28"/>
  <c r="F121" i="28"/>
  <c r="E121" i="28"/>
  <c r="F120" i="28"/>
  <c r="E120" i="28"/>
  <c r="F119" i="28"/>
  <c r="E119" i="28"/>
  <c r="F118" i="28"/>
  <c r="E118" i="28"/>
  <c r="F117" i="28"/>
  <c r="E117" i="28"/>
  <c r="F116" i="28"/>
  <c r="E116" i="28"/>
  <c r="F115" i="28"/>
  <c r="E115" i="28"/>
  <c r="F114" i="28"/>
  <c r="E114" i="28"/>
  <c r="F113" i="28"/>
  <c r="E113" i="28"/>
  <c r="F112" i="28"/>
  <c r="E112" i="28"/>
  <c r="F111" i="28"/>
  <c r="E111" i="28"/>
  <c r="F110" i="28"/>
  <c r="E110" i="28"/>
  <c r="F109" i="28"/>
  <c r="E109" i="28"/>
  <c r="F108" i="28"/>
  <c r="E108" i="28"/>
  <c r="F107" i="28"/>
  <c r="E107" i="28"/>
  <c r="F106" i="28"/>
  <c r="E106" i="28"/>
  <c r="F105" i="28"/>
  <c r="E105" i="28"/>
  <c r="F104" i="28"/>
  <c r="E104" i="28"/>
  <c r="F103" i="28"/>
  <c r="E103" i="28"/>
  <c r="F102" i="28"/>
  <c r="E102" i="28"/>
  <c r="F101" i="28"/>
  <c r="E101" i="28"/>
  <c r="F100" i="28"/>
  <c r="E100" i="28"/>
  <c r="F99" i="28"/>
  <c r="E99" i="28"/>
  <c r="F98" i="28"/>
  <c r="E98" i="28"/>
  <c r="F97" i="28"/>
  <c r="E97" i="28"/>
  <c r="F96" i="28"/>
  <c r="E96" i="28"/>
  <c r="F95" i="28"/>
  <c r="E95" i="28"/>
  <c r="F94" i="28"/>
  <c r="E94" i="28"/>
  <c r="F93" i="28"/>
  <c r="E93" i="28"/>
  <c r="F92" i="28"/>
  <c r="E92" i="28"/>
  <c r="F91" i="28"/>
  <c r="E91" i="28"/>
  <c r="C50" i="32" l="1"/>
  <c r="E50" i="32"/>
  <c r="D50" i="32"/>
  <c r="E59" i="32"/>
  <c r="E49" i="32"/>
  <c r="D59" i="32"/>
  <c r="D49" i="32"/>
  <c r="C59" i="32"/>
  <c r="C49" i="32"/>
  <c r="C31" i="28"/>
  <c r="C10" i="33" s="1"/>
  <c r="C29" i="28"/>
  <c r="C8" i="33" s="1"/>
  <c r="E31" i="28"/>
  <c r="D31" i="28"/>
  <c r="D10" i="33" s="1"/>
  <c r="E29" i="28"/>
  <c r="D29" i="28"/>
  <c r="D8" i="33" s="1"/>
  <c r="C30" i="28"/>
  <c r="C9" i="33" s="1"/>
  <c r="D30" i="28"/>
  <c r="D9" i="33" s="1"/>
  <c r="E30" i="28"/>
  <c r="C59" i="28"/>
  <c r="C60" i="28"/>
  <c r="D60" i="28"/>
  <c r="D59" i="28"/>
  <c r="E149" i="28"/>
  <c r="F149" i="28"/>
  <c r="E20" i="32" l="1"/>
  <c r="E9" i="32"/>
  <c r="D20" i="32"/>
  <c r="D9" i="32"/>
  <c r="C60" i="33"/>
  <c r="C11" i="33"/>
  <c r="C61" i="33"/>
  <c r="C42" i="33"/>
  <c r="C54" i="33" s="1"/>
  <c r="C43" i="33"/>
  <c r="D43" i="33" s="1"/>
  <c r="E43" i="33" s="1"/>
  <c r="C44" i="33"/>
  <c r="D44" i="33" s="1"/>
  <c r="D50" i="33"/>
  <c r="D49" i="33"/>
  <c r="E49" i="33" s="1"/>
  <c r="D11" i="33"/>
  <c r="C51" i="32"/>
  <c r="C63" i="32" s="1"/>
  <c r="C72" i="32" s="1"/>
  <c r="E51" i="32"/>
  <c r="E63" i="32" s="1"/>
  <c r="D51" i="32"/>
  <c r="D63" i="32" s="1"/>
  <c r="E32" i="28"/>
  <c r="C32" i="28"/>
  <c r="D32" i="28"/>
  <c r="E60" i="28"/>
  <c r="D61" i="28"/>
  <c r="D62" i="28" s="1"/>
  <c r="C61" i="28"/>
  <c r="E59" i="28"/>
  <c r="C81" i="33" l="1"/>
  <c r="C89" i="33"/>
  <c r="D23" i="32"/>
  <c r="D12" i="32"/>
  <c r="C20" i="32"/>
  <c r="G20" i="32" s="1"/>
  <c r="C9" i="32"/>
  <c r="G9" i="32" s="1"/>
  <c r="E23" i="32"/>
  <c r="E12" i="32"/>
  <c r="D61" i="33"/>
  <c r="D48" i="33"/>
  <c r="E53" i="33"/>
  <c r="D42" i="33"/>
  <c r="D60" i="33"/>
  <c r="C62" i="28"/>
  <c r="E61" i="28"/>
  <c r="B65" i="20"/>
  <c r="C65" i="20"/>
  <c r="D65" i="20"/>
  <c r="E66" i="13"/>
  <c r="D66" i="13"/>
  <c r="C66" i="13"/>
  <c r="B66" i="13"/>
  <c r="D89" i="33" l="1"/>
  <c r="D81" i="33"/>
  <c r="C23" i="32"/>
  <c r="G23" i="32" s="1"/>
  <c r="C12" i="32"/>
  <c r="G12" i="32" s="1"/>
  <c r="D51" i="33"/>
  <c r="E61" i="33" s="1"/>
  <c r="D45" i="33"/>
  <c r="E60" i="33" s="1"/>
  <c r="K65" i="20"/>
  <c r="J65" i="20"/>
  <c r="F65" i="20"/>
  <c r="E62" i="28"/>
  <c r="C63" i="4"/>
  <c r="D63" i="4"/>
  <c r="B63" i="4"/>
  <c r="F71" i="15"/>
  <c r="E71" i="15"/>
  <c r="G71" i="15"/>
  <c r="H63" i="15"/>
  <c r="H64" i="15"/>
  <c r="H65" i="15"/>
  <c r="H66" i="15"/>
  <c r="D54" i="33" l="1"/>
  <c r="E81" i="33"/>
  <c r="E89" i="33"/>
  <c r="H71"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G147" i="28" s="1"/>
  <c r="K147" i="28" s="1"/>
  <c r="H9" i="15"/>
  <c r="F67" i="4" l="1"/>
  <c r="L7" i="16"/>
  <c r="L9" i="16" s="1"/>
  <c r="K10167" i="16" l="1"/>
  <c r="K10175" i="16"/>
  <c r="K10183" i="16"/>
  <c r="K10191" i="16"/>
  <c r="K10199" i="16"/>
  <c r="K10207" i="16"/>
  <c r="K10215" i="16"/>
  <c r="K10223" i="16"/>
  <c r="K10231" i="16"/>
  <c r="K10239" i="16"/>
  <c r="K10247" i="16"/>
  <c r="K10255" i="16"/>
  <c r="K10263" i="16"/>
  <c r="K10271" i="16"/>
  <c r="K10279" i="16"/>
  <c r="K10287" i="16"/>
  <c r="K10295" i="16"/>
  <c r="K10303" i="16"/>
  <c r="K10311" i="16"/>
  <c r="K10319" i="16"/>
  <c r="K10327" i="16"/>
  <c r="K10335" i="16"/>
  <c r="K10343" i="16"/>
  <c r="K10351" i="16"/>
  <c r="K10359" i="16"/>
  <c r="K10367" i="16"/>
  <c r="K10375" i="16"/>
  <c r="K10383" i="16"/>
  <c r="K10391" i="16"/>
  <c r="K10399" i="16"/>
  <c r="K10407" i="16"/>
  <c r="K10415" i="16"/>
  <c r="K10423" i="16"/>
  <c r="K10431" i="16"/>
  <c r="K10439" i="16"/>
  <c r="K10447" i="16"/>
  <c r="K10455" i="16"/>
  <c r="K10463" i="16"/>
  <c r="K10471" i="16"/>
  <c r="K10479" i="16"/>
  <c r="K10487" i="16"/>
  <c r="K10495" i="16"/>
  <c r="K10503" i="16"/>
  <c r="K10511" i="16"/>
  <c r="K10519" i="16"/>
  <c r="K10527" i="16"/>
  <c r="K10535" i="16"/>
  <c r="K10543" i="16"/>
  <c r="K10551" i="16"/>
  <c r="K10559" i="16"/>
  <c r="K10567" i="16"/>
  <c r="K10575" i="16"/>
  <c r="K10583" i="16"/>
  <c r="K10591" i="16"/>
  <c r="K10599" i="16"/>
  <c r="K10607" i="16"/>
  <c r="K10615" i="16"/>
  <c r="K10623" i="16"/>
  <c r="K10631" i="16"/>
  <c r="K10639" i="16"/>
  <c r="K10647" i="16"/>
  <c r="K10655" i="16"/>
  <c r="K10663" i="16"/>
  <c r="K10671" i="16"/>
  <c r="K10679" i="16"/>
  <c r="K10687" i="16"/>
  <c r="K10695" i="16"/>
  <c r="K10703" i="16"/>
  <c r="K10711" i="16"/>
  <c r="K10719" i="16"/>
  <c r="K10727" i="16"/>
  <c r="K10735" i="16"/>
  <c r="K10743" i="16"/>
  <c r="K10751" i="16"/>
  <c r="K10759" i="16"/>
  <c r="K10767" i="16"/>
  <c r="K10775" i="16"/>
  <c r="K10783" i="16"/>
  <c r="K10791" i="16"/>
  <c r="K10799" i="16"/>
  <c r="K10807" i="16"/>
  <c r="K10815" i="16"/>
  <c r="K10823" i="16"/>
  <c r="K10831" i="16"/>
  <c r="K10839" i="16"/>
  <c r="K10168" i="16"/>
  <c r="K10176" i="16"/>
  <c r="K10184" i="16"/>
  <c r="K10192" i="16"/>
  <c r="K10200" i="16"/>
  <c r="K10208" i="16"/>
  <c r="K10216" i="16"/>
  <c r="K10224" i="16"/>
  <c r="K10232" i="16"/>
  <c r="K10240" i="16"/>
  <c r="K10248" i="16"/>
  <c r="K10256" i="16"/>
  <c r="K10264" i="16"/>
  <c r="K10272" i="16"/>
  <c r="K10280" i="16"/>
  <c r="K10288" i="16"/>
  <c r="K10296" i="16"/>
  <c r="K10304" i="16"/>
  <c r="K10312" i="16"/>
  <c r="K10320" i="16"/>
  <c r="K10328" i="16"/>
  <c r="K10336" i="16"/>
  <c r="K10344" i="16"/>
  <c r="K10352" i="16"/>
  <c r="K10360" i="16"/>
  <c r="K10368" i="16"/>
  <c r="K10376" i="16"/>
  <c r="K10384" i="16"/>
  <c r="K10392" i="16"/>
  <c r="K10400" i="16"/>
  <c r="K10408" i="16"/>
  <c r="K10416" i="16"/>
  <c r="K10424" i="16"/>
  <c r="K10432" i="16"/>
  <c r="K10440" i="16"/>
  <c r="K10448" i="16"/>
  <c r="K10456" i="16"/>
  <c r="K10464" i="16"/>
  <c r="K10472" i="16"/>
  <c r="K10480" i="16"/>
  <c r="K10488" i="16"/>
  <c r="K10496" i="16"/>
  <c r="K10504" i="16"/>
  <c r="K10512" i="16"/>
  <c r="K10520" i="16"/>
  <c r="K10528" i="16"/>
  <c r="K10536" i="16"/>
  <c r="K10544" i="16"/>
  <c r="K10552" i="16"/>
  <c r="K10560" i="16"/>
  <c r="K10568" i="16"/>
  <c r="K10576" i="16"/>
  <c r="K10584" i="16"/>
  <c r="K10592" i="16"/>
  <c r="K10600" i="16"/>
  <c r="K10608" i="16"/>
  <c r="K10616" i="16"/>
  <c r="K10624" i="16"/>
  <c r="K10632" i="16"/>
  <c r="K10640" i="16"/>
  <c r="K10648" i="16"/>
  <c r="K10656" i="16"/>
  <c r="K10664" i="16"/>
  <c r="K10672" i="16"/>
  <c r="K10680" i="16"/>
  <c r="K10688" i="16"/>
  <c r="K10696" i="16"/>
  <c r="K10704" i="16"/>
  <c r="K10712" i="16"/>
  <c r="K10720" i="16"/>
  <c r="K10728" i="16"/>
  <c r="K10736" i="16"/>
  <c r="K10744" i="16"/>
  <c r="K10752" i="16"/>
  <c r="K10760" i="16"/>
  <c r="K10768" i="16"/>
  <c r="K10776" i="16"/>
  <c r="K10784" i="16"/>
  <c r="K10178" i="16"/>
  <c r="K10188" i="16"/>
  <c r="K10198" i="16"/>
  <c r="K10210" i="16"/>
  <c r="K10220" i="16"/>
  <c r="K10230" i="16"/>
  <c r="K10242" i="16"/>
  <c r="K10252" i="16"/>
  <c r="K10262" i="16"/>
  <c r="K10274" i="16"/>
  <c r="K10284" i="16"/>
  <c r="K10294" i="16"/>
  <c r="K10306" i="16"/>
  <c r="K10316" i="16"/>
  <c r="K10326" i="16"/>
  <c r="K10338" i="16"/>
  <c r="K10348" i="16"/>
  <c r="K10358" i="16"/>
  <c r="K10370" i="16"/>
  <c r="K10380" i="16"/>
  <c r="K10390" i="16"/>
  <c r="K10402" i="16"/>
  <c r="K10412" i="16"/>
  <c r="K10422" i="16"/>
  <c r="K10434" i="16"/>
  <c r="K10444" i="16"/>
  <c r="K10454" i="16"/>
  <c r="K10466" i="16"/>
  <c r="K10476" i="16"/>
  <c r="K10486" i="16"/>
  <c r="K10498" i="16"/>
  <c r="K10508" i="16"/>
  <c r="K10518" i="16"/>
  <c r="K10530" i="16"/>
  <c r="K10540" i="16"/>
  <c r="K10550" i="16"/>
  <c r="K10562" i="16"/>
  <c r="K10572" i="16"/>
  <c r="K10582" i="16"/>
  <c r="K10594" i="16"/>
  <c r="K10604" i="16"/>
  <c r="K10614" i="16"/>
  <c r="K10626" i="16"/>
  <c r="K10636" i="16"/>
  <c r="K10646" i="16"/>
  <c r="K10658" i="16"/>
  <c r="K10668" i="16"/>
  <c r="K10678" i="16"/>
  <c r="K10690" i="16"/>
  <c r="K10700" i="16"/>
  <c r="K10710" i="16"/>
  <c r="K10722" i="16"/>
  <c r="K10732" i="16"/>
  <c r="K10742" i="16"/>
  <c r="K10754" i="16"/>
  <c r="K10764" i="16"/>
  <c r="K10774" i="16"/>
  <c r="K10786" i="16"/>
  <c r="K10795" i="16"/>
  <c r="K10804" i="16"/>
  <c r="K10813" i="16"/>
  <c r="K10822" i="16"/>
  <c r="K10832" i="16"/>
  <c r="K10841" i="16"/>
  <c r="K10849" i="16"/>
  <c r="K10857" i="16"/>
  <c r="K10865" i="16"/>
  <c r="K10873" i="16"/>
  <c r="K10881" i="16"/>
  <c r="K10889" i="16"/>
  <c r="K10897" i="16"/>
  <c r="K10905" i="16"/>
  <c r="K10913" i="16"/>
  <c r="K10921" i="16"/>
  <c r="K10929" i="16"/>
  <c r="K10937" i="16"/>
  <c r="K10945" i="16"/>
  <c r="K10953" i="16"/>
  <c r="K10961" i="16"/>
  <c r="K10969" i="16"/>
  <c r="K10977" i="16"/>
  <c r="K10985" i="16"/>
  <c r="K10993" i="16"/>
  <c r="K11001" i="16"/>
  <c r="K11009" i="16"/>
  <c r="K10169" i="16"/>
  <c r="K10179" i="16"/>
  <c r="K10189" i="16"/>
  <c r="K10201" i="16"/>
  <c r="K10211" i="16"/>
  <c r="K10221" i="16"/>
  <c r="K10233" i="16"/>
  <c r="K10243" i="16"/>
  <c r="K10253" i="16"/>
  <c r="K10265" i="16"/>
  <c r="K10275" i="16"/>
  <c r="K10285" i="16"/>
  <c r="K10297" i="16"/>
  <c r="K10307" i="16"/>
  <c r="K10317" i="16"/>
  <c r="K10329" i="16"/>
  <c r="K10339" i="16"/>
  <c r="K10349" i="16"/>
  <c r="K10361" i="16"/>
  <c r="K10371" i="16"/>
  <c r="K10381" i="16"/>
  <c r="K10393" i="16"/>
  <c r="K10403" i="16"/>
  <c r="K10413" i="16"/>
  <c r="K10425" i="16"/>
  <c r="K10435" i="16"/>
  <c r="K10445" i="16"/>
  <c r="K10457" i="16"/>
  <c r="K10467" i="16"/>
  <c r="K10477" i="16"/>
  <c r="K10489" i="16"/>
  <c r="K10499" i="16"/>
  <c r="K10509" i="16"/>
  <c r="K10521" i="16"/>
  <c r="K10531" i="16"/>
  <c r="K10541" i="16"/>
  <c r="K10553" i="16"/>
  <c r="K10563" i="16"/>
  <c r="K10573" i="16"/>
  <c r="K10585" i="16"/>
  <c r="K10595" i="16"/>
  <c r="K10605" i="16"/>
  <c r="K10617" i="16"/>
  <c r="K10627" i="16"/>
  <c r="K10637" i="16"/>
  <c r="K10649" i="16"/>
  <c r="K10659" i="16"/>
  <c r="K10669" i="16"/>
  <c r="K10681" i="16"/>
  <c r="K10691" i="16"/>
  <c r="K10701" i="16"/>
  <c r="K10713" i="16"/>
  <c r="K10723" i="16"/>
  <c r="K10733" i="16"/>
  <c r="K10745" i="16"/>
  <c r="K10755" i="16"/>
  <c r="K10765" i="16"/>
  <c r="K10777" i="16"/>
  <c r="K10787" i="16"/>
  <c r="K10796" i="16"/>
  <c r="K10805" i="16"/>
  <c r="K10814" i="16"/>
  <c r="K10824" i="16"/>
  <c r="K10833" i="16"/>
  <c r="K10842" i="16"/>
  <c r="K10850" i="16"/>
  <c r="K10858" i="16"/>
  <c r="K10866" i="16"/>
  <c r="K10874" i="16"/>
  <c r="K10882" i="16"/>
  <c r="K10890" i="16"/>
  <c r="K10898" i="16"/>
  <c r="K10906" i="16"/>
  <c r="K10914" i="16"/>
  <c r="K10922" i="16"/>
  <c r="K10930" i="16"/>
  <c r="K10938" i="16"/>
  <c r="K10946" i="16"/>
  <c r="K10954" i="16"/>
  <c r="K10962" i="16"/>
  <c r="K10970" i="16"/>
  <c r="K10978" i="16"/>
  <c r="K10986" i="16"/>
  <c r="K10994" i="16"/>
  <c r="K11002" i="16"/>
  <c r="K11010" i="16"/>
  <c r="K11018" i="16"/>
  <c r="K10174" i="16"/>
  <c r="K10186" i="16"/>
  <c r="K10196" i="16"/>
  <c r="K10206" i="16"/>
  <c r="K10218" i="16"/>
  <c r="K10228" i="16"/>
  <c r="K10238" i="16"/>
  <c r="K10250" i="16"/>
  <c r="K10260" i="16"/>
  <c r="K10270" i="16"/>
  <c r="K10282" i="16"/>
  <c r="K10292" i="16"/>
  <c r="K10302" i="16"/>
  <c r="K10314" i="16"/>
  <c r="K10324" i="16"/>
  <c r="K10334" i="16"/>
  <c r="K10346" i="16"/>
  <c r="K10356" i="16"/>
  <c r="K10366" i="16"/>
  <c r="K10378" i="16"/>
  <c r="K10388" i="16"/>
  <c r="K10398" i="16"/>
  <c r="K10410" i="16"/>
  <c r="K10420" i="16"/>
  <c r="K10430" i="16"/>
  <c r="K10442" i="16"/>
  <c r="K10452" i="16"/>
  <c r="K10462" i="16"/>
  <c r="K10474" i="16"/>
  <c r="K10484" i="16"/>
  <c r="K10494" i="16"/>
  <c r="K10506" i="16"/>
  <c r="K10516" i="16"/>
  <c r="K10526" i="16"/>
  <c r="K10538" i="16"/>
  <c r="K10548" i="16"/>
  <c r="K10558" i="16"/>
  <c r="K10570" i="16"/>
  <c r="K10580" i="16"/>
  <c r="K10590" i="16"/>
  <c r="K10602" i="16"/>
  <c r="K10612" i="16"/>
  <c r="K10622" i="16"/>
  <c r="K10634" i="16"/>
  <c r="K10644" i="16"/>
  <c r="K10654" i="16"/>
  <c r="K10666" i="16"/>
  <c r="K10676" i="16"/>
  <c r="K10686" i="16"/>
  <c r="K10698" i="16"/>
  <c r="K10708" i="16"/>
  <c r="K10718" i="16"/>
  <c r="K10730" i="16"/>
  <c r="K10740" i="16"/>
  <c r="K10750" i="16"/>
  <c r="K10762" i="16"/>
  <c r="K10772" i="16"/>
  <c r="K10782" i="16"/>
  <c r="K10793" i="16"/>
  <c r="K10802" i="16"/>
  <c r="K10811" i="16"/>
  <c r="K10820" i="16"/>
  <c r="K10829" i="16"/>
  <c r="K10838" i="16"/>
  <c r="K10847" i="16"/>
  <c r="K10855" i="16"/>
  <c r="K10863" i="16"/>
  <c r="K10871" i="16"/>
  <c r="K10879" i="16"/>
  <c r="K10887" i="16"/>
  <c r="K10182" i="16"/>
  <c r="K10202" i="16"/>
  <c r="K10217" i="16"/>
  <c r="K10235" i="16"/>
  <c r="K10251" i="16"/>
  <c r="K10268" i="16"/>
  <c r="K10286" i="16"/>
  <c r="K10301" i="16"/>
  <c r="K10321" i="16"/>
  <c r="K10337" i="16"/>
  <c r="K10354" i="16"/>
  <c r="K10372" i="16"/>
  <c r="K10387" i="16"/>
  <c r="K10405" i="16"/>
  <c r="K10421" i="16"/>
  <c r="K10438" i="16"/>
  <c r="K10458" i="16"/>
  <c r="K10473" i="16"/>
  <c r="K10491" i="16"/>
  <c r="K10507" i="16"/>
  <c r="K10524" i="16"/>
  <c r="K10542" i="16"/>
  <c r="K10557" i="16"/>
  <c r="K10577" i="16"/>
  <c r="K10593" i="16"/>
  <c r="K10610" i="16"/>
  <c r="K10628" i="16"/>
  <c r="K10643" i="16"/>
  <c r="K10661" i="16"/>
  <c r="K10677" i="16"/>
  <c r="K10694" i="16"/>
  <c r="K10714" i="16"/>
  <c r="K10729" i="16"/>
  <c r="K10747" i="16"/>
  <c r="K10763" i="16"/>
  <c r="K10780" i="16"/>
  <c r="K10797" i="16"/>
  <c r="K10810" i="16"/>
  <c r="K10826" i="16"/>
  <c r="K10840" i="16"/>
  <c r="K10853" i="16"/>
  <c r="K10867" i="16"/>
  <c r="K10878" i="16"/>
  <c r="K10892" i="16"/>
  <c r="K10902" i="16"/>
  <c r="K10912" i="16"/>
  <c r="K10924" i="16"/>
  <c r="K10934" i="16"/>
  <c r="K10944" i="16"/>
  <c r="K10956" i="16"/>
  <c r="K10966" i="16"/>
  <c r="K10976" i="16"/>
  <c r="K10988" i="16"/>
  <c r="K10998" i="16"/>
  <c r="K11008" i="16"/>
  <c r="K11019" i="16"/>
  <c r="K11027" i="16"/>
  <c r="K11035" i="16"/>
  <c r="K11043" i="16"/>
  <c r="K11051" i="16"/>
  <c r="K11059" i="16"/>
  <c r="K11067" i="16"/>
  <c r="K11075" i="16"/>
  <c r="K11083" i="16"/>
  <c r="K11091" i="16"/>
  <c r="K11099" i="16"/>
  <c r="K11107" i="16"/>
  <c r="K11115" i="16"/>
  <c r="K11123" i="16"/>
  <c r="K11131" i="16"/>
  <c r="K11139" i="16"/>
  <c r="K11147" i="16"/>
  <c r="K11155" i="16"/>
  <c r="K11163" i="16"/>
  <c r="K11171" i="16"/>
  <c r="K11179" i="16"/>
  <c r="K11187" i="16"/>
  <c r="K11195" i="16"/>
  <c r="K11203" i="16"/>
  <c r="K11211" i="16"/>
  <c r="K11219" i="16"/>
  <c r="K11227" i="16"/>
  <c r="K11235" i="16"/>
  <c r="K11243" i="16"/>
  <c r="K11251" i="16"/>
  <c r="K11259" i="16"/>
  <c r="K11267" i="16"/>
  <c r="K11275" i="16"/>
  <c r="K11283" i="16"/>
  <c r="K11291" i="16"/>
  <c r="K11299" i="16"/>
  <c r="K11307" i="16"/>
  <c r="K11315" i="16"/>
  <c r="K11323" i="16"/>
  <c r="K11331" i="16"/>
  <c r="K11339" i="16"/>
  <c r="K11347" i="16"/>
  <c r="K11355" i="16"/>
  <c r="K11363" i="16"/>
  <c r="K11371" i="16"/>
  <c r="K11379" i="16"/>
  <c r="K11387" i="16"/>
  <c r="K11395" i="16"/>
  <c r="K10170" i="16"/>
  <c r="K10185" i="16"/>
  <c r="K10203" i="16"/>
  <c r="K10219" i="16"/>
  <c r="K10236" i="16"/>
  <c r="K10254" i="16"/>
  <c r="K10269" i="16"/>
  <c r="K10289" i="16"/>
  <c r="K10305" i="16"/>
  <c r="K10322" i="16"/>
  <c r="K10340" i="16"/>
  <c r="K10355" i="16"/>
  <c r="K10373" i="16"/>
  <c r="K10389" i="16"/>
  <c r="K10406" i="16"/>
  <c r="K10426" i="16"/>
  <c r="K10441" i="16"/>
  <c r="K10459" i="16"/>
  <c r="K10475" i="16"/>
  <c r="K10492" i="16"/>
  <c r="K10510" i="16"/>
  <c r="K10525" i="16"/>
  <c r="K10545" i="16"/>
  <c r="K10561" i="16"/>
  <c r="K10578" i="16"/>
  <c r="K10596" i="16"/>
  <c r="K10611" i="16"/>
  <c r="K10629" i="16"/>
  <c r="K10645" i="16"/>
  <c r="K10662" i="16"/>
  <c r="K10682" i="16"/>
  <c r="K10697" i="16"/>
  <c r="K10715" i="16"/>
  <c r="K10731" i="16"/>
  <c r="K10748" i="16"/>
  <c r="K10766" i="16"/>
  <c r="K10781" i="16"/>
  <c r="K10798" i="16"/>
  <c r="K10812" i="16"/>
  <c r="K10827" i="16"/>
  <c r="K10843" i="16"/>
  <c r="K10854" i="16"/>
  <c r="K10868" i="16"/>
  <c r="K10880" i="16"/>
  <c r="K10893" i="16"/>
  <c r="K10903" i="16"/>
  <c r="K10915" i="16"/>
  <c r="K10925" i="16"/>
  <c r="K10935" i="16"/>
  <c r="K10947" i="16"/>
  <c r="K10957" i="16"/>
  <c r="K10967" i="16"/>
  <c r="K10979" i="16"/>
  <c r="K10989" i="16"/>
  <c r="K10999" i="16"/>
  <c r="K11011" i="16"/>
  <c r="K11020" i="16"/>
  <c r="K11028" i="16"/>
  <c r="K11036" i="16"/>
  <c r="K11044" i="16"/>
  <c r="K11052" i="16"/>
  <c r="K11060" i="16"/>
  <c r="K11068" i="16"/>
  <c r="K11076" i="16"/>
  <c r="K11084" i="16"/>
  <c r="K11092" i="16"/>
  <c r="K11100" i="16"/>
  <c r="K11108" i="16"/>
  <c r="K11116" i="16"/>
  <c r="K11124" i="16"/>
  <c r="K11132" i="16"/>
  <c r="K11140" i="16"/>
  <c r="K11148" i="16"/>
  <c r="K11156" i="16"/>
  <c r="K11164" i="16"/>
  <c r="K11172" i="16"/>
  <c r="K11180" i="16"/>
  <c r="K11188" i="16"/>
  <c r="K11196" i="16"/>
  <c r="K11204" i="16"/>
  <c r="K11212" i="16"/>
  <c r="K11220" i="16"/>
  <c r="K11228" i="16"/>
  <c r="K11236" i="16"/>
  <c r="K11244" i="16"/>
  <c r="K11252" i="16"/>
  <c r="K11260" i="16"/>
  <c r="K11268" i="16"/>
  <c r="K11276" i="16"/>
  <c r="K11284" i="16"/>
  <c r="K11292" i="16"/>
  <c r="K11300" i="16"/>
  <c r="K11308" i="16"/>
  <c r="K11316" i="16"/>
  <c r="K11324" i="16"/>
  <c r="K11332" i="16"/>
  <c r="K11340" i="16"/>
  <c r="K11348" i="16"/>
  <c r="K11356" i="16"/>
  <c r="K11364" i="16"/>
  <c r="K11372" i="16"/>
  <c r="K11380" i="16"/>
  <c r="K11388" i="16"/>
  <c r="K11396" i="16"/>
  <c r="K11404" i="16"/>
  <c r="K11412" i="16"/>
  <c r="K11420" i="16"/>
  <c r="K11428" i="16"/>
  <c r="K11436" i="16"/>
  <c r="K10180" i="16"/>
  <c r="K10195" i="16"/>
  <c r="K10213" i="16"/>
  <c r="K10229" i="16"/>
  <c r="K10246" i="16"/>
  <c r="K10266" i="16"/>
  <c r="K10281" i="16"/>
  <c r="K10299" i="16"/>
  <c r="K10315" i="16"/>
  <c r="K10332" i="16"/>
  <c r="K10350" i="16"/>
  <c r="K10365" i="16"/>
  <c r="K10385" i="16"/>
  <c r="K10401" i="16"/>
  <c r="K10418" i="16"/>
  <c r="K10436" i="16"/>
  <c r="K10451" i="16"/>
  <c r="K10469" i="16"/>
  <c r="K10485" i="16"/>
  <c r="K10502" i="16"/>
  <c r="K10522" i="16"/>
  <c r="K10537" i="16"/>
  <c r="K10555" i="16"/>
  <c r="K10571" i="16"/>
  <c r="K10588" i="16"/>
  <c r="K10606" i="16"/>
  <c r="K10621" i="16"/>
  <c r="K10641" i="16"/>
  <c r="K10657" i="16"/>
  <c r="K10674" i="16"/>
  <c r="K10692" i="16"/>
  <c r="K10707" i="16"/>
  <c r="K10725" i="16"/>
  <c r="K10741" i="16"/>
  <c r="K10758" i="16"/>
  <c r="K10778" i="16"/>
  <c r="K10792" i="16"/>
  <c r="K10808" i="16"/>
  <c r="K10821" i="16"/>
  <c r="K10836" i="16"/>
  <c r="K10851" i="16"/>
  <c r="K10862" i="16"/>
  <c r="K10876" i="16"/>
  <c r="K10888" i="16"/>
  <c r="K10900" i="16"/>
  <c r="K10910" i="16"/>
  <c r="K10920" i="16"/>
  <c r="K10932" i="16"/>
  <c r="K10942" i="16"/>
  <c r="K10952" i="16"/>
  <c r="K10964" i="16"/>
  <c r="K10974" i="16"/>
  <c r="K10984" i="16"/>
  <c r="K10996" i="16"/>
  <c r="K11006" i="16"/>
  <c r="K11016" i="16"/>
  <c r="K11025" i="16"/>
  <c r="K11033" i="16"/>
  <c r="K11041" i="16"/>
  <c r="K11049" i="16"/>
  <c r="K11057" i="16"/>
  <c r="K11065" i="16"/>
  <c r="K11073" i="16"/>
  <c r="K11081" i="16"/>
  <c r="K11089" i="16"/>
  <c r="K11097" i="16"/>
  <c r="K11105" i="16"/>
  <c r="K11113" i="16"/>
  <c r="K11121" i="16"/>
  <c r="K11129" i="16"/>
  <c r="K11137" i="16"/>
  <c r="K11145" i="16"/>
  <c r="K11153" i="16"/>
  <c r="K11161" i="16"/>
  <c r="K11169" i="16"/>
  <c r="K11177" i="16"/>
  <c r="K11185" i="16"/>
  <c r="K11193" i="16"/>
  <c r="K11201" i="16"/>
  <c r="K11209" i="16"/>
  <c r="K11217" i="16"/>
  <c r="K11225" i="16"/>
  <c r="K11233" i="16"/>
  <c r="K11241" i="16"/>
  <c r="K11249" i="16"/>
  <c r="K10193" i="16"/>
  <c r="K10222" i="16"/>
  <c r="K10245" i="16"/>
  <c r="K10276" i="16"/>
  <c r="K10300" i="16"/>
  <c r="K10330" i="16"/>
  <c r="K10357" i="16"/>
  <c r="K10382" i="16"/>
  <c r="K10411" i="16"/>
  <c r="K10437" i="16"/>
  <c r="K10465" i="16"/>
  <c r="K10493" i="16"/>
  <c r="K10517" i="16"/>
  <c r="K10547" i="16"/>
  <c r="K10574" i="16"/>
  <c r="K10601" i="16"/>
  <c r="K10630" i="16"/>
  <c r="K10653" i="16"/>
  <c r="K10684" i="16"/>
  <c r="K10709" i="16"/>
  <c r="K10738" i="16"/>
  <c r="K10769" i="16"/>
  <c r="K10790" i="16"/>
  <c r="K10817" i="16"/>
  <c r="K10837" i="16"/>
  <c r="K10860" i="16"/>
  <c r="K10883" i="16"/>
  <c r="K10899" i="16"/>
  <c r="K10917" i="16"/>
  <c r="K10933" i="16"/>
  <c r="K10950" i="16"/>
  <c r="K10968" i="16"/>
  <c r="K10983" i="16"/>
  <c r="K11003" i="16"/>
  <c r="K11017" i="16"/>
  <c r="K11031" i="16"/>
  <c r="K11045" i="16"/>
  <c r="K11056" i="16"/>
  <c r="K11070" i="16"/>
  <c r="K11082" i="16"/>
  <c r="K11095" i="16"/>
  <c r="K11109" i="16"/>
  <c r="K11120" i="16"/>
  <c r="K11134" i="16"/>
  <c r="K11146" i="16"/>
  <c r="K11159" i="16"/>
  <c r="K11173" i="16"/>
  <c r="K11184" i="16"/>
  <c r="K11198" i="16"/>
  <c r="K11210" i="16"/>
  <c r="K11223" i="16"/>
  <c r="K11237" i="16"/>
  <c r="K11248" i="16"/>
  <c r="K11261" i="16"/>
  <c r="K11271" i="16"/>
  <c r="K11281" i="16"/>
  <c r="K11293" i="16"/>
  <c r="K11303" i="16"/>
  <c r="K11313" i="16"/>
  <c r="K11325" i="16"/>
  <c r="K11335" i="16"/>
  <c r="K11345" i="16"/>
  <c r="K11357" i="16"/>
  <c r="K11367" i="16"/>
  <c r="K11377" i="16"/>
  <c r="K11389" i="16"/>
  <c r="K11399" i="16"/>
  <c r="K11408" i="16"/>
  <c r="K11417" i="16"/>
  <c r="K11426" i="16"/>
  <c r="K11435" i="16"/>
  <c r="K11444" i="16"/>
  <c r="K11452" i="16"/>
  <c r="K11460" i="16"/>
  <c r="K11468" i="16"/>
  <c r="K11476" i="16"/>
  <c r="K11484" i="16"/>
  <c r="K11492" i="16"/>
  <c r="K11500" i="16"/>
  <c r="K11508" i="16"/>
  <c r="K11516" i="16"/>
  <c r="K11524" i="16"/>
  <c r="K11532" i="16"/>
  <c r="K11540" i="16"/>
  <c r="K11548" i="16"/>
  <c r="K11556" i="16"/>
  <c r="K11564" i="16"/>
  <c r="K11572" i="16"/>
  <c r="K11580" i="16"/>
  <c r="K11588" i="16"/>
  <c r="K11596" i="16"/>
  <c r="K11604" i="16"/>
  <c r="K11612" i="16"/>
  <c r="K11620" i="16"/>
  <c r="K11628" i="16"/>
  <c r="K11636" i="16"/>
  <c r="K11644" i="16"/>
  <c r="K11652" i="16"/>
  <c r="K11660" i="16"/>
  <c r="K11668" i="16"/>
  <c r="K11676" i="16"/>
  <c r="K11684" i="16"/>
  <c r="K11692" i="16"/>
  <c r="K11700" i="16"/>
  <c r="K11708" i="16"/>
  <c r="K11716" i="16"/>
  <c r="K11724" i="16"/>
  <c r="K11732" i="16"/>
  <c r="K11740" i="16"/>
  <c r="K11748" i="16"/>
  <c r="K11756" i="16"/>
  <c r="K11764" i="16"/>
  <c r="K11772" i="16"/>
  <c r="K11780" i="16"/>
  <c r="K11788" i="16"/>
  <c r="K11796" i="16"/>
  <c r="K11804" i="16"/>
  <c r="K11812" i="16"/>
  <c r="K11820" i="16"/>
  <c r="K11828" i="16"/>
  <c r="K11836" i="16"/>
  <c r="K10172" i="16"/>
  <c r="K10197" i="16"/>
  <c r="K10226" i="16"/>
  <c r="K10257" i="16"/>
  <c r="K10278" i="16"/>
  <c r="K10309" i="16"/>
  <c r="K10333" i="16"/>
  <c r="K10363" i="16"/>
  <c r="K10394" i="16"/>
  <c r="K10417" i="16"/>
  <c r="K10446" i="16"/>
  <c r="K10470" i="16"/>
  <c r="K10500" i="16"/>
  <c r="K10529" i="16"/>
  <c r="K10554" i="16"/>
  <c r="K10581" i="16"/>
  <c r="K10609" i="16"/>
  <c r="K10635" i="16"/>
  <c r="K10665" i="16"/>
  <c r="K10689" i="16"/>
  <c r="K10717" i="16"/>
  <c r="K10746" i="16"/>
  <c r="K10771" i="16"/>
  <c r="K10800" i="16"/>
  <c r="K10819" i="16"/>
  <c r="K10845" i="16"/>
  <c r="K10864" i="16"/>
  <c r="K10885" i="16"/>
  <c r="K10904" i="16"/>
  <c r="K10919" i="16"/>
  <c r="K10939" i="16"/>
  <c r="K10955" i="16"/>
  <c r="K10972" i="16"/>
  <c r="K10990" i="16"/>
  <c r="K11005" i="16"/>
  <c r="K11022" i="16"/>
  <c r="K11034" i="16"/>
  <c r="K11047" i="16"/>
  <c r="K11061" i="16"/>
  <c r="K11072" i="16"/>
  <c r="K11086" i="16"/>
  <c r="K11098" i="16"/>
  <c r="K11111" i="16"/>
  <c r="K11125" i="16"/>
  <c r="K11136" i="16"/>
  <c r="K11150" i="16"/>
  <c r="K11162" i="16"/>
  <c r="K11175" i="16"/>
  <c r="K11189" i="16"/>
  <c r="K11200" i="16"/>
  <c r="K11214" i="16"/>
  <c r="K11226" i="16"/>
  <c r="K11239" i="16"/>
  <c r="K11253" i="16"/>
  <c r="K11263" i="16"/>
  <c r="K11273" i="16"/>
  <c r="K11285" i="16"/>
  <c r="K11295" i="16"/>
  <c r="K11305" i="16"/>
  <c r="K11317" i="16"/>
  <c r="K11327" i="16"/>
  <c r="K11337" i="16"/>
  <c r="K11349" i="16"/>
  <c r="K11359" i="16"/>
  <c r="K11369" i="16"/>
  <c r="K10181" i="16"/>
  <c r="K10209" i="16"/>
  <c r="K10237" i="16"/>
  <c r="K10261" i="16"/>
  <c r="K10291" i="16"/>
  <c r="K10318" i="16"/>
  <c r="K10345" i="16"/>
  <c r="K10374" i="16"/>
  <c r="K10397" i="16"/>
  <c r="K10428" i="16"/>
  <c r="K10453" i="16"/>
  <c r="K10482" i="16"/>
  <c r="K10513" i="16"/>
  <c r="K10534" i="16"/>
  <c r="K10565" i="16"/>
  <c r="K10589" i="16"/>
  <c r="K10619" i="16"/>
  <c r="K10650" i="16"/>
  <c r="K10673" i="16"/>
  <c r="K10702" i="16"/>
  <c r="K10726" i="16"/>
  <c r="K10756" i="16"/>
  <c r="K10785" i="16"/>
  <c r="K10806" i="16"/>
  <c r="K10830" i="16"/>
  <c r="K10852" i="16"/>
  <c r="K10872" i="16"/>
  <c r="K10894" i="16"/>
  <c r="K10909" i="16"/>
  <c r="K10927" i="16"/>
  <c r="K10943" i="16"/>
  <c r="K10960" i="16"/>
  <c r="K10980" i="16"/>
  <c r="K10995" i="16"/>
  <c r="K11013" i="16"/>
  <c r="K11026" i="16"/>
  <c r="K11039" i="16"/>
  <c r="K11053" i="16"/>
  <c r="K11064" i="16"/>
  <c r="K11078" i="16"/>
  <c r="K11090" i="16"/>
  <c r="K11103" i="16"/>
  <c r="K11117" i="16"/>
  <c r="K11128" i="16"/>
  <c r="K11142" i="16"/>
  <c r="K11154" i="16"/>
  <c r="K11167" i="16"/>
  <c r="K11181" i="16"/>
  <c r="K11192" i="16"/>
  <c r="K11206" i="16"/>
  <c r="K11218" i="16"/>
  <c r="K11231" i="16"/>
  <c r="K11245" i="16"/>
  <c r="K11256" i="16"/>
  <c r="K11266" i="16"/>
  <c r="K11278" i="16"/>
  <c r="K11288" i="16"/>
  <c r="K11298" i="16"/>
  <c r="K11310" i="16"/>
  <c r="K11320" i="16"/>
  <c r="K11330" i="16"/>
  <c r="K11342" i="16"/>
  <c r="K11352" i="16"/>
  <c r="K11362" i="16"/>
  <c r="K11374" i="16"/>
  <c r="K11384" i="16"/>
  <c r="K11394" i="16"/>
  <c r="K11405" i="16"/>
  <c r="K11414" i="16"/>
  <c r="K11423" i="16"/>
  <c r="K11432" i="16"/>
  <c r="K11441" i="16"/>
  <c r="K11449" i="16"/>
  <c r="K11457" i="16"/>
  <c r="K11465" i="16"/>
  <c r="K11473" i="16"/>
  <c r="K11481" i="16"/>
  <c r="K11489" i="16"/>
  <c r="K11497" i="16"/>
  <c r="K11505" i="16"/>
  <c r="K11513" i="16"/>
  <c r="K11521" i="16"/>
  <c r="K11529" i="16"/>
  <c r="K11537" i="16"/>
  <c r="K11545" i="16"/>
  <c r="K10205" i="16"/>
  <c r="K10249" i="16"/>
  <c r="K10293" i="16"/>
  <c r="K10341" i="16"/>
  <c r="K10379" i="16"/>
  <c r="K10427" i="16"/>
  <c r="K10468" i="16"/>
  <c r="K10514" i="16"/>
  <c r="K10556" i="16"/>
  <c r="K10598" i="16"/>
  <c r="K10642" i="16"/>
  <c r="K10685" i="16"/>
  <c r="K10734" i="16"/>
  <c r="K10773" i="16"/>
  <c r="K10816" i="16"/>
  <c r="K10848" i="16"/>
  <c r="K10884" i="16"/>
  <c r="K10911" i="16"/>
  <c r="K10940" i="16"/>
  <c r="K10965" i="16"/>
  <c r="K10992" i="16"/>
  <c r="K11021" i="16"/>
  <c r="K11040" i="16"/>
  <c r="K11062" i="16"/>
  <c r="K11080" i="16"/>
  <c r="K11102" i="16"/>
  <c r="K11122" i="16"/>
  <c r="K11143" i="16"/>
  <c r="K11165" i="16"/>
  <c r="K11183" i="16"/>
  <c r="K11205" i="16"/>
  <c r="K11224" i="16"/>
  <c r="K11246" i="16"/>
  <c r="K11264" i="16"/>
  <c r="K11280" i="16"/>
  <c r="K11297" i="16"/>
  <c r="K11314" i="16"/>
  <c r="K11333" i="16"/>
  <c r="K11350" i="16"/>
  <c r="K11366" i="16"/>
  <c r="K11382" i="16"/>
  <c r="K11397" i="16"/>
  <c r="K11409" i="16"/>
  <c r="K11421" i="16"/>
  <c r="K11433" i="16"/>
  <c r="K11445" i="16"/>
  <c r="K11455" i="16"/>
  <c r="K11466" i="16"/>
  <c r="K11477" i="16"/>
  <c r="K11487" i="16"/>
  <c r="K11498" i="16"/>
  <c r="K11509" i="16"/>
  <c r="K11519" i="16"/>
  <c r="K11530" i="16"/>
  <c r="K11541" i="16"/>
  <c r="K11551" i="16"/>
  <c r="K11560" i="16"/>
  <c r="K11569" i="16"/>
  <c r="K11578" i="16"/>
  <c r="K11587" i="16"/>
  <c r="K11597" i="16"/>
  <c r="K11606" i="16"/>
  <c r="K11615" i="16"/>
  <c r="K11624" i="16"/>
  <c r="K11633" i="16"/>
  <c r="K11642" i="16"/>
  <c r="K11651" i="16"/>
  <c r="K11661" i="16"/>
  <c r="K11670" i="16"/>
  <c r="K11679" i="16"/>
  <c r="K11688" i="16"/>
  <c r="K11697" i="16"/>
  <c r="K11706" i="16"/>
  <c r="K11715" i="16"/>
  <c r="K11725" i="16"/>
  <c r="K11734" i="16"/>
  <c r="K11743" i="16"/>
  <c r="K11752" i="16"/>
  <c r="K11761" i="16"/>
  <c r="K11770" i="16"/>
  <c r="K11779" i="16"/>
  <c r="K11789" i="16"/>
  <c r="K11798" i="16"/>
  <c r="K11807" i="16"/>
  <c r="K11816" i="16"/>
  <c r="K11825" i="16"/>
  <c r="K11834" i="16"/>
  <c r="K11843" i="16"/>
  <c r="K11851" i="16"/>
  <c r="K11859" i="16"/>
  <c r="K11867" i="16"/>
  <c r="K11875" i="16"/>
  <c r="K11883" i="16"/>
  <c r="K11891" i="16"/>
  <c r="K11899" i="16"/>
  <c r="K11907" i="16"/>
  <c r="K11915" i="16"/>
  <c r="K11923" i="16"/>
  <c r="K11931" i="16"/>
  <c r="K11939" i="16"/>
  <c r="K11947" i="16"/>
  <c r="K11955" i="16"/>
  <c r="K11963" i="16"/>
  <c r="K11971" i="16"/>
  <c r="K11979" i="16"/>
  <c r="K11987" i="16"/>
  <c r="K11995" i="16"/>
  <c r="K12003" i="16"/>
  <c r="K12011" i="16"/>
  <c r="K12019" i="16"/>
  <c r="K12027" i="16"/>
  <c r="K12035" i="16"/>
  <c r="K12043" i="16"/>
  <c r="K12051" i="16"/>
  <c r="K12059" i="16"/>
  <c r="K12067" i="16"/>
  <c r="K12075" i="16"/>
  <c r="K12083" i="16"/>
  <c r="K12091" i="16"/>
  <c r="K12099" i="16"/>
  <c r="K12107" i="16"/>
  <c r="K12115" i="16"/>
  <c r="K12123" i="16"/>
  <c r="K12131" i="16"/>
  <c r="K12139" i="16"/>
  <c r="K12147" i="16"/>
  <c r="K12155" i="16"/>
  <c r="K12163" i="16"/>
  <c r="K12171" i="16"/>
  <c r="K12179" i="16"/>
  <c r="K12187" i="16"/>
  <c r="K12195" i="16"/>
  <c r="K12203" i="16"/>
  <c r="K12211" i="16"/>
  <c r="K10171" i="16"/>
  <c r="K10212" i="16"/>
  <c r="K10258" i="16"/>
  <c r="K10298" i="16"/>
  <c r="K10342" i="16"/>
  <c r="K10386" i="16"/>
  <c r="K10429" i="16"/>
  <c r="K10478" i="16"/>
  <c r="K10515" i="16"/>
  <c r="K10564" i="16"/>
  <c r="K10603" i="16"/>
  <c r="K10651" i="16"/>
  <c r="K10693" i="16"/>
  <c r="K10737" i="16"/>
  <c r="K10779" i="16"/>
  <c r="K10818" i="16"/>
  <c r="K10856" i="16"/>
  <c r="K10886" i="16"/>
  <c r="K10916" i="16"/>
  <c r="K10941" i="16"/>
  <c r="K10971" i="16"/>
  <c r="K10997" i="16"/>
  <c r="K11023" i="16"/>
  <c r="K11042" i="16"/>
  <c r="K11063" i="16"/>
  <c r="K11085" i="16"/>
  <c r="K11104" i="16"/>
  <c r="K11126" i="16"/>
  <c r="K11144" i="16"/>
  <c r="K11166" i="16"/>
  <c r="K11186" i="16"/>
  <c r="K11207" i="16"/>
  <c r="K11229" i="16"/>
  <c r="K11247" i="16"/>
  <c r="K11265" i="16"/>
  <c r="K11282" i="16"/>
  <c r="K11301" i="16"/>
  <c r="K11318" i="16"/>
  <c r="K11334" i="16"/>
  <c r="K11351" i="16"/>
  <c r="K11368" i="16"/>
  <c r="K11383" i="16"/>
  <c r="K11398" i="16"/>
  <c r="K11410" i="16"/>
  <c r="K11422" i="16"/>
  <c r="K11434" i="16"/>
  <c r="K11446" i="16"/>
  <c r="K11456" i="16"/>
  <c r="K11467" i="16"/>
  <c r="K11478" i="16"/>
  <c r="K11488" i="16"/>
  <c r="K11499" i="16"/>
  <c r="K11510" i="16"/>
  <c r="K11520" i="16"/>
  <c r="K11531" i="16"/>
  <c r="K11542" i="16"/>
  <c r="K11552" i="16"/>
  <c r="K11561" i="16"/>
  <c r="K11570" i="16"/>
  <c r="K11579" i="16"/>
  <c r="K11589" i="16"/>
  <c r="K11598" i="16"/>
  <c r="K11607" i="16"/>
  <c r="K11616" i="16"/>
  <c r="K11625" i="16"/>
  <c r="K11634" i="16"/>
  <c r="K11643" i="16"/>
  <c r="K11653" i="16"/>
  <c r="K11662" i="16"/>
  <c r="K11671" i="16"/>
  <c r="K11680" i="16"/>
  <c r="K11689" i="16"/>
  <c r="K11698" i="16"/>
  <c r="K11707" i="16"/>
  <c r="K11717" i="16"/>
  <c r="K11726" i="16"/>
  <c r="K11735" i="16"/>
  <c r="K11744" i="16"/>
  <c r="K11753" i="16"/>
  <c r="K11762" i="16"/>
  <c r="K11771" i="16"/>
  <c r="K11781" i="16"/>
  <c r="K11790" i="16"/>
  <c r="K11799" i="16"/>
  <c r="K11808" i="16"/>
  <c r="K11817" i="16"/>
  <c r="K11826" i="16"/>
  <c r="K11835" i="16"/>
  <c r="K11844" i="16"/>
  <c r="K11852" i="16"/>
  <c r="K11860" i="16"/>
  <c r="K11868" i="16"/>
  <c r="K11876" i="16"/>
  <c r="K11884" i="16"/>
  <c r="K11892" i="16"/>
  <c r="K11900" i="16"/>
  <c r="K11908" i="16"/>
  <c r="K11916" i="16"/>
  <c r="K11924" i="16"/>
  <c r="K11932" i="16"/>
  <c r="K11940" i="16"/>
  <c r="K11948" i="16"/>
  <c r="K11956" i="16"/>
  <c r="K11964" i="16"/>
  <c r="K11972" i="16"/>
  <c r="K11980" i="16"/>
  <c r="K11988" i="16"/>
  <c r="K11996" i="16"/>
  <c r="K12004" i="16"/>
  <c r="K12012" i="16"/>
  <c r="K12020" i="16"/>
  <c r="K12028" i="16"/>
  <c r="K12036" i="16"/>
  <c r="K12044" i="16"/>
  <c r="K12052" i="16"/>
  <c r="K12060" i="16"/>
  <c r="K12068" i="16"/>
  <c r="K12076" i="16"/>
  <c r="K12084" i="16"/>
  <c r="K12092" i="16"/>
  <c r="K12100" i="16"/>
  <c r="K12108" i="16"/>
  <c r="K12116" i="16"/>
  <c r="K12124" i="16"/>
  <c r="K12132" i="16"/>
  <c r="K12140" i="16"/>
  <c r="K12148" i="16"/>
  <c r="K12156" i="16"/>
  <c r="K12164" i="16"/>
  <c r="K12172" i="16"/>
  <c r="K12180" i="16"/>
  <c r="K12188" i="16"/>
  <c r="K12196" i="16"/>
  <c r="K12204" i="16"/>
  <c r="K12212" i="16"/>
  <c r="K12220" i="16"/>
  <c r="K12228" i="16"/>
  <c r="K12236" i="16"/>
  <c r="K12244" i="16"/>
  <c r="K12252" i="16"/>
  <c r="K12260" i="16"/>
  <c r="K12268" i="16"/>
  <c r="K12276" i="16"/>
  <c r="K12284" i="16"/>
  <c r="K12292" i="16"/>
  <c r="K12300" i="16"/>
  <c r="K12308" i="16"/>
  <c r="K12316" i="16"/>
  <c r="K12324" i="16"/>
  <c r="K12332" i="16"/>
  <c r="K12340" i="16"/>
  <c r="K12348" i="16"/>
  <c r="K12356" i="16"/>
  <c r="K12364" i="16"/>
  <c r="K12372" i="16"/>
  <c r="K12380" i="16"/>
  <c r="K12388" i="16"/>
  <c r="K12396" i="16"/>
  <c r="K12404" i="16"/>
  <c r="K12412" i="16"/>
  <c r="K12420" i="16"/>
  <c r="K12428" i="16"/>
  <c r="K12436" i="16"/>
  <c r="K12444" i="16"/>
  <c r="K12452" i="16"/>
  <c r="K12460" i="16"/>
  <c r="K12468" i="16"/>
  <c r="K12476" i="16"/>
  <c r="K12484" i="16"/>
  <c r="K12492" i="16"/>
  <c r="K10194" i="16"/>
  <c r="K10241" i="16"/>
  <c r="K10283" i="16"/>
  <c r="K10325" i="16"/>
  <c r="K10369" i="16"/>
  <c r="K10414" i="16"/>
  <c r="K10460" i="16"/>
  <c r="K10501" i="16"/>
  <c r="K10546" i="16"/>
  <c r="K10587" i="16"/>
  <c r="K10633" i="16"/>
  <c r="K10675" i="16"/>
  <c r="K10721" i="16"/>
  <c r="K10761" i="16"/>
  <c r="K10803" i="16"/>
  <c r="K10844" i="16"/>
  <c r="K10875" i="16"/>
  <c r="K10907" i="16"/>
  <c r="K10931" i="16"/>
  <c r="K10959" i="16"/>
  <c r="K10987" i="16"/>
  <c r="K11014" i="16"/>
  <c r="K11037" i="16"/>
  <c r="K11055" i="16"/>
  <c r="K11077" i="16"/>
  <c r="K11096" i="16"/>
  <c r="K11118" i="16"/>
  <c r="K11138" i="16"/>
  <c r="K11158" i="16"/>
  <c r="K11178" i="16"/>
  <c r="K11199" i="16"/>
  <c r="K11221" i="16"/>
  <c r="K11240" i="16"/>
  <c r="K11258" i="16"/>
  <c r="K11277" i="16"/>
  <c r="K11294" i="16"/>
  <c r="K11311" i="16"/>
  <c r="K11328" i="16"/>
  <c r="K11344" i="16"/>
  <c r="K11361" i="16"/>
  <c r="K11378" i="16"/>
  <c r="K11392" i="16"/>
  <c r="K11406" i="16"/>
  <c r="K11418" i="16"/>
  <c r="K11430" i="16"/>
  <c r="K11442" i="16"/>
  <c r="K11453" i="16"/>
  <c r="K11463" i="16"/>
  <c r="K11474" i="16"/>
  <c r="K11485" i="16"/>
  <c r="K11495" i="16"/>
  <c r="K11506" i="16"/>
  <c r="K11517" i="16"/>
  <c r="K11527" i="16"/>
  <c r="K11538" i="16"/>
  <c r="K11549" i="16"/>
  <c r="K11558" i="16"/>
  <c r="K11567" i="16"/>
  <c r="K11576" i="16"/>
  <c r="K11585" i="16"/>
  <c r="K11594" i="16"/>
  <c r="K11603" i="16"/>
  <c r="K11613" i="16"/>
  <c r="K11622" i="16"/>
  <c r="K11631" i="16"/>
  <c r="K11640" i="16"/>
  <c r="K11649" i="16"/>
  <c r="K11658" i="16"/>
  <c r="K11667" i="16"/>
  <c r="K11677" i="16"/>
  <c r="K11686" i="16"/>
  <c r="K11695" i="16"/>
  <c r="K11704" i="16"/>
  <c r="K11713" i="16"/>
  <c r="K11722" i="16"/>
  <c r="K11731" i="16"/>
  <c r="K11741" i="16"/>
  <c r="K11750" i="16"/>
  <c r="K11759" i="16"/>
  <c r="K11768" i="16"/>
  <c r="K11777" i="16"/>
  <c r="K11786" i="16"/>
  <c r="K11795" i="16"/>
  <c r="K11805" i="16"/>
  <c r="K11814" i="16"/>
  <c r="K11823" i="16"/>
  <c r="K11832" i="16"/>
  <c r="K11841" i="16"/>
  <c r="K11849" i="16"/>
  <c r="K11857" i="16"/>
  <c r="K11865" i="16"/>
  <c r="K11873" i="16"/>
  <c r="K11881" i="16"/>
  <c r="K11889" i="16"/>
  <c r="K11897" i="16"/>
  <c r="K11905" i="16"/>
  <c r="K11913" i="16"/>
  <c r="K11921" i="16"/>
  <c r="K11929" i="16"/>
  <c r="K11937" i="16"/>
  <c r="K11945" i="16"/>
  <c r="K11953" i="16"/>
  <c r="K11961" i="16"/>
  <c r="K11969" i="16"/>
  <c r="K11977" i="16"/>
  <c r="K11985" i="16"/>
  <c r="K11993" i="16"/>
  <c r="K12001" i="16"/>
  <c r="K12009" i="16"/>
  <c r="K12017" i="16"/>
  <c r="K12025" i="16"/>
  <c r="K12033" i="16"/>
  <c r="K12041" i="16"/>
  <c r="K12049" i="16"/>
  <c r="K12057" i="16"/>
  <c r="K12065" i="16"/>
  <c r="K12073" i="16"/>
  <c r="K12081" i="16"/>
  <c r="K12089" i="16"/>
  <c r="K12097" i="16"/>
  <c r="K12105" i="16"/>
  <c r="K12113" i="16"/>
  <c r="K12121" i="16"/>
  <c r="K12129" i="16"/>
  <c r="K12137" i="16"/>
  <c r="K12145" i="16"/>
  <c r="K12153" i="16"/>
  <c r="K12161" i="16"/>
  <c r="K12169" i="16"/>
  <c r="K12177" i="16"/>
  <c r="K10227" i="16"/>
  <c r="K10308" i="16"/>
  <c r="K10364" i="16"/>
  <c r="K10443" i="16"/>
  <c r="K10505" i="16"/>
  <c r="K10579" i="16"/>
  <c r="K10652" i="16"/>
  <c r="K10716" i="16"/>
  <c r="K10789" i="16"/>
  <c r="K10846" i="16"/>
  <c r="K10896" i="16"/>
  <c r="K10948" i="16"/>
  <c r="K10982" i="16"/>
  <c r="K11029" i="16"/>
  <c r="K11058" i="16"/>
  <c r="K11093" i="16"/>
  <c r="K11127" i="16"/>
  <c r="K11157" i="16"/>
  <c r="K11191" i="16"/>
  <c r="K11222" i="16"/>
  <c r="K11255" i="16"/>
  <c r="K11286" i="16"/>
  <c r="K11309" i="16"/>
  <c r="K11338" i="16"/>
  <c r="K11365" i="16"/>
  <c r="K11390" i="16"/>
  <c r="K11411" i="16"/>
  <c r="K11429" i="16"/>
  <c r="K11448" i="16"/>
  <c r="K11464" i="16"/>
  <c r="K11482" i="16"/>
  <c r="K11501" i="16"/>
  <c r="K11515" i="16"/>
  <c r="K11534" i="16"/>
  <c r="K11550" i="16"/>
  <c r="K11565" i="16"/>
  <c r="K11581" i="16"/>
  <c r="K11593" i="16"/>
  <c r="K11609" i="16"/>
  <c r="K11623" i="16"/>
  <c r="K11638" i="16"/>
  <c r="K11654" i="16"/>
  <c r="K11666" i="16"/>
  <c r="K11682" i="16"/>
  <c r="K11696" i="16"/>
  <c r="K11711" i="16"/>
  <c r="K11727" i="16"/>
  <c r="K11739" i="16"/>
  <c r="K11755" i="16"/>
  <c r="K11769" i="16"/>
  <c r="K11784" i="16"/>
  <c r="K11800" i="16"/>
  <c r="K11813" i="16"/>
  <c r="K11829" i="16"/>
  <c r="K11842" i="16"/>
  <c r="K11855" i="16"/>
  <c r="K11869" i="16"/>
  <c r="K11880" i="16"/>
  <c r="K11894" i="16"/>
  <c r="K11906" i="16"/>
  <c r="K11919" i="16"/>
  <c r="K11933" i="16"/>
  <c r="K11944" i="16"/>
  <c r="K11958" i="16"/>
  <c r="K11970" i="16"/>
  <c r="K11983" i="16"/>
  <c r="K11997" i="16"/>
  <c r="K12008" i="16"/>
  <c r="K12022" i="16"/>
  <c r="K12034" i="16"/>
  <c r="K12047" i="16"/>
  <c r="K12061" i="16"/>
  <c r="K12072" i="16"/>
  <c r="K12086" i="16"/>
  <c r="K12098" i="16"/>
  <c r="K12111" i="16"/>
  <c r="K12125" i="16"/>
  <c r="K12136" i="16"/>
  <c r="K12150" i="16"/>
  <c r="K12162" i="16"/>
  <c r="K12175" i="16"/>
  <c r="K12186" i="16"/>
  <c r="K12198" i="16"/>
  <c r="K12208" i="16"/>
  <c r="K12218" i="16"/>
  <c r="K12227" i="16"/>
  <c r="K12237" i="16"/>
  <c r="K12246" i="16"/>
  <c r="K12255" i="16"/>
  <c r="K12264" i="16"/>
  <c r="K12273" i="16"/>
  <c r="K12282" i="16"/>
  <c r="K12291" i="16"/>
  <c r="K12301" i="16"/>
  <c r="K12310" i="16"/>
  <c r="K12319" i="16"/>
  <c r="K12328" i="16"/>
  <c r="K12337" i="16"/>
  <c r="K12346" i="16"/>
  <c r="K12355" i="16"/>
  <c r="K12365" i="16"/>
  <c r="K12374" i="16"/>
  <c r="K12383" i="16"/>
  <c r="K12392" i="16"/>
  <c r="K12401" i="16"/>
  <c r="K12410" i="16"/>
  <c r="K12419" i="16"/>
  <c r="K12429" i="16"/>
  <c r="K12438" i="16"/>
  <c r="K12447" i="16"/>
  <c r="K12456" i="16"/>
  <c r="K12465" i="16"/>
  <c r="K12474" i="16"/>
  <c r="K12483" i="16"/>
  <c r="K12493" i="16"/>
  <c r="K12501" i="16"/>
  <c r="K12509" i="16"/>
  <c r="K12517" i="16"/>
  <c r="K12525" i="16"/>
  <c r="K12533" i="16"/>
  <c r="K12541" i="16"/>
  <c r="K12549" i="16"/>
  <c r="K12557" i="16"/>
  <c r="K12565" i="16"/>
  <c r="K12573" i="16"/>
  <c r="K12581" i="16"/>
  <c r="K12589" i="16"/>
  <c r="K12597" i="16"/>
  <c r="K12605" i="16"/>
  <c r="K12613" i="16"/>
  <c r="K12621" i="16"/>
  <c r="K12629" i="16"/>
  <c r="K12637" i="16"/>
  <c r="K12645" i="16"/>
  <c r="K12653" i="16"/>
  <c r="K12661" i="16"/>
  <c r="K12669" i="16"/>
  <c r="K12677" i="16"/>
  <c r="K12685" i="16"/>
  <c r="K12693" i="16"/>
  <c r="K12701" i="16"/>
  <c r="K12709" i="16"/>
  <c r="K12717" i="16"/>
  <c r="K12725" i="16"/>
  <c r="K12733" i="16"/>
  <c r="K12741" i="16"/>
  <c r="K12749" i="16"/>
  <c r="K12757" i="16"/>
  <c r="K12765" i="16"/>
  <c r="K12773" i="16"/>
  <c r="K12781" i="16"/>
  <c r="K12789" i="16"/>
  <c r="K12797" i="16"/>
  <c r="K12805" i="16"/>
  <c r="K12813" i="16"/>
  <c r="K12821" i="16"/>
  <c r="K12829" i="16"/>
  <c r="K12837" i="16"/>
  <c r="K12845" i="16"/>
  <c r="K12853" i="16"/>
  <c r="K12861" i="16"/>
  <c r="K12869" i="16"/>
  <c r="K12877" i="16"/>
  <c r="K12885" i="16"/>
  <c r="K12893" i="16"/>
  <c r="K12901" i="16"/>
  <c r="K12909" i="16"/>
  <c r="K12917" i="16"/>
  <c r="K12925" i="16"/>
  <c r="K12933" i="16"/>
  <c r="K10173" i="16"/>
  <c r="K10234" i="16"/>
  <c r="K10310" i="16"/>
  <c r="K10377" i="16"/>
  <c r="K10449" i="16"/>
  <c r="K10523" i="16"/>
  <c r="K10586" i="16"/>
  <c r="K10660" i="16"/>
  <c r="K10724" i="16"/>
  <c r="K10794" i="16"/>
  <c r="K10859" i="16"/>
  <c r="K10901" i="16"/>
  <c r="K10949" i="16"/>
  <c r="K10991" i="16"/>
  <c r="K11030" i="16"/>
  <c r="K11066" i="16"/>
  <c r="K11094" i="16"/>
  <c r="K11130" i="16"/>
  <c r="K11160" i="16"/>
  <c r="K11194" i="16"/>
  <c r="K11230" i="16"/>
  <c r="K11257" i="16"/>
  <c r="K11287" i="16"/>
  <c r="K11312" i="16"/>
  <c r="K11341" i="16"/>
  <c r="K11370" i="16"/>
  <c r="K11391" i="16"/>
  <c r="K11413" i="16"/>
  <c r="K11431" i="16"/>
  <c r="K11450" i="16"/>
  <c r="K11469" i="16"/>
  <c r="K11483" i="16"/>
  <c r="K11502" i="16"/>
  <c r="K11518" i="16"/>
  <c r="K11535" i="16"/>
  <c r="K11553" i="16"/>
  <c r="K11566" i="16"/>
  <c r="K11582" i="16"/>
  <c r="K11595" i="16"/>
  <c r="K11610" i="16"/>
  <c r="K11626" i="16"/>
  <c r="K11639" i="16"/>
  <c r="K11655" i="16"/>
  <c r="K11669" i="16"/>
  <c r="K11683" i="16"/>
  <c r="K11699" i="16"/>
  <c r="K11712" i="16"/>
  <c r="K11728" i="16"/>
  <c r="K11742" i="16"/>
  <c r="K11757" i="16"/>
  <c r="K11773" i="16"/>
  <c r="K11785" i="16"/>
  <c r="K11801" i="16"/>
  <c r="K11815" i="16"/>
  <c r="K11830" i="16"/>
  <c r="K11845" i="16"/>
  <c r="K11856" i="16"/>
  <c r="K11870" i="16"/>
  <c r="K11882" i="16"/>
  <c r="K11895" i="16"/>
  <c r="K11909" i="16"/>
  <c r="K11920" i="16"/>
  <c r="K11934" i="16"/>
  <c r="K11946" i="16"/>
  <c r="K11959" i="16"/>
  <c r="K11973" i="16"/>
  <c r="K11984" i="16"/>
  <c r="K11998" i="16"/>
  <c r="K12010" i="16"/>
  <c r="K12023" i="16"/>
  <c r="K12037" i="16"/>
  <c r="K12048" i="16"/>
  <c r="K12062" i="16"/>
  <c r="K12074" i="16"/>
  <c r="K12087" i="16"/>
  <c r="K12101" i="16"/>
  <c r="K12112" i="16"/>
  <c r="K12126" i="16"/>
  <c r="K12138" i="16"/>
  <c r="K12151" i="16"/>
  <c r="K12165" i="16"/>
  <c r="K12176" i="16"/>
  <c r="K12189" i="16"/>
  <c r="K12199" i="16"/>
  <c r="K12209" i="16"/>
  <c r="K12219" i="16"/>
  <c r="K12229" i="16"/>
  <c r="K12238" i="16"/>
  <c r="K12247" i="16"/>
  <c r="K12256" i="16"/>
  <c r="K12265" i="16"/>
  <c r="K12274" i="16"/>
  <c r="K12283" i="16"/>
  <c r="K12293" i="16"/>
  <c r="K12302" i="16"/>
  <c r="K12311" i="16"/>
  <c r="K12320" i="16"/>
  <c r="K12329" i="16"/>
  <c r="K12338" i="16"/>
  <c r="K12347" i="16"/>
  <c r="K12357" i="16"/>
  <c r="K12366" i="16"/>
  <c r="K12375" i="16"/>
  <c r="K12384" i="16"/>
  <c r="K12393" i="16"/>
  <c r="K12402" i="16"/>
  <c r="K12411" i="16"/>
  <c r="K12421" i="16"/>
  <c r="K12430" i="16"/>
  <c r="K12439" i="16"/>
  <c r="K12448" i="16"/>
  <c r="K12457" i="16"/>
  <c r="K12466" i="16"/>
  <c r="K12475" i="16"/>
  <c r="K12485" i="16"/>
  <c r="K12494" i="16"/>
  <c r="K12502" i="16"/>
  <c r="K12510" i="16"/>
  <c r="K12518" i="16"/>
  <c r="K12526" i="16"/>
  <c r="K12534" i="16"/>
  <c r="K12542" i="16"/>
  <c r="K12550" i="16"/>
  <c r="K12558" i="16"/>
  <c r="K12566" i="16"/>
  <c r="K12574" i="16"/>
  <c r="K12582" i="16"/>
  <c r="K12590" i="16"/>
  <c r="K12598" i="16"/>
  <c r="K12606" i="16"/>
  <c r="K12614" i="16"/>
  <c r="K12622" i="16"/>
  <c r="K12630" i="16"/>
  <c r="K12638" i="16"/>
  <c r="K12646" i="16"/>
  <c r="K12654" i="16"/>
  <c r="K12662" i="16"/>
  <c r="K12670" i="16"/>
  <c r="K12678" i="16"/>
  <c r="K12686" i="16"/>
  <c r="K12694" i="16"/>
  <c r="K12702" i="16"/>
  <c r="K12710" i="16"/>
  <c r="K12718" i="16"/>
  <c r="K12726" i="16"/>
  <c r="K12734" i="16"/>
  <c r="K12742" i="16"/>
  <c r="K12750" i="16"/>
  <c r="K12758" i="16"/>
  <c r="K12766" i="16"/>
  <c r="K12774" i="16"/>
  <c r="K12782" i="16"/>
  <c r="K12790" i="16"/>
  <c r="K12798" i="16"/>
  <c r="K12806" i="16"/>
  <c r="K12814" i="16"/>
  <c r="K12822" i="16"/>
  <c r="K12830" i="16"/>
  <c r="K12838" i="16"/>
  <c r="K12846" i="16"/>
  <c r="K12854" i="16"/>
  <c r="K12862" i="16"/>
  <c r="K12870" i="16"/>
  <c r="K12878" i="16"/>
  <c r="K12886" i="16"/>
  <c r="K12894" i="16"/>
  <c r="K12902" i="16"/>
  <c r="K12910" i="16"/>
  <c r="K12918" i="16"/>
  <c r="K12926" i="16"/>
  <c r="K12934" i="16"/>
  <c r="K12942" i="16"/>
  <c r="K12950" i="16"/>
  <c r="K12958" i="16"/>
  <c r="K12966" i="16"/>
  <c r="K12974" i="16"/>
  <c r="K12982" i="16"/>
  <c r="K12990" i="16"/>
  <c r="K12998" i="16"/>
  <c r="K13006" i="16"/>
  <c r="K13014" i="16"/>
  <c r="K13022" i="16"/>
  <c r="K13030" i="16"/>
  <c r="K13038" i="16"/>
  <c r="K13046" i="16"/>
  <c r="K13054" i="16"/>
  <c r="K13062" i="16"/>
  <c r="K13070" i="16"/>
  <c r="K13078" i="16"/>
  <c r="K13086" i="16"/>
  <c r="K13094" i="16"/>
  <c r="K13102" i="16"/>
  <c r="K13110" i="16"/>
  <c r="K13118" i="16"/>
  <c r="K10177" i="16"/>
  <c r="K10190" i="16"/>
  <c r="K10214" i="16"/>
  <c r="K10277" i="16"/>
  <c r="K10353" i="16"/>
  <c r="K10419" i="16"/>
  <c r="K10490" i="16"/>
  <c r="K10566" i="16"/>
  <c r="K10625" i="16"/>
  <c r="K10705" i="16"/>
  <c r="K10770" i="16"/>
  <c r="K10834" i="16"/>
  <c r="K10891" i="16"/>
  <c r="K10928" i="16"/>
  <c r="K10975" i="16"/>
  <c r="K11015" i="16"/>
  <c r="K11050" i="16"/>
  <c r="K11087" i="16"/>
  <c r="K11114" i="16"/>
  <c r="K11151" i="16"/>
  <c r="K11182" i="16"/>
  <c r="K11215" i="16"/>
  <c r="K11250" i="16"/>
  <c r="K11274" i="16"/>
  <c r="K11304" i="16"/>
  <c r="K11329" i="16"/>
  <c r="K11358" i="16"/>
  <c r="K11385" i="16"/>
  <c r="K11403" i="16"/>
  <c r="K11425" i="16"/>
  <c r="K11443" i="16"/>
  <c r="K11461" i="16"/>
  <c r="K11479" i="16"/>
  <c r="K11494" i="16"/>
  <c r="K11512" i="16"/>
  <c r="K11528" i="16"/>
  <c r="K11546" i="16"/>
  <c r="K11562" i="16"/>
  <c r="K11575" i="16"/>
  <c r="K11591" i="16"/>
  <c r="K11605" i="16"/>
  <c r="K11619" i="16"/>
  <c r="K11635" i="16"/>
  <c r="K11648" i="16"/>
  <c r="K11664" i="16"/>
  <c r="K11678" i="16"/>
  <c r="K11693" i="16"/>
  <c r="K11709" i="16"/>
  <c r="K11721" i="16"/>
  <c r="K11737" i="16"/>
  <c r="K11751" i="16"/>
  <c r="K11766" i="16"/>
  <c r="K11782" i="16"/>
  <c r="K11794" i="16"/>
  <c r="K11810" i="16"/>
  <c r="K11824" i="16"/>
  <c r="K11839" i="16"/>
  <c r="K11853" i="16"/>
  <c r="K11864" i="16"/>
  <c r="K11878" i="16"/>
  <c r="K11890" i="16"/>
  <c r="K11903" i="16"/>
  <c r="K11917" i="16"/>
  <c r="K11928" i="16"/>
  <c r="K11942" i="16"/>
  <c r="K11954" i="16"/>
  <c r="K11967" i="16"/>
  <c r="K11981" i="16"/>
  <c r="K11992" i="16"/>
  <c r="K12006" i="16"/>
  <c r="K12018" i="16"/>
  <c r="K12031" i="16"/>
  <c r="K12045" i="16"/>
  <c r="K12056" i="16"/>
  <c r="K12070" i="16"/>
  <c r="K12082" i="16"/>
  <c r="K12095" i="16"/>
  <c r="K12109" i="16"/>
  <c r="K12120" i="16"/>
  <c r="K12134" i="16"/>
  <c r="K12146" i="16"/>
  <c r="K12159" i="16"/>
  <c r="K12173" i="16"/>
  <c r="K12184" i="16"/>
  <c r="K12194" i="16"/>
  <c r="K12206" i="16"/>
  <c r="K12216" i="16"/>
  <c r="K12225" i="16"/>
  <c r="K12234" i="16"/>
  <c r="K12243" i="16"/>
  <c r="K12253" i="16"/>
  <c r="K12262" i="16"/>
  <c r="K12271" i="16"/>
  <c r="K12280" i="16"/>
  <c r="K12289" i="16"/>
  <c r="K12298" i="16"/>
  <c r="K12307" i="16"/>
  <c r="K12317" i="16"/>
  <c r="K12326" i="16"/>
  <c r="K12335" i="16"/>
  <c r="K12344" i="16"/>
  <c r="K12353" i="16"/>
  <c r="K12362" i="16"/>
  <c r="K12371" i="16"/>
  <c r="K12381" i="16"/>
  <c r="K12390" i="16"/>
  <c r="K12399" i="16"/>
  <c r="K12408" i="16"/>
  <c r="K12417" i="16"/>
  <c r="K12426" i="16"/>
  <c r="K12435" i="16"/>
  <c r="K12445" i="16"/>
  <c r="K12454" i="16"/>
  <c r="K12463" i="16"/>
  <c r="K12472" i="16"/>
  <c r="K12481" i="16"/>
  <c r="K12490" i="16"/>
  <c r="K12499" i="16"/>
  <c r="K12507" i="16"/>
  <c r="K12515" i="16"/>
  <c r="K12523" i="16"/>
  <c r="K12531" i="16"/>
  <c r="K12539" i="16"/>
  <c r="K12547" i="16"/>
  <c r="K12555" i="16"/>
  <c r="K12563" i="16"/>
  <c r="K12571" i="16"/>
  <c r="K12579" i="16"/>
  <c r="K12587" i="16"/>
  <c r="K12595" i="16"/>
  <c r="K12603" i="16"/>
  <c r="K12611" i="16"/>
  <c r="K12619" i="16"/>
  <c r="K12627" i="16"/>
  <c r="K12635" i="16"/>
  <c r="K12643" i="16"/>
  <c r="K12651" i="16"/>
  <c r="K12659" i="16"/>
  <c r="K12667" i="16"/>
  <c r="K12675" i="16"/>
  <c r="K12683" i="16"/>
  <c r="K12691" i="16"/>
  <c r="K12699" i="16"/>
  <c r="K12707" i="16"/>
  <c r="K12715" i="16"/>
  <c r="K12723" i="16"/>
  <c r="K12731" i="16"/>
  <c r="K12739" i="16"/>
  <c r="K12747" i="16"/>
  <c r="K12755" i="16"/>
  <c r="K12763" i="16"/>
  <c r="K12771" i="16"/>
  <c r="K12779" i="16"/>
  <c r="K12787" i="16"/>
  <c r="K12795" i="16"/>
  <c r="K12803" i="16"/>
  <c r="K12811" i="16"/>
  <c r="K12819" i="16"/>
  <c r="K12827" i="16"/>
  <c r="K12835" i="16"/>
  <c r="K12843" i="16"/>
  <c r="K12851" i="16"/>
  <c r="K12859" i="16"/>
  <c r="K12867" i="16"/>
  <c r="K12875" i="16"/>
  <c r="K12883" i="16"/>
  <c r="K12891" i="16"/>
  <c r="K12899" i="16"/>
  <c r="K12907" i="16"/>
  <c r="K12915" i="16"/>
  <c r="K12923" i="16"/>
  <c r="K12931" i="16"/>
  <c r="K10225" i="16"/>
  <c r="K10331" i="16"/>
  <c r="K10450" i="16"/>
  <c r="K10549" i="16"/>
  <c r="K10670" i="16"/>
  <c r="K10788" i="16"/>
  <c r="K10870" i="16"/>
  <c r="K10951" i="16"/>
  <c r="K11012" i="16"/>
  <c r="K11071" i="16"/>
  <c r="K11119" i="16"/>
  <c r="K11174" i="16"/>
  <c r="K11232" i="16"/>
  <c r="K11272" i="16"/>
  <c r="K11321" i="16"/>
  <c r="K11360" i="16"/>
  <c r="K11401" i="16"/>
  <c r="K11437" i="16"/>
  <c r="K11459" i="16"/>
  <c r="K11490" i="16"/>
  <c r="K11514" i="16"/>
  <c r="K11543" i="16"/>
  <c r="K11568" i="16"/>
  <c r="K11590" i="16"/>
  <c r="K11614" i="16"/>
  <c r="K11637" i="16"/>
  <c r="K11659" i="16"/>
  <c r="K11685" i="16"/>
  <c r="K11705" i="16"/>
  <c r="K11730" i="16"/>
  <c r="K11754" i="16"/>
  <c r="K11776" i="16"/>
  <c r="K11802" i="16"/>
  <c r="K11822" i="16"/>
  <c r="K11847" i="16"/>
  <c r="K11866" i="16"/>
  <c r="K11887" i="16"/>
  <c r="K11910" i="16"/>
  <c r="K11927" i="16"/>
  <c r="K11950" i="16"/>
  <c r="K11968" i="16"/>
  <c r="K11990" i="16"/>
  <c r="K12013" i="16"/>
  <c r="K12030" i="16"/>
  <c r="K12053" i="16"/>
  <c r="K12071" i="16"/>
  <c r="K12093" i="16"/>
  <c r="K12114" i="16"/>
  <c r="K12133" i="16"/>
  <c r="K12154" i="16"/>
  <c r="K10244" i="16"/>
  <c r="K10347" i="16"/>
  <c r="K10461" i="16"/>
  <c r="K10569" i="16"/>
  <c r="K10683" i="16"/>
  <c r="K10801" i="16"/>
  <c r="K10877" i="16"/>
  <c r="K10958" i="16"/>
  <c r="K11024" i="16"/>
  <c r="K11074" i="16"/>
  <c r="K11133" i="16"/>
  <c r="K11176" i="16"/>
  <c r="K11234" i="16"/>
  <c r="K11279" i="16"/>
  <c r="K11322" i="16"/>
  <c r="K11373" i="16"/>
  <c r="K11402" i="16"/>
  <c r="K11438" i="16"/>
  <c r="K11462" i="16"/>
  <c r="K11491" i="16"/>
  <c r="K11522" i="16"/>
  <c r="K11544" i="16"/>
  <c r="K11571" i="16"/>
  <c r="K11592" i="16"/>
  <c r="K11617" i="16"/>
  <c r="K11641" i="16"/>
  <c r="K11663" i="16"/>
  <c r="K11687" i="16"/>
  <c r="K11710" i="16"/>
  <c r="K11733" i="16"/>
  <c r="K11758" i="16"/>
  <c r="K11778" i="16"/>
  <c r="K11803" i="16"/>
  <c r="K11827" i="16"/>
  <c r="K11848" i="16"/>
  <c r="K11871" i="16"/>
  <c r="K11888" i="16"/>
  <c r="K11911" i="16"/>
  <c r="K11930" i="16"/>
  <c r="K11951" i="16"/>
  <c r="K11974" i="16"/>
  <c r="K11991" i="16"/>
  <c r="K12014" i="16"/>
  <c r="K12032" i="16"/>
  <c r="K12054" i="16"/>
  <c r="K12077" i="16"/>
  <c r="K12094" i="16"/>
  <c r="K12117" i="16"/>
  <c r="K12135" i="16"/>
  <c r="K12157" i="16"/>
  <c r="K12178" i="16"/>
  <c r="K12193" i="16"/>
  <c r="K12213" i="16"/>
  <c r="K12226" i="16"/>
  <c r="K12241" i="16"/>
  <c r="K12257" i="16"/>
  <c r="K12270" i="16"/>
  <c r="K12286" i="16"/>
  <c r="K12299" i="16"/>
  <c r="K12314" i="16"/>
  <c r="K12330" i="16"/>
  <c r="K12343" i="16"/>
  <c r="K12359" i="16"/>
  <c r="K12373" i="16"/>
  <c r="K12387" i="16"/>
  <c r="K12403" i="16"/>
  <c r="K12416" i="16"/>
  <c r="K12432" i="16"/>
  <c r="K12446" i="16"/>
  <c r="K12461" i="16"/>
  <c r="K12477" i="16"/>
  <c r="K12489" i="16"/>
  <c r="K12504" i="16"/>
  <c r="K12516" i="16"/>
  <c r="K12529" i="16"/>
  <c r="K12543" i="16"/>
  <c r="K12554" i="16"/>
  <c r="K12568" i="16"/>
  <c r="K12580" i="16"/>
  <c r="K12593" i="16"/>
  <c r="K12607" i="16"/>
  <c r="K12618" i="16"/>
  <c r="K12632" i="16"/>
  <c r="K12644" i="16"/>
  <c r="K12657" i="16"/>
  <c r="K10323" i="16"/>
  <c r="K10483" i="16"/>
  <c r="K10620" i="16"/>
  <c r="K10757" i="16"/>
  <c r="K10908" i="16"/>
  <c r="K11000" i="16"/>
  <c r="K11069" i="16"/>
  <c r="K11141" i="16"/>
  <c r="K11208" i="16"/>
  <c r="K11270" i="16"/>
  <c r="K11336" i="16"/>
  <c r="K11386" i="16"/>
  <c r="K11427" i="16"/>
  <c r="K11471" i="16"/>
  <c r="K11504" i="16"/>
  <c r="K11539" i="16"/>
  <c r="K11574" i="16"/>
  <c r="K11602" i="16"/>
  <c r="K11632" i="16"/>
  <c r="K11672" i="16"/>
  <c r="K11701" i="16"/>
  <c r="K11729" i="16"/>
  <c r="K11763" i="16"/>
  <c r="K11792" i="16"/>
  <c r="K11821" i="16"/>
  <c r="K11854" i="16"/>
  <c r="K11879" i="16"/>
  <c r="K11904" i="16"/>
  <c r="K11936" i="16"/>
  <c r="K11962" i="16"/>
  <c r="K11989" i="16"/>
  <c r="K12016" i="16"/>
  <c r="K12042" i="16"/>
  <c r="K12069" i="16"/>
  <c r="K12102" i="16"/>
  <c r="K12127" i="16"/>
  <c r="K12152" i="16"/>
  <c r="K12181" i="16"/>
  <c r="K12200" i="16"/>
  <c r="K12217" i="16"/>
  <c r="K12233" i="16"/>
  <c r="K12250" i="16"/>
  <c r="K12267" i="16"/>
  <c r="K12285" i="16"/>
  <c r="K12303" i="16"/>
  <c r="K12318" i="16"/>
  <c r="K12334" i="16"/>
  <c r="K12351" i="16"/>
  <c r="K12368" i="16"/>
  <c r="K12385" i="16"/>
  <c r="K12400" i="16"/>
  <c r="K12418" i="16"/>
  <c r="K12434" i="16"/>
  <c r="K12451" i="16"/>
  <c r="K12469" i="16"/>
  <c r="K12486" i="16"/>
  <c r="K12500" i="16"/>
  <c r="K12514" i="16"/>
  <c r="K12530" i="16"/>
  <c r="K12545" i="16"/>
  <c r="K12560" i="16"/>
  <c r="K12575" i="16"/>
  <c r="K12588" i="16"/>
  <c r="K12602" i="16"/>
  <c r="K12617" i="16"/>
  <c r="K12633" i="16"/>
  <c r="K12648" i="16"/>
  <c r="K12663" i="16"/>
  <c r="K12674" i="16"/>
  <c r="K12688" i="16"/>
  <c r="K12700" i="16"/>
  <c r="K12713" i="16"/>
  <c r="K12727" i="16"/>
  <c r="K12738" i="16"/>
  <c r="K12752" i="16"/>
  <c r="K12764" i="16"/>
  <c r="K12777" i="16"/>
  <c r="K12791" i="16"/>
  <c r="K12802" i="16"/>
  <c r="K12816" i="16"/>
  <c r="K12828" i="16"/>
  <c r="K12841" i="16"/>
  <c r="K12855" i="16"/>
  <c r="K12866" i="16"/>
  <c r="K12880" i="16"/>
  <c r="K12892" i="16"/>
  <c r="K12905" i="16"/>
  <c r="K12919" i="16"/>
  <c r="K12930" i="16"/>
  <c r="K12941" i="16"/>
  <c r="K12951" i="16"/>
  <c r="K12960" i="16"/>
  <c r="K12969" i="16"/>
  <c r="K12978" i="16"/>
  <c r="K12987" i="16"/>
  <c r="K12996" i="16"/>
  <c r="K13005" i="16"/>
  <c r="K13015" i="16"/>
  <c r="K13024" i="16"/>
  <c r="K13033" i="16"/>
  <c r="K13042" i="16"/>
  <c r="K13051" i="16"/>
  <c r="K13060" i="16"/>
  <c r="K13069" i="16"/>
  <c r="K13079" i="16"/>
  <c r="K13088" i="16"/>
  <c r="K13097" i="16"/>
  <c r="K13106" i="16"/>
  <c r="K13115" i="16"/>
  <c r="K13124" i="16"/>
  <c r="K13132" i="16"/>
  <c r="K13140" i="16"/>
  <c r="K13148" i="16"/>
  <c r="K13156" i="16"/>
  <c r="K13164" i="16"/>
  <c r="K13172" i="16"/>
  <c r="K13180" i="16"/>
  <c r="K8799" i="16"/>
  <c r="K8807" i="16"/>
  <c r="K8815" i="16"/>
  <c r="K8823" i="16"/>
  <c r="K8831" i="16"/>
  <c r="K8839" i="16"/>
  <c r="K8847" i="16"/>
  <c r="K8855" i="16"/>
  <c r="K8863" i="16"/>
  <c r="K8871" i="16"/>
  <c r="K8879" i="16"/>
  <c r="K8887" i="16"/>
  <c r="K8895" i="16"/>
  <c r="K8903" i="16"/>
  <c r="K8911" i="16"/>
  <c r="K8919" i="16"/>
  <c r="K8927" i="16"/>
  <c r="K8935" i="16"/>
  <c r="K8943" i="16"/>
  <c r="K8951" i="16"/>
  <c r="K8959" i="16"/>
  <c r="K8967" i="16"/>
  <c r="K8975" i="16"/>
  <c r="K8983" i="16"/>
  <c r="K8991" i="16"/>
  <c r="K8999" i="16"/>
  <c r="K9007" i="16"/>
  <c r="K9015" i="16"/>
  <c r="K9023" i="16"/>
  <c r="K10259" i="16"/>
  <c r="K10396" i="16"/>
  <c r="K10533" i="16"/>
  <c r="K10699" i="16"/>
  <c r="K10828" i="16"/>
  <c r="K10926" i="16"/>
  <c r="K11032" i="16"/>
  <c r="K11101" i="16"/>
  <c r="K11168" i="16"/>
  <c r="K11238" i="16"/>
  <c r="K11296" i="16"/>
  <c r="K11353" i="16"/>
  <c r="K11407" i="16"/>
  <c r="K11447" i="16"/>
  <c r="K11480" i="16"/>
  <c r="K11523" i="16"/>
  <c r="K11555" i="16"/>
  <c r="K11584" i="16"/>
  <c r="K11618" i="16"/>
  <c r="K11647" i="16"/>
  <c r="K11675" i="16"/>
  <c r="K11714" i="16"/>
  <c r="K11745" i="16"/>
  <c r="K11774" i="16"/>
  <c r="K11806" i="16"/>
  <c r="K11837" i="16"/>
  <c r="K11862" i="16"/>
  <c r="K11893" i="16"/>
  <c r="K11918" i="16"/>
  <c r="K11943" i="16"/>
  <c r="K11975" i="16"/>
  <c r="K12000" i="16"/>
  <c r="K12026" i="16"/>
  <c r="K12055" i="16"/>
  <c r="K12080" i="16"/>
  <c r="K12106" i="16"/>
  <c r="K12141" i="16"/>
  <c r="K12166" i="16"/>
  <c r="K12185" i="16"/>
  <c r="K12205" i="16"/>
  <c r="K12223" i="16"/>
  <c r="K12240" i="16"/>
  <c r="K12258" i="16"/>
  <c r="K12275" i="16"/>
  <c r="K12290" i="16"/>
  <c r="K12306" i="16"/>
  <c r="K12323" i="16"/>
  <c r="K12341" i="16"/>
  <c r="K12358" i="16"/>
  <c r="K12376" i="16"/>
  <c r="K12391" i="16"/>
  <c r="K12407" i="16"/>
  <c r="K12424" i="16"/>
  <c r="K12441" i="16"/>
  <c r="K12458" i="16"/>
  <c r="K12473" i="16"/>
  <c r="K12491" i="16"/>
  <c r="K12506" i="16"/>
  <c r="K12521" i="16"/>
  <c r="K12536" i="16"/>
  <c r="K12551" i="16"/>
  <c r="K12564" i="16"/>
  <c r="K12578" i="16"/>
  <c r="K12594" i="16"/>
  <c r="K12609" i="16"/>
  <c r="K12624" i="16"/>
  <c r="K12639" i="16"/>
  <c r="K12652" i="16"/>
  <c r="K12666" i="16"/>
  <c r="K12680" i="16"/>
  <c r="K12692" i="16"/>
  <c r="K12705" i="16"/>
  <c r="K12719" i="16"/>
  <c r="K12730" i="16"/>
  <c r="K12744" i="16"/>
  <c r="K12756" i="16"/>
  <c r="K12769" i="16"/>
  <c r="K12783" i="16"/>
  <c r="K12794" i="16"/>
  <c r="K12808" i="16"/>
  <c r="K12820" i="16"/>
  <c r="K12833" i="16"/>
  <c r="K12847" i="16"/>
  <c r="K12858" i="16"/>
  <c r="K12872" i="16"/>
  <c r="K10267" i="16"/>
  <c r="K10404" i="16"/>
  <c r="K10539" i="16"/>
  <c r="K10706" i="16"/>
  <c r="K10835" i="16"/>
  <c r="K10936" i="16"/>
  <c r="K11038" i="16"/>
  <c r="K11106" i="16"/>
  <c r="K11170" i="16"/>
  <c r="K11242" i="16"/>
  <c r="K11302" i="16"/>
  <c r="K11354" i="16"/>
  <c r="K11415" i="16"/>
  <c r="K11451" i="16"/>
  <c r="K11486" i="16"/>
  <c r="K11525" i="16"/>
  <c r="K11557" i="16"/>
  <c r="K11586" i="16"/>
  <c r="K11621" i="16"/>
  <c r="K11650" i="16"/>
  <c r="K11681" i="16"/>
  <c r="K11718" i="16"/>
  <c r="K11746" i="16"/>
  <c r="K11775" i="16"/>
  <c r="K11809" i="16"/>
  <c r="K11838" i="16"/>
  <c r="K11863" i="16"/>
  <c r="K11896" i="16"/>
  <c r="K11922" i="16"/>
  <c r="K11949" i="16"/>
  <c r="K11976" i="16"/>
  <c r="K12002" i="16"/>
  <c r="K12029" i="16"/>
  <c r="K12058" i="16"/>
  <c r="K12085" i="16"/>
  <c r="K12110" i="16"/>
  <c r="K12142" i="16"/>
  <c r="K12167" i="16"/>
  <c r="K12190" i="16"/>
  <c r="K12207" i="16"/>
  <c r="K12224" i="16"/>
  <c r="K12242" i="16"/>
  <c r="K12259" i="16"/>
  <c r="K12277" i="16"/>
  <c r="K12294" i="16"/>
  <c r="K12309" i="16"/>
  <c r="K12325" i="16"/>
  <c r="K12342" i="16"/>
  <c r="K12360" i="16"/>
  <c r="K12377" i="16"/>
  <c r="K12394" i="16"/>
  <c r="K12409" i="16"/>
  <c r="K12425" i="16"/>
  <c r="K12442" i="16"/>
  <c r="K12459" i="16"/>
  <c r="K12478" i="16"/>
  <c r="K12495" i="16"/>
  <c r="K12508" i="16"/>
  <c r="K12522" i="16"/>
  <c r="K12537" i="16"/>
  <c r="K12552" i="16"/>
  <c r="K12567" i="16"/>
  <c r="K12583" i="16"/>
  <c r="K12596" i="16"/>
  <c r="K12610" i="16"/>
  <c r="K12625" i="16"/>
  <c r="K12640" i="16"/>
  <c r="K12655" i="16"/>
  <c r="K12668" i="16"/>
  <c r="K12681" i="16"/>
  <c r="K12695" i="16"/>
  <c r="K12706" i="16"/>
  <c r="K12720" i="16"/>
  <c r="K12732" i="16"/>
  <c r="K12745" i="16"/>
  <c r="K12759" i="16"/>
  <c r="K12770" i="16"/>
  <c r="K12784" i="16"/>
  <c r="K12796" i="16"/>
  <c r="K12809" i="16"/>
  <c r="K12823" i="16"/>
  <c r="K12834" i="16"/>
  <c r="K12848" i="16"/>
  <c r="K12860" i="16"/>
  <c r="K12873" i="16"/>
  <c r="K12887" i="16"/>
  <c r="K12898" i="16"/>
  <c r="K12912" i="16"/>
  <c r="K12924" i="16"/>
  <c r="K12937" i="16"/>
  <c r="K12946" i="16"/>
  <c r="K12955" i="16"/>
  <c r="K12964" i="16"/>
  <c r="K12973" i="16"/>
  <c r="K12983" i="16"/>
  <c r="K12992" i="16"/>
  <c r="K13001" i="16"/>
  <c r="K13010" i="16"/>
  <c r="K13019" i="16"/>
  <c r="K13028" i="16"/>
  <c r="K13037" i="16"/>
  <c r="K13047" i="16"/>
  <c r="K13056" i="16"/>
  <c r="K13065" i="16"/>
  <c r="K13074" i="16"/>
  <c r="K13083" i="16"/>
  <c r="K13092" i="16"/>
  <c r="K13101" i="16"/>
  <c r="K13111" i="16"/>
  <c r="K13120" i="16"/>
  <c r="K13128" i="16"/>
  <c r="K13136" i="16"/>
  <c r="K13144" i="16"/>
  <c r="K13152" i="16"/>
  <c r="K13160" i="16"/>
  <c r="K13168" i="16"/>
  <c r="K13176" i="16"/>
  <c r="K8795" i="16"/>
  <c r="K8803" i="16"/>
  <c r="K8811" i="16"/>
  <c r="K8819" i="16"/>
  <c r="K8827" i="16"/>
  <c r="K8835" i="16"/>
  <c r="K8843" i="16"/>
  <c r="K8851" i="16"/>
  <c r="K8859" i="16"/>
  <c r="K8867" i="16"/>
  <c r="K8875" i="16"/>
  <c r="K8883" i="16"/>
  <c r="K8891" i="16"/>
  <c r="K8899" i="16"/>
  <c r="K8907" i="16"/>
  <c r="K8915" i="16"/>
  <c r="K8923" i="16"/>
  <c r="K8931" i="16"/>
  <c r="K8939" i="16"/>
  <c r="K8947" i="16"/>
  <c r="K8955" i="16"/>
  <c r="K10409" i="16"/>
  <c r="K10638" i="16"/>
  <c r="K10869" i="16"/>
  <c r="K11007" i="16"/>
  <c r="K11135" i="16"/>
  <c r="K11254" i="16"/>
  <c r="K11343" i="16"/>
  <c r="K11419" i="16"/>
  <c r="K11475" i="16"/>
  <c r="K11536" i="16"/>
  <c r="K11599" i="16"/>
  <c r="K11645" i="16"/>
  <c r="K11691" i="16"/>
  <c r="K11738" i="16"/>
  <c r="K11791" i="16"/>
  <c r="K11840" i="16"/>
  <c r="K11885" i="16"/>
  <c r="K11926" i="16"/>
  <c r="K11966" i="16"/>
  <c r="K12015" i="16"/>
  <c r="K12063" i="16"/>
  <c r="K12103" i="16"/>
  <c r="K12144" i="16"/>
  <c r="K12183" i="16"/>
  <c r="K12215" i="16"/>
  <c r="K12245" i="16"/>
  <c r="K12269" i="16"/>
  <c r="K12296" i="16"/>
  <c r="K12322" i="16"/>
  <c r="K12350" i="16"/>
  <c r="K12378" i="16"/>
  <c r="K12405" i="16"/>
  <c r="K12431" i="16"/>
  <c r="K12455" i="16"/>
  <c r="K12482" i="16"/>
  <c r="K12511" i="16"/>
  <c r="K12532" i="16"/>
  <c r="K12556" i="16"/>
  <c r="K12577" i="16"/>
  <c r="K12601" i="16"/>
  <c r="K12626" i="16"/>
  <c r="K12649" i="16"/>
  <c r="K12672" i="16"/>
  <c r="K12690" i="16"/>
  <c r="K12712" i="16"/>
  <c r="K12735" i="16"/>
  <c r="K12753" i="16"/>
  <c r="K12775" i="16"/>
  <c r="K12793" i="16"/>
  <c r="K12815" i="16"/>
  <c r="K12836" i="16"/>
  <c r="K12856" i="16"/>
  <c r="K12876" i="16"/>
  <c r="K12895" i="16"/>
  <c r="K12911" i="16"/>
  <c r="K12928" i="16"/>
  <c r="K12943" i="16"/>
  <c r="K12954" i="16"/>
  <c r="K12967" i="16"/>
  <c r="K12979" i="16"/>
  <c r="K12991" i="16"/>
  <c r="K13003" i="16"/>
  <c r="K13016" i="16"/>
  <c r="K13027" i="16"/>
  <c r="K13040" i="16"/>
  <c r="K13052" i="16"/>
  <c r="K13064" i="16"/>
  <c r="K13076" i="16"/>
  <c r="K13089" i="16"/>
  <c r="K13100" i="16"/>
  <c r="K13113" i="16"/>
  <c r="K13125" i="16"/>
  <c r="K13135" i="16"/>
  <c r="K13146" i="16"/>
  <c r="K13157" i="16"/>
  <c r="K13167" i="16"/>
  <c r="K13178" i="16"/>
  <c r="K8800" i="16"/>
  <c r="K8810" i="16"/>
  <c r="K8821" i="16"/>
  <c r="K8832" i="16"/>
  <c r="K8842" i="16"/>
  <c r="K8853" i="16"/>
  <c r="K8864" i="16"/>
  <c r="K8874" i="16"/>
  <c r="K8885" i="16"/>
  <c r="K8896" i="16"/>
  <c r="K8906" i="16"/>
  <c r="K8917" i="16"/>
  <c r="K8928" i="16"/>
  <c r="K8938" i="16"/>
  <c r="K8949" i="16"/>
  <c r="K8960" i="16"/>
  <c r="K8969" i="16"/>
  <c r="K8978" i="16"/>
  <c r="K8987" i="16"/>
  <c r="K8996" i="16"/>
  <c r="K9005" i="16"/>
  <c r="K9014" i="16"/>
  <c r="K9024" i="16"/>
  <c r="K9032" i="16"/>
  <c r="K9040" i="16"/>
  <c r="K9048" i="16"/>
  <c r="K9056" i="16"/>
  <c r="K9064" i="16"/>
  <c r="K9072" i="16"/>
  <c r="K9080" i="16"/>
  <c r="K9088" i="16"/>
  <c r="K9096" i="16"/>
  <c r="K9104" i="16"/>
  <c r="K9112" i="16"/>
  <c r="K9120" i="16"/>
  <c r="K9128" i="16"/>
  <c r="K9136" i="16"/>
  <c r="K9144" i="16"/>
  <c r="K9152" i="16"/>
  <c r="K9160" i="16"/>
  <c r="K9168" i="16"/>
  <c r="K9176" i="16"/>
  <c r="K9184" i="16"/>
  <c r="K9192" i="16"/>
  <c r="K9200" i="16"/>
  <c r="K9208" i="16"/>
  <c r="K9216" i="16"/>
  <c r="K9224" i="16"/>
  <c r="K9232" i="16"/>
  <c r="K9240" i="16"/>
  <c r="K9248" i="16"/>
  <c r="K9256" i="16"/>
  <c r="K9264" i="16"/>
  <c r="K9272" i="16"/>
  <c r="K9280" i="16"/>
  <c r="K9288" i="16"/>
  <c r="K9296" i="16"/>
  <c r="K9304" i="16"/>
  <c r="K9312" i="16"/>
  <c r="K9320" i="16"/>
  <c r="K9328" i="16"/>
  <c r="K9336" i="16"/>
  <c r="K9344" i="16"/>
  <c r="K9352" i="16"/>
  <c r="K9360" i="16"/>
  <c r="K9368" i="16"/>
  <c r="K9376" i="16"/>
  <c r="K9384" i="16"/>
  <c r="K9392" i="16"/>
  <c r="K9400" i="16"/>
  <c r="K9408" i="16"/>
  <c r="K9416" i="16"/>
  <c r="K9424" i="16"/>
  <c r="K9432" i="16"/>
  <c r="K9440" i="16"/>
  <c r="K9448" i="16"/>
  <c r="K9456" i="16"/>
  <c r="K9464" i="16"/>
  <c r="K9472" i="16"/>
  <c r="K9480" i="16"/>
  <c r="K9488" i="16"/>
  <c r="K9496" i="16"/>
  <c r="K9504" i="16"/>
  <c r="K9512" i="16"/>
  <c r="K9520" i="16"/>
  <c r="K9528" i="16"/>
  <c r="K9536" i="16"/>
  <c r="K9544" i="16"/>
  <c r="K9552" i="16"/>
  <c r="K9560" i="16"/>
  <c r="K9568" i="16"/>
  <c r="K9576" i="16"/>
  <c r="K9584" i="16"/>
  <c r="K9592" i="16"/>
  <c r="K10187" i="16"/>
  <c r="K10433" i="16"/>
  <c r="K10667" i="16"/>
  <c r="K10895" i="16"/>
  <c r="K11046" i="16"/>
  <c r="K11149" i="16"/>
  <c r="K11262" i="16"/>
  <c r="K11346" i="16"/>
  <c r="K10204" i="16"/>
  <c r="K10481" i="16"/>
  <c r="K10739" i="16"/>
  <c r="K10918" i="16"/>
  <c r="K11048" i="16"/>
  <c r="K11152" i="16"/>
  <c r="K11269" i="16"/>
  <c r="K11375" i="16"/>
  <c r="K10273" i="16"/>
  <c r="K10497" i="16"/>
  <c r="K10749" i="16"/>
  <c r="K10923" i="16"/>
  <c r="K11054" i="16"/>
  <c r="K11190" i="16"/>
  <c r="K11289" i="16"/>
  <c r="K11376" i="16"/>
  <c r="K11440" i="16"/>
  <c r="K11503" i="16"/>
  <c r="K11559" i="16"/>
  <c r="K11608" i="16"/>
  <c r="K11657" i="16"/>
  <c r="K11703" i="16"/>
  <c r="K11760" i="16"/>
  <c r="K11811" i="16"/>
  <c r="K11858" i="16"/>
  <c r="K11901" i="16"/>
  <c r="K11941" i="16"/>
  <c r="K11986" i="16"/>
  <c r="K12038" i="16"/>
  <c r="K12078" i="16"/>
  <c r="K12119" i="16"/>
  <c r="K12160" i="16"/>
  <c r="K12197" i="16"/>
  <c r="K12230" i="16"/>
  <c r="K12251" i="16"/>
  <c r="K12279" i="16"/>
  <c r="K12305" i="16"/>
  <c r="K12333" i="16"/>
  <c r="K12361" i="16"/>
  <c r="K12386" i="16"/>
  <c r="K12414" i="16"/>
  <c r="K12440" i="16"/>
  <c r="K12467" i="16"/>
  <c r="K12496" i="16"/>
  <c r="K12519" i="16"/>
  <c r="K12540" i="16"/>
  <c r="K12562" i="16"/>
  <c r="K12586" i="16"/>
  <c r="K12612" i="16"/>
  <c r="K12634" i="16"/>
  <c r="K12658" i="16"/>
  <c r="K12679" i="16"/>
  <c r="K12698" i="16"/>
  <c r="K12721" i="16"/>
  <c r="K12740" i="16"/>
  <c r="K12761" i="16"/>
  <c r="K12780" i="16"/>
  <c r="K12801" i="16"/>
  <c r="K12824" i="16"/>
  <c r="K12842" i="16"/>
  <c r="K12864" i="16"/>
  <c r="K12882" i="16"/>
  <c r="K12900" i="16"/>
  <c r="K12916" i="16"/>
  <c r="K12935" i="16"/>
  <c r="K12947" i="16"/>
  <c r="K12959" i="16"/>
  <c r="K12971" i="16"/>
  <c r="K12984" i="16"/>
  <c r="K12995" i="16"/>
  <c r="K13008" i="16"/>
  <c r="K13020" i="16"/>
  <c r="K13032" i="16"/>
  <c r="K13044" i="16"/>
  <c r="K13057" i="16"/>
  <c r="K13068" i="16"/>
  <c r="K13081" i="16"/>
  <c r="K13093" i="16"/>
  <c r="K13105" i="16"/>
  <c r="K13117" i="16"/>
  <c r="K13129" i="16"/>
  <c r="K13139" i="16"/>
  <c r="K13150" i="16"/>
  <c r="K13161" i="16"/>
  <c r="K13171" i="16"/>
  <c r="K8793" i="16"/>
  <c r="K8804" i="16"/>
  <c r="K8814" i="16"/>
  <c r="K8825" i="16"/>
  <c r="K8836" i="16"/>
  <c r="K8846" i="16"/>
  <c r="K8857" i="16"/>
  <c r="K8868" i="16"/>
  <c r="K8878" i="16"/>
  <c r="K8889" i="16"/>
  <c r="K8900" i="16"/>
  <c r="K8910" i="16"/>
  <c r="K8921" i="16"/>
  <c r="K8932" i="16"/>
  <c r="K8942" i="16"/>
  <c r="K8953" i="16"/>
  <c r="K8963" i="16"/>
  <c r="K8972" i="16"/>
  <c r="K8981" i="16"/>
  <c r="K8990" i="16"/>
  <c r="K9000" i="16"/>
  <c r="K9009" i="16"/>
  <c r="K9018" i="16"/>
  <c r="K9027" i="16"/>
  <c r="K9035" i="16"/>
  <c r="K9043" i="16"/>
  <c r="K9051" i="16"/>
  <c r="K9059" i="16"/>
  <c r="K9067" i="16"/>
  <c r="K9075" i="16"/>
  <c r="K9083" i="16"/>
  <c r="K9091" i="16"/>
  <c r="K9099" i="16"/>
  <c r="K9107" i="16"/>
  <c r="K9115" i="16"/>
  <c r="K9123" i="16"/>
  <c r="K9131" i="16"/>
  <c r="K9139" i="16"/>
  <c r="K9147" i="16"/>
  <c r="K9155" i="16"/>
  <c r="K9163" i="16"/>
  <c r="K9171" i="16"/>
  <c r="K9179" i="16"/>
  <c r="K9187" i="16"/>
  <c r="K9195" i="16"/>
  <c r="K9203" i="16"/>
  <c r="K9211" i="16"/>
  <c r="K9219" i="16"/>
  <c r="K9227" i="16"/>
  <c r="K9235" i="16"/>
  <c r="K9243" i="16"/>
  <c r="K9251" i="16"/>
  <c r="K9259" i="16"/>
  <c r="K9267" i="16"/>
  <c r="K9275" i="16"/>
  <c r="K10290" i="16"/>
  <c r="K10532" i="16"/>
  <c r="K10753" i="16"/>
  <c r="K10963" i="16"/>
  <c r="K11079" i="16"/>
  <c r="K11197" i="16"/>
  <c r="K11290" i="16"/>
  <c r="K11381" i="16"/>
  <c r="K11454" i="16"/>
  <c r="K11507" i="16"/>
  <c r="K11563" i="16"/>
  <c r="K11611" i="16"/>
  <c r="K11665" i="16"/>
  <c r="K11719" i="16"/>
  <c r="K11765" i="16"/>
  <c r="K11818" i="16"/>
  <c r="K11861" i="16"/>
  <c r="K11902" i="16"/>
  <c r="K11952" i="16"/>
  <c r="K11994" i="16"/>
  <c r="K12039" i="16"/>
  <c r="K12079" i="16"/>
  <c r="K12122" i="16"/>
  <c r="K12168" i="16"/>
  <c r="K12201" i="16"/>
  <c r="K12231" i="16"/>
  <c r="K12254" i="16"/>
  <c r="K12281" i="16"/>
  <c r="K12312" i="16"/>
  <c r="K12336" i="16"/>
  <c r="K12363" i="16"/>
  <c r="K12389" i="16"/>
  <c r="K12415" i="16"/>
  <c r="K12443" i="16"/>
  <c r="K12470" i="16"/>
  <c r="K12497" i="16"/>
  <c r="K12520" i="16"/>
  <c r="K12544" i="16"/>
  <c r="K12569" i="16"/>
  <c r="K12591" i="16"/>
  <c r="K12615" i="16"/>
  <c r="K12636" i="16"/>
  <c r="K12660" i="16"/>
  <c r="K12682" i="16"/>
  <c r="K12703" i="16"/>
  <c r="K12722" i="16"/>
  <c r="K12743" i="16"/>
  <c r="K12762" i="16"/>
  <c r="K12785" i="16"/>
  <c r="K12804" i="16"/>
  <c r="K12825" i="16"/>
  <c r="K12844" i="16"/>
  <c r="K12865" i="16"/>
  <c r="K12884" i="16"/>
  <c r="K12903" i="16"/>
  <c r="K12920" i="16"/>
  <c r="K12936" i="16"/>
  <c r="K12948" i="16"/>
  <c r="K12961" i="16"/>
  <c r="K12972" i="16"/>
  <c r="K12985" i="16"/>
  <c r="K12997" i="16"/>
  <c r="K13009" i="16"/>
  <c r="K13021" i="16"/>
  <c r="K13034" i="16"/>
  <c r="K13045" i="16"/>
  <c r="K13058" i="16"/>
  <c r="K13071" i="16"/>
  <c r="K13082" i="16"/>
  <c r="K13095" i="16"/>
  <c r="K13107" i="16"/>
  <c r="K13119" i="16"/>
  <c r="K13130" i="16"/>
  <c r="K13141" i="16"/>
  <c r="K13151" i="16"/>
  <c r="K13162" i="16"/>
  <c r="K13173" i="16"/>
  <c r="K8794" i="16"/>
  <c r="K8805" i="16"/>
  <c r="K8816" i="16"/>
  <c r="K8826" i="16"/>
  <c r="K8837" i="16"/>
  <c r="K8848" i="16"/>
  <c r="K8858" i="16"/>
  <c r="K8869" i="16"/>
  <c r="K8880" i="16"/>
  <c r="K8890" i="16"/>
  <c r="K8901" i="16"/>
  <c r="K8912" i="16"/>
  <c r="K8922" i="16"/>
  <c r="K8933" i="16"/>
  <c r="K8944" i="16"/>
  <c r="K8954" i="16"/>
  <c r="K8964" i="16"/>
  <c r="K8973" i="16"/>
  <c r="K8982" i="16"/>
  <c r="K8992" i="16"/>
  <c r="K9001" i="16"/>
  <c r="K9010" i="16"/>
  <c r="K9019" i="16"/>
  <c r="K9028" i="16"/>
  <c r="K9036" i="16"/>
  <c r="K9044" i="16"/>
  <c r="K9052" i="16"/>
  <c r="K9060" i="16"/>
  <c r="K9068" i="16"/>
  <c r="K9076" i="16"/>
  <c r="K9084" i="16"/>
  <c r="K9092" i="16"/>
  <c r="K9100" i="16"/>
  <c r="K9108" i="16"/>
  <c r="K9116" i="16"/>
  <c r="K9124" i="16"/>
  <c r="K9132" i="16"/>
  <c r="K9140" i="16"/>
  <c r="K9148" i="16"/>
  <c r="K9156" i="16"/>
  <c r="K9164" i="16"/>
  <c r="K9172" i="16"/>
  <c r="K9180" i="16"/>
  <c r="K9188" i="16"/>
  <c r="K9196" i="16"/>
  <c r="K9204" i="16"/>
  <c r="K9212" i="16"/>
  <c r="K9220" i="16"/>
  <c r="K9228" i="16"/>
  <c r="K9236" i="16"/>
  <c r="K9244" i="16"/>
  <c r="K9252" i="16"/>
  <c r="K9260" i="16"/>
  <c r="K9268" i="16"/>
  <c r="K9276" i="16"/>
  <c r="K10313" i="16"/>
  <c r="K10597" i="16"/>
  <c r="K10809" i="16"/>
  <c r="K10973" i="16"/>
  <c r="K11088" i="16"/>
  <c r="K11202" i="16"/>
  <c r="K11306" i="16"/>
  <c r="K11393" i="16"/>
  <c r="K11458" i="16"/>
  <c r="K11511" i="16"/>
  <c r="K11573" i="16"/>
  <c r="K11627" i="16"/>
  <c r="K11673" i="16"/>
  <c r="K11720" i="16"/>
  <c r="K11767" i="16"/>
  <c r="K11819" i="16"/>
  <c r="K11872" i="16"/>
  <c r="K11912" i="16"/>
  <c r="K11957" i="16"/>
  <c r="K11999" i="16"/>
  <c r="K12040" i="16"/>
  <c r="K12088" i="16"/>
  <c r="K12128" i="16"/>
  <c r="K12170" i="16"/>
  <c r="K12202" i="16"/>
  <c r="K12232" i="16"/>
  <c r="K12261" i="16"/>
  <c r="K12287" i="16"/>
  <c r="K12313" i="16"/>
  <c r="K12339" i="16"/>
  <c r="K12367" i="16"/>
  <c r="K12395" i="16"/>
  <c r="K12422" i="16"/>
  <c r="K12449" i="16"/>
  <c r="K12471" i="16"/>
  <c r="K12498" i="16"/>
  <c r="K12524" i="16"/>
  <c r="K12546" i="16"/>
  <c r="K12570" i="16"/>
  <c r="K12592" i="16"/>
  <c r="K12616" i="16"/>
  <c r="K12641" i="16"/>
  <c r="K12664" i="16"/>
  <c r="K12684" i="16"/>
  <c r="K12704" i="16"/>
  <c r="K12724" i="16"/>
  <c r="K12746" i="16"/>
  <c r="K12767" i="16"/>
  <c r="K12786" i="16"/>
  <c r="K12807" i="16"/>
  <c r="K12826" i="16"/>
  <c r="K12849" i="16"/>
  <c r="K12868" i="16"/>
  <c r="K12888" i="16"/>
  <c r="K12904" i="16"/>
  <c r="K12921" i="16"/>
  <c r="K12938" i="16"/>
  <c r="K12949" i="16"/>
  <c r="K12962" i="16"/>
  <c r="K12975" i="16"/>
  <c r="K12986" i="16"/>
  <c r="K12999" i="16"/>
  <c r="K13011" i="16"/>
  <c r="K13023" i="16"/>
  <c r="K13035" i="16"/>
  <c r="K13048" i="16"/>
  <c r="K13059" i="16"/>
  <c r="K13072" i="16"/>
  <c r="K13084" i="16"/>
  <c r="K13096" i="16"/>
  <c r="K13108" i="16"/>
  <c r="K13121" i="16"/>
  <c r="K13131" i="16"/>
  <c r="K13142" i="16"/>
  <c r="K13153" i="16"/>
  <c r="K13163" i="16"/>
  <c r="K13174" i="16"/>
  <c r="K8796" i="16"/>
  <c r="K8806" i="16"/>
  <c r="K8817" i="16"/>
  <c r="K8828" i="16"/>
  <c r="K8838" i="16"/>
  <c r="K8849" i="16"/>
  <c r="K8860" i="16"/>
  <c r="K8870" i="16"/>
  <c r="K8881" i="16"/>
  <c r="K8892" i="16"/>
  <c r="K8902" i="16"/>
  <c r="K8913" i="16"/>
  <c r="K8924" i="16"/>
  <c r="K8934" i="16"/>
  <c r="K8945" i="16"/>
  <c r="K8956" i="16"/>
  <c r="K8965" i="16"/>
  <c r="K8974" i="16"/>
  <c r="K8984" i="16"/>
  <c r="K8993" i="16"/>
  <c r="K9002" i="16"/>
  <c r="K9011" i="16"/>
  <c r="K9020" i="16"/>
  <c r="K9029" i="16"/>
  <c r="K9037" i="16"/>
  <c r="K9045" i="16"/>
  <c r="K9053" i="16"/>
  <c r="K9061" i="16"/>
  <c r="K9069" i="16"/>
  <c r="K9077" i="16"/>
  <c r="K9085" i="16"/>
  <c r="K9093" i="16"/>
  <c r="K9101" i="16"/>
  <c r="K9109" i="16"/>
  <c r="K9117" i="16"/>
  <c r="K9125" i="16"/>
  <c r="K9133" i="16"/>
  <c r="K9141" i="16"/>
  <c r="K9149" i="16"/>
  <c r="K9157" i="16"/>
  <c r="K9165" i="16"/>
  <c r="K9173" i="16"/>
  <c r="K9181" i="16"/>
  <c r="K9189" i="16"/>
  <c r="K9197" i="16"/>
  <c r="K9205" i="16"/>
  <c r="K9213" i="16"/>
  <c r="K9221" i="16"/>
  <c r="K9229" i="16"/>
  <c r="K9237" i="16"/>
  <c r="K9245" i="16"/>
  <c r="K9253" i="16"/>
  <c r="K9261" i="16"/>
  <c r="K9269" i="16"/>
  <c r="K9277" i="16"/>
  <c r="K9285" i="16"/>
  <c r="K9293" i="16"/>
  <c r="K9301" i="16"/>
  <c r="K9309" i="16"/>
  <c r="K9317" i="16"/>
  <c r="K9325" i="16"/>
  <c r="K9333" i="16"/>
  <c r="K10362" i="16"/>
  <c r="K10613" i="16"/>
  <c r="K10825" i="16"/>
  <c r="K10981" i="16"/>
  <c r="K11110" i="16"/>
  <c r="K11213" i="16"/>
  <c r="K11319" i="16"/>
  <c r="K11400" i="16"/>
  <c r="K11470" i="16"/>
  <c r="K11526" i="16"/>
  <c r="K11577" i="16"/>
  <c r="K11629" i="16"/>
  <c r="K11674" i="16"/>
  <c r="K11723" i="16"/>
  <c r="K11783" i="16"/>
  <c r="K11831" i="16"/>
  <c r="K11874" i="16"/>
  <c r="K11914" i="16"/>
  <c r="K11960" i="16"/>
  <c r="K12005" i="16"/>
  <c r="K12046" i="16"/>
  <c r="K12090" i="16"/>
  <c r="K12130" i="16"/>
  <c r="K12174" i="16"/>
  <c r="K12210" i="16"/>
  <c r="K12235" i="16"/>
  <c r="K12263" i="16"/>
  <c r="K12288" i="16"/>
  <c r="K12315" i="16"/>
  <c r="K12345" i="16"/>
  <c r="K12369" i="16"/>
  <c r="K12397" i="16"/>
  <c r="K12423" i="16"/>
  <c r="K12450" i="16"/>
  <c r="K12479" i="16"/>
  <c r="K12503" i="16"/>
  <c r="K12527" i="16"/>
  <c r="K12548" i="16"/>
  <c r="K12572" i="16"/>
  <c r="K12599" i="16"/>
  <c r="K12620" i="16"/>
  <c r="K12642" i="16"/>
  <c r="K12665" i="16"/>
  <c r="K12687" i="16"/>
  <c r="K12708" i="16"/>
  <c r="K12728" i="16"/>
  <c r="K12748" i="16"/>
  <c r="K12768" i="16"/>
  <c r="K12788" i="16"/>
  <c r="K12810" i="16"/>
  <c r="K12831" i="16"/>
  <c r="K12850" i="16"/>
  <c r="K12871" i="16"/>
  <c r="K12889" i="16"/>
  <c r="K12906" i="16"/>
  <c r="K12922" i="16"/>
  <c r="K12939" i="16"/>
  <c r="K12952" i="16"/>
  <c r="K12963" i="16"/>
  <c r="K12976" i="16"/>
  <c r="K12988" i="16"/>
  <c r="K13000" i="16"/>
  <c r="K13012" i="16"/>
  <c r="K13025" i="16"/>
  <c r="K13036" i="16"/>
  <c r="K13049" i="16"/>
  <c r="K13061" i="16"/>
  <c r="K13073" i="16"/>
  <c r="K13085" i="16"/>
  <c r="K13098" i="16"/>
  <c r="K13109" i="16"/>
  <c r="K13122" i="16"/>
  <c r="K13133" i="16"/>
  <c r="K13143" i="16"/>
  <c r="K13154" i="16"/>
  <c r="K13165" i="16"/>
  <c r="K13175" i="16"/>
  <c r="K8797" i="16"/>
  <c r="K8808" i="16"/>
  <c r="K8818" i="16"/>
  <c r="K8829" i="16"/>
  <c r="K8840" i="16"/>
  <c r="K8850" i="16"/>
  <c r="K8861" i="16"/>
  <c r="K8872" i="16"/>
  <c r="K8882" i="16"/>
  <c r="K8893" i="16"/>
  <c r="K8904" i="16"/>
  <c r="K8914" i="16"/>
  <c r="K8925" i="16"/>
  <c r="K8936" i="16"/>
  <c r="K8946" i="16"/>
  <c r="K8957" i="16"/>
  <c r="K8966" i="16"/>
  <c r="K8976" i="16"/>
  <c r="K8985" i="16"/>
  <c r="K8994" i="16"/>
  <c r="K9003" i="16"/>
  <c r="K9012" i="16"/>
  <c r="K9021" i="16"/>
  <c r="K9030" i="16"/>
  <c r="K9038" i="16"/>
  <c r="K9046" i="16"/>
  <c r="K9054" i="16"/>
  <c r="K9062" i="16"/>
  <c r="K9070" i="16"/>
  <c r="K9078" i="16"/>
  <c r="K9086" i="16"/>
  <c r="K9094" i="16"/>
  <c r="K9102" i="16"/>
  <c r="K9110" i="16"/>
  <c r="K9118" i="16"/>
  <c r="K9126" i="16"/>
  <c r="K9134" i="16"/>
  <c r="K9142" i="16"/>
  <c r="K9150" i="16"/>
  <c r="K9158" i="16"/>
  <c r="K9166" i="16"/>
  <c r="K9174" i="16"/>
  <c r="K9182" i="16"/>
  <c r="K9190" i="16"/>
  <c r="K9198" i="16"/>
  <c r="K9206" i="16"/>
  <c r="K9214" i="16"/>
  <c r="K9222" i="16"/>
  <c r="K9230" i="16"/>
  <c r="K9238" i="16"/>
  <c r="K9246" i="16"/>
  <c r="K9254" i="16"/>
  <c r="K9262" i="16"/>
  <c r="K9270" i="16"/>
  <c r="K9278" i="16"/>
  <c r="K9286" i="16"/>
  <c r="K9294" i="16"/>
  <c r="K9302" i="16"/>
  <c r="K9310" i="16"/>
  <c r="K9318" i="16"/>
  <c r="K9326" i="16"/>
  <c r="K9334" i="16"/>
  <c r="K9342" i="16"/>
  <c r="K9350" i="16"/>
  <c r="K9358" i="16"/>
  <c r="K9366" i="16"/>
  <c r="K9374" i="16"/>
  <c r="K9382" i="16"/>
  <c r="K9390" i="16"/>
  <c r="K9398" i="16"/>
  <c r="K9406" i="16"/>
  <c r="K9414" i="16"/>
  <c r="K9422" i="16"/>
  <c r="K9430" i="16"/>
  <c r="K9438" i="16"/>
  <c r="K9446" i="16"/>
  <c r="K9454" i="16"/>
  <c r="K9462" i="16"/>
  <c r="K9470" i="16"/>
  <c r="K9478" i="16"/>
  <c r="K9486" i="16"/>
  <c r="K9494" i="16"/>
  <c r="K9502" i="16"/>
  <c r="K9510" i="16"/>
  <c r="K9518" i="16"/>
  <c r="K9526" i="16"/>
  <c r="K9534" i="16"/>
  <c r="K9542" i="16"/>
  <c r="K9550" i="16"/>
  <c r="K9558" i="16"/>
  <c r="K9566" i="16"/>
  <c r="K9574" i="16"/>
  <c r="K9582" i="16"/>
  <c r="K10618" i="16"/>
  <c r="K11439" i="16"/>
  <c r="K11600" i="16"/>
  <c r="K11736" i="16"/>
  <c r="K11850" i="16"/>
  <c r="K11978" i="16"/>
  <c r="K12096" i="16"/>
  <c r="K12192" i="16"/>
  <c r="K12272" i="16"/>
  <c r="K12349" i="16"/>
  <c r="K12413" i="16"/>
  <c r="K12487" i="16"/>
  <c r="K12553" i="16"/>
  <c r="K12608" i="16"/>
  <c r="K12673" i="16"/>
  <c r="K12729" i="16"/>
  <c r="K12778" i="16"/>
  <c r="K12839" i="16"/>
  <c r="K12890" i="16"/>
  <c r="K12932" i="16"/>
  <c r="K12968" i="16"/>
  <c r="K13002" i="16"/>
  <c r="K13031" i="16"/>
  <c r="K13066" i="16"/>
  <c r="K13099" i="16"/>
  <c r="K13127" i="16"/>
  <c r="K13158" i="16"/>
  <c r="K8798" i="16"/>
  <c r="K8824" i="16"/>
  <c r="K8854" i="16"/>
  <c r="K8884" i="16"/>
  <c r="K8909" i="16"/>
  <c r="K8940" i="16"/>
  <c r="K8968" i="16"/>
  <c r="K8989" i="16"/>
  <c r="K9016" i="16"/>
  <c r="K9039" i="16"/>
  <c r="K9058" i="16"/>
  <c r="K9081" i="16"/>
  <c r="K9103" i="16"/>
  <c r="K9122" i="16"/>
  <c r="K9145" i="16"/>
  <c r="K9167" i="16"/>
  <c r="K9186" i="16"/>
  <c r="K9209" i="16"/>
  <c r="K9231" i="16"/>
  <c r="K9250" i="16"/>
  <c r="K9273" i="16"/>
  <c r="K9289" i="16"/>
  <c r="K9300" i="16"/>
  <c r="K9314" i="16"/>
  <c r="K9327" i="16"/>
  <c r="K9339" i="16"/>
  <c r="K9349" i="16"/>
  <c r="K9361" i="16"/>
  <c r="K9371" i="16"/>
  <c r="K9381" i="16"/>
  <c r="K9393" i="16"/>
  <c r="K9403" i="16"/>
  <c r="K9413" i="16"/>
  <c r="K9425" i="16"/>
  <c r="K9435" i="16"/>
  <c r="K9445" i="16"/>
  <c r="K9457" i="16"/>
  <c r="K9467" i="16"/>
  <c r="K9477" i="16"/>
  <c r="K9489" i="16"/>
  <c r="K9499" i="16"/>
  <c r="K9509" i="16"/>
  <c r="K9521" i="16"/>
  <c r="K9531" i="16"/>
  <c r="K9541" i="16"/>
  <c r="K9553" i="16"/>
  <c r="K9563" i="16"/>
  <c r="K9573" i="16"/>
  <c r="K9585" i="16"/>
  <c r="K9594" i="16"/>
  <c r="K9602" i="16"/>
  <c r="K9610" i="16"/>
  <c r="K9618" i="16"/>
  <c r="K9626" i="16"/>
  <c r="K9634" i="16"/>
  <c r="K9642" i="16"/>
  <c r="K9650" i="16"/>
  <c r="K9658" i="16"/>
  <c r="K11004" i="16"/>
  <c r="K11493" i="16"/>
  <c r="K11630" i="16"/>
  <c r="K11749" i="16"/>
  <c r="K11886" i="16"/>
  <c r="K12007" i="16"/>
  <c r="K12118" i="16"/>
  <c r="K12221" i="16"/>
  <c r="K12295" i="16"/>
  <c r="K12354" i="16"/>
  <c r="K12433" i="16"/>
  <c r="K12505" i="16"/>
  <c r="K12561" i="16"/>
  <c r="K12628" i="16"/>
  <c r="K12689" i="16"/>
  <c r="K12737" i="16"/>
  <c r="K12799" i="16"/>
  <c r="K12852" i="16"/>
  <c r="K12897" i="16"/>
  <c r="K12944" i="16"/>
  <c r="K12977" i="16"/>
  <c r="K13007" i="16"/>
  <c r="K13041" i="16"/>
  <c r="K13075" i="16"/>
  <c r="K13104" i="16"/>
  <c r="K13137" i="16"/>
  <c r="K13166" i="16"/>
  <c r="K8802" i="16"/>
  <c r="K8833" i="16"/>
  <c r="K8862" i="16"/>
  <c r="K8888" i="16"/>
  <c r="K8918" i="16"/>
  <c r="K8948" i="16"/>
  <c r="K8971" i="16"/>
  <c r="K8997" i="16"/>
  <c r="K9022" i="16"/>
  <c r="K9042" i="16"/>
  <c r="K9065" i="16"/>
  <c r="K9087" i="16"/>
  <c r="K9106" i="16"/>
  <c r="K9129" i="16"/>
  <c r="K9151" i="16"/>
  <c r="K9170" i="16"/>
  <c r="K9193" i="16"/>
  <c r="K9215" i="16"/>
  <c r="K9234" i="16"/>
  <c r="K9257" i="16"/>
  <c r="K9279" i="16"/>
  <c r="K9291" i="16"/>
  <c r="K9305" i="16"/>
  <c r="K9316" i="16"/>
  <c r="K9330" i="16"/>
  <c r="K9341" i="16"/>
  <c r="K9353" i="16"/>
  <c r="K9363" i="16"/>
  <c r="K9373" i="16"/>
  <c r="K9385" i="16"/>
  <c r="K9395" i="16"/>
  <c r="K9405" i="16"/>
  <c r="K9417" i="16"/>
  <c r="K9427" i="16"/>
  <c r="K9437" i="16"/>
  <c r="K9449" i="16"/>
  <c r="K9459" i="16"/>
  <c r="K9469" i="16"/>
  <c r="K9481" i="16"/>
  <c r="K9491" i="16"/>
  <c r="K9501" i="16"/>
  <c r="K9513" i="16"/>
  <c r="K9523" i="16"/>
  <c r="K9533" i="16"/>
  <c r="K9545" i="16"/>
  <c r="K9555" i="16"/>
  <c r="K9565" i="16"/>
  <c r="K9577" i="16"/>
  <c r="K9587" i="16"/>
  <c r="K9596" i="16"/>
  <c r="K9604" i="16"/>
  <c r="K9612" i="16"/>
  <c r="K9620" i="16"/>
  <c r="K9628" i="16"/>
  <c r="K9636" i="16"/>
  <c r="K9644" i="16"/>
  <c r="K9652" i="16"/>
  <c r="K9660" i="16"/>
  <c r="K9668" i="16"/>
  <c r="K9676" i="16"/>
  <c r="K9684" i="16"/>
  <c r="K9692" i="16"/>
  <c r="K9700" i="16"/>
  <c r="K9708" i="16"/>
  <c r="K9716" i="16"/>
  <c r="K9724" i="16"/>
  <c r="K9732" i="16"/>
  <c r="K9740" i="16"/>
  <c r="K9748" i="16"/>
  <c r="K9756" i="16"/>
  <c r="K9764" i="16"/>
  <c r="K9772" i="16"/>
  <c r="K9780" i="16"/>
  <c r="K9788" i="16"/>
  <c r="K9796" i="16"/>
  <c r="K9804" i="16"/>
  <c r="K9812" i="16"/>
  <c r="K9820" i="16"/>
  <c r="K9828" i="16"/>
  <c r="K9836" i="16"/>
  <c r="K9844" i="16"/>
  <c r="K9852" i="16"/>
  <c r="K9860" i="16"/>
  <c r="K9868" i="16"/>
  <c r="K9876" i="16"/>
  <c r="K9884" i="16"/>
  <c r="K9892" i="16"/>
  <c r="K9900" i="16"/>
  <c r="K11216" i="16"/>
  <c r="K11533" i="16"/>
  <c r="K11656" i="16"/>
  <c r="K11793" i="16"/>
  <c r="K11925" i="16"/>
  <c r="K12024" i="16"/>
  <c r="K12149" i="16"/>
  <c r="K12239" i="16"/>
  <c r="K12304" i="16"/>
  <c r="K12379" i="16"/>
  <c r="K12453" i="16"/>
  <c r="K12513" i="16"/>
  <c r="K12584" i="16"/>
  <c r="K12647" i="16"/>
  <c r="K12697" i="16"/>
  <c r="K12754" i="16"/>
  <c r="K12812" i="16"/>
  <c r="K12863" i="16"/>
  <c r="K12913" i="16"/>
  <c r="K12953" i="16"/>
  <c r="K12981" i="16"/>
  <c r="K13017" i="16"/>
  <c r="K13050" i="16"/>
  <c r="K13080" i="16"/>
  <c r="K13114" i="16"/>
  <c r="K13145" i="16"/>
  <c r="K13170" i="16"/>
  <c r="K8812" i="16"/>
  <c r="K8841" i="16"/>
  <c r="K8866" i="16"/>
  <c r="K8897" i="16"/>
  <c r="K8926" i="16"/>
  <c r="K8952" i="16"/>
  <c r="K8979" i="16"/>
  <c r="K9004" i="16"/>
  <c r="K9026" i="16"/>
  <c r="K9049" i="16"/>
  <c r="K9071" i="16"/>
  <c r="K9090" i="16"/>
  <c r="K9113" i="16"/>
  <c r="K9135" i="16"/>
  <c r="K9154" i="16"/>
  <c r="K9177" i="16"/>
  <c r="K9199" i="16"/>
  <c r="K9218" i="16"/>
  <c r="K9241" i="16"/>
  <c r="K9263" i="16"/>
  <c r="K9282" i="16"/>
  <c r="K9295" i="16"/>
  <c r="K9307" i="16"/>
  <c r="K9321" i="16"/>
  <c r="K9332" i="16"/>
  <c r="K9345" i="16"/>
  <c r="K9355" i="16"/>
  <c r="K9365" i="16"/>
  <c r="K9377" i="16"/>
  <c r="K9387" i="16"/>
  <c r="K9397" i="16"/>
  <c r="K9409" i="16"/>
  <c r="K9419" i="16"/>
  <c r="K9429" i="16"/>
  <c r="K9441" i="16"/>
  <c r="K9451" i="16"/>
  <c r="K9461" i="16"/>
  <c r="K9473" i="16"/>
  <c r="K9483" i="16"/>
  <c r="K9493" i="16"/>
  <c r="K9505" i="16"/>
  <c r="K9515" i="16"/>
  <c r="K9525" i="16"/>
  <c r="K9537" i="16"/>
  <c r="K9547" i="16"/>
  <c r="K9557" i="16"/>
  <c r="K9569" i="16"/>
  <c r="K9579" i="16"/>
  <c r="K9589" i="16"/>
  <c r="K9598" i="16"/>
  <c r="K9606" i="16"/>
  <c r="K9614" i="16"/>
  <c r="K9622" i="16"/>
  <c r="K9630" i="16"/>
  <c r="K9638" i="16"/>
  <c r="K9646" i="16"/>
  <c r="K9654" i="16"/>
  <c r="K9662" i="16"/>
  <c r="K9670" i="16"/>
  <c r="K9678" i="16"/>
  <c r="K9686" i="16"/>
  <c r="K9694" i="16"/>
  <c r="K9702" i="16"/>
  <c r="K9710" i="16"/>
  <c r="K9718" i="16"/>
  <c r="K9726" i="16"/>
  <c r="K9734" i="16"/>
  <c r="K9742" i="16"/>
  <c r="K9750" i="16"/>
  <c r="K9758" i="16"/>
  <c r="K9766" i="16"/>
  <c r="K9774" i="16"/>
  <c r="K9782" i="16"/>
  <c r="K9790" i="16"/>
  <c r="K9798" i="16"/>
  <c r="K9806" i="16"/>
  <c r="K9814" i="16"/>
  <c r="K9822" i="16"/>
  <c r="K9830" i="16"/>
  <c r="K9838" i="16"/>
  <c r="K9846" i="16"/>
  <c r="K9854" i="16"/>
  <c r="K9862" i="16"/>
  <c r="K9870" i="16"/>
  <c r="K9878" i="16"/>
  <c r="K9886" i="16"/>
  <c r="K9894" i="16"/>
  <c r="K9902" i="16"/>
  <c r="K11496" i="16"/>
  <c r="K11702" i="16"/>
  <c r="K11935" i="16"/>
  <c r="K12104" i="16"/>
  <c r="K12249" i="16"/>
  <c r="K12370" i="16"/>
  <c r="K12480" i="16"/>
  <c r="K12585" i="16"/>
  <c r="K12676" i="16"/>
  <c r="K12772" i="16"/>
  <c r="K12857" i="16"/>
  <c r="K12929" i="16"/>
  <c r="K12989" i="16"/>
  <c r="K13039" i="16"/>
  <c r="K13090" i="16"/>
  <c r="K13138" i="16"/>
  <c r="K8792" i="16"/>
  <c r="K8844" i="16"/>
  <c r="K8886" i="16"/>
  <c r="K8930" i="16"/>
  <c r="K8977" i="16"/>
  <c r="K9013" i="16"/>
  <c r="K9050" i="16"/>
  <c r="K9082" i="16"/>
  <c r="K9119" i="16"/>
  <c r="K9153" i="16"/>
  <c r="K9185" i="16"/>
  <c r="K9223" i="16"/>
  <c r="K9255" i="16"/>
  <c r="K9284" i="16"/>
  <c r="K9306" i="16"/>
  <c r="K9324" i="16"/>
  <c r="K9346" i="16"/>
  <c r="K9362" i="16"/>
  <c r="K9379" i="16"/>
  <c r="K9396" i="16"/>
  <c r="K9412" i="16"/>
  <c r="K9431" i="16"/>
  <c r="K9447" i="16"/>
  <c r="K9465" i="16"/>
  <c r="K9482" i="16"/>
  <c r="K9498" i="16"/>
  <c r="K9516" i="16"/>
  <c r="K9532" i="16"/>
  <c r="K9549" i="16"/>
  <c r="K9567" i="16"/>
  <c r="K9583" i="16"/>
  <c r="K9599" i="16"/>
  <c r="K9611" i="16"/>
  <c r="K9624" i="16"/>
  <c r="K9637" i="16"/>
  <c r="K9649" i="16"/>
  <c r="K9663" i="16"/>
  <c r="K9673" i="16"/>
  <c r="K9683" i="16"/>
  <c r="K9695" i="16"/>
  <c r="K9705" i="16"/>
  <c r="K9715" i="16"/>
  <c r="K9727" i="16"/>
  <c r="K9737" i="16"/>
  <c r="K9747" i="16"/>
  <c r="K9759" i="16"/>
  <c r="K9769" i="16"/>
  <c r="K9779" i="16"/>
  <c r="K9791" i="16"/>
  <c r="K9801" i="16"/>
  <c r="K9811" i="16"/>
  <c r="K9823" i="16"/>
  <c r="K9833" i="16"/>
  <c r="K9843" i="16"/>
  <c r="K9855" i="16"/>
  <c r="K9865" i="16"/>
  <c r="K9875" i="16"/>
  <c r="K9887" i="16"/>
  <c r="K9897" i="16"/>
  <c r="K9907" i="16"/>
  <c r="K9915" i="16"/>
  <c r="K9923" i="16"/>
  <c r="K9931" i="16"/>
  <c r="K9939" i="16"/>
  <c r="K9947" i="16"/>
  <c r="K9955" i="16"/>
  <c r="K9963" i="16"/>
  <c r="K9971" i="16"/>
  <c r="K9979" i="16"/>
  <c r="K9987" i="16"/>
  <c r="K10395" i="16"/>
  <c r="K11547" i="16"/>
  <c r="K11747" i="16"/>
  <c r="K11938" i="16"/>
  <c r="K12143" i="16"/>
  <c r="K12266" i="16"/>
  <c r="K12382" i="16"/>
  <c r="K12488" i="16"/>
  <c r="K12600" i="16"/>
  <c r="K12696" i="16"/>
  <c r="K12776" i="16"/>
  <c r="K12874" i="16"/>
  <c r="K12940" i="16"/>
  <c r="K12993" i="16"/>
  <c r="K13043" i="16"/>
  <c r="K13091" i="16"/>
  <c r="K13147" i="16"/>
  <c r="K8801" i="16"/>
  <c r="K8845" i="16"/>
  <c r="K8894" i="16"/>
  <c r="K8937" i="16"/>
  <c r="K10861" i="16"/>
  <c r="K11554" i="16"/>
  <c r="K11787" i="16"/>
  <c r="K11965" i="16"/>
  <c r="K12158" i="16"/>
  <c r="K12278" i="16"/>
  <c r="K12398" i="16"/>
  <c r="K12512" i="16"/>
  <c r="K12604" i="16"/>
  <c r="K12711" i="16"/>
  <c r="K12792" i="16"/>
  <c r="K12879" i="16"/>
  <c r="K12945" i="16"/>
  <c r="K12994" i="16"/>
  <c r="K13053" i="16"/>
  <c r="K13103" i="16"/>
  <c r="K13149" i="16"/>
  <c r="K8809" i="16"/>
  <c r="K8852" i="16"/>
  <c r="K8898" i="16"/>
  <c r="K8941" i="16"/>
  <c r="K8986" i="16"/>
  <c r="K9025" i="16"/>
  <c r="K9057" i="16"/>
  <c r="K9095" i="16"/>
  <c r="K9127" i="16"/>
  <c r="K9161" i="16"/>
  <c r="K9194" i="16"/>
  <c r="K9226" i="16"/>
  <c r="K9265" i="16"/>
  <c r="K9290" i="16"/>
  <c r="K9311" i="16"/>
  <c r="K9331" i="16"/>
  <c r="K9348" i="16"/>
  <c r="K9367" i="16"/>
  <c r="K9383" i="16"/>
  <c r="K9401" i="16"/>
  <c r="K9418" i="16"/>
  <c r="K9434" i="16"/>
  <c r="K9452" i="16"/>
  <c r="K9468" i="16"/>
  <c r="K9485" i="16"/>
  <c r="K9503" i="16"/>
  <c r="K9519" i="16"/>
  <c r="K9538" i="16"/>
  <c r="K9554" i="16"/>
  <c r="K9571" i="16"/>
  <c r="K9588" i="16"/>
  <c r="K9601" i="16"/>
  <c r="K9615" i="16"/>
  <c r="K9627" i="16"/>
  <c r="K9640" i="16"/>
  <c r="K9653" i="16"/>
  <c r="K9665" i="16"/>
  <c r="K9675" i="16"/>
  <c r="K9687" i="16"/>
  <c r="K9697" i="16"/>
  <c r="K9707" i="16"/>
  <c r="K9719" i="16"/>
  <c r="K9729" i="16"/>
  <c r="K9739" i="16"/>
  <c r="K9751" i="16"/>
  <c r="K9761" i="16"/>
  <c r="K9771" i="16"/>
  <c r="K9783" i="16"/>
  <c r="K9793" i="16"/>
  <c r="K9803" i="16"/>
  <c r="K9815" i="16"/>
  <c r="K9825" i="16"/>
  <c r="K9835" i="16"/>
  <c r="K9847" i="16"/>
  <c r="K9857" i="16"/>
  <c r="K9867" i="16"/>
  <c r="K9879" i="16"/>
  <c r="K9889" i="16"/>
  <c r="K9899" i="16"/>
  <c r="K9909" i="16"/>
  <c r="K9917" i="16"/>
  <c r="K9925" i="16"/>
  <c r="K9933" i="16"/>
  <c r="K9941" i="16"/>
  <c r="K9949" i="16"/>
  <c r="K9957" i="16"/>
  <c r="K9965" i="16"/>
  <c r="K9973" i="16"/>
  <c r="K9981" i="16"/>
  <c r="K9989" i="16"/>
  <c r="K9997" i="16"/>
  <c r="K10005" i="16"/>
  <c r="K10013" i="16"/>
  <c r="K10021" i="16"/>
  <c r="K10029" i="16"/>
  <c r="K10037" i="16"/>
  <c r="K10045" i="16"/>
  <c r="K10053" i="16"/>
  <c r="K10061" i="16"/>
  <c r="K10069" i="16"/>
  <c r="K10077" i="16"/>
  <c r="K10085" i="16"/>
  <c r="K10093" i="16"/>
  <c r="K10101" i="16"/>
  <c r="K10109" i="16"/>
  <c r="K10117" i="16"/>
  <c r="K10125" i="16"/>
  <c r="K10133" i="16"/>
  <c r="K10141" i="16"/>
  <c r="K10149" i="16"/>
  <c r="K10157" i="16"/>
  <c r="K10165" i="16"/>
  <c r="K11416" i="16"/>
  <c r="K8916" i="16"/>
  <c r="K9105" i="16"/>
  <c r="K9207" i="16"/>
  <c r="K9298" i="16"/>
  <c r="K9356" i="16"/>
  <c r="K9389" i="16"/>
  <c r="K9423" i="16"/>
  <c r="K9458" i="16"/>
  <c r="K9492" i="16"/>
  <c r="K9543" i="16"/>
  <c r="K9578" i="16"/>
  <c r="K9607" i="16"/>
  <c r="K9645" i="16"/>
  <c r="K9669" i="16"/>
  <c r="K9701" i="16"/>
  <c r="K9722" i="16"/>
  <c r="K9744" i="16"/>
  <c r="K9776" i="16"/>
  <c r="K9797" i="16"/>
  <c r="K9818" i="16"/>
  <c r="K9840" i="16"/>
  <c r="K9872" i="16"/>
  <c r="K9893" i="16"/>
  <c r="K9912" i="16"/>
  <c r="K9928" i="16"/>
  <c r="K9944" i="16"/>
  <c r="K9960" i="16"/>
  <c r="K9984" i="16"/>
  <c r="K10008" i="16"/>
  <c r="K10032" i="16"/>
  <c r="K10048" i="16"/>
  <c r="K10064" i="16"/>
  <c r="K10080" i="16"/>
  <c r="K10096" i="16"/>
  <c r="K10112" i="16"/>
  <c r="K10136" i="16"/>
  <c r="K11112" i="16"/>
  <c r="K11583" i="16"/>
  <c r="K11797" i="16"/>
  <c r="K11982" i="16"/>
  <c r="K12182" i="16"/>
  <c r="K12297" i="16"/>
  <c r="K12406" i="16"/>
  <c r="K12528" i="16"/>
  <c r="K12623" i="16"/>
  <c r="K12714" i="16"/>
  <c r="K12800" i="16"/>
  <c r="K12881" i="16"/>
  <c r="K12956" i="16"/>
  <c r="K13004" i="16"/>
  <c r="K13055" i="16"/>
  <c r="K13112" i="16"/>
  <c r="K13155" i="16"/>
  <c r="K8813" i="16"/>
  <c r="K8856" i="16"/>
  <c r="K8905" i="16"/>
  <c r="K8950" i="16"/>
  <c r="K8988" i="16"/>
  <c r="K9031" i="16"/>
  <c r="K9063" i="16"/>
  <c r="K9097" i="16"/>
  <c r="K9130" i="16"/>
  <c r="K9162" i="16"/>
  <c r="K9201" i="16"/>
  <c r="K9233" i="16"/>
  <c r="K9266" i="16"/>
  <c r="K9292" i="16"/>
  <c r="K9313" i="16"/>
  <c r="K9335" i="16"/>
  <c r="K9351" i="16"/>
  <c r="K9369" i="16"/>
  <c r="K9386" i="16"/>
  <c r="K9402" i="16"/>
  <c r="K9420" i="16"/>
  <c r="K9436" i="16"/>
  <c r="K9453" i="16"/>
  <c r="K9471" i="16"/>
  <c r="K9487" i="16"/>
  <c r="K9506" i="16"/>
  <c r="K9522" i="16"/>
  <c r="K9539" i="16"/>
  <c r="K9556" i="16"/>
  <c r="K9572" i="16"/>
  <c r="K9590" i="16"/>
  <c r="K9603" i="16"/>
  <c r="K9616" i="16"/>
  <c r="K9629" i="16"/>
  <c r="K9641" i="16"/>
  <c r="K9655" i="16"/>
  <c r="K9666" i="16"/>
  <c r="K9677" i="16"/>
  <c r="K9688" i="16"/>
  <c r="K9698" i="16"/>
  <c r="K9709" i="16"/>
  <c r="K9720" i="16"/>
  <c r="K9730" i="16"/>
  <c r="K9741" i="16"/>
  <c r="K9752" i="16"/>
  <c r="K9762" i="16"/>
  <c r="K9773" i="16"/>
  <c r="K9784" i="16"/>
  <c r="K9794" i="16"/>
  <c r="K9805" i="16"/>
  <c r="K9816" i="16"/>
  <c r="K9826" i="16"/>
  <c r="K9837" i="16"/>
  <c r="K9848" i="16"/>
  <c r="K9858" i="16"/>
  <c r="K9869" i="16"/>
  <c r="K9880" i="16"/>
  <c r="K9890" i="16"/>
  <c r="K9901" i="16"/>
  <c r="K9910" i="16"/>
  <c r="K9918" i="16"/>
  <c r="K9926" i="16"/>
  <c r="K9934" i="16"/>
  <c r="K9942" i="16"/>
  <c r="K9950" i="16"/>
  <c r="K9958" i="16"/>
  <c r="K9966" i="16"/>
  <c r="K9974" i="16"/>
  <c r="K9982" i="16"/>
  <c r="K9990" i="16"/>
  <c r="K9998" i="16"/>
  <c r="K10006" i="16"/>
  <c r="K10014" i="16"/>
  <c r="K10022" i="16"/>
  <c r="K10030" i="16"/>
  <c r="K10038" i="16"/>
  <c r="K10046" i="16"/>
  <c r="K10054" i="16"/>
  <c r="K10062" i="16"/>
  <c r="K10070" i="16"/>
  <c r="K10078" i="16"/>
  <c r="K10086" i="16"/>
  <c r="K10094" i="16"/>
  <c r="K10102" i="16"/>
  <c r="K10110" i="16"/>
  <c r="K10118" i="16"/>
  <c r="K10126" i="16"/>
  <c r="K10134" i="16"/>
  <c r="K10142" i="16"/>
  <c r="K10150" i="16"/>
  <c r="K10158" i="16"/>
  <c r="K10166" i="16"/>
  <c r="K11646" i="16"/>
  <c r="K9338" i="16"/>
  <c r="K9527" i="16"/>
  <c r="K9992" i="16"/>
  <c r="K11326" i="16"/>
  <c r="K11601" i="16"/>
  <c r="K11833" i="16"/>
  <c r="K12021" i="16"/>
  <c r="K12191" i="16"/>
  <c r="K12321" i="16"/>
  <c r="K12427" i="16"/>
  <c r="K12535" i="16"/>
  <c r="K12631" i="16"/>
  <c r="K12716" i="16"/>
  <c r="K12817" i="16"/>
  <c r="K12896" i="16"/>
  <c r="K12957" i="16"/>
  <c r="K13013" i="16"/>
  <c r="K13063" i="16"/>
  <c r="K13116" i="16"/>
  <c r="K13159" i="16"/>
  <c r="K8820" i="16"/>
  <c r="K8865" i="16"/>
  <c r="K8908" i="16"/>
  <c r="K8958" i="16"/>
  <c r="K8995" i="16"/>
  <c r="K9033" i="16"/>
  <c r="K9066" i="16"/>
  <c r="K9098" i="16"/>
  <c r="K9137" i="16"/>
  <c r="K9169" i="16"/>
  <c r="K9202" i="16"/>
  <c r="K9239" i="16"/>
  <c r="K9271" i="16"/>
  <c r="K9297" i="16"/>
  <c r="K9315" i="16"/>
  <c r="K9337" i="16"/>
  <c r="K9354" i="16"/>
  <c r="K9370" i="16"/>
  <c r="K9388" i="16"/>
  <c r="K9404" i="16"/>
  <c r="K9421" i="16"/>
  <c r="K9439" i="16"/>
  <c r="K9455" i="16"/>
  <c r="K9474" i="16"/>
  <c r="K9490" i="16"/>
  <c r="K9507" i="16"/>
  <c r="K9524" i="16"/>
  <c r="K9540" i="16"/>
  <c r="K9559" i="16"/>
  <c r="K9575" i="16"/>
  <c r="K9591" i="16"/>
  <c r="K9605" i="16"/>
  <c r="K9617" i="16"/>
  <c r="K9631" i="16"/>
  <c r="K9643" i="16"/>
  <c r="K9656" i="16"/>
  <c r="K9667" i="16"/>
  <c r="K9679" i="16"/>
  <c r="K9689" i="16"/>
  <c r="K9699" i="16"/>
  <c r="K9711" i="16"/>
  <c r="K9721" i="16"/>
  <c r="K9731" i="16"/>
  <c r="K9743" i="16"/>
  <c r="K9753" i="16"/>
  <c r="K9763" i="16"/>
  <c r="K9775" i="16"/>
  <c r="K9785" i="16"/>
  <c r="K9795" i="16"/>
  <c r="K9807" i="16"/>
  <c r="K9817" i="16"/>
  <c r="K9827" i="16"/>
  <c r="K9839" i="16"/>
  <c r="K9849" i="16"/>
  <c r="K9859" i="16"/>
  <c r="K9871" i="16"/>
  <c r="K9881" i="16"/>
  <c r="K9891" i="16"/>
  <c r="K9903" i="16"/>
  <c r="K9911" i="16"/>
  <c r="K9919" i="16"/>
  <c r="K9927" i="16"/>
  <c r="K9935" i="16"/>
  <c r="K9943" i="16"/>
  <c r="K9951" i="16"/>
  <c r="K9959" i="16"/>
  <c r="K9967" i="16"/>
  <c r="K9975" i="16"/>
  <c r="K9983" i="16"/>
  <c r="K9991" i="16"/>
  <c r="K9999" i="16"/>
  <c r="K10007" i="16"/>
  <c r="K10015" i="16"/>
  <c r="K10023" i="16"/>
  <c r="K10031" i="16"/>
  <c r="K10039" i="16"/>
  <c r="K10047" i="16"/>
  <c r="K10055" i="16"/>
  <c r="K10063" i="16"/>
  <c r="K10071" i="16"/>
  <c r="K10079" i="16"/>
  <c r="K10087" i="16"/>
  <c r="K10095" i="16"/>
  <c r="K10103" i="16"/>
  <c r="K10111" i="16"/>
  <c r="K10119" i="16"/>
  <c r="K10127" i="16"/>
  <c r="K10135" i="16"/>
  <c r="K10143" i="16"/>
  <c r="K10151" i="16"/>
  <c r="K10159" i="16"/>
  <c r="K11846" i="16"/>
  <c r="K12050" i="16"/>
  <c r="K12214" i="16"/>
  <c r="K12327" i="16"/>
  <c r="K12437" i="16"/>
  <c r="K12538" i="16"/>
  <c r="K12650" i="16"/>
  <c r="K12736" i="16"/>
  <c r="K12818" i="16"/>
  <c r="K12908" i="16"/>
  <c r="K12965" i="16"/>
  <c r="K13018" i="16"/>
  <c r="K13067" i="16"/>
  <c r="K13123" i="16"/>
  <c r="K13169" i="16"/>
  <c r="K8822" i="16"/>
  <c r="K8873" i="16"/>
  <c r="K8961" i="16"/>
  <c r="K8998" i="16"/>
  <c r="K9034" i="16"/>
  <c r="K9073" i="16"/>
  <c r="K9138" i="16"/>
  <c r="K9175" i="16"/>
  <c r="K9242" i="16"/>
  <c r="K9274" i="16"/>
  <c r="K9319" i="16"/>
  <c r="K9372" i="16"/>
  <c r="K9407" i="16"/>
  <c r="K9442" i="16"/>
  <c r="K9475" i="16"/>
  <c r="K9508" i="16"/>
  <c r="K9561" i="16"/>
  <c r="K9593" i="16"/>
  <c r="K9619" i="16"/>
  <c r="K9632" i="16"/>
  <c r="K9657" i="16"/>
  <c r="K9680" i="16"/>
  <c r="K9690" i="16"/>
  <c r="K9712" i="16"/>
  <c r="K9733" i="16"/>
  <c r="K9754" i="16"/>
  <c r="K9786" i="16"/>
  <c r="K9808" i="16"/>
  <c r="K9829" i="16"/>
  <c r="K9850" i="16"/>
  <c r="K9861" i="16"/>
  <c r="K9882" i="16"/>
  <c r="K9904" i="16"/>
  <c r="K9920" i="16"/>
  <c r="K9936" i="16"/>
  <c r="K9952" i="16"/>
  <c r="K9968" i="16"/>
  <c r="K9976" i="16"/>
  <c r="K10000" i="16"/>
  <c r="K10016" i="16"/>
  <c r="K10024" i="16"/>
  <c r="K10040" i="16"/>
  <c r="K10056" i="16"/>
  <c r="K10072" i="16"/>
  <c r="K10088" i="16"/>
  <c r="K10104" i="16"/>
  <c r="K10128" i="16"/>
  <c r="K9765" i="16"/>
  <c r="K12066" i="16"/>
  <c r="K12576" i="16"/>
  <c r="K12927" i="16"/>
  <c r="K13134" i="16"/>
  <c r="K8929" i="16"/>
  <c r="K9047" i="16"/>
  <c r="K9143" i="16"/>
  <c r="K9225" i="16"/>
  <c r="K9303" i="16"/>
  <c r="K9357" i="16"/>
  <c r="K9399" i="16"/>
  <c r="K9444" i="16"/>
  <c r="K9495" i="16"/>
  <c r="K9535" i="16"/>
  <c r="K9581" i="16"/>
  <c r="K9621" i="16"/>
  <c r="K9651" i="16"/>
  <c r="K9682" i="16"/>
  <c r="K9713" i="16"/>
  <c r="K9738" i="16"/>
  <c r="K9768" i="16"/>
  <c r="K9799" i="16"/>
  <c r="K9824" i="16"/>
  <c r="K9853" i="16"/>
  <c r="K9883" i="16"/>
  <c r="K9908" i="16"/>
  <c r="K9930" i="16"/>
  <c r="K9953" i="16"/>
  <c r="K9972" i="16"/>
  <c r="K9994" i="16"/>
  <c r="K10010" i="16"/>
  <c r="K10026" i="16"/>
  <c r="K10042" i="16"/>
  <c r="K10058" i="16"/>
  <c r="K10074" i="16"/>
  <c r="K10090" i="16"/>
  <c r="K10106" i="16"/>
  <c r="K10121" i="16"/>
  <c r="K10137" i="16"/>
  <c r="K10148" i="16"/>
  <c r="K10162" i="16"/>
  <c r="K10011" i="16"/>
  <c r="K10059" i="16"/>
  <c r="K10091" i="16"/>
  <c r="K10122" i="16"/>
  <c r="K10163" i="16"/>
  <c r="K10097" i="16"/>
  <c r="K10140" i="16"/>
  <c r="K12352" i="16"/>
  <c r="K9725" i="16"/>
  <c r="K9921" i="16"/>
  <c r="K10018" i="16"/>
  <c r="K10098" i="16"/>
  <c r="K13077" i="16"/>
  <c r="K8876" i="16"/>
  <c r="K9111" i="16"/>
  <c r="K9283" i="16"/>
  <c r="K9428" i="16"/>
  <c r="K9639" i="16"/>
  <c r="K9757" i="16"/>
  <c r="K9873" i="16"/>
  <c r="K9986" i="16"/>
  <c r="K10035" i="16"/>
  <c r="K10099" i="16"/>
  <c r="K10156" i="16"/>
  <c r="K13087" i="16"/>
  <c r="K8877" i="16"/>
  <c r="K9210" i="16"/>
  <c r="K9433" i="16"/>
  <c r="K9609" i="16"/>
  <c r="K9760" i="16"/>
  <c r="K11424" i="16"/>
  <c r="K12222" i="16"/>
  <c r="K12656" i="16"/>
  <c r="K12970" i="16"/>
  <c r="K13177" i="16"/>
  <c r="K8962" i="16"/>
  <c r="K9055" i="16"/>
  <c r="K9146" i="16"/>
  <c r="K9247" i="16"/>
  <c r="K9308" i="16"/>
  <c r="K9359" i="16"/>
  <c r="K9410" i="16"/>
  <c r="K9450" i="16"/>
  <c r="K9497" i="16"/>
  <c r="K9546" i="16"/>
  <c r="K9586" i="16"/>
  <c r="K9623" i="16"/>
  <c r="K9659" i="16"/>
  <c r="K9685" i="16"/>
  <c r="K9714" i="16"/>
  <c r="K9745" i="16"/>
  <c r="K9770" i="16"/>
  <c r="K9800" i="16"/>
  <c r="K9831" i="16"/>
  <c r="K9856" i="16"/>
  <c r="K9885" i="16"/>
  <c r="K9913" i="16"/>
  <c r="K9932" i="16"/>
  <c r="K9954" i="16"/>
  <c r="K9977" i="16"/>
  <c r="K9995" i="16"/>
  <c r="K10027" i="16"/>
  <c r="K10043" i="16"/>
  <c r="K10075" i="16"/>
  <c r="K10107" i="16"/>
  <c r="K10138" i="16"/>
  <c r="K10152" i="16"/>
  <c r="K10154" i="16"/>
  <c r="K13029" i="16"/>
  <c r="K8834" i="16"/>
  <c r="K9183" i="16"/>
  <c r="K9329" i="16"/>
  <c r="K9378" i="16"/>
  <c r="K9466" i="16"/>
  <c r="K9562" i="16"/>
  <c r="K9635" i="16"/>
  <c r="K9696" i="16"/>
  <c r="K9810" i="16"/>
  <c r="K9866" i="16"/>
  <c r="K9940" i="16"/>
  <c r="K10002" i="16"/>
  <c r="K10066" i="16"/>
  <c r="K10114" i="16"/>
  <c r="K12832" i="16"/>
  <c r="K9191" i="16"/>
  <c r="K9476" i="16"/>
  <c r="K9608" i="16"/>
  <c r="K9728" i="16"/>
  <c r="K9813" i="16"/>
  <c r="K9922" i="16"/>
  <c r="K10003" i="16"/>
  <c r="K10083" i="16"/>
  <c r="K10145" i="16"/>
  <c r="K12840" i="16"/>
  <c r="K9017" i="16"/>
  <c r="K9343" i="16"/>
  <c r="K9529" i="16"/>
  <c r="K9674" i="16"/>
  <c r="K9789" i="16"/>
  <c r="K9845" i="16"/>
  <c r="K9924" i="16"/>
  <c r="K9969" i="16"/>
  <c r="K10020" i="16"/>
  <c r="K10068" i="16"/>
  <c r="K10116" i="16"/>
  <c r="K10160" i="16"/>
  <c r="K12914" i="16"/>
  <c r="K9041" i="16"/>
  <c r="K9121" i="16"/>
  <c r="K9347" i="16"/>
  <c r="K9484" i="16"/>
  <c r="K9681" i="16"/>
  <c r="K9767" i="16"/>
  <c r="K9821" i="16"/>
  <c r="K9906" i="16"/>
  <c r="K9970" i="16"/>
  <c r="K10041" i="16"/>
  <c r="K10089" i="16"/>
  <c r="K10147" i="16"/>
  <c r="K11472" i="16"/>
  <c r="K12248" i="16"/>
  <c r="K12671" i="16"/>
  <c r="K12980" i="16"/>
  <c r="K13179" i="16"/>
  <c r="K8970" i="16"/>
  <c r="K9074" i="16"/>
  <c r="K9159" i="16"/>
  <c r="K9249" i="16"/>
  <c r="K9322" i="16"/>
  <c r="K9364" i="16"/>
  <c r="K9411" i="16"/>
  <c r="K9460" i="16"/>
  <c r="K9500" i="16"/>
  <c r="K9548" i="16"/>
  <c r="K9595" i="16"/>
  <c r="K9625" i="16"/>
  <c r="K9661" i="16"/>
  <c r="K9691" i="16"/>
  <c r="K9717" i="16"/>
  <c r="K9746" i="16"/>
  <c r="K9777" i="16"/>
  <c r="K9802" i="16"/>
  <c r="K9832" i="16"/>
  <c r="K9863" i="16"/>
  <c r="K9888" i="16"/>
  <c r="K9914" i="16"/>
  <c r="K9937" i="16"/>
  <c r="K9956" i="16"/>
  <c r="K9978" i="16"/>
  <c r="K9996" i="16"/>
  <c r="K10012" i="16"/>
  <c r="K10028" i="16"/>
  <c r="K10044" i="16"/>
  <c r="K10060" i="16"/>
  <c r="K10076" i="16"/>
  <c r="K10092" i="16"/>
  <c r="K10108" i="16"/>
  <c r="K10123" i="16"/>
  <c r="K10139" i="16"/>
  <c r="K10153" i="16"/>
  <c r="K10164" i="16"/>
  <c r="K10049" i="16"/>
  <c r="K10124" i="16"/>
  <c r="K11694" i="16"/>
  <c r="K9755" i="16"/>
  <c r="K9962" i="16"/>
  <c r="K10050" i="16"/>
  <c r="K10129" i="16"/>
  <c r="K12462" i="16"/>
  <c r="K9008" i="16"/>
  <c r="K9340" i="16"/>
  <c r="K9517" i="16"/>
  <c r="K9672" i="16"/>
  <c r="K9787" i="16"/>
  <c r="K9898" i="16"/>
  <c r="K9964" i="16"/>
  <c r="K10051" i="16"/>
  <c r="K10115" i="16"/>
  <c r="K11898" i="16"/>
  <c r="K9287" i="16"/>
  <c r="K9570" i="16"/>
  <c r="K9704" i="16"/>
  <c r="K9874" i="16"/>
  <c r="K9946" i="16"/>
  <c r="K10004" i="16"/>
  <c r="K10052" i="16"/>
  <c r="K10100" i="16"/>
  <c r="K10146" i="16"/>
  <c r="K12064" i="16"/>
  <c r="K8920" i="16"/>
  <c r="K9299" i="16"/>
  <c r="K9394" i="16"/>
  <c r="K9530" i="16"/>
  <c r="K9648" i="16"/>
  <c r="K9706" i="16"/>
  <c r="K9792" i="16"/>
  <c r="K9877" i="16"/>
  <c r="K9948" i="16"/>
  <c r="K10025" i="16"/>
  <c r="K10073" i="16"/>
  <c r="K10132" i="16"/>
  <c r="K11690" i="16"/>
  <c r="K12331" i="16"/>
  <c r="K12751" i="16"/>
  <c r="K13026" i="16"/>
  <c r="K8830" i="16"/>
  <c r="K8980" i="16"/>
  <c r="K9079" i="16"/>
  <c r="K9178" i="16"/>
  <c r="K9258" i="16"/>
  <c r="K9323" i="16"/>
  <c r="K9375" i="16"/>
  <c r="K9415" i="16"/>
  <c r="K9463" i="16"/>
  <c r="K9511" i="16"/>
  <c r="K9551" i="16"/>
  <c r="K9597" i="16"/>
  <c r="K9633" i="16"/>
  <c r="K9664" i="16"/>
  <c r="K9693" i="16"/>
  <c r="K9723" i="16"/>
  <c r="K9749" i="16"/>
  <c r="K9778" i="16"/>
  <c r="K9809" i="16"/>
  <c r="K9834" i="16"/>
  <c r="K9864" i="16"/>
  <c r="K9895" i="16"/>
  <c r="K9916" i="16"/>
  <c r="K9938" i="16"/>
  <c r="K9961" i="16"/>
  <c r="K9980" i="16"/>
  <c r="K10001" i="16"/>
  <c r="K10017" i="16"/>
  <c r="K10033" i="16"/>
  <c r="K10065" i="16"/>
  <c r="K10081" i="16"/>
  <c r="K10113" i="16"/>
  <c r="K12760" i="16"/>
  <c r="K9006" i="16"/>
  <c r="K9089" i="16"/>
  <c r="K9281" i="16"/>
  <c r="K9426" i="16"/>
  <c r="K9514" i="16"/>
  <c r="K9600" i="16"/>
  <c r="K9671" i="16"/>
  <c r="K9781" i="16"/>
  <c r="K9841" i="16"/>
  <c r="K9896" i="16"/>
  <c r="K9985" i="16"/>
  <c r="K10034" i="16"/>
  <c r="K10082" i="16"/>
  <c r="K10144" i="16"/>
  <c r="K10155" i="16"/>
  <c r="K11877" i="16"/>
  <c r="K9380" i="16"/>
  <c r="K9564" i="16"/>
  <c r="K9703" i="16"/>
  <c r="K9842" i="16"/>
  <c r="K9945" i="16"/>
  <c r="K10019" i="16"/>
  <c r="K10067" i="16"/>
  <c r="K10130" i="16"/>
  <c r="K12464" i="16"/>
  <c r="K9114" i="16"/>
  <c r="K9391" i="16"/>
  <c r="K9479" i="16"/>
  <c r="K9647" i="16"/>
  <c r="K9735" i="16"/>
  <c r="K9819" i="16"/>
  <c r="K9905" i="16"/>
  <c r="K9988" i="16"/>
  <c r="K10036" i="16"/>
  <c r="K10084" i="16"/>
  <c r="K10131" i="16"/>
  <c r="K12559" i="16"/>
  <c r="K13126" i="16"/>
  <c r="K9217" i="16"/>
  <c r="K9443" i="16"/>
  <c r="K9580" i="16"/>
  <c r="K9736" i="16"/>
  <c r="K9851" i="16"/>
  <c r="K9929" i="16"/>
  <c r="K10009" i="16"/>
  <c r="K10057" i="16"/>
  <c r="K10120" i="16"/>
  <c r="K10161" i="16"/>
  <c r="K9613" i="16"/>
  <c r="K9993" i="16"/>
  <c r="K10105" i="16"/>
  <c r="K8791" i="16"/>
  <c r="K7173" i="16"/>
  <c r="K7181" i="16"/>
  <c r="K7189" i="16"/>
  <c r="K7197" i="16"/>
  <c r="K7205" i="16"/>
  <c r="K7213" i="16"/>
  <c r="K7221" i="16"/>
  <c r="K7229" i="16"/>
  <c r="K7237" i="16"/>
  <c r="K7245" i="16"/>
  <c r="K7253" i="16"/>
  <c r="K7261" i="16"/>
  <c r="K7269" i="16"/>
  <c r="K7277" i="16"/>
  <c r="K7285" i="16"/>
  <c r="K7293" i="16"/>
  <c r="K7301" i="16"/>
  <c r="K7309" i="16"/>
  <c r="K7317" i="16"/>
  <c r="K7325" i="16"/>
  <c r="K7333" i="16"/>
  <c r="K7341" i="16"/>
  <c r="K7349" i="16"/>
  <c r="K7357" i="16"/>
  <c r="K7365" i="16"/>
  <c r="K7373" i="16"/>
  <c r="K7381" i="16"/>
  <c r="K7389" i="16"/>
  <c r="K7397" i="16"/>
  <c r="K7405" i="16"/>
  <c r="K7413" i="16"/>
  <c r="K7421" i="16"/>
  <c r="K7429" i="16"/>
  <c r="K7437" i="16"/>
  <c r="K7445" i="16"/>
  <c r="K7453" i="16"/>
  <c r="K7461" i="16"/>
  <c r="K7469" i="16"/>
  <c r="K7477" i="16"/>
  <c r="K7485" i="16"/>
  <c r="K7493" i="16"/>
  <c r="K7501" i="16"/>
  <c r="K7509" i="16"/>
  <c r="K7517" i="16"/>
  <c r="K7525" i="16"/>
  <c r="K7533" i="16"/>
  <c r="K7541" i="16"/>
  <c r="K7549" i="16"/>
  <c r="K7557" i="16"/>
  <c r="K7565" i="16"/>
  <c r="K7573" i="16"/>
  <c r="K7581" i="16"/>
  <c r="K7589" i="16"/>
  <c r="K7597" i="16"/>
  <c r="K7605" i="16"/>
  <c r="K7613" i="16"/>
  <c r="K7621" i="16"/>
  <c r="K7629" i="16"/>
  <c r="K7637" i="16"/>
  <c r="K7645" i="16"/>
  <c r="K7653" i="16"/>
  <c r="K7661" i="16"/>
  <c r="K7669" i="16"/>
  <c r="K7677" i="16"/>
  <c r="K7685" i="16"/>
  <c r="K7693" i="16"/>
  <c r="K7701" i="16"/>
  <c r="K7709" i="16"/>
  <c r="K7717" i="16"/>
  <c r="K7725" i="16"/>
  <c r="K7733" i="16"/>
  <c r="K7741" i="16"/>
  <c r="K7749" i="16"/>
  <c r="K7757" i="16"/>
  <c r="K7166" i="16"/>
  <c r="K7174" i="16"/>
  <c r="K7182" i="16"/>
  <c r="K7190" i="16"/>
  <c r="K7198" i="16"/>
  <c r="K7206" i="16"/>
  <c r="K7214" i="16"/>
  <c r="K7222" i="16"/>
  <c r="K7230" i="16"/>
  <c r="K7238" i="16"/>
  <c r="K7246" i="16"/>
  <c r="K7254" i="16"/>
  <c r="K7262" i="16"/>
  <c r="K7270" i="16"/>
  <c r="K7278" i="16"/>
  <c r="K7286" i="16"/>
  <c r="K7294" i="16"/>
  <c r="K7302" i="16"/>
  <c r="K7310" i="16"/>
  <c r="K7318" i="16"/>
  <c r="K7326" i="16"/>
  <c r="K7334" i="16"/>
  <c r="K7342" i="16"/>
  <c r="K7350" i="16"/>
  <c r="K7358" i="16"/>
  <c r="K7366" i="16"/>
  <c r="K7374" i="16"/>
  <c r="K7382" i="16"/>
  <c r="K7390" i="16"/>
  <c r="K7398" i="16"/>
  <c r="K7406" i="16"/>
  <c r="K7414" i="16"/>
  <c r="K7422" i="16"/>
  <c r="K7430" i="16"/>
  <c r="K7438" i="16"/>
  <c r="K7446" i="16"/>
  <c r="K7454" i="16"/>
  <c r="K7462" i="16"/>
  <c r="K7470" i="16"/>
  <c r="K7478" i="16"/>
  <c r="K7486" i="16"/>
  <c r="K7494" i="16"/>
  <c r="K7502" i="16"/>
  <c r="K7510" i="16"/>
  <c r="K7518" i="16"/>
  <c r="K7526" i="16"/>
  <c r="K7534" i="16"/>
  <c r="K7542" i="16"/>
  <c r="K7550" i="16"/>
  <c r="K7558" i="16"/>
  <c r="K7566" i="16"/>
  <c r="K7574" i="16"/>
  <c r="K7582" i="16"/>
  <c r="K7590" i="16"/>
  <c r="K7598" i="16"/>
  <c r="K7606" i="16"/>
  <c r="K7614" i="16"/>
  <c r="K7622" i="16"/>
  <c r="K7630" i="16"/>
  <c r="K7638" i="16"/>
  <c r="K7646" i="16"/>
  <c r="K7654" i="16"/>
  <c r="K7662" i="16"/>
  <c r="K7670" i="16"/>
  <c r="K7678" i="16"/>
  <c r="K7686" i="16"/>
  <c r="K7694" i="16"/>
  <c r="K7702" i="16"/>
  <c r="K7710" i="16"/>
  <c r="K7718" i="16"/>
  <c r="K7726" i="16"/>
  <c r="K7734" i="16"/>
  <c r="K7742" i="16"/>
  <c r="K7750" i="16"/>
  <c r="K7758" i="16"/>
  <c r="K7167" i="16"/>
  <c r="K7175" i="16"/>
  <c r="K7183" i="16"/>
  <c r="K7191" i="16"/>
  <c r="K7199" i="16"/>
  <c r="K7207" i="16"/>
  <c r="K7215" i="16"/>
  <c r="K7223" i="16"/>
  <c r="K7231" i="16"/>
  <c r="K7239" i="16"/>
  <c r="K7247" i="16"/>
  <c r="K7255" i="16"/>
  <c r="K7263" i="16"/>
  <c r="K7271" i="16"/>
  <c r="K7279" i="16"/>
  <c r="K7287" i="16"/>
  <c r="K7295" i="16"/>
  <c r="K7303" i="16"/>
  <c r="K7311" i="16"/>
  <c r="K7319" i="16"/>
  <c r="K7327" i="16"/>
  <c r="K7335" i="16"/>
  <c r="K7343" i="16"/>
  <c r="K7351" i="16"/>
  <c r="K7359" i="16"/>
  <c r="K7367" i="16"/>
  <c r="K7375" i="16"/>
  <c r="K7383" i="16"/>
  <c r="K7391" i="16"/>
  <c r="K7399" i="16"/>
  <c r="K7407" i="16"/>
  <c r="K7415" i="16"/>
  <c r="K7423" i="16"/>
  <c r="K7431" i="16"/>
  <c r="K7439" i="16"/>
  <c r="K7447" i="16"/>
  <c r="K7455" i="16"/>
  <c r="K7463" i="16"/>
  <c r="K7471" i="16"/>
  <c r="K7479" i="16"/>
  <c r="K7487" i="16"/>
  <c r="K7495" i="16"/>
  <c r="K7503" i="16"/>
  <c r="K7511" i="16"/>
  <c r="K7519" i="16"/>
  <c r="K7527" i="16"/>
  <c r="K7535" i="16"/>
  <c r="K7543" i="16"/>
  <c r="K7551" i="16"/>
  <c r="K7559" i="16"/>
  <c r="K7567" i="16"/>
  <c r="K7575" i="16"/>
  <c r="K7583" i="16"/>
  <c r="K7591" i="16"/>
  <c r="K7599" i="16"/>
  <c r="K7607" i="16"/>
  <c r="K7615" i="16"/>
  <c r="K7623" i="16"/>
  <c r="K7631" i="16"/>
  <c r="K7639" i="16"/>
  <c r="K7647" i="16"/>
  <c r="K7655" i="16"/>
  <c r="K7663" i="16"/>
  <c r="K7671" i="16"/>
  <c r="K7679" i="16"/>
  <c r="K7687" i="16"/>
  <c r="K7695" i="16"/>
  <c r="K7703" i="16"/>
  <c r="K7711" i="16"/>
  <c r="K7719" i="16"/>
  <c r="K7727" i="16"/>
  <c r="K7735" i="16"/>
  <c r="K7743" i="16"/>
  <c r="K7751" i="16"/>
  <c r="K7759" i="16"/>
  <c r="K7171" i="16"/>
  <c r="K7185" i="16"/>
  <c r="K7196" i="16"/>
  <c r="K7210" i="16"/>
  <c r="K7224" i="16"/>
  <c r="K7235" i="16"/>
  <c r="K7249" i="16"/>
  <c r="K7260" i="16"/>
  <c r="K7274" i="16"/>
  <c r="K7288" i="16"/>
  <c r="K7299" i="16"/>
  <c r="K7313" i="16"/>
  <c r="K7324" i="16"/>
  <c r="K7338" i="16"/>
  <c r="K7352" i="16"/>
  <c r="K7363" i="16"/>
  <c r="K7377" i="16"/>
  <c r="K7388" i="16"/>
  <c r="K7402" i="16"/>
  <c r="K7416" i="16"/>
  <c r="K7427" i="16"/>
  <c r="K7441" i="16"/>
  <c r="K7452" i="16"/>
  <c r="K7466" i="16"/>
  <c r="K7480" i="16"/>
  <c r="K7491" i="16"/>
  <c r="K7505" i="16"/>
  <c r="K7516" i="16"/>
  <c r="K7530" i="16"/>
  <c r="K7544" i="16"/>
  <c r="K7555" i="16"/>
  <c r="K7569" i="16"/>
  <c r="K7580" i="16"/>
  <c r="K7594" i="16"/>
  <c r="K7608" i="16"/>
  <c r="K7619" i="16"/>
  <c r="K7633" i="16"/>
  <c r="K7644" i="16"/>
  <c r="K7658" i="16"/>
  <c r="K7672" i="16"/>
  <c r="K7683" i="16"/>
  <c r="K7697" i="16"/>
  <c r="K7708" i="16"/>
  <c r="K7722" i="16"/>
  <c r="K7736" i="16"/>
  <c r="K7747" i="16"/>
  <c r="K7761" i="16"/>
  <c r="K7769" i="16"/>
  <c r="K7777" i="16"/>
  <c r="K7785" i="16"/>
  <c r="K7793" i="16"/>
  <c r="K7801" i="16"/>
  <c r="K7809" i="16"/>
  <c r="K7817" i="16"/>
  <c r="K7825" i="16"/>
  <c r="K7833" i="16"/>
  <c r="K7841" i="16"/>
  <c r="K7849" i="16"/>
  <c r="K7857" i="16"/>
  <c r="K7865" i="16"/>
  <c r="K7873" i="16"/>
  <c r="K7881" i="16"/>
  <c r="K7889" i="16"/>
  <c r="K7897" i="16"/>
  <c r="K7905" i="16"/>
  <c r="K7913" i="16"/>
  <c r="K7921" i="16"/>
  <c r="K7929" i="16"/>
  <c r="K7937" i="16"/>
  <c r="K7945" i="16"/>
  <c r="K7953" i="16"/>
  <c r="K7961" i="16"/>
  <c r="K7969" i="16"/>
  <c r="K7977" i="16"/>
  <c r="K7985" i="16"/>
  <c r="K7993" i="16"/>
  <c r="K8001" i="16"/>
  <c r="K8009" i="16"/>
  <c r="K8017" i="16"/>
  <c r="K8025" i="16"/>
  <c r="K8033" i="16"/>
  <c r="K8041" i="16"/>
  <c r="K8049" i="16"/>
  <c r="K8057" i="16"/>
  <c r="K8065" i="16"/>
  <c r="K8073" i="16"/>
  <c r="K8081" i="16"/>
  <c r="K8089" i="16"/>
  <c r="K8097" i="16"/>
  <c r="K7172" i="16"/>
  <c r="K7186" i="16"/>
  <c r="K7200" i="16"/>
  <c r="K7211" i="16"/>
  <c r="K7225" i="16"/>
  <c r="K7236" i="16"/>
  <c r="K7250" i="16"/>
  <c r="K7264" i="16"/>
  <c r="K7275" i="16"/>
  <c r="K7289" i="16"/>
  <c r="K7300" i="16"/>
  <c r="K7314" i="16"/>
  <c r="K7328" i="16"/>
  <c r="K7339" i="16"/>
  <c r="K7353" i="16"/>
  <c r="K7364" i="16"/>
  <c r="K7378" i="16"/>
  <c r="K7392" i="16"/>
  <c r="K7403" i="16"/>
  <c r="K7417" i="16"/>
  <c r="K7428" i="16"/>
  <c r="K7442" i="16"/>
  <c r="K7456" i="16"/>
  <c r="K7467" i="16"/>
  <c r="K7481" i="16"/>
  <c r="K7492" i="16"/>
  <c r="K7506" i="16"/>
  <c r="K7520" i="16"/>
  <c r="K7531" i="16"/>
  <c r="K7545" i="16"/>
  <c r="K7556" i="16"/>
  <c r="K7176" i="16"/>
  <c r="K7187" i="16"/>
  <c r="K7201" i="16"/>
  <c r="K7212" i="16"/>
  <c r="K7226" i="16"/>
  <c r="K7240" i="16"/>
  <c r="K7251" i="16"/>
  <c r="K7265" i="16"/>
  <c r="K7276" i="16"/>
  <c r="K7290" i="16"/>
  <c r="K7304" i="16"/>
  <c r="K7315" i="16"/>
  <c r="K7329" i="16"/>
  <c r="K7340" i="16"/>
  <c r="K7354" i="16"/>
  <c r="K7368" i="16"/>
  <c r="K7379" i="16"/>
  <c r="K7393" i="16"/>
  <c r="K7404" i="16"/>
  <c r="K7418" i="16"/>
  <c r="K7432" i="16"/>
  <c r="K7443" i="16"/>
  <c r="K7457" i="16"/>
  <c r="K7468" i="16"/>
  <c r="K7482" i="16"/>
  <c r="K7496" i="16"/>
  <c r="K7507" i="16"/>
  <c r="K7521" i="16"/>
  <c r="K7532" i="16"/>
  <c r="K7546" i="16"/>
  <c r="K7560" i="16"/>
  <c r="K7571" i="16"/>
  <c r="K7585" i="16"/>
  <c r="K7596" i="16"/>
  <c r="K7610" i="16"/>
  <c r="K7624" i="16"/>
  <c r="K7635" i="16"/>
  <c r="K7649" i="16"/>
  <c r="K7660" i="16"/>
  <c r="K7674" i="16"/>
  <c r="K7688" i="16"/>
  <c r="K7699" i="16"/>
  <c r="K7713" i="16"/>
  <c r="K7724" i="16"/>
  <c r="K7738" i="16"/>
  <c r="K7752" i="16"/>
  <c r="K7763" i="16"/>
  <c r="K7771" i="16"/>
  <c r="K7779" i="16"/>
  <c r="K7787" i="16"/>
  <c r="K7795" i="16"/>
  <c r="K7803" i="16"/>
  <c r="K7811" i="16"/>
  <c r="K7819" i="16"/>
  <c r="K7827" i="16"/>
  <c r="K7835" i="16"/>
  <c r="K7843" i="16"/>
  <c r="K7851" i="16"/>
  <c r="K7859" i="16"/>
  <c r="K7867" i="16"/>
  <c r="K7875" i="16"/>
  <c r="K7883" i="16"/>
  <c r="K7891" i="16"/>
  <c r="K7899" i="16"/>
  <c r="K7907" i="16"/>
  <c r="K7915" i="16"/>
  <c r="K7923" i="16"/>
  <c r="K7931" i="16"/>
  <c r="K7939" i="16"/>
  <c r="K7947" i="16"/>
  <c r="K7955" i="16"/>
  <c r="K7963" i="16"/>
  <c r="K7971" i="16"/>
  <c r="K7979" i="16"/>
  <c r="K7987" i="16"/>
  <c r="K7995" i="16"/>
  <c r="K8003" i="16"/>
  <c r="K8011" i="16"/>
  <c r="K8019" i="16"/>
  <c r="K8027" i="16"/>
  <c r="K7177" i="16"/>
  <c r="K7188" i="16"/>
  <c r="K7202" i="16"/>
  <c r="K7216" i="16"/>
  <c r="K7227" i="16"/>
  <c r="K7241" i="16"/>
  <c r="K7252" i="16"/>
  <c r="K7266" i="16"/>
  <c r="K7280" i="16"/>
  <c r="K7291" i="16"/>
  <c r="K7305" i="16"/>
  <c r="K7316" i="16"/>
  <c r="K7330" i="16"/>
  <c r="K7344" i="16"/>
  <c r="K7355" i="16"/>
  <c r="K7369" i="16"/>
  <c r="K7380" i="16"/>
  <c r="K7394" i="16"/>
  <c r="K7408" i="16"/>
  <c r="K7419" i="16"/>
  <c r="K7433" i="16"/>
  <c r="K7444" i="16"/>
  <c r="K7458" i="16"/>
  <c r="K7472" i="16"/>
  <c r="K7483" i="16"/>
  <c r="K7497" i="16"/>
  <c r="K7508" i="16"/>
  <c r="K7522" i="16"/>
  <c r="K7536" i="16"/>
  <c r="K7547" i="16"/>
  <c r="K7561" i="16"/>
  <c r="K7572" i="16"/>
  <c r="K7586" i="16"/>
  <c r="K7600" i="16"/>
  <c r="K7611" i="16"/>
  <c r="K7625" i="16"/>
  <c r="K7636" i="16"/>
  <c r="K7650" i="16"/>
  <c r="K7664" i="16"/>
  <c r="K7675" i="16"/>
  <c r="K7689" i="16"/>
  <c r="K7700" i="16"/>
  <c r="K7714" i="16"/>
  <c r="K7728" i="16"/>
  <c r="K7739" i="16"/>
  <c r="K7753" i="16"/>
  <c r="K7764" i="16"/>
  <c r="K7772" i="16"/>
  <c r="K7780" i="16"/>
  <c r="K7788" i="16"/>
  <c r="K7796" i="16"/>
  <c r="K7804" i="16"/>
  <c r="K7812" i="16"/>
  <c r="K7820" i="16"/>
  <c r="K7828" i="16"/>
  <c r="K7836" i="16"/>
  <c r="K7844" i="16"/>
  <c r="K7852" i="16"/>
  <c r="K7860" i="16"/>
  <c r="K7868" i="16"/>
  <c r="K7876" i="16"/>
  <c r="K7884" i="16"/>
  <c r="K7892" i="16"/>
  <c r="K7900" i="16"/>
  <c r="K7908" i="16"/>
  <c r="K7916" i="16"/>
  <c r="K7924" i="16"/>
  <c r="K7178" i="16"/>
  <c r="K7203" i="16"/>
  <c r="K7228" i="16"/>
  <c r="K7256" i="16"/>
  <c r="K7281" i="16"/>
  <c r="K7306" i="16"/>
  <c r="K7331" i="16"/>
  <c r="K7356" i="16"/>
  <c r="K7384" i="16"/>
  <c r="K7409" i="16"/>
  <c r="K7434" i="16"/>
  <c r="K7459" i="16"/>
  <c r="K7484" i="16"/>
  <c r="K7512" i="16"/>
  <c r="K7537" i="16"/>
  <c r="K7562" i="16"/>
  <c r="K7579" i="16"/>
  <c r="K7602" i="16"/>
  <c r="K7620" i="16"/>
  <c r="K7642" i="16"/>
  <c r="K7665" i="16"/>
  <c r="K7682" i="16"/>
  <c r="K7705" i="16"/>
  <c r="K7723" i="16"/>
  <c r="K7745" i="16"/>
  <c r="K7765" i="16"/>
  <c r="K7776" i="16"/>
  <c r="K7790" i="16"/>
  <c r="K7802" i="16"/>
  <c r="K7815" i="16"/>
  <c r="K7829" i="16"/>
  <c r="K7840" i="16"/>
  <c r="K7854" i="16"/>
  <c r="K7866" i="16"/>
  <c r="K7879" i="16"/>
  <c r="K7893" i="16"/>
  <c r="K7904" i="16"/>
  <c r="K7918" i="16"/>
  <c r="K7930" i="16"/>
  <c r="K7941" i="16"/>
  <c r="K7951" i="16"/>
  <c r="K7962" i="16"/>
  <c r="K7973" i="16"/>
  <c r="K7983" i="16"/>
  <c r="K7994" i="16"/>
  <c r="K8005" i="16"/>
  <c r="K8015" i="16"/>
  <c r="K8026" i="16"/>
  <c r="K8036" i="16"/>
  <c r="K8045" i="16"/>
  <c r="K8054" i="16"/>
  <c r="K8063" i="16"/>
  <c r="K8072" i="16"/>
  <c r="K8082" i="16"/>
  <c r="K8091" i="16"/>
  <c r="K8100" i="16"/>
  <c r="K8108" i="16"/>
  <c r="K8116" i="16"/>
  <c r="K8124" i="16"/>
  <c r="K8132" i="16"/>
  <c r="K8140" i="16"/>
  <c r="K8148" i="16"/>
  <c r="K8156" i="16"/>
  <c r="K8164" i="16"/>
  <c r="K8172" i="16"/>
  <c r="K8180" i="16"/>
  <c r="K8188" i="16"/>
  <c r="K8196" i="16"/>
  <c r="K8204" i="16"/>
  <c r="K8212" i="16"/>
  <c r="K8220" i="16"/>
  <c r="K8228" i="16"/>
  <c r="K8236" i="16"/>
  <c r="K8244" i="16"/>
  <c r="K8252" i="16"/>
  <c r="K8260" i="16"/>
  <c r="K8268" i="16"/>
  <c r="K8276" i="16"/>
  <c r="K8284" i="16"/>
  <c r="K8292" i="16"/>
  <c r="K8300" i="16"/>
  <c r="K8308" i="16"/>
  <c r="K8316" i="16"/>
  <c r="K8324" i="16"/>
  <c r="K8332" i="16"/>
  <c r="K7179" i="16"/>
  <c r="K7204" i="16"/>
  <c r="K7232" i="16"/>
  <c r="K7257" i="16"/>
  <c r="K7282" i="16"/>
  <c r="K7307" i="16"/>
  <c r="K7332" i="16"/>
  <c r="K7360" i="16"/>
  <c r="K7385" i="16"/>
  <c r="K7410" i="16"/>
  <c r="K7435" i="16"/>
  <c r="K7460" i="16"/>
  <c r="K7488" i="16"/>
  <c r="K7513" i="16"/>
  <c r="K7538" i="16"/>
  <c r="K7563" i="16"/>
  <c r="K7584" i="16"/>
  <c r="K7603" i="16"/>
  <c r="K7626" i="16"/>
  <c r="K7643" i="16"/>
  <c r="K7666" i="16"/>
  <c r="K7684" i="16"/>
  <c r="K7706" i="16"/>
  <c r="K7729" i="16"/>
  <c r="K7746" i="16"/>
  <c r="K7766" i="16"/>
  <c r="K7778" i="16"/>
  <c r="K7791" i="16"/>
  <c r="K7805" i="16"/>
  <c r="K7816" i="16"/>
  <c r="K7830" i="16"/>
  <c r="K7842" i="16"/>
  <c r="K7855" i="16"/>
  <c r="K7869" i="16"/>
  <c r="K7880" i="16"/>
  <c r="K7894" i="16"/>
  <c r="K7906" i="16"/>
  <c r="K7919" i="16"/>
  <c r="K7932" i="16"/>
  <c r="K7942" i="16"/>
  <c r="K7952" i="16"/>
  <c r="K7964" i="16"/>
  <c r="K7974" i="16"/>
  <c r="K7984" i="16"/>
  <c r="K7996" i="16"/>
  <c r="K8006" i="16"/>
  <c r="K8016" i="16"/>
  <c r="K8028" i="16"/>
  <c r="K8037" i="16"/>
  <c r="K8046" i="16"/>
  <c r="K8055" i="16"/>
  <c r="K8064" i="16"/>
  <c r="K8074" i="16"/>
  <c r="K8083" i="16"/>
  <c r="K8092" i="16"/>
  <c r="K8101" i="16"/>
  <c r="K8109" i="16"/>
  <c r="K8117" i="16"/>
  <c r="K8125" i="16"/>
  <c r="K8133" i="16"/>
  <c r="K8141" i="16"/>
  <c r="K8149" i="16"/>
  <c r="K8157" i="16"/>
  <c r="K8165" i="16"/>
  <c r="K8173" i="16"/>
  <c r="K8181" i="16"/>
  <c r="K8189" i="16"/>
  <c r="K8197" i="16"/>
  <c r="K8205" i="16"/>
  <c r="K8213" i="16"/>
  <c r="K8221" i="16"/>
  <c r="K8229" i="16"/>
  <c r="K8237" i="16"/>
  <c r="K8245" i="16"/>
  <c r="K8253" i="16"/>
  <c r="K8261" i="16"/>
  <c r="K8269" i="16"/>
  <c r="K8277" i="16"/>
  <c r="K8285" i="16"/>
  <c r="K8293" i="16"/>
  <c r="K8301" i="16"/>
  <c r="K8309" i="16"/>
  <c r="K8317" i="16"/>
  <c r="K8325" i="16"/>
  <c r="K8333" i="16"/>
  <c r="K8341" i="16"/>
  <c r="K7180" i="16"/>
  <c r="K7208" i="16"/>
  <c r="K7233" i="16"/>
  <c r="K7258" i="16"/>
  <c r="K7283" i="16"/>
  <c r="K7308" i="16"/>
  <c r="K7336" i="16"/>
  <c r="K7361" i="16"/>
  <c r="K7386" i="16"/>
  <c r="K7411" i="16"/>
  <c r="K7436" i="16"/>
  <c r="K7464" i="16"/>
  <c r="K7489" i="16"/>
  <c r="K7514" i="16"/>
  <c r="K7539" i="16"/>
  <c r="K7564" i="16"/>
  <c r="K7587" i="16"/>
  <c r="K7604" i="16"/>
  <c r="K7627" i="16"/>
  <c r="K7648" i="16"/>
  <c r="K7667" i="16"/>
  <c r="K7690" i="16"/>
  <c r="K7707" i="16"/>
  <c r="K7730" i="16"/>
  <c r="K7748" i="16"/>
  <c r="K7767" i="16"/>
  <c r="K7781" i="16"/>
  <c r="K7792" i="16"/>
  <c r="K7806" i="16"/>
  <c r="K7818" i="16"/>
  <c r="K7831" i="16"/>
  <c r="K7845" i="16"/>
  <c r="K7856" i="16"/>
  <c r="K7870" i="16"/>
  <c r="K7882" i="16"/>
  <c r="K7895" i="16"/>
  <c r="K7909" i="16"/>
  <c r="K7920" i="16"/>
  <c r="K7933" i="16"/>
  <c r="K7943" i="16"/>
  <c r="K7954" i="16"/>
  <c r="K7965" i="16"/>
  <c r="K7975" i="16"/>
  <c r="K7986" i="16"/>
  <c r="K7997" i="16"/>
  <c r="K8007" i="16"/>
  <c r="K8018" i="16"/>
  <c r="K8029" i="16"/>
  <c r="K8038" i="16"/>
  <c r="K8047" i="16"/>
  <c r="K8056" i="16"/>
  <c r="K8066" i="16"/>
  <c r="K8075" i="16"/>
  <c r="K8084" i="16"/>
  <c r="K8093" i="16"/>
  <c r="K8102" i="16"/>
  <c r="K8110" i="16"/>
  <c r="K8118" i="16"/>
  <c r="K8126" i="16"/>
  <c r="K8134" i="16"/>
  <c r="K8142" i="16"/>
  <c r="K8150" i="16"/>
  <c r="K7170" i="16"/>
  <c r="K7218" i="16"/>
  <c r="K7259" i="16"/>
  <c r="K7297" i="16"/>
  <c r="K7345" i="16"/>
  <c r="K7376" i="16"/>
  <c r="K7424" i="16"/>
  <c r="K7465" i="16"/>
  <c r="K7500" i="16"/>
  <c r="K7548" i="16"/>
  <c r="K7578" i="16"/>
  <c r="K7616" i="16"/>
  <c r="K7651" i="16"/>
  <c r="K7680" i="16"/>
  <c r="K7715" i="16"/>
  <c r="K7744" i="16"/>
  <c r="K7773" i="16"/>
  <c r="K7794" i="16"/>
  <c r="K7813" i="16"/>
  <c r="K7834" i="16"/>
  <c r="K7853" i="16"/>
  <c r="K7874" i="16"/>
  <c r="K7896" i="16"/>
  <c r="K7914" i="16"/>
  <c r="K7935" i="16"/>
  <c r="K7950" i="16"/>
  <c r="K7968" i="16"/>
  <c r="K7988" i="16"/>
  <c r="K8002" i="16"/>
  <c r="K8021" i="16"/>
  <c r="K8035" i="16"/>
  <c r="K8051" i="16"/>
  <c r="K8067" i="16"/>
  <c r="K8079" i="16"/>
  <c r="K8095" i="16"/>
  <c r="K8107" i="16"/>
  <c r="K8121" i="16"/>
  <c r="K8135" i="16"/>
  <c r="K8146" i="16"/>
  <c r="K8159" i="16"/>
  <c r="K8169" i="16"/>
  <c r="K8179" i="16"/>
  <c r="K8191" i="16"/>
  <c r="K8201" i="16"/>
  <c r="K8211" i="16"/>
  <c r="K8223" i="16"/>
  <c r="K8233" i="16"/>
  <c r="K8243" i="16"/>
  <c r="K8255" i="16"/>
  <c r="K8265" i="16"/>
  <c r="K8275" i="16"/>
  <c r="K8287" i="16"/>
  <c r="K8297" i="16"/>
  <c r="K8307" i="16"/>
  <c r="K8319" i="16"/>
  <c r="K8329" i="16"/>
  <c r="K8339" i="16"/>
  <c r="K8348" i="16"/>
  <c r="K8356" i="16"/>
  <c r="K8364" i="16"/>
  <c r="K8372" i="16"/>
  <c r="K8380" i="16"/>
  <c r="K8388" i="16"/>
  <c r="K8396" i="16"/>
  <c r="K8404" i="16"/>
  <c r="K8412" i="16"/>
  <c r="K8420" i="16"/>
  <c r="K8428" i="16"/>
  <c r="K8436" i="16"/>
  <c r="K8444" i="16"/>
  <c r="K8452" i="16"/>
  <c r="K8460" i="16"/>
  <c r="K8468" i="16"/>
  <c r="K8476" i="16"/>
  <c r="K8484" i="16"/>
  <c r="K8492" i="16"/>
  <c r="K8500" i="16"/>
  <c r="K8508" i="16"/>
  <c r="K8516" i="16"/>
  <c r="K8524" i="16"/>
  <c r="K8532" i="16"/>
  <c r="K8540" i="16"/>
  <c r="K7184" i="16"/>
  <c r="K7219" i="16"/>
  <c r="K7267" i="16"/>
  <c r="K7298" i="16"/>
  <c r="K7346" i="16"/>
  <c r="K7387" i="16"/>
  <c r="K7425" i="16"/>
  <c r="K7473" i="16"/>
  <c r="K7504" i="16"/>
  <c r="K7552" i="16"/>
  <c r="K7588" i="16"/>
  <c r="K7617" i="16"/>
  <c r="K7652" i="16"/>
  <c r="K7681" i="16"/>
  <c r="K7716" i="16"/>
  <c r="K7754" i="16"/>
  <c r="K7774" i="16"/>
  <c r="K7797" i="16"/>
  <c r="K7814" i="16"/>
  <c r="K7837" i="16"/>
  <c r="K7858" i="16"/>
  <c r="K7877" i="16"/>
  <c r="K7898" i="16"/>
  <c r="K7917" i="16"/>
  <c r="K7936" i="16"/>
  <c r="K7956" i="16"/>
  <c r="K7970" i="16"/>
  <c r="K7989" i="16"/>
  <c r="K8004" i="16"/>
  <c r="K8022" i="16"/>
  <c r="K8039" i="16"/>
  <c r="K8052" i="16"/>
  <c r="K8068" i="16"/>
  <c r="K8080" i="16"/>
  <c r="K8096" i="16"/>
  <c r="K8111" i="16"/>
  <c r="K8122" i="16"/>
  <c r="K8136" i="16"/>
  <c r="K8147" i="16"/>
  <c r="K8160" i="16"/>
  <c r="K8170" i="16"/>
  <c r="K8182" i="16"/>
  <c r="K8192" i="16"/>
  <c r="K8202" i="16"/>
  <c r="K8214" i="16"/>
  <c r="K8224" i="16"/>
  <c r="K8234" i="16"/>
  <c r="K8246" i="16"/>
  <c r="K8256" i="16"/>
  <c r="K8266" i="16"/>
  <c r="K8278" i="16"/>
  <c r="K8288" i="16"/>
  <c r="K8298" i="16"/>
  <c r="K8310" i="16"/>
  <c r="K8320" i="16"/>
  <c r="K8330" i="16"/>
  <c r="K8340" i="16"/>
  <c r="K8349" i="16"/>
  <c r="K8357" i="16"/>
  <c r="K8365" i="16"/>
  <c r="K8373" i="16"/>
  <c r="K8381" i="16"/>
  <c r="K8389" i="16"/>
  <c r="K8397" i="16"/>
  <c r="K8405" i="16"/>
  <c r="K8413" i="16"/>
  <c r="K8421" i="16"/>
  <c r="K8429" i="16"/>
  <c r="K8437" i="16"/>
  <c r="K8445" i="16"/>
  <c r="K8453" i="16"/>
  <c r="K8461" i="16"/>
  <c r="K8469" i="16"/>
  <c r="K8477" i="16"/>
  <c r="K8485" i="16"/>
  <c r="K8493" i="16"/>
  <c r="K7192" i="16"/>
  <c r="K7220" i="16"/>
  <c r="K7268" i="16"/>
  <c r="K7312" i="16"/>
  <c r="K7347" i="16"/>
  <c r="K7395" i="16"/>
  <c r="K7426" i="16"/>
  <c r="K7474" i="16"/>
  <c r="K7515" i="16"/>
  <c r="K7553" i="16"/>
  <c r="K7592" i="16"/>
  <c r="K7618" i="16"/>
  <c r="K7656" i="16"/>
  <c r="K7691" i="16"/>
  <c r="K7720" i="16"/>
  <c r="K7755" i="16"/>
  <c r="K7775" i="16"/>
  <c r="K7798" i="16"/>
  <c r="K7821" i="16"/>
  <c r="K7838" i="16"/>
  <c r="K7861" i="16"/>
  <c r="K7878" i="16"/>
  <c r="K7901" i="16"/>
  <c r="K7922" i="16"/>
  <c r="K7938" i="16"/>
  <c r="K7957" i="16"/>
  <c r="K7972" i="16"/>
  <c r="K7990" i="16"/>
  <c r="K8008" i="16"/>
  <c r="K8023" i="16"/>
  <c r="K8040" i="16"/>
  <c r="K8053" i="16"/>
  <c r="K8069" i="16"/>
  <c r="K8085" i="16"/>
  <c r="K8098" i="16"/>
  <c r="K8112" i="16"/>
  <c r="K8123" i="16"/>
  <c r="K8137" i="16"/>
  <c r="K8151" i="16"/>
  <c r="K8161" i="16"/>
  <c r="K8171" i="16"/>
  <c r="K8183" i="16"/>
  <c r="K8193" i="16"/>
  <c r="K8203" i="16"/>
  <c r="K8215" i="16"/>
  <c r="K8225" i="16"/>
  <c r="K8235" i="16"/>
  <c r="K8247" i="16"/>
  <c r="K8257" i="16"/>
  <c r="K8267" i="16"/>
  <c r="K8279" i="16"/>
  <c r="K8289" i="16"/>
  <c r="K8299" i="16"/>
  <c r="K8311" i="16"/>
  <c r="K8321" i="16"/>
  <c r="K8331" i="16"/>
  <c r="K8342" i="16"/>
  <c r="K8350" i="16"/>
  <c r="K8358" i="16"/>
  <c r="K8366" i="16"/>
  <c r="K8374" i="16"/>
  <c r="K8382" i="16"/>
  <c r="K8390" i="16"/>
  <c r="K8398" i="16"/>
  <c r="K8406" i="16"/>
  <c r="K8414" i="16"/>
  <c r="K8422" i="16"/>
  <c r="K8430" i="16"/>
  <c r="K8438" i="16"/>
  <c r="K8446" i="16"/>
  <c r="K8454" i="16"/>
  <c r="K8462" i="16"/>
  <c r="K7193" i="16"/>
  <c r="K7234" i="16"/>
  <c r="K7272" i="16"/>
  <c r="K7320" i="16"/>
  <c r="K7348" i="16"/>
  <c r="K7396" i="16"/>
  <c r="K7440" i="16"/>
  <c r="K7475" i="16"/>
  <c r="K7523" i="16"/>
  <c r="K7554" i="16"/>
  <c r="K7593" i="16"/>
  <c r="K7628" i="16"/>
  <c r="K7657" i="16"/>
  <c r="K7692" i="16"/>
  <c r="K7721" i="16"/>
  <c r="K7756" i="16"/>
  <c r="K7782" i="16"/>
  <c r="K7799" i="16"/>
  <c r="K7822" i="16"/>
  <c r="K7839" i="16"/>
  <c r="K7862" i="16"/>
  <c r="K7885" i="16"/>
  <c r="K7902" i="16"/>
  <c r="K7925" i="16"/>
  <c r="K7940" i="16"/>
  <c r="K7958" i="16"/>
  <c r="K7976" i="16"/>
  <c r="K7991" i="16"/>
  <c r="K8010" i="16"/>
  <c r="K8024" i="16"/>
  <c r="K8042" i="16"/>
  <c r="K8058" i="16"/>
  <c r="K8070" i="16"/>
  <c r="K8086" i="16"/>
  <c r="K8099" i="16"/>
  <c r="K8113" i="16"/>
  <c r="K8127" i="16"/>
  <c r="K8138" i="16"/>
  <c r="K8152" i="16"/>
  <c r="K8162" i="16"/>
  <c r="K8174" i="16"/>
  <c r="K8184" i="16"/>
  <c r="K8194" i="16"/>
  <c r="K8206" i="16"/>
  <c r="K8216" i="16"/>
  <c r="K8226" i="16"/>
  <c r="K8238" i="16"/>
  <c r="K8248" i="16"/>
  <c r="K8258" i="16"/>
  <c r="K8270" i="16"/>
  <c r="K8280" i="16"/>
  <c r="K8290" i="16"/>
  <c r="K8302" i="16"/>
  <c r="K8312" i="16"/>
  <c r="K8322" i="16"/>
  <c r="K8334" i="16"/>
  <c r="K8343" i="16"/>
  <c r="K8351" i="16"/>
  <c r="K8359" i="16"/>
  <c r="K8367" i="16"/>
  <c r="K8375" i="16"/>
  <c r="K8383" i="16"/>
  <c r="K8391" i="16"/>
  <c r="K8399" i="16"/>
  <c r="K8407" i="16"/>
  <c r="K8415" i="16"/>
  <c r="K8423" i="16"/>
  <c r="K8431" i="16"/>
  <c r="K7194" i="16"/>
  <c r="K7242" i="16"/>
  <c r="K7273" i="16"/>
  <c r="K7321" i="16"/>
  <c r="K7362" i="16"/>
  <c r="K7400" i="16"/>
  <c r="K7448" i="16"/>
  <c r="K7476" i="16"/>
  <c r="K7524" i="16"/>
  <c r="K7568" i="16"/>
  <c r="K7595" i="16"/>
  <c r="K7632" i="16"/>
  <c r="K7659" i="16"/>
  <c r="K7696" i="16"/>
  <c r="K7731" i="16"/>
  <c r="K7760" i="16"/>
  <c r="K7783" i="16"/>
  <c r="K7800" i="16"/>
  <c r="K7823" i="16"/>
  <c r="K7846" i="16"/>
  <c r="K7863" i="16"/>
  <c r="K7886" i="16"/>
  <c r="K7903" i="16"/>
  <c r="K7926" i="16"/>
  <c r="K7944" i="16"/>
  <c r="K7959" i="16"/>
  <c r="K7978" i="16"/>
  <c r="K7992" i="16"/>
  <c r="K8012" i="16"/>
  <c r="K8030" i="16"/>
  <c r="K8043" i="16"/>
  <c r="K8059" i="16"/>
  <c r="K8071" i="16"/>
  <c r="K8087" i="16"/>
  <c r="K8103" i="16"/>
  <c r="K8114" i="16"/>
  <c r="K8128" i="16"/>
  <c r="K8139" i="16"/>
  <c r="K8153" i="16"/>
  <c r="K8163" i="16"/>
  <c r="K8175" i="16"/>
  <c r="K8185" i="16"/>
  <c r="K8195" i="16"/>
  <c r="K8207" i="16"/>
  <c r="K8217" i="16"/>
  <c r="K8227" i="16"/>
  <c r="K8239" i="16"/>
  <c r="K8249" i="16"/>
  <c r="K8259" i="16"/>
  <c r="K8271" i="16"/>
  <c r="K8281" i="16"/>
  <c r="K8291" i="16"/>
  <c r="K8303" i="16"/>
  <c r="K8313" i="16"/>
  <c r="K8323" i="16"/>
  <c r="K8335" i="16"/>
  <c r="K8344" i="16"/>
  <c r="K8352" i="16"/>
  <c r="K8360" i="16"/>
  <c r="K8368" i="16"/>
  <c r="K8376" i="16"/>
  <c r="K8384" i="16"/>
  <c r="K8392" i="16"/>
  <c r="K8400" i="16"/>
  <c r="K8408" i="16"/>
  <c r="K8416" i="16"/>
  <c r="K8424" i="16"/>
  <c r="K8432" i="16"/>
  <c r="K7195" i="16"/>
  <c r="K7243" i="16"/>
  <c r="K7284" i="16"/>
  <c r="K7322" i="16"/>
  <c r="K7370" i="16"/>
  <c r="K7401" i="16"/>
  <c r="K7449" i="16"/>
  <c r="K7490" i="16"/>
  <c r="K7528" i="16"/>
  <c r="K7570" i="16"/>
  <c r="K7601" i="16"/>
  <c r="K7634" i="16"/>
  <c r="K7668" i="16"/>
  <c r="K7698" i="16"/>
  <c r="K7732" i="16"/>
  <c r="K7762" i="16"/>
  <c r="K7784" i="16"/>
  <c r="K7807" i="16"/>
  <c r="K7824" i="16"/>
  <c r="K7847" i="16"/>
  <c r="K7864" i="16"/>
  <c r="K7887" i="16"/>
  <c r="K7910" i="16"/>
  <c r="K7927" i="16"/>
  <c r="K7946" i="16"/>
  <c r="K7960" i="16"/>
  <c r="K7980" i="16"/>
  <c r="K7998" i="16"/>
  <c r="K8013" i="16"/>
  <c r="K8031" i="16"/>
  <c r="K8044" i="16"/>
  <c r="K8060" i="16"/>
  <c r="K8076" i="16"/>
  <c r="K8088" i="16"/>
  <c r="K8104" i="16"/>
  <c r="K8115" i="16"/>
  <c r="K8129" i="16"/>
  <c r="K8143" i="16"/>
  <c r="K8154" i="16"/>
  <c r="K8166" i="16"/>
  <c r="K8176" i="16"/>
  <c r="K8186" i="16"/>
  <c r="K8198" i="16"/>
  <c r="K8208" i="16"/>
  <c r="K8218" i="16"/>
  <c r="K8230" i="16"/>
  <c r="K8240" i="16"/>
  <c r="K8250" i="16"/>
  <c r="K8262" i="16"/>
  <c r="K8272" i="16"/>
  <c r="K8282" i="16"/>
  <c r="K8294" i="16"/>
  <c r="K8304" i="16"/>
  <c r="K8314" i="16"/>
  <c r="K8326" i="16"/>
  <c r="K8336" i="16"/>
  <c r="K8345" i="16"/>
  <c r="K8353" i="16"/>
  <c r="K7169" i="16"/>
  <c r="K7337" i="16"/>
  <c r="K7499" i="16"/>
  <c r="K7641" i="16"/>
  <c r="K7770" i="16"/>
  <c r="K7850" i="16"/>
  <c r="K7934" i="16"/>
  <c r="K8000" i="16"/>
  <c r="K8062" i="16"/>
  <c r="K8120" i="16"/>
  <c r="K8168" i="16"/>
  <c r="K8210" i="16"/>
  <c r="K8254" i="16"/>
  <c r="K8296" i="16"/>
  <c r="K8338" i="16"/>
  <c r="K8369" i="16"/>
  <c r="K8387" i="16"/>
  <c r="K8410" i="16"/>
  <c r="K8433" i="16"/>
  <c r="K8447" i="16"/>
  <c r="K8458" i="16"/>
  <c r="K8471" i="16"/>
  <c r="K8481" i="16"/>
  <c r="K8491" i="16"/>
  <c r="K8502" i="16"/>
  <c r="K8511" i="16"/>
  <c r="K8520" i="16"/>
  <c r="K8529" i="16"/>
  <c r="K8538" i="16"/>
  <c r="K8547" i="16"/>
  <c r="K8555" i="16"/>
  <c r="K8563" i="16"/>
  <c r="K8571" i="16"/>
  <c r="K8579" i="16"/>
  <c r="K8587" i="16"/>
  <c r="K8595" i="16"/>
  <c r="K8603" i="16"/>
  <c r="K8611" i="16"/>
  <c r="K8619" i="16"/>
  <c r="K8627" i="16"/>
  <c r="K8635" i="16"/>
  <c r="K8643" i="16"/>
  <c r="K8651" i="16"/>
  <c r="K8659" i="16"/>
  <c r="K8667" i="16"/>
  <c r="K8675" i="16"/>
  <c r="K8683" i="16"/>
  <c r="K8691" i="16"/>
  <c r="K8699" i="16"/>
  <c r="K8707" i="16"/>
  <c r="K8715" i="16"/>
  <c r="K8723" i="16"/>
  <c r="K8731" i="16"/>
  <c r="K8739" i="16"/>
  <c r="K8747" i="16"/>
  <c r="K8755" i="16"/>
  <c r="K8763" i="16"/>
  <c r="K8771" i="16"/>
  <c r="K8779" i="16"/>
  <c r="K8787" i="16"/>
  <c r="K6782" i="16"/>
  <c r="K6790" i="16"/>
  <c r="K6798" i="16"/>
  <c r="K6806" i="16"/>
  <c r="K6814" i="16"/>
  <c r="K6822" i="16"/>
  <c r="K6830" i="16"/>
  <c r="K6838" i="16"/>
  <c r="K6846" i="16"/>
  <c r="K6854" i="16"/>
  <c r="K6862" i="16"/>
  <c r="K6870" i="16"/>
  <c r="K6878" i="16"/>
  <c r="K6886" i="16"/>
  <c r="K6894" i="16"/>
  <c r="K6902" i="16"/>
  <c r="K6910" i="16"/>
  <c r="K6918" i="16"/>
  <c r="K6926" i="16"/>
  <c r="K6934" i="16"/>
  <c r="K6942" i="16"/>
  <c r="K6950" i="16"/>
  <c r="K6958" i="16"/>
  <c r="K6966" i="16"/>
  <c r="K6974" i="16"/>
  <c r="K6982" i="16"/>
  <c r="K6990" i="16"/>
  <c r="K6998" i="16"/>
  <c r="K7006" i="16"/>
  <c r="K7014" i="16"/>
  <c r="K7022" i="16"/>
  <c r="K7030" i="16"/>
  <c r="K7038" i="16"/>
  <c r="K7217" i="16"/>
  <c r="K7372" i="16"/>
  <c r="K7540" i="16"/>
  <c r="K7676" i="16"/>
  <c r="K7789" i="16"/>
  <c r="K7872" i="16"/>
  <c r="K7949" i="16"/>
  <c r="K8020" i="16"/>
  <c r="K8078" i="16"/>
  <c r="K8131" i="16"/>
  <c r="K8178" i="16"/>
  <c r="K8222" i="16"/>
  <c r="K8264" i="16"/>
  <c r="K8306" i="16"/>
  <c r="K8347" i="16"/>
  <c r="K8371" i="16"/>
  <c r="K8394" i="16"/>
  <c r="K8417" i="16"/>
  <c r="K8435" i="16"/>
  <c r="K8449" i="16"/>
  <c r="K8463" i="16"/>
  <c r="K8473" i="16"/>
  <c r="K8483" i="16"/>
  <c r="K8495" i="16"/>
  <c r="K8504" i="16"/>
  <c r="K8513" i="16"/>
  <c r="K8522" i="16"/>
  <c r="K8531" i="16"/>
  <c r="K8541" i="16"/>
  <c r="K8549" i="16"/>
  <c r="K8557" i="16"/>
  <c r="K8565" i="16"/>
  <c r="K8573" i="16"/>
  <c r="K8581" i="16"/>
  <c r="K8589" i="16"/>
  <c r="K8597" i="16"/>
  <c r="K8605" i="16"/>
  <c r="K8613" i="16"/>
  <c r="K8621" i="16"/>
  <c r="K8629" i="16"/>
  <c r="K8637" i="16"/>
  <c r="K8645" i="16"/>
  <c r="K8653" i="16"/>
  <c r="K8661" i="16"/>
  <c r="K8669" i="16"/>
  <c r="K8677" i="16"/>
  <c r="K8685" i="16"/>
  <c r="K8693" i="16"/>
  <c r="K8701" i="16"/>
  <c r="K8709" i="16"/>
  <c r="K8717" i="16"/>
  <c r="K8725" i="16"/>
  <c r="K8733" i="16"/>
  <c r="K8741" i="16"/>
  <c r="K8749" i="16"/>
  <c r="K8757" i="16"/>
  <c r="K8765" i="16"/>
  <c r="K8773" i="16"/>
  <c r="K8781" i="16"/>
  <c r="K8789" i="16"/>
  <c r="K6784" i="16"/>
  <c r="K6792" i="16"/>
  <c r="K6800" i="16"/>
  <c r="K6808" i="16"/>
  <c r="K6816" i="16"/>
  <c r="K6824" i="16"/>
  <c r="K6832" i="16"/>
  <c r="K6840" i="16"/>
  <c r="K6848" i="16"/>
  <c r="K6856" i="16"/>
  <c r="K6864" i="16"/>
  <c r="K6872" i="16"/>
  <c r="K6880" i="16"/>
  <c r="K6888" i="16"/>
  <c r="K6896" i="16"/>
  <c r="K6904" i="16"/>
  <c r="K6912" i="16"/>
  <c r="K6920" i="16"/>
  <c r="K6928" i="16"/>
  <c r="K6936" i="16"/>
  <c r="K6944" i="16"/>
  <c r="K6952" i="16"/>
  <c r="K6960" i="16"/>
  <c r="K6968" i="16"/>
  <c r="K6976" i="16"/>
  <c r="K6984" i="16"/>
  <c r="K6992" i="16"/>
  <c r="K7000" i="16"/>
  <c r="K7248" i="16"/>
  <c r="K7420" i="16"/>
  <c r="K7577" i="16"/>
  <c r="K7712" i="16"/>
  <c r="K7810" i="16"/>
  <c r="K7890" i="16"/>
  <c r="K7967" i="16"/>
  <c r="K8034" i="16"/>
  <c r="K8094" i="16"/>
  <c r="K8145" i="16"/>
  <c r="K8190" i="16"/>
  <c r="K8232" i="16"/>
  <c r="K8274" i="16"/>
  <c r="K8318" i="16"/>
  <c r="K8355" i="16"/>
  <c r="K8378" i="16"/>
  <c r="K8401" i="16"/>
  <c r="K8419" i="16"/>
  <c r="K8440" i="16"/>
  <c r="K8451" i="16"/>
  <c r="K8465" i="16"/>
  <c r="K8475" i="16"/>
  <c r="K8487" i="16"/>
  <c r="K8497" i="16"/>
  <c r="K8506" i="16"/>
  <c r="K8515" i="16"/>
  <c r="K8525" i="16"/>
  <c r="K8534" i="16"/>
  <c r="K8543" i="16"/>
  <c r="K8551" i="16"/>
  <c r="K8559" i="16"/>
  <c r="K8567" i="16"/>
  <c r="K8575" i="16"/>
  <c r="K8583" i="16"/>
  <c r="K8591" i="16"/>
  <c r="K8599" i="16"/>
  <c r="K8607" i="16"/>
  <c r="K8615" i="16"/>
  <c r="K8623" i="16"/>
  <c r="K8631" i="16"/>
  <c r="K8639" i="16"/>
  <c r="K8647" i="16"/>
  <c r="K8655" i="16"/>
  <c r="K8663" i="16"/>
  <c r="K8671" i="16"/>
  <c r="K8679" i="16"/>
  <c r="K8687" i="16"/>
  <c r="K8695" i="16"/>
  <c r="K8703" i="16"/>
  <c r="K8711" i="16"/>
  <c r="K8719" i="16"/>
  <c r="K8727" i="16"/>
  <c r="K8735" i="16"/>
  <c r="K8743" i="16"/>
  <c r="K8751" i="16"/>
  <c r="K8759" i="16"/>
  <c r="K8767" i="16"/>
  <c r="K8775" i="16"/>
  <c r="K8783" i="16"/>
  <c r="K6778" i="16"/>
  <c r="K6786" i="16"/>
  <c r="K6794" i="16"/>
  <c r="K6802" i="16"/>
  <c r="K6810" i="16"/>
  <c r="K6818" i="16"/>
  <c r="K6826" i="16"/>
  <c r="K6834" i="16"/>
  <c r="K6842" i="16"/>
  <c r="K6850" i="16"/>
  <c r="K6858" i="16"/>
  <c r="K6866" i="16"/>
  <c r="K6874" i="16"/>
  <c r="K6882" i="16"/>
  <c r="K6890" i="16"/>
  <c r="K6898" i="16"/>
  <c r="K6906" i="16"/>
  <c r="K6914" i="16"/>
  <c r="K6922" i="16"/>
  <c r="K6930" i="16"/>
  <c r="K6938" i="16"/>
  <c r="K6946" i="16"/>
  <c r="K6954" i="16"/>
  <c r="K6962" i="16"/>
  <c r="K7296" i="16"/>
  <c r="K7451" i="16"/>
  <c r="K7612" i="16"/>
  <c r="K7740" i="16"/>
  <c r="K7832" i="16"/>
  <c r="K7912" i="16"/>
  <c r="K7982" i="16"/>
  <c r="K8050" i="16"/>
  <c r="K8106" i="16"/>
  <c r="K8158" i="16"/>
  <c r="K8200" i="16"/>
  <c r="K8242" i="16"/>
  <c r="K8286" i="16"/>
  <c r="K8328" i="16"/>
  <c r="K8362" i="16"/>
  <c r="K8385" i="16"/>
  <c r="K8403" i="16"/>
  <c r="K8426" i="16"/>
  <c r="K8442" i="16"/>
  <c r="K8456" i="16"/>
  <c r="K8467" i="16"/>
  <c r="K8479" i="16"/>
  <c r="K8489" i="16"/>
  <c r="K8499" i="16"/>
  <c r="K8509" i="16"/>
  <c r="K8518" i="16"/>
  <c r="K8527" i="16"/>
  <c r="K8536" i="16"/>
  <c r="K8545" i="16"/>
  <c r="K8553" i="16"/>
  <c r="K8561" i="16"/>
  <c r="K8569" i="16"/>
  <c r="K8577" i="16"/>
  <c r="K8585" i="16"/>
  <c r="K8593" i="16"/>
  <c r="K8601" i="16"/>
  <c r="K8609" i="16"/>
  <c r="K8617" i="16"/>
  <c r="K8625" i="16"/>
  <c r="K8633" i="16"/>
  <c r="K8641" i="16"/>
  <c r="K8649" i="16"/>
  <c r="K8657" i="16"/>
  <c r="K8665" i="16"/>
  <c r="K8673" i="16"/>
  <c r="K8681" i="16"/>
  <c r="K8689" i="16"/>
  <c r="K8697" i="16"/>
  <c r="K8705" i="16"/>
  <c r="K8713" i="16"/>
  <c r="K8721" i="16"/>
  <c r="K8729" i="16"/>
  <c r="K8737" i="16"/>
  <c r="K8745" i="16"/>
  <c r="K8753" i="16"/>
  <c r="K8761" i="16"/>
  <c r="K8769" i="16"/>
  <c r="K8777" i="16"/>
  <c r="K8785" i="16"/>
  <c r="K6780" i="16"/>
  <c r="K6788" i="16"/>
  <c r="K6796" i="16"/>
  <c r="K6804" i="16"/>
  <c r="K6812" i="16"/>
  <c r="K6820" i="16"/>
  <c r="K6828" i="16"/>
  <c r="K6836" i="16"/>
  <c r="K6844" i="16"/>
  <c r="K6852" i="16"/>
  <c r="K6860" i="16"/>
  <c r="K6868" i="16"/>
  <c r="K6876" i="16"/>
  <c r="K6884" i="16"/>
  <c r="K6892" i="16"/>
  <c r="K6900" i="16"/>
  <c r="K6908" i="16"/>
  <c r="K6916" i="16"/>
  <c r="K6924" i="16"/>
  <c r="K6932" i="16"/>
  <c r="K6940" i="16"/>
  <c r="K6948" i="16"/>
  <c r="K6956" i="16"/>
  <c r="K6964" i="16"/>
  <c r="K6972" i="16"/>
  <c r="K7450" i="16"/>
  <c r="K7737" i="16"/>
  <c r="K7911" i="16"/>
  <c r="K8048" i="16"/>
  <c r="K8155" i="16"/>
  <c r="K8241" i="16"/>
  <c r="K8327" i="16"/>
  <c r="K8379" i="16"/>
  <c r="K8425" i="16"/>
  <c r="K8455" i="16"/>
  <c r="K8478" i="16"/>
  <c r="K8498" i="16"/>
  <c r="K8517" i="16"/>
  <c r="K8535" i="16"/>
  <c r="K8552" i="16"/>
  <c r="K8568" i="16"/>
  <c r="K8584" i="16"/>
  <c r="K8600" i="16"/>
  <c r="K8616" i="16"/>
  <c r="K8632" i="16"/>
  <c r="K8648" i="16"/>
  <c r="K8664" i="16"/>
  <c r="K8680" i="16"/>
  <c r="K8696" i="16"/>
  <c r="K8712" i="16"/>
  <c r="K8728" i="16"/>
  <c r="K8744" i="16"/>
  <c r="K8760" i="16"/>
  <c r="K8776" i="16"/>
  <c r="K6779" i="16"/>
  <c r="K6795" i="16"/>
  <c r="K6811" i="16"/>
  <c r="K6827" i="16"/>
  <c r="K6843" i="16"/>
  <c r="K6859" i="16"/>
  <c r="K6875" i="16"/>
  <c r="K6891" i="16"/>
  <c r="K6907" i="16"/>
  <c r="K6923" i="16"/>
  <c r="K6939" i="16"/>
  <c r="K6955" i="16"/>
  <c r="K6970" i="16"/>
  <c r="K6981" i="16"/>
  <c r="K6993" i="16"/>
  <c r="K7003" i="16"/>
  <c r="K7012" i="16"/>
  <c r="K7021" i="16"/>
  <c r="K7031" i="16"/>
  <c r="K7040" i="16"/>
  <c r="K7048" i="16"/>
  <c r="K7056" i="16"/>
  <c r="K7064" i="16"/>
  <c r="K7072" i="16"/>
  <c r="K7080" i="16"/>
  <c r="K7088" i="16"/>
  <c r="K7096" i="16"/>
  <c r="K7104" i="16"/>
  <c r="K7112" i="16"/>
  <c r="K7120" i="16"/>
  <c r="K7128" i="16"/>
  <c r="K7136" i="16"/>
  <c r="K7144" i="16"/>
  <c r="K7152" i="16"/>
  <c r="K7160" i="16"/>
  <c r="K6484" i="16"/>
  <c r="K6492" i="16"/>
  <c r="K6500" i="16"/>
  <c r="K6508" i="16"/>
  <c r="K6516" i="16"/>
  <c r="K6524" i="16"/>
  <c r="K6532" i="16"/>
  <c r="K6149" i="16"/>
  <c r="K6157" i="16"/>
  <c r="K6165" i="16"/>
  <c r="K6173" i="16"/>
  <c r="K6181" i="16"/>
  <c r="K6189" i="16"/>
  <c r="K6197" i="16"/>
  <c r="K6205" i="16"/>
  <c r="K6213" i="16"/>
  <c r="K6221" i="16"/>
  <c r="K6229" i="16"/>
  <c r="K6237" i="16"/>
  <c r="K6245" i="16"/>
  <c r="K6253" i="16"/>
  <c r="K7168" i="16"/>
  <c r="K7498" i="16"/>
  <c r="K7768" i="16"/>
  <c r="K7928" i="16"/>
  <c r="K8061" i="16"/>
  <c r="K8167" i="16"/>
  <c r="K8251" i="16"/>
  <c r="K8337" i="16"/>
  <c r="K8386" i="16"/>
  <c r="K8427" i="16"/>
  <c r="K8457" i="16"/>
  <c r="K8480" i="16"/>
  <c r="K8501" i="16"/>
  <c r="K8519" i="16"/>
  <c r="K8537" i="16"/>
  <c r="K8554" i="16"/>
  <c r="K8570" i="16"/>
  <c r="K8586" i="16"/>
  <c r="K8602" i="16"/>
  <c r="K8618" i="16"/>
  <c r="K8634" i="16"/>
  <c r="K8650" i="16"/>
  <c r="K8666" i="16"/>
  <c r="K8682" i="16"/>
  <c r="K8698" i="16"/>
  <c r="K8714" i="16"/>
  <c r="K8730" i="16"/>
  <c r="K8746" i="16"/>
  <c r="K8762" i="16"/>
  <c r="K8778" i="16"/>
  <c r="K6781" i="16"/>
  <c r="K6797" i="16"/>
  <c r="K6813" i="16"/>
  <c r="K6829" i="16"/>
  <c r="K6845" i="16"/>
  <c r="K6861" i="16"/>
  <c r="K6877" i="16"/>
  <c r="K6893" i="16"/>
  <c r="K6909" i="16"/>
  <c r="K6925" i="16"/>
  <c r="K6941" i="16"/>
  <c r="K6957" i="16"/>
  <c r="K6971" i="16"/>
  <c r="K6983" i="16"/>
  <c r="K6994" i="16"/>
  <c r="K7004" i="16"/>
  <c r="K7013" i="16"/>
  <c r="K7023" i="16"/>
  <c r="K7032" i="16"/>
  <c r="K7041" i="16"/>
  <c r="K7049" i="16"/>
  <c r="K7057" i="16"/>
  <c r="K7065" i="16"/>
  <c r="K7073" i="16"/>
  <c r="K7081" i="16"/>
  <c r="K7089" i="16"/>
  <c r="K7097" i="16"/>
  <c r="K7105" i="16"/>
  <c r="K7113" i="16"/>
  <c r="K7121" i="16"/>
  <c r="K7129" i="16"/>
  <c r="K7137" i="16"/>
  <c r="K7145" i="16"/>
  <c r="K7153" i="16"/>
  <c r="K7161" i="16"/>
  <c r="K6485" i="16"/>
  <c r="K6493" i="16"/>
  <c r="K6501" i="16"/>
  <c r="K6509" i="16"/>
  <c r="K6517" i="16"/>
  <c r="K6525" i="16"/>
  <c r="K6533" i="16"/>
  <c r="K6150" i="16"/>
  <c r="K6158" i="16"/>
  <c r="K6166" i="16"/>
  <c r="K6174" i="16"/>
  <c r="K6182" i="16"/>
  <c r="K6190" i="16"/>
  <c r="K6198" i="16"/>
  <c r="K6206" i="16"/>
  <c r="K6214" i="16"/>
  <c r="K6222" i="16"/>
  <c r="K6230" i="16"/>
  <c r="K6238" i="16"/>
  <c r="K6246" i="16"/>
  <c r="K7529" i="16"/>
  <c r="K7826" i="16"/>
  <c r="K8014" i="16"/>
  <c r="K8177" i="16"/>
  <c r="K8283" i="16"/>
  <c r="K8370" i="16"/>
  <c r="K8434" i="16"/>
  <c r="K8466" i="16"/>
  <c r="K8494" i="16"/>
  <c r="K8521" i="16"/>
  <c r="K8544" i="16"/>
  <c r="K8564" i="16"/>
  <c r="K8588" i="16"/>
  <c r="K8608" i="16"/>
  <c r="K8628" i="16"/>
  <c r="K7576" i="16"/>
  <c r="K7848" i="16"/>
  <c r="K8032" i="16"/>
  <c r="K8187" i="16"/>
  <c r="K8295" i="16"/>
  <c r="K8377" i="16"/>
  <c r="K8439" i="16"/>
  <c r="K8470" i="16"/>
  <c r="K8496" i="16"/>
  <c r="K8523" i="16"/>
  <c r="K8546" i="16"/>
  <c r="K8566" i="16"/>
  <c r="K8590" i="16"/>
  <c r="K8610" i="16"/>
  <c r="K8630" i="16"/>
  <c r="K7209" i="16"/>
  <c r="K7609" i="16"/>
  <c r="K7871" i="16"/>
  <c r="K8077" i="16"/>
  <c r="K8199" i="16"/>
  <c r="K8305" i="16"/>
  <c r="K8393" i="16"/>
  <c r="K8441" i="16"/>
  <c r="K8472" i="16"/>
  <c r="K8503" i="16"/>
  <c r="K8526" i="16"/>
  <c r="K8548" i="16"/>
  <c r="K8572" i="16"/>
  <c r="K8592" i="16"/>
  <c r="K8612" i="16"/>
  <c r="K8636" i="16"/>
  <c r="K8656" i="16"/>
  <c r="K8676" i="16"/>
  <c r="K8700" i="16"/>
  <c r="K8720" i="16"/>
  <c r="K8740" i="16"/>
  <c r="K8764" i="16"/>
  <c r="K8784" i="16"/>
  <c r="K6791" i="16"/>
  <c r="K6815" i="16"/>
  <c r="K6835" i="16"/>
  <c r="K6855" i="16"/>
  <c r="K6879" i="16"/>
  <c r="K6899" i="16"/>
  <c r="K6919" i="16"/>
  <c r="K6943" i="16"/>
  <c r="K6963" i="16"/>
  <c r="K6979" i="16"/>
  <c r="K6995" i="16"/>
  <c r="K7008" i="16"/>
  <c r="K7019" i="16"/>
  <c r="K7033" i="16"/>
  <c r="K7044" i="16"/>
  <c r="K7054" i="16"/>
  <c r="K7066" i="16"/>
  <c r="K7076" i="16"/>
  <c r="K7086" i="16"/>
  <c r="K7098" i="16"/>
  <c r="K7108" i="16"/>
  <c r="K7118" i="16"/>
  <c r="K7130" i="16"/>
  <c r="K7140" i="16"/>
  <c r="K7150" i="16"/>
  <c r="K7162" i="16"/>
  <c r="K6488" i="16"/>
  <c r="K6498" i="16"/>
  <c r="K6510" i="16"/>
  <c r="K6520" i="16"/>
  <c r="K6530" i="16"/>
  <c r="K6151" i="16"/>
  <c r="K6161" i="16"/>
  <c r="K6171" i="16"/>
  <c r="K6183" i="16"/>
  <c r="K6193" i="16"/>
  <c r="K6203" i="16"/>
  <c r="K6215" i="16"/>
  <c r="K6225" i="16"/>
  <c r="K6235" i="16"/>
  <c r="K6247" i="16"/>
  <c r="K6256" i="16"/>
  <c r="K6264" i="16"/>
  <c r="K6272" i="16"/>
  <c r="K6280" i="16"/>
  <c r="K6288" i="16"/>
  <c r="K6296" i="16"/>
  <c r="K6304" i="16"/>
  <c r="K6312" i="16"/>
  <c r="K6320" i="16"/>
  <c r="K6328" i="16"/>
  <c r="K6336" i="16"/>
  <c r="K6344" i="16"/>
  <c r="K6352" i="16"/>
  <c r="K6360" i="16"/>
  <c r="K6368" i="16"/>
  <c r="K6376" i="16"/>
  <c r="K6384" i="16"/>
  <c r="K6392" i="16"/>
  <c r="K6400" i="16"/>
  <c r="K6408" i="16"/>
  <c r="K6416" i="16"/>
  <c r="K6424" i="16"/>
  <c r="K6432" i="16"/>
  <c r="K6440" i="16"/>
  <c r="K6448" i="16"/>
  <c r="K6456" i="16"/>
  <c r="K6464" i="16"/>
  <c r="K6472" i="16"/>
  <c r="K6480" i="16"/>
  <c r="K5804" i="16"/>
  <c r="K5812" i="16"/>
  <c r="K5820" i="16"/>
  <c r="K5828" i="16"/>
  <c r="K5836" i="16"/>
  <c r="K5844" i="16"/>
  <c r="K5852" i="16"/>
  <c r="K5287" i="16"/>
  <c r="K5295" i="16"/>
  <c r="K5303" i="16"/>
  <c r="K5311" i="16"/>
  <c r="K5319" i="16"/>
  <c r="K5327" i="16"/>
  <c r="K5335" i="16"/>
  <c r="K5343" i="16"/>
  <c r="K5351" i="16"/>
  <c r="K5359" i="16"/>
  <c r="K5367" i="16"/>
  <c r="K5375" i="16"/>
  <c r="K5383" i="16"/>
  <c r="K5391" i="16"/>
  <c r="K5399" i="16"/>
  <c r="K5407" i="16"/>
  <c r="K5415" i="16"/>
  <c r="K5423" i="16"/>
  <c r="K5431" i="16"/>
  <c r="K5439" i="16"/>
  <c r="K5447" i="16"/>
  <c r="K5455" i="16"/>
  <c r="K5463" i="16"/>
  <c r="K5471" i="16"/>
  <c r="K5479" i="16"/>
  <c r="K5487" i="16"/>
  <c r="K5495" i="16"/>
  <c r="K5503" i="16"/>
  <c r="K5511" i="16"/>
  <c r="K5519" i="16"/>
  <c r="K5527" i="16"/>
  <c r="K5535" i="16"/>
  <c r="K5543" i="16"/>
  <c r="K5551" i="16"/>
  <c r="K5559" i="16"/>
  <c r="K5567" i="16"/>
  <c r="K5575" i="16"/>
  <c r="K5583" i="16"/>
  <c r="K5591" i="16"/>
  <c r="K5599" i="16"/>
  <c r="K5607" i="16"/>
  <c r="K5615" i="16"/>
  <c r="K5623" i="16"/>
  <c r="K5631" i="16"/>
  <c r="K5639" i="16"/>
  <c r="K5647" i="16"/>
  <c r="K5655" i="16"/>
  <c r="K5663" i="16"/>
  <c r="K5671" i="16"/>
  <c r="K5679" i="16"/>
  <c r="K5687" i="16"/>
  <c r="K5695" i="16"/>
  <c r="K5703" i="16"/>
  <c r="K5711" i="16"/>
  <c r="K5719" i="16"/>
  <c r="K5727" i="16"/>
  <c r="K5735" i="16"/>
  <c r="K5743" i="16"/>
  <c r="K5751" i="16"/>
  <c r="K5759" i="16"/>
  <c r="K5767" i="16"/>
  <c r="K5775" i="16"/>
  <c r="K5783" i="16"/>
  <c r="K5791" i="16"/>
  <c r="K276" i="16"/>
  <c r="K284" i="16"/>
  <c r="K292" i="16"/>
  <c r="K300" i="16"/>
  <c r="K308" i="16"/>
  <c r="K316" i="16"/>
  <c r="K7244" i="16"/>
  <c r="K7640" i="16"/>
  <c r="K7888" i="16"/>
  <c r="K8090" i="16"/>
  <c r="K8209" i="16"/>
  <c r="K8315" i="16"/>
  <c r="K8395" i="16"/>
  <c r="K8443" i="16"/>
  <c r="K8474" i="16"/>
  <c r="K8505" i="16"/>
  <c r="K8528" i="16"/>
  <c r="K8550" i="16"/>
  <c r="K8574" i="16"/>
  <c r="K8594" i="16"/>
  <c r="K8614" i="16"/>
  <c r="K8638" i="16"/>
  <c r="K7292" i="16"/>
  <c r="K7673" i="16"/>
  <c r="K7948" i="16"/>
  <c r="K8105" i="16"/>
  <c r="K8219" i="16"/>
  <c r="K8346" i="16"/>
  <c r="K8402" i="16"/>
  <c r="K8448" i="16"/>
  <c r="K8482" i="16"/>
  <c r="K8507" i="16"/>
  <c r="K8530" i="16"/>
  <c r="K8556" i="16"/>
  <c r="K8576" i="16"/>
  <c r="K8596" i="16"/>
  <c r="K8620" i="16"/>
  <c r="K8640" i="16"/>
  <c r="K7323" i="16"/>
  <c r="K7704" i="16"/>
  <c r="K7966" i="16"/>
  <c r="K8119" i="16"/>
  <c r="K8231" i="16"/>
  <c r="K8354" i="16"/>
  <c r="K8409" i="16"/>
  <c r="K8450" i="16"/>
  <c r="K8486" i="16"/>
  <c r="K8510" i="16"/>
  <c r="K8533" i="16"/>
  <c r="K8558" i="16"/>
  <c r="K8578" i="16"/>
  <c r="K8598" i="16"/>
  <c r="K8622" i="16"/>
  <c r="K8642" i="16"/>
  <c r="K8662" i="16"/>
  <c r="K8686" i="16"/>
  <c r="K8706" i="16"/>
  <c r="K8726" i="16"/>
  <c r="K8750" i="16"/>
  <c r="K8770" i="16"/>
  <c r="K8790" i="16"/>
  <c r="K6801" i="16"/>
  <c r="K6821" i="16"/>
  <c r="K6841" i="16"/>
  <c r="K6865" i="16"/>
  <c r="K6885" i="16"/>
  <c r="K6905" i="16"/>
  <c r="K6929" i="16"/>
  <c r="K6949" i="16"/>
  <c r="K6969" i="16"/>
  <c r="K6986" i="16"/>
  <c r="K6999" i="16"/>
  <c r="K7011" i="16"/>
  <c r="K7025" i="16"/>
  <c r="K7036" i="16"/>
  <c r="K7047" i="16"/>
  <c r="K7059" i="16"/>
  <c r="K7069" i="16"/>
  <c r="K7079" i="16"/>
  <c r="K7091" i="16"/>
  <c r="K7101" i="16"/>
  <c r="K7111" i="16"/>
  <c r="K7123" i="16"/>
  <c r="K7133" i="16"/>
  <c r="K7143" i="16"/>
  <c r="K7155" i="16"/>
  <c r="K7165" i="16"/>
  <c r="K6491" i="16"/>
  <c r="K6503" i="16"/>
  <c r="K6513" i="16"/>
  <c r="K6523" i="16"/>
  <c r="K6535" i="16"/>
  <c r="K6154" i="16"/>
  <c r="K6164" i="16"/>
  <c r="K6176" i="16"/>
  <c r="K6186" i="16"/>
  <c r="K6196" i="16"/>
  <c r="K6208" i="16"/>
  <c r="K6218" i="16"/>
  <c r="K6228" i="16"/>
  <c r="K6240" i="16"/>
  <c r="K6250" i="16"/>
  <c r="K6259" i="16"/>
  <c r="K6267" i="16"/>
  <c r="K6275" i="16"/>
  <c r="K6283" i="16"/>
  <c r="K6291" i="16"/>
  <c r="K6299" i="16"/>
  <c r="K6307" i="16"/>
  <c r="K6315" i="16"/>
  <c r="K6323" i="16"/>
  <c r="K6331" i="16"/>
  <c r="K6339" i="16"/>
  <c r="K6347" i="16"/>
  <c r="K6355" i="16"/>
  <c r="K6363" i="16"/>
  <c r="K6371" i="16"/>
  <c r="K6379" i="16"/>
  <c r="K6387" i="16"/>
  <c r="K6395" i="16"/>
  <c r="K6403" i="16"/>
  <c r="K6411" i="16"/>
  <c r="K6419" i="16"/>
  <c r="K6427" i="16"/>
  <c r="K6435" i="16"/>
  <c r="K6443" i="16"/>
  <c r="K6451" i="16"/>
  <c r="K6459" i="16"/>
  <c r="K6467" i="16"/>
  <c r="K6475" i="16"/>
  <c r="K5799" i="16"/>
  <c r="K5807" i="16"/>
  <c r="K5815" i="16"/>
  <c r="K5823" i="16"/>
  <c r="K5831" i="16"/>
  <c r="K5839" i="16"/>
  <c r="K5847" i="16"/>
  <c r="K5282" i="16"/>
  <c r="K5290" i="16"/>
  <c r="K5298" i="16"/>
  <c r="K5306" i="16"/>
  <c r="K5314" i="16"/>
  <c r="K5322" i="16"/>
  <c r="K5330" i="16"/>
  <c r="K5338" i="16"/>
  <c r="K5346" i="16"/>
  <c r="K5354" i="16"/>
  <c r="K5362" i="16"/>
  <c r="K5370" i="16"/>
  <c r="K5378" i="16"/>
  <c r="K5386" i="16"/>
  <c r="K5394" i="16"/>
  <c r="K5402" i="16"/>
  <c r="K5410" i="16"/>
  <c r="K5418" i="16"/>
  <c r="K5426" i="16"/>
  <c r="K5434" i="16"/>
  <c r="K5442" i="16"/>
  <c r="K5450" i="16"/>
  <c r="K5458" i="16"/>
  <c r="K5466" i="16"/>
  <c r="K5474" i="16"/>
  <c r="K5482" i="16"/>
  <c r="K5490" i="16"/>
  <c r="K5498" i="16"/>
  <c r="K5506" i="16"/>
  <c r="K5514" i="16"/>
  <c r="K5522" i="16"/>
  <c r="K5530" i="16"/>
  <c r="K5538" i="16"/>
  <c r="K5546" i="16"/>
  <c r="K5554" i="16"/>
  <c r="K5562" i="16"/>
  <c r="K5570" i="16"/>
  <c r="K5578" i="16"/>
  <c r="K5586" i="16"/>
  <c r="K5594" i="16"/>
  <c r="K5602" i="16"/>
  <c r="K5610" i="16"/>
  <c r="K5618" i="16"/>
  <c r="K5626" i="16"/>
  <c r="K5634" i="16"/>
  <c r="K5642" i="16"/>
  <c r="K5650" i="16"/>
  <c r="K5658" i="16"/>
  <c r="K5666" i="16"/>
  <c r="K5674" i="16"/>
  <c r="K5682" i="16"/>
  <c r="K5690" i="16"/>
  <c r="K5698" i="16"/>
  <c r="K5706" i="16"/>
  <c r="K5714" i="16"/>
  <c r="K5722" i="16"/>
  <c r="K7371" i="16"/>
  <c r="K7786" i="16"/>
  <c r="K7981" i="16"/>
  <c r="K8130" i="16"/>
  <c r="K8263" i="16"/>
  <c r="K8361" i="16"/>
  <c r="K8411" i="16"/>
  <c r="K8459" i="16"/>
  <c r="K8488" i="16"/>
  <c r="K8512" i="16"/>
  <c r="K8539" i="16"/>
  <c r="K8560" i="16"/>
  <c r="K8580" i="16"/>
  <c r="K8604" i="16"/>
  <c r="K8624" i="16"/>
  <c r="K8644" i="16"/>
  <c r="K8668" i="16"/>
  <c r="K8688" i="16"/>
  <c r="K8708" i="16"/>
  <c r="K8732" i="16"/>
  <c r="K8752" i="16"/>
  <c r="K8772" i="16"/>
  <c r="K6783" i="16"/>
  <c r="K6803" i="16"/>
  <c r="K6823" i="16"/>
  <c r="K6847" i="16"/>
  <c r="K6867" i="16"/>
  <c r="K6887" i="16"/>
  <c r="K6911" i="16"/>
  <c r="K6931" i="16"/>
  <c r="K6951" i="16"/>
  <c r="K6973" i="16"/>
  <c r="K6987" i="16"/>
  <c r="K7001" i="16"/>
  <c r="K7015" i="16"/>
  <c r="K7026" i="16"/>
  <c r="K7037" i="16"/>
  <c r="K7050" i="16"/>
  <c r="K7060" i="16"/>
  <c r="K7070" i="16"/>
  <c r="K7082" i="16"/>
  <c r="K7092" i="16"/>
  <c r="K7102" i="16"/>
  <c r="K7114" i="16"/>
  <c r="K7124" i="16"/>
  <c r="K7134" i="16"/>
  <c r="K7146" i="16"/>
  <c r="K7156" i="16"/>
  <c r="K6482" i="16"/>
  <c r="K6494" i="16"/>
  <c r="K6504" i="16"/>
  <c r="K6514" i="16"/>
  <c r="K6526" i="16"/>
  <c r="K6536" i="16"/>
  <c r="K6155" i="16"/>
  <c r="K6167" i="16"/>
  <c r="K6177" i="16"/>
  <c r="K6187" i="16"/>
  <c r="K6199" i="16"/>
  <c r="K6209" i="16"/>
  <c r="K6219" i="16"/>
  <c r="K6231" i="16"/>
  <c r="K6241" i="16"/>
  <c r="K6251" i="16"/>
  <c r="K6260" i="16"/>
  <c r="K6268" i="16"/>
  <c r="K6276" i="16"/>
  <c r="K6284" i="16"/>
  <c r="K6292" i="16"/>
  <c r="K6300" i="16"/>
  <c r="K6308" i="16"/>
  <c r="K6316" i="16"/>
  <c r="K6324" i="16"/>
  <c r="K6332" i="16"/>
  <c r="K6340" i="16"/>
  <c r="K6348" i="16"/>
  <c r="K6356" i="16"/>
  <c r="K6364" i="16"/>
  <c r="K6372" i="16"/>
  <c r="K6380" i="16"/>
  <c r="K6388" i="16"/>
  <c r="K6396" i="16"/>
  <c r="K6404" i="16"/>
  <c r="K6412" i="16"/>
  <c r="K6420" i="16"/>
  <c r="K6428" i="16"/>
  <c r="K6436" i="16"/>
  <c r="K6444" i="16"/>
  <c r="K6452" i="16"/>
  <c r="K7412" i="16"/>
  <c r="K7808" i="16"/>
  <c r="K8144" i="16"/>
  <c r="K8273" i="16"/>
  <c r="K8363" i="16"/>
  <c r="K8606" i="16"/>
  <c r="K8672" i="16"/>
  <c r="K8704" i="16"/>
  <c r="K8738" i="16"/>
  <c r="K8774" i="16"/>
  <c r="K6793" i="16"/>
  <c r="K6831" i="16"/>
  <c r="K6863" i="16"/>
  <c r="K6897" i="16"/>
  <c r="K6933" i="16"/>
  <c r="K6965" i="16"/>
  <c r="K6989" i="16"/>
  <c r="K7010" i="16"/>
  <c r="K7029" i="16"/>
  <c r="K7051" i="16"/>
  <c r="K7067" i="16"/>
  <c r="K7084" i="16"/>
  <c r="K7100" i="16"/>
  <c r="K7117" i="16"/>
  <c r="K7135" i="16"/>
  <c r="K7151" i="16"/>
  <c r="K6486" i="16"/>
  <c r="K6502" i="16"/>
  <c r="K6519" i="16"/>
  <c r="K6537" i="16"/>
  <c r="K6162" i="16"/>
  <c r="K6179" i="16"/>
  <c r="K6195" i="16"/>
  <c r="K6212" i="16"/>
  <c r="K6232" i="16"/>
  <c r="K6248" i="16"/>
  <c r="K6262" i="16"/>
  <c r="K6274" i="16"/>
  <c r="K6287" i="16"/>
  <c r="K6301" i="16"/>
  <c r="K6313" i="16"/>
  <c r="K6326" i="16"/>
  <c r="K6338" i="16"/>
  <c r="K6351" i="16"/>
  <c r="K6365" i="16"/>
  <c r="K6377" i="16"/>
  <c r="K6390" i="16"/>
  <c r="K6402" i="16"/>
  <c r="K6415" i="16"/>
  <c r="K6429" i="16"/>
  <c r="K6441" i="16"/>
  <c r="K6454" i="16"/>
  <c r="K6465" i="16"/>
  <c r="K6476" i="16"/>
  <c r="K5802" i="16"/>
  <c r="K5813" i="16"/>
  <c r="K5824" i="16"/>
  <c r="K5834" i="16"/>
  <c r="K5845" i="16"/>
  <c r="K5283" i="16"/>
  <c r="K5293" i="16"/>
  <c r="K5304" i="16"/>
  <c r="K5315" i="16"/>
  <c r="K5325" i="16"/>
  <c r="K5336" i="16"/>
  <c r="K5347" i="16"/>
  <c r="K5357" i="16"/>
  <c r="K5368" i="16"/>
  <c r="K5379" i="16"/>
  <c r="K5389" i="16"/>
  <c r="K5400" i="16"/>
  <c r="K5411" i="16"/>
  <c r="K5421" i="16"/>
  <c r="K5432" i="16"/>
  <c r="K5443" i="16"/>
  <c r="K5453" i="16"/>
  <c r="K5464" i="16"/>
  <c r="K5475" i="16"/>
  <c r="K5485" i="16"/>
  <c r="K5496" i="16"/>
  <c r="K5507" i="16"/>
  <c r="K5517" i="16"/>
  <c r="K5528" i="16"/>
  <c r="K5539" i="16"/>
  <c r="K5549" i="16"/>
  <c r="K5560" i="16"/>
  <c r="K5571" i="16"/>
  <c r="K5581" i="16"/>
  <c r="K5592" i="16"/>
  <c r="K5603" i="16"/>
  <c r="K5613" i="16"/>
  <c r="K5624" i="16"/>
  <c r="K5635" i="16"/>
  <c r="K5645" i="16"/>
  <c r="K5656" i="16"/>
  <c r="K5667" i="16"/>
  <c r="K5677" i="16"/>
  <c r="K5688" i="16"/>
  <c r="K5699" i="16"/>
  <c r="K5709" i="16"/>
  <c r="K5720" i="16"/>
  <c r="K5730" i="16"/>
  <c r="K5739" i="16"/>
  <c r="K5748" i="16"/>
  <c r="K5757" i="16"/>
  <c r="K5766" i="16"/>
  <c r="K5776" i="16"/>
  <c r="K5785" i="16"/>
  <c r="K5794" i="16"/>
  <c r="K280" i="16"/>
  <c r="K289" i="16"/>
  <c r="K298" i="16"/>
  <c r="K307" i="16"/>
  <c r="K317" i="16"/>
  <c r="K325" i="16"/>
  <c r="K333" i="16"/>
  <c r="K341" i="16"/>
  <c r="K349" i="16"/>
  <c r="K357" i="16"/>
  <c r="K365" i="16"/>
  <c r="K373" i="16"/>
  <c r="K381" i="16"/>
  <c r="K389" i="16"/>
  <c r="K397" i="16"/>
  <c r="K405" i="16"/>
  <c r="K413" i="16"/>
  <c r="K421" i="16"/>
  <c r="K429" i="16"/>
  <c r="K437" i="16"/>
  <c r="K445" i="16"/>
  <c r="K453" i="16"/>
  <c r="K461" i="16"/>
  <c r="K469" i="16"/>
  <c r="K477" i="16"/>
  <c r="K485" i="16"/>
  <c r="K493" i="16"/>
  <c r="K501" i="16"/>
  <c r="K509" i="16"/>
  <c r="K517" i="16"/>
  <c r="K525" i="16"/>
  <c r="K533" i="16"/>
  <c r="K541" i="16"/>
  <c r="K549" i="16"/>
  <c r="K557" i="16"/>
  <c r="K565" i="16"/>
  <c r="K573" i="16"/>
  <c r="K581" i="16"/>
  <c r="K589" i="16"/>
  <c r="K597" i="16"/>
  <c r="K605" i="16"/>
  <c r="K613" i="16"/>
  <c r="K621" i="16"/>
  <c r="K629" i="16"/>
  <c r="K637" i="16"/>
  <c r="K645" i="16"/>
  <c r="K653" i="16"/>
  <c r="K661" i="16"/>
  <c r="K669" i="16"/>
  <c r="K677" i="16"/>
  <c r="K685" i="16"/>
  <c r="K693" i="16"/>
  <c r="K701" i="16"/>
  <c r="K709" i="16"/>
  <c r="K717" i="16"/>
  <c r="K725" i="16"/>
  <c r="K733" i="16"/>
  <c r="K741" i="16"/>
  <c r="K749" i="16"/>
  <c r="K757" i="16"/>
  <c r="K765" i="16"/>
  <c r="K773" i="16"/>
  <c r="K781" i="16"/>
  <c r="K789" i="16"/>
  <c r="K797" i="16"/>
  <c r="K7999" i="16"/>
  <c r="K8626" i="16"/>
  <c r="K8678" i="16"/>
  <c r="K8718" i="16"/>
  <c r="K8756" i="16"/>
  <c r="K6785" i="16"/>
  <c r="K6819" i="16"/>
  <c r="K6857" i="16"/>
  <c r="K6901" i="16"/>
  <c r="K6937" i="16"/>
  <c r="K6977" i="16"/>
  <c r="K7002" i="16"/>
  <c r="K7024" i="16"/>
  <c r="K7045" i="16"/>
  <c r="K7063" i="16"/>
  <c r="K7085" i="16"/>
  <c r="K7106" i="16"/>
  <c r="K7125" i="16"/>
  <c r="K7142" i="16"/>
  <c r="K7163" i="16"/>
  <c r="K6497" i="16"/>
  <c r="K6518" i="16"/>
  <c r="K6538" i="16"/>
  <c r="K6168" i="16"/>
  <c r="K6185" i="16"/>
  <c r="K6204" i="16"/>
  <c r="K6224" i="16"/>
  <c r="K6243" i="16"/>
  <c r="K6261" i="16"/>
  <c r="K6277" i="16"/>
  <c r="K6290" i="16"/>
  <c r="K6305" i="16"/>
  <c r="K6319" i="16"/>
  <c r="K6334" i="16"/>
  <c r="K6349" i="16"/>
  <c r="K6362" i="16"/>
  <c r="K6378" i="16"/>
  <c r="K6393" i="16"/>
  <c r="K6407" i="16"/>
  <c r="K6422" i="16"/>
  <c r="K6437" i="16"/>
  <c r="K6450" i="16"/>
  <c r="K6463" i="16"/>
  <c r="K6477" i="16"/>
  <c r="K5805" i="16"/>
  <c r="K5817" i="16"/>
  <c r="K5829" i="16"/>
  <c r="K5841" i="16"/>
  <c r="K5853" i="16"/>
  <c r="K5292" i="16"/>
  <c r="K5305" i="16"/>
  <c r="K5317" i="16"/>
  <c r="K5329" i="16"/>
  <c r="K5341" i="16"/>
  <c r="K5353" i="16"/>
  <c r="K5365" i="16"/>
  <c r="K5377" i="16"/>
  <c r="K5390" i="16"/>
  <c r="K5403" i="16"/>
  <c r="K5414" i="16"/>
  <c r="K5427" i="16"/>
  <c r="K5438" i="16"/>
  <c r="K5451" i="16"/>
  <c r="K5462" i="16"/>
  <c r="K5476" i="16"/>
  <c r="K5488" i="16"/>
  <c r="K5500" i="16"/>
  <c r="K5512" i="16"/>
  <c r="K5524" i="16"/>
  <c r="K5536" i="16"/>
  <c r="K5548" i="16"/>
  <c r="K5561" i="16"/>
  <c r="K5573" i="16"/>
  <c r="K5585" i="16"/>
  <c r="K5597" i="16"/>
  <c r="K5609" i="16"/>
  <c r="K5621" i="16"/>
  <c r="K5633" i="16"/>
  <c r="K5646" i="16"/>
  <c r="K5659" i="16"/>
  <c r="K5670" i="16"/>
  <c r="K5683" i="16"/>
  <c r="K5694" i="16"/>
  <c r="K5707" i="16"/>
  <c r="K5718" i="16"/>
  <c r="K8418" i="16"/>
  <c r="K8646" i="16"/>
  <c r="K8684" i="16"/>
  <c r="K8722" i="16"/>
  <c r="K8758" i="16"/>
  <c r="K6787" i="16"/>
  <c r="K6825" i="16"/>
  <c r="K6869" i="16"/>
  <c r="K6903" i="16"/>
  <c r="K6945" i="16"/>
  <c r="K6978" i="16"/>
  <c r="K7005" i="16"/>
  <c r="K7027" i="16"/>
  <c r="K7046" i="16"/>
  <c r="K7068" i="16"/>
  <c r="K7087" i="16"/>
  <c r="K7107" i="16"/>
  <c r="K7126" i="16"/>
  <c r="K7147" i="16"/>
  <c r="K7164" i="16"/>
  <c r="K6499" i="16"/>
  <c r="K6521" i="16"/>
  <c r="K6148" i="16"/>
  <c r="K6169" i="16"/>
  <c r="K6188" i="16"/>
  <c r="K6207" i="16"/>
  <c r="K6226" i="16"/>
  <c r="K6244" i="16"/>
  <c r="K6263" i="16"/>
  <c r="K6278" i="16"/>
  <c r="K6293" i="16"/>
  <c r="K6306" i="16"/>
  <c r="K6321" i="16"/>
  <c r="K6335" i="16"/>
  <c r="K6350" i="16"/>
  <c r="K6366" i="16"/>
  <c r="K6381" i="16"/>
  <c r="K6394" i="16"/>
  <c r="K6409" i="16"/>
  <c r="K6423" i="16"/>
  <c r="K6438" i="16"/>
  <c r="K6453" i="16"/>
  <c r="K6466" i="16"/>
  <c r="K6478" i="16"/>
  <c r="K5806" i="16"/>
  <c r="K5818" i="16"/>
  <c r="K5830" i="16"/>
  <c r="K5842" i="16"/>
  <c r="K5854" i="16"/>
  <c r="K5294" i="16"/>
  <c r="K5307" i="16"/>
  <c r="K5318" i="16"/>
  <c r="K5331" i="16"/>
  <c r="K5342" i="16"/>
  <c r="K5355" i="16"/>
  <c r="K5366" i="16"/>
  <c r="K5380" i="16"/>
  <c r="K5392" i="16"/>
  <c r="K5404" i="16"/>
  <c r="K5416" i="16"/>
  <c r="K5428" i="16"/>
  <c r="K5440" i="16"/>
  <c r="K5452" i="16"/>
  <c r="K5465" i="16"/>
  <c r="K5477" i="16"/>
  <c r="K5489" i="16"/>
  <c r="K5501" i="16"/>
  <c r="K5513" i="16"/>
  <c r="K5525" i="16"/>
  <c r="K5537" i="16"/>
  <c r="K5550" i="16"/>
  <c r="K5563" i="16"/>
  <c r="K5574" i="16"/>
  <c r="K5587" i="16"/>
  <c r="K5598" i="16"/>
  <c r="K5611" i="16"/>
  <c r="K5622" i="16"/>
  <c r="K5636" i="16"/>
  <c r="K5648" i="16"/>
  <c r="K5660" i="16"/>
  <c r="K5672" i="16"/>
  <c r="K5684" i="16"/>
  <c r="K5696" i="16"/>
  <c r="K5708" i="16"/>
  <c r="K5721" i="16"/>
  <c r="K5732" i="16"/>
  <c r="K5742" i="16"/>
  <c r="K5753" i="16"/>
  <c r="K8464" i="16"/>
  <c r="K8652" i="16"/>
  <c r="K8690" i="16"/>
  <c r="K8724" i="16"/>
  <c r="K8766" i="16"/>
  <c r="K6789" i="16"/>
  <c r="K6833" i="16"/>
  <c r="K6871" i="16"/>
  <c r="K6913" i="16"/>
  <c r="K6947" i="16"/>
  <c r="K6980" i="16"/>
  <c r="K7007" i="16"/>
  <c r="K7028" i="16"/>
  <c r="K7052" i="16"/>
  <c r="K7071" i="16"/>
  <c r="K7090" i="16"/>
  <c r="K7109" i="16"/>
  <c r="K7127" i="16"/>
  <c r="K7148" i="16"/>
  <c r="K6483" i="16"/>
  <c r="K6505" i="16"/>
  <c r="K6522" i="16"/>
  <c r="K6152" i="16"/>
  <c r="K8490" i="16"/>
  <c r="K8654" i="16"/>
  <c r="K8692" i="16"/>
  <c r="K8734" i="16"/>
  <c r="K8768" i="16"/>
  <c r="K6799" i="16"/>
  <c r="K6837" i="16"/>
  <c r="K6873" i="16"/>
  <c r="K6915" i="16"/>
  <c r="K6953" i="16"/>
  <c r="K6985" i="16"/>
  <c r="K7009" i="16"/>
  <c r="K7034" i="16"/>
  <c r="K7053" i="16"/>
  <c r="K7074" i="16"/>
  <c r="K7093" i="16"/>
  <c r="K7110" i="16"/>
  <c r="K7131" i="16"/>
  <c r="K7149" i="16"/>
  <c r="K6487" i="16"/>
  <c r="K6506" i="16"/>
  <c r="K6527" i="16"/>
  <c r="K6153" i="16"/>
  <c r="K8514" i="16"/>
  <c r="K8658" i="16"/>
  <c r="K8694" i="16"/>
  <c r="K8736" i="16"/>
  <c r="K8780" i="16"/>
  <c r="K6805" i="16"/>
  <c r="K6839" i="16"/>
  <c r="K6881" i="16"/>
  <c r="K6917" i="16"/>
  <c r="K6959" i="16"/>
  <c r="K6988" i="16"/>
  <c r="K7016" i="16"/>
  <c r="K7035" i="16"/>
  <c r="K7055" i="16"/>
  <c r="K7075" i="16"/>
  <c r="K7094" i="16"/>
  <c r="K7115" i="16"/>
  <c r="K7132" i="16"/>
  <c r="K7154" i="16"/>
  <c r="K6489" i="16"/>
  <c r="K6507" i="16"/>
  <c r="K6528" i="16"/>
  <c r="K6156" i="16"/>
  <c r="K6175" i="16"/>
  <c r="K6194" i="16"/>
  <c r="K6216" i="16"/>
  <c r="K6234" i="16"/>
  <c r="K6254" i="16"/>
  <c r="K6269" i="16"/>
  <c r="K6282" i="16"/>
  <c r="K6297" i="16"/>
  <c r="K6311" i="16"/>
  <c r="K6327" i="16"/>
  <c r="K6342" i="16"/>
  <c r="K6357" i="16"/>
  <c r="K6370" i="16"/>
  <c r="K6385" i="16"/>
  <c r="K6399" i="16"/>
  <c r="K6414" i="16"/>
  <c r="K6430" i="16"/>
  <c r="K6445" i="16"/>
  <c r="K6458" i="16"/>
  <c r="K6470" i="16"/>
  <c r="K5798" i="16"/>
  <c r="K5810" i="16"/>
  <c r="K5822" i="16"/>
  <c r="K5835" i="16"/>
  <c r="K5848" i="16"/>
  <c r="K5286" i="16"/>
  <c r="K5299" i="16"/>
  <c r="K5310" i="16"/>
  <c r="K5323" i="16"/>
  <c r="K5334" i="16"/>
  <c r="K5348" i="16"/>
  <c r="K5360" i="16"/>
  <c r="K5372" i="16"/>
  <c r="K5384" i="16"/>
  <c r="K5396" i="16"/>
  <c r="K5408" i="16"/>
  <c r="K5420" i="16"/>
  <c r="K5433" i="16"/>
  <c r="K5445" i="16"/>
  <c r="K5457" i="16"/>
  <c r="K5469" i="16"/>
  <c r="K5481" i="16"/>
  <c r="K5493" i="16"/>
  <c r="K5505" i="16"/>
  <c r="K5518" i="16"/>
  <c r="K5531" i="16"/>
  <c r="K5542" i="16"/>
  <c r="K5555" i="16"/>
  <c r="K5566" i="16"/>
  <c r="K5579" i="16"/>
  <c r="K5590" i="16"/>
  <c r="K5604" i="16"/>
  <c r="K5616" i="16"/>
  <c r="K5628" i="16"/>
  <c r="K5640" i="16"/>
  <c r="K5652" i="16"/>
  <c r="K5664" i="16"/>
  <c r="K5676" i="16"/>
  <c r="K5689" i="16"/>
  <c r="K5701" i="16"/>
  <c r="K5713" i="16"/>
  <c r="K5725" i="16"/>
  <c r="K5736" i="16"/>
  <c r="K5746" i="16"/>
  <c r="K5756" i="16"/>
  <c r="K5768" i="16"/>
  <c r="K5778" i="16"/>
  <c r="K5788" i="16"/>
  <c r="K275" i="16"/>
  <c r="K286" i="16"/>
  <c r="K296" i="16"/>
  <c r="K306" i="16"/>
  <c r="K318" i="16"/>
  <c r="K327" i="16"/>
  <c r="K336" i="16"/>
  <c r="K345" i="16"/>
  <c r="K354" i="16"/>
  <c r="K363" i="16"/>
  <c r="K372" i="16"/>
  <c r="K382" i="16"/>
  <c r="K391" i="16"/>
  <c r="K400" i="16"/>
  <c r="K409" i="16"/>
  <c r="K418" i="16"/>
  <c r="K427" i="16"/>
  <c r="K436" i="16"/>
  <c r="K446" i="16"/>
  <c r="K455" i="16"/>
  <c r="K464" i="16"/>
  <c r="K473" i="16"/>
  <c r="K482" i="16"/>
  <c r="K491" i="16"/>
  <c r="K500" i="16"/>
  <c r="K510" i="16"/>
  <c r="K519" i="16"/>
  <c r="K528" i="16"/>
  <c r="K537" i="16"/>
  <c r="K546" i="16"/>
  <c r="K555" i="16"/>
  <c r="K564" i="16"/>
  <c r="K574" i="16"/>
  <c r="K583" i="16"/>
  <c r="K592" i="16"/>
  <c r="K601" i="16"/>
  <c r="K610" i="16"/>
  <c r="K619" i="16"/>
  <c r="K628" i="16"/>
  <c r="K638" i="16"/>
  <c r="K647" i="16"/>
  <c r="K656" i="16"/>
  <c r="K665" i="16"/>
  <c r="K674" i="16"/>
  <c r="K683" i="16"/>
  <c r="K692" i="16"/>
  <c r="K702" i="16"/>
  <c r="K711" i="16"/>
  <c r="K720" i="16"/>
  <c r="K729" i="16"/>
  <c r="K738" i="16"/>
  <c r="K747" i="16"/>
  <c r="K756" i="16"/>
  <c r="K766" i="16"/>
  <c r="K775" i="16"/>
  <c r="K784" i="16"/>
  <c r="K793" i="16"/>
  <c r="K802" i="16"/>
  <c r="K810" i="16"/>
  <c r="K818" i="16"/>
  <c r="K826" i="16"/>
  <c r="K834" i="16"/>
  <c r="K842" i="16"/>
  <c r="K850" i="16"/>
  <c r="K858" i="16"/>
  <c r="K866" i="16"/>
  <c r="K874" i="16"/>
  <c r="K882" i="16"/>
  <c r="K890" i="16"/>
  <c r="K898" i="16"/>
  <c r="K906" i="16"/>
  <c r="K914" i="16"/>
  <c r="K922" i="16"/>
  <c r="K930" i="16"/>
  <c r="K938" i="16"/>
  <c r="K946" i="16"/>
  <c r="K954" i="16"/>
  <c r="K962" i="16"/>
  <c r="K970" i="16"/>
  <c r="K8542" i="16"/>
  <c r="K8660" i="16"/>
  <c r="K8702" i="16"/>
  <c r="K8742" i="16"/>
  <c r="K8782" i="16"/>
  <c r="K6807" i="16"/>
  <c r="K6849" i="16"/>
  <c r="K6883" i="16"/>
  <c r="K6921" i="16"/>
  <c r="K6961" i="16"/>
  <c r="K6991" i="16"/>
  <c r="K7017" i="16"/>
  <c r="K7039" i="16"/>
  <c r="K7058" i="16"/>
  <c r="K7077" i="16"/>
  <c r="K7095" i="16"/>
  <c r="K7116" i="16"/>
  <c r="K7138" i="16"/>
  <c r="K7157" i="16"/>
  <c r="K6490" i="16"/>
  <c r="K6511" i="16"/>
  <c r="K6529" i="16"/>
  <c r="K6159" i="16"/>
  <c r="K6178" i="16"/>
  <c r="K6200" i="16"/>
  <c r="K6217" i="16"/>
  <c r="K6236" i="16"/>
  <c r="K6255" i="16"/>
  <c r="K6270" i="16"/>
  <c r="K6285" i="16"/>
  <c r="K6298" i="16"/>
  <c r="K6314" i="16"/>
  <c r="K6329" i="16"/>
  <c r="K6343" i="16"/>
  <c r="K6358" i="16"/>
  <c r="K6373" i="16"/>
  <c r="K6386" i="16"/>
  <c r="K6401" i="16"/>
  <c r="K6417" i="16"/>
  <c r="K6431" i="16"/>
  <c r="K6446" i="16"/>
  <c r="K6460" i="16"/>
  <c r="K6471" i="16"/>
  <c r="K5800" i="16"/>
  <c r="K5811" i="16"/>
  <c r="K5825" i="16"/>
  <c r="K5837" i="16"/>
  <c r="K5849" i="16"/>
  <c r="K5288" i="16"/>
  <c r="K5300" i="16"/>
  <c r="K5312" i="16"/>
  <c r="K5324" i="16"/>
  <c r="K5337" i="16"/>
  <c r="K5349" i="16"/>
  <c r="K5361" i="16"/>
  <c r="K5373" i="16"/>
  <c r="K5385" i="16"/>
  <c r="K5397" i="16"/>
  <c r="K5409" i="16"/>
  <c r="K5422" i="16"/>
  <c r="K5435" i="16"/>
  <c r="K5446" i="16"/>
  <c r="K5459" i="16"/>
  <c r="K5470" i="16"/>
  <c r="K5483" i="16"/>
  <c r="K5494" i="16"/>
  <c r="K5508" i="16"/>
  <c r="K5520" i="16"/>
  <c r="K5532" i="16"/>
  <c r="K5544" i="16"/>
  <c r="K5556" i="16"/>
  <c r="K5568" i="16"/>
  <c r="K5580" i="16"/>
  <c r="K5593" i="16"/>
  <c r="K5605" i="16"/>
  <c r="K5617" i="16"/>
  <c r="K5629" i="16"/>
  <c r="K5641" i="16"/>
  <c r="K5653" i="16"/>
  <c r="K5665" i="16"/>
  <c r="K5678" i="16"/>
  <c r="K5691" i="16"/>
  <c r="K5702" i="16"/>
  <c r="K5715" i="16"/>
  <c r="K5726" i="16"/>
  <c r="K5737" i="16"/>
  <c r="K5747" i="16"/>
  <c r="K5758" i="16"/>
  <c r="K5769" i="16"/>
  <c r="K5779" i="16"/>
  <c r="K5789" i="16"/>
  <c r="K277" i="16"/>
  <c r="K287" i="16"/>
  <c r="K297" i="16"/>
  <c r="K309" i="16"/>
  <c r="K319" i="16"/>
  <c r="K328" i="16"/>
  <c r="K337" i="16"/>
  <c r="K346" i="16"/>
  <c r="K355" i="16"/>
  <c r="K364" i="16"/>
  <c r="K374" i="16"/>
  <c r="K383" i="16"/>
  <c r="K392" i="16"/>
  <c r="K401" i="16"/>
  <c r="K410" i="16"/>
  <c r="K419" i="16"/>
  <c r="K428" i="16"/>
  <c r="K438" i="16"/>
  <c r="K447" i="16"/>
  <c r="K456" i="16"/>
  <c r="K465" i="16"/>
  <c r="K474" i="16"/>
  <c r="K483" i="16"/>
  <c r="K492" i="16"/>
  <c r="K502" i="16"/>
  <c r="K511" i="16"/>
  <c r="K520" i="16"/>
  <c r="K529" i="16"/>
  <c r="K538" i="16"/>
  <c r="K547" i="16"/>
  <c r="K556" i="16"/>
  <c r="K566" i="16"/>
  <c r="K575" i="16"/>
  <c r="K584" i="16"/>
  <c r="K593" i="16"/>
  <c r="K602" i="16"/>
  <c r="K611" i="16"/>
  <c r="K620" i="16"/>
  <c r="K630" i="16"/>
  <c r="K639" i="16"/>
  <c r="K648" i="16"/>
  <c r="K657" i="16"/>
  <c r="K666" i="16"/>
  <c r="K675" i="16"/>
  <c r="K684" i="16"/>
  <c r="K694" i="16"/>
  <c r="K703" i="16"/>
  <c r="K712" i="16"/>
  <c r="K721" i="16"/>
  <c r="K730" i="16"/>
  <c r="K739" i="16"/>
  <c r="K748" i="16"/>
  <c r="K758" i="16"/>
  <c r="K767" i="16"/>
  <c r="K776" i="16"/>
  <c r="K785" i="16"/>
  <c r="K794" i="16"/>
  <c r="K803" i="16"/>
  <c r="K811" i="16"/>
  <c r="K819" i="16"/>
  <c r="K827" i="16"/>
  <c r="K835" i="16"/>
  <c r="K843" i="16"/>
  <c r="K851" i="16"/>
  <c r="K859" i="16"/>
  <c r="K867" i="16"/>
  <c r="K875" i="16"/>
  <c r="K883" i="16"/>
  <c r="K891" i="16"/>
  <c r="K899" i="16"/>
  <c r="K907" i="16"/>
  <c r="K8562" i="16"/>
  <c r="K8670" i="16"/>
  <c r="K8710" i="16"/>
  <c r="K8748" i="16"/>
  <c r="K8786" i="16"/>
  <c r="K6809" i="16"/>
  <c r="K6851" i="16"/>
  <c r="K6889" i="16"/>
  <c r="K6927" i="16"/>
  <c r="K6967" i="16"/>
  <c r="K6996" i="16"/>
  <c r="K7018" i="16"/>
  <c r="K7042" i="16"/>
  <c r="K7061" i="16"/>
  <c r="K7078" i="16"/>
  <c r="K7099" i="16"/>
  <c r="K7119" i="16"/>
  <c r="K7139" i="16"/>
  <c r="K7158" i="16"/>
  <c r="K6495" i="16"/>
  <c r="K6512" i="16"/>
  <c r="K6531" i="16"/>
  <c r="K6160" i="16"/>
  <c r="K6180" i="16"/>
  <c r="K6201" i="16"/>
  <c r="K6220" i="16"/>
  <c r="K6239" i="16"/>
  <c r="K6257" i="16"/>
  <c r="K6271" i="16"/>
  <c r="K6286" i="16"/>
  <c r="K6302" i="16"/>
  <c r="K6317" i="16"/>
  <c r="K6330" i="16"/>
  <c r="K6345" i="16"/>
  <c r="K6359" i="16"/>
  <c r="K6374" i="16"/>
  <c r="K6389" i="16"/>
  <c r="K6405" i="16"/>
  <c r="K6418" i="16"/>
  <c r="K6433" i="16"/>
  <c r="K6447" i="16"/>
  <c r="K6461" i="16"/>
  <c r="K6473" i="16"/>
  <c r="K5801" i="16"/>
  <c r="K5814" i="16"/>
  <c r="K5826" i="16"/>
  <c r="K5838" i="16"/>
  <c r="K5850" i="16"/>
  <c r="K5289" i="16"/>
  <c r="K5301" i="16"/>
  <c r="K5313" i="16"/>
  <c r="K5326" i="16"/>
  <c r="K5339" i="16"/>
  <c r="K5350" i="16"/>
  <c r="K5363" i="16"/>
  <c r="K5374" i="16"/>
  <c r="K5387" i="16"/>
  <c r="K5398" i="16"/>
  <c r="K5412" i="16"/>
  <c r="K5424" i="16"/>
  <c r="K5436" i="16"/>
  <c r="K5448" i="16"/>
  <c r="K5460" i="16"/>
  <c r="K5472" i="16"/>
  <c r="K5484" i="16"/>
  <c r="K5497" i="16"/>
  <c r="K5509" i="16"/>
  <c r="K5521" i="16"/>
  <c r="K5533" i="16"/>
  <c r="K5545" i="16"/>
  <c r="K5557" i="16"/>
  <c r="K5569" i="16"/>
  <c r="K5582" i="16"/>
  <c r="K5595" i="16"/>
  <c r="K5606" i="16"/>
  <c r="K5619" i="16"/>
  <c r="K5630" i="16"/>
  <c r="K5643" i="16"/>
  <c r="K5654" i="16"/>
  <c r="K5668" i="16"/>
  <c r="K5680" i="16"/>
  <c r="K5692" i="16"/>
  <c r="K5704" i="16"/>
  <c r="K5716" i="16"/>
  <c r="K5728" i="16"/>
  <c r="K5738" i="16"/>
  <c r="K5749" i="16"/>
  <c r="K5760" i="16"/>
  <c r="K5770" i="16"/>
  <c r="K5780" i="16"/>
  <c r="K5790" i="16"/>
  <c r="K278" i="16"/>
  <c r="K288" i="16"/>
  <c r="K299" i="16"/>
  <c r="K310" i="16"/>
  <c r="K320" i="16"/>
  <c r="K329" i="16"/>
  <c r="K338" i="16"/>
  <c r="K347" i="16"/>
  <c r="K356" i="16"/>
  <c r="K366" i="16"/>
  <c r="K375" i="16"/>
  <c r="K384" i="16"/>
  <c r="K393" i="16"/>
  <c r="K402" i="16"/>
  <c r="K411" i="16"/>
  <c r="K420" i="16"/>
  <c r="K430" i="16"/>
  <c r="K439" i="16"/>
  <c r="K448" i="16"/>
  <c r="K457" i="16"/>
  <c r="K466" i="16"/>
  <c r="K475" i="16"/>
  <c r="K484" i="16"/>
  <c r="K494" i="16"/>
  <c r="K503" i="16"/>
  <c r="K512" i="16"/>
  <c r="K521" i="16"/>
  <c r="K530" i="16"/>
  <c r="K539" i="16"/>
  <c r="K548" i="16"/>
  <c r="K558" i="16"/>
  <c r="K567" i="16"/>
  <c r="K576" i="16"/>
  <c r="K585" i="16"/>
  <c r="K594" i="16"/>
  <c r="K603" i="16"/>
  <c r="K612" i="16"/>
  <c r="K622" i="16"/>
  <c r="K631" i="16"/>
  <c r="K640" i="16"/>
  <c r="K649" i="16"/>
  <c r="K658" i="16"/>
  <c r="K667" i="16"/>
  <c r="K676" i="16"/>
  <c r="K686" i="16"/>
  <c r="K695" i="16"/>
  <c r="K704" i="16"/>
  <c r="K713" i="16"/>
  <c r="K722" i="16"/>
  <c r="K731" i="16"/>
  <c r="K740" i="16"/>
  <c r="K750" i="16"/>
  <c r="K759" i="16"/>
  <c r="K768" i="16"/>
  <c r="K777" i="16"/>
  <c r="K786" i="16"/>
  <c r="K795" i="16"/>
  <c r="K804" i="16"/>
  <c r="K812" i="16"/>
  <c r="K820" i="16"/>
  <c r="K828" i="16"/>
  <c r="K836" i="16"/>
  <c r="K844" i="16"/>
  <c r="K852" i="16"/>
  <c r="K860" i="16"/>
  <c r="K868" i="16"/>
  <c r="K876" i="16"/>
  <c r="K884" i="16"/>
  <c r="K892" i="16"/>
  <c r="K900" i="16"/>
  <c r="K908" i="16"/>
  <c r="K8582" i="16"/>
  <c r="K6935" i="16"/>
  <c r="K7122" i="16"/>
  <c r="K6172" i="16"/>
  <c r="K6227" i="16"/>
  <c r="K6273" i="16"/>
  <c r="K6310" i="16"/>
  <c r="K6353" i="16"/>
  <c r="K6391" i="16"/>
  <c r="K6426" i="16"/>
  <c r="K6468" i="16"/>
  <c r="K5816" i="16"/>
  <c r="K5846" i="16"/>
  <c r="K5308" i="16"/>
  <c r="K5340" i="16"/>
  <c r="K5371" i="16"/>
  <c r="K5405" i="16"/>
  <c r="K5437" i="16"/>
  <c r="K5468" i="16"/>
  <c r="K5502" i="16"/>
  <c r="K8674" i="16"/>
  <c r="K6975" i="16"/>
  <c r="K7141" i="16"/>
  <c r="K6184" i="16"/>
  <c r="K6233" i="16"/>
  <c r="K6279" i="16"/>
  <c r="K6318" i="16"/>
  <c r="K6354" i="16"/>
  <c r="K6397" i="16"/>
  <c r="K6434" i="16"/>
  <c r="K6469" i="16"/>
  <c r="K5819" i="16"/>
  <c r="K5851" i="16"/>
  <c r="K5309" i="16"/>
  <c r="K5344" i="16"/>
  <c r="K5376" i="16"/>
  <c r="K5406" i="16"/>
  <c r="K5441" i="16"/>
  <c r="K5473" i="16"/>
  <c r="K5504" i="16"/>
  <c r="K5540" i="16"/>
  <c r="K8716" i="16"/>
  <c r="K6997" i="16"/>
  <c r="K7159" i="16"/>
  <c r="K6191" i="16"/>
  <c r="K6242" i="16"/>
  <c r="K6281" i="16"/>
  <c r="K6322" i="16"/>
  <c r="K6361" i="16"/>
  <c r="K6398" i="16"/>
  <c r="K6439" i="16"/>
  <c r="K6474" i="16"/>
  <c r="K5821" i="16"/>
  <c r="K5284" i="16"/>
  <c r="K5316" i="16"/>
  <c r="K5345" i="16"/>
  <c r="K5381" i="16"/>
  <c r="K5413" i="16"/>
  <c r="K5444" i="16"/>
  <c r="K5478" i="16"/>
  <c r="K5510" i="16"/>
  <c r="K5541" i="16"/>
  <c r="K5576" i="16"/>
  <c r="K5608" i="16"/>
  <c r="K5638" i="16"/>
  <c r="K5673" i="16"/>
  <c r="K5705" i="16"/>
  <c r="K5733" i="16"/>
  <c r="K5754" i="16"/>
  <c r="K5772" i="16"/>
  <c r="K5787" i="16"/>
  <c r="K282" i="16"/>
  <c r="K301" i="16"/>
  <c r="K314" i="16"/>
  <c r="K331" i="16"/>
  <c r="K344" i="16"/>
  <c r="K360" i="16"/>
  <c r="K376" i="16"/>
  <c r="K388" i="16"/>
  <c r="K404" i="16"/>
  <c r="K417" i="16"/>
  <c r="K433" i="16"/>
  <c r="K449" i="16"/>
  <c r="K462" i="16"/>
  <c r="K478" i="16"/>
  <c r="K490" i="16"/>
  <c r="K506" i="16"/>
  <c r="K522" i="16"/>
  <c r="K535" i="16"/>
  <c r="K551" i="16"/>
  <c r="K563" i="16"/>
  <c r="K579" i="16"/>
  <c r="K595" i="16"/>
  <c r="K608" i="16"/>
  <c r="K624" i="16"/>
  <c r="K636" i="16"/>
  <c r="K652" i="16"/>
  <c r="K668" i="16"/>
  <c r="K681" i="16"/>
  <c r="K697" i="16"/>
  <c r="K710" i="16"/>
  <c r="K726" i="16"/>
  <c r="K742" i="16"/>
  <c r="K754" i="16"/>
  <c r="K770" i="16"/>
  <c r="K783" i="16"/>
  <c r="K799" i="16"/>
  <c r="K813" i="16"/>
  <c r="K824" i="16"/>
  <c r="K838" i="16"/>
  <c r="K849" i="16"/>
  <c r="K863" i="16"/>
  <c r="K877" i="16"/>
  <c r="K888" i="16"/>
  <c r="K902" i="16"/>
  <c r="K913" i="16"/>
  <c r="K923" i="16"/>
  <c r="K932" i="16"/>
  <c r="K941" i="16"/>
  <c r="K950" i="16"/>
  <c r="K959" i="16"/>
  <c r="K968" i="16"/>
  <c r="K977" i="16"/>
  <c r="K985" i="16"/>
  <c r="K993" i="16"/>
  <c r="K1001" i="16"/>
  <c r="K1009" i="16"/>
  <c r="K1017" i="16"/>
  <c r="K1025" i="16"/>
  <c r="K1033" i="16"/>
  <c r="K1041" i="16"/>
  <c r="K1049" i="16"/>
  <c r="K1057" i="16"/>
  <c r="K1065" i="16"/>
  <c r="K1073" i="16"/>
  <c r="K1081" i="16"/>
  <c r="K1089" i="16"/>
  <c r="K1097" i="16"/>
  <c r="K1105" i="16"/>
  <c r="K1113" i="16"/>
  <c r="K1121" i="16"/>
  <c r="K1129" i="16"/>
  <c r="K1137" i="16"/>
  <c r="K1145" i="16"/>
  <c r="K1153" i="16"/>
  <c r="K1161" i="16"/>
  <c r="K1169" i="16"/>
  <c r="K1177" i="16"/>
  <c r="K1185" i="16"/>
  <c r="K1193" i="16"/>
  <c r="K1201" i="16"/>
  <c r="K1209" i="16"/>
  <c r="K1217" i="16"/>
  <c r="K1225" i="16"/>
  <c r="K1233" i="16"/>
  <c r="K1241" i="16"/>
  <c r="K1249" i="16"/>
  <c r="K1257" i="16"/>
  <c r="K1265" i="16"/>
  <c r="K1273" i="16"/>
  <c r="K1281" i="16"/>
  <c r="K1289" i="16"/>
  <c r="K1297" i="16"/>
  <c r="K1305" i="16"/>
  <c r="K1313" i="16"/>
  <c r="K1321" i="16"/>
  <c r="K1329" i="16"/>
  <c r="K1337" i="16"/>
  <c r="K1345" i="16"/>
  <c r="K1353" i="16"/>
  <c r="K1361" i="16"/>
  <c r="K1369" i="16"/>
  <c r="K1377" i="16"/>
  <c r="K1385" i="16"/>
  <c r="K1393" i="16"/>
  <c r="K1401" i="16"/>
  <c r="K1409" i="16"/>
  <c r="K1417" i="16"/>
  <c r="K1425" i="16"/>
  <c r="K1433" i="16"/>
  <c r="K1441" i="16"/>
  <c r="K1449" i="16"/>
  <c r="K1457" i="16"/>
  <c r="K1465" i="16"/>
  <c r="K1473" i="16"/>
  <c r="K1481" i="16"/>
  <c r="K1489" i="16"/>
  <c r="K1497" i="16"/>
  <c r="K1505" i="16"/>
  <c r="K1513" i="16"/>
  <c r="K1521" i="16"/>
  <c r="K1529" i="16"/>
  <c r="K1537" i="16"/>
  <c r="K1545" i="16"/>
  <c r="K1553" i="16"/>
  <c r="K1561" i="16"/>
  <c r="K1569" i="16"/>
  <c r="K1577" i="16"/>
  <c r="K1585" i="16"/>
  <c r="K1593" i="16"/>
  <c r="K1601" i="16"/>
  <c r="K1609" i="16"/>
  <c r="K1617" i="16"/>
  <c r="K1625" i="16"/>
  <c r="K1633" i="16"/>
  <c r="K1641" i="16"/>
  <c r="K1649" i="16"/>
  <c r="K1657" i="16"/>
  <c r="K1665" i="16"/>
  <c r="K1673" i="16"/>
  <c r="K1681" i="16"/>
  <c r="K1689" i="16"/>
  <c r="K8754" i="16"/>
  <c r="K7020" i="16"/>
  <c r="K6496" i="16"/>
  <c r="K6192" i="16"/>
  <c r="K6249" i="16"/>
  <c r="K6289" i="16"/>
  <c r="K6325" i="16"/>
  <c r="K6367" i="16"/>
  <c r="K6406" i="16"/>
  <c r="K6442" i="16"/>
  <c r="K6479" i="16"/>
  <c r="K5827" i="16"/>
  <c r="K5285" i="16"/>
  <c r="K5320" i="16"/>
  <c r="K5352" i="16"/>
  <c r="K5382" i="16"/>
  <c r="K5417" i="16"/>
  <c r="K5449" i="16"/>
  <c r="K5480" i="16"/>
  <c r="K5515" i="16"/>
  <c r="K5547" i="16"/>
  <c r="K5577" i="16"/>
  <c r="K5612" i="16"/>
  <c r="K5644" i="16"/>
  <c r="K5675" i="16"/>
  <c r="K5710" i="16"/>
  <c r="K8788" i="16"/>
  <c r="K7043" i="16"/>
  <c r="K6515" i="16"/>
  <c r="K6202" i="16"/>
  <c r="K6252" i="16"/>
  <c r="K6294" i="16"/>
  <c r="K6333" i="16"/>
  <c r="K6369" i="16"/>
  <c r="K6410" i="16"/>
  <c r="K6449" i="16"/>
  <c r="K6481" i="16"/>
  <c r="K5832" i="16"/>
  <c r="K5291" i="16"/>
  <c r="K5321" i="16"/>
  <c r="K5356" i="16"/>
  <c r="K5388" i="16"/>
  <c r="K5419" i="16"/>
  <c r="K5454" i="16"/>
  <c r="K5486" i="16"/>
  <c r="K5516" i="16"/>
  <c r="K5552" i="16"/>
  <c r="K5584" i="16"/>
  <c r="K5614" i="16"/>
  <c r="K5649" i="16"/>
  <c r="K5681" i="16"/>
  <c r="K5712" i="16"/>
  <c r="K5740" i="16"/>
  <c r="K5761" i="16"/>
  <c r="K5774" i="16"/>
  <c r="K5793" i="16"/>
  <c r="K285" i="16"/>
  <c r="K303" i="16"/>
  <c r="K321" i="16"/>
  <c r="K334" i="16"/>
  <c r="K350" i="16"/>
  <c r="K362" i="16"/>
  <c r="K378" i="16"/>
  <c r="K394" i="16"/>
  <c r="K407" i="16"/>
  <c r="K423" i="16"/>
  <c r="K435" i="16"/>
  <c r="K451" i="16"/>
  <c r="K467" i="16"/>
  <c r="K480" i="16"/>
  <c r="K496" i="16"/>
  <c r="K508" i="16"/>
  <c r="K524" i="16"/>
  <c r="K540" i="16"/>
  <c r="K553" i="16"/>
  <c r="K569" i="16"/>
  <c r="K582" i="16"/>
  <c r="K598" i="16"/>
  <c r="K614" i="16"/>
  <c r="K626" i="16"/>
  <c r="K642" i="16"/>
  <c r="K655" i="16"/>
  <c r="K671" i="16"/>
  <c r="K687" i="16"/>
  <c r="K699" i="16"/>
  <c r="K715" i="16"/>
  <c r="K728" i="16"/>
  <c r="K744" i="16"/>
  <c r="K760" i="16"/>
  <c r="K772" i="16"/>
  <c r="K788" i="16"/>
  <c r="K801" i="16"/>
  <c r="K815" i="16"/>
  <c r="K829" i="16"/>
  <c r="K840" i="16"/>
  <c r="K854" i="16"/>
  <c r="K865" i="16"/>
  <c r="K879" i="16"/>
  <c r="K893" i="16"/>
  <c r="K904" i="16"/>
  <c r="K916" i="16"/>
  <c r="K925" i="16"/>
  <c r="K934" i="16"/>
  <c r="K943" i="16"/>
  <c r="K952" i="16"/>
  <c r="K961" i="16"/>
  <c r="K971" i="16"/>
  <c r="K979" i="16"/>
  <c r="K987" i="16"/>
  <c r="K995" i="16"/>
  <c r="K1003" i="16"/>
  <c r="K1011" i="16"/>
  <c r="K1019" i="16"/>
  <c r="K1027" i="16"/>
  <c r="K1035" i="16"/>
  <c r="K1043" i="16"/>
  <c r="K1051" i="16"/>
  <c r="K1059" i="16"/>
  <c r="K1067" i="16"/>
  <c r="K1075" i="16"/>
  <c r="K1083" i="16"/>
  <c r="K1091" i="16"/>
  <c r="K1099" i="16"/>
  <c r="K1107" i="16"/>
  <c r="K1115" i="16"/>
  <c r="K1123" i="16"/>
  <c r="K1131" i="16"/>
  <c r="K1139" i="16"/>
  <c r="K1147" i="16"/>
  <c r="K1155" i="16"/>
  <c r="K1163" i="16"/>
  <c r="K1171" i="16"/>
  <c r="K1179" i="16"/>
  <c r="K1187" i="16"/>
  <c r="K1195" i="16"/>
  <c r="K1203" i="16"/>
  <c r="K1211" i="16"/>
  <c r="K1219" i="16"/>
  <c r="K1227" i="16"/>
  <c r="K1235" i="16"/>
  <c r="K1243" i="16"/>
  <c r="K1251" i="16"/>
  <c r="K1259" i="16"/>
  <c r="K1267" i="16"/>
  <c r="K1275" i="16"/>
  <c r="K1283" i="16"/>
  <c r="K1291" i="16"/>
  <c r="K1299" i="16"/>
  <c r="K6817" i="16"/>
  <c r="K7062" i="16"/>
  <c r="K6534" i="16"/>
  <c r="K6210" i="16"/>
  <c r="K6258" i="16"/>
  <c r="K6295" i="16"/>
  <c r="K6337" i="16"/>
  <c r="K6375" i="16"/>
  <c r="K6413" i="16"/>
  <c r="K6455" i="16"/>
  <c r="K5803" i="16"/>
  <c r="K5833" i="16"/>
  <c r="K5296" i="16"/>
  <c r="K5328" i="16"/>
  <c r="K5358" i="16"/>
  <c r="K5393" i="16"/>
  <c r="K5425" i="16"/>
  <c r="K5456" i="16"/>
  <c r="K5491" i="16"/>
  <c r="K5523" i="16"/>
  <c r="K5553" i="16"/>
  <c r="K5588" i="16"/>
  <c r="K5620" i="16"/>
  <c r="K5651" i="16"/>
  <c r="K5685" i="16"/>
  <c r="K5717" i="16"/>
  <c r="K6853" i="16"/>
  <c r="K7083" i="16"/>
  <c r="K6163" i="16"/>
  <c r="K6211" i="16"/>
  <c r="K6265" i="16"/>
  <c r="K6303" i="16"/>
  <c r="K6341" i="16"/>
  <c r="K6382" i="16"/>
  <c r="K6421" i="16"/>
  <c r="K6457" i="16"/>
  <c r="K5808" i="16"/>
  <c r="K5840" i="16"/>
  <c r="K5297" i="16"/>
  <c r="K5332" i="16"/>
  <c r="K5364" i="16"/>
  <c r="K5395" i="16"/>
  <c r="K5429" i="16"/>
  <c r="K5461" i="16"/>
  <c r="K5492" i="16"/>
  <c r="K5526" i="16"/>
  <c r="K5558" i="16"/>
  <c r="K5589" i="16"/>
  <c r="K5625" i="16"/>
  <c r="K5657" i="16"/>
  <c r="K5686" i="16"/>
  <c r="K5723" i="16"/>
  <c r="K5744" i="16"/>
  <c r="K5763" i="16"/>
  <c r="K5781" i="16"/>
  <c r="K5796" i="16"/>
  <c r="K291" i="16"/>
  <c r="K305" i="16"/>
  <c r="K323" i="16"/>
  <c r="K339" i="16"/>
  <c r="K352" i="16"/>
  <c r="K368" i="16"/>
  <c r="K380" i="16"/>
  <c r="K396" i="16"/>
  <c r="K412" i="16"/>
  <c r="K425" i="16"/>
  <c r="K441" i="16"/>
  <c r="K454" i="16"/>
  <c r="K470" i="16"/>
  <c r="K486" i="16"/>
  <c r="K498" i="16"/>
  <c r="K514" i="16"/>
  <c r="K527" i="16"/>
  <c r="K543" i="16"/>
  <c r="K559" i="16"/>
  <c r="K571" i="16"/>
  <c r="K587" i="16"/>
  <c r="K600" i="16"/>
  <c r="K616" i="16"/>
  <c r="K632" i="16"/>
  <c r="K644" i="16"/>
  <c r="K660" i="16"/>
  <c r="K673" i="16"/>
  <c r="K689" i="16"/>
  <c r="K705" i="16"/>
  <c r="K718" i="16"/>
  <c r="K734" i="16"/>
  <c r="K746" i="16"/>
  <c r="K762" i="16"/>
  <c r="K778" i="16"/>
  <c r="K791" i="16"/>
  <c r="K806" i="16"/>
  <c r="K817" i="16"/>
  <c r="K831" i="16"/>
  <c r="K845" i="16"/>
  <c r="K856" i="16"/>
  <c r="K870" i="16"/>
  <c r="K881" i="16"/>
  <c r="K895" i="16"/>
  <c r="K909" i="16"/>
  <c r="K918" i="16"/>
  <c r="K927" i="16"/>
  <c r="K936" i="16"/>
  <c r="K945" i="16"/>
  <c r="K955" i="16"/>
  <c r="K964" i="16"/>
  <c r="K973" i="16"/>
  <c r="K981" i="16"/>
  <c r="K989" i="16"/>
  <c r="K997" i="16"/>
  <c r="K1005" i="16"/>
  <c r="K1013" i="16"/>
  <c r="K1021" i="16"/>
  <c r="K1029" i="16"/>
  <c r="K1037" i="16"/>
  <c r="K1045" i="16"/>
  <c r="K1053" i="16"/>
  <c r="K1061" i="16"/>
  <c r="K1069" i="16"/>
  <c r="K1077" i="16"/>
  <c r="K1085" i="16"/>
  <c r="K1093" i="16"/>
  <c r="K1101" i="16"/>
  <c r="K1109" i="16"/>
  <c r="K1117" i="16"/>
  <c r="K1125" i="16"/>
  <c r="K1133" i="16"/>
  <c r="K1141" i="16"/>
  <c r="K1149" i="16"/>
  <c r="K1157" i="16"/>
  <c r="K1165" i="16"/>
  <c r="K1173" i="16"/>
  <c r="K1181" i="16"/>
  <c r="K1189" i="16"/>
  <c r="K1197" i="16"/>
  <c r="K1205" i="16"/>
  <c r="K1213" i="16"/>
  <c r="K1221" i="16"/>
  <c r="K1229" i="16"/>
  <c r="K1237" i="16"/>
  <c r="K1245" i="16"/>
  <c r="K1253" i="16"/>
  <c r="K1261" i="16"/>
  <c r="K1269" i="16"/>
  <c r="K1277" i="16"/>
  <c r="K1285" i="16"/>
  <c r="K1293" i="16"/>
  <c r="K1301" i="16"/>
  <c r="K1309" i="16"/>
  <c r="K1317" i="16"/>
  <c r="K1325" i="16"/>
  <c r="K1333" i="16"/>
  <c r="K1341" i="16"/>
  <c r="K1349" i="16"/>
  <c r="K1357" i="16"/>
  <c r="K1365" i="16"/>
  <c r="K1373" i="16"/>
  <c r="K1381" i="16"/>
  <c r="K1389" i="16"/>
  <c r="K1397" i="16"/>
  <c r="K1405" i="16"/>
  <c r="K1413" i="16"/>
  <c r="K1421" i="16"/>
  <c r="K1429" i="16"/>
  <c r="K1437" i="16"/>
  <c r="K1445" i="16"/>
  <c r="K1453" i="16"/>
  <c r="K1461" i="16"/>
  <c r="K1469" i="16"/>
  <c r="K1477" i="16"/>
  <c r="K1485" i="16"/>
  <c r="K1493" i="16"/>
  <c r="K1501" i="16"/>
  <c r="K1509" i="16"/>
  <c r="K1517" i="16"/>
  <c r="K1525" i="16"/>
  <c r="K1533" i="16"/>
  <c r="K1541" i="16"/>
  <c r="K1549" i="16"/>
  <c r="K1557" i="16"/>
  <c r="K1565" i="16"/>
  <c r="K1573" i="16"/>
  <c r="K1581" i="16"/>
  <c r="K1589" i="16"/>
  <c r="K1597" i="16"/>
  <c r="K1605" i="16"/>
  <c r="K1613" i="16"/>
  <c r="K1621" i="16"/>
  <c r="K1629" i="16"/>
  <c r="K1637" i="16"/>
  <c r="K1645" i="16"/>
  <c r="K1653" i="16"/>
  <c r="K1661" i="16"/>
  <c r="K1669" i="16"/>
  <c r="K1677" i="16"/>
  <c r="K1685" i="16"/>
  <c r="K6895" i="16"/>
  <c r="K6425" i="16"/>
  <c r="K5430" i="16"/>
  <c r="K5596" i="16"/>
  <c r="K5669" i="16"/>
  <c r="K5741" i="16"/>
  <c r="K5771" i="16"/>
  <c r="K5797" i="16"/>
  <c r="K302" i="16"/>
  <c r="K326" i="16"/>
  <c r="K351" i="16"/>
  <c r="K371" i="16"/>
  <c r="K398" i="16"/>
  <c r="K422" i="16"/>
  <c r="K443" i="16"/>
  <c r="K468" i="16"/>
  <c r="K489" i="16"/>
  <c r="K515" i="16"/>
  <c r="K536" i="16"/>
  <c r="K561" i="16"/>
  <c r="K586" i="16"/>
  <c r="K607" i="16"/>
  <c r="K633" i="16"/>
  <c r="K654" i="16"/>
  <c r="K679" i="16"/>
  <c r="K700" i="16"/>
  <c r="K724" i="16"/>
  <c r="K751" i="16"/>
  <c r="K771" i="16"/>
  <c r="K796" i="16"/>
  <c r="K816" i="16"/>
  <c r="K837" i="16"/>
  <c r="K857" i="16"/>
  <c r="K878" i="16"/>
  <c r="K897" i="16"/>
  <c r="K917" i="16"/>
  <c r="K931" i="16"/>
  <c r="K947" i="16"/>
  <c r="K960" i="16"/>
  <c r="K975" i="16"/>
  <c r="K988" i="16"/>
  <c r="K1000" i="16"/>
  <c r="K1014" i="16"/>
  <c r="K1026" i="16"/>
  <c r="K1039" i="16"/>
  <c r="K1052" i="16"/>
  <c r="K1064" i="16"/>
  <c r="K1078" i="16"/>
  <c r="K1090" i="16"/>
  <c r="K1103" i="16"/>
  <c r="K1116" i="16"/>
  <c r="K1128" i="16"/>
  <c r="K1142" i="16"/>
  <c r="K1154" i="16"/>
  <c r="K1167" i="16"/>
  <c r="K1180" i="16"/>
  <c r="K1192" i="16"/>
  <c r="K1206" i="16"/>
  <c r="K1218" i="16"/>
  <c r="K1231" i="16"/>
  <c r="K1244" i="16"/>
  <c r="K1256" i="16"/>
  <c r="K1270" i="16"/>
  <c r="K1282" i="16"/>
  <c r="K1295" i="16"/>
  <c r="K1307" i="16"/>
  <c r="K1318" i="16"/>
  <c r="K1328" i="16"/>
  <c r="K1339" i="16"/>
  <c r="K1350" i="16"/>
  <c r="K1360" i="16"/>
  <c r="K7103" i="16"/>
  <c r="K6462" i="16"/>
  <c r="K5467" i="16"/>
  <c r="K5600" i="16"/>
  <c r="K5693" i="16"/>
  <c r="K5745" i="16"/>
  <c r="K5773" i="16"/>
  <c r="K279" i="16"/>
  <c r="K304" i="16"/>
  <c r="K330" i="16"/>
  <c r="K353" i="16"/>
  <c r="K377" i="16"/>
  <c r="K399" i="16"/>
  <c r="K424" i="16"/>
  <c r="K444" i="16"/>
  <c r="K471" i="16"/>
  <c r="K495" i="16"/>
  <c r="K516" i="16"/>
  <c r="K542" i="16"/>
  <c r="K562" i="16"/>
  <c r="K588" i="16"/>
  <c r="K609" i="16"/>
  <c r="K634" i="16"/>
  <c r="K659" i="16"/>
  <c r="K680" i="16"/>
  <c r="K706" i="16"/>
  <c r="K727" i="16"/>
  <c r="K752" i="16"/>
  <c r="K774" i="16"/>
  <c r="K798" i="16"/>
  <c r="K821" i="16"/>
  <c r="K839" i="16"/>
  <c r="K861" i="16"/>
  <c r="K880" i="16"/>
  <c r="K901" i="16"/>
  <c r="K919" i="16"/>
  <c r="K933" i="16"/>
  <c r="K948" i="16"/>
  <c r="K963" i="16"/>
  <c r="K976" i="16"/>
  <c r="K990" i="16"/>
  <c r="K1002" i="16"/>
  <c r="K1015" i="16"/>
  <c r="K1028" i="16"/>
  <c r="K1040" i="16"/>
  <c r="K1054" i="16"/>
  <c r="K1066" i="16"/>
  <c r="K1079" i="16"/>
  <c r="K1092" i="16"/>
  <c r="K1104" i="16"/>
  <c r="K1118" i="16"/>
  <c r="K1130" i="16"/>
  <c r="K1143" i="16"/>
  <c r="K1156" i="16"/>
  <c r="K1168" i="16"/>
  <c r="K1182" i="16"/>
  <c r="K1194" i="16"/>
  <c r="K1207" i="16"/>
  <c r="K1220" i="16"/>
  <c r="K1232" i="16"/>
  <c r="K1246" i="16"/>
  <c r="K1258" i="16"/>
  <c r="K1271" i="16"/>
  <c r="K1284" i="16"/>
  <c r="K1296" i="16"/>
  <c r="K1308" i="16"/>
  <c r="K1319" i="16"/>
  <c r="K1330" i="16"/>
  <c r="K1340" i="16"/>
  <c r="K1351" i="16"/>
  <c r="K1362" i="16"/>
  <c r="K1372" i="16"/>
  <c r="K1383" i="16"/>
  <c r="K1394" i="16"/>
  <c r="K1404" i="16"/>
  <c r="K1415" i="16"/>
  <c r="K6170" i="16"/>
  <c r="K5809" i="16"/>
  <c r="K5499" i="16"/>
  <c r="K5601" i="16"/>
  <c r="K5697" i="16"/>
  <c r="K5750" i="16"/>
  <c r="K5777" i="16"/>
  <c r="K281" i="16"/>
  <c r="K311" i="16"/>
  <c r="K332" i="16"/>
  <c r="K358" i="16"/>
  <c r="K379" i="16"/>
  <c r="K403" i="16"/>
  <c r="K426" i="16"/>
  <c r="K450" i="16"/>
  <c r="K472" i="16"/>
  <c r="K497" i="16"/>
  <c r="K518" i="16"/>
  <c r="K544" i="16"/>
  <c r="K568" i="16"/>
  <c r="K590" i="16"/>
  <c r="K615" i="16"/>
  <c r="K635" i="16"/>
  <c r="K662" i="16"/>
  <c r="K682" i="16"/>
  <c r="K707" i="16"/>
  <c r="K732" i="16"/>
  <c r="K753" i="16"/>
  <c r="K779" i="16"/>
  <c r="K800" i="16"/>
  <c r="K822" i="16"/>
  <c r="K841" i="16"/>
  <c r="K862" i="16"/>
  <c r="K885" i="16"/>
  <c r="K903" i="16"/>
  <c r="K920" i="16"/>
  <c r="K935" i="16"/>
  <c r="K949" i="16"/>
  <c r="K965" i="16"/>
  <c r="K978" i="16"/>
  <c r="K991" i="16"/>
  <c r="K1004" i="16"/>
  <c r="K1016" i="16"/>
  <c r="K1030" i="16"/>
  <c r="K1042" i="16"/>
  <c r="K1055" i="16"/>
  <c r="K1068" i="16"/>
  <c r="K1080" i="16"/>
  <c r="K1094" i="16"/>
  <c r="K1106" i="16"/>
  <c r="K1119" i="16"/>
  <c r="K1132" i="16"/>
  <c r="K1144" i="16"/>
  <c r="K1158" i="16"/>
  <c r="K1170" i="16"/>
  <c r="K1183" i="16"/>
  <c r="K1196" i="16"/>
  <c r="K1208" i="16"/>
  <c r="K1222" i="16"/>
  <c r="K1234" i="16"/>
  <c r="K1247" i="16"/>
  <c r="K1260" i="16"/>
  <c r="K1272" i="16"/>
  <c r="K1286" i="16"/>
  <c r="K1298" i="16"/>
  <c r="K1310" i="16"/>
  <c r="K1320" i="16"/>
  <c r="K1331" i="16"/>
  <c r="K1342" i="16"/>
  <c r="K1352" i="16"/>
  <c r="K1363" i="16"/>
  <c r="K1374" i="16"/>
  <c r="K1384" i="16"/>
  <c r="K1395" i="16"/>
  <c r="K1406" i="16"/>
  <c r="K1416" i="16"/>
  <c r="K1427" i="16"/>
  <c r="K1438" i="16"/>
  <c r="K1448" i="16"/>
  <c r="K1459" i="16"/>
  <c r="K1470" i="16"/>
  <c r="K1480" i="16"/>
  <c r="K1491" i="16"/>
  <c r="K1502" i="16"/>
  <c r="K1512" i="16"/>
  <c r="K1523" i="16"/>
  <c r="K1534" i="16"/>
  <c r="K1544" i="16"/>
  <c r="K1555" i="16"/>
  <c r="K1566" i="16"/>
  <c r="K1576" i="16"/>
  <c r="K1587" i="16"/>
  <c r="K1598" i="16"/>
  <c r="K1608" i="16"/>
  <c r="K1619" i="16"/>
  <c r="K1630" i="16"/>
  <c r="K1640" i="16"/>
  <c r="K1651" i="16"/>
  <c r="K1662" i="16"/>
  <c r="K1672" i="16"/>
  <c r="K1683" i="16"/>
  <c r="K1693" i="16"/>
  <c r="K1701" i="16"/>
  <c r="K1709" i="16"/>
  <c r="K1717" i="16"/>
  <c r="K1725" i="16"/>
  <c r="K1733" i="16"/>
  <c r="K1741" i="16"/>
  <c r="K1749" i="16"/>
  <c r="K1757" i="16"/>
  <c r="K1765" i="16"/>
  <c r="K1773" i="16"/>
  <c r="K1781" i="16"/>
  <c r="K1789" i="16"/>
  <c r="K1797" i="16"/>
  <c r="K1805" i="16"/>
  <c r="K1813" i="16"/>
  <c r="K1821" i="16"/>
  <c r="K1829" i="16"/>
  <c r="K1837" i="16"/>
  <c r="K1845" i="16"/>
  <c r="K1853" i="16"/>
  <c r="K1861" i="16"/>
  <c r="K1869" i="16"/>
  <c r="K1877" i="16"/>
  <c r="K1885" i="16"/>
  <c r="K1893" i="16"/>
  <c r="K1901" i="16"/>
  <c r="K1909" i="16"/>
  <c r="K1917" i="16"/>
  <c r="K1925" i="16"/>
  <c r="K1933" i="16"/>
  <c r="K1941" i="16"/>
  <c r="K1949" i="16"/>
  <c r="K1957" i="16"/>
  <c r="K1965" i="16"/>
  <c r="K1973" i="16"/>
  <c r="K1981" i="16"/>
  <c r="K1989" i="16"/>
  <c r="K1997" i="16"/>
  <c r="K2005" i="16"/>
  <c r="K2013" i="16"/>
  <c r="K2021" i="16"/>
  <c r="K2029" i="16"/>
  <c r="K2037" i="16"/>
  <c r="K2045" i="16"/>
  <c r="K2053" i="16"/>
  <c r="K2061" i="16"/>
  <c r="K2069" i="16"/>
  <c r="K2077" i="16"/>
  <c r="K2085" i="16"/>
  <c r="K2093" i="16"/>
  <c r="K2101" i="16"/>
  <c r="K2109" i="16"/>
  <c r="K2117" i="16"/>
  <c r="K2125" i="16"/>
  <c r="K2133" i="16"/>
  <c r="K2141" i="16"/>
  <c r="K2149" i="16"/>
  <c r="K2157" i="16"/>
  <c r="K2165" i="16"/>
  <c r="K2173" i="16"/>
  <c r="K2181" i="16"/>
  <c r="K2189" i="16"/>
  <c r="K2197" i="16"/>
  <c r="K2205" i="16"/>
  <c r="K2213" i="16"/>
  <c r="K2221" i="16"/>
  <c r="K2229" i="16"/>
  <c r="K2237" i="16"/>
  <c r="K2245" i="16"/>
  <c r="K2253" i="16"/>
  <c r="K2261" i="16"/>
  <c r="K2269" i="16"/>
  <c r="K2277" i="16"/>
  <c r="K2285" i="16"/>
  <c r="K2293" i="16"/>
  <c r="K2301" i="16"/>
  <c r="K2309" i="16"/>
  <c r="K2317" i="16"/>
  <c r="K2325" i="16"/>
  <c r="K2333" i="16"/>
  <c r="K2341" i="16"/>
  <c r="K2349" i="16"/>
  <c r="K2357" i="16"/>
  <c r="K2365" i="16"/>
  <c r="K2373" i="16"/>
  <c r="K2381" i="16"/>
  <c r="K2389" i="16"/>
  <c r="K2397" i="16"/>
  <c r="K2405" i="16"/>
  <c r="K2413" i="16"/>
  <c r="K2421" i="16"/>
  <c r="K2429" i="16"/>
  <c r="K2437" i="16"/>
  <c r="K2445" i="16"/>
  <c r="K2453" i="16"/>
  <c r="K2461" i="16"/>
  <c r="K2469" i="16"/>
  <c r="K2477" i="16"/>
  <c r="K2485" i="16"/>
  <c r="K2493" i="16"/>
  <c r="K2501" i="16"/>
  <c r="K2509" i="16"/>
  <c r="K2517" i="16"/>
  <c r="K2525" i="16"/>
  <c r="K2533" i="16"/>
  <c r="K2541" i="16"/>
  <c r="K2549" i="16"/>
  <c r="K2557" i="16"/>
  <c r="K2565" i="16"/>
  <c r="K2573" i="16"/>
  <c r="K2581" i="16"/>
  <c r="K2589" i="16"/>
  <c r="K2597" i="16"/>
  <c r="K2605" i="16"/>
  <c r="K2613" i="16"/>
  <c r="K2621" i="16"/>
  <c r="K2629" i="16"/>
  <c r="K2637" i="16"/>
  <c r="K2645" i="16"/>
  <c r="K2653" i="16"/>
  <c r="K2661" i="16"/>
  <c r="K2669" i="16"/>
  <c r="K2677" i="16"/>
  <c r="K2685" i="16"/>
  <c r="K2693" i="16"/>
  <c r="K2701" i="16"/>
  <c r="K2709" i="16"/>
  <c r="K2717" i="16"/>
  <c r="K2725" i="16"/>
  <c r="K2733" i="16"/>
  <c r="K2741" i="16"/>
  <c r="K2749" i="16"/>
  <c r="K2757" i="16"/>
  <c r="K2765" i="16"/>
  <c r="K2773" i="16"/>
  <c r="K2781" i="16"/>
  <c r="K2789" i="16"/>
  <c r="K2797" i="16"/>
  <c r="K2805" i="16"/>
  <c r="K2813" i="16"/>
  <c r="K2821" i="16"/>
  <c r="K2829" i="16"/>
  <c r="K2837" i="16"/>
  <c r="K2845" i="16"/>
  <c r="K2853" i="16"/>
  <c r="K6223" i="16"/>
  <c r="K5843" i="16"/>
  <c r="K5529" i="16"/>
  <c r="K5627" i="16"/>
  <c r="K5700" i="16"/>
  <c r="K5752" i="16"/>
  <c r="K5782" i="16"/>
  <c r="K283" i="16"/>
  <c r="K312" i="16"/>
  <c r="K335" i="16"/>
  <c r="K359" i="16"/>
  <c r="K385" i="16"/>
  <c r="K406" i="16"/>
  <c r="K431" i="16"/>
  <c r="K452" i="16"/>
  <c r="K476" i="16"/>
  <c r="K499" i="16"/>
  <c r="K523" i="16"/>
  <c r="K545" i="16"/>
  <c r="K570" i="16"/>
  <c r="K591" i="16"/>
  <c r="K617" i="16"/>
  <c r="K641" i="16"/>
  <c r="K663" i="16"/>
  <c r="K688" i="16"/>
  <c r="K708" i="16"/>
  <c r="K735" i="16"/>
  <c r="K755" i="16"/>
  <c r="K780" i="16"/>
  <c r="K805" i="16"/>
  <c r="K823" i="16"/>
  <c r="K846" i="16"/>
  <c r="K864" i="16"/>
  <c r="K886" i="16"/>
  <c r="K905" i="16"/>
  <c r="K921" i="16"/>
  <c r="K937" i="16"/>
  <c r="K951" i="16"/>
  <c r="K966" i="16"/>
  <c r="K980" i="16"/>
  <c r="K992" i="16"/>
  <c r="K1006" i="16"/>
  <c r="K1018" i="16"/>
  <c r="K1031" i="16"/>
  <c r="K1044" i="16"/>
  <c r="K1056" i="16"/>
  <c r="K1070" i="16"/>
  <c r="K1082" i="16"/>
  <c r="K1095" i="16"/>
  <c r="K1108" i="16"/>
  <c r="K1120" i="16"/>
  <c r="K1134" i="16"/>
  <c r="K1146" i="16"/>
  <c r="K1159" i="16"/>
  <c r="K1172" i="16"/>
  <c r="K1184" i="16"/>
  <c r="K1198" i="16"/>
  <c r="K1210" i="16"/>
  <c r="K1223" i="16"/>
  <c r="K1236" i="16"/>
  <c r="K1248" i="16"/>
  <c r="K1262" i="16"/>
  <c r="K1274" i="16"/>
  <c r="K1287" i="16"/>
  <c r="K1300" i="16"/>
  <c r="K1311" i="16"/>
  <c r="K1322" i="16"/>
  <c r="K1332" i="16"/>
  <c r="K1343" i="16"/>
  <c r="K1354" i="16"/>
  <c r="K1364" i="16"/>
  <c r="K1375" i="16"/>
  <c r="K1386" i="16"/>
  <c r="K1396" i="16"/>
  <c r="K1407" i="16"/>
  <c r="K1418" i="16"/>
  <c r="K1428" i="16"/>
  <c r="K1439" i="16"/>
  <c r="K1450" i="16"/>
  <c r="K1460" i="16"/>
  <c r="K1471" i="16"/>
  <c r="K1482" i="16"/>
  <c r="K1492" i="16"/>
  <c r="K1503" i="16"/>
  <c r="K1514" i="16"/>
  <c r="K6266" i="16"/>
  <c r="K5302" i="16"/>
  <c r="K5534" i="16"/>
  <c r="K5632" i="16"/>
  <c r="K5724" i="16"/>
  <c r="K5755" i="16"/>
  <c r="K5784" i="16"/>
  <c r="K290" i="16"/>
  <c r="K313" i="16"/>
  <c r="K340" i="16"/>
  <c r="K361" i="16"/>
  <c r="K386" i="16"/>
  <c r="K408" i="16"/>
  <c r="K432" i="16"/>
  <c r="K458" i="16"/>
  <c r="K479" i="16"/>
  <c r="K504" i="16"/>
  <c r="K526" i="16"/>
  <c r="K550" i="16"/>
  <c r="K572" i="16"/>
  <c r="K596" i="16"/>
  <c r="K618" i="16"/>
  <c r="K643" i="16"/>
  <c r="K664" i="16"/>
  <c r="K690" i="16"/>
  <c r="K714" i="16"/>
  <c r="K736" i="16"/>
  <c r="K761" i="16"/>
  <c r="K782" i="16"/>
  <c r="K807" i="16"/>
  <c r="K825" i="16"/>
  <c r="K847" i="16"/>
  <c r="K869" i="16"/>
  <c r="K887" i="16"/>
  <c r="K910" i="16"/>
  <c r="K924" i="16"/>
  <c r="K939" i="16"/>
  <c r="K953" i="16"/>
  <c r="K967" i="16"/>
  <c r="K982" i="16"/>
  <c r="K994" i="16"/>
  <c r="K1007" i="16"/>
  <c r="K1020" i="16"/>
  <c r="K1032" i="16"/>
  <c r="K1046" i="16"/>
  <c r="K1058" i="16"/>
  <c r="K1071" i="16"/>
  <c r="K1084" i="16"/>
  <c r="K1096" i="16"/>
  <c r="K1110" i="16"/>
  <c r="K1122" i="16"/>
  <c r="K1135" i="16"/>
  <c r="K1148" i="16"/>
  <c r="K1160" i="16"/>
  <c r="K1174" i="16"/>
  <c r="K1186" i="16"/>
  <c r="K1199" i="16"/>
  <c r="K1212" i="16"/>
  <c r="K1224" i="16"/>
  <c r="K1238" i="16"/>
  <c r="K1250" i="16"/>
  <c r="K1263" i="16"/>
  <c r="K1276" i="16"/>
  <c r="K1288" i="16"/>
  <c r="K1302" i="16"/>
  <c r="K1312" i="16"/>
  <c r="K1323" i="16"/>
  <c r="K1334" i="16"/>
  <c r="K1344" i="16"/>
  <c r="K1355" i="16"/>
  <c r="K1366" i="16"/>
  <c r="K1376" i="16"/>
  <c r="K1387" i="16"/>
  <c r="K1398" i="16"/>
  <c r="K1408" i="16"/>
  <c r="K1419" i="16"/>
  <c r="K1430" i="16"/>
  <c r="K1440" i="16"/>
  <c r="K1451" i="16"/>
  <c r="K1462" i="16"/>
  <c r="K1472" i="16"/>
  <c r="K1483" i="16"/>
  <c r="K1494" i="16"/>
  <c r="K1504" i="16"/>
  <c r="K1515" i="16"/>
  <c r="K1526" i="16"/>
  <c r="K1536" i="16"/>
  <c r="K1547" i="16"/>
  <c r="K1558" i="16"/>
  <c r="K1568" i="16"/>
  <c r="K1579" i="16"/>
  <c r="K1590" i="16"/>
  <c r="K1600" i="16"/>
  <c r="K1611" i="16"/>
  <c r="K1622" i="16"/>
  <c r="K1632" i="16"/>
  <c r="K1643" i="16"/>
  <c r="K1654" i="16"/>
  <c r="K1664" i="16"/>
  <c r="K1675" i="16"/>
  <c r="K1686" i="16"/>
  <c r="K1695" i="16"/>
  <c r="K1703" i="16"/>
  <c r="K1711" i="16"/>
  <c r="K1719" i="16"/>
  <c r="K1727" i="16"/>
  <c r="K1735" i="16"/>
  <c r="K1743" i="16"/>
  <c r="K1751" i="16"/>
  <c r="K1759" i="16"/>
  <c r="K1767" i="16"/>
  <c r="K1775" i="16"/>
  <c r="K1783" i="16"/>
  <c r="K1791" i="16"/>
  <c r="K1799" i="16"/>
  <c r="K1807" i="16"/>
  <c r="K1815" i="16"/>
  <c r="K1823" i="16"/>
  <c r="K1831" i="16"/>
  <c r="K1839" i="16"/>
  <c r="K1847" i="16"/>
  <c r="K1855" i="16"/>
  <c r="K1863" i="16"/>
  <c r="K1871" i="16"/>
  <c r="K1879" i="16"/>
  <c r="K1887" i="16"/>
  <c r="K1895" i="16"/>
  <c r="K1903" i="16"/>
  <c r="K1911" i="16"/>
  <c r="K1919" i="16"/>
  <c r="K1927" i="16"/>
  <c r="K1935" i="16"/>
  <c r="K1943" i="16"/>
  <c r="K1951" i="16"/>
  <c r="K1959" i="16"/>
  <c r="K1967" i="16"/>
  <c r="K1975" i="16"/>
  <c r="K1983" i="16"/>
  <c r="K1991" i="16"/>
  <c r="K1999" i="16"/>
  <c r="K2007" i="16"/>
  <c r="K2015" i="16"/>
  <c r="K2023" i="16"/>
  <c r="K2031" i="16"/>
  <c r="K2039" i="16"/>
  <c r="K2047" i="16"/>
  <c r="K2055" i="16"/>
  <c r="K2063" i="16"/>
  <c r="K2071" i="16"/>
  <c r="K2079" i="16"/>
  <c r="K2087" i="16"/>
  <c r="K2095" i="16"/>
  <c r="K2103" i="16"/>
  <c r="K2111" i="16"/>
  <c r="K2119" i="16"/>
  <c r="K2127" i="16"/>
  <c r="K2135" i="16"/>
  <c r="K2143" i="16"/>
  <c r="K2151" i="16"/>
  <c r="K2159" i="16"/>
  <c r="K2167" i="16"/>
  <c r="K2175" i="16"/>
  <c r="K2183" i="16"/>
  <c r="K2191" i="16"/>
  <c r="K2199" i="16"/>
  <c r="K2207" i="16"/>
  <c r="K2215" i="16"/>
  <c r="K2223" i="16"/>
  <c r="K2231" i="16"/>
  <c r="K2239" i="16"/>
  <c r="K2247" i="16"/>
  <c r="K2255" i="16"/>
  <c r="K2263" i="16"/>
  <c r="K2271" i="16"/>
  <c r="K2279" i="16"/>
  <c r="K2287" i="16"/>
  <c r="K2295" i="16"/>
  <c r="K2303" i="16"/>
  <c r="K2311" i="16"/>
  <c r="K2319" i="16"/>
  <c r="K2327" i="16"/>
  <c r="K2335" i="16"/>
  <c r="K2343" i="16"/>
  <c r="K2351" i="16"/>
  <c r="K2359" i="16"/>
  <c r="K2367" i="16"/>
  <c r="K2375" i="16"/>
  <c r="K2383" i="16"/>
  <c r="K2391" i="16"/>
  <c r="K2399" i="16"/>
  <c r="K2407" i="16"/>
  <c r="K2415" i="16"/>
  <c r="K2423" i="16"/>
  <c r="K2431" i="16"/>
  <c r="K2439" i="16"/>
  <c r="K2447" i="16"/>
  <c r="K2455" i="16"/>
  <c r="K2463" i="16"/>
  <c r="K2471" i="16"/>
  <c r="K2479" i="16"/>
  <c r="K2487" i="16"/>
  <c r="K2495" i="16"/>
  <c r="K2503" i="16"/>
  <c r="K2511" i="16"/>
  <c r="K2519" i="16"/>
  <c r="K6309" i="16"/>
  <c r="K5333" i="16"/>
  <c r="K5564" i="16"/>
  <c r="K5637" i="16"/>
  <c r="K5729" i="16"/>
  <c r="K5762" i="16"/>
  <c r="K5786" i="16"/>
  <c r="K293" i="16"/>
  <c r="K315" i="16"/>
  <c r="K342" i="16"/>
  <c r="K367" i="16"/>
  <c r="K387" i="16"/>
  <c r="K414" i="16"/>
  <c r="K434" i="16"/>
  <c r="K459" i="16"/>
  <c r="K481" i="16"/>
  <c r="K505" i="16"/>
  <c r="K531" i="16"/>
  <c r="K552" i="16"/>
  <c r="K577" i="16"/>
  <c r="K599" i="16"/>
  <c r="K623" i="16"/>
  <c r="K646" i="16"/>
  <c r="K670" i="16"/>
  <c r="K691" i="16"/>
  <c r="K716" i="16"/>
  <c r="K737" i="16"/>
  <c r="K763" i="16"/>
  <c r="K787" i="16"/>
  <c r="K808" i="16"/>
  <c r="K830" i="16"/>
  <c r="K848" i="16"/>
  <c r="K871" i="16"/>
  <c r="K889" i="16"/>
  <c r="K911" i="16"/>
  <c r="K926" i="16"/>
  <c r="K940" i="16"/>
  <c r="K956" i="16"/>
  <c r="K969" i="16"/>
  <c r="K983" i="16"/>
  <c r="K996" i="16"/>
  <c r="K1008" i="16"/>
  <c r="K1022" i="16"/>
  <c r="K1034" i="16"/>
  <c r="K1047" i="16"/>
  <c r="K1060" i="16"/>
  <c r="K1072" i="16"/>
  <c r="K1086" i="16"/>
  <c r="K1098" i="16"/>
  <c r="K1111" i="16"/>
  <c r="K1124" i="16"/>
  <c r="K1136" i="16"/>
  <c r="K1150" i="16"/>
  <c r="K1162" i="16"/>
  <c r="K1175" i="16"/>
  <c r="K1188" i="16"/>
  <c r="K1200" i="16"/>
  <c r="K1214" i="16"/>
  <c r="K1226" i="16"/>
  <c r="K1239" i="16"/>
  <c r="K1252" i="16"/>
  <c r="K1264" i="16"/>
  <c r="K1278" i="16"/>
  <c r="K1290" i="16"/>
  <c r="K1303" i="16"/>
  <c r="K1314" i="16"/>
  <c r="K1324" i="16"/>
  <c r="K1335" i="16"/>
  <c r="K1346" i="16"/>
  <c r="K1356" i="16"/>
  <c r="K1367" i="16"/>
  <c r="K1378" i="16"/>
  <c r="K1388" i="16"/>
  <c r="K1399" i="16"/>
  <c r="K1410" i="16"/>
  <c r="K1420" i="16"/>
  <c r="K1431" i="16"/>
  <c r="K1442" i="16"/>
  <c r="K1452" i="16"/>
  <c r="K1463" i="16"/>
  <c r="K1474" i="16"/>
  <c r="K1484" i="16"/>
  <c r="K1495" i="16"/>
  <c r="K1506" i="16"/>
  <c r="K1516" i="16"/>
  <c r="K1527" i="16"/>
  <c r="K6346" i="16"/>
  <c r="K5369" i="16"/>
  <c r="K5565" i="16"/>
  <c r="K5661" i="16"/>
  <c r="K5731" i="16"/>
  <c r="K5764" i="16"/>
  <c r="K5792" i="16"/>
  <c r="K294" i="16"/>
  <c r="K322" i="16"/>
  <c r="K343" i="16"/>
  <c r="K369" i="16"/>
  <c r="K390" i="16"/>
  <c r="K415" i="16"/>
  <c r="K440" i="16"/>
  <c r="K460" i="16"/>
  <c r="K487" i="16"/>
  <c r="K507" i="16"/>
  <c r="K532" i="16"/>
  <c r="K554" i="16"/>
  <c r="K578" i="16"/>
  <c r="K604" i="16"/>
  <c r="K625" i="16"/>
  <c r="K650" i="16"/>
  <c r="K672" i="16"/>
  <c r="K696" i="16"/>
  <c r="K719" i="16"/>
  <c r="K743" i="16"/>
  <c r="K764" i="16"/>
  <c r="K790" i="16"/>
  <c r="K809" i="16"/>
  <c r="K832" i="16"/>
  <c r="K853" i="16"/>
  <c r="K872" i="16"/>
  <c r="K894" i="16"/>
  <c r="K912" i="16"/>
  <c r="K928" i="16"/>
  <c r="K942" i="16"/>
  <c r="K957" i="16"/>
  <c r="K972" i="16"/>
  <c r="K984" i="16"/>
  <c r="K998" i="16"/>
  <c r="K1010" i="16"/>
  <c r="K1023" i="16"/>
  <c r="K1036" i="16"/>
  <c r="K1048" i="16"/>
  <c r="K1062" i="16"/>
  <c r="K1074" i="16"/>
  <c r="K1087" i="16"/>
  <c r="K1100" i="16"/>
  <c r="K1112" i="16"/>
  <c r="K1126" i="16"/>
  <c r="K1138" i="16"/>
  <c r="K1151" i="16"/>
  <c r="K1164" i="16"/>
  <c r="K1176" i="16"/>
  <c r="K1190" i="16"/>
  <c r="K1202" i="16"/>
  <c r="K1215" i="16"/>
  <c r="K1228" i="16"/>
  <c r="K1240" i="16"/>
  <c r="K1254" i="16"/>
  <c r="K1266" i="16"/>
  <c r="K1279" i="16"/>
  <c r="K1292" i="16"/>
  <c r="K1304" i="16"/>
  <c r="K1315" i="16"/>
  <c r="K1326" i="16"/>
  <c r="K1336" i="16"/>
  <c r="K1347" i="16"/>
  <c r="K1358" i="16"/>
  <c r="K1368" i="16"/>
  <c r="K1379" i="16"/>
  <c r="K1390" i="16"/>
  <c r="K1400" i="16"/>
  <c r="K1411" i="16"/>
  <c r="K1422" i="16"/>
  <c r="K1432" i="16"/>
  <c r="K1443" i="16"/>
  <c r="K1454" i="16"/>
  <c r="K1464" i="16"/>
  <c r="K1475" i="16"/>
  <c r="K1486" i="16"/>
  <c r="K1496" i="16"/>
  <c r="K1507" i="16"/>
  <c r="K1518" i="16"/>
  <c r="K1528" i="16"/>
  <c r="K1539" i="16"/>
  <c r="K1550" i="16"/>
  <c r="K1560" i="16"/>
  <c r="K1571" i="16"/>
  <c r="K1582" i="16"/>
  <c r="K1592" i="16"/>
  <c r="K1603" i="16"/>
  <c r="K1614" i="16"/>
  <c r="K1624" i="16"/>
  <c r="K1635" i="16"/>
  <c r="K1646" i="16"/>
  <c r="K1656" i="16"/>
  <c r="K1667" i="16"/>
  <c r="K1678" i="16"/>
  <c r="K1688" i="16"/>
  <c r="K1697" i="16"/>
  <c r="K1705" i="16"/>
  <c r="K1713" i="16"/>
  <c r="K1721" i="16"/>
  <c r="K1729" i="16"/>
  <c r="K1737" i="16"/>
  <c r="K1745" i="16"/>
  <c r="K1753" i="16"/>
  <c r="K1761" i="16"/>
  <c r="K1769" i="16"/>
  <c r="K1777" i="16"/>
  <c r="K1785" i="16"/>
  <c r="K1793" i="16"/>
  <c r="K1801" i="16"/>
  <c r="K1809" i="16"/>
  <c r="K1817" i="16"/>
  <c r="K1825" i="16"/>
  <c r="K1833" i="16"/>
  <c r="K1841" i="16"/>
  <c r="K1849" i="16"/>
  <c r="K1857" i="16"/>
  <c r="K1865" i="16"/>
  <c r="K1873" i="16"/>
  <c r="K1881" i="16"/>
  <c r="K1889" i="16"/>
  <c r="K1897" i="16"/>
  <c r="K1905" i="16"/>
  <c r="K1913" i="16"/>
  <c r="K1921" i="16"/>
  <c r="K1929" i="16"/>
  <c r="K1937" i="16"/>
  <c r="K1945" i="16"/>
  <c r="K1953" i="16"/>
  <c r="K1961" i="16"/>
  <c r="K1969" i="16"/>
  <c r="K1977" i="16"/>
  <c r="K1985" i="16"/>
  <c r="K1993" i="16"/>
  <c r="K2001" i="16"/>
  <c r="K2009" i="16"/>
  <c r="K2017" i="16"/>
  <c r="K2025" i="16"/>
  <c r="K2033" i="16"/>
  <c r="K2041" i="16"/>
  <c r="K2049" i="16"/>
  <c r="K2057" i="16"/>
  <c r="K2065" i="16"/>
  <c r="K2073" i="16"/>
  <c r="K2081" i="16"/>
  <c r="K2089" i="16"/>
  <c r="K2097" i="16"/>
  <c r="K2105" i="16"/>
  <c r="K2113" i="16"/>
  <c r="K2121" i="16"/>
  <c r="K2129" i="16"/>
  <c r="K2137" i="16"/>
  <c r="K2145" i="16"/>
  <c r="K2153" i="16"/>
  <c r="K2161" i="16"/>
  <c r="K2169" i="16"/>
  <c r="K2177" i="16"/>
  <c r="K2185" i="16"/>
  <c r="K2193" i="16"/>
  <c r="K2201" i="16"/>
  <c r="K2209" i="16"/>
  <c r="K2217" i="16"/>
  <c r="K2225" i="16"/>
  <c r="K2233" i="16"/>
  <c r="K2241" i="16"/>
  <c r="K2249" i="16"/>
  <c r="K2257" i="16"/>
  <c r="K2265" i="16"/>
  <c r="K2273" i="16"/>
  <c r="K2281" i="16"/>
  <c r="K2289" i="16"/>
  <c r="K2297" i="16"/>
  <c r="K2305" i="16"/>
  <c r="K2313" i="16"/>
  <c r="K2321" i="16"/>
  <c r="K2329" i="16"/>
  <c r="K2337" i="16"/>
  <c r="K2345" i="16"/>
  <c r="K2353" i="16"/>
  <c r="K2361" i="16"/>
  <c r="K2369" i="16"/>
  <c r="K2377" i="16"/>
  <c r="K2385" i="16"/>
  <c r="K2393" i="16"/>
  <c r="K2401" i="16"/>
  <c r="K2409" i="16"/>
  <c r="K2417" i="16"/>
  <c r="K2425" i="16"/>
  <c r="K2433" i="16"/>
  <c r="K2441" i="16"/>
  <c r="K2449" i="16"/>
  <c r="K2457" i="16"/>
  <c r="K2465" i="16"/>
  <c r="K2473" i="16"/>
  <c r="K2481" i="16"/>
  <c r="K2489" i="16"/>
  <c r="K2497" i="16"/>
  <c r="K2505" i="16"/>
  <c r="K2513" i="16"/>
  <c r="K2521" i="16"/>
  <c r="K2529" i="16"/>
  <c r="K2537" i="16"/>
  <c r="K2545" i="16"/>
  <c r="K2553" i="16"/>
  <c r="K2561" i="16"/>
  <c r="K2569" i="16"/>
  <c r="K2577" i="16"/>
  <c r="K2585" i="16"/>
  <c r="K2593" i="16"/>
  <c r="K2601" i="16"/>
  <c r="K2609" i="16"/>
  <c r="K2617" i="16"/>
  <c r="K2625" i="16"/>
  <c r="K2633" i="16"/>
  <c r="K2641" i="16"/>
  <c r="K2649" i="16"/>
  <c r="K2657" i="16"/>
  <c r="K2665" i="16"/>
  <c r="K2673" i="16"/>
  <c r="K2681" i="16"/>
  <c r="K2689" i="16"/>
  <c r="K2697" i="16"/>
  <c r="K2705" i="16"/>
  <c r="K2713" i="16"/>
  <c r="K2721" i="16"/>
  <c r="K2729" i="16"/>
  <c r="K2737" i="16"/>
  <c r="K2745" i="16"/>
  <c r="K2753" i="16"/>
  <c r="K2761" i="16"/>
  <c r="K2769" i="16"/>
  <c r="K2777" i="16"/>
  <c r="K2785" i="16"/>
  <c r="K2793" i="16"/>
  <c r="K2801" i="16"/>
  <c r="K2809" i="16"/>
  <c r="K2817" i="16"/>
  <c r="K2825" i="16"/>
  <c r="K2833" i="16"/>
  <c r="K2841" i="16"/>
  <c r="K6383" i="16"/>
  <c r="K324" i="16"/>
  <c r="K513" i="16"/>
  <c r="K698" i="16"/>
  <c r="K873" i="16"/>
  <c r="K999" i="16"/>
  <c r="K1102" i="16"/>
  <c r="K1204" i="16"/>
  <c r="K1306" i="16"/>
  <c r="K1380" i="16"/>
  <c r="K1423" i="16"/>
  <c r="K1447" i="16"/>
  <c r="K1478" i="16"/>
  <c r="K1508" i="16"/>
  <c r="K1531" i="16"/>
  <c r="K1548" i="16"/>
  <c r="K1564" i="16"/>
  <c r="K1583" i="16"/>
  <c r="K1599" i="16"/>
  <c r="K1616" i="16"/>
  <c r="K1634" i="16"/>
  <c r="K1650" i="16"/>
  <c r="K1668" i="16"/>
  <c r="K1684" i="16"/>
  <c r="K1699" i="16"/>
  <c r="K1712" i="16"/>
  <c r="K1724" i="16"/>
  <c r="K1738" i="16"/>
  <c r="K1750" i="16"/>
  <c r="K1763" i="16"/>
  <c r="K1776" i="16"/>
  <c r="K1788" i="16"/>
  <c r="K1802" i="16"/>
  <c r="K1814" i="16"/>
  <c r="K1827" i="16"/>
  <c r="K1840" i="16"/>
  <c r="K1852" i="16"/>
  <c r="K1866" i="16"/>
  <c r="K1878" i="16"/>
  <c r="K1891" i="16"/>
  <c r="K1904" i="16"/>
  <c r="K1916" i="16"/>
  <c r="K1930" i="16"/>
  <c r="K1942" i="16"/>
  <c r="K1955" i="16"/>
  <c r="K1968" i="16"/>
  <c r="K1980" i="16"/>
  <c r="K1994" i="16"/>
  <c r="K2006" i="16"/>
  <c r="K2019" i="16"/>
  <c r="K2032" i="16"/>
  <c r="K2044" i="16"/>
  <c r="K2058" i="16"/>
  <c r="K2070" i="16"/>
  <c r="K2083" i="16"/>
  <c r="K2096" i="16"/>
  <c r="K2108" i="16"/>
  <c r="K2122" i="16"/>
  <c r="K2134" i="16"/>
  <c r="K2147" i="16"/>
  <c r="K2160" i="16"/>
  <c r="K2172" i="16"/>
  <c r="K2186" i="16"/>
  <c r="K2198" i="16"/>
  <c r="K2211" i="16"/>
  <c r="K2224" i="16"/>
  <c r="K2236" i="16"/>
  <c r="K2250" i="16"/>
  <c r="K2262" i="16"/>
  <c r="K2275" i="16"/>
  <c r="K2288" i="16"/>
  <c r="K2300" i="16"/>
  <c r="K2314" i="16"/>
  <c r="K2326" i="16"/>
  <c r="K2339" i="16"/>
  <c r="K2352" i="16"/>
  <c r="K2364" i="16"/>
  <c r="K2378" i="16"/>
  <c r="K2390" i="16"/>
  <c r="K2403" i="16"/>
  <c r="K2416" i="16"/>
  <c r="K2428" i="16"/>
  <c r="K2442" i="16"/>
  <c r="K2454" i="16"/>
  <c r="K2467" i="16"/>
  <c r="K2480" i="16"/>
  <c r="K2492" i="16"/>
  <c r="K2506" i="16"/>
  <c r="K2518" i="16"/>
  <c r="K2530" i="16"/>
  <c r="K2540" i="16"/>
  <c r="K2551" i="16"/>
  <c r="K2562" i="16"/>
  <c r="K2572" i="16"/>
  <c r="K2583" i="16"/>
  <c r="K2594" i="16"/>
  <c r="K2604" i="16"/>
  <c r="K2615" i="16"/>
  <c r="K2626" i="16"/>
  <c r="K2636" i="16"/>
  <c r="K2647" i="16"/>
  <c r="K2658" i="16"/>
  <c r="K2668" i="16"/>
  <c r="K2679" i="16"/>
  <c r="K2690" i="16"/>
  <c r="K2700" i="16"/>
  <c r="K2711" i="16"/>
  <c r="K2722" i="16"/>
  <c r="K2732" i="16"/>
  <c r="K2743" i="16"/>
  <c r="K2754" i="16"/>
  <c r="K2764" i="16"/>
  <c r="K2775" i="16"/>
  <c r="K2786" i="16"/>
  <c r="K2796" i="16"/>
  <c r="K2807" i="16"/>
  <c r="K2818" i="16"/>
  <c r="K2828" i="16"/>
  <c r="K2839" i="16"/>
  <c r="K2849" i="16"/>
  <c r="K2858" i="16"/>
  <c r="K2866" i="16"/>
  <c r="K2874" i="16"/>
  <c r="K2882" i="16"/>
  <c r="K2890" i="16"/>
  <c r="K2898" i="16"/>
  <c r="K2906" i="16"/>
  <c r="K2914" i="16"/>
  <c r="K2922" i="16"/>
  <c r="K2930" i="16"/>
  <c r="K2938" i="16"/>
  <c r="K2946" i="16"/>
  <c r="K2954" i="16"/>
  <c r="K2962" i="16"/>
  <c r="K2970" i="16"/>
  <c r="K2978" i="16"/>
  <c r="K2986" i="16"/>
  <c r="K2994" i="16"/>
  <c r="K3002" i="16"/>
  <c r="K5401" i="16"/>
  <c r="K348" i="16"/>
  <c r="K534" i="16"/>
  <c r="K723" i="16"/>
  <c r="K896" i="16"/>
  <c r="K1012" i="16"/>
  <c r="K1114" i="16"/>
  <c r="K1216" i="16"/>
  <c r="K1316" i="16"/>
  <c r="K1382" i="16"/>
  <c r="K1424" i="16"/>
  <c r="K1455" i="16"/>
  <c r="K1479" i="16"/>
  <c r="K1510" i="16"/>
  <c r="K1532" i="16"/>
  <c r="K1551" i="16"/>
  <c r="K1567" i="16"/>
  <c r="K1584" i="16"/>
  <c r="K1602" i="16"/>
  <c r="K1618" i="16"/>
  <c r="K1636" i="16"/>
  <c r="K1652" i="16"/>
  <c r="K1670" i="16"/>
  <c r="K1687" i="16"/>
  <c r="K1700" i="16"/>
  <c r="K1714" i="16"/>
  <c r="K1726" i="16"/>
  <c r="K1739" i="16"/>
  <c r="K1752" i="16"/>
  <c r="K1764" i="16"/>
  <c r="K1778" i="16"/>
  <c r="K1790" i="16"/>
  <c r="K1803" i="16"/>
  <c r="K1816" i="16"/>
  <c r="K1828" i="16"/>
  <c r="K1842" i="16"/>
  <c r="K1854" i="16"/>
  <c r="K1867" i="16"/>
  <c r="K1880" i="16"/>
  <c r="K1892" i="16"/>
  <c r="K1906" i="16"/>
  <c r="K1918" i="16"/>
  <c r="K1931" i="16"/>
  <c r="K1944" i="16"/>
  <c r="K1956" i="16"/>
  <c r="K1970" i="16"/>
  <c r="K1982" i="16"/>
  <c r="K1995" i="16"/>
  <c r="K2008" i="16"/>
  <c r="K2020" i="16"/>
  <c r="K2034" i="16"/>
  <c r="K2046" i="16"/>
  <c r="K2059" i="16"/>
  <c r="K2072" i="16"/>
  <c r="K2084" i="16"/>
  <c r="K2098" i="16"/>
  <c r="K2110" i="16"/>
  <c r="K2123" i="16"/>
  <c r="K2136" i="16"/>
  <c r="K2148" i="16"/>
  <c r="K2162" i="16"/>
  <c r="K2174" i="16"/>
  <c r="K2187" i="16"/>
  <c r="K2200" i="16"/>
  <c r="K2212" i="16"/>
  <c r="K2226" i="16"/>
  <c r="K2238" i="16"/>
  <c r="K2251" i="16"/>
  <c r="K2264" i="16"/>
  <c r="K2276" i="16"/>
  <c r="K2290" i="16"/>
  <c r="K2302" i="16"/>
  <c r="K2315" i="16"/>
  <c r="K2328" i="16"/>
  <c r="K2340" i="16"/>
  <c r="K2354" i="16"/>
  <c r="K2366" i="16"/>
  <c r="K2379" i="16"/>
  <c r="K2392" i="16"/>
  <c r="K2404" i="16"/>
  <c r="K2418" i="16"/>
  <c r="K2430" i="16"/>
  <c r="K2443" i="16"/>
  <c r="K2456" i="16"/>
  <c r="K2468" i="16"/>
  <c r="K2482" i="16"/>
  <c r="K2494" i="16"/>
  <c r="K2507" i="16"/>
  <c r="K2520" i="16"/>
  <c r="K2531" i="16"/>
  <c r="K2542" i="16"/>
  <c r="K2552" i="16"/>
  <c r="K2563" i="16"/>
  <c r="K2574" i="16"/>
  <c r="K2584" i="16"/>
  <c r="K2595" i="16"/>
  <c r="K2606" i="16"/>
  <c r="K2616" i="16"/>
  <c r="K2627" i="16"/>
  <c r="K2638" i="16"/>
  <c r="K2648" i="16"/>
  <c r="K2659" i="16"/>
  <c r="K2670" i="16"/>
  <c r="K2680" i="16"/>
  <c r="K2691" i="16"/>
  <c r="K2702" i="16"/>
  <c r="K2712" i="16"/>
  <c r="K2723" i="16"/>
  <c r="K2734" i="16"/>
  <c r="K2744" i="16"/>
  <c r="K2755" i="16"/>
  <c r="K2766" i="16"/>
  <c r="K2776" i="16"/>
  <c r="K2787" i="16"/>
  <c r="K2798" i="16"/>
  <c r="K2808" i="16"/>
  <c r="K2819" i="16"/>
  <c r="K2830" i="16"/>
  <c r="K2840" i="16"/>
  <c r="K2850" i="16"/>
  <c r="K2859" i="16"/>
  <c r="K2867" i="16"/>
  <c r="K2875" i="16"/>
  <c r="K2883" i="16"/>
  <c r="K2891" i="16"/>
  <c r="K2899" i="16"/>
  <c r="K2907" i="16"/>
  <c r="K2915" i="16"/>
  <c r="K2923" i="16"/>
  <c r="K2931" i="16"/>
  <c r="K2939" i="16"/>
  <c r="K2947" i="16"/>
  <c r="K2955" i="16"/>
  <c r="K2963" i="16"/>
  <c r="K2971" i="16"/>
  <c r="K2979" i="16"/>
  <c r="K2987" i="16"/>
  <c r="K2995" i="16"/>
  <c r="K3003" i="16"/>
  <c r="K3011" i="16"/>
  <c r="K3019" i="16"/>
  <c r="K3027" i="16"/>
  <c r="K3035" i="16"/>
  <c r="K3043" i="16"/>
  <c r="K3051" i="16"/>
  <c r="K3059" i="16"/>
  <c r="K3067" i="16"/>
  <c r="K3075" i="16"/>
  <c r="K3083" i="16"/>
  <c r="K5572" i="16"/>
  <c r="K370" i="16"/>
  <c r="K560" i="16"/>
  <c r="K745" i="16"/>
  <c r="K915" i="16"/>
  <c r="K1024" i="16"/>
  <c r="K1127" i="16"/>
  <c r="K1230" i="16"/>
  <c r="K1327" i="16"/>
  <c r="K1391" i="16"/>
  <c r="K1426" i="16"/>
  <c r="K1456" i="16"/>
  <c r="K1487" i="16"/>
  <c r="K1511" i="16"/>
  <c r="K1535" i="16"/>
  <c r="K1552" i="16"/>
  <c r="K1570" i="16"/>
  <c r="K1586" i="16"/>
  <c r="K1604" i="16"/>
  <c r="K1620" i="16"/>
  <c r="K1638" i="16"/>
  <c r="K1655" i="16"/>
  <c r="K1671" i="16"/>
  <c r="K1690" i="16"/>
  <c r="K1702" i="16"/>
  <c r="K1715" i="16"/>
  <c r="K1728" i="16"/>
  <c r="K1740" i="16"/>
  <c r="K1754" i="16"/>
  <c r="K1766" i="16"/>
  <c r="K1779" i="16"/>
  <c r="K1792" i="16"/>
  <c r="K1804" i="16"/>
  <c r="K1818" i="16"/>
  <c r="K1830" i="16"/>
  <c r="K1843" i="16"/>
  <c r="K1856" i="16"/>
  <c r="K1868" i="16"/>
  <c r="K1882" i="16"/>
  <c r="K1894" i="16"/>
  <c r="K1907" i="16"/>
  <c r="K1920" i="16"/>
  <c r="K1932" i="16"/>
  <c r="K1946" i="16"/>
  <c r="K1958" i="16"/>
  <c r="K1971" i="16"/>
  <c r="K1984" i="16"/>
  <c r="K1996" i="16"/>
  <c r="K2010" i="16"/>
  <c r="K2022" i="16"/>
  <c r="K2035" i="16"/>
  <c r="K2048" i="16"/>
  <c r="K2060" i="16"/>
  <c r="K2074" i="16"/>
  <c r="K2086" i="16"/>
  <c r="K2099" i="16"/>
  <c r="K2112" i="16"/>
  <c r="K2124" i="16"/>
  <c r="K2138" i="16"/>
  <c r="K2150" i="16"/>
  <c r="K2163" i="16"/>
  <c r="K2176" i="16"/>
  <c r="K2188" i="16"/>
  <c r="K2202" i="16"/>
  <c r="K2214" i="16"/>
  <c r="K2227" i="16"/>
  <c r="K2240" i="16"/>
  <c r="K2252" i="16"/>
  <c r="K2266" i="16"/>
  <c r="K2278" i="16"/>
  <c r="K2291" i="16"/>
  <c r="K2304" i="16"/>
  <c r="K2316" i="16"/>
  <c r="K2330" i="16"/>
  <c r="K2342" i="16"/>
  <c r="K2355" i="16"/>
  <c r="K2368" i="16"/>
  <c r="K2380" i="16"/>
  <c r="K2394" i="16"/>
  <c r="K2406" i="16"/>
  <c r="K2419" i="16"/>
  <c r="K2432" i="16"/>
  <c r="K2444" i="16"/>
  <c r="K2458" i="16"/>
  <c r="K2470" i="16"/>
  <c r="K2483" i="16"/>
  <c r="K2496" i="16"/>
  <c r="K2508" i="16"/>
  <c r="K2522" i="16"/>
  <c r="K2532" i="16"/>
  <c r="K2543" i="16"/>
  <c r="K2554" i="16"/>
  <c r="K2564" i="16"/>
  <c r="K2575" i="16"/>
  <c r="K2586" i="16"/>
  <c r="K2596" i="16"/>
  <c r="K2607" i="16"/>
  <c r="K2618" i="16"/>
  <c r="K2628" i="16"/>
  <c r="K2639" i="16"/>
  <c r="K2650" i="16"/>
  <c r="K2660" i="16"/>
  <c r="K2671" i="16"/>
  <c r="K2682" i="16"/>
  <c r="K2692" i="16"/>
  <c r="K2703" i="16"/>
  <c r="K2714" i="16"/>
  <c r="K2724" i="16"/>
  <c r="K2735" i="16"/>
  <c r="K2746" i="16"/>
  <c r="K2756" i="16"/>
  <c r="K2767" i="16"/>
  <c r="K2778" i="16"/>
  <c r="K2788" i="16"/>
  <c r="K2799" i="16"/>
  <c r="K2810" i="16"/>
  <c r="K2820" i="16"/>
  <c r="K2831" i="16"/>
  <c r="K2842" i="16"/>
  <c r="K2851" i="16"/>
  <c r="K2860" i="16"/>
  <c r="K2868" i="16"/>
  <c r="K2876" i="16"/>
  <c r="K2884" i="16"/>
  <c r="K2892" i="16"/>
  <c r="K2900" i="16"/>
  <c r="K2908" i="16"/>
  <c r="K2916" i="16"/>
  <c r="K2924" i="16"/>
  <c r="K2932" i="16"/>
  <c r="K2940" i="16"/>
  <c r="K2948" i="16"/>
  <c r="K2956" i="16"/>
  <c r="K2964" i="16"/>
  <c r="K2972" i="16"/>
  <c r="K2980" i="16"/>
  <c r="K2988" i="16"/>
  <c r="K2996" i="16"/>
  <c r="K3004" i="16"/>
  <c r="K3012" i="16"/>
  <c r="K3020" i="16"/>
  <c r="K3028" i="16"/>
  <c r="K3036" i="16"/>
  <c r="K3044" i="16"/>
  <c r="K3052" i="16"/>
  <c r="K3060" i="16"/>
  <c r="K3068" i="16"/>
  <c r="K3076" i="16"/>
  <c r="K3084" i="16"/>
  <c r="K3092" i="16"/>
  <c r="K3100" i="16"/>
  <c r="K3108" i="16"/>
  <c r="K3116" i="16"/>
  <c r="K3124" i="16"/>
  <c r="K3132" i="16"/>
  <c r="K3140" i="16"/>
  <c r="K3148" i="16"/>
  <c r="K3156" i="16"/>
  <c r="K3164" i="16"/>
  <c r="K3172" i="16"/>
  <c r="K3180" i="16"/>
  <c r="K3188" i="16"/>
  <c r="K3196" i="16"/>
  <c r="K3204" i="16"/>
  <c r="K3212" i="16"/>
  <c r="K3220" i="16"/>
  <c r="K3228" i="16"/>
  <c r="K3236" i="16"/>
  <c r="K3244" i="16"/>
  <c r="K3252" i="16"/>
  <c r="K3260" i="16"/>
  <c r="K3268" i="16"/>
  <c r="K3276" i="16"/>
  <c r="K3284" i="16"/>
  <c r="K3292" i="16"/>
  <c r="K3300" i="16"/>
  <c r="K3308" i="16"/>
  <c r="K3316" i="16"/>
  <c r="K3324" i="16"/>
  <c r="K3332" i="16"/>
  <c r="K3340" i="16"/>
  <c r="K3348" i="16"/>
  <c r="K3356" i="16"/>
  <c r="K3364" i="16"/>
  <c r="K3372" i="16"/>
  <c r="K3380" i="16"/>
  <c r="K3388" i="16"/>
  <c r="K3396" i="16"/>
  <c r="K3404" i="16"/>
  <c r="K3412" i="16"/>
  <c r="K3420" i="16"/>
  <c r="K3428" i="16"/>
  <c r="K3436" i="16"/>
  <c r="K3444" i="16"/>
  <c r="K3452" i="16"/>
  <c r="K3460" i="16"/>
  <c r="K3468" i="16"/>
  <c r="K3476" i="16"/>
  <c r="K3484" i="16"/>
  <c r="K3492" i="16"/>
  <c r="K3500" i="16"/>
  <c r="K3508" i="16"/>
  <c r="K3516" i="16"/>
  <c r="K3524" i="16"/>
  <c r="K3532" i="16"/>
  <c r="K3540" i="16"/>
  <c r="K3548" i="16"/>
  <c r="K3556" i="16"/>
  <c r="K3564" i="16"/>
  <c r="K3572" i="16"/>
  <c r="K3580" i="16"/>
  <c r="K3588" i="16"/>
  <c r="K3596" i="16"/>
  <c r="K3604" i="16"/>
  <c r="K3612" i="16"/>
  <c r="K3620" i="16"/>
  <c r="K3628" i="16"/>
  <c r="K3636" i="16"/>
  <c r="K3644" i="16"/>
  <c r="K3652" i="16"/>
  <c r="K3660" i="16"/>
  <c r="K3668" i="16"/>
  <c r="K3676" i="16"/>
  <c r="K3684" i="16"/>
  <c r="K3692" i="16"/>
  <c r="K3700" i="16"/>
  <c r="K3708" i="16"/>
  <c r="K3716" i="16"/>
  <c r="K3724" i="16"/>
  <c r="K3732" i="16"/>
  <c r="K3740" i="16"/>
  <c r="K3748" i="16"/>
  <c r="K3756" i="16"/>
  <c r="K3764" i="16"/>
  <c r="K3772" i="16"/>
  <c r="K3780" i="16"/>
  <c r="K3788" i="16"/>
  <c r="K3796" i="16"/>
  <c r="K3804" i="16"/>
  <c r="K3812" i="16"/>
  <c r="K3820" i="16"/>
  <c r="K3828" i="16"/>
  <c r="K3836" i="16"/>
  <c r="K3844" i="16"/>
  <c r="K3852" i="16"/>
  <c r="K3860" i="16"/>
  <c r="K3868" i="16"/>
  <c r="K3876" i="16"/>
  <c r="K3884" i="16"/>
  <c r="K3892" i="16"/>
  <c r="K3900" i="16"/>
  <c r="K3908" i="16"/>
  <c r="K3916" i="16"/>
  <c r="K3924" i="16"/>
  <c r="K3932" i="16"/>
  <c r="K3940" i="16"/>
  <c r="K3948" i="16"/>
  <c r="K3956" i="16"/>
  <c r="K3964" i="16"/>
  <c r="K3972" i="16"/>
  <c r="K3980" i="16"/>
  <c r="K3988" i="16"/>
  <c r="K3996" i="16"/>
  <c r="K4004" i="16"/>
  <c r="K4012" i="16"/>
  <c r="K4020" i="16"/>
  <c r="K4028" i="16"/>
  <c r="K4036" i="16"/>
  <c r="K4044" i="16"/>
  <c r="K4052" i="16"/>
  <c r="K4060" i="16"/>
  <c r="K4068" i="16"/>
  <c r="K4076" i="16"/>
  <c r="K4084" i="16"/>
  <c r="K4092" i="16"/>
  <c r="K4100" i="16"/>
  <c r="K4108" i="16"/>
  <c r="K4116" i="16"/>
  <c r="K4124" i="16"/>
  <c r="K4132" i="16"/>
  <c r="K4140" i="16"/>
  <c r="K4148" i="16"/>
  <c r="K4156" i="16"/>
  <c r="K4164" i="16"/>
  <c r="K4172" i="16"/>
  <c r="K4180" i="16"/>
  <c r="K4188" i="16"/>
  <c r="K4196" i="16"/>
  <c r="K4204" i="16"/>
  <c r="K4212" i="16"/>
  <c r="K4220" i="16"/>
  <c r="K4228" i="16"/>
  <c r="K4236" i="16"/>
  <c r="K4244" i="16"/>
  <c r="K4252" i="16"/>
  <c r="K4260" i="16"/>
  <c r="K4268" i="16"/>
  <c r="K4276" i="16"/>
  <c r="K4284" i="16"/>
  <c r="K4292" i="16"/>
  <c r="K4300" i="16"/>
  <c r="K4308" i="16"/>
  <c r="K4316" i="16"/>
  <c r="K4324" i="16"/>
  <c r="K4332" i="16"/>
  <c r="K4340" i="16"/>
  <c r="K4348" i="16"/>
  <c r="K4356" i="16"/>
  <c r="K4364" i="16"/>
  <c r="K4372" i="16"/>
  <c r="K4380" i="16"/>
  <c r="K4388" i="16"/>
  <c r="K4396" i="16"/>
  <c r="K4404" i="16"/>
  <c r="K4412" i="16"/>
  <c r="K4420" i="16"/>
  <c r="K4428" i="16"/>
  <c r="K4436" i="16"/>
  <c r="K4444" i="16"/>
  <c r="K4452" i="16"/>
  <c r="K4460" i="16"/>
  <c r="K4468" i="16"/>
  <c r="K4476" i="16"/>
  <c r="K4484" i="16"/>
  <c r="K4492" i="16"/>
  <c r="K4500" i="16"/>
  <c r="K4508" i="16"/>
  <c r="K4516" i="16"/>
  <c r="K4524" i="16"/>
  <c r="K4532" i="16"/>
  <c r="K4540" i="16"/>
  <c r="K4548" i="16"/>
  <c r="K4556" i="16"/>
  <c r="K4564" i="16"/>
  <c r="K5662" i="16"/>
  <c r="K395" i="16"/>
  <c r="K580" i="16"/>
  <c r="K769" i="16"/>
  <c r="K929" i="16"/>
  <c r="K1038" i="16"/>
  <c r="K1140" i="16"/>
  <c r="K1242" i="16"/>
  <c r="K1338" i="16"/>
  <c r="K1392" i="16"/>
  <c r="K1434" i="16"/>
  <c r="K1458" i="16"/>
  <c r="K1488" i="16"/>
  <c r="K1519" i="16"/>
  <c r="K1538" i="16"/>
  <c r="K1554" i="16"/>
  <c r="K1572" i="16"/>
  <c r="K1588" i="16"/>
  <c r="K1606" i="16"/>
  <c r="K1623" i="16"/>
  <c r="K1639" i="16"/>
  <c r="K1658" i="16"/>
  <c r="K1674" i="16"/>
  <c r="K1691" i="16"/>
  <c r="K1704" i="16"/>
  <c r="K1716" i="16"/>
  <c r="K1730" i="16"/>
  <c r="K1742" i="16"/>
  <c r="K1755" i="16"/>
  <c r="K1768" i="16"/>
  <c r="K1780" i="16"/>
  <c r="K1794" i="16"/>
  <c r="K1806" i="16"/>
  <c r="K1819" i="16"/>
  <c r="K1832" i="16"/>
  <c r="K1844" i="16"/>
  <c r="K1858" i="16"/>
  <c r="K1870" i="16"/>
  <c r="K1883" i="16"/>
  <c r="K1896" i="16"/>
  <c r="K1908" i="16"/>
  <c r="K1922" i="16"/>
  <c r="K1934" i="16"/>
  <c r="K1947" i="16"/>
  <c r="K1960" i="16"/>
  <c r="K1972" i="16"/>
  <c r="K1986" i="16"/>
  <c r="K1998" i="16"/>
  <c r="K2011" i="16"/>
  <c r="K2024" i="16"/>
  <c r="K2036" i="16"/>
  <c r="K2050" i="16"/>
  <c r="K2062" i="16"/>
  <c r="K2075" i="16"/>
  <c r="K2088" i="16"/>
  <c r="K2100" i="16"/>
  <c r="K2114" i="16"/>
  <c r="K2126" i="16"/>
  <c r="K2139" i="16"/>
  <c r="K2152" i="16"/>
  <c r="K2164" i="16"/>
  <c r="K2178" i="16"/>
  <c r="K2190" i="16"/>
  <c r="K2203" i="16"/>
  <c r="K2216" i="16"/>
  <c r="K2228" i="16"/>
  <c r="K2242" i="16"/>
  <c r="K2254" i="16"/>
  <c r="K2267" i="16"/>
  <c r="K2280" i="16"/>
  <c r="K2292" i="16"/>
  <c r="K2306" i="16"/>
  <c r="K2318" i="16"/>
  <c r="K2331" i="16"/>
  <c r="K2344" i="16"/>
  <c r="K2356" i="16"/>
  <c r="K2370" i="16"/>
  <c r="K2382" i="16"/>
  <c r="K2395" i="16"/>
  <c r="K2408" i="16"/>
  <c r="K2420" i="16"/>
  <c r="K2434" i="16"/>
  <c r="K2446" i="16"/>
  <c r="K2459" i="16"/>
  <c r="K2472" i="16"/>
  <c r="K2484" i="16"/>
  <c r="K2498" i="16"/>
  <c r="K2510" i="16"/>
  <c r="K2523" i="16"/>
  <c r="K2534" i="16"/>
  <c r="K2544" i="16"/>
  <c r="K2555" i="16"/>
  <c r="K2566" i="16"/>
  <c r="K2576" i="16"/>
  <c r="K2587" i="16"/>
  <c r="K2598" i="16"/>
  <c r="K2608" i="16"/>
  <c r="K2619" i="16"/>
  <c r="K2630" i="16"/>
  <c r="K2640" i="16"/>
  <c r="K2651" i="16"/>
  <c r="K2662" i="16"/>
  <c r="K2672" i="16"/>
  <c r="K2683" i="16"/>
  <c r="K2694" i="16"/>
  <c r="K2704" i="16"/>
  <c r="K2715" i="16"/>
  <c r="K2726" i="16"/>
  <c r="K2736" i="16"/>
  <c r="K2747" i="16"/>
  <c r="K2758" i="16"/>
  <c r="K2768" i="16"/>
  <c r="K2779" i="16"/>
  <c r="K2790" i="16"/>
  <c r="K2800" i="16"/>
  <c r="K2811" i="16"/>
  <c r="K2822" i="16"/>
  <c r="K2832" i="16"/>
  <c r="K2843" i="16"/>
  <c r="K2852" i="16"/>
  <c r="K2861" i="16"/>
  <c r="K2869" i="16"/>
  <c r="K2877" i="16"/>
  <c r="K2885" i="16"/>
  <c r="K2893" i="16"/>
  <c r="K2901" i="16"/>
  <c r="K2909" i="16"/>
  <c r="K2917" i="16"/>
  <c r="K2925" i="16"/>
  <c r="K2933" i="16"/>
  <c r="K2941" i="16"/>
  <c r="K2949" i="16"/>
  <c r="K2957" i="16"/>
  <c r="K2965" i="16"/>
  <c r="K2973" i="16"/>
  <c r="K2981" i="16"/>
  <c r="K2989" i="16"/>
  <c r="K2997" i="16"/>
  <c r="K3005" i="16"/>
  <c r="K3013" i="16"/>
  <c r="K3021" i="16"/>
  <c r="K3029" i="16"/>
  <c r="K3037" i="16"/>
  <c r="K3045" i="16"/>
  <c r="K3053" i="16"/>
  <c r="K3061" i="16"/>
  <c r="K3069" i="16"/>
  <c r="K3077" i="16"/>
  <c r="K3085" i="16"/>
  <c r="K3093" i="16"/>
  <c r="K3101" i="16"/>
  <c r="K3109" i="16"/>
  <c r="K3117" i="16"/>
  <c r="K3125" i="16"/>
  <c r="K3133" i="16"/>
  <c r="K3141" i="16"/>
  <c r="K3149" i="16"/>
  <c r="K3157" i="16"/>
  <c r="K3165" i="16"/>
  <c r="K3173" i="16"/>
  <c r="K3181" i="16"/>
  <c r="K3189" i="16"/>
  <c r="K3197" i="16"/>
  <c r="K3205" i="16"/>
  <c r="K3213" i="16"/>
  <c r="K3221" i="16"/>
  <c r="K3229" i="16"/>
  <c r="K3237" i="16"/>
  <c r="K3245" i="16"/>
  <c r="K3253" i="16"/>
  <c r="K5734" i="16"/>
  <c r="K416" i="16"/>
  <c r="K606" i="16"/>
  <c r="K792" i="16"/>
  <c r="K944" i="16"/>
  <c r="K1050" i="16"/>
  <c r="K1152" i="16"/>
  <c r="K1255" i="16"/>
  <c r="K1348" i="16"/>
  <c r="K1402" i="16"/>
  <c r="K1435" i="16"/>
  <c r="K1466" i="16"/>
  <c r="K1490" i="16"/>
  <c r="K1520" i="16"/>
  <c r="K1540" i="16"/>
  <c r="K1556" i="16"/>
  <c r="K1574" i="16"/>
  <c r="K1591" i="16"/>
  <c r="K1607" i="16"/>
  <c r="K1626" i="16"/>
  <c r="K1642" i="16"/>
  <c r="K1659" i="16"/>
  <c r="K1676" i="16"/>
  <c r="K1692" i="16"/>
  <c r="K1706" i="16"/>
  <c r="K1718" i="16"/>
  <c r="K1731" i="16"/>
  <c r="K1744" i="16"/>
  <c r="K1756" i="16"/>
  <c r="K1770" i="16"/>
  <c r="K1782" i="16"/>
  <c r="K1795" i="16"/>
  <c r="K1808" i="16"/>
  <c r="K1820" i="16"/>
  <c r="K1834" i="16"/>
  <c r="K1846" i="16"/>
  <c r="K1859" i="16"/>
  <c r="K1872" i="16"/>
  <c r="K1884" i="16"/>
  <c r="K1898" i="16"/>
  <c r="K1910" i="16"/>
  <c r="K1923" i="16"/>
  <c r="K1936" i="16"/>
  <c r="K1948" i="16"/>
  <c r="K1962" i="16"/>
  <c r="K1974" i="16"/>
  <c r="K1987" i="16"/>
  <c r="K2000" i="16"/>
  <c r="K2012" i="16"/>
  <c r="K2026" i="16"/>
  <c r="K2038" i="16"/>
  <c r="K2051" i="16"/>
  <c r="K2064" i="16"/>
  <c r="K2076" i="16"/>
  <c r="K2090" i="16"/>
  <c r="K2102" i="16"/>
  <c r="K2115" i="16"/>
  <c r="K2128" i="16"/>
  <c r="K2140" i="16"/>
  <c r="K2154" i="16"/>
  <c r="K2166" i="16"/>
  <c r="K2179" i="16"/>
  <c r="K2192" i="16"/>
  <c r="K2204" i="16"/>
  <c r="K2218" i="16"/>
  <c r="K2230" i="16"/>
  <c r="K2243" i="16"/>
  <c r="K2256" i="16"/>
  <c r="K2268" i="16"/>
  <c r="K2282" i="16"/>
  <c r="K2294" i="16"/>
  <c r="K2307" i="16"/>
  <c r="K2320" i="16"/>
  <c r="K2332" i="16"/>
  <c r="K2346" i="16"/>
  <c r="K2358" i="16"/>
  <c r="K2371" i="16"/>
  <c r="K2384" i="16"/>
  <c r="K2396" i="16"/>
  <c r="K2410" i="16"/>
  <c r="K2422" i="16"/>
  <c r="K2435" i="16"/>
  <c r="K2448" i="16"/>
  <c r="K2460" i="16"/>
  <c r="K2474" i="16"/>
  <c r="K2486" i="16"/>
  <c r="K2499" i="16"/>
  <c r="K2512" i="16"/>
  <c r="K2524" i="16"/>
  <c r="K2535" i="16"/>
  <c r="K2546" i="16"/>
  <c r="K2556" i="16"/>
  <c r="K2567" i="16"/>
  <c r="K2578" i="16"/>
  <c r="K2588" i="16"/>
  <c r="K2599" i="16"/>
  <c r="K2610" i="16"/>
  <c r="K2620" i="16"/>
  <c r="K2631" i="16"/>
  <c r="K2642" i="16"/>
  <c r="K2652" i="16"/>
  <c r="K2663" i="16"/>
  <c r="K2674" i="16"/>
  <c r="K2684" i="16"/>
  <c r="K2695" i="16"/>
  <c r="K2706" i="16"/>
  <c r="K2716" i="16"/>
  <c r="K2727" i="16"/>
  <c r="K2738" i="16"/>
  <c r="K2748" i="16"/>
  <c r="K2759" i="16"/>
  <c r="K2770" i="16"/>
  <c r="K2780" i="16"/>
  <c r="K2791" i="16"/>
  <c r="K2802" i="16"/>
  <c r="K2812" i="16"/>
  <c r="K2823" i="16"/>
  <c r="K2834" i="16"/>
  <c r="K2844" i="16"/>
  <c r="K2854" i="16"/>
  <c r="K2862" i="16"/>
  <c r="K2870" i="16"/>
  <c r="K2878" i="16"/>
  <c r="K2886" i="16"/>
  <c r="K2894" i="16"/>
  <c r="K2902" i="16"/>
  <c r="K2910" i="16"/>
  <c r="K2918" i="16"/>
  <c r="K2926" i="16"/>
  <c r="K2934" i="16"/>
  <c r="K2942" i="16"/>
  <c r="K2950" i="16"/>
  <c r="K2958" i="16"/>
  <c r="K2966" i="16"/>
  <c r="K2974" i="16"/>
  <c r="K2982" i="16"/>
  <c r="K2990" i="16"/>
  <c r="K2998" i="16"/>
  <c r="K3006" i="16"/>
  <c r="K3014" i="16"/>
  <c r="K3022" i="16"/>
  <c r="K3030" i="16"/>
  <c r="K3038" i="16"/>
  <c r="K3046" i="16"/>
  <c r="K3054" i="16"/>
  <c r="K3062" i="16"/>
  <c r="K3070" i="16"/>
  <c r="K3078" i="16"/>
  <c r="K3086" i="16"/>
  <c r="K3094" i="16"/>
  <c r="K3102" i="16"/>
  <c r="K3110" i="16"/>
  <c r="K3118" i="16"/>
  <c r="K3126" i="16"/>
  <c r="K3134" i="16"/>
  <c r="K3142" i="16"/>
  <c r="K3150" i="16"/>
  <c r="K3158" i="16"/>
  <c r="K3166" i="16"/>
  <c r="K3174" i="16"/>
  <c r="K3182" i="16"/>
  <c r="K3190" i="16"/>
  <c r="K3198" i="16"/>
  <c r="K3206" i="16"/>
  <c r="K3214" i="16"/>
  <c r="K3222" i="16"/>
  <c r="K3230" i="16"/>
  <c r="K3238" i="16"/>
  <c r="K3246" i="16"/>
  <c r="K3254" i="16"/>
  <c r="K3262" i="16"/>
  <c r="K3270" i="16"/>
  <c r="K3278" i="16"/>
  <c r="K3286" i="16"/>
  <c r="K3294" i="16"/>
  <c r="K3302" i="16"/>
  <c r="K3310" i="16"/>
  <c r="K3318" i="16"/>
  <c r="K3326" i="16"/>
  <c r="K3334" i="16"/>
  <c r="K3342" i="16"/>
  <c r="K3350" i="16"/>
  <c r="K3358" i="16"/>
  <c r="K3366" i="16"/>
  <c r="K3374" i="16"/>
  <c r="K3382" i="16"/>
  <c r="K3390" i="16"/>
  <c r="K3398" i="16"/>
  <c r="K3406" i="16"/>
  <c r="K3414" i="16"/>
  <c r="K3422" i="16"/>
  <c r="K3430" i="16"/>
  <c r="K3438" i="16"/>
  <c r="K3446" i="16"/>
  <c r="K3454" i="16"/>
  <c r="K3462" i="16"/>
  <c r="K3470" i="16"/>
  <c r="K3478" i="16"/>
  <c r="K3486" i="16"/>
  <c r="K3494" i="16"/>
  <c r="K3502" i="16"/>
  <c r="K3510" i="16"/>
  <c r="K3518" i="16"/>
  <c r="K3526" i="16"/>
  <c r="K3534" i="16"/>
  <c r="K3542" i="16"/>
  <c r="K3550" i="16"/>
  <c r="K3558" i="16"/>
  <c r="K3566" i="16"/>
  <c r="K3574" i="16"/>
  <c r="K3582" i="16"/>
  <c r="K3590" i="16"/>
  <c r="K3598" i="16"/>
  <c r="K3606" i="16"/>
  <c r="K3614" i="16"/>
  <c r="K3622" i="16"/>
  <c r="K3630" i="16"/>
  <c r="K3638" i="16"/>
  <c r="K3646" i="16"/>
  <c r="K3654" i="16"/>
  <c r="K3662" i="16"/>
  <c r="K3670" i="16"/>
  <c r="K3678" i="16"/>
  <c r="K3686" i="16"/>
  <c r="K3694" i="16"/>
  <c r="K3702" i="16"/>
  <c r="K3710" i="16"/>
  <c r="K3718" i="16"/>
  <c r="K3726" i="16"/>
  <c r="K3734" i="16"/>
  <c r="K3742" i="16"/>
  <c r="K3750" i="16"/>
  <c r="K3758" i="16"/>
  <c r="K3766" i="16"/>
  <c r="K3774" i="16"/>
  <c r="K3782" i="16"/>
  <c r="K3790" i="16"/>
  <c r="K3798" i="16"/>
  <c r="K3806" i="16"/>
  <c r="K3814" i="16"/>
  <c r="K3822" i="16"/>
  <c r="K3830" i="16"/>
  <c r="K3838" i="16"/>
  <c r="K3846" i="16"/>
  <c r="K3854" i="16"/>
  <c r="K3862" i="16"/>
  <c r="K3870" i="16"/>
  <c r="K3878" i="16"/>
  <c r="K3886" i="16"/>
  <c r="K3894" i="16"/>
  <c r="K3902" i="16"/>
  <c r="K3910" i="16"/>
  <c r="K3918" i="16"/>
  <c r="K3926" i="16"/>
  <c r="K3934" i="16"/>
  <c r="K3942" i="16"/>
  <c r="K3950" i="16"/>
  <c r="K3958" i="16"/>
  <c r="K3966" i="16"/>
  <c r="K3974" i="16"/>
  <c r="K3982" i="16"/>
  <c r="K3990" i="16"/>
  <c r="K3998" i="16"/>
  <c r="K4006" i="16"/>
  <c r="K4014" i="16"/>
  <c r="K4022" i="16"/>
  <c r="K4030" i="16"/>
  <c r="K5765" i="16"/>
  <c r="K442" i="16"/>
  <c r="K627" i="16"/>
  <c r="K814" i="16"/>
  <c r="K958" i="16"/>
  <c r="K1063" i="16"/>
  <c r="K1166" i="16"/>
  <c r="K1268" i="16"/>
  <c r="K1359" i="16"/>
  <c r="K1403" i="16"/>
  <c r="K1436" i="16"/>
  <c r="K1467" i="16"/>
  <c r="K1498" i="16"/>
  <c r="K1522" i="16"/>
  <c r="K1542" i="16"/>
  <c r="K1559" i="16"/>
  <c r="K1575" i="16"/>
  <c r="K1594" i="16"/>
  <c r="K1610" i="16"/>
  <c r="K1627" i="16"/>
  <c r="K1644" i="16"/>
  <c r="K1660" i="16"/>
  <c r="K1679" i="16"/>
  <c r="K1694" i="16"/>
  <c r="K1707" i="16"/>
  <c r="K1720" i="16"/>
  <c r="K1732" i="16"/>
  <c r="K1746" i="16"/>
  <c r="K1758" i="16"/>
  <c r="K1771" i="16"/>
  <c r="K1784" i="16"/>
  <c r="K1796" i="16"/>
  <c r="K1810" i="16"/>
  <c r="K1822" i="16"/>
  <c r="K1835" i="16"/>
  <c r="K1848" i="16"/>
  <c r="K1860" i="16"/>
  <c r="K1874" i="16"/>
  <c r="K1886" i="16"/>
  <c r="K1899" i="16"/>
  <c r="K1912" i="16"/>
  <c r="K1924" i="16"/>
  <c r="K1938" i="16"/>
  <c r="K1950" i="16"/>
  <c r="K1963" i="16"/>
  <c r="K1976" i="16"/>
  <c r="K1988" i="16"/>
  <c r="K2002" i="16"/>
  <c r="K2014" i="16"/>
  <c r="K2027" i="16"/>
  <c r="K2040" i="16"/>
  <c r="K2052" i="16"/>
  <c r="K2066" i="16"/>
  <c r="K2078" i="16"/>
  <c r="K2091" i="16"/>
  <c r="K2104" i="16"/>
  <c r="K2116" i="16"/>
  <c r="K2130" i="16"/>
  <c r="K2142" i="16"/>
  <c r="K2155" i="16"/>
  <c r="K2168" i="16"/>
  <c r="K2180" i="16"/>
  <c r="K2194" i="16"/>
  <c r="K2206" i="16"/>
  <c r="K2219" i="16"/>
  <c r="K2232" i="16"/>
  <c r="K2244" i="16"/>
  <c r="K2258" i="16"/>
  <c r="K2270" i="16"/>
  <c r="K2283" i="16"/>
  <c r="K2296" i="16"/>
  <c r="K2308" i="16"/>
  <c r="K2322" i="16"/>
  <c r="K2334" i="16"/>
  <c r="K2347" i="16"/>
  <c r="K2360" i="16"/>
  <c r="K2372" i="16"/>
  <c r="K2386" i="16"/>
  <c r="K2398" i="16"/>
  <c r="K2411" i="16"/>
  <c r="K2424" i="16"/>
  <c r="K2436" i="16"/>
  <c r="K2450" i="16"/>
  <c r="K2462" i="16"/>
  <c r="K2475" i="16"/>
  <c r="K2488" i="16"/>
  <c r="K2500" i="16"/>
  <c r="K2514" i="16"/>
  <c r="K2526" i="16"/>
  <c r="K2536" i="16"/>
  <c r="K2547" i="16"/>
  <c r="K2558" i="16"/>
  <c r="K2568" i="16"/>
  <c r="K2579" i="16"/>
  <c r="K2590" i="16"/>
  <c r="K2600" i="16"/>
  <c r="K2611" i="16"/>
  <c r="K2622" i="16"/>
  <c r="K2632" i="16"/>
  <c r="K2643" i="16"/>
  <c r="K2654" i="16"/>
  <c r="K2664" i="16"/>
  <c r="K2675" i="16"/>
  <c r="K2686" i="16"/>
  <c r="K2696" i="16"/>
  <c r="K2707" i="16"/>
  <c r="K2718" i="16"/>
  <c r="K2728" i="16"/>
  <c r="K2739" i="16"/>
  <c r="K2750" i="16"/>
  <c r="K2760" i="16"/>
  <c r="K2771" i="16"/>
  <c r="K2782" i="16"/>
  <c r="K2792" i="16"/>
  <c r="K2803" i="16"/>
  <c r="K2814" i="16"/>
  <c r="K2824" i="16"/>
  <c r="K2835" i="16"/>
  <c r="K2846" i="16"/>
  <c r="K2855" i="16"/>
  <c r="K2863" i="16"/>
  <c r="K2871" i="16"/>
  <c r="K2879" i="16"/>
  <c r="K2887" i="16"/>
  <c r="K2895" i="16"/>
  <c r="K2903" i="16"/>
  <c r="K2911" i="16"/>
  <c r="K2919" i="16"/>
  <c r="K2927" i="16"/>
  <c r="K2935" i="16"/>
  <c r="K2943" i="16"/>
  <c r="K2951" i="16"/>
  <c r="K2959" i="16"/>
  <c r="K2967" i="16"/>
  <c r="K2975" i="16"/>
  <c r="K2983" i="16"/>
  <c r="K2991" i="16"/>
  <c r="K2999" i="16"/>
  <c r="K3007" i="16"/>
  <c r="K3015" i="16"/>
  <c r="K3023" i="16"/>
  <c r="K3031" i="16"/>
  <c r="K3039" i="16"/>
  <c r="K3047" i="16"/>
  <c r="K3055" i="16"/>
  <c r="K3063" i="16"/>
  <c r="K3071" i="16"/>
  <c r="K3079" i="16"/>
  <c r="K3087" i="16"/>
  <c r="K3095" i="16"/>
  <c r="K3103" i="16"/>
  <c r="K3111" i="16"/>
  <c r="K3119" i="16"/>
  <c r="K3127" i="16"/>
  <c r="K3135" i="16"/>
  <c r="K3143" i="16"/>
  <c r="K3151" i="16"/>
  <c r="K3159" i="16"/>
  <c r="K3167" i="16"/>
  <c r="K3175" i="16"/>
  <c r="K3183" i="16"/>
  <c r="K3191" i="16"/>
  <c r="K3199" i="16"/>
  <c r="K3207" i="16"/>
  <c r="K3215" i="16"/>
  <c r="K3223" i="16"/>
  <c r="K3231" i="16"/>
  <c r="K3239" i="16"/>
  <c r="K3247" i="16"/>
  <c r="K3255" i="16"/>
  <c r="K3263" i="16"/>
  <c r="K5795" i="16"/>
  <c r="K463" i="16"/>
  <c r="K651" i="16"/>
  <c r="K833" i="16"/>
  <c r="K974" i="16"/>
  <c r="K1076" i="16"/>
  <c r="K1178" i="16"/>
  <c r="K1280" i="16"/>
  <c r="K1370" i="16"/>
  <c r="K1412" i="16"/>
  <c r="K1444" i="16"/>
  <c r="K1468" i="16"/>
  <c r="K1499" i="16"/>
  <c r="K1524" i="16"/>
  <c r="K1543" i="16"/>
  <c r="K1562" i="16"/>
  <c r="K1578" i="16"/>
  <c r="K1595" i="16"/>
  <c r="K1612" i="16"/>
  <c r="K1628" i="16"/>
  <c r="K1647" i="16"/>
  <c r="K1663" i="16"/>
  <c r="K1680" i="16"/>
  <c r="K1696" i="16"/>
  <c r="K1708" i="16"/>
  <c r="K1722" i="16"/>
  <c r="K1734" i="16"/>
  <c r="K1747" i="16"/>
  <c r="K1760" i="16"/>
  <c r="K1772" i="16"/>
  <c r="K1786" i="16"/>
  <c r="K1798" i="16"/>
  <c r="K1811" i="16"/>
  <c r="K1824" i="16"/>
  <c r="K1836" i="16"/>
  <c r="K1850" i="16"/>
  <c r="K1862" i="16"/>
  <c r="K1875" i="16"/>
  <c r="K1888" i="16"/>
  <c r="K1900" i="16"/>
  <c r="K1914" i="16"/>
  <c r="K1926" i="16"/>
  <c r="K1939" i="16"/>
  <c r="K1952" i="16"/>
  <c r="K1964" i="16"/>
  <c r="K1978" i="16"/>
  <c r="K1990" i="16"/>
  <c r="K2003" i="16"/>
  <c r="K2016" i="16"/>
  <c r="K2028" i="16"/>
  <c r="K2042" i="16"/>
  <c r="K2054" i="16"/>
  <c r="K2067" i="16"/>
  <c r="K2080" i="16"/>
  <c r="K2092" i="16"/>
  <c r="K2106" i="16"/>
  <c r="K2118" i="16"/>
  <c r="K2131" i="16"/>
  <c r="K2144" i="16"/>
  <c r="K2156" i="16"/>
  <c r="K2170" i="16"/>
  <c r="K2182" i="16"/>
  <c r="K2195" i="16"/>
  <c r="K2208" i="16"/>
  <c r="K2220" i="16"/>
  <c r="K2234" i="16"/>
  <c r="K2246" i="16"/>
  <c r="K2259" i="16"/>
  <c r="K2272" i="16"/>
  <c r="K2284" i="16"/>
  <c r="K2298" i="16"/>
  <c r="K2310" i="16"/>
  <c r="K2323" i="16"/>
  <c r="K2336" i="16"/>
  <c r="K2348" i="16"/>
  <c r="K2362" i="16"/>
  <c r="K2374" i="16"/>
  <c r="K2387" i="16"/>
  <c r="K2400" i="16"/>
  <c r="K2412" i="16"/>
  <c r="K2426" i="16"/>
  <c r="K2438" i="16"/>
  <c r="K2451" i="16"/>
  <c r="K2464" i="16"/>
  <c r="K2476" i="16"/>
  <c r="K2490" i="16"/>
  <c r="K2502" i="16"/>
  <c r="K2515" i="16"/>
  <c r="K2527" i="16"/>
  <c r="K2538" i="16"/>
  <c r="K2548" i="16"/>
  <c r="K2559" i="16"/>
  <c r="K2570" i="16"/>
  <c r="K2580" i="16"/>
  <c r="K2591" i="16"/>
  <c r="K2602" i="16"/>
  <c r="K2612" i="16"/>
  <c r="K2623" i="16"/>
  <c r="K2634" i="16"/>
  <c r="K2644" i="16"/>
  <c r="K2655" i="16"/>
  <c r="K2666" i="16"/>
  <c r="K2676" i="16"/>
  <c r="K2687" i="16"/>
  <c r="K2698" i="16"/>
  <c r="K2708" i="16"/>
  <c r="K2719" i="16"/>
  <c r="K2730" i="16"/>
  <c r="K2740" i="16"/>
  <c r="K2751" i="16"/>
  <c r="K2762" i="16"/>
  <c r="K2772" i="16"/>
  <c r="K2783" i="16"/>
  <c r="K2794" i="16"/>
  <c r="K2804" i="16"/>
  <c r="K2815" i="16"/>
  <c r="K2826" i="16"/>
  <c r="K2836" i="16"/>
  <c r="K2847" i="16"/>
  <c r="K2856" i="16"/>
  <c r="K2864" i="16"/>
  <c r="K2872" i="16"/>
  <c r="K2880" i="16"/>
  <c r="K2888" i="16"/>
  <c r="K2896" i="16"/>
  <c r="K2904" i="16"/>
  <c r="K2912" i="16"/>
  <c r="K2920" i="16"/>
  <c r="K2928" i="16"/>
  <c r="K2936" i="16"/>
  <c r="K2944" i="16"/>
  <c r="K2952" i="16"/>
  <c r="K2960" i="16"/>
  <c r="K2968" i="16"/>
  <c r="K2976" i="16"/>
  <c r="K2984" i="16"/>
  <c r="K2992" i="16"/>
  <c r="K3000" i="16"/>
  <c r="K3008" i="16"/>
  <c r="K3016" i="16"/>
  <c r="K3024" i="16"/>
  <c r="K3032" i="16"/>
  <c r="K3040" i="16"/>
  <c r="K3048" i="16"/>
  <c r="K3056" i="16"/>
  <c r="K3064" i="16"/>
  <c r="K3072" i="16"/>
  <c r="K3080" i="16"/>
  <c r="K3088" i="16"/>
  <c r="K3096" i="16"/>
  <c r="K3104" i="16"/>
  <c r="K3112" i="16"/>
  <c r="K3120" i="16"/>
  <c r="K3128" i="16"/>
  <c r="K3136" i="16"/>
  <c r="K3144" i="16"/>
  <c r="K3152" i="16"/>
  <c r="K3160" i="16"/>
  <c r="K3168" i="16"/>
  <c r="K3176" i="16"/>
  <c r="K3184" i="16"/>
  <c r="K3192" i="16"/>
  <c r="K3200" i="16"/>
  <c r="K3208" i="16"/>
  <c r="K3216" i="16"/>
  <c r="K3224" i="16"/>
  <c r="K3232" i="16"/>
  <c r="K3240" i="16"/>
  <c r="K3248" i="16"/>
  <c r="K3256" i="16"/>
  <c r="K3264" i="16"/>
  <c r="K3272" i="16"/>
  <c r="K3280" i="16"/>
  <c r="K3288" i="16"/>
  <c r="K3296" i="16"/>
  <c r="K3304" i="16"/>
  <c r="K3312" i="16"/>
  <c r="K3320" i="16"/>
  <c r="K3328" i="16"/>
  <c r="K3336" i="16"/>
  <c r="K3344" i="16"/>
  <c r="K3352" i="16"/>
  <c r="K3360" i="16"/>
  <c r="K3368" i="16"/>
  <c r="K3376" i="16"/>
  <c r="K3384" i="16"/>
  <c r="K3392" i="16"/>
  <c r="K3400" i="16"/>
  <c r="K3408" i="16"/>
  <c r="K3416" i="16"/>
  <c r="K3424" i="16"/>
  <c r="K3432" i="16"/>
  <c r="K3440" i="16"/>
  <c r="K3448" i="16"/>
  <c r="K3456" i="16"/>
  <c r="K3464" i="16"/>
  <c r="K3472" i="16"/>
  <c r="K3480" i="16"/>
  <c r="K3488" i="16"/>
  <c r="K3496" i="16"/>
  <c r="K3504" i="16"/>
  <c r="K3512" i="16"/>
  <c r="K3520" i="16"/>
  <c r="K3528" i="16"/>
  <c r="K3536" i="16"/>
  <c r="K3544" i="16"/>
  <c r="K3552" i="16"/>
  <c r="K3560" i="16"/>
  <c r="K3568" i="16"/>
  <c r="K3576" i="16"/>
  <c r="K3584" i="16"/>
  <c r="K3592" i="16"/>
  <c r="K3600" i="16"/>
  <c r="K3608" i="16"/>
  <c r="K3616" i="16"/>
  <c r="K3624" i="16"/>
  <c r="K3632" i="16"/>
  <c r="K3640" i="16"/>
  <c r="K3648" i="16"/>
  <c r="K3656" i="16"/>
  <c r="K3664" i="16"/>
  <c r="K3672" i="16"/>
  <c r="K3680" i="16"/>
  <c r="K3688" i="16"/>
  <c r="K3696" i="16"/>
  <c r="K3704" i="16"/>
  <c r="K3712" i="16"/>
  <c r="K3720" i="16"/>
  <c r="K3728" i="16"/>
  <c r="K3736" i="16"/>
  <c r="K3744" i="16"/>
  <c r="K3752" i="16"/>
  <c r="K3760" i="16"/>
  <c r="K3768" i="16"/>
  <c r="K3776" i="16"/>
  <c r="K3784" i="16"/>
  <c r="K3792" i="16"/>
  <c r="K3800" i="16"/>
  <c r="K3808" i="16"/>
  <c r="K3816" i="16"/>
  <c r="K3824" i="16"/>
  <c r="K3832" i="16"/>
  <c r="K3840" i="16"/>
  <c r="K3848" i="16"/>
  <c r="K3856" i="16"/>
  <c r="K3864" i="16"/>
  <c r="K3872" i="16"/>
  <c r="K3880" i="16"/>
  <c r="K3888" i="16"/>
  <c r="K3896" i="16"/>
  <c r="K3904" i="16"/>
  <c r="K3912" i="16"/>
  <c r="K3920" i="16"/>
  <c r="K3928" i="16"/>
  <c r="K3936" i="16"/>
  <c r="K3944" i="16"/>
  <c r="K3952" i="16"/>
  <c r="K3960" i="16"/>
  <c r="K3968" i="16"/>
  <c r="K3976" i="16"/>
  <c r="K3984" i="16"/>
  <c r="K3992" i="16"/>
  <c r="K4000" i="16"/>
  <c r="K4008" i="16"/>
  <c r="K4016" i="16"/>
  <c r="K4024" i="16"/>
  <c r="K4032" i="16"/>
  <c r="K4040" i="16"/>
  <c r="K4048" i="16"/>
  <c r="K4056" i="16"/>
  <c r="K4064" i="16"/>
  <c r="K4072" i="16"/>
  <c r="K4080" i="16"/>
  <c r="K4088" i="16"/>
  <c r="K4096" i="16"/>
  <c r="K4104" i="16"/>
  <c r="K4112" i="16"/>
  <c r="K4120" i="16"/>
  <c r="K4128" i="16"/>
  <c r="K4136" i="16"/>
  <c r="K4144" i="16"/>
  <c r="K4152" i="16"/>
  <c r="K4160" i="16"/>
  <c r="K4168" i="16"/>
  <c r="K4176" i="16"/>
  <c r="K4184" i="16"/>
  <c r="K4192" i="16"/>
  <c r="K4200" i="16"/>
  <c r="K4208" i="16"/>
  <c r="K4216" i="16"/>
  <c r="K4224" i="16"/>
  <c r="K4232" i="16"/>
  <c r="K4240" i="16"/>
  <c r="K4248" i="16"/>
  <c r="K4256" i="16"/>
  <c r="K4264" i="16"/>
  <c r="K4272" i="16"/>
  <c r="K4280" i="16"/>
  <c r="K4288" i="16"/>
  <c r="K4296" i="16"/>
  <c r="K4304" i="16"/>
  <c r="K4312" i="16"/>
  <c r="K4320" i="16"/>
  <c r="K4328" i="16"/>
  <c r="K4336" i="16"/>
  <c r="K4344" i="16"/>
  <c r="K4352" i="16"/>
  <c r="K4360" i="16"/>
  <c r="K4368" i="16"/>
  <c r="K4376" i="16"/>
  <c r="K4384" i="16"/>
  <c r="K4392" i="16"/>
  <c r="K4400" i="16"/>
  <c r="K4408" i="16"/>
  <c r="K4416" i="16"/>
  <c r="K4424" i="16"/>
  <c r="K4432" i="16"/>
  <c r="K4440" i="16"/>
  <c r="K4448" i="16"/>
  <c r="K4456" i="16"/>
  <c r="K4464" i="16"/>
  <c r="K4472" i="16"/>
  <c r="K4480" i="16"/>
  <c r="K4488" i="16"/>
  <c r="K4496" i="16"/>
  <c r="K4504" i="16"/>
  <c r="K4512" i="16"/>
  <c r="K4520" i="16"/>
  <c r="K295" i="16"/>
  <c r="K1371" i="16"/>
  <c r="K1580" i="16"/>
  <c r="K1710" i="16"/>
  <c r="K1812" i="16"/>
  <c r="K1915" i="16"/>
  <c r="K2018" i="16"/>
  <c r="K2120" i="16"/>
  <c r="K2222" i="16"/>
  <c r="K2324" i="16"/>
  <c r="K2427" i="16"/>
  <c r="K2528" i="16"/>
  <c r="K2614" i="16"/>
  <c r="K2699" i="16"/>
  <c r="K2784" i="16"/>
  <c r="K2865" i="16"/>
  <c r="K2929" i="16"/>
  <c r="K2993" i="16"/>
  <c r="K3033" i="16"/>
  <c r="K3065" i="16"/>
  <c r="K3091" i="16"/>
  <c r="K3114" i="16"/>
  <c r="K3137" i="16"/>
  <c r="K3155" i="16"/>
  <c r="K3178" i="16"/>
  <c r="K3201" i="16"/>
  <c r="K3219" i="16"/>
  <c r="K3242" i="16"/>
  <c r="K3261" i="16"/>
  <c r="K3275" i="16"/>
  <c r="K3289" i="16"/>
  <c r="K3301" i="16"/>
  <c r="K3314" i="16"/>
  <c r="K3327" i="16"/>
  <c r="K3339" i="16"/>
  <c r="K3353" i="16"/>
  <c r="K3365" i="16"/>
  <c r="K3378" i="16"/>
  <c r="K3391" i="16"/>
  <c r="K3403" i="16"/>
  <c r="K3417" i="16"/>
  <c r="K3429" i="16"/>
  <c r="K3442" i="16"/>
  <c r="K3455" i="16"/>
  <c r="K3467" i="16"/>
  <c r="K3481" i="16"/>
  <c r="K3493" i="16"/>
  <c r="K3506" i="16"/>
  <c r="K3519" i="16"/>
  <c r="K3531" i="16"/>
  <c r="K3545" i="16"/>
  <c r="K3557" i="16"/>
  <c r="K3570" i="16"/>
  <c r="K3583" i="16"/>
  <c r="K3595" i="16"/>
  <c r="K3609" i="16"/>
  <c r="K3621" i="16"/>
  <c r="K3634" i="16"/>
  <c r="K3647" i="16"/>
  <c r="K3659" i="16"/>
  <c r="K3673" i="16"/>
  <c r="K3685" i="16"/>
  <c r="K3698" i="16"/>
  <c r="K3711" i="16"/>
  <c r="K3723" i="16"/>
  <c r="K3737" i="16"/>
  <c r="K3749" i="16"/>
  <c r="K3762" i="16"/>
  <c r="K3775" i="16"/>
  <c r="K3787" i="16"/>
  <c r="K3801" i="16"/>
  <c r="K3813" i="16"/>
  <c r="K3826" i="16"/>
  <c r="K3839" i="16"/>
  <c r="K3851" i="16"/>
  <c r="K3865" i="16"/>
  <c r="K3877" i="16"/>
  <c r="K3890" i="16"/>
  <c r="K3903" i="16"/>
  <c r="K3915" i="16"/>
  <c r="K3929" i="16"/>
  <c r="K3941" i="16"/>
  <c r="K3954" i="16"/>
  <c r="K3967" i="16"/>
  <c r="K3979" i="16"/>
  <c r="K3993" i="16"/>
  <c r="K4005" i="16"/>
  <c r="K4018" i="16"/>
  <c r="K4031" i="16"/>
  <c r="K4042" i="16"/>
  <c r="K4053" i="16"/>
  <c r="K4063" i="16"/>
  <c r="K4074" i="16"/>
  <c r="K4085" i="16"/>
  <c r="K4095" i="16"/>
  <c r="K4106" i="16"/>
  <c r="K4117" i="16"/>
  <c r="K4127" i="16"/>
  <c r="K4138" i="16"/>
  <c r="K4149" i="16"/>
  <c r="K4159" i="16"/>
  <c r="K4170" i="16"/>
  <c r="K4181" i="16"/>
  <c r="K4191" i="16"/>
  <c r="K4202" i="16"/>
  <c r="K4213" i="16"/>
  <c r="K4223" i="16"/>
  <c r="K4234" i="16"/>
  <c r="K4245" i="16"/>
  <c r="K4255" i="16"/>
  <c r="K4266" i="16"/>
  <c r="K4277" i="16"/>
  <c r="K4287" i="16"/>
  <c r="K4298" i="16"/>
  <c r="K4309" i="16"/>
  <c r="K4319" i="16"/>
  <c r="K4330" i="16"/>
  <c r="K4341" i="16"/>
  <c r="K4351" i="16"/>
  <c r="K4362" i="16"/>
  <c r="K4373" i="16"/>
  <c r="K4383" i="16"/>
  <c r="K4394" i="16"/>
  <c r="K4405" i="16"/>
  <c r="K4415" i="16"/>
  <c r="K4426" i="16"/>
  <c r="K4437" i="16"/>
  <c r="K4447" i="16"/>
  <c r="K4458" i="16"/>
  <c r="K4469" i="16"/>
  <c r="K4479" i="16"/>
  <c r="K4490" i="16"/>
  <c r="K4501" i="16"/>
  <c r="K4511" i="16"/>
  <c r="K4522" i="16"/>
  <c r="K4531" i="16"/>
  <c r="K4541" i="16"/>
  <c r="K4550" i="16"/>
  <c r="K4559" i="16"/>
  <c r="K4568" i="16"/>
  <c r="K4576" i="16"/>
  <c r="K4584" i="16"/>
  <c r="K4592" i="16"/>
  <c r="K4600" i="16"/>
  <c r="K4608" i="16"/>
  <c r="K4616" i="16"/>
  <c r="K4624" i="16"/>
  <c r="K4632" i="16"/>
  <c r="K4640" i="16"/>
  <c r="K4648" i="16"/>
  <c r="K4656" i="16"/>
  <c r="K4664" i="16"/>
  <c r="K4672" i="16"/>
  <c r="K4680" i="16"/>
  <c r="K4688" i="16"/>
  <c r="K4696" i="16"/>
  <c r="K4704" i="16"/>
  <c r="K4712" i="16"/>
  <c r="K4720" i="16"/>
  <c r="K4728" i="16"/>
  <c r="K4736" i="16"/>
  <c r="K4744" i="16"/>
  <c r="K4752" i="16"/>
  <c r="K4760" i="16"/>
  <c r="K4768" i="16"/>
  <c r="K4776" i="16"/>
  <c r="K4784" i="16"/>
  <c r="K4792" i="16"/>
  <c r="K488" i="16"/>
  <c r="K1414" i="16"/>
  <c r="K1596" i="16"/>
  <c r="K1723" i="16"/>
  <c r="K1826" i="16"/>
  <c r="K1928" i="16"/>
  <c r="K2030" i="16"/>
  <c r="K2132" i="16"/>
  <c r="K2235" i="16"/>
  <c r="K2338" i="16"/>
  <c r="K2440" i="16"/>
  <c r="K2539" i="16"/>
  <c r="K2624" i="16"/>
  <c r="K2710" i="16"/>
  <c r="K2795" i="16"/>
  <c r="K2873" i="16"/>
  <c r="K2937" i="16"/>
  <c r="K3001" i="16"/>
  <c r="K3034" i="16"/>
  <c r="K3066" i="16"/>
  <c r="K3097" i="16"/>
  <c r="K3115" i="16"/>
  <c r="K3138" i="16"/>
  <c r="K3161" i="16"/>
  <c r="K3179" i="16"/>
  <c r="K3202" i="16"/>
  <c r="K3225" i="16"/>
  <c r="K3243" i="16"/>
  <c r="K3265" i="16"/>
  <c r="K3277" i="16"/>
  <c r="K3290" i="16"/>
  <c r="K3303" i="16"/>
  <c r="K3315" i="16"/>
  <c r="K3329" i="16"/>
  <c r="K3341" i="16"/>
  <c r="K3354" i="16"/>
  <c r="K3367" i="16"/>
  <c r="K3379" i="16"/>
  <c r="K3393" i="16"/>
  <c r="K3405" i="16"/>
  <c r="K3418" i="16"/>
  <c r="K3431" i="16"/>
  <c r="K3443" i="16"/>
  <c r="K3457" i="16"/>
  <c r="K3469" i="16"/>
  <c r="K3482" i="16"/>
  <c r="K3495" i="16"/>
  <c r="K3507" i="16"/>
  <c r="K3521" i="16"/>
  <c r="K3533" i="16"/>
  <c r="K3546" i="16"/>
  <c r="K3559" i="16"/>
  <c r="K3571" i="16"/>
  <c r="K3585" i="16"/>
  <c r="K3597" i="16"/>
  <c r="K3610" i="16"/>
  <c r="K3623" i="16"/>
  <c r="K3635" i="16"/>
  <c r="K3649" i="16"/>
  <c r="K3661" i="16"/>
  <c r="K3674" i="16"/>
  <c r="K3687" i="16"/>
  <c r="K3699" i="16"/>
  <c r="K3713" i="16"/>
  <c r="K3725" i="16"/>
  <c r="K3738" i="16"/>
  <c r="K3751" i="16"/>
  <c r="K3763" i="16"/>
  <c r="K3777" i="16"/>
  <c r="K3789" i="16"/>
  <c r="K3802" i="16"/>
  <c r="K3815" i="16"/>
  <c r="K3827" i="16"/>
  <c r="K3841" i="16"/>
  <c r="K3853" i="16"/>
  <c r="K3866" i="16"/>
  <c r="K3879" i="16"/>
  <c r="K3891" i="16"/>
  <c r="K3905" i="16"/>
  <c r="K3917" i="16"/>
  <c r="K3930" i="16"/>
  <c r="K3943" i="16"/>
  <c r="K3955" i="16"/>
  <c r="K3969" i="16"/>
  <c r="K3981" i="16"/>
  <c r="K3994" i="16"/>
  <c r="K4007" i="16"/>
  <c r="K4019" i="16"/>
  <c r="K4033" i="16"/>
  <c r="K4043" i="16"/>
  <c r="K4054" i="16"/>
  <c r="K4065" i="16"/>
  <c r="K4075" i="16"/>
  <c r="K4086" i="16"/>
  <c r="K4097" i="16"/>
  <c r="K4107" i="16"/>
  <c r="K4118" i="16"/>
  <c r="K4129" i="16"/>
  <c r="K4139" i="16"/>
  <c r="K4150" i="16"/>
  <c r="K4161" i="16"/>
  <c r="K4171" i="16"/>
  <c r="K4182" i="16"/>
  <c r="K4193" i="16"/>
  <c r="K4203" i="16"/>
  <c r="K4214" i="16"/>
  <c r="K4225" i="16"/>
  <c r="K4235" i="16"/>
  <c r="K4246" i="16"/>
  <c r="K4257" i="16"/>
  <c r="K4267" i="16"/>
  <c r="K4278" i="16"/>
  <c r="K4289" i="16"/>
  <c r="K4299" i="16"/>
  <c r="K4310" i="16"/>
  <c r="K4321" i="16"/>
  <c r="K4331" i="16"/>
  <c r="K4342" i="16"/>
  <c r="K4353" i="16"/>
  <c r="K4363" i="16"/>
  <c r="K4374" i="16"/>
  <c r="K4385" i="16"/>
  <c r="K4395" i="16"/>
  <c r="K4406" i="16"/>
  <c r="K4417" i="16"/>
  <c r="K4427" i="16"/>
  <c r="K4438" i="16"/>
  <c r="K4449" i="16"/>
  <c r="K4459" i="16"/>
  <c r="K4470" i="16"/>
  <c r="K4481" i="16"/>
  <c r="K4491" i="16"/>
  <c r="K4502" i="16"/>
  <c r="K4513" i="16"/>
  <c r="K4523" i="16"/>
  <c r="K4533" i="16"/>
  <c r="K4542" i="16"/>
  <c r="K4551" i="16"/>
  <c r="K4560" i="16"/>
  <c r="K4569" i="16"/>
  <c r="K4577" i="16"/>
  <c r="K4585" i="16"/>
  <c r="K4593" i="16"/>
  <c r="K4601" i="16"/>
  <c r="K4609" i="16"/>
  <c r="K4617" i="16"/>
  <c r="K4625" i="16"/>
  <c r="K4633" i="16"/>
  <c r="K4641" i="16"/>
  <c r="K4649" i="16"/>
  <c r="K4657" i="16"/>
  <c r="K4665" i="16"/>
  <c r="K4673" i="16"/>
  <c r="K4681" i="16"/>
  <c r="K4689" i="16"/>
  <c r="K4697" i="16"/>
  <c r="K4705" i="16"/>
  <c r="K4713" i="16"/>
  <c r="K4721" i="16"/>
  <c r="K4729" i="16"/>
  <c r="K4737" i="16"/>
  <c r="K4745" i="16"/>
  <c r="K4753" i="16"/>
  <c r="K4761" i="16"/>
  <c r="K4769" i="16"/>
  <c r="K4777" i="16"/>
  <c r="K4785" i="16"/>
  <c r="K4793" i="16"/>
  <c r="K4801" i="16"/>
  <c r="K4809" i="16"/>
  <c r="K678" i="16"/>
  <c r="K1446" i="16"/>
  <c r="K1615" i="16"/>
  <c r="K1736" i="16"/>
  <c r="K1838" i="16"/>
  <c r="K1940" i="16"/>
  <c r="K2043" i="16"/>
  <c r="K2146" i="16"/>
  <c r="K2248" i="16"/>
  <c r="K2350" i="16"/>
  <c r="K2452" i="16"/>
  <c r="K2550" i="16"/>
  <c r="K2635" i="16"/>
  <c r="K2720" i="16"/>
  <c r="K2806" i="16"/>
  <c r="K2881" i="16"/>
  <c r="K2945" i="16"/>
  <c r="K3009" i="16"/>
  <c r="K3041" i="16"/>
  <c r="K3073" i="16"/>
  <c r="K3098" i="16"/>
  <c r="K3121" i="16"/>
  <c r="K3139" i="16"/>
  <c r="K3162" i="16"/>
  <c r="K3185" i="16"/>
  <c r="K3203" i="16"/>
  <c r="K3226" i="16"/>
  <c r="K3249" i="16"/>
  <c r="K3266" i="16"/>
  <c r="K3279" i="16"/>
  <c r="K3291" i="16"/>
  <c r="K3305" i="16"/>
  <c r="K3317" i="16"/>
  <c r="K3330" i="16"/>
  <c r="K3343" i="16"/>
  <c r="K3355" i="16"/>
  <c r="K3369" i="16"/>
  <c r="K3381" i="16"/>
  <c r="K3394" i="16"/>
  <c r="K3407" i="16"/>
  <c r="K3419" i="16"/>
  <c r="K3433" i="16"/>
  <c r="K3445" i="16"/>
  <c r="K3458" i="16"/>
  <c r="K3471" i="16"/>
  <c r="K3483" i="16"/>
  <c r="K3497" i="16"/>
  <c r="K3509" i="16"/>
  <c r="K3522" i="16"/>
  <c r="K3535" i="16"/>
  <c r="K3547" i="16"/>
  <c r="K3561" i="16"/>
  <c r="K3573" i="16"/>
  <c r="K3586" i="16"/>
  <c r="K3599" i="16"/>
  <c r="K3611" i="16"/>
  <c r="K3625" i="16"/>
  <c r="K3637" i="16"/>
  <c r="K3650" i="16"/>
  <c r="K3663" i="16"/>
  <c r="K3675" i="16"/>
  <c r="K3689" i="16"/>
  <c r="K3701" i="16"/>
  <c r="K3714" i="16"/>
  <c r="K3727" i="16"/>
  <c r="K3739" i="16"/>
  <c r="K3753" i="16"/>
  <c r="K3765" i="16"/>
  <c r="K3778" i="16"/>
  <c r="K3791" i="16"/>
  <c r="K3803" i="16"/>
  <c r="K3817" i="16"/>
  <c r="K3829" i="16"/>
  <c r="K3842" i="16"/>
  <c r="K3855" i="16"/>
  <c r="K3867" i="16"/>
  <c r="K3881" i="16"/>
  <c r="K3893" i="16"/>
  <c r="K3906" i="16"/>
  <c r="K3919" i="16"/>
  <c r="K3931" i="16"/>
  <c r="K3945" i="16"/>
  <c r="K3957" i="16"/>
  <c r="K3970" i="16"/>
  <c r="K3983" i="16"/>
  <c r="K3995" i="16"/>
  <c r="K4009" i="16"/>
  <c r="K4021" i="16"/>
  <c r="K4034" i="16"/>
  <c r="K4045" i="16"/>
  <c r="K4055" i="16"/>
  <c r="K4066" i="16"/>
  <c r="K4077" i="16"/>
  <c r="K4087" i="16"/>
  <c r="K4098" i="16"/>
  <c r="K4109" i="16"/>
  <c r="K4119" i="16"/>
  <c r="K4130" i="16"/>
  <c r="K4141" i="16"/>
  <c r="K4151" i="16"/>
  <c r="K4162" i="16"/>
  <c r="K4173" i="16"/>
  <c r="K4183" i="16"/>
  <c r="K4194" i="16"/>
  <c r="K4205" i="16"/>
  <c r="K4215" i="16"/>
  <c r="K4226" i="16"/>
  <c r="K4237" i="16"/>
  <c r="K4247" i="16"/>
  <c r="K4258" i="16"/>
  <c r="K4269" i="16"/>
  <c r="K4279" i="16"/>
  <c r="K4290" i="16"/>
  <c r="K4301" i="16"/>
  <c r="K4311" i="16"/>
  <c r="K4322" i="16"/>
  <c r="K4333" i="16"/>
  <c r="K4343" i="16"/>
  <c r="K4354" i="16"/>
  <c r="K4365" i="16"/>
  <c r="K4375" i="16"/>
  <c r="K4386" i="16"/>
  <c r="K4397" i="16"/>
  <c r="K4407" i="16"/>
  <c r="K4418" i="16"/>
  <c r="K4429" i="16"/>
  <c r="K4439" i="16"/>
  <c r="K4450" i="16"/>
  <c r="K4461" i="16"/>
  <c r="K4471" i="16"/>
  <c r="K4482" i="16"/>
  <c r="K4493" i="16"/>
  <c r="K4503" i="16"/>
  <c r="K4514" i="16"/>
  <c r="K4525" i="16"/>
  <c r="K4534" i="16"/>
  <c r="K4543" i="16"/>
  <c r="K4552" i="16"/>
  <c r="K4561" i="16"/>
  <c r="K4570" i="16"/>
  <c r="K4578" i="16"/>
  <c r="K4586" i="16"/>
  <c r="K4594" i="16"/>
  <c r="K4602" i="16"/>
  <c r="K4610" i="16"/>
  <c r="K4618" i="16"/>
  <c r="K4626" i="16"/>
  <c r="K4634" i="16"/>
  <c r="K4642" i="16"/>
  <c r="K4650" i="16"/>
  <c r="K4658" i="16"/>
  <c r="K4666" i="16"/>
  <c r="K4674" i="16"/>
  <c r="K4682" i="16"/>
  <c r="K4690" i="16"/>
  <c r="K4698" i="16"/>
  <c r="K4706" i="16"/>
  <c r="K4714" i="16"/>
  <c r="K4722" i="16"/>
  <c r="K4730" i="16"/>
  <c r="K4738" i="16"/>
  <c r="K4746" i="16"/>
  <c r="K4754" i="16"/>
  <c r="K4762" i="16"/>
  <c r="K4770" i="16"/>
  <c r="K4778" i="16"/>
  <c r="K4786" i="16"/>
  <c r="K4794" i="16"/>
  <c r="K4802" i="16"/>
  <c r="K4810" i="16"/>
  <c r="K4818" i="16"/>
  <c r="K4826" i="16"/>
  <c r="K4834" i="16"/>
  <c r="K4842" i="16"/>
  <c r="K4850" i="16"/>
  <c r="K4858" i="16"/>
  <c r="K4866" i="16"/>
  <c r="K4874" i="16"/>
  <c r="K4882" i="16"/>
  <c r="K4890" i="16"/>
  <c r="K4898" i="16"/>
  <c r="K4906" i="16"/>
  <c r="K4914" i="16"/>
  <c r="K4922" i="16"/>
  <c r="K4930" i="16"/>
  <c r="K4938" i="16"/>
  <c r="K4946" i="16"/>
  <c r="K4954" i="16"/>
  <c r="K4962" i="16"/>
  <c r="K4970" i="16"/>
  <c r="K4978" i="16"/>
  <c r="K4986" i="16"/>
  <c r="K4994" i="16"/>
  <c r="K5002" i="16"/>
  <c r="K5010" i="16"/>
  <c r="K5018" i="16"/>
  <c r="K5026" i="16"/>
  <c r="K5034" i="16"/>
  <c r="K5042" i="16"/>
  <c r="K5050" i="16"/>
  <c r="K5058" i="16"/>
  <c r="K5066" i="16"/>
  <c r="K5074" i="16"/>
  <c r="K5082" i="16"/>
  <c r="K5090" i="16"/>
  <c r="K5098" i="16"/>
  <c r="K5106" i="16"/>
  <c r="K5114" i="16"/>
  <c r="K5122" i="16"/>
  <c r="K5130" i="16"/>
  <c r="K5138" i="16"/>
  <c r="K5146" i="16"/>
  <c r="K5154" i="16"/>
  <c r="K5162" i="16"/>
  <c r="K5170" i="16"/>
  <c r="K5178" i="16"/>
  <c r="K5186" i="16"/>
  <c r="K5194" i="16"/>
  <c r="K5202" i="16"/>
  <c r="K5210" i="16"/>
  <c r="K5218" i="16"/>
  <c r="K5226" i="16"/>
  <c r="K5234" i="16"/>
  <c r="K5242" i="16"/>
  <c r="K5250" i="16"/>
  <c r="K5258" i="16"/>
  <c r="K5266" i="16"/>
  <c r="K5274" i="16"/>
  <c r="K14" i="16"/>
  <c r="K22" i="16"/>
  <c r="K30" i="16"/>
  <c r="K38" i="16"/>
  <c r="K46" i="16"/>
  <c r="K54" i="16"/>
  <c r="K62" i="16"/>
  <c r="K70" i="16"/>
  <c r="K78" i="16"/>
  <c r="K86" i="16"/>
  <c r="K94" i="16"/>
  <c r="K102" i="16"/>
  <c r="K110" i="16"/>
  <c r="K118" i="16"/>
  <c r="K126" i="16"/>
  <c r="K134" i="16"/>
  <c r="K142" i="16"/>
  <c r="K150" i="16"/>
  <c r="K158" i="16"/>
  <c r="K166" i="16"/>
  <c r="K174" i="16"/>
  <c r="K182" i="16"/>
  <c r="K190" i="16"/>
  <c r="K198" i="16"/>
  <c r="K206" i="16"/>
  <c r="K214" i="16"/>
  <c r="K222" i="16"/>
  <c r="K230" i="16"/>
  <c r="K238" i="16"/>
  <c r="K246" i="16"/>
  <c r="K254" i="16"/>
  <c r="K262" i="16"/>
  <c r="K270" i="16"/>
  <c r="K3434" i="16"/>
  <c r="K3895" i="16"/>
  <c r="K3959" i="16"/>
  <c r="K3997" i="16"/>
  <c r="K4023" i="16"/>
  <c r="K4046" i="16"/>
  <c r="K4067" i="16"/>
  <c r="K4089" i="16"/>
  <c r="K4121" i="16"/>
  <c r="K4153" i="16"/>
  <c r="K4174" i="16"/>
  <c r="K4195" i="16"/>
  <c r="K4206" i="16"/>
  <c r="K4227" i="16"/>
  <c r="K4249" i="16"/>
  <c r="K4270" i="16"/>
  <c r="K4281" i="16"/>
  <c r="K4302" i="16"/>
  <c r="K4323" i="16"/>
  <c r="K4334" i="16"/>
  <c r="K4355" i="16"/>
  <c r="K4366" i="16"/>
  <c r="K4387" i="16"/>
  <c r="K4398" i="16"/>
  <c r="K855" i="16"/>
  <c r="K1476" i="16"/>
  <c r="K1631" i="16"/>
  <c r="K1748" i="16"/>
  <c r="K1851" i="16"/>
  <c r="K1954" i="16"/>
  <c r="K2056" i="16"/>
  <c r="K2158" i="16"/>
  <c r="K2260" i="16"/>
  <c r="K2363" i="16"/>
  <c r="K2466" i="16"/>
  <c r="K2560" i="16"/>
  <c r="K2646" i="16"/>
  <c r="K2731" i="16"/>
  <c r="K2816" i="16"/>
  <c r="K2889" i="16"/>
  <c r="K2953" i="16"/>
  <c r="K3010" i="16"/>
  <c r="K3042" i="16"/>
  <c r="K3074" i="16"/>
  <c r="K3099" i="16"/>
  <c r="K3122" i="16"/>
  <c r="K3145" i="16"/>
  <c r="K3163" i="16"/>
  <c r="K3186" i="16"/>
  <c r="K3209" i="16"/>
  <c r="K3227" i="16"/>
  <c r="K3250" i="16"/>
  <c r="K3267" i="16"/>
  <c r="K3281" i="16"/>
  <c r="K3293" i="16"/>
  <c r="K3306" i="16"/>
  <c r="K3319" i="16"/>
  <c r="K3331" i="16"/>
  <c r="K3345" i="16"/>
  <c r="K3357" i="16"/>
  <c r="K3370" i="16"/>
  <c r="K3383" i="16"/>
  <c r="K3395" i="16"/>
  <c r="K3409" i="16"/>
  <c r="K3421" i="16"/>
  <c r="K3447" i="16"/>
  <c r="K3459" i="16"/>
  <c r="K3473" i="16"/>
  <c r="K3485" i="16"/>
  <c r="K3498" i="16"/>
  <c r="K3511" i="16"/>
  <c r="K3523" i="16"/>
  <c r="K3537" i="16"/>
  <c r="K3549" i="16"/>
  <c r="K3562" i="16"/>
  <c r="K3575" i="16"/>
  <c r="K3587" i="16"/>
  <c r="K3601" i="16"/>
  <c r="K3613" i="16"/>
  <c r="K3626" i="16"/>
  <c r="K3639" i="16"/>
  <c r="K3651" i="16"/>
  <c r="K3665" i="16"/>
  <c r="K3677" i="16"/>
  <c r="K3690" i="16"/>
  <c r="K3703" i="16"/>
  <c r="K3715" i="16"/>
  <c r="K3729" i="16"/>
  <c r="K3741" i="16"/>
  <c r="K3754" i="16"/>
  <c r="K3767" i="16"/>
  <c r="K3779" i="16"/>
  <c r="K3793" i="16"/>
  <c r="K3805" i="16"/>
  <c r="K3818" i="16"/>
  <c r="K3831" i="16"/>
  <c r="K3843" i="16"/>
  <c r="K3857" i="16"/>
  <c r="K3869" i="16"/>
  <c r="K3882" i="16"/>
  <c r="K3907" i="16"/>
  <c r="K3921" i="16"/>
  <c r="K3933" i="16"/>
  <c r="K3946" i="16"/>
  <c r="K3971" i="16"/>
  <c r="K3985" i="16"/>
  <c r="K4010" i="16"/>
  <c r="K4035" i="16"/>
  <c r="K4057" i="16"/>
  <c r="K4078" i="16"/>
  <c r="K4099" i="16"/>
  <c r="K4110" i="16"/>
  <c r="K4131" i="16"/>
  <c r="K4142" i="16"/>
  <c r="K4163" i="16"/>
  <c r="K4185" i="16"/>
  <c r="K4217" i="16"/>
  <c r="K4238" i="16"/>
  <c r="K4259" i="16"/>
  <c r="K4291" i="16"/>
  <c r="K4313" i="16"/>
  <c r="K4345" i="16"/>
  <c r="K4377" i="16"/>
  <c r="K4409" i="16"/>
  <c r="K986" i="16"/>
  <c r="K1500" i="16"/>
  <c r="K1648" i="16"/>
  <c r="K1762" i="16"/>
  <c r="K1864" i="16"/>
  <c r="K1966" i="16"/>
  <c r="K2068" i="16"/>
  <c r="K2171" i="16"/>
  <c r="K2274" i="16"/>
  <c r="K2376" i="16"/>
  <c r="K2478" i="16"/>
  <c r="K2571" i="16"/>
  <c r="K2656" i="16"/>
  <c r="K2742" i="16"/>
  <c r="K2827" i="16"/>
  <c r="K2897" i="16"/>
  <c r="K2961" i="16"/>
  <c r="K3017" i="16"/>
  <c r="K3049" i="16"/>
  <c r="K3081" i="16"/>
  <c r="K3105" i="16"/>
  <c r="K3123" i="16"/>
  <c r="K3146" i="16"/>
  <c r="K3169" i="16"/>
  <c r="K3187" i="16"/>
  <c r="K3210" i="16"/>
  <c r="K3233" i="16"/>
  <c r="K3251" i="16"/>
  <c r="K3269" i="16"/>
  <c r="K3282" i="16"/>
  <c r="K3295" i="16"/>
  <c r="K3307" i="16"/>
  <c r="K3321" i="16"/>
  <c r="K3333" i="16"/>
  <c r="K3346" i="16"/>
  <c r="K3359" i="16"/>
  <c r="K3371" i="16"/>
  <c r="K3385" i="16"/>
  <c r="K3397" i="16"/>
  <c r="K3410" i="16"/>
  <c r="K3423" i="16"/>
  <c r="K3435" i="16"/>
  <c r="K3449" i="16"/>
  <c r="K3461" i="16"/>
  <c r="K3474" i="16"/>
  <c r="K3487" i="16"/>
  <c r="K3499" i="16"/>
  <c r="K3513" i="16"/>
  <c r="K3525" i="16"/>
  <c r="K3538" i="16"/>
  <c r="K3551" i="16"/>
  <c r="K3563" i="16"/>
  <c r="K3577" i="16"/>
  <c r="K3589" i="16"/>
  <c r="K3602" i="16"/>
  <c r="K3615" i="16"/>
  <c r="K3627" i="16"/>
  <c r="K3641" i="16"/>
  <c r="K3653" i="16"/>
  <c r="K3666" i="16"/>
  <c r="K3679" i="16"/>
  <c r="K3691" i="16"/>
  <c r="K3705" i="16"/>
  <c r="K3717" i="16"/>
  <c r="K3730" i="16"/>
  <c r="K3743" i="16"/>
  <c r="K3755" i="16"/>
  <c r="K3769" i="16"/>
  <c r="K3781" i="16"/>
  <c r="K3794" i="16"/>
  <c r="K3807" i="16"/>
  <c r="K3819" i="16"/>
  <c r="K3833" i="16"/>
  <c r="K3845" i="16"/>
  <c r="K3858" i="16"/>
  <c r="K3871" i="16"/>
  <c r="K3883" i="16"/>
  <c r="K3897" i="16"/>
  <c r="K3909" i="16"/>
  <c r="K3922" i="16"/>
  <c r="K3935" i="16"/>
  <c r="K3947" i="16"/>
  <c r="K3961" i="16"/>
  <c r="K3973" i="16"/>
  <c r="K3986" i="16"/>
  <c r="K3999" i="16"/>
  <c r="K4011" i="16"/>
  <c r="K4025" i="16"/>
  <c r="K4037" i="16"/>
  <c r="K4047" i="16"/>
  <c r="K4058" i="16"/>
  <c r="K4069" i="16"/>
  <c r="K4079" i="16"/>
  <c r="K4090" i="16"/>
  <c r="K4101" i="16"/>
  <c r="K4111" i="16"/>
  <c r="K4122" i="16"/>
  <c r="K4133" i="16"/>
  <c r="K4143" i="16"/>
  <c r="K4154" i="16"/>
  <c r="K4165" i="16"/>
  <c r="K4175" i="16"/>
  <c r="K4186" i="16"/>
  <c r="K4197" i="16"/>
  <c r="K4207" i="16"/>
  <c r="K4218" i="16"/>
  <c r="K4229" i="16"/>
  <c r="K4239" i="16"/>
  <c r="K4250" i="16"/>
  <c r="K4261" i="16"/>
  <c r="K4271" i="16"/>
  <c r="K4282" i="16"/>
  <c r="K4293" i="16"/>
  <c r="K4303" i="16"/>
  <c r="K4314" i="16"/>
  <c r="K4325" i="16"/>
  <c r="K4335" i="16"/>
  <c r="K4346" i="16"/>
  <c r="K4357" i="16"/>
  <c r="K4367" i="16"/>
  <c r="K4378" i="16"/>
  <c r="K4389" i="16"/>
  <c r="K4399" i="16"/>
  <c r="K4410" i="16"/>
  <c r="K4421" i="16"/>
  <c r="K4431" i="16"/>
  <c r="K4442" i="16"/>
  <c r="K4453" i="16"/>
  <c r="K4463" i="16"/>
  <c r="K4474" i="16"/>
  <c r="K4485" i="16"/>
  <c r="K4495" i="16"/>
  <c r="K4506" i="16"/>
  <c r="K4517" i="16"/>
  <c r="K4527" i="16"/>
  <c r="K4536" i="16"/>
  <c r="K4545" i="16"/>
  <c r="K4554" i="16"/>
  <c r="K4563" i="16"/>
  <c r="K4572" i="16"/>
  <c r="K4580" i="16"/>
  <c r="K4588" i="16"/>
  <c r="K4596" i="16"/>
  <c r="K4604" i="16"/>
  <c r="K4612" i="16"/>
  <c r="K4620" i="16"/>
  <c r="K4628" i="16"/>
  <c r="K4636" i="16"/>
  <c r="K4644" i="16"/>
  <c r="K4652" i="16"/>
  <c r="K4660" i="16"/>
  <c r="K4668" i="16"/>
  <c r="K4676" i="16"/>
  <c r="K4684" i="16"/>
  <c r="K4692" i="16"/>
  <c r="K4700" i="16"/>
  <c r="K4708" i="16"/>
  <c r="K4716" i="16"/>
  <c r="K4724" i="16"/>
  <c r="K4732" i="16"/>
  <c r="K4740" i="16"/>
  <c r="K4748" i="16"/>
  <c r="K4756" i="16"/>
  <c r="K4764" i="16"/>
  <c r="K4772" i="16"/>
  <c r="K4780" i="16"/>
  <c r="K4788" i="16"/>
  <c r="K4796" i="16"/>
  <c r="K4804" i="16"/>
  <c r="K4812" i="16"/>
  <c r="K4820" i="16"/>
  <c r="K4828" i="16"/>
  <c r="K4836" i="16"/>
  <c r="K4844" i="16"/>
  <c r="K4852" i="16"/>
  <c r="K4860" i="16"/>
  <c r="K4868" i="16"/>
  <c r="K4876" i="16"/>
  <c r="K4884" i="16"/>
  <c r="K4892" i="16"/>
  <c r="K4900" i="16"/>
  <c r="K4908" i="16"/>
  <c r="K4916" i="16"/>
  <c r="K4924" i="16"/>
  <c r="K4932" i="16"/>
  <c r="K4940" i="16"/>
  <c r="K4948" i="16"/>
  <c r="K4956" i="16"/>
  <c r="K4964" i="16"/>
  <c r="K4972" i="16"/>
  <c r="K4980" i="16"/>
  <c r="K4988" i="16"/>
  <c r="K4996" i="16"/>
  <c r="K5004" i="16"/>
  <c r="K5012" i="16"/>
  <c r="K5020" i="16"/>
  <c r="K5028" i="16"/>
  <c r="K5036" i="16"/>
  <c r="K5044" i="16"/>
  <c r="K5052" i="16"/>
  <c r="K5060" i="16"/>
  <c r="K5068" i="16"/>
  <c r="K5076" i="16"/>
  <c r="K5084" i="16"/>
  <c r="K5092" i="16"/>
  <c r="K5100" i="16"/>
  <c r="K5108" i="16"/>
  <c r="K5116" i="16"/>
  <c r="K5124" i="16"/>
  <c r="K5132" i="16"/>
  <c r="K5140" i="16"/>
  <c r="K5148" i="16"/>
  <c r="K5156" i="16"/>
  <c r="K5164" i="16"/>
  <c r="K5172" i="16"/>
  <c r="K5180" i="16"/>
  <c r="K5188" i="16"/>
  <c r="K5196" i="16"/>
  <c r="K5204" i="16"/>
  <c r="K5212" i="16"/>
  <c r="K5220" i="16"/>
  <c r="K5228" i="16"/>
  <c r="K5236" i="16"/>
  <c r="K5244" i="16"/>
  <c r="K5252" i="16"/>
  <c r="K5260" i="16"/>
  <c r="K5268" i="16"/>
  <c r="K5276" i="16"/>
  <c r="K16" i="16"/>
  <c r="K24" i="16"/>
  <c r="K32" i="16"/>
  <c r="K40" i="16"/>
  <c r="K48" i="16"/>
  <c r="K56" i="16"/>
  <c r="K64" i="16"/>
  <c r="K72" i="16"/>
  <c r="K80" i="16"/>
  <c r="K88" i="16"/>
  <c r="K96" i="16"/>
  <c r="K104" i="16"/>
  <c r="K112" i="16"/>
  <c r="K120" i="16"/>
  <c r="K128" i="16"/>
  <c r="K136" i="16"/>
  <c r="K144" i="16"/>
  <c r="K152" i="16"/>
  <c r="K160" i="16"/>
  <c r="K168" i="16"/>
  <c r="K176" i="16"/>
  <c r="K184" i="16"/>
  <c r="K192" i="16"/>
  <c r="K200" i="16"/>
  <c r="K208" i="16"/>
  <c r="K216" i="16"/>
  <c r="K224" i="16"/>
  <c r="K232" i="16"/>
  <c r="K1088" i="16"/>
  <c r="K1530" i="16"/>
  <c r="K1666" i="16"/>
  <c r="K1774" i="16"/>
  <c r="K1876" i="16"/>
  <c r="K1979" i="16"/>
  <c r="K2082" i="16"/>
  <c r="K2184" i="16"/>
  <c r="K2286" i="16"/>
  <c r="K2388" i="16"/>
  <c r="K2491" i="16"/>
  <c r="K2582" i="16"/>
  <c r="K2667" i="16"/>
  <c r="K2752" i="16"/>
  <c r="K2838" i="16"/>
  <c r="K2905" i="16"/>
  <c r="K2969" i="16"/>
  <c r="K3018" i="16"/>
  <c r="K3050" i="16"/>
  <c r="K3082" i="16"/>
  <c r="K3106" i="16"/>
  <c r="K3129" i="16"/>
  <c r="K3147" i="16"/>
  <c r="K3170" i="16"/>
  <c r="K3193" i="16"/>
  <c r="K3211" i="16"/>
  <c r="K3234" i="16"/>
  <c r="K3257" i="16"/>
  <c r="K3271" i="16"/>
  <c r="K3283" i="16"/>
  <c r="K3297" i="16"/>
  <c r="K3309" i="16"/>
  <c r="K3322" i="16"/>
  <c r="K3335" i="16"/>
  <c r="K3347" i="16"/>
  <c r="K3361" i="16"/>
  <c r="K3373" i="16"/>
  <c r="K3386" i="16"/>
  <c r="K3399" i="16"/>
  <c r="K3411" i="16"/>
  <c r="K3425" i="16"/>
  <c r="K3437" i="16"/>
  <c r="K3450" i="16"/>
  <c r="K3463" i="16"/>
  <c r="K3475" i="16"/>
  <c r="K3489" i="16"/>
  <c r="K3501" i="16"/>
  <c r="K3514" i="16"/>
  <c r="K3527" i="16"/>
  <c r="K3539" i="16"/>
  <c r="K3553" i="16"/>
  <c r="K3565" i="16"/>
  <c r="K3578" i="16"/>
  <c r="K3591" i="16"/>
  <c r="K3603" i="16"/>
  <c r="K3617" i="16"/>
  <c r="K3629" i="16"/>
  <c r="K3642" i="16"/>
  <c r="K3655" i="16"/>
  <c r="K3667" i="16"/>
  <c r="K3681" i="16"/>
  <c r="K3693" i="16"/>
  <c r="K3706" i="16"/>
  <c r="K3719" i="16"/>
  <c r="K3731" i="16"/>
  <c r="K3745" i="16"/>
  <c r="K3757" i="16"/>
  <c r="K3770" i="16"/>
  <c r="K3783" i="16"/>
  <c r="K3795" i="16"/>
  <c r="K3809" i="16"/>
  <c r="K3821" i="16"/>
  <c r="K3834" i="16"/>
  <c r="K3847" i="16"/>
  <c r="K3859" i="16"/>
  <c r="K3873" i="16"/>
  <c r="K3885" i="16"/>
  <c r="K3898" i="16"/>
  <c r="K3911" i="16"/>
  <c r="K3923" i="16"/>
  <c r="K3937" i="16"/>
  <c r="K3949" i="16"/>
  <c r="K3962" i="16"/>
  <c r="K3975" i="16"/>
  <c r="K3987" i="16"/>
  <c r="K4001" i="16"/>
  <c r="K4013" i="16"/>
  <c r="K4026" i="16"/>
  <c r="K4038" i="16"/>
  <c r="K4049" i="16"/>
  <c r="K4059" i="16"/>
  <c r="K4070" i="16"/>
  <c r="K4081" i="16"/>
  <c r="K4091" i="16"/>
  <c r="K4102" i="16"/>
  <c r="K4113" i="16"/>
  <c r="K4123" i="16"/>
  <c r="K4134" i="16"/>
  <c r="K4145" i="16"/>
  <c r="K4155" i="16"/>
  <c r="K4166" i="16"/>
  <c r="K4177" i="16"/>
  <c r="K4187" i="16"/>
  <c r="K4198" i="16"/>
  <c r="K4209" i="16"/>
  <c r="K4219" i="16"/>
  <c r="K4230" i="16"/>
  <c r="K4241" i="16"/>
  <c r="K4251" i="16"/>
  <c r="K4262" i="16"/>
  <c r="K1191" i="16"/>
  <c r="K1546" i="16"/>
  <c r="K1682" i="16"/>
  <c r="K1787" i="16"/>
  <c r="K1890" i="16"/>
  <c r="K1992" i="16"/>
  <c r="K2094" i="16"/>
  <c r="K2196" i="16"/>
  <c r="K2299" i="16"/>
  <c r="K2402" i="16"/>
  <c r="K2504" i="16"/>
  <c r="K2592" i="16"/>
  <c r="K2678" i="16"/>
  <c r="K2763" i="16"/>
  <c r="K2848" i="16"/>
  <c r="K2913" i="16"/>
  <c r="K2977" i="16"/>
  <c r="K3025" i="16"/>
  <c r="K3057" i="16"/>
  <c r="K3089" i="16"/>
  <c r="K3107" i="16"/>
  <c r="K3130" i="16"/>
  <c r="K3153" i="16"/>
  <c r="K3171" i="16"/>
  <c r="K3194" i="16"/>
  <c r="K3217" i="16"/>
  <c r="K3235" i="16"/>
  <c r="K3258" i="16"/>
  <c r="K3273" i="16"/>
  <c r="K3285" i="16"/>
  <c r="K3298" i="16"/>
  <c r="K3311" i="16"/>
  <c r="K3323" i="16"/>
  <c r="K3337" i="16"/>
  <c r="K3349" i="16"/>
  <c r="K3362" i="16"/>
  <c r="K3375" i="16"/>
  <c r="K3387" i="16"/>
  <c r="K3401" i="16"/>
  <c r="K3413" i="16"/>
  <c r="K3426" i="16"/>
  <c r="K3439" i="16"/>
  <c r="K3451" i="16"/>
  <c r="K3465" i="16"/>
  <c r="K3477" i="16"/>
  <c r="K3490" i="16"/>
  <c r="K3503" i="16"/>
  <c r="K3515" i="16"/>
  <c r="K3529" i="16"/>
  <c r="K3541" i="16"/>
  <c r="K3554" i="16"/>
  <c r="K3567" i="16"/>
  <c r="K3579" i="16"/>
  <c r="K3593" i="16"/>
  <c r="K3605" i="16"/>
  <c r="K3618" i="16"/>
  <c r="K3631" i="16"/>
  <c r="K3643" i="16"/>
  <c r="K3657" i="16"/>
  <c r="K3669" i="16"/>
  <c r="K3682" i="16"/>
  <c r="K3695" i="16"/>
  <c r="K3707" i="16"/>
  <c r="K3721" i="16"/>
  <c r="K3733" i="16"/>
  <c r="K3746" i="16"/>
  <c r="K3759" i="16"/>
  <c r="K3771" i="16"/>
  <c r="K3785" i="16"/>
  <c r="K3797" i="16"/>
  <c r="K3810" i="16"/>
  <c r="K3823" i="16"/>
  <c r="K3835" i="16"/>
  <c r="K3849" i="16"/>
  <c r="K3861" i="16"/>
  <c r="K3874" i="16"/>
  <c r="K3887" i="16"/>
  <c r="K3899" i="16"/>
  <c r="K3913" i="16"/>
  <c r="K3925" i="16"/>
  <c r="K3938" i="16"/>
  <c r="K3951" i="16"/>
  <c r="K3963" i="16"/>
  <c r="K3977" i="16"/>
  <c r="K3989" i="16"/>
  <c r="K4002" i="16"/>
  <c r="K4015" i="16"/>
  <c r="K4027" i="16"/>
  <c r="K4039" i="16"/>
  <c r="K4050" i="16"/>
  <c r="K4061" i="16"/>
  <c r="K4071" i="16"/>
  <c r="K4082" i="16"/>
  <c r="K4093" i="16"/>
  <c r="K4103" i="16"/>
  <c r="K4114" i="16"/>
  <c r="K4125" i="16"/>
  <c r="K4135" i="16"/>
  <c r="K4146" i="16"/>
  <c r="K4157" i="16"/>
  <c r="K4167" i="16"/>
  <c r="K4178" i="16"/>
  <c r="K4189" i="16"/>
  <c r="K4199" i="16"/>
  <c r="K4210" i="16"/>
  <c r="K4221" i="16"/>
  <c r="K4231" i="16"/>
  <c r="K4242" i="16"/>
  <c r="K4253" i="16"/>
  <c r="K4263" i="16"/>
  <c r="K4274" i="16"/>
  <c r="K4285" i="16"/>
  <c r="K4295" i="16"/>
  <c r="K4306" i="16"/>
  <c r="K4317" i="16"/>
  <c r="K4327" i="16"/>
  <c r="K4338" i="16"/>
  <c r="K4349" i="16"/>
  <c r="K4359" i="16"/>
  <c r="K4370" i="16"/>
  <c r="K4381" i="16"/>
  <c r="K4391" i="16"/>
  <c r="K4402" i="16"/>
  <c r="K4413" i="16"/>
  <c r="K4423" i="16"/>
  <c r="K4434" i="16"/>
  <c r="K4445" i="16"/>
  <c r="K4455" i="16"/>
  <c r="K4466" i="16"/>
  <c r="K4477" i="16"/>
  <c r="K4487" i="16"/>
  <c r="K4498" i="16"/>
  <c r="K4509" i="16"/>
  <c r="K4519" i="16"/>
  <c r="K4529" i="16"/>
  <c r="K4538" i="16"/>
  <c r="K4547" i="16"/>
  <c r="K4557" i="16"/>
  <c r="K4566" i="16"/>
  <c r="K4574" i="16"/>
  <c r="K4582" i="16"/>
  <c r="K4590" i="16"/>
  <c r="K4598" i="16"/>
  <c r="K4606" i="16"/>
  <c r="K4614" i="16"/>
  <c r="K4622" i="16"/>
  <c r="K4630" i="16"/>
  <c r="K4638" i="16"/>
  <c r="K4646" i="16"/>
  <c r="K4654" i="16"/>
  <c r="K4662" i="16"/>
  <c r="K4670" i="16"/>
  <c r="K4678" i="16"/>
  <c r="K4686" i="16"/>
  <c r="K4694" i="16"/>
  <c r="K4702" i="16"/>
  <c r="K4710" i="16"/>
  <c r="K4718" i="16"/>
  <c r="K4726" i="16"/>
  <c r="K4734" i="16"/>
  <c r="K4742" i="16"/>
  <c r="K4750" i="16"/>
  <c r="K4758" i="16"/>
  <c r="K4766" i="16"/>
  <c r="K4774" i="16"/>
  <c r="K4782" i="16"/>
  <c r="K4790" i="16"/>
  <c r="K4798" i="16"/>
  <c r="K4806" i="16"/>
  <c r="K4814" i="16"/>
  <c r="K4822" i="16"/>
  <c r="K4830" i="16"/>
  <c r="K4838" i="16"/>
  <c r="K4846" i="16"/>
  <c r="K4854" i="16"/>
  <c r="K4862" i="16"/>
  <c r="K4870" i="16"/>
  <c r="K4878" i="16"/>
  <c r="K4886" i="16"/>
  <c r="K4894" i="16"/>
  <c r="K4902" i="16"/>
  <c r="K4910" i="16"/>
  <c r="K4918" i="16"/>
  <c r="K4926" i="16"/>
  <c r="K4934" i="16"/>
  <c r="K4942" i="16"/>
  <c r="K4950" i="16"/>
  <c r="K4958" i="16"/>
  <c r="K4966" i="16"/>
  <c r="K4974" i="16"/>
  <c r="K4982" i="16"/>
  <c r="K4990" i="16"/>
  <c r="K4998" i="16"/>
  <c r="K5006" i="16"/>
  <c r="K5014" i="16"/>
  <c r="K5022" i="16"/>
  <c r="K5030" i="16"/>
  <c r="K5038" i="16"/>
  <c r="K5046" i="16"/>
  <c r="K5054" i="16"/>
  <c r="K5062" i="16"/>
  <c r="K5070" i="16"/>
  <c r="K5078" i="16"/>
  <c r="K5086" i="16"/>
  <c r="K5094" i="16"/>
  <c r="K5102" i="16"/>
  <c r="K5110" i="16"/>
  <c r="K5118" i="16"/>
  <c r="K5126" i="16"/>
  <c r="K5134" i="16"/>
  <c r="K5142" i="16"/>
  <c r="K5150" i="16"/>
  <c r="K5158" i="16"/>
  <c r="K5166" i="16"/>
  <c r="K5174" i="16"/>
  <c r="K5182" i="16"/>
  <c r="K5190" i="16"/>
  <c r="K5198" i="16"/>
  <c r="K5206" i="16"/>
  <c r="K5214" i="16"/>
  <c r="K5222" i="16"/>
  <c r="K5230" i="16"/>
  <c r="K5238" i="16"/>
  <c r="K5246" i="16"/>
  <c r="K5254" i="16"/>
  <c r="K5262" i="16"/>
  <c r="K5270" i="16"/>
  <c r="K5278" i="16"/>
  <c r="K18" i="16"/>
  <c r="K26" i="16"/>
  <c r="K34" i="16"/>
  <c r="K42" i="16"/>
  <c r="K50" i="16"/>
  <c r="K58" i="16"/>
  <c r="K66" i="16"/>
  <c r="K74" i="16"/>
  <c r="K82" i="16"/>
  <c r="K90" i="16"/>
  <c r="K98" i="16"/>
  <c r="K106" i="16"/>
  <c r="K114" i="16"/>
  <c r="K122" i="16"/>
  <c r="K130" i="16"/>
  <c r="K138" i="16"/>
  <c r="K146" i="16"/>
  <c r="K154" i="16"/>
  <c r="K162" i="16"/>
  <c r="K170" i="16"/>
  <c r="K178" i="16"/>
  <c r="K186" i="16"/>
  <c r="K194" i="16"/>
  <c r="K202" i="16"/>
  <c r="K210" i="16"/>
  <c r="K218" i="16"/>
  <c r="K226" i="16"/>
  <c r="K234" i="16"/>
  <c r="K242" i="16"/>
  <c r="K250" i="16"/>
  <c r="K258" i="16"/>
  <c r="K266" i="16"/>
  <c r="K274" i="16"/>
  <c r="K1563" i="16"/>
  <c r="K2414" i="16"/>
  <c r="K3026" i="16"/>
  <c r="K3218" i="16"/>
  <c r="K3338" i="16"/>
  <c r="K3441" i="16"/>
  <c r="K3543" i="16"/>
  <c r="K3645" i="16"/>
  <c r="K3747" i="16"/>
  <c r="K3850" i="16"/>
  <c r="K3953" i="16"/>
  <c r="K4051" i="16"/>
  <c r="K4137" i="16"/>
  <c r="K4222" i="16"/>
  <c r="K4286" i="16"/>
  <c r="K4329" i="16"/>
  <c r="K4371" i="16"/>
  <c r="K4414" i="16"/>
  <c r="K4443" i="16"/>
  <c r="K4473" i="16"/>
  <c r="K4499" i="16"/>
  <c r="K4528" i="16"/>
  <c r="K4553" i="16"/>
  <c r="K4575" i="16"/>
  <c r="K4597" i="16"/>
  <c r="K4619" i="16"/>
  <c r="K4639" i="16"/>
  <c r="K4661" i="16"/>
  <c r="K4683" i="16"/>
  <c r="K4703" i="16"/>
  <c r="K4725" i="16"/>
  <c r="K4747" i="16"/>
  <c r="K4767" i="16"/>
  <c r="K4789" i="16"/>
  <c r="K4807" i="16"/>
  <c r="K4821" i="16"/>
  <c r="K4833" i="16"/>
  <c r="K4847" i="16"/>
  <c r="K4859" i="16"/>
  <c r="K4872" i="16"/>
  <c r="K4885" i="16"/>
  <c r="K4897" i="16"/>
  <c r="K4911" i="16"/>
  <c r="K4923" i="16"/>
  <c r="K4936" i="16"/>
  <c r="K4949" i="16"/>
  <c r="K4961" i="16"/>
  <c r="K4975" i="16"/>
  <c r="K4987" i="16"/>
  <c r="K5000" i="16"/>
  <c r="K5013" i="16"/>
  <c r="K5025" i="16"/>
  <c r="K5039" i="16"/>
  <c r="K5051" i="16"/>
  <c r="K5064" i="16"/>
  <c r="K5077" i="16"/>
  <c r="K5089" i="16"/>
  <c r="K5103" i="16"/>
  <c r="K5128" i="16"/>
  <c r="K5205" i="16"/>
  <c r="K5217" i="16"/>
  <c r="K5269" i="16"/>
  <c r="K77" i="16"/>
  <c r="K180" i="16"/>
  <c r="K1698" i="16"/>
  <c r="K2516" i="16"/>
  <c r="K3058" i="16"/>
  <c r="K3241" i="16"/>
  <c r="K3351" i="16"/>
  <c r="K3453" i="16"/>
  <c r="K3555" i="16"/>
  <c r="K3658" i="16"/>
  <c r="K3761" i="16"/>
  <c r="K3863" i="16"/>
  <c r="K3965" i="16"/>
  <c r="K4062" i="16"/>
  <c r="K4147" i="16"/>
  <c r="K4233" i="16"/>
  <c r="K4294" i="16"/>
  <c r="K4337" i="16"/>
  <c r="K4379" i="16"/>
  <c r="K4419" i="16"/>
  <c r="K4446" i="16"/>
  <c r="K4475" i="16"/>
  <c r="K4505" i="16"/>
  <c r="K4530" i="16"/>
  <c r="K4555" i="16"/>
  <c r="K4579" i="16"/>
  <c r="K4599" i="16"/>
  <c r="K4621" i="16"/>
  <c r="K4643" i="16"/>
  <c r="K4663" i="16"/>
  <c r="K4685" i="16"/>
  <c r="K4707" i="16"/>
  <c r="K4727" i="16"/>
  <c r="K4749" i="16"/>
  <c r="K4771" i="16"/>
  <c r="K4791" i="16"/>
  <c r="K4808" i="16"/>
  <c r="K4823" i="16"/>
  <c r="K4835" i="16"/>
  <c r="K4848" i="16"/>
  <c r="K4861" i="16"/>
  <c r="K4873" i="16"/>
  <c r="K4887" i="16"/>
  <c r="K4899" i="16"/>
  <c r="K4912" i="16"/>
  <c r="K4925" i="16"/>
  <c r="K4937" i="16"/>
  <c r="K4951" i="16"/>
  <c r="K4963" i="16"/>
  <c r="K4976" i="16"/>
  <c r="K4989" i="16"/>
  <c r="K5001" i="16"/>
  <c r="K5015" i="16"/>
  <c r="K5027" i="16"/>
  <c r="K5040" i="16"/>
  <c r="K5053" i="16"/>
  <c r="K5065" i="16"/>
  <c r="K5079" i="16"/>
  <c r="K5091" i="16"/>
  <c r="K5104" i="16"/>
  <c r="K5117" i="16"/>
  <c r="K5129" i="16"/>
  <c r="K5143" i="16"/>
  <c r="K5155" i="16"/>
  <c r="K5168" i="16"/>
  <c r="K5181" i="16"/>
  <c r="K5193" i="16"/>
  <c r="K5207" i="16"/>
  <c r="K5219" i="16"/>
  <c r="K5232" i="16"/>
  <c r="K5245" i="16"/>
  <c r="K5257" i="16"/>
  <c r="K5271" i="16"/>
  <c r="K15" i="16"/>
  <c r="K28" i="16"/>
  <c r="K41" i="16"/>
  <c r="K53" i="16"/>
  <c r="K67" i="16"/>
  <c r="K79" i="16"/>
  <c r="K92" i="16"/>
  <c r="K105" i="16"/>
  <c r="K117" i="16"/>
  <c r="K131" i="16"/>
  <c r="K143" i="16"/>
  <c r="K156" i="16"/>
  <c r="K169" i="16"/>
  <c r="K181" i="16"/>
  <c r="K195" i="16"/>
  <c r="K207" i="16"/>
  <c r="K220" i="16"/>
  <c r="K233" i="16"/>
  <c r="K244" i="16"/>
  <c r="K255" i="16"/>
  <c r="K265" i="16"/>
  <c r="K1800" i="16"/>
  <c r="K2603" i="16"/>
  <c r="K3090" i="16"/>
  <c r="K3363" i="16"/>
  <c r="K3466" i="16"/>
  <c r="K3569" i="16"/>
  <c r="K3671" i="16"/>
  <c r="K3773" i="16"/>
  <c r="K3875" i="16"/>
  <c r="K3978" i="16"/>
  <c r="K4073" i="16"/>
  <c r="K4158" i="16"/>
  <c r="K4243" i="16"/>
  <c r="K4297" i="16"/>
  <c r="K4339" i="16"/>
  <c r="K4382" i="16"/>
  <c r="K4422" i="16"/>
  <c r="K4451" i="16"/>
  <c r="K4478" i="16"/>
  <c r="K4507" i="16"/>
  <c r="K4535" i="16"/>
  <c r="K4558" i="16"/>
  <c r="K4581" i="16"/>
  <c r="K4603" i="16"/>
  <c r="K4623" i="16"/>
  <c r="K4645" i="16"/>
  <c r="K4667" i="16"/>
  <c r="K4687" i="16"/>
  <c r="K4709" i="16"/>
  <c r="K4751" i="16"/>
  <c r="K4773" i="16"/>
  <c r="K4795" i="16"/>
  <c r="K4811" i="16"/>
  <c r="K4824" i="16"/>
  <c r="K4837" i="16"/>
  <c r="K4849" i="16"/>
  <c r="K4863" i="16"/>
  <c r="K4875" i="16"/>
  <c r="K4888" i="16"/>
  <c r="K4901" i="16"/>
  <c r="K4913" i="16"/>
  <c r="K4927" i="16"/>
  <c r="K4939" i="16"/>
  <c r="K4952" i="16"/>
  <c r="K4965" i="16"/>
  <c r="K4977" i="16"/>
  <c r="K4991" i="16"/>
  <c r="K5003" i="16"/>
  <c r="K5016" i="16"/>
  <c r="K5041" i="16"/>
  <c r="K5055" i="16"/>
  <c r="K5067" i="16"/>
  <c r="K5080" i="16"/>
  <c r="K5093" i="16"/>
  <c r="K5105" i="16"/>
  <c r="K5131" i="16"/>
  <c r="K5144" i="16"/>
  <c r="K5169" i="16"/>
  <c r="K5183" i="16"/>
  <c r="K5208" i="16"/>
  <c r="K5221" i="16"/>
  <c r="K5247" i="16"/>
  <c r="K5272" i="16"/>
  <c r="K17" i="16"/>
  <c r="K43" i="16"/>
  <c r="K55" i="16"/>
  <c r="K81" i="16"/>
  <c r="K93" i="16"/>
  <c r="K119" i="16"/>
  <c r="K132" i="16"/>
  <c r="K145" i="16"/>
  <c r="K171" i="16"/>
  <c r="K183" i="16"/>
  <c r="K209" i="16"/>
  <c r="K235" i="16"/>
  <c r="K245" i="16"/>
  <c r="K256" i="16"/>
  <c r="K4915" i="16"/>
  <c r="K5056" i="16"/>
  <c r="K5095" i="16"/>
  <c r="K5145" i="16"/>
  <c r="K5184" i="16"/>
  <c r="K5209" i="16"/>
  <c r="K5235" i="16"/>
  <c r="K5261" i="16"/>
  <c r="K69" i="16"/>
  <c r="K108" i="16"/>
  <c r="K147" i="16"/>
  <c r="K172" i="16"/>
  <c r="K211" i="16"/>
  <c r="K247" i="16"/>
  <c r="K268" i="16"/>
  <c r="K5141" i="16"/>
  <c r="K5243" i="16"/>
  <c r="K52" i="16"/>
  <c r="K116" i="16"/>
  <c r="K193" i="16"/>
  <c r="K264" i="16"/>
  <c r="K3259" i="16"/>
  <c r="K4731" i="16"/>
  <c r="K5029" i="16"/>
  <c r="K5119" i="16"/>
  <c r="K5157" i="16"/>
  <c r="K5195" i="16"/>
  <c r="K5233" i="16"/>
  <c r="K5259" i="16"/>
  <c r="K29" i="16"/>
  <c r="K68" i="16"/>
  <c r="K107" i="16"/>
  <c r="K157" i="16"/>
  <c r="K196" i="16"/>
  <c r="K221" i="16"/>
  <c r="K267" i="16"/>
  <c r="K4941" i="16"/>
  <c r="K5043" i="16"/>
  <c r="K5107" i="16"/>
  <c r="K5133" i="16"/>
  <c r="K5159" i="16"/>
  <c r="K5197" i="16"/>
  <c r="K5248" i="16"/>
  <c r="K19" i="16"/>
  <c r="K44" i="16"/>
  <c r="K83" i="16"/>
  <c r="K121" i="16"/>
  <c r="K159" i="16"/>
  <c r="K197" i="16"/>
  <c r="K223" i="16"/>
  <c r="K257" i="16"/>
  <c r="K252" i="16"/>
  <c r="K5192" i="16"/>
  <c r="K5281" i="16"/>
  <c r="K91" i="16"/>
  <c r="K155" i="16"/>
  <c r="K231" i="16"/>
  <c r="K1902" i="16"/>
  <c r="K2688" i="16"/>
  <c r="K3113" i="16"/>
  <c r="K3274" i="16"/>
  <c r="K3377" i="16"/>
  <c r="K3479" i="16"/>
  <c r="K3581" i="16"/>
  <c r="K3683" i="16"/>
  <c r="K3786" i="16"/>
  <c r="K3889" i="16"/>
  <c r="K3991" i="16"/>
  <c r="K4083" i="16"/>
  <c r="K4169" i="16"/>
  <c r="K4254" i="16"/>
  <c r="K4305" i="16"/>
  <c r="K4347" i="16"/>
  <c r="K4390" i="16"/>
  <c r="K4425" i="16"/>
  <c r="K4454" i="16"/>
  <c r="K4483" i="16"/>
  <c r="K4510" i="16"/>
  <c r="K4537" i="16"/>
  <c r="K4562" i="16"/>
  <c r="K4583" i="16"/>
  <c r="K4605" i="16"/>
  <c r="K4627" i="16"/>
  <c r="K4647" i="16"/>
  <c r="K4669" i="16"/>
  <c r="K4691" i="16"/>
  <c r="K4711" i="16"/>
  <c r="K4733" i="16"/>
  <c r="K4755" i="16"/>
  <c r="K4775" i="16"/>
  <c r="K4797" i="16"/>
  <c r="K4813" i="16"/>
  <c r="K4825" i="16"/>
  <c r="K4839" i="16"/>
  <c r="K4851" i="16"/>
  <c r="K4864" i="16"/>
  <c r="K4877" i="16"/>
  <c r="K4889" i="16"/>
  <c r="K4903" i="16"/>
  <c r="K4928" i="16"/>
  <c r="K4953" i="16"/>
  <c r="K4967" i="16"/>
  <c r="K4979" i="16"/>
  <c r="K4992" i="16"/>
  <c r="K5005" i="16"/>
  <c r="K5017" i="16"/>
  <c r="K5031" i="16"/>
  <c r="K5069" i="16"/>
  <c r="K5081" i="16"/>
  <c r="K5120" i="16"/>
  <c r="K5171" i="16"/>
  <c r="K5223" i="16"/>
  <c r="K5273" i="16"/>
  <c r="K31" i="16"/>
  <c r="K57" i="16"/>
  <c r="K95" i="16"/>
  <c r="K133" i="16"/>
  <c r="K185" i="16"/>
  <c r="K236" i="16"/>
  <c r="K241" i="16"/>
  <c r="K5153" i="16"/>
  <c r="K5256" i="16"/>
  <c r="K65" i="16"/>
  <c r="K167" i="16"/>
  <c r="K253" i="16"/>
  <c r="K2004" i="16"/>
  <c r="K2774" i="16"/>
  <c r="K3131" i="16"/>
  <c r="K3287" i="16"/>
  <c r="K3389" i="16"/>
  <c r="K3491" i="16"/>
  <c r="K3594" i="16"/>
  <c r="K3697" i="16"/>
  <c r="K3799" i="16"/>
  <c r="K3901" i="16"/>
  <c r="K4003" i="16"/>
  <c r="K4094" i="16"/>
  <c r="K4179" i="16"/>
  <c r="K4265" i="16"/>
  <c r="K4307" i="16"/>
  <c r="K4350" i="16"/>
  <c r="K4393" i="16"/>
  <c r="K4430" i="16"/>
  <c r="K4457" i="16"/>
  <c r="K4486" i="16"/>
  <c r="K4515" i="16"/>
  <c r="K4539" i="16"/>
  <c r="K4565" i="16"/>
  <c r="K4587" i="16"/>
  <c r="K4607" i="16"/>
  <c r="K4629" i="16"/>
  <c r="K4651" i="16"/>
  <c r="K4671" i="16"/>
  <c r="K4693" i="16"/>
  <c r="K4715" i="16"/>
  <c r="K4735" i="16"/>
  <c r="K4757" i="16"/>
  <c r="K4779" i="16"/>
  <c r="K4799" i="16"/>
  <c r="K4815" i="16"/>
  <c r="K4827" i="16"/>
  <c r="K4840" i="16"/>
  <c r="K4853" i="16"/>
  <c r="K4865" i="16"/>
  <c r="K4879" i="16"/>
  <c r="K4891" i="16"/>
  <c r="K4904" i="16"/>
  <c r="K4917" i="16"/>
  <c r="K4929" i="16"/>
  <c r="K4943" i="16"/>
  <c r="K4955" i="16"/>
  <c r="K4968" i="16"/>
  <c r="K4981" i="16"/>
  <c r="K4993" i="16"/>
  <c r="K5007" i="16"/>
  <c r="K5019" i="16"/>
  <c r="K5032" i="16"/>
  <c r="K5045" i="16"/>
  <c r="K5057" i="16"/>
  <c r="K5071" i="16"/>
  <c r="K5083" i="16"/>
  <c r="K5096" i="16"/>
  <c r="K5109" i="16"/>
  <c r="K5121" i="16"/>
  <c r="K5135" i="16"/>
  <c r="K5147" i="16"/>
  <c r="K5160" i="16"/>
  <c r="K5173" i="16"/>
  <c r="K5185" i="16"/>
  <c r="K5199" i="16"/>
  <c r="K5211" i="16"/>
  <c r="K5224" i="16"/>
  <c r="K5237" i="16"/>
  <c r="K5249" i="16"/>
  <c r="K5263" i="16"/>
  <c r="K5275" i="16"/>
  <c r="K20" i="16"/>
  <c r="K33" i="16"/>
  <c r="K45" i="16"/>
  <c r="K59" i="16"/>
  <c r="K71" i="16"/>
  <c r="K84" i="16"/>
  <c r="K97" i="16"/>
  <c r="K109" i="16"/>
  <c r="K123" i="16"/>
  <c r="K135" i="16"/>
  <c r="K148" i="16"/>
  <c r="K161" i="16"/>
  <c r="K173" i="16"/>
  <c r="K187" i="16"/>
  <c r="K199" i="16"/>
  <c r="K212" i="16"/>
  <c r="K225" i="16"/>
  <c r="K237" i="16"/>
  <c r="K248" i="16"/>
  <c r="K259" i="16"/>
  <c r="K269" i="16"/>
  <c r="K2857" i="16"/>
  <c r="K4462" i="16"/>
  <c r="K4567" i="16"/>
  <c r="K4631" i="16"/>
  <c r="K4653" i="16"/>
  <c r="K4695" i="16"/>
  <c r="K4739" i="16"/>
  <c r="K4781" i="16"/>
  <c r="K4816" i="16"/>
  <c r="K4841" i="16"/>
  <c r="K4867" i="16"/>
  <c r="K4893" i="16"/>
  <c r="K4919" i="16"/>
  <c r="K4944" i="16"/>
  <c r="K4957" i="16"/>
  <c r="K4983" i="16"/>
  <c r="K5008" i="16"/>
  <c r="K5033" i="16"/>
  <c r="K5059" i="16"/>
  <c r="K5072" i="16"/>
  <c r="K5097" i="16"/>
  <c r="K5111" i="16"/>
  <c r="K5136" i="16"/>
  <c r="K5161" i="16"/>
  <c r="K5175" i="16"/>
  <c r="K5200" i="16"/>
  <c r="K5225" i="16"/>
  <c r="K5239" i="16"/>
  <c r="K5264" i="16"/>
  <c r="K5277" i="16"/>
  <c r="K35" i="16"/>
  <c r="K47" i="16"/>
  <c r="K73" i="16"/>
  <c r="K99" i="16"/>
  <c r="K124" i="16"/>
  <c r="K137" i="16"/>
  <c r="K163" i="16"/>
  <c r="K188" i="16"/>
  <c r="K201" i="16"/>
  <c r="K227" i="16"/>
  <c r="K249" i="16"/>
  <c r="K271" i="16"/>
  <c r="K273" i="16"/>
  <c r="K5167" i="16"/>
  <c r="K103" i="16"/>
  <c r="K243" i="16"/>
  <c r="K2107" i="16"/>
  <c r="K3154" i="16"/>
  <c r="K3299" i="16"/>
  <c r="K3402" i="16"/>
  <c r="K3505" i="16"/>
  <c r="K3607" i="16"/>
  <c r="K3709" i="16"/>
  <c r="K3811" i="16"/>
  <c r="K3914" i="16"/>
  <c r="K4017" i="16"/>
  <c r="K4105" i="16"/>
  <c r="K4190" i="16"/>
  <c r="K4273" i="16"/>
  <c r="K4315" i="16"/>
  <c r="K4358" i="16"/>
  <c r="K4401" i="16"/>
  <c r="K4433" i="16"/>
  <c r="K4489" i="16"/>
  <c r="K4518" i="16"/>
  <c r="K4544" i="16"/>
  <c r="K4589" i="16"/>
  <c r="K4611" i="16"/>
  <c r="K4675" i="16"/>
  <c r="K4717" i="16"/>
  <c r="K4759" i="16"/>
  <c r="K4800" i="16"/>
  <c r="K4829" i="16"/>
  <c r="K4855" i="16"/>
  <c r="K4880" i="16"/>
  <c r="K4905" i="16"/>
  <c r="K4931" i="16"/>
  <c r="K4969" i="16"/>
  <c r="K4995" i="16"/>
  <c r="K5021" i="16"/>
  <c r="K5047" i="16"/>
  <c r="K5085" i="16"/>
  <c r="K5123" i="16"/>
  <c r="K5149" i="16"/>
  <c r="K5187" i="16"/>
  <c r="K5213" i="16"/>
  <c r="K5251" i="16"/>
  <c r="K21" i="16"/>
  <c r="K60" i="16"/>
  <c r="K85" i="16"/>
  <c r="K111" i="16"/>
  <c r="K149" i="16"/>
  <c r="K175" i="16"/>
  <c r="K213" i="16"/>
  <c r="K239" i="16"/>
  <c r="K260" i="16"/>
  <c r="K5115" i="16"/>
  <c r="K27" i="16"/>
  <c r="K129" i="16"/>
  <c r="K219" i="16"/>
  <c r="K2210" i="16"/>
  <c r="K2921" i="16"/>
  <c r="K3177" i="16"/>
  <c r="K3313" i="16"/>
  <c r="K3415" i="16"/>
  <c r="K3517" i="16"/>
  <c r="K3619" i="16"/>
  <c r="K3722" i="16"/>
  <c r="K3825" i="16"/>
  <c r="K3927" i="16"/>
  <c r="K4029" i="16"/>
  <c r="K4115" i="16"/>
  <c r="K4201" i="16"/>
  <c r="K4275" i="16"/>
  <c r="K4318" i="16"/>
  <c r="K4361" i="16"/>
  <c r="K4403" i="16"/>
  <c r="K4435" i="16"/>
  <c r="K4465" i="16"/>
  <c r="K4494" i="16"/>
  <c r="K4521" i="16"/>
  <c r="K4546" i="16"/>
  <c r="K4571" i="16"/>
  <c r="K4591" i="16"/>
  <c r="K4613" i="16"/>
  <c r="K4635" i="16"/>
  <c r="K4655" i="16"/>
  <c r="K4677" i="16"/>
  <c r="K4699" i="16"/>
  <c r="K4719" i="16"/>
  <c r="K4741" i="16"/>
  <c r="K4763" i="16"/>
  <c r="K4783" i="16"/>
  <c r="K4803" i="16"/>
  <c r="K4817" i="16"/>
  <c r="K4831" i="16"/>
  <c r="K4843" i="16"/>
  <c r="K4856" i="16"/>
  <c r="K4869" i="16"/>
  <c r="K4881" i="16"/>
  <c r="K4895" i="16"/>
  <c r="K4907" i="16"/>
  <c r="K4920" i="16"/>
  <c r="K4933" i="16"/>
  <c r="K4945" i="16"/>
  <c r="K4959" i="16"/>
  <c r="K4971" i="16"/>
  <c r="K4984" i="16"/>
  <c r="K4997" i="16"/>
  <c r="K5009" i="16"/>
  <c r="K5023" i="16"/>
  <c r="K5035" i="16"/>
  <c r="K5048" i="16"/>
  <c r="K5061" i="16"/>
  <c r="K5073" i="16"/>
  <c r="K5087" i="16"/>
  <c r="K5099" i="16"/>
  <c r="K5112" i="16"/>
  <c r="K5125" i="16"/>
  <c r="K5137" i="16"/>
  <c r="K5151" i="16"/>
  <c r="K5163" i="16"/>
  <c r="K5176" i="16"/>
  <c r="K5189" i="16"/>
  <c r="K5201" i="16"/>
  <c r="K5215" i="16"/>
  <c r="K5227" i="16"/>
  <c r="K5240" i="16"/>
  <c r="K5253" i="16"/>
  <c r="K5265" i="16"/>
  <c r="K5279" i="16"/>
  <c r="K23" i="16"/>
  <c r="K36" i="16"/>
  <c r="K49" i="16"/>
  <c r="K61" i="16"/>
  <c r="K75" i="16"/>
  <c r="K87" i="16"/>
  <c r="K100" i="16"/>
  <c r="K113" i="16"/>
  <c r="K125" i="16"/>
  <c r="K139" i="16"/>
  <c r="K151" i="16"/>
  <c r="K164" i="16"/>
  <c r="K177" i="16"/>
  <c r="K189" i="16"/>
  <c r="K203" i="16"/>
  <c r="K215" i="16"/>
  <c r="K228" i="16"/>
  <c r="K240" i="16"/>
  <c r="K251" i="16"/>
  <c r="K261" i="16"/>
  <c r="K272" i="16"/>
  <c r="K1294" i="16"/>
  <c r="K2312" i="16"/>
  <c r="K2985" i="16"/>
  <c r="K3195" i="16"/>
  <c r="K3325" i="16"/>
  <c r="K3427" i="16"/>
  <c r="K3530" i="16"/>
  <c r="K3633" i="16"/>
  <c r="K3735" i="16"/>
  <c r="K3837" i="16"/>
  <c r="K3939" i="16"/>
  <c r="K4041" i="16"/>
  <c r="K4126" i="16"/>
  <c r="K4211" i="16"/>
  <c r="K4283" i="16"/>
  <c r="K4326" i="16"/>
  <c r="K4369" i="16"/>
  <c r="K4411" i="16"/>
  <c r="K4441" i="16"/>
  <c r="K4467" i="16"/>
  <c r="K4497" i="16"/>
  <c r="K4526" i="16"/>
  <c r="K4549" i="16"/>
  <c r="K4573" i="16"/>
  <c r="K4595" i="16"/>
  <c r="K4615" i="16"/>
  <c r="K4637" i="16"/>
  <c r="K4659" i="16"/>
  <c r="K4679" i="16"/>
  <c r="K4701" i="16"/>
  <c r="K4723" i="16"/>
  <c r="K4743" i="16"/>
  <c r="K4765" i="16"/>
  <c r="K4787" i="16"/>
  <c r="K4805" i="16"/>
  <c r="K4819" i="16"/>
  <c r="K4832" i="16"/>
  <c r="K4845" i="16"/>
  <c r="K4857" i="16"/>
  <c r="K4871" i="16"/>
  <c r="K4883" i="16"/>
  <c r="K4896" i="16"/>
  <c r="K4909" i="16"/>
  <c r="K4921" i="16"/>
  <c r="K4935" i="16"/>
  <c r="K4947" i="16"/>
  <c r="K4960" i="16"/>
  <c r="K4973" i="16"/>
  <c r="K4985" i="16"/>
  <c r="K4999" i="16"/>
  <c r="K5011" i="16"/>
  <c r="K5024" i="16"/>
  <c r="K5037" i="16"/>
  <c r="K5049" i="16"/>
  <c r="K5063" i="16"/>
  <c r="K5075" i="16"/>
  <c r="K5088" i="16"/>
  <c r="K5101" i="16"/>
  <c r="K5113" i="16"/>
  <c r="K5127" i="16"/>
  <c r="K5139" i="16"/>
  <c r="K5152" i="16"/>
  <c r="K5165" i="16"/>
  <c r="K5177" i="16"/>
  <c r="K5191" i="16"/>
  <c r="K5203" i="16"/>
  <c r="K5216" i="16"/>
  <c r="K5229" i="16"/>
  <c r="K5241" i="16"/>
  <c r="K5255" i="16"/>
  <c r="K5267" i="16"/>
  <c r="K5280" i="16"/>
  <c r="K25" i="16"/>
  <c r="K37" i="16"/>
  <c r="K51" i="16"/>
  <c r="K63" i="16"/>
  <c r="K76" i="16"/>
  <c r="K89" i="16"/>
  <c r="K101" i="16"/>
  <c r="K115" i="16"/>
  <c r="K127" i="16"/>
  <c r="K140" i="16"/>
  <c r="K153" i="16"/>
  <c r="K165" i="16"/>
  <c r="K179" i="16"/>
  <c r="K191" i="16"/>
  <c r="K204" i="16"/>
  <c r="K217" i="16"/>
  <c r="K229" i="16"/>
  <c r="K263" i="16"/>
  <c r="K5179" i="16"/>
  <c r="K5231" i="16"/>
  <c r="K39" i="16"/>
  <c r="K141" i="16"/>
  <c r="K205" i="16"/>
  <c r="K5860" i="16"/>
  <c r="K5861" i="16"/>
  <c r="K5862" i="16"/>
  <c r="K5856" i="16"/>
  <c r="K5867" i="16"/>
  <c r="K5875" i="16"/>
  <c r="K5883" i="16"/>
  <c r="K5891" i="16"/>
  <c r="K5899" i="16"/>
  <c r="K5907" i="16"/>
  <c r="K5915" i="16"/>
  <c r="K5923" i="16"/>
  <c r="K5931" i="16"/>
  <c r="K5939" i="16"/>
  <c r="K5947" i="16"/>
  <c r="K5955" i="16"/>
  <c r="K5963" i="16"/>
  <c r="K5971" i="16"/>
  <c r="K5979" i="16"/>
  <c r="K5987" i="16"/>
  <c r="K5995" i="16"/>
  <c r="K6003" i="16"/>
  <c r="K6011" i="16"/>
  <c r="K6019" i="16"/>
  <c r="K6027" i="16"/>
  <c r="K6035" i="16"/>
  <c r="K6043" i="16"/>
  <c r="K6051" i="16"/>
  <c r="K6059" i="16"/>
  <c r="K6067" i="16"/>
  <c r="K6075" i="16"/>
  <c r="K6083" i="16"/>
  <c r="K6091" i="16"/>
  <c r="K6099" i="16"/>
  <c r="K6107" i="16"/>
  <c r="K6115" i="16"/>
  <c r="K6123" i="16"/>
  <c r="K6131" i="16"/>
  <c r="K6139" i="16"/>
  <c r="K6147" i="16"/>
  <c r="K6539" i="16"/>
  <c r="K6547" i="16"/>
  <c r="K6555" i="16"/>
  <c r="K6563" i="16"/>
  <c r="K6571" i="16"/>
  <c r="K6579" i="16"/>
  <c r="K6587" i="16"/>
  <c r="K6595" i="16"/>
  <c r="K6603" i="16"/>
  <c r="K6611" i="16"/>
  <c r="K6619" i="16"/>
  <c r="K6627" i="16"/>
  <c r="K6635" i="16"/>
  <c r="K6643" i="16"/>
  <c r="K6651" i="16"/>
  <c r="K6659" i="16"/>
  <c r="K6667" i="16"/>
  <c r="K6675" i="16"/>
  <c r="K6683" i="16"/>
  <c r="K6691" i="16"/>
  <c r="K6699" i="16"/>
  <c r="K6707" i="16"/>
  <c r="K6715" i="16"/>
  <c r="K6723" i="16"/>
  <c r="K6731" i="16"/>
  <c r="K6739" i="16"/>
  <c r="K6747" i="16"/>
  <c r="K6755" i="16"/>
  <c r="K6763" i="16"/>
  <c r="K6771" i="16"/>
  <c r="K5857" i="16"/>
  <c r="K5868" i="16"/>
  <c r="K5876" i="16"/>
  <c r="K5884" i="16"/>
  <c r="K5892" i="16"/>
  <c r="K5900" i="16"/>
  <c r="K5908" i="16"/>
  <c r="K5916" i="16"/>
  <c r="K5924" i="16"/>
  <c r="K5932" i="16"/>
  <c r="K5940" i="16"/>
  <c r="K5948" i="16"/>
  <c r="K5956" i="16"/>
  <c r="K5964" i="16"/>
  <c r="K5972" i="16"/>
  <c r="K5980" i="16"/>
  <c r="K5988" i="16"/>
  <c r="K5996" i="16"/>
  <c r="K6004" i="16"/>
  <c r="K6012" i="16"/>
  <c r="K6020" i="16"/>
  <c r="K6028" i="16"/>
  <c r="K6036" i="16"/>
  <c r="K6044" i="16"/>
  <c r="K6052" i="16"/>
  <c r="K6060" i="16"/>
  <c r="K6068" i="16"/>
  <c r="K6076" i="16"/>
  <c r="K6084" i="16"/>
  <c r="K6092" i="16"/>
  <c r="K6100" i="16"/>
  <c r="K6108" i="16"/>
  <c r="K6116" i="16"/>
  <c r="K6124" i="16"/>
  <c r="K6132" i="16"/>
  <c r="K6140" i="16"/>
  <c r="K6540" i="16"/>
  <c r="K6548" i="16"/>
  <c r="K6556" i="16"/>
  <c r="K6564" i="16"/>
  <c r="K6572" i="16"/>
  <c r="K6580" i="16"/>
  <c r="K6588" i="16"/>
  <c r="K6596" i="16"/>
  <c r="K6604" i="16"/>
  <c r="K6612" i="16"/>
  <c r="K6620" i="16"/>
  <c r="K6628" i="16"/>
  <c r="K6636" i="16"/>
  <c r="K6644" i="16"/>
  <c r="K6652" i="16"/>
  <c r="K6660" i="16"/>
  <c r="K6668" i="16"/>
  <c r="K6676" i="16"/>
  <c r="K6684" i="16"/>
  <c r="K6692" i="16"/>
  <c r="K6700" i="16"/>
  <c r="K6708" i="16"/>
  <c r="K6716" i="16"/>
  <c r="K6724" i="16"/>
  <c r="K6732" i="16"/>
  <c r="K6740" i="16"/>
  <c r="K6748" i="16"/>
  <c r="K6756" i="16"/>
  <c r="K6764" i="16"/>
  <c r="K6772" i="16"/>
  <c r="K5858" i="16"/>
  <c r="K5869" i="16"/>
  <c r="K5877" i="16"/>
  <c r="K5885" i="16"/>
  <c r="K5893" i="16"/>
  <c r="K5901" i="16"/>
  <c r="K5909" i="16"/>
  <c r="K5917" i="16"/>
  <c r="K5925" i="16"/>
  <c r="K5933" i="16"/>
  <c r="K5941" i="16"/>
  <c r="K5949" i="16"/>
  <c r="K5957" i="16"/>
  <c r="K5965" i="16"/>
  <c r="K5973" i="16"/>
  <c r="K5981" i="16"/>
  <c r="K5989" i="16"/>
  <c r="K5997" i="16"/>
  <c r="K6005" i="16"/>
  <c r="K6013" i="16"/>
  <c r="K6021" i="16"/>
  <c r="K6029" i="16"/>
  <c r="K6037" i="16"/>
  <c r="K6045" i="16"/>
  <c r="K6053" i="16"/>
  <c r="K6061" i="16"/>
  <c r="K6069" i="16"/>
  <c r="K6077" i="16"/>
  <c r="K6085" i="16"/>
  <c r="K6093" i="16"/>
  <c r="K6101" i="16"/>
  <c r="K6109" i="16"/>
  <c r="K6117" i="16"/>
  <c r="K6125" i="16"/>
  <c r="K6133" i="16"/>
  <c r="K6141" i="16"/>
  <c r="K6541" i="16"/>
  <c r="K6549" i="16"/>
  <c r="K6557" i="16"/>
  <c r="K6565" i="16"/>
  <c r="K6573" i="16"/>
  <c r="K6581" i="16"/>
  <c r="K6589" i="16"/>
  <c r="K6597" i="16"/>
  <c r="K6605" i="16"/>
  <c r="K6613" i="16"/>
  <c r="K6621" i="16"/>
  <c r="K6629" i="16"/>
  <c r="K6637" i="16"/>
  <c r="K6645" i="16"/>
  <c r="K6653" i="16"/>
  <c r="K6661" i="16"/>
  <c r="K6669" i="16"/>
  <c r="K6677" i="16"/>
  <c r="K6685" i="16"/>
  <c r="K6693" i="16"/>
  <c r="K6701" i="16"/>
  <c r="K6709" i="16"/>
  <c r="K6717" i="16"/>
  <c r="K6725" i="16"/>
  <c r="K6733" i="16"/>
  <c r="K6741" i="16"/>
  <c r="K6749" i="16"/>
  <c r="K6757" i="16"/>
  <c r="K6765" i="16"/>
  <c r="K6773" i="16"/>
  <c r="K5859" i="16"/>
  <c r="K5870" i="16"/>
  <c r="K5878" i="16"/>
  <c r="K5886" i="16"/>
  <c r="K5894" i="16"/>
  <c r="K5902" i="16"/>
  <c r="K5910" i="16"/>
  <c r="K5918" i="16"/>
  <c r="K5926" i="16"/>
  <c r="K5934" i="16"/>
  <c r="K5942" i="16"/>
  <c r="K5950" i="16"/>
  <c r="K5958" i="16"/>
  <c r="K5966" i="16"/>
  <c r="K5974" i="16"/>
  <c r="K5982" i="16"/>
  <c r="K5990" i="16"/>
  <c r="K5998" i="16"/>
  <c r="K6006" i="16"/>
  <c r="K6014" i="16"/>
  <c r="K6022" i="16"/>
  <c r="K6030" i="16"/>
  <c r="K6038" i="16"/>
  <c r="K6046" i="16"/>
  <c r="K6054" i="16"/>
  <c r="K6062" i="16"/>
  <c r="K6070" i="16"/>
  <c r="K6078" i="16"/>
  <c r="K6086" i="16"/>
  <c r="K6094" i="16"/>
  <c r="K6102" i="16"/>
  <c r="K6110" i="16"/>
  <c r="K6118" i="16"/>
  <c r="K6126" i="16"/>
  <c r="K6134" i="16"/>
  <c r="K6142" i="16"/>
  <c r="K6542" i="16"/>
  <c r="K6550" i="16"/>
  <c r="K6558" i="16"/>
  <c r="K6566" i="16"/>
  <c r="K6574" i="16"/>
  <c r="K6582" i="16"/>
  <c r="K6590" i="16"/>
  <c r="K6598" i="16"/>
  <c r="K6606" i="16"/>
  <c r="K6614" i="16"/>
  <c r="K6622" i="16"/>
  <c r="K6630" i="16"/>
  <c r="K6638" i="16"/>
  <c r="K6646" i="16"/>
  <c r="K6654" i="16"/>
  <c r="K6662" i="16"/>
  <c r="K6670" i="16"/>
  <c r="K6678" i="16"/>
  <c r="K6686" i="16"/>
  <c r="K6694" i="16"/>
  <c r="K6702" i="16"/>
  <c r="K6710" i="16"/>
  <c r="K6718" i="16"/>
  <c r="K6726" i="16"/>
  <c r="K6734" i="16"/>
  <c r="K6742" i="16"/>
  <c r="K6750" i="16"/>
  <c r="K6758" i="16"/>
  <c r="K6766" i="16"/>
  <c r="K6774" i="16"/>
  <c r="K5863" i="16"/>
  <c r="K5871" i="16"/>
  <c r="K5879" i="16"/>
  <c r="K5887" i="16"/>
  <c r="K5895" i="16"/>
  <c r="K5903" i="16"/>
  <c r="K5911" i="16"/>
  <c r="K5919" i="16"/>
  <c r="K5927" i="16"/>
  <c r="K5935" i="16"/>
  <c r="K5943" i="16"/>
  <c r="K5951" i="16"/>
  <c r="K5959" i="16"/>
  <c r="K5967" i="16"/>
  <c r="K5975" i="16"/>
  <c r="K5983" i="16"/>
  <c r="K5991" i="16"/>
  <c r="K5999" i="16"/>
  <c r="K6007" i="16"/>
  <c r="K6015" i="16"/>
  <c r="K6023" i="16"/>
  <c r="K6031" i="16"/>
  <c r="K6039" i="16"/>
  <c r="K6047" i="16"/>
  <c r="K6055" i="16"/>
  <c r="K6063" i="16"/>
  <c r="K6071" i="16"/>
  <c r="K6079" i="16"/>
  <c r="K6087" i="16"/>
  <c r="K6095" i="16"/>
  <c r="K6103" i="16"/>
  <c r="K6111" i="16"/>
  <c r="K6119" i="16"/>
  <c r="K6127" i="16"/>
  <c r="K6135" i="16"/>
  <c r="K6143" i="16"/>
  <c r="K6543" i="16"/>
  <c r="K6551" i="16"/>
  <c r="K6559" i="16"/>
  <c r="K6567" i="16"/>
  <c r="K6575" i="16"/>
  <c r="K6583" i="16"/>
  <c r="K6591" i="16"/>
  <c r="K6599" i="16"/>
  <c r="K6607" i="16"/>
  <c r="K6615" i="16"/>
  <c r="K6623" i="16"/>
  <c r="K6631" i="16"/>
  <c r="K6639" i="16"/>
  <c r="K6647" i="16"/>
  <c r="K6655" i="16"/>
  <c r="K6663" i="16"/>
  <c r="K6671" i="16"/>
  <c r="K6679" i="16"/>
  <c r="K6687" i="16"/>
  <c r="K6695" i="16"/>
  <c r="K6703" i="16"/>
  <c r="K6711" i="16"/>
  <c r="K6719" i="16"/>
  <c r="K6727" i="16"/>
  <c r="K6735" i="16"/>
  <c r="K6743" i="16"/>
  <c r="K6751" i="16"/>
  <c r="K6759" i="16"/>
  <c r="K6767" i="16"/>
  <c r="K6775" i="16"/>
  <c r="K5864" i="16"/>
  <c r="K5872" i="16"/>
  <c r="K5880" i="16"/>
  <c r="K5888" i="16"/>
  <c r="K5896" i="16"/>
  <c r="K5904" i="16"/>
  <c r="K5912" i="16"/>
  <c r="K5920" i="16"/>
  <c r="K5928" i="16"/>
  <c r="K5936" i="16"/>
  <c r="K5944" i="16"/>
  <c r="K5952" i="16"/>
  <c r="K5960" i="16"/>
  <c r="K5968" i="16"/>
  <c r="K5976" i="16"/>
  <c r="K5984" i="16"/>
  <c r="K5992" i="16"/>
  <c r="K6000" i="16"/>
  <c r="K6008" i="16"/>
  <c r="K6016" i="16"/>
  <c r="K6024" i="16"/>
  <c r="K6032" i="16"/>
  <c r="K6040" i="16"/>
  <c r="K6048" i="16"/>
  <c r="K6056" i="16"/>
  <c r="K6064" i="16"/>
  <c r="K6072" i="16"/>
  <c r="K6080" i="16"/>
  <c r="K6088" i="16"/>
  <c r="K6096" i="16"/>
  <c r="K6104" i="16"/>
  <c r="K6112" i="16"/>
  <c r="K6120" i="16"/>
  <c r="K6128" i="16"/>
  <c r="K6136" i="16"/>
  <c r="K6144" i="16"/>
  <c r="K6544" i="16"/>
  <c r="K6552" i="16"/>
  <c r="K6560" i="16"/>
  <c r="K6568" i="16"/>
  <c r="K6576" i="16"/>
  <c r="K6584" i="16"/>
  <c r="K6592" i="16"/>
  <c r="K6600" i="16"/>
  <c r="K6608" i="16"/>
  <c r="K6616" i="16"/>
  <c r="K6624" i="16"/>
  <c r="K6632" i="16"/>
  <c r="K6640" i="16"/>
  <c r="K6648" i="16"/>
  <c r="K6656" i="16"/>
  <c r="K6664" i="16"/>
  <c r="K6672" i="16"/>
  <c r="K6680" i="16"/>
  <c r="K6688" i="16"/>
  <c r="K6696" i="16"/>
  <c r="K6704" i="16"/>
  <c r="K6712" i="16"/>
  <c r="K6720" i="16"/>
  <c r="K6728" i="16"/>
  <c r="K6736" i="16"/>
  <c r="K6744" i="16"/>
  <c r="K6752" i="16"/>
  <c r="K6760" i="16"/>
  <c r="K6768" i="16"/>
  <c r="K6776" i="16"/>
  <c r="K5865" i="16"/>
  <c r="K5873" i="16"/>
  <c r="K5881" i="16"/>
  <c r="K5889" i="16"/>
  <c r="K5897" i="16"/>
  <c r="K5905" i="16"/>
  <c r="K5913" i="16"/>
  <c r="K5921" i="16"/>
  <c r="K5929" i="16"/>
  <c r="K5937" i="16"/>
  <c r="K5945" i="16"/>
  <c r="K5953" i="16"/>
  <c r="K5961" i="16"/>
  <c r="K5969" i="16"/>
  <c r="K5977" i="16"/>
  <c r="K5985" i="16"/>
  <c r="K5993" i="16"/>
  <c r="K6001" i="16"/>
  <c r="K6009" i="16"/>
  <c r="K6017" i="16"/>
  <c r="K6025" i="16"/>
  <c r="K6033" i="16"/>
  <c r="K6041" i="16"/>
  <c r="K6049" i="16"/>
  <c r="K6057" i="16"/>
  <c r="K6065" i="16"/>
  <c r="K6073" i="16"/>
  <c r="K6081" i="16"/>
  <c r="K6089" i="16"/>
  <c r="K6097" i="16"/>
  <c r="K6105" i="16"/>
  <c r="K6113" i="16"/>
  <c r="K6121" i="16"/>
  <c r="K6129" i="16"/>
  <c r="K6137" i="16"/>
  <c r="K6145" i="16"/>
  <c r="K6545" i="16"/>
  <c r="K6553" i="16"/>
  <c r="K6561" i="16"/>
  <c r="K6569" i="16"/>
  <c r="K6577" i="16"/>
  <c r="K6585" i="16"/>
  <c r="K6593" i="16"/>
  <c r="K6601" i="16"/>
  <c r="K6609" i="16"/>
  <c r="K6617" i="16"/>
  <c r="K6625" i="16"/>
  <c r="K6633" i="16"/>
  <c r="K6641" i="16"/>
  <c r="K6649" i="16"/>
  <c r="K6657" i="16"/>
  <c r="K6665" i="16"/>
  <c r="K6673" i="16"/>
  <c r="K6681" i="16"/>
  <c r="K6689" i="16"/>
  <c r="K6697" i="16"/>
  <c r="K6705" i="16"/>
  <c r="K6713" i="16"/>
  <c r="K6721" i="16"/>
  <c r="K6729" i="16"/>
  <c r="K6737" i="16"/>
  <c r="K6745" i="16"/>
  <c r="K6753" i="16"/>
  <c r="K6761" i="16"/>
  <c r="K6769" i="16"/>
  <c r="K6777" i="16"/>
  <c r="K5874" i="16"/>
  <c r="K5938" i="16"/>
  <c r="K6002" i="16"/>
  <c r="K6066" i="16"/>
  <c r="K6130" i="16"/>
  <c r="K6578" i="16"/>
  <c r="K6642" i="16"/>
  <c r="K6706" i="16"/>
  <c r="K6770" i="16"/>
  <c r="K5882" i="16"/>
  <c r="K5946" i="16"/>
  <c r="K6010" i="16"/>
  <c r="K6074" i="16"/>
  <c r="K6138" i="16"/>
  <c r="K6586" i="16"/>
  <c r="K6650" i="16"/>
  <c r="K6714" i="16"/>
  <c r="K5898" i="16"/>
  <c r="K5962" i="16"/>
  <c r="K6026" i="16"/>
  <c r="K6090" i="16"/>
  <c r="K6602" i="16"/>
  <c r="K6666" i="16"/>
  <c r="K6730" i="16"/>
  <c r="K5906" i="16"/>
  <c r="K5970" i="16"/>
  <c r="K6034" i="16"/>
  <c r="K6098" i="16"/>
  <c r="K6546" i="16"/>
  <c r="K6610" i="16"/>
  <c r="K6674" i="16"/>
  <c r="K6738" i="16"/>
  <c r="K5914" i="16"/>
  <c r="K5978" i="16"/>
  <c r="K6042" i="16"/>
  <c r="K6106" i="16"/>
  <c r="K6554" i="16"/>
  <c r="K6618" i="16"/>
  <c r="K6682" i="16"/>
  <c r="K6746" i="16"/>
  <c r="K5866" i="16"/>
  <c r="K6050" i="16"/>
  <c r="K6562" i="16"/>
  <c r="K6722" i="16"/>
  <c r="K5890" i="16"/>
  <c r="K6058" i="16"/>
  <c r="K6570" i="16"/>
  <c r="K6754" i="16"/>
  <c r="K5922" i="16"/>
  <c r="K6082" i="16"/>
  <c r="K6594" i="16"/>
  <c r="K6762" i="16"/>
  <c r="K5930" i="16"/>
  <c r="K6114" i="16"/>
  <c r="K6626" i="16"/>
  <c r="K5954" i="16"/>
  <c r="K6122" i="16"/>
  <c r="K6634" i="16"/>
  <c r="K5994" i="16"/>
  <c r="K6690" i="16"/>
  <c r="K5855" i="16"/>
  <c r="K6018" i="16"/>
  <c r="K6698" i="16"/>
  <c r="K5986" i="16"/>
  <c r="K6146" i="16"/>
  <c r="K6658" i="16"/>
  <c r="D62" i="4"/>
  <c r="C62" i="4"/>
  <c r="B62" i="4"/>
  <c r="G146" i="28" s="1"/>
  <c r="K146" i="28" s="1"/>
  <c r="D61" i="4"/>
  <c r="C61" i="4"/>
  <c r="B61" i="4"/>
  <c r="G145" i="28" s="1"/>
  <c r="K145" i="28" s="1"/>
  <c r="D60" i="4"/>
  <c r="C60" i="4"/>
  <c r="B60" i="4"/>
  <c r="G144" i="28" s="1"/>
  <c r="K144" i="28" s="1"/>
  <c r="D59" i="4"/>
  <c r="C59" i="4"/>
  <c r="B59" i="4"/>
  <c r="G143" i="28" s="1"/>
  <c r="K143" i="28" s="1"/>
  <c r="D58" i="4"/>
  <c r="C58" i="4"/>
  <c r="B58" i="4"/>
  <c r="D57" i="4"/>
  <c r="C57" i="4"/>
  <c r="B57" i="4"/>
  <c r="G141" i="28" s="1"/>
  <c r="K141" i="28" s="1"/>
  <c r="D56" i="4"/>
  <c r="C56" i="4"/>
  <c r="B56" i="4"/>
  <c r="G140" i="28" s="1"/>
  <c r="K140" i="28" s="1"/>
  <c r="D55" i="4"/>
  <c r="C55" i="4"/>
  <c r="B55" i="4"/>
  <c r="G139" i="28" s="1"/>
  <c r="K139" i="28" s="1"/>
  <c r="D54" i="4"/>
  <c r="C54" i="4"/>
  <c r="B54" i="4"/>
  <c r="G138" i="28" s="1"/>
  <c r="K138" i="28" s="1"/>
  <c r="D53" i="4"/>
  <c r="C53" i="4"/>
  <c r="B53" i="4"/>
  <c r="G137" i="28" s="1"/>
  <c r="K137" i="28" s="1"/>
  <c r="D52" i="4"/>
  <c r="C52" i="4"/>
  <c r="B52" i="4"/>
  <c r="G136" i="28" s="1"/>
  <c r="K136" i="28" s="1"/>
  <c r="D51" i="4"/>
  <c r="C51" i="4"/>
  <c r="B51" i="4"/>
  <c r="G135" i="28" s="1"/>
  <c r="K135" i="28" s="1"/>
  <c r="D50" i="4"/>
  <c r="C50" i="4"/>
  <c r="B50" i="4"/>
  <c r="G134" i="28" s="1"/>
  <c r="K134" i="28" s="1"/>
  <c r="D49" i="4"/>
  <c r="C49" i="4"/>
  <c r="B49" i="4"/>
  <c r="G133" i="28" s="1"/>
  <c r="K133" i="28" s="1"/>
  <c r="D48" i="4"/>
  <c r="C48" i="4"/>
  <c r="B48" i="4"/>
  <c r="G132" i="28" s="1"/>
  <c r="K132" i="28" s="1"/>
  <c r="D47" i="4"/>
  <c r="C47" i="4"/>
  <c r="B47" i="4"/>
  <c r="G131" i="28" s="1"/>
  <c r="K131" i="28" s="1"/>
  <c r="D46" i="4"/>
  <c r="C46" i="4"/>
  <c r="B46" i="4"/>
  <c r="G130" i="28" s="1"/>
  <c r="K130" i="28" s="1"/>
  <c r="D45" i="4"/>
  <c r="C45" i="4"/>
  <c r="B45" i="4"/>
  <c r="G129" i="28" s="1"/>
  <c r="K129" i="28" s="1"/>
  <c r="D44" i="4"/>
  <c r="C44" i="4"/>
  <c r="B44" i="4"/>
  <c r="G128" i="28" s="1"/>
  <c r="K128" i="28" s="1"/>
  <c r="D43" i="4"/>
  <c r="C43" i="4"/>
  <c r="B43" i="4"/>
  <c r="G127" i="28" s="1"/>
  <c r="K127" i="28" s="1"/>
  <c r="D42" i="4"/>
  <c r="C42" i="4"/>
  <c r="B42" i="4"/>
  <c r="G126" i="28" s="1"/>
  <c r="K126" i="28" s="1"/>
  <c r="D41" i="4"/>
  <c r="C41" i="4"/>
  <c r="B41" i="4"/>
  <c r="G125" i="28" s="1"/>
  <c r="K125" i="28" s="1"/>
  <c r="D40" i="4"/>
  <c r="C40" i="4"/>
  <c r="B40" i="4"/>
  <c r="G124" i="28" s="1"/>
  <c r="K124" i="28" s="1"/>
  <c r="D39" i="4"/>
  <c r="C39" i="4"/>
  <c r="B39" i="4"/>
  <c r="G123" i="28" s="1"/>
  <c r="K123" i="28" s="1"/>
  <c r="D38" i="4"/>
  <c r="C38" i="4"/>
  <c r="B38" i="4"/>
  <c r="G122" i="28" s="1"/>
  <c r="K122" i="28" s="1"/>
  <c r="D37" i="4"/>
  <c r="C37" i="4"/>
  <c r="B37" i="4"/>
  <c r="G121" i="28" s="1"/>
  <c r="K121" i="28" s="1"/>
  <c r="D36" i="4"/>
  <c r="C36" i="4"/>
  <c r="B36" i="4"/>
  <c r="G120" i="28" s="1"/>
  <c r="K120" i="28" s="1"/>
  <c r="D35" i="4"/>
  <c r="C35" i="4"/>
  <c r="B35" i="4"/>
  <c r="G119" i="28" s="1"/>
  <c r="K119" i="28" s="1"/>
  <c r="D34" i="4"/>
  <c r="C34" i="4"/>
  <c r="B34" i="4"/>
  <c r="G118" i="28" s="1"/>
  <c r="K118" i="28" s="1"/>
  <c r="D33" i="4"/>
  <c r="C33" i="4"/>
  <c r="B33" i="4"/>
  <c r="G117" i="28" s="1"/>
  <c r="K117" i="28" s="1"/>
  <c r="D32" i="4"/>
  <c r="C32" i="4"/>
  <c r="B32" i="4"/>
  <c r="G116" i="28" s="1"/>
  <c r="K116" i="28" s="1"/>
  <c r="D31" i="4"/>
  <c r="C31" i="4"/>
  <c r="B31" i="4"/>
  <c r="G115" i="28" s="1"/>
  <c r="K115" i="28" s="1"/>
  <c r="D30" i="4"/>
  <c r="C30" i="4"/>
  <c r="B30" i="4"/>
  <c r="G114" i="28" s="1"/>
  <c r="K114" i="28" s="1"/>
  <c r="D29" i="4"/>
  <c r="C29" i="4"/>
  <c r="B29" i="4"/>
  <c r="G113" i="28" s="1"/>
  <c r="K113" i="28" s="1"/>
  <c r="D28" i="4"/>
  <c r="C28" i="4"/>
  <c r="B28" i="4"/>
  <c r="G112" i="28" s="1"/>
  <c r="K112" i="28" s="1"/>
  <c r="D27" i="4"/>
  <c r="C27" i="4"/>
  <c r="B27" i="4"/>
  <c r="D26" i="4"/>
  <c r="C26" i="4"/>
  <c r="B26" i="4"/>
  <c r="G110" i="28" s="1"/>
  <c r="K110" i="28" s="1"/>
  <c r="D25" i="4"/>
  <c r="C25" i="4"/>
  <c r="B25" i="4"/>
  <c r="G109" i="28" s="1"/>
  <c r="K109" i="28" s="1"/>
  <c r="D24" i="4"/>
  <c r="C24" i="4"/>
  <c r="B24" i="4"/>
  <c r="G108" i="28" s="1"/>
  <c r="K108" i="28" s="1"/>
  <c r="D23" i="4"/>
  <c r="C23" i="4"/>
  <c r="B23" i="4"/>
  <c r="G107" i="28" s="1"/>
  <c r="K107" i="28" s="1"/>
  <c r="D22" i="4"/>
  <c r="C22" i="4"/>
  <c r="B22" i="4"/>
  <c r="G106" i="28" s="1"/>
  <c r="K106" i="28" s="1"/>
  <c r="D21" i="4"/>
  <c r="C21" i="4"/>
  <c r="B21" i="4"/>
  <c r="G105" i="28" s="1"/>
  <c r="K105" i="28" s="1"/>
  <c r="D20" i="4"/>
  <c r="C20" i="4"/>
  <c r="B20" i="4"/>
  <c r="G104" i="28" s="1"/>
  <c r="K104" i="28" s="1"/>
  <c r="D19" i="4"/>
  <c r="C19" i="4"/>
  <c r="B19" i="4"/>
  <c r="G103" i="28" s="1"/>
  <c r="K103" i="28" s="1"/>
  <c r="D18" i="4"/>
  <c r="C18" i="4"/>
  <c r="B18" i="4"/>
  <c r="G102" i="28" s="1"/>
  <c r="D17" i="4"/>
  <c r="C17" i="4"/>
  <c r="B17" i="4"/>
  <c r="G101" i="28" s="1"/>
  <c r="K101" i="28" s="1"/>
  <c r="D16" i="4"/>
  <c r="C16" i="4"/>
  <c r="B16" i="4"/>
  <c r="G100" i="28" s="1"/>
  <c r="K100" i="28" s="1"/>
  <c r="D15" i="4"/>
  <c r="C15" i="4"/>
  <c r="B15" i="4"/>
  <c r="G99" i="28" s="1"/>
  <c r="D14" i="4"/>
  <c r="C14" i="4"/>
  <c r="B14" i="4"/>
  <c r="G98" i="28" s="1"/>
  <c r="K98" i="28" s="1"/>
  <c r="D13" i="4"/>
  <c r="C13" i="4"/>
  <c r="B13" i="4"/>
  <c r="G97" i="28" s="1"/>
  <c r="K97" i="28" s="1"/>
  <c r="D12" i="4"/>
  <c r="C12" i="4"/>
  <c r="B12" i="4"/>
  <c r="G96" i="28" s="1"/>
  <c r="K96" i="28" s="1"/>
  <c r="D11" i="4"/>
  <c r="C11" i="4"/>
  <c r="B11" i="4"/>
  <c r="G95" i="28" s="1"/>
  <c r="D10" i="4"/>
  <c r="C10" i="4"/>
  <c r="B10" i="4"/>
  <c r="G94" i="28" s="1"/>
  <c r="K94" i="28" s="1"/>
  <c r="D9" i="4"/>
  <c r="C9" i="4"/>
  <c r="B9" i="4"/>
  <c r="G93" i="28" s="1"/>
  <c r="K93" i="28" s="1"/>
  <c r="D8" i="4"/>
  <c r="C8" i="4"/>
  <c r="B8" i="4"/>
  <c r="G92" i="28" s="1"/>
  <c r="K92" i="28" s="1"/>
  <c r="D7" i="4"/>
  <c r="C7" i="4"/>
  <c r="B7" i="4"/>
  <c r="D64" i="20"/>
  <c r="C64" i="20"/>
  <c r="B64" i="20"/>
  <c r="D63" i="20"/>
  <c r="C63" i="20"/>
  <c r="B63" i="20"/>
  <c r="D62" i="20"/>
  <c r="C62" i="20"/>
  <c r="B62" i="20"/>
  <c r="D61" i="20"/>
  <c r="C61" i="20"/>
  <c r="B61" i="20"/>
  <c r="D60" i="20"/>
  <c r="C60" i="20"/>
  <c r="B60" i="20"/>
  <c r="D59" i="20"/>
  <c r="C59" i="20"/>
  <c r="B59" i="20"/>
  <c r="D58" i="20"/>
  <c r="C58" i="20"/>
  <c r="B58" i="20"/>
  <c r="D57" i="20"/>
  <c r="C57" i="20"/>
  <c r="B57" i="20"/>
  <c r="D56" i="20"/>
  <c r="C56" i="20"/>
  <c r="B56" i="20"/>
  <c r="D55" i="20"/>
  <c r="C55" i="20"/>
  <c r="B55" i="20"/>
  <c r="D54" i="20"/>
  <c r="C54" i="20"/>
  <c r="B54" i="20"/>
  <c r="D53" i="20"/>
  <c r="C53" i="20"/>
  <c r="B53" i="20"/>
  <c r="D52" i="20"/>
  <c r="C52" i="20"/>
  <c r="B52" i="20"/>
  <c r="D51" i="20"/>
  <c r="C51" i="20"/>
  <c r="B51" i="20"/>
  <c r="D50" i="20"/>
  <c r="C50" i="20"/>
  <c r="B50" i="20"/>
  <c r="D49" i="20"/>
  <c r="C49" i="20"/>
  <c r="B49" i="20"/>
  <c r="D48" i="20"/>
  <c r="C48" i="20"/>
  <c r="B48" i="20"/>
  <c r="D47" i="20"/>
  <c r="C47" i="20"/>
  <c r="B47" i="20"/>
  <c r="D46" i="20"/>
  <c r="C46" i="20"/>
  <c r="B46" i="20"/>
  <c r="D45" i="20"/>
  <c r="C45" i="20"/>
  <c r="B45" i="20"/>
  <c r="D44" i="20"/>
  <c r="C44" i="20"/>
  <c r="B44" i="20"/>
  <c r="D43" i="20"/>
  <c r="C43" i="20"/>
  <c r="B43" i="20"/>
  <c r="D42" i="20"/>
  <c r="C42" i="20"/>
  <c r="B42" i="20"/>
  <c r="D41" i="20"/>
  <c r="C41" i="20"/>
  <c r="B41" i="20"/>
  <c r="D40" i="20"/>
  <c r="C40" i="20"/>
  <c r="B40" i="20"/>
  <c r="D39" i="20"/>
  <c r="C39" i="20"/>
  <c r="B39" i="20"/>
  <c r="D38" i="20"/>
  <c r="C38" i="20"/>
  <c r="B38" i="20"/>
  <c r="D37" i="20"/>
  <c r="C37" i="20"/>
  <c r="B37" i="20"/>
  <c r="D36" i="20"/>
  <c r="C36" i="20"/>
  <c r="B36" i="20"/>
  <c r="D35" i="20"/>
  <c r="C35" i="20"/>
  <c r="B35" i="20"/>
  <c r="D34" i="20"/>
  <c r="C34" i="20"/>
  <c r="B34" i="20"/>
  <c r="D33" i="20"/>
  <c r="C33" i="20"/>
  <c r="B33" i="20"/>
  <c r="D32" i="20"/>
  <c r="C32" i="20"/>
  <c r="B32" i="20"/>
  <c r="D31" i="20"/>
  <c r="C31" i="20"/>
  <c r="B31" i="20"/>
  <c r="D30" i="20"/>
  <c r="C30" i="20"/>
  <c r="B30" i="20"/>
  <c r="D29" i="20"/>
  <c r="C29" i="20"/>
  <c r="B29" i="20"/>
  <c r="D28" i="20"/>
  <c r="C28" i="20"/>
  <c r="B28" i="20"/>
  <c r="D27" i="20"/>
  <c r="C27" i="20"/>
  <c r="B27" i="20"/>
  <c r="D26" i="20"/>
  <c r="C26" i="20"/>
  <c r="B26" i="20"/>
  <c r="D25" i="20"/>
  <c r="C25" i="20"/>
  <c r="B25" i="20"/>
  <c r="D24" i="20"/>
  <c r="C24" i="20"/>
  <c r="B24" i="20"/>
  <c r="D23" i="20"/>
  <c r="C23" i="20"/>
  <c r="B23" i="20"/>
  <c r="D22" i="20"/>
  <c r="C22" i="20"/>
  <c r="B22" i="20"/>
  <c r="D21" i="20"/>
  <c r="C21" i="20"/>
  <c r="B21" i="20"/>
  <c r="D20" i="20"/>
  <c r="C20" i="20"/>
  <c r="B20" i="20"/>
  <c r="D19" i="20"/>
  <c r="C19" i="20"/>
  <c r="B19" i="20"/>
  <c r="D18" i="20"/>
  <c r="C18" i="20"/>
  <c r="B18" i="20"/>
  <c r="D17" i="20"/>
  <c r="C17" i="20"/>
  <c r="B17" i="20"/>
  <c r="D16" i="20"/>
  <c r="C16" i="20"/>
  <c r="B16" i="20"/>
  <c r="D15" i="20"/>
  <c r="C15" i="20"/>
  <c r="B15" i="20"/>
  <c r="D14" i="20"/>
  <c r="C14" i="20"/>
  <c r="B14" i="20"/>
  <c r="D13" i="20"/>
  <c r="C13" i="20"/>
  <c r="B13" i="20"/>
  <c r="D12" i="20"/>
  <c r="C12" i="20"/>
  <c r="B12" i="20"/>
  <c r="D11" i="20"/>
  <c r="C11" i="20"/>
  <c r="B11" i="20"/>
  <c r="D10" i="20"/>
  <c r="C10" i="20"/>
  <c r="B10" i="20"/>
  <c r="D9" i="20"/>
  <c r="C9" i="20"/>
  <c r="B9" i="20"/>
  <c r="C35" i="32" l="1"/>
  <c r="C60" i="32" s="1"/>
  <c r="C53" i="32"/>
  <c r="K12" i="20"/>
  <c r="J12" i="20"/>
  <c r="K20" i="20"/>
  <c r="J20" i="20"/>
  <c r="K28" i="20"/>
  <c r="J28" i="20"/>
  <c r="K36" i="20"/>
  <c r="J36" i="20"/>
  <c r="K44" i="20"/>
  <c r="J44" i="20"/>
  <c r="K52" i="20"/>
  <c r="J52" i="20"/>
  <c r="K60" i="20"/>
  <c r="J60" i="20"/>
  <c r="K14" i="20"/>
  <c r="J14" i="20"/>
  <c r="K25" i="20"/>
  <c r="J25" i="20"/>
  <c r="K41" i="20"/>
  <c r="J41" i="20"/>
  <c r="K23" i="20"/>
  <c r="J23" i="20"/>
  <c r="K31" i="20"/>
  <c r="J31" i="20"/>
  <c r="K39" i="20"/>
  <c r="J39" i="20"/>
  <c r="K63" i="20"/>
  <c r="J63" i="20"/>
  <c r="K22" i="20"/>
  <c r="J22" i="20"/>
  <c r="K46" i="20"/>
  <c r="J46" i="20"/>
  <c r="K55" i="20"/>
  <c r="J55" i="20"/>
  <c r="K10" i="20"/>
  <c r="J10" i="20"/>
  <c r="K26" i="20"/>
  <c r="J26" i="20"/>
  <c r="K34" i="20"/>
  <c r="J34" i="20"/>
  <c r="K42" i="20"/>
  <c r="J42" i="20"/>
  <c r="K50" i="20"/>
  <c r="J50" i="20"/>
  <c r="K58" i="20"/>
  <c r="J58" i="20"/>
  <c r="K49" i="20"/>
  <c r="J49" i="20"/>
  <c r="K15" i="20"/>
  <c r="J15" i="20"/>
  <c r="K47" i="20"/>
  <c r="J47" i="20"/>
  <c r="K18" i="20"/>
  <c r="J18" i="20"/>
  <c r="J13" i="20"/>
  <c r="K13" i="20"/>
  <c r="J21" i="20"/>
  <c r="K21" i="20"/>
  <c r="J29" i="20"/>
  <c r="K29" i="20"/>
  <c r="J37" i="20"/>
  <c r="K37" i="20"/>
  <c r="J45" i="20"/>
  <c r="K45" i="20"/>
  <c r="J53" i="20"/>
  <c r="K53" i="20"/>
  <c r="J61" i="20"/>
  <c r="K61" i="20"/>
  <c r="K38" i="20"/>
  <c r="J38" i="20"/>
  <c r="K9" i="20"/>
  <c r="J9" i="20"/>
  <c r="K16" i="20"/>
  <c r="J16" i="20"/>
  <c r="K24" i="20"/>
  <c r="J24" i="20"/>
  <c r="K32" i="20"/>
  <c r="J32" i="20"/>
  <c r="K40" i="20"/>
  <c r="J40" i="20"/>
  <c r="K48" i="20"/>
  <c r="J48" i="20"/>
  <c r="K56" i="20"/>
  <c r="J56" i="20"/>
  <c r="K64" i="20"/>
  <c r="J64" i="20"/>
  <c r="K30" i="20"/>
  <c r="J30" i="20"/>
  <c r="K54" i="20"/>
  <c r="J54" i="20"/>
  <c r="K62" i="20"/>
  <c r="J62" i="20"/>
  <c r="K17" i="20"/>
  <c r="J17" i="20"/>
  <c r="K33" i="20"/>
  <c r="J33" i="20"/>
  <c r="K57" i="20"/>
  <c r="J57" i="20"/>
  <c r="K11" i="20"/>
  <c r="J11" i="20"/>
  <c r="K19" i="20"/>
  <c r="J19" i="20"/>
  <c r="K27" i="20"/>
  <c r="J27" i="20"/>
  <c r="K35" i="20"/>
  <c r="J35" i="20"/>
  <c r="K43" i="20"/>
  <c r="J43" i="20"/>
  <c r="K51" i="20"/>
  <c r="J51" i="20"/>
  <c r="K59" i="20"/>
  <c r="J59" i="20"/>
  <c r="G35" i="20"/>
  <c r="G32" i="20"/>
  <c r="G29" i="20"/>
  <c r="G25" i="20"/>
  <c r="G52" i="20"/>
  <c r="G50" i="20"/>
  <c r="G47" i="20"/>
  <c r="G14" i="20"/>
  <c r="G39" i="20"/>
  <c r="G54" i="20"/>
  <c r="G36" i="20"/>
  <c r="G42" i="20"/>
  <c r="G40" i="20"/>
  <c r="G61" i="20"/>
  <c r="G53" i="20"/>
  <c r="G12" i="20"/>
  <c r="G63" i="20"/>
  <c r="G46" i="20"/>
  <c r="G28" i="20"/>
  <c r="G34" i="20"/>
  <c r="G58" i="20"/>
  <c r="G18" i="20"/>
  <c r="G51" i="20"/>
  <c r="G23" i="20"/>
  <c r="G20" i="20"/>
  <c r="G56" i="20"/>
  <c r="G27" i="20"/>
  <c r="G48" i="20"/>
  <c r="G49" i="20"/>
  <c r="G38" i="20"/>
  <c r="G19" i="20"/>
  <c r="G26" i="20"/>
  <c r="G62" i="20"/>
  <c r="G16" i="20"/>
  <c r="G43" i="20"/>
  <c r="G65" i="20"/>
  <c r="H65" i="20" s="1"/>
  <c r="G37" i="20"/>
  <c r="G30" i="20"/>
  <c r="G11" i="20"/>
  <c r="G17" i="20"/>
  <c r="G59" i="20"/>
  <c r="G44" i="20"/>
  <c r="G33" i="20"/>
  <c r="G57" i="20"/>
  <c r="G31" i="20"/>
  <c r="G55" i="20"/>
  <c r="G24" i="20"/>
  <c r="G21" i="20"/>
  <c r="G9" i="20"/>
  <c r="G15" i="20"/>
  <c r="G45" i="20"/>
  <c r="G41" i="20"/>
  <c r="G64" i="20"/>
  <c r="G10" i="20"/>
  <c r="G13" i="20"/>
  <c r="G60" i="20"/>
  <c r="G22" i="20"/>
  <c r="K99" i="28"/>
  <c r="C11" i="28"/>
  <c r="C16" i="33" s="1"/>
  <c r="K102" i="28"/>
  <c r="C41" i="28" s="1"/>
  <c r="C69" i="28"/>
  <c r="K95" i="28"/>
  <c r="F14" i="20"/>
  <c r="F54" i="20"/>
  <c r="F62" i="20"/>
  <c r="F9" i="20"/>
  <c r="F25" i="20"/>
  <c r="F41" i="20"/>
  <c r="F57" i="20"/>
  <c r="F12" i="20"/>
  <c r="F36" i="20"/>
  <c r="F52" i="20"/>
  <c r="F60" i="20"/>
  <c r="F15" i="20"/>
  <c r="F23" i="20"/>
  <c r="F31" i="20"/>
  <c r="F39" i="20"/>
  <c r="F47" i="20"/>
  <c r="F55" i="20"/>
  <c r="F63" i="20"/>
  <c r="F46" i="20"/>
  <c r="F10" i="20"/>
  <c r="F18" i="20"/>
  <c r="F26" i="20"/>
  <c r="F34" i="20"/>
  <c r="F42" i="20"/>
  <c r="F50" i="20"/>
  <c r="F58" i="20"/>
  <c r="F22" i="20"/>
  <c r="F30" i="20"/>
  <c r="F38" i="20"/>
  <c r="F17" i="20"/>
  <c r="F33" i="20"/>
  <c r="F49" i="20"/>
  <c r="F44" i="20"/>
  <c r="F21" i="20"/>
  <c r="F29" i="20"/>
  <c r="F37" i="20"/>
  <c r="F45" i="20"/>
  <c r="F53" i="20"/>
  <c r="F61" i="20"/>
  <c r="F20" i="20"/>
  <c r="F16" i="20"/>
  <c r="F24" i="20"/>
  <c r="F32" i="20"/>
  <c r="F40" i="20"/>
  <c r="F48" i="20"/>
  <c r="F56" i="20"/>
  <c r="F64" i="20"/>
  <c r="F28" i="20"/>
  <c r="F13" i="20"/>
  <c r="F11" i="20"/>
  <c r="F19" i="20"/>
  <c r="F27" i="20"/>
  <c r="F35" i="20"/>
  <c r="F43" i="20"/>
  <c r="F51" i="20"/>
  <c r="F59" i="20"/>
  <c r="G91" i="28"/>
  <c r="G142" i="28"/>
  <c r="K142" i="28" s="1"/>
  <c r="G111" i="28"/>
  <c r="K111" i="28" s="1"/>
  <c r="E21" i="32" l="1"/>
  <c r="E10" i="32"/>
  <c r="C40" i="28"/>
  <c r="C69" i="32"/>
  <c r="E35" i="32"/>
  <c r="E60" i="32" s="1"/>
  <c r="D35" i="32"/>
  <c r="D60" i="32" s="1"/>
  <c r="D53" i="32"/>
  <c r="J70" i="20"/>
  <c r="C46" i="32" s="1"/>
  <c r="C47" i="32" s="1"/>
  <c r="C62" i="32" s="1"/>
  <c r="C71" i="32" s="1"/>
  <c r="J67" i="20"/>
  <c r="K67" i="20"/>
  <c r="F67" i="20"/>
  <c r="C10" i="28"/>
  <c r="C15" i="33" s="1"/>
  <c r="B70" i="33" s="1"/>
  <c r="C87" i="33" s="1"/>
  <c r="C88" i="33" s="1"/>
  <c r="C90" i="33" s="1"/>
  <c r="G149" i="28"/>
  <c r="C12" i="28"/>
  <c r="C17" i="33" s="1"/>
  <c r="B69" i="33" s="1"/>
  <c r="K91" i="28"/>
  <c r="C42" i="28" s="1"/>
  <c r="K153" i="28"/>
  <c r="C68" i="28"/>
  <c r="K152" i="28"/>
  <c r="I147" i="28"/>
  <c r="M147" i="28" s="1"/>
  <c r="P147" i="28" s="1"/>
  <c r="G67" i="20"/>
  <c r="F66" i="4"/>
  <c r="E5" i="13" s="1"/>
  <c r="B11" i="13"/>
  <c r="C11" i="13"/>
  <c r="D11" i="13"/>
  <c r="B12" i="13"/>
  <c r="C12" i="13"/>
  <c r="D12" i="13"/>
  <c r="B13" i="13"/>
  <c r="C13" i="13"/>
  <c r="D13" i="13"/>
  <c r="B14" i="13"/>
  <c r="C14" i="13"/>
  <c r="D14" i="13"/>
  <c r="B15" i="13"/>
  <c r="C15" i="13"/>
  <c r="D15" i="13"/>
  <c r="B16" i="13"/>
  <c r="C16" i="13"/>
  <c r="D16" i="13"/>
  <c r="B17" i="13"/>
  <c r="C17" i="13"/>
  <c r="D17" i="13"/>
  <c r="B18" i="13"/>
  <c r="C18" i="13"/>
  <c r="D18" i="13"/>
  <c r="B19" i="13"/>
  <c r="C19" i="13"/>
  <c r="D19" i="13"/>
  <c r="B20" i="13"/>
  <c r="C20" i="13"/>
  <c r="D20" i="13"/>
  <c r="B21" i="13"/>
  <c r="C21" i="13"/>
  <c r="D21" i="13"/>
  <c r="B22" i="13"/>
  <c r="C22" i="13"/>
  <c r="D22" i="13"/>
  <c r="B23" i="13"/>
  <c r="C23" i="13"/>
  <c r="D23" i="13"/>
  <c r="B24" i="13"/>
  <c r="C24" i="13"/>
  <c r="D24" i="13"/>
  <c r="B25" i="13"/>
  <c r="C25" i="13"/>
  <c r="D25" i="13"/>
  <c r="B26" i="13"/>
  <c r="C26" i="13"/>
  <c r="D26" i="13"/>
  <c r="B27" i="13"/>
  <c r="C27" i="13"/>
  <c r="D27" i="13"/>
  <c r="B28" i="13"/>
  <c r="C28" i="13"/>
  <c r="D28" i="13"/>
  <c r="B29" i="13"/>
  <c r="C29" i="13"/>
  <c r="D29" i="13"/>
  <c r="B30" i="13"/>
  <c r="C30" i="13"/>
  <c r="D30" i="13"/>
  <c r="B31" i="13"/>
  <c r="C31" i="13"/>
  <c r="D31" i="13"/>
  <c r="B32" i="13"/>
  <c r="C32" i="13"/>
  <c r="D32" i="13"/>
  <c r="B33" i="13"/>
  <c r="C33" i="13"/>
  <c r="D33" i="13"/>
  <c r="B34" i="13"/>
  <c r="C34" i="13"/>
  <c r="D34" i="13"/>
  <c r="B35" i="13"/>
  <c r="C35" i="13"/>
  <c r="D35" i="13"/>
  <c r="B36" i="13"/>
  <c r="C36" i="13"/>
  <c r="D36" i="13"/>
  <c r="B37" i="13"/>
  <c r="C37" i="13"/>
  <c r="D37" i="13"/>
  <c r="B38" i="13"/>
  <c r="C38" i="13"/>
  <c r="D38" i="13"/>
  <c r="B39" i="13"/>
  <c r="C39" i="13"/>
  <c r="D39" i="13"/>
  <c r="B40" i="13"/>
  <c r="C40" i="13"/>
  <c r="D40" i="13"/>
  <c r="B41" i="13"/>
  <c r="C41" i="13"/>
  <c r="D41" i="13"/>
  <c r="B42" i="13"/>
  <c r="C42" i="13"/>
  <c r="D42" i="13"/>
  <c r="B43" i="13"/>
  <c r="C43" i="13"/>
  <c r="D43" i="13"/>
  <c r="B44" i="13"/>
  <c r="C44" i="13"/>
  <c r="D44" i="13"/>
  <c r="B45" i="13"/>
  <c r="C45" i="13"/>
  <c r="D45" i="13"/>
  <c r="B46" i="13"/>
  <c r="C46" i="13"/>
  <c r="D46" i="13"/>
  <c r="B47" i="13"/>
  <c r="C47" i="13"/>
  <c r="D47" i="13"/>
  <c r="B48" i="13"/>
  <c r="C48" i="13"/>
  <c r="D48" i="13"/>
  <c r="B49" i="13"/>
  <c r="C49" i="13"/>
  <c r="D49" i="13"/>
  <c r="B50" i="13"/>
  <c r="C50" i="13"/>
  <c r="D50" i="13"/>
  <c r="B51" i="13"/>
  <c r="C51" i="13"/>
  <c r="D51" i="13"/>
  <c r="B52" i="13"/>
  <c r="C52" i="13"/>
  <c r="D52" i="13"/>
  <c r="B53" i="13"/>
  <c r="C53" i="13"/>
  <c r="D53" i="13"/>
  <c r="B54" i="13"/>
  <c r="C54" i="13"/>
  <c r="D54" i="13"/>
  <c r="B55" i="13"/>
  <c r="C55" i="13"/>
  <c r="D55" i="13"/>
  <c r="B56" i="13"/>
  <c r="C56" i="13"/>
  <c r="D56" i="13"/>
  <c r="B57" i="13"/>
  <c r="C57" i="13"/>
  <c r="D57" i="13"/>
  <c r="B58" i="13"/>
  <c r="C58" i="13"/>
  <c r="D58" i="13"/>
  <c r="B59" i="13"/>
  <c r="C59" i="13"/>
  <c r="D59" i="13"/>
  <c r="B60" i="13"/>
  <c r="C60" i="13"/>
  <c r="D60" i="13"/>
  <c r="B61" i="13"/>
  <c r="C61" i="13"/>
  <c r="D61" i="13"/>
  <c r="B62" i="13"/>
  <c r="C62" i="13"/>
  <c r="D62" i="13"/>
  <c r="B63" i="13"/>
  <c r="C63" i="13"/>
  <c r="D63" i="13"/>
  <c r="B64" i="13"/>
  <c r="C64" i="13"/>
  <c r="D64" i="13"/>
  <c r="B65" i="13"/>
  <c r="C65" i="13"/>
  <c r="D65" i="13"/>
  <c r="C10" i="13"/>
  <c r="D10" i="13"/>
  <c r="B10" i="13"/>
  <c r="C79" i="33" l="1"/>
  <c r="C80" i="33"/>
  <c r="C82" i="33" s="1"/>
  <c r="D21" i="32"/>
  <c r="D10" i="32"/>
  <c r="J71" i="20"/>
  <c r="D46" i="32" s="1"/>
  <c r="D47" i="32" s="1"/>
  <c r="D62" i="32" s="1"/>
  <c r="E46" i="32"/>
  <c r="E47" i="32" s="1"/>
  <c r="E62" i="32" s="1"/>
  <c r="K154" i="28"/>
  <c r="K149" i="28"/>
  <c r="C70" i="28"/>
  <c r="C13" i="28"/>
  <c r="G67" i="4"/>
  <c r="E24" i="13"/>
  <c r="E57" i="13"/>
  <c r="E32" i="13"/>
  <c r="E16" i="13"/>
  <c r="C18" i="28" l="1"/>
  <c r="C18" i="33"/>
  <c r="C21" i="32"/>
  <c r="G21" i="32" s="1"/>
  <c r="C10" i="32"/>
  <c r="G10" i="32" s="1"/>
  <c r="C20" i="28"/>
  <c r="C19" i="28"/>
  <c r="K155" i="28"/>
  <c r="C71" i="28"/>
  <c r="K157" i="28"/>
  <c r="E41" i="13"/>
  <c r="E42" i="13"/>
  <c r="E29" i="13"/>
  <c r="E10" i="13"/>
  <c r="E34" i="13"/>
  <c r="E47" i="13"/>
  <c r="E63" i="13"/>
  <c r="E39" i="13"/>
  <c r="E55" i="13"/>
  <c r="E64" i="13"/>
  <c r="E17" i="13"/>
  <c r="E18" i="13"/>
  <c r="E52" i="13"/>
  <c r="E21" i="13"/>
  <c r="E31" i="13"/>
  <c r="E22" i="13"/>
  <c r="E27" i="13"/>
  <c r="E33" i="13"/>
  <c r="E12" i="13"/>
  <c r="E14" i="13"/>
  <c r="E19" i="13"/>
  <c r="E60" i="13"/>
  <c r="E25" i="13"/>
  <c r="E37" i="13"/>
  <c r="E56" i="13"/>
  <c r="E13" i="13"/>
  <c r="E46" i="13"/>
  <c r="E11" i="13"/>
  <c r="E36" i="13"/>
  <c r="E15" i="13"/>
  <c r="E38" i="13"/>
  <c r="E58" i="13"/>
  <c r="E59" i="13"/>
  <c r="E43" i="13"/>
  <c r="E28" i="13"/>
  <c r="E53" i="13"/>
  <c r="E48" i="13"/>
  <c r="E26" i="13"/>
  <c r="E61" i="13"/>
  <c r="E54" i="13"/>
  <c r="E44" i="13"/>
  <c r="E23" i="13"/>
  <c r="E65" i="13"/>
  <c r="E51" i="13"/>
  <c r="E62" i="13"/>
  <c r="E30" i="13"/>
  <c r="E49" i="13"/>
  <c r="E50" i="13"/>
  <c r="E35" i="13"/>
  <c r="E20" i="13"/>
  <c r="E45" i="13"/>
  <c r="E40" i="13"/>
  <c r="H59" i="20"/>
  <c r="H48" i="20"/>
  <c r="H18" i="20"/>
  <c r="H16" i="20"/>
  <c r="H21" i="20"/>
  <c r="H38" i="20"/>
  <c r="H39" i="20"/>
  <c r="H30" i="20"/>
  <c r="H57" i="20"/>
  <c r="H54" i="20"/>
  <c r="H63" i="20"/>
  <c r="H53" i="20"/>
  <c r="H22" i="20"/>
  <c r="H58" i="20"/>
  <c r="H20" i="20"/>
  <c r="H56" i="20"/>
  <c r="H44" i="20"/>
  <c r="H33" i="20"/>
  <c r="H43" i="20"/>
  <c r="H35" i="20"/>
  <c r="H29" i="20"/>
  <c r="H28" i="20"/>
  <c r="H36" i="20"/>
  <c r="H55" i="20"/>
  <c r="H19" i="20"/>
  <c r="H61" i="20"/>
  <c r="H17" i="20"/>
  <c r="H42" i="20"/>
  <c r="H23" i="20"/>
  <c r="H15" i="20"/>
  <c r="H46" i="20"/>
  <c r="H40" i="20"/>
  <c r="H45" i="20"/>
  <c r="H51" i="20"/>
  <c r="H31" i="20"/>
  <c r="H24" i="20"/>
  <c r="H25" i="20"/>
  <c r="H47" i="20"/>
  <c r="H49" i="20"/>
  <c r="H27" i="20"/>
  <c r="H12" i="20"/>
  <c r="H34" i="20"/>
  <c r="H52" i="20"/>
  <c r="H32" i="20"/>
  <c r="H26" i="20"/>
  <c r="H41" i="20"/>
  <c r="H60" i="20"/>
  <c r="H64" i="20"/>
  <c r="H13" i="20"/>
  <c r="H50" i="20"/>
  <c r="H10" i="20"/>
  <c r="H11" i="20"/>
  <c r="H37" i="20"/>
  <c r="H14" i="20"/>
  <c r="H62" i="20"/>
  <c r="H9" i="20"/>
  <c r="I91" i="28" s="1"/>
  <c r="E70" i="33" l="1"/>
  <c r="E69" i="33"/>
  <c r="C21" i="28"/>
  <c r="I124" i="28"/>
  <c r="M124" i="28" s="1"/>
  <c r="P124" i="28" s="1"/>
  <c r="I113" i="28"/>
  <c r="M113" i="28" s="1"/>
  <c r="P113" i="28" s="1"/>
  <c r="I145" i="28"/>
  <c r="M145" i="28" s="1"/>
  <c r="P145" i="28" s="1"/>
  <c r="I95" i="28"/>
  <c r="I146" i="28"/>
  <c r="M146" i="28" s="1"/>
  <c r="P146" i="28" s="1"/>
  <c r="I109" i="28"/>
  <c r="M109" i="28" s="1"/>
  <c r="P109" i="28" s="1"/>
  <c r="I122" i="28"/>
  <c r="M122" i="28" s="1"/>
  <c r="P122" i="28" s="1"/>
  <c r="I137" i="28"/>
  <c r="M137" i="28" s="1"/>
  <c r="P137" i="28" s="1"/>
  <c r="I138" i="28"/>
  <c r="M138" i="28" s="1"/>
  <c r="P138" i="28" s="1"/>
  <c r="I112" i="28"/>
  <c r="M112" i="28" s="1"/>
  <c r="P112" i="28" s="1"/>
  <c r="I114" i="28"/>
  <c r="M114" i="28" s="1"/>
  <c r="P114" i="28" s="1"/>
  <c r="I117" i="28"/>
  <c r="M117" i="28" s="1"/>
  <c r="P117" i="28" s="1"/>
  <c r="I99" i="28"/>
  <c r="M91" i="28"/>
  <c r="I144" i="28"/>
  <c r="M144" i="28" s="1"/>
  <c r="P144" i="28" s="1"/>
  <c r="I142" i="28"/>
  <c r="M142" i="28" s="1"/>
  <c r="P142" i="28" s="1"/>
  <c r="I131" i="28"/>
  <c r="M131" i="28" s="1"/>
  <c r="P131" i="28" s="1"/>
  <c r="I128" i="28"/>
  <c r="M128" i="28" s="1"/>
  <c r="P128" i="28" s="1"/>
  <c r="I118" i="28"/>
  <c r="M118" i="28" s="1"/>
  <c r="P118" i="28" s="1"/>
  <c r="I102" i="28"/>
  <c r="I121" i="28"/>
  <c r="M121" i="28" s="1"/>
  <c r="P121" i="28" s="1"/>
  <c r="I96" i="28"/>
  <c r="I123" i="28"/>
  <c r="M123" i="28" s="1"/>
  <c r="P123" i="28" s="1"/>
  <c r="I129" i="28"/>
  <c r="M129" i="28" s="1"/>
  <c r="P129" i="28" s="1"/>
  <c r="I97" i="28"/>
  <c r="M97" i="28" s="1"/>
  <c r="P97" i="28" s="1"/>
  <c r="I110" i="28"/>
  <c r="M110" i="28" s="1"/>
  <c r="P110" i="28" s="1"/>
  <c r="I140" i="28"/>
  <c r="M140" i="28" s="1"/>
  <c r="P140" i="28" s="1"/>
  <c r="I120" i="28"/>
  <c r="M120" i="28" s="1"/>
  <c r="P120" i="28" s="1"/>
  <c r="I119" i="28"/>
  <c r="M119" i="28" s="1"/>
  <c r="P119" i="28" s="1"/>
  <c r="I108" i="28"/>
  <c r="M108" i="28" s="1"/>
  <c r="P108" i="28" s="1"/>
  <c r="I107" i="28"/>
  <c r="M107" i="28" s="1"/>
  <c r="P107" i="28" s="1"/>
  <c r="I105" i="28"/>
  <c r="M105" i="28" s="1"/>
  <c r="P105" i="28" s="1"/>
  <c r="I111" i="28"/>
  <c r="M111" i="28" s="1"/>
  <c r="P111" i="28" s="1"/>
  <c r="I104" i="28"/>
  <c r="M104" i="28" s="1"/>
  <c r="P104" i="28" s="1"/>
  <c r="I103" i="28"/>
  <c r="M103" i="28" s="1"/>
  <c r="P103" i="28" s="1"/>
  <c r="I93" i="28"/>
  <c r="M93" i="28" s="1"/>
  <c r="P93" i="28" s="1"/>
  <c r="I98" i="28"/>
  <c r="M98" i="28" s="1"/>
  <c r="P98" i="28" s="1"/>
  <c r="I134" i="28"/>
  <c r="M134" i="28" s="1"/>
  <c r="P134" i="28" s="1"/>
  <c r="I100" i="28"/>
  <c r="M100" i="28" s="1"/>
  <c r="P100" i="28" s="1"/>
  <c r="I132" i="28"/>
  <c r="M132" i="28" s="1"/>
  <c r="P132" i="28" s="1"/>
  <c r="I116" i="28"/>
  <c r="M116" i="28" s="1"/>
  <c r="P116" i="28" s="1"/>
  <c r="I133" i="28"/>
  <c r="M133" i="28" s="1"/>
  <c r="P133" i="28" s="1"/>
  <c r="I143" i="28"/>
  <c r="M143" i="28" s="1"/>
  <c r="P143" i="28" s="1"/>
  <c r="I115" i="28"/>
  <c r="M115" i="28" s="1"/>
  <c r="P115" i="28" s="1"/>
  <c r="I136" i="28"/>
  <c r="M136" i="28" s="1"/>
  <c r="P136" i="28" s="1"/>
  <c r="I130" i="28"/>
  <c r="M130" i="28" s="1"/>
  <c r="P130" i="28" s="1"/>
  <c r="I106" i="28"/>
  <c r="M106" i="28" s="1"/>
  <c r="P106" i="28" s="1"/>
  <c r="I135" i="28"/>
  <c r="M135" i="28" s="1"/>
  <c r="P135" i="28" s="1"/>
  <c r="I92" i="28"/>
  <c r="M92" i="28" s="1"/>
  <c r="P92" i="28" s="1"/>
  <c r="I125" i="28"/>
  <c r="M125" i="28" s="1"/>
  <c r="P125" i="28" s="1"/>
  <c r="I94" i="28"/>
  <c r="M94" i="28" s="1"/>
  <c r="P94" i="28" s="1"/>
  <c r="I127" i="28"/>
  <c r="M127" i="28" s="1"/>
  <c r="P127" i="28" s="1"/>
  <c r="I101" i="28"/>
  <c r="M101" i="28" s="1"/>
  <c r="P101" i="28" s="1"/>
  <c r="I126" i="28"/>
  <c r="M126" i="28" s="1"/>
  <c r="P126" i="28" s="1"/>
  <c r="I139" i="28"/>
  <c r="M139" i="28" s="1"/>
  <c r="P139" i="28" s="1"/>
  <c r="I141" i="28"/>
  <c r="M141" i="28" s="1"/>
  <c r="P141" i="28" s="1"/>
  <c r="E69" i="13"/>
  <c r="E6" i="13" s="1"/>
  <c r="F66" i="13" s="1"/>
  <c r="G66" i="13" s="1"/>
  <c r="H147" i="28" s="1"/>
  <c r="L147" i="28" s="1"/>
  <c r="O147" i="28" s="1"/>
  <c r="H67" i="20"/>
  <c r="E69" i="28" l="1"/>
  <c r="E13" i="32" s="1"/>
  <c r="E68" i="28"/>
  <c r="D13" i="32" s="1"/>
  <c r="E10" i="28"/>
  <c r="E15" i="33" s="1"/>
  <c r="D70" i="33" s="1"/>
  <c r="E11" i="28"/>
  <c r="E16" i="33" s="1"/>
  <c r="E12" i="28"/>
  <c r="E17" i="33" s="1"/>
  <c r="C54" i="32"/>
  <c r="C55" i="32" s="1"/>
  <c r="C64" i="32" s="1"/>
  <c r="C65" i="32" s="1"/>
  <c r="C74" i="32" s="1"/>
  <c r="D54" i="32"/>
  <c r="D55" i="32" s="1"/>
  <c r="D64" i="32" s="1"/>
  <c r="D65" i="32" s="1"/>
  <c r="E54" i="32"/>
  <c r="E53" i="32"/>
  <c r="M99" i="28"/>
  <c r="I149" i="28"/>
  <c r="M102" i="28"/>
  <c r="E41" i="28" s="1"/>
  <c r="M95" i="28"/>
  <c r="M96" i="28"/>
  <c r="P96" i="28" s="1"/>
  <c r="P91" i="28"/>
  <c r="F28" i="13"/>
  <c r="G28" i="13" s="1"/>
  <c r="H109" i="28" s="1"/>
  <c r="L109" i="28" s="1"/>
  <c r="O109" i="28" s="1"/>
  <c r="F11" i="13"/>
  <c r="F21" i="13"/>
  <c r="F63" i="13"/>
  <c r="F44" i="13"/>
  <c r="F51" i="13"/>
  <c r="F31" i="13"/>
  <c r="F65" i="13"/>
  <c r="G65" i="13" s="1"/>
  <c r="H146" i="28" s="1"/>
  <c r="L146" i="28" s="1"/>
  <c r="O146" i="28" s="1"/>
  <c r="F41" i="13"/>
  <c r="F55" i="13"/>
  <c r="F12" i="13"/>
  <c r="F32" i="13"/>
  <c r="F57" i="13"/>
  <c r="F16" i="13"/>
  <c r="F24" i="13"/>
  <c r="F50" i="13"/>
  <c r="F10" i="13"/>
  <c r="F36" i="13"/>
  <c r="F48" i="13"/>
  <c r="F53" i="13"/>
  <c r="F30" i="13"/>
  <c r="F60" i="13"/>
  <c r="F46" i="13"/>
  <c r="F54" i="13"/>
  <c r="F25" i="13"/>
  <c r="F15" i="13"/>
  <c r="F56" i="13"/>
  <c r="F58" i="13"/>
  <c r="F29" i="13"/>
  <c r="F23" i="13"/>
  <c r="F17" i="13"/>
  <c r="F37" i="13"/>
  <c r="F22" i="13"/>
  <c r="F39" i="13"/>
  <c r="F40" i="13"/>
  <c r="F26" i="13"/>
  <c r="F20" i="13"/>
  <c r="F52" i="13"/>
  <c r="F45" i="13"/>
  <c r="F33" i="13"/>
  <c r="F47" i="13"/>
  <c r="F27" i="13"/>
  <c r="F18" i="13"/>
  <c r="F59" i="13"/>
  <c r="F49" i="13"/>
  <c r="F19" i="13"/>
  <c r="F38" i="13"/>
  <c r="F62" i="13"/>
  <c r="F34" i="13"/>
  <c r="F35" i="13"/>
  <c r="F61" i="13"/>
  <c r="F64" i="13"/>
  <c r="F14" i="13"/>
  <c r="F42" i="13"/>
  <c r="F13" i="13"/>
  <c r="F43" i="13"/>
  <c r="D69" i="33" l="1"/>
  <c r="F69" i="33"/>
  <c r="D79" i="33"/>
  <c r="D80" i="33"/>
  <c r="D87" i="33"/>
  <c r="F70" i="33"/>
  <c r="E87" i="33" s="1"/>
  <c r="C78" i="28"/>
  <c r="D22" i="32" s="1"/>
  <c r="E78" i="28"/>
  <c r="E40" i="28"/>
  <c r="E79" i="28"/>
  <c r="E70" i="28"/>
  <c r="C13" i="32" s="1"/>
  <c r="G13" i="32" s="1"/>
  <c r="E42" i="28"/>
  <c r="C79" i="28"/>
  <c r="C73" i="32"/>
  <c r="E55" i="32"/>
  <c r="E64" i="32" s="1"/>
  <c r="E65" i="32" s="1"/>
  <c r="P99" i="28"/>
  <c r="M154" i="28"/>
  <c r="M149" i="28"/>
  <c r="M152" i="28"/>
  <c r="P95" i="28"/>
  <c r="P102" i="28"/>
  <c r="M153" i="28"/>
  <c r="E13" i="28"/>
  <c r="F69" i="13"/>
  <c r="G10" i="13"/>
  <c r="H91" i="28" s="1"/>
  <c r="G62" i="13"/>
  <c r="H143" i="28" s="1"/>
  <c r="L143" i="28" s="1"/>
  <c r="O143" i="28" s="1"/>
  <c r="G54" i="13"/>
  <c r="H135" i="28" s="1"/>
  <c r="L135" i="28" s="1"/>
  <c r="O135" i="28" s="1"/>
  <c r="G38" i="13"/>
  <c r="H119" i="28" s="1"/>
  <c r="L119" i="28" s="1"/>
  <c r="O119" i="28" s="1"/>
  <c r="G17" i="13"/>
  <c r="H98" i="28" s="1"/>
  <c r="L98" i="28" s="1"/>
  <c r="O98" i="28" s="1"/>
  <c r="G24" i="13"/>
  <c r="H105" i="28" s="1"/>
  <c r="L105" i="28" s="1"/>
  <c r="O105" i="28" s="1"/>
  <c r="G42" i="13"/>
  <c r="H123" i="28" s="1"/>
  <c r="L123" i="28" s="1"/>
  <c r="O123" i="28" s="1"/>
  <c r="G23" i="13"/>
  <c r="H104" i="28" s="1"/>
  <c r="L104" i="28" s="1"/>
  <c r="O104" i="28" s="1"/>
  <c r="G60" i="13"/>
  <c r="H141" i="28" s="1"/>
  <c r="L141" i="28" s="1"/>
  <c r="O141" i="28" s="1"/>
  <c r="G14" i="13"/>
  <c r="H95" i="28" s="1"/>
  <c r="G20" i="13"/>
  <c r="H101" i="28" s="1"/>
  <c r="L101" i="28" s="1"/>
  <c r="O101" i="28" s="1"/>
  <c r="G51" i="13"/>
  <c r="H132" i="28" s="1"/>
  <c r="L132" i="28" s="1"/>
  <c r="O132" i="28" s="1"/>
  <c r="G26" i="13"/>
  <c r="H107" i="28" s="1"/>
  <c r="L107" i="28" s="1"/>
  <c r="O107" i="28" s="1"/>
  <c r="G58" i="13"/>
  <c r="H139" i="28" s="1"/>
  <c r="L139" i="28" s="1"/>
  <c r="O139" i="28" s="1"/>
  <c r="G53" i="13"/>
  <c r="H134" i="28" s="1"/>
  <c r="L134" i="28" s="1"/>
  <c r="O134" i="28" s="1"/>
  <c r="G32" i="13"/>
  <c r="H113" i="28" s="1"/>
  <c r="L113" i="28" s="1"/>
  <c r="O113" i="28" s="1"/>
  <c r="G44" i="13"/>
  <c r="H125" i="28" s="1"/>
  <c r="L125" i="28" s="1"/>
  <c r="O125" i="28" s="1"/>
  <c r="G61" i="13"/>
  <c r="H142" i="28" s="1"/>
  <c r="L142" i="28" s="1"/>
  <c r="O142" i="28" s="1"/>
  <c r="G18" i="13"/>
  <c r="H99" i="28" s="1"/>
  <c r="G40" i="13"/>
  <c r="H121" i="28" s="1"/>
  <c r="L121" i="28" s="1"/>
  <c r="O121" i="28" s="1"/>
  <c r="G56" i="13"/>
  <c r="H137" i="28" s="1"/>
  <c r="L137" i="28" s="1"/>
  <c r="O137" i="28" s="1"/>
  <c r="G48" i="13"/>
  <c r="H129" i="28" s="1"/>
  <c r="L129" i="28" s="1"/>
  <c r="O129" i="28" s="1"/>
  <c r="G12" i="13"/>
  <c r="H93" i="28" s="1"/>
  <c r="L93" i="28" s="1"/>
  <c r="O93" i="28" s="1"/>
  <c r="G63" i="13"/>
  <c r="H144" i="28" s="1"/>
  <c r="L144" i="28" s="1"/>
  <c r="O144" i="28" s="1"/>
  <c r="G43" i="13"/>
  <c r="H124" i="28" s="1"/>
  <c r="L124" i="28" s="1"/>
  <c r="O124" i="28" s="1"/>
  <c r="G37" i="13"/>
  <c r="H118" i="28" s="1"/>
  <c r="L118" i="28" s="1"/>
  <c r="O118" i="28" s="1"/>
  <c r="G50" i="13"/>
  <c r="H131" i="28" s="1"/>
  <c r="L131" i="28" s="1"/>
  <c r="O131" i="28" s="1"/>
  <c r="G13" i="13"/>
  <c r="H94" i="28" s="1"/>
  <c r="L94" i="28" s="1"/>
  <c r="O94" i="28" s="1"/>
  <c r="G45" i="13"/>
  <c r="H126" i="28" s="1"/>
  <c r="L126" i="28" s="1"/>
  <c r="O126" i="28" s="1"/>
  <c r="G46" i="13"/>
  <c r="H127" i="28" s="1"/>
  <c r="L127" i="28" s="1"/>
  <c r="O127" i="28" s="1"/>
  <c r="G19" i="13"/>
  <c r="H100" i="28" s="1"/>
  <c r="L100" i="28" s="1"/>
  <c r="O100" i="28" s="1"/>
  <c r="G31" i="13"/>
  <c r="H112" i="28" s="1"/>
  <c r="L112" i="28" s="1"/>
  <c r="O112" i="28" s="1"/>
  <c r="G30" i="13"/>
  <c r="H111" i="28" s="1"/>
  <c r="L111" i="28" s="1"/>
  <c r="O111" i="28" s="1"/>
  <c r="G39" i="13"/>
  <c r="H120" i="28" s="1"/>
  <c r="L120" i="28" s="1"/>
  <c r="O120" i="28" s="1"/>
  <c r="G55" i="13"/>
  <c r="H136" i="28" s="1"/>
  <c r="L136" i="28" s="1"/>
  <c r="O136" i="28" s="1"/>
  <c r="G21" i="13"/>
  <c r="H102" i="28" s="1"/>
  <c r="G33" i="13"/>
  <c r="H114" i="28" s="1"/>
  <c r="L114" i="28" s="1"/>
  <c r="O114" i="28" s="1"/>
  <c r="G52" i="13"/>
  <c r="H133" i="28" s="1"/>
  <c r="L133" i="28" s="1"/>
  <c r="O133" i="28" s="1"/>
  <c r="G16" i="13"/>
  <c r="H97" i="28" s="1"/>
  <c r="L97" i="28" s="1"/>
  <c r="O97" i="28" s="1"/>
  <c r="G49" i="13"/>
  <c r="H130" i="28" s="1"/>
  <c r="L130" i="28" s="1"/>
  <c r="O130" i="28" s="1"/>
  <c r="G29" i="13"/>
  <c r="H110" i="28" s="1"/>
  <c r="L110" i="28" s="1"/>
  <c r="O110" i="28" s="1"/>
  <c r="G57" i="13"/>
  <c r="H138" i="28" s="1"/>
  <c r="L138" i="28" s="1"/>
  <c r="O138" i="28" s="1"/>
  <c r="G64" i="13"/>
  <c r="H145" i="28" s="1"/>
  <c r="L145" i="28" s="1"/>
  <c r="O145" i="28" s="1"/>
  <c r="G59" i="13"/>
  <c r="H140" i="28" s="1"/>
  <c r="L140" i="28" s="1"/>
  <c r="O140" i="28" s="1"/>
  <c r="G35" i="13"/>
  <c r="H116" i="28" s="1"/>
  <c r="L116" i="28" s="1"/>
  <c r="O116" i="28" s="1"/>
  <c r="G27" i="13"/>
  <c r="H108" i="28" s="1"/>
  <c r="L108" i="28" s="1"/>
  <c r="O108" i="28" s="1"/>
  <c r="G15" i="13"/>
  <c r="H96" i="28" s="1"/>
  <c r="L96" i="28" s="1"/>
  <c r="O96" i="28" s="1"/>
  <c r="G36" i="13"/>
  <c r="H117" i="28" s="1"/>
  <c r="L117" i="28" s="1"/>
  <c r="O117" i="28" s="1"/>
  <c r="G34" i="13"/>
  <c r="H115" i="28" s="1"/>
  <c r="L115" i="28" s="1"/>
  <c r="O115" i="28" s="1"/>
  <c r="G47" i="13"/>
  <c r="H128" i="28" s="1"/>
  <c r="L128" i="28" s="1"/>
  <c r="O128" i="28" s="1"/>
  <c r="G22" i="13"/>
  <c r="H103" i="28" s="1"/>
  <c r="L103" i="28" s="1"/>
  <c r="O103" i="28" s="1"/>
  <c r="G25" i="13"/>
  <c r="H106" i="28" s="1"/>
  <c r="L106" i="28" s="1"/>
  <c r="O106" i="28" s="1"/>
  <c r="G41" i="13"/>
  <c r="H122" i="28" s="1"/>
  <c r="L122" i="28" s="1"/>
  <c r="O122" i="28" s="1"/>
  <c r="G11" i="13"/>
  <c r="H92" i="28" s="1"/>
  <c r="L92" i="28" s="1"/>
  <c r="O92" i="28" s="1"/>
  <c r="D69" i="28" l="1"/>
  <c r="E24" i="32" s="1"/>
  <c r="E79" i="33"/>
  <c r="E80" i="33"/>
  <c r="E82" i="33" s="1"/>
  <c r="E18" i="28"/>
  <c r="E18" i="33"/>
  <c r="E88" i="33"/>
  <c r="E90" i="33" s="1"/>
  <c r="D11" i="32"/>
  <c r="D14" i="32" s="1"/>
  <c r="D88" i="33"/>
  <c r="D90" i="33" s="1"/>
  <c r="D82" i="33"/>
  <c r="D68" i="28"/>
  <c r="D24" i="32" s="1"/>
  <c r="D25" i="32" s="1"/>
  <c r="E22" i="32"/>
  <c r="E25" i="32" s="1"/>
  <c r="E11" i="32"/>
  <c r="E14" i="32" s="1"/>
  <c r="C43" i="28"/>
  <c r="C49" i="28" s="1"/>
  <c r="C80" i="28"/>
  <c r="L95" i="28"/>
  <c r="D79" i="28" s="1"/>
  <c r="D10" i="28"/>
  <c r="D15" i="33" s="1"/>
  <c r="C70" i="33" s="1"/>
  <c r="D12" i="28"/>
  <c r="D17" i="33" s="1"/>
  <c r="L91" i="28"/>
  <c r="H149" i="28"/>
  <c r="L99" i="28"/>
  <c r="D78" i="28" s="1"/>
  <c r="L102" i="28"/>
  <c r="D41" i="28" s="1"/>
  <c r="D11" i="28"/>
  <c r="D16" i="33" s="1"/>
  <c r="C69" i="33" s="1"/>
  <c r="E71" i="28"/>
  <c r="P154" i="28"/>
  <c r="E19" i="28"/>
  <c r="M155" i="28"/>
  <c r="P152" i="28"/>
  <c r="E20" i="28"/>
  <c r="P153" i="28"/>
  <c r="M157" i="28"/>
  <c r="G69" i="13"/>
  <c r="C22" i="32" l="1"/>
  <c r="C11" i="32"/>
  <c r="D40" i="28"/>
  <c r="O91" i="28"/>
  <c r="D42" i="28"/>
  <c r="C48" i="28"/>
  <c r="C50" i="28"/>
  <c r="C81" i="28"/>
  <c r="L149" i="28"/>
  <c r="L154" i="28"/>
  <c r="D70" i="28"/>
  <c r="C24" i="32" s="1"/>
  <c r="G24" i="32" s="1"/>
  <c r="L153" i="28"/>
  <c r="O102" i="28"/>
  <c r="D13" i="28"/>
  <c r="L152" i="28"/>
  <c r="O95" i="28"/>
  <c r="O99" i="28"/>
  <c r="E21" i="28"/>
  <c r="P155" i="28"/>
  <c r="D18" i="28" l="1"/>
  <c r="D18" i="33"/>
  <c r="G11" i="32"/>
  <c r="C14" i="32"/>
  <c r="G14" i="32" s="1"/>
  <c r="G22" i="32"/>
  <c r="C25" i="32"/>
  <c r="G25" i="32" s="1"/>
  <c r="C51" i="28"/>
  <c r="E43" i="28"/>
  <c r="E81" i="28"/>
  <c r="D19" i="28"/>
  <c r="D81" i="28"/>
  <c r="O153" i="28"/>
  <c r="O152" i="28"/>
  <c r="L155" i="28"/>
  <c r="D71" i="28"/>
  <c r="D43" i="28"/>
  <c r="D49" i="28" s="1"/>
  <c r="O154" i="28"/>
  <c r="D20" i="28"/>
  <c r="L157" i="28"/>
  <c r="E48" i="28" l="1"/>
  <c r="E50" i="28"/>
  <c r="E49" i="28"/>
  <c r="D21" i="28"/>
  <c r="O155" i="28"/>
  <c r="D50" i="28"/>
  <c r="D48" i="28"/>
  <c r="E51" i="28" l="1"/>
  <c r="D51" i="28"/>
</calcChain>
</file>

<file path=xl/sharedStrings.xml><?xml version="1.0" encoding="utf-8"?>
<sst xmlns="http://schemas.openxmlformats.org/spreadsheetml/2006/main" count="40655" uniqueCount="388">
  <si>
    <t/>
  </si>
  <si>
    <t>Name</t>
  </si>
  <si>
    <t>Simple BB</t>
  </si>
  <si>
    <t>Purpose</t>
  </si>
  <si>
    <t>Description</t>
  </si>
  <si>
    <t>Customer code</t>
  </si>
  <si>
    <t>Customer name</t>
  </si>
  <si>
    <t>Customer type</t>
  </si>
  <si>
    <t>ALPE</t>
  </si>
  <si>
    <t>Alpine Energy Ltd</t>
  </si>
  <si>
    <t>BUEL</t>
  </si>
  <si>
    <t>Buller Electricity Ltd</t>
  </si>
  <si>
    <t>CHBP</t>
  </si>
  <si>
    <t>Centralines Limited</t>
  </si>
  <si>
    <t>COUP</t>
  </si>
  <si>
    <t>Counties Power Ltd</t>
  </si>
  <si>
    <t>CTCT</t>
  </si>
  <si>
    <t>Contact Energy Limited</t>
  </si>
  <si>
    <t>Generator</t>
  </si>
  <si>
    <t>DUNE</t>
  </si>
  <si>
    <t>Aurora Energy Limited</t>
  </si>
  <si>
    <t>EASH</t>
  </si>
  <si>
    <t>EA Networks</t>
  </si>
  <si>
    <t>EAST</t>
  </si>
  <si>
    <t>Eastland Network Limited</t>
  </si>
  <si>
    <t>GENE</t>
  </si>
  <si>
    <t>Genesis Energy Ltd</t>
  </si>
  <si>
    <t>HORO</t>
  </si>
  <si>
    <t>Electra Limited</t>
  </si>
  <si>
    <t>HRZE</t>
  </si>
  <si>
    <t>Horizon Energy Distribution Ltd</t>
  </si>
  <si>
    <t>KIWI</t>
  </si>
  <si>
    <t>Whareroa Cogeneration Limited</t>
  </si>
  <si>
    <t>Direct Connect</t>
  </si>
  <si>
    <t>KUPE</t>
  </si>
  <si>
    <t>Beach Energy Resources NZ (Holdings) Ltd</t>
  </si>
  <si>
    <t>MARL</t>
  </si>
  <si>
    <t>Marlborough Lines Limited</t>
  </si>
  <si>
    <t>MELT</t>
  </si>
  <si>
    <t>MEL (Te Apiti) Limited</t>
  </si>
  <si>
    <t>MELW</t>
  </si>
  <si>
    <t>MEL (West Wind) Limited</t>
  </si>
  <si>
    <t>MERI</t>
  </si>
  <si>
    <t>Meridian Energy Limited</t>
  </si>
  <si>
    <t>METH</t>
  </si>
  <si>
    <t>Methanex New Zealand Ltd</t>
  </si>
  <si>
    <t>MPOW</t>
  </si>
  <si>
    <t>Mainpower New Zealand Limited</t>
  </si>
  <si>
    <t>MRPL</t>
  </si>
  <si>
    <t>Mercury NZ Limited</t>
  </si>
  <si>
    <t>MSVP</t>
  </si>
  <si>
    <t>Mercury SPV Limited</t>
  </si>
  <si>
    <t>NAPA</t>
  </si>
  <si>
    <t>Nga Awa Purua Joint Venture</t>
  </si>
  <si>
    <t>NELS</t>
  </si>
  <si>
    <t>Nelson Electricity Ltd</t>
  </si>
  <si>
    <t>NPOW</t>
  </si>
  <si>
    <t>Northpower Limited</t>
  </si>
  <si>
    <t>NTRG</t>
  </si>
  <si>
    <t>Ngatamariki Geothermal Ltd</t>
  </si>
  <si>
    <t>NZAS</t>
  </si>
  <si>
    <t>NZ Aluminium Smelters Limited</t>
  </si>
  <si>
    <t>NZST</t>
  </si>
  <si>
    <t>New Zealand Steel Limited</t>
  </si>
  <si>
    <t>OMVP</t>
  </si>
  <si>
    <t>OMV New Zealand Production Ltd</t>
  </si>
  <si>
    <t>ORON</t>
  </si>
  <si>
    <t>Orion New Zealand Limited</t>
  </si>
  <si>
    <t>PANP</t>
  </si>
  <si>
    <t>Pan Pac Forest Product Limited</t>
  </si>
  <si>
    <t>POCO</t>
  </si>
  <si>
    <t>Powerco Limited</t>
  </si>
  <si>
    <t>POWN</t>
  </si>
  <si>
    <t>Powernet Ltd</t>
  </si>
  <si>
    <t>RAYN</t>
  </si>
  <si>
    <t>Daiken Southland Limited</t>
  </si>
  <si>
    <t>SCAN</t>
  </si>
  <si>
    <t>Scanpower Limited</t>
  </si>
  <si>
    <t>SCGL</t>
  </si>
  <si>
    <t>Southdown Cogeneration Ltd</t>
  </si>
  <si>
    <t>SHPK</t>
  </si>
  <si>
    <t>Southpark Utilities Limited</t>
  </si>
  <si>
    <t>SKOG</t>
  </si>
  <si>
    <t>Norske Skog Tasman Limited</t>
  </si>
  <si>
    <t>SOLE</t>
  </si>
  <si>
    <t>GTL Energy New Zealand Ltd</t>
  </si>
  <si>
    <t>SOU2</t>
  </si>
  <si>
    <t>Southern Generation GP Limited</t>
  </si>
  <si>
    <t>TARW</t>
  </si>
  <si>
    <t>Tararua Wind Power</t>
  </si>
  <si>
    <t>TASM</t>
  </si>
  <si>
    <t>Network Tasman Limited</t>
  </si>
  <si>
    <t>TBOP</t>
  </si>
  <si>
    <t>Nova Energy Limited</t>
  </si>
  <si>
    <t>TOD3</t>
  </si>
  <si>
    <t>Todd Generation Taranaki Limited</t>
  </si>
  <si>
    <t>TOPE</t>
  </si>
  <si>
    <t>Top Energy Ltd</t>
  </si>
  <si>
    <t>TRNZ</t>
  </si>
  <si>
    <t>KiwiRail Holdings Limited</t>
  </si>
  <si>
    <t>TRUG</t>
  </si>
  <si>
    <t>Trustpower Limited</t>
  </si>
  <si>
    <t>UNET</t>
  </si>
  <si>
    <t>Wellington Electricity Lines Limited</t>
  </si>
  <si>
    <t>UNIS</t>
  </si>
  <si>
    <t>Unison Networks Limited</t>
  </si>
  <si>
    <t>VECT</t>
  </si>
  <si>
    <t>Vector Limited</t>
  </si>
  <si>
    <t>WAIP</t>
  </si>
  <si>
    <t>Waipa Networks Limited</t>
  </si>
  <si>
    <t>WATA</t>
  </si>
  <si>
    <t>Network Waitaki Limited</t>
  </si>
  <si>
    <t>WAV1</t>
  </si>
  <si>
    <t>Waverley Wind Farm</t>
  </si>
  <si>
    <t>WELE</t>
  </si>
  <si>
    <t>WEL Networks Limited</t>
  </si>
  <si>
    <t>WNST</t>
  </si>
  <si>
    <t>Winstone Pulp International</t>
  </si>
  <si>
    <t>WPOW</t>
  </si>
  <si>
    <t>Westpower Limited</t>
  </si>
  <si>
    <t>WTOM</t>
  </si>
  <si>
    <t>The Lines Company Ltd</t>
  </si>
  <si>
    <t>$m</t>
  </si>
  <si>
    <t>Total</t>
  </si>
  <si>
    <t>Calculations - TPM charges</t>
  </si>
  <si>
    <t>month_date</t>
  </si>
  <si>
    <t>rental_attribution</t>
  </si>
  <si>
    <t>rental_type</t>
  </si>
  <si>
    <t>transmission_rental</t>
  </si>
  <si>
    <t>scale_factor</t>
  </si>
  <si>
    <t>scaled_transmission_rental</t>
  </si>
  <si>
    <t>customer_code</t>
  </si>
  <si>
    <t>customer_allocater</t>
  </si>
  <si>
    <t>rental_customer_component</t>
  </si>
  <si>
    <t>Customer Code</t>
  </si>
  <si>
    <t>HVDC</t>
  </si>
  <si>
    <t>BOP_LV</t>
  </si>
  <si>
    <t>Simple method region</t>
  </si>
  <si>
    <t>CML_LV</t>
  </si>
  <si>
    <t>CNI_LV</t>
  </si>
  <si>
    <t>HB_HV</t>
  </si>
  <si>
    <t>HB_LV</t>
  </si>
  <si>
    <t>LNI_HV</t>
  </si>
  <si>
    <t>LSI_HV</t>
  </si>
  <si>
    <t>NLD_HV</t>
  </si>
  <si>
    <t>NLD_LV</t>
  </si>
  <si>
    <t>NMB_LV</t>
  </si>
  <si>
    <t>SLD_LV</t>
  </si>
  <si>
    <t>TIM_LV</t>
  </si>
  <si>
    <t>UNI_HV</t>
  </si>
  <si>
    <t>UNI_LV</t>
  </si>
  <si>
    <t>USI_HV</t>
  </si>
  <si>
    <t>USI_LV</t>
  </si>
  <si>
    <t>WTK_LV</t>
  </si>
  <si>
    <t>WTN_LV</t>
  </si>
  <si>
    <t>WTO_LV</t>
  </si>
  <si>
    <t>Grand Total</t>
  </si>
  <si>
    <t>Source</t>
  </si>
  <si>
    <t>Connection charges</t>
  </si>
  <si>
    <t>Benefit-based charges</t>
  </si>
  <si>
    <t>Residual charges</t>
  </si>
  <si>
    <t>Transitional cap adjustments</t>
  </si>
  <si>
    <t>Connection</t>
  </si>
  <si>
    <t>Transpower TPM customer</t>
  </si>
  <si>
    <t xml:space="preserve">Interconnection </t>
  </si>
  <si>
    <t>Port Taranaki</t>
  </si>
  <si>
    <t>Beach Energy Limited</t>
  </si>
  <si>
    <t>Centralines Ltd</t>
  </si>
  <si>
    <t>Contact Energy Ltd</t>
  </si>
  <si>
    <t>Daiken Southland Ltd</t>
  </si>
  <si>
    <t>Eastland Network Ltd</t>
  </si>
  <si>
    <t>Electricity Ashburton Ltd</t>
  </si>
  <si>
    <t>Electricity Southland Ltd</t>
  </si>
  <si>
    <t>Genesis Power Ltd</t>
  </si>
  <si>
    <t>Horizon Energy Distribution</t>
  </si>
  <si>
    <t>KIWIRAIL</t>
  </si>
  <si>
    <t>Mainpower New Zealand Ltd</t>
  </si>
  <si>
    <t>Marlborough Lines Ltd</t>
  </si>
  <si>
    <t>MEL (Te Apiti) Ltd</t>
  </si>
  <si>
    <t>MEL (Westwind) Ltd</t>
  </si>
  <si>
    <t>Meridian Energy Ltd</t>
  </si>
  <si>
    <t>Methanex</t>
  </si>
  <si>
    <t>Nelson Electricity</t>
  </si>
  <si>
    <t>Network Tasman Ltd</t>
  </si>
  <si>
    <t>Network Waitaki Ltd</t>
  </si>
  <si>
    <t>New Zealand Aluminium Smelter</t>
  </si>
  <si>
    <t>New Zealand Steel Ltd</t>
  </si>
  <si>
    <t>Nga Awa Purua</t>
  </si>
  <si>
    <t>Ngatamariki Geothermal Limited</t>
  </si>
  <si>
    <t>Norske Skog Tasman Ltd</t>
  </si>
  <si>
    <t>Northpower Ltd</t>
  </si>
  <si>
    <t>Orion New Zealand Ltd</t>
  </si>
  <si>
    <t>Pan Pacific Forest Products</t>
  </si>
  <si>
    <t>Powerco Ltd</t>
  </si>
  <si>
    <t>Resolutions Development Limited</t>
  </si>
  <si>
    <t>Scanpower Ltd</t>
  </si>
  <si>
    <t>Southpark Utilities Ltd</t>
  </si>
  <si>
    <t>Tararua Wind Power Ltd</t>
  </si>
  <si>
    <t>Trustpower Ltd</t>
  </si>
  <si>
    <t>Unison Networks Ltd</t>
  </si>
  <si>
    <t>Vector Ltd</t>
  </si>
  <si>
    <t>Waipa Networks Ltd</t>
  </si>
  <si>
    <t>WEL Energy Group Ltd</t>
  </si>
  <si>
    <t>Westpower Ltd</t>
  </si>
  <si>
    <t>Source:</t>
  </si>
  <si>
    <t>Calculations - simple BB</t>
  </si>
  <si>
    <t>Link:</t>
  </si>
  <si>
    <t>Sheet:</t>
  </si>
  <si>
    <t>Lines Business</t>
  </si>
  <si>
    <t xml:space="preserve">Sheet: </t>
  </si>
  <si>
    <t>CSI_HV</t>
  </si>
  <si>
    <t>CSI_HV_LNI_HV_HVDC</t>
  </si>
  <si>
    <t>Note:</t>
  </si>
  <si>
    <t>Transpower LCE customer name</t>
  </si>
  <si>
    <t>Input - simple BB</t>
  </si>
  <si>
    <t>Summary</t>
  </si>
  <si>
    <t>Year:</t>
  </si>
  <si>
    <t>Indicative charges as a proportion of total charges</t>
  </si>
  <si>
    <t xml:space="preserve">Overview </t>
  </si>
  <si>
    <t>Intermediate calculation</t>
  </si>
  <si>
    <t>Output</t>
  </si>
  <si>
    <t>By customer</t>
  </si>
  <si>
    <t xml:space="preserve"> 2020/21 settlement residue rebate ($m)</t>
  </si>
  <si>
    <t xml:space="preserve">Method  used to model impact </t>
  </si>
  <si>
    <t xml:space="preserve">Settlement residue rebates excl those in relation to connection </t>
  </si>
  <si>
    <r>
      <t xml:space="preserve">Ratio of </t>
    </r>
    <r>
      <rPr>
        <sz val="11"/>
        <color theme="1"/>
        <rFont val="Calibri"/>
        <family val="2"/>
        <scheme val="minor"/>
      </rPr>
      <t>settlement residue rebate exl  connection to total  rebate</t>
    </r>
  </si>
  <si>
    <t>Allocation of  settlement residual rebate allocated to each simple method region ($m)</t>
  </si>
  <si>
    <t>Settlement residual rebate under 'simple BB'  option ($m)</t>
  </si>
  <si>
    <t>Settlement residual rebate under 'TPM charges'  option ($m)</t>
  </si>
  <si>
    <t xml:space="preserve">Allocation of settlement residue for connection assets ($m) </t>
  </si>
  <si>
    <t xml:space="preserve">Year </t>
  </si>
  <si>
    <t xml:space="preserve">Approach as currently used by Transpower, which a new approach would replace. </t>
  </si>
  <si>
    <t>Settlement residue mapped to lines and transformers then allocated to:
·         connection assets
·         BBI customers
Use simple method BB allocators for all non-connection lines and transformers (even if they have Schedule 1 or standard method BBC allocations).</t>
  </si>
  <si>
    <t>Change</t>
  </si>
  <si>
    <t>Allocate settlement residue in line with overall transmission charges under the  new TPM</t>
  </si>
  <si>
    <t>Allocate settlement residual rebate to customers in proportion to overall charges under the proposed new TPM.</t>
  </si>
  <si>
    <t>2022/23</t>
  </si>
  <si>
    <t>https://www.transpower.co.nz/sites/default/files/uncontrolled_docs/TPM%20indicative%20pricing%20model%20-%2017%20May%202022.xlsx</t>
  </si>
  <si>
    <t>Indicative Pricing Model</t>
  </si>
  <si>
    <t xml:space="preserve">Version </t>
  </si>
  <si>
    <t>Version 2.1 May 2022</t>
  </si>
  <si>
    <t>KWGL</t>
  </si>
  <si>
    <t>Kawerau Geothermal Limited</t>
  </si>
  <si>
    <t>https://www.transpower.co.nz/sites/default/files/uncontrolled_docs/Historic%20LCE%20breakdown%20Apr%202022.xlsx</t>
  </si>
  <si>
    <t>Waverly Wind Farm Ltd</t>
  </si>
  <si>
    <t>PY2021-22</t>
  </si>
  <si>
    <t>Not a customer in 2021/22</t>
  </si>
  <si>
    <t xml:space="preserve"> 2021/22 settlement residual rebate ($m)</t>
  </si>
  <si>
    <t>Check</t>
  </si>
  <si>
    <t>Total settlement residual rebates (pricing year 2021/22)</t>
  </si>
  <si>
    <t>Note</t>
  </si>
  <si>
    <t xml:space="preserve">Simple BB
</t>
  </si>
  <si>
    <t xml:space="preserve">Indicative charges </t>
  </si>
  <si>
    <t>Total indicative transmission charges (2022/23)</t>
  </si>
  <si>
    <t>2021/22 LCE</t>
  </si>
  <si>
    <t>Indicative charges</t>
  </si>
  <si>
    <t>Analysis II</t>
  </si>
  <si>
    <t>2022/23 transmission charges</t>
  </si>
  <si>
    <t>2022/23 indicative charges</t>
  </si>
  <si>
    <t>Transmission charges</t>
  </si>
  <si>
    <t>Transmission charges plus settlement residue</t>
  </si>
  <si>
    <t>Settlement residue allocations</t>
  </si>
  <si>
    <t>Settlement residual allocation by customer type</t>
  </si>
  <si>
    <t>Proportion of total settlement residual</t>
  </si>
  <si>
    <t>2022/23 transmission charges minus 2021/22 LCE</t>
  </si>
  <si>
    <t>2022/23 indicative charges minus SRAM option "simple BB"</t>
  </si>
  <si>
    <t>% difference in charges (from status quo)</t>
  </si>
  <si>
    <t>Percentage difference</t>
  </si>
  <si>
    <t xml:space="preserve"> </t>
  </si>
  <si>
    <t>Total settlement residue rebates (pricing year 2022/23)</t>
  </si>
  <si>
    <t>Load</t>
  </si>
  <si>
    <t xml:space="preserve">Difference betweeen $103m  and $100 due to simplifying assumptions in simple BB modelling.  </t>
  </si>
  <si>
    <t>Customer group</t>
  </si>
  <si>
    <t>North Island generation</t>
  </si>
  <si>
    <t>Lower South Island distributor</t>
  </si>
  <si>
    <t>Upper South Island distributor</t>
  </si>
  <si>
    <t>Lower North Island distributor</t>
  </si>
  <si>
    <t>Upper North Island distributor</t>
  </si>
  <si>
    <t>South Island generation</t>
  </si>
  <si>
    <t>Major Industrial</t>
  </si>
  <si>
    <t>North island generator</t>
  </si>
  <si>
    <t>South island generator</t>
  </si>
  <si>
    <t>New TPM</t>
  </si>
  <si>
    <t>New SRAM</t>
  </si>
  <si>
    <t>Current TPM</t>
  </si>
  <si>
    <t>Difference</t>
  </si>
  <si>
    <t xml:space="preserve">Total </t>
  </si>
  <si>
    <t>New total</t>
  </si>
  <si>
    <t>North island generators</t>
  </si>
  <si>
    <t>South island generators</t>
  </si>
  <si>
    <t>2021/22 actual SRAM</t>
  </si>
  <si>
    <t>Current settlement residual</t>
  </si>
  <si>
    <t xml:space="preserve">Simple BB option for South Island generators </t>
  </si>
  <si>
    <t>Change in HVDC charges</t>
  </si>
  <si>
    <t>Change in HVDC rebates</t>
  </si>
  <si>
    <t>Change in other charges</t>
  </si>
  <si>
    <t>Change in other rebates</t>
  </si>
  <si>
    <t>HVDC rebates</t>
  </si>
  <si>
    <t>Other rebates</t>
  </si>
  <si>
    <t>"Customer group added" by Authority</t>
  </si>
  <si>
    <t>Benefit-based charges (Cust.)</t>
  </si>
  <si>
    <t>HVDC  [Appendix A BBC)</t>
  </si>
  <si>
    <t>HVDC [simple method BBCs for region CSI_HV_LNI_HV_HVDC]</t>
  </si>
  <si>
    <t xml:space="preserve">Filter: </t>
  </si>
  <si>
    <t>HVDC BBCs</t>
  </si>
  <si>
    <t>Indicative charges for 2022/23</t>
  </si>
  <si>
    <t>Actual charges for 2022/23</t>
  </si>
  <si>
    <t>2022/23 HVDC charges</t>
  </si>
  <si>
    <t>Actual HVCD charges</t>
  </si>
  <si>
    <t>Indicative  charges for  HVCD</t>
  </si>
  <si>
    <t>Other customers</t>
  </si>
  <si>
    <t>Actual HVDC related  rebates</t>
  </si>
  <si>
    <t>Indicative HVDC related rebates</t>
  </si>
  <si>
    <t xml:space="preserve"> 2021/22 HVDC related residual rebate ($m)</t>
  </si>
  <si>
    <t>Other</t>
  </si>
  <si>
    <t>Actual other charges</t>
  </si>
  <si>
    <t>Indicative other charges</t>
  </si>
  <si>
    <t>Actual other rebates</t>
  </si>
  <si>
    <t>Indicative other rebates</t>
  </si>
  <si>
    <t>Filter criterion:</t>
  </si>
  <si>
    <t>Changes for waterfall</t>
  </si>
  <si>
    <t>Current</t>
  </si>
  <si>
    <t>New TPM (HVDC)</t>
  </si>
  <si>
    <t>New SRAM (HVDC)</t>
  </si>
  <si>
    <t>New TPM (other)</t>
  </si>
  <si>
    <t>New SRAM (other)</t>
  </si>
  <si>
    <t>Connection charge</t>
  </si>
  <si>
    <t>Residual charge</t>
  </si>
  <si>
    <t xml:space="preserve">BBC: overall </t>
  </si>
  <si>
    <t>Generation</t>
  </si>
  <si>
    <t>BBC: overall -existing</t>
  </si>
  <si>
    <t xml:space="preserve">BBC: replacing residual charge assets </t>
  </si>
  <si>
    <t>2023 actual</t>
  </si>
  <si>
    <t>2023 indicative charges</t>
  </si>
  <si>
    <t>Settlement residual rebate</t>
  </si>
  <si>
    <t>Transmission charges net of settlement residual rebate</t>
  </si>
  <si>
    <t>TPM charges</t>
  </si>
  <si>
    <t>August 2022</t>
  </si>
  <si>
    <t xml:space="preserve">Published in support of "Settlement Residual Allocation Methodology consultation" </t>
  </si>
  <si>
    <t xml:space="preserve">SRAM options impact assessment </t>
  </si>
  <si>
    <t>Indicative</t>
  </si>
  <si>
    <t xml:space="preserve">Description </t>
  </si>
  <si>
    <t>Status quo- 2020/21 LCE</t>
  </si>
  <si>
    <t>(Full BB,  wholesale market, and other TPM-based option are not actively being considered and therefore are not modelled)</t>
  </si>
  <si>
    <t xml:space="preserve">Actual settlement residual rebates  for 2021/22 as per Transpower's method for determining customer shares of loss and constraint excess payments under Part 14 of the Code. Refer to  www.transpower.co.nz/industry/revenue-and-pricing/pricing </t>
  </si>
  <si>
    <t>2022/23 indicative charges  minus SRAM option "TPM charges "</t>
  </si>
  <si>
    <t>2022/23 indicative charges  minus SRAM option "TPM charges"</t>
  </si>
  <si>
    <t>Generators split by island</t>
  </si>
  <si>
    <t>Illustration of longer term impact</t>
  </si>
  <si>
    <t>Figures for water fall chart</t>
  </si>
  <si>
    <t>Consultation paper chart</t>
  </si>
  <si>
    <t>LCE</t>
  </si>
  <si>
    <t>2021/22</t>
  </si>
  <si>
    <t xml:space="preserve">  </t>
  </si>
  <si>
    <t xml:space="preserve">Settlement residual rebate scenarios </t>
  </si>
  <si>
    <t>TMP charges</t>
  </si>
  <si>
    <t>Generators</t>
  </si>
  <si>
    <t>Key figures for chart</t>
  </si>
  <si>
    <t>Residual charge scaling factor</t>
  </si>
  <si>
    <t xml:space="preserve">Generation </t>
  </si>
  <si>
    <t>Change in residual charge</t>
  </si>
  <si>
    <t>Transmission charge - projection to 2035</t>
  </si>
  <si>
    <t xml:space="preserve">Residual charge total </t>
  </si>
  <si>
    <t xml:space="preserve">Overall total </t>
  </si>
  <si>
    <t>BBC: overall -current assets</t>
  </si>
  <si>
    <t>Authority calculations based on Transpower projections. Refer to paragraphs 14.21 -14.23  of www.ea.govt.nz/assets/dms-assets/30/2022-TPM-Decision-paper1358263.1.pdf</t>
  </si>
  <si>
    <t>Inputs</t>
  </si>
  <si>
    <t xml:space="preserve">Refer to consultation paper for discussion of assumptions. </t>
  </si>
  <si>
    <t>Inputs -  actual charges (2022/23) and indicative charges under new TPM (2022/23)</t>
  </si>
  <si>
    <t xml:space="preserve"> Authority analysis published on EMI (refer to SRAM consulation paper website for link)</t>
  </si>
  <si>
    <t xml:space="preserve">August 2021 excluded as not yet settled. </t>
  </si>
  <si>
    <t>Input - LCE rebates for pricing year 2021/22</t>
  </si>
  <si>
    <t>Excludes settlement amount for August 2021 as not yet settled.</t>
  </si>
  <si>
    <t>Calculations -  actual rebates in 2021/22</t>
  </si>
  <si>
    <t>BBC load-generation weighing factors for 2035 projection  ( equal to simple method weighting factors in new TPM)</t>
  </si>
  <si>
    <t>Actual and projected Transmission charges net of settlement residual rebate (chart driver)</t>
  </si>
  <si>
    <t>Transmission charges by customer type</t>
  </si>
  <si>
    <t>Settlement residual</t>
  </si>
  <si>
    <t>Transmission charges net of settlement residual allocation by customer type</t>
  </si>
  <si>
    <t>The workbook also puts the SRAM options in the context of transmission charges, and illustrates the longer term impact using a simple projection.</t>
  </si>
  <si>
    <r>
      <t>1.</t>
    </r>
    <r>
      <rPr>
        <sz val="7"/>
        <color theme="1"/>
        <rFont val="Times New Roman"/>
        <family val="1"/>
      </rPr>
      <t xml:space="preserve">              </t>
    </r>
    <r>
      <rPr>
        <sz val="11"/>
        <color theme="1"/>
        <rFont val="Calibri"/>
        <family val="2"/>
        <scheme val="minor"/>
      </rPr>
      <t xml:space="preserve">Allocate settlement residue for connection assets as per Transpower current approach
2.       Use  vSPD data to find the share of remaining settlement residue attributable to each simple method region. Where assets relate to more than one region the Authority's modelling makes simplifying assumptions.
3.       Allocate each region’s settlement residue using the applicable allocators
The modelling results for 2. and 3 are included in sheet "Input - simple BB". The related modelling files are published on the Authority's EMI website. </t>
    </r>
  </si>
  <si>
    <t>Date:</t>
  </si>
  <si>
    <t>Illustration of impact - water fall chart</t>
  </si>
  <si>
    <t>The purpose of this workbook is to compare  settlement residual rebates in 2021/22 ($103m total) with</t>
  </si>
  <si>
    <t xml:space="preserve"> indicative settlement residual rebates customers would receive under two options considered in the</t>
  </si>
  <si>
    <t xml:space="preserve"> Authority’s consultation paper (assuming the same $103m are allocated).</t>
  </si>
  <si>
    <t xml:space="preserve">The focus is on illustrating differences between approaches rather than estimating rebate amounts. </t>
  </si>
  <si>
    <t xml:space="preserve">As discussed in the consultation paper, the actual amount is influenced by a range of factors and varies year-on-year.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</si>
</sst>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_-;\(#,##0.0\)_-;_-* &quot;-&quot;_-;_-@_-"/>
    <numFmt numFmtId="166" formatCode="_-* #,##0.0_-;\-* #,##0.0_-;_-* &quot;-&quot;??_-;_-@_-"/>
    <numFmt numFmtId="167" formatCode="_-* #,##0_-;\-* #,##0_-;_-* &quot;-&quot;??_-;_-@_-"/>
    <numFmt numFmtId="168" formatCode="0.0"/>
    <numFmt numFmtId="169" formatCode="_(* #,##0_);_(* \(#,##0\);_(* &quot;-&quot;??_);_(@_)"/>
    <numFmt numFmtId="170" formatCode="_(* #,##0.0_);_(* \(#,##0.0\);_(* &quot;-&quot;??_);_(@_)"/>
    <numFmt numFmtId="171" formatCode="#,##0.0"/>
    <numFmt numFmtId="172" formatCode="0.0%"/>
  </numFmts>
  <fonts count="24" x14ac:knownFonts="1">
    <font>
      <sz val="11"/>
      <color theme="1"/>
      <name val="Calibri"/>
      <family val="2"/>
      <scheme val="minor"/>
    </font>
    <font>
      <sz val="11"/>
      <color theme="1"/>
      <name val="Calibri"/>
      <family val="2"/>
      <scheme val="minor"/>
    </font>
    <font>
      <b/>
      <sz val="11"/>
      <color theme="3"/>
      <name val="Calibri"/>
      <family val="2"/>
      <scheme val="minor"/>
    </font>
    <font>
      <i/>
      <sz val="11"/>
      <color rgb="FF7F7F7F"/>
      <name val="Calibri"/>
      <family val="2"/>
      <scheme val="minor"/>
    </font>
    <font>
      <b/>
      <sz val="11"/>
      <color theme="1"/>
      <name val="Calibri"/>
      <family val="2"/>
      <scheme val="minor"/>
    </font>
    <font>
      <b/>
      <sz val="22"/>
      <color rgb="FF006553"/>
      <name val="Arial"/>
      <family val="2"/>
    </font>
    <font>
      <sz val="20"/>
      <color theme="0"/>
      <name val="Calibri"/>
      <family val="2"/>
      <scheme val="minor"/>
    </font>
    <font>
      <sz val="11"/>
      <color theme="9" tint="-0.499984740745262"/>
      <name val="Calibri"/>
      <family val="2"/>
      <scheme val="minor"/>
    </font>
    <font>
      <i/>
      <sz val="8"/>
      <color rgb="FF7F7F7F"/>
      <name val="Calibri"/>
      <family val="2"/>
      <scheme val="minor"/>
    </font>
    <font>
      <i/>
      <sz val="8"/>
      <color theme="0" tint="-0.499984740745262"/>
      <name val="Calibri"/>
      <family val="2"/>
      <scheme val="minor"/>
    </font>
    <font>
      <b/>
      <sz val="11"/>
      <color theme="9" tint="-0.499984740745262"/>
      <name val="Calibri"/>
      <family val="2"/>
      <scheme val="minor"/>
    </font>
    <font>
      <i/>
      <sz val="8"/>
      <color theme="1"/>
      <name val="Calibri"/>
      <family val="2"/>
      <scheme val="minor"/>
    </font>
    <font>
      <u/>
      <sz val="11"/>
      <color theme="10"/>
      <name val="Calibri"/>
      <family val="2"/>
      <scheme val="minor"/>
    </font>
    <font>
      <sz val="7"/>
      <color theme="1"/>
      <name val="Times New Roman"/>
      <family val="1"/>
    </font>
    <font>
      <sz val="11"/>
      <name val="Calibri"/>
      <family val="2"/>
      <scheme val="minor"/>
    </font>
    <font>
      <b/>
      <sz val="20"/>
      <color theme="0"/>
      <name val="Calibri"/>
      <family val="2"/>
      <scheme val="minor"/>
    </font>
    <font>
      <sz val="11"/>
      <color rgb="FFFF0000"/>
      <name val="Calibri"/>
      <family val="2"/>
      <scheme val="minor"/>
    </font>
    <font>
      <b/>
      <sz val="14"/>
      <color rgb="FF006553"/>
      <name val="Arial"/>
      <family val="2"/>
    </font>
    <font>
      <b/>
      <sz val="14"/>
      <color theme="1"/>
      <name val="Arial"/>
      <family val="2"/>
    </font>
    <font>
      <b/>
      <sz val="16"/>
      <color rgb="FF006553"/>
      <name val="Arial"/>
      <family val="2"/>
    </font>
    <font>
      <i/>
      <sz val="11"/>
      <color theme="0" tint="-0.249977111117893"/>
      <name val="Calibri"/>
      <family val="2"/>
      <scheme val="minor"/>
    </font>
    <font>
      <b/>
      <sz val="11"/>
      <color theme="0" tint="-0.14999847407452621"/>
      <name val="Calibri"/>
      <family val="2"/>
      <scheme val="minor"/>
    </font>
    <font>
      <sz val="11"/>
      <color theme="0" tint="-0.14999847407452621"/>
      <name val="Calibri"/>
      <family val="2"/>
      <scheme val="minor"/>
    </font>
    <font>
      <sz val="11"/>
      <color theme="0" tint="-0.249977111117893"/>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6553"/>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8BB33"/>
        <bgColor indexed="64"/>
      </patternFill>
    </fill>
  </fills>
  <borders count="13">
    <border>
      <left/>
      <right/>
      <top/>
      <bottom/>
      <diagonal/>
    </border>
    <border>
      <left/>
      <right/>
      <top/>
      <bottom style="medium">
        <color theme="4" tint="0.399975585192419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theme="1" tint="0.34998626667073579"/>
      </top>
      <bottom style="thin">
        <color theme="0" tint="-0.14996795556505021"/>
      </bottom>
      <diagonal/>
    </border>
    <border>
      <left/>
      <right/>
      <top style="thin">
        <color theme="0" tint="-0.14993743705557422"/>
      </top>
      <bottom style="thin">
        <color theme="0" tint="-0.14996795556505021"/>
      </bottom>
      <diagonal/>
    </border>
    <border>
      <left/>
      <right/>
      <top style="thin">
        <color theme="1"/>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s>
  <cellStyleXfs count="8">
    <xf numFmtId="0" fontId="0" fillId="0" borderId="0"/>
    <xf numFmtId="0" fontId="2" fillId="0" borderId="1" applyNumberFormat="0" applyFill="0" applyAlignment="0" applyProtection="0"/>
    <xf numFmtId="0" fontId="3" fillId="0" borderId="0" applyNumberFormat="0" applyFill="0" applyBorder="0" applyAlignment="0" applyProtection="0"/>
    <xf numFmtId="165" fontId="1" fillId="0" borderId="0" applyFont="0" applyFill="0" applyBorder="0" applyAlignment="0" applyProtection="0"/>
    <xf numFmtId="0" fontId="12"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86">
    <xf numFmtId="0" fontId="0" fillId="0" borderId="0" xfId="0"/>
    <xf numFmtId="0" fontId="4" fillId="2" borderId="0" xfId="0" applyFont="1" applyFill="1"/>
    <xf numFmtId="0" fontId="0" fillId="2" borderId="0" xfId="0" applyFill="1"/>
    <xf numFmtId="0" fontId="5" fillId="2" borderId="0" xfId="0" applyFont="1" applyFill="1" applyAlignment="1">
      <alignment vertical="top"/>
    </xf>
    <xf numFmtId="0" fontId="0" fillId="2" borderId="0" xfId="0" applyFont="1" applyFill="1"/>
    <xf numFmtId="0" fontId="0" fillId="3" borderId="0" xfId="0" applyFill="1"/>
    <xf numFmtId="0" fontId="4" fillId="0" borderId="0" xfId="0" applyFont="1"/>
    <xf numFmtId="0" fontId="8" fillId="2" borderId="0" xfId="2" applyFont="1" applyFill="1"/>
    <xf numFmtId="0" fontId="9" fillId="2" borderId="0" xfId="0" applyFont="1" applyFill="1" applyAlignment="1">
      <alignment horizontal="center"/>
    </xf>
    <xf numFmtId="0" fontId="3" fillId="2" borderId="0" xfId="2" applyFill="1"/>
    <xf numFmtId="0" fontId="11" fillId="2" borderId="0" xfId="0" applyFont="1" applyFill="1" applyAlignment="1">
      <alignment horizontal="right"/>
    </xf>
    <xf numFmtId="165" fontId="11" fillId="2" borderId="0" xfId="0" applyNumberFormat="1" applyFont="1" applyFill="1"/>
    <xf numFmtId="0" fontId="4" fillId="3" borderId="0" xfId="0" applyFont="1" applyFill="1"/>
    <xf numFmtId="0" fontId="2" fillId="2" borderId="0" xfId="1" applyFill="1" applyBorder="1" applyAlignment="1">
      <alignment horizontal="left" vertical="top" wrapText="1"/>
    </xf>
    <xf numFmtId="0" fontId="0" fillId="0" borderId="0" xfId="0" applyAlignment="1">
      <alignment horizontal="left" vertical="center" indent="1"/>
    </xf>
    <xf numFmtId="166" fontId="0" fillId="0" borderId="0" xfId="5" applyNumberFormat="1" applyFont="1"/>
    <xf numFmtId="2" fontId="0" fillId="0" borderId="0" xfId="0" applyNumberFormat="1"/>
    <xf numFmtId="0" fontId="0" fillId="0" borderId="2" xfId="0" applyBorder="1"/>
    <xf numFmtId="9" fontId="0" fillId="0" borderId="2" xfId="6" applyFont="1" applyBorder="1"/>
    <xf numFmtId="168" fontId="0" fillId="0" borderId="2" xfId="0" applyNumberFormat="1" applyBorder="1"/>
    <xf numFmtId="0" fontId="0" fillId="0" borderId="3" xfId="0" applyBorder="1"/>
    <xf numFmtId="166" fontId="0" fillId="0" borderId="2" xfId="5" applyNumberFormat="1" applyFont="1" applyBorder="1"/>
    <xf numFmtId="166" fontId="0" fillId="0" borderId="3" xfId="5" applyNumberFormat="1" applyFont="1" applyBorder="1"/>
    <xf numFmtId="0" fontId="0" fillId="4" borderId="0" xfId="0" applyFill="1" applyAlignment="1">
      <alignment horizontal="right" wrapText="1"/>
    </xf>
    <xf numFmtId="0" fontId="4" fillId="4" borderId="0" xfId="0" applyFont="1" applyFill="1" applyAlignment="1">
      <alignment wrapText="1"/>
    </xf>
    <xf numFmtId="169" fontId="0" fillId="0" borderId="0" xfId="5" applyNumberFormat="1" applyFont="1"/>
    <xf numFmtId="170" fontId="0" fillId="0" borderId="0" xfId="5" applyNumberFormat="1" applyFont="1"/>
    <xf numFmtId="0" fontId="0" fillId="0" borderId="4" xfId="0" applyBorder="1"/>
    <xf numFmtId="168" fontId="0" fillId="0" borderId="0" xfId="0" applyNumberFormat="1"/>
    <xf numFmtId="170" fontId="0" fillId="0" borderId="2" xfId="5" applyNumberFormat="1" applyFont="1" applyBorder="1"/>
    <xf numFmtId="0" fontId="4" fillId="4" borderId="0" xfId="0" applyFont="1" applyFill="1" applyAlignment="1">
      <alignment horizontal="right" vertical="center" wrapText="1"/>
    </xf>
    <xf numFmtId="0" fontId="4" fillId="4" borderId="0" xfId="0" applyFont="1" applyFill="1" applyAlignment="1">
      <alignment horizontal="right" wrapText="1"/>
    </xf>
    <xf numFmtId="0" fontId="4" fillId="0" borderId="2" xfId="0" applyFont="1" applyBorder="1"/>
    <xf numFmtId="0" fontId="0" fillId="2" borderId="2" xfId="0" applyFill="1" applyBorder="1"/>
    <xf numFmtId="0" fontId="5" fillId="0" borderId="0" xfId="0" applyFont="1" applyFill="1" applyAlignment="1">
      <alignment vertical="top"/>
    </xf>
    <xf numFmtId="0" fontId="14" fillId="0" borderId="0" xfId="0" applyFont="1" applyAlignment="1">
      <alignment horizontal="left" vertical="center" indent="2"/>
    </xf>
    <xf numFmtId="0" fontId="0" fillId="0" borderId="0" xfId="0" applyFill="1"/>
    <xf numFmtId="0" fontId="10" fillId="0" borderId="0" xfId="0" applyFont="1"/>
    <xf numFmtId="0" fontId="7" fillId="0" borderId="0" xfId="0" applyFont="1"/>
    <xf numFmtId="169" fontId="7" fillId="0" borderId="0" xfId="5" applyNumberFormat="1" applyFont="1"/>
    <xf numFmtId="0" fontId="0" fillId="0" borderId="7" xfId="0" applyBorder="1"/>
    <xf numFmtId="169" fontId="0" fillId="0" borderId="7" xfId="5" applyNumberFormat="1" applyFont="1" applyBorder="1"/>
    <xf numFmtId="9" fontId="0" fillId="0" borderId="7" xfId="6" applyFont="1" applyBorder="1"/>
    <xf numFmtId="170" fontId="4" fillId="4" borderId="0" xfId="5" applyNumberFormat="1" applyFont="1" applyFill="1" applyAlignment="1">
      <alignment horizontal="center" vertical="center" wrapText="1"/>
    </xf>
    <xf numFmtId="0" fontId="0" fillId="0" borderId="0" xfId="0" quotePrefix="1" applyAlignment="1">
      <alignment horizontal="left" vertical="center" indent="1"/>
    </xf>
    <xf numFmtId="0" fontId="17" fillId="2" borderId="0" xfId="0" applyFont="1" applyFill="1" applyAlignment="1">
      <alignment vertical="top"/>
    </xf>
    <xf numFmtId="0" fontId="16" fillId="0" borderId="0" xfId="0" applyFont="1"/>
    <xf numFmtId="2" fontId="0" fillId="2" borderId="2" xfId="0" applyNumberFormat="1" applyFill="1" applyBorder="1"/>
    <xf numFmtId="0" fontId="12" fillId="0" borderId="2" xfId="4" applyBorder="1"/>
    <xf numFmtId="0" fontId="0" fillId="5" borderId="2" xfId="0" applyFont="1" applyFill="1" applyBorder="1"/>
    <xf numFmtId="169" fontId="0" fillId="5" borderId="2" xfId="5" applyNumberFormat="1" applyFont="1" applyFill="1" applyBorder="1"/>
    <xf numFmtId="0" fontId="0" fillId="0" borderId="2" xfId="0" applyFont="1" applyBorder="1"/>
    <xf numFmtId="169" fontId="0" fillId="0" borderId="2" xfId="5" applyNumberFormat="1" applyFont="1" applyBorder="1"/>
    <xf numFmtId="0" fontId="4" fillId="0" borderId="0" xfId="0" applyFont="1" applyFill="1"/>
    <xf numFmtId="0" fontId="16" fillId="0" borderId="0" xfId="0" applyFont="1" applyFill="1"/>
    <xf numFmtId="169" fontId="0" fillId="0" borderId="2" xfId="5" applyNumberFormat="1" applyFont="1" applyFill="1" applyBorder="1"/>
    <xf numFmtId="0" fontId="0" fillId="0" borderId="6" xfId="0" applyBorder="1" applyAlignment="1">
      <alignment vertical="top" wrapText="1"/>
    </xf>
    <xf numFmtId="171" fontId="0" fillId="0" borderId="2" xfId="5" applyNumberFormat="1" applyFont="1" applyBorder="1"/>
    <xf numFmtId="168" fontId="4" fillId="0" borderId="2" xfId="0" applyNumberFormat="1" applyFont="1" applyBorder="1"/>
    <xf numFmtId="9" fontId="4" fillId="0" borderId="2" xfId="6" applyFont="1" applyBorder="1"/>
    <xf numFmtId="170" fontId="4" fillId="0" borderId="2" xfId="5" applyNumberFormat="1" applyFont="1" applyBorder="1"/>
    <xf numFmtId="0" fontId="4" fillId="2" borderId="2" xfId="0" applyFont="1" applyFill="1" applyBorder="1"/>
    <xf numFmtId="0" fontId="4" fillId="4" borderId="0" xfId="0" applyFont="1" applyFill="1" applyAlignment="1">
      <alignment vertical="top" wrapText="1"/>
    </xf>
    <xf numFmtId="0" fontId="4" fillId="4" borderId="0" xfId="0" applyFont="1" applyFill="1" applyAlignment="1">
      <alignment horizontal="right" vertical="top" wrapText="1"/>
    </xf>
    <xf numFmtId="0" fontId="6" fillId="0" borderId="0" xfId="0" applyFont="1" applyFill="1"/>
    <xf numFmtId="14" fontId="0" fillId="5" borderId="2" xfId="0" applyNumberFormat="1" applyFill="1" applyBorder="1" applyAlignment="1">
      <alignment horizontal="left"/>
    </xf>
    <xf numFmtId="0" fontId="0" fillId="5" borderId="2" xfId="0" applyFill="1" applyBorder="1"/>
    <xf numFmtId="167" fontId="0" fillId="5" borderId="2" xfId="7" applyNumberFormat="1" applyFont="1" applyFill="1" applyBorder="1"/>
    <xf numFmtId="164" fontId="0" fillId="5" borderId="2" xfId="7" applyFont="1" applyFill="1" applyBorder="1"/>
    <xf numFmtId="0" fontId="0" fillId="0" borderId="2" xfId="0" applyFill="1" applyBorder="1"/>
    <xf numFmtId="169" fontId="0" fillId="0" borderId="2" xfId="0" applyNumberFormat="1" applyBorder="1"/>
    <xf numFmtId="0" fontId="4" fillId="4" borderId="0" xfId="0" applyFont="1" applyFill="1" applyAlignment="1"/>
    <xf numFmtId="9" fontId="0" fillId="0" borderId="2" xfId="6" applyNumberFormat="1" applyFont="1" applyBorder="1"/>
    <xf numFmtId="0" fontId="0" fillId="0" borderId="5" xfId="0" applyFont="1" applyBorder="1" applyAlignment="1">
      <alignment vertical="top" wrapText="1"/>
    </xf>
    <xf numFmtId="0" fontId="4" fillId="0" borderId="6" xfId="0" applyFont="1" applyBorder="1" applyAlignment="1">
      <alignment horizontal="left" vertical="top" wrapText="1"/>
    </xf>
    <xf numFmtId="0" fontId="4" fillId="0" borderId="5" xfId="0" applyFont="1" applyFill="1" applyBorder="1" applyAlignment="1">
      <alignment horizontal="left" vertical="top" wrapText="1"/>
    </xf>
    <xf numFmtId="0" fontId="4" fillId="0" borderId="5" xfId="0" applyFont="1" applyBorder="1" applyAlignment="1">
      <alignment horizontal="left" vertical="top" wrapText="1"/>
    </xf>
    <xf numFmtId="0" fontId="0" fillId="0" borderId="6" xfId="0" applyBorder="1" applyAlignment="1">
      <alignment horizontal="left" vertical="top" wrapText="1"/>
    </xf>
    <xf numFmtId="0" fontId="4" fillId="4" borderId="0" xfId="0" applyFont="1" applyFill="1" applyBorder="1" applyAlignment="1">
      <alignment vertical="top" wrapText="1"/>
    </xf>
    <xf numFmtId="0" fontId="4" fillId="4" borderId="0" xfId="0" applyFont="1" applyFill="1" applyBorder="1" applyAlignment="1">
      <alignment horizontal="left" vertical="top" wrapText="1"/>
    </xf>
    <xf numFmtId="0" fontId="4" fillId="4" borderId="0" xfId="0" applyFont="1" applyFill="1" applyAlignment="1">
      <alignment horizontal="left" vertical="top" wrapText="1"/>
    </xf>
    <xf numFmtId="0" fontId="0" fillId="0" borderId="8" xfId="0" applyFont="1" applyBorder="1"/>
    <xf numFmtId="0" fontId="12" fillId="0" borderId="8" xfId="4" applyBorder="1"/>
    <xf numFmtId="0" fontId="0" fillId="0" borderId="2" xfId="0" applyFont="1" applyBorder="1" applyAlignment="1">
      <alignment wrapText="1"/>
    </xf>
    <xf numFmtId="0" fontId="0" fillId="0" borderId="2" xfId="0" applyBorder="1" applyAlignment="1">
      <alignment wrapText="1"/>
    </xf>
    <xf numFmtId="0" fontId="4" fillId="3" borderId="0" xfId="0" applyFont="1" applyFill="1" applyAlignment="1">
      <alignment wrapText="1"/>
    </xf>
    <xf numFmtId="0" fontId="4" fillId="3" borderId="0" xfId="0" applyFont="1" applyFill="1" applyAlignment="1">
      <alignment vertical="top" wrapText="1"/>
    </xf>
    <xf numFmtId="169" fontId="0" fillId="5" borderId="2" xfId="7" applyNumberFormat="1" applyFont="1" applyFill="1" applyBorder="1"/>
    <xf numFmtId="0" fontId="15" fillId="6" borderId="0" xfId="0" applyFont="1" applyFill="1"/>
    <xf numFmtId="0" fontId="6" fillId="6" borderId="0" xfId="0" applyFont="1" applyFill="1"/>
    <xf numFmtId="170" fontId="6" fillId="6" borderId="0" xfId="5" applyNumberFormat="1" applyFont="1" applyFill="1"/>
    <xf numFmtId="168" fontId="6" fillId="6" borderId="0" xfId="0" applyNumberFormat="1" applyFont="1" applyFill="1"/>
    <xf numFmtId="170" fontId="6" fillId="0" borderId="0" xfId="5" applyNumberFormat="1" applyFont="1" applyFill="1"/>
    <xf numFmtId="0" fontId="19" fillId="0" borderId="0" xfId="0" applyFont="1" applyFill="1" applyAlignment="1">
      <alignment vertical="top"/>
    </xf>
    <xf numFmtId="0" fontId="0" fillId="0" borderId="5" xfId="0" applyFill="1" applyBorder="1" applyAlignment="1">
      <alignment vertical="top" wrapText="1"/>
    </xf>
    <xf numFmtId="0" fontId="0" fillId="0" borderId="5" xfId="0" applyFill="1" applyBorder="1" applyAlignment="1">
      <alignment horizontal="left" vertical="top" wrapText="1"/>
    </xf>
    <xf numFmtId="170" fontId="0" fillId="0" borderId="0" xfId="5" applyNumberFormat="1" applyFont="1" applyBorder="1"/>
    <xf numFmtId="15" fontId="18" fillId="2" borderId="0" xfId="0" quotePrefix="1" applyNumberFormat="1" applyFont="1" applyFill="1"/>
    <xf numFmtId="169" fontId="4" fillId="0" borderId="2" xfId="5" applyNumberFormat="1" applyFont="1" applyFill="1" applyBorder="1"/>
    <xf numFmtId="0" fontId="4" fillId="0" borderId="2" xfId="0" applyFont="1" applyFill="1" applyBorder="1"/>
    <xf numFmtId="165" fontId="0" fillId="5" borderId="2" xfId="3" applyFont="1" applyFill="1" applyBorder="1"/>
    <xf numFmtId="0" fontId="4" fillId="4" borderId="0" xfId="0" applyFont="1" applyFill="1" applyAlignment="1">
      <alignment horizontal="left" wrapText="1"/>
    </xf>
    <xf numFmtId="165" fontId="1" fillId="5" borderId="2" xfId="3" applyFont="1" applyFill="1" applyBorder="1"/>
    <xf numFmtId="164" fontId="4" fillId="2" borderId="2" xfId="5" applyNumberFormat="1" applyFont="1" applyFill="1" applyBorder="1"/>
    <xf numFmtId="0" fontId="20" fillId="0" borderId="0" xfId="0" applyFont="1" applyFill="1"/>
    <xf numFmtId="164" fontId="20" fillId="0" borderId="0" xfId="0" applyNumberFormat="1" applyFont="1" applyFill="1"/>
    <xf numFmtId="2" fontId="20" fillId="0" borderId="0" xfId="0" applyNumberFormat="1" applyFont="1" applyFill="1"/>
    <xf numFmtId="0" fontId="0" fillId="0" borderId="0" xfId="0" applyBorder="1"/>
    <xf numFmtId="170" fontId="0" fillId="0" borderId="0" xfId="5" applyNumberFormat="1" applyFont="1" applyFill="1"/>
    <xf numFmtId="170" fontId="4" fillId="4" borderId="0" xfId="5" applyNumberFormat="1" applyFont="1" applyFill="1" applyAlignment="1">
      <alignment horizontal="center" vertical="top" wrapText="1"/>
    </xf>
    <xf numFmtId="0" fontId="4" fillId="4" borderId="0" xfId="0" applyFont="1" applyFill="1" applyAlignment="1">
      <alignment horizontal="center" vertical="top" wrapText="1"/>
    </xf>
    <xf numFmtId="170" fontId="4" fillId="4" borderId="0" xfId="5" applyNumberFormat="1" applyFont="1" applyFill="1" applyAlignment="1">
      <alignment horizontal="right" vertical="top" wrapText="1"/>
    </xf>
    <xf numFmtId="169" fontId="4" fillId="0" borderId="2" xfId="5" applyNumberFormat="1" applyFont="1" applyBorder="1"/>
    <xf numFmtId="170" fontId="0" fillId="7" borderId="0" xfId="5" applyNumberFormat="1" applyFont="1" applyFill="1"/>
    <xf numFmtId="0" fontId="0" fillId="7" borderId="0" xfId="0" applyFill="1"/>
    <xf numFmtId="0" fontId="0" fillId="8" borderId="0" xfId="0" applyFill="1"/>
    <xf numFmtId="170" fontId="0" fillId="8" borderId="0" xfId="5" applyNumberFormat="1" applyFont="1" applyFill="1"/>
    <xf numFmtId="168" fontId="0" fillId="0" borderId="2" xfId="6" applyNumberFormat="1" applyFont="1" applyBorder="1"/>
    <xf numFmtId="9" fontId="0" fillId="0" borderId="0" xfId="6" applyFont="1"/>
    <xf numFmtId="1" fontId="0" fillId="0" borderId="2" xfId="6" applyNumberFormat="1" applyFont="1" applyBorder="1"/>
    <xf numFmtId="1" fontId="0" fillId="0" borderId="0" xfId="0" applyNumberFormat="1"/>
    <xf numFmtId="0" fontId="0" fillId="0" borderId="2" xfId="0" applyFont="1" applyFill="1" applyBorder="1" applyAlignment="1">
      <alignment wrapText="1"/>
    </xf>
    <xf numFmtId="14" fontId="0" fillId="5" borderId="4" xfId="0" applyNumberFormat="1" applyFill="1" applyBorder="1" applyAlignment="1">
      <alignment horizontal="left"/>
    </xf>
    <xf numFmtId="0" fontId="0" fillId="5" borderId="4" xfId="0" applyFill="1" applyBorder="1"/>
    <xf numFmtId="167" fontId="0" fillId="5" borderId="4" xfId="7" applyNumberFormat="1" applyFont="1" applyFill="1" applyBorder="1"/>
    <xf numFmtId="164" fontId="0" fillId="5" borderId="4" xfId="7" applyFont="1" applyFill="1" applyBorder="1"/>
    <xf numFmtId="169" fontId="0" fillId="5" borderId="4" xfId="7" applyNumberFormat="1" applyFont="1" applyFill="1" applyBorder="1"/>
    <xf numFmtId="170" fontId="0" fillId="0" borderId="2" xfId="5" applyNumberFormat="1" applyFont="1" applyFill="1" applyBorder="1"/>
    <xf numFmtId="169" fontId="1" fillId="0" borderId="2" xfId="5" applyNumberFormat="1" applyFont="1" applyBorder="1"/>
    <xf numFmtId="1" fontId="0" fillId="0" borderId="2" xfId="0" applyNumberFormat="1" applyBorder="1"/>
    <xf numFmtId="0" fontId="0" fillId="0" borderId="0" xfId="0" applyFill="1" applyBorder="1"/>
    <xf numFmtId="1" fontId="0" fillId="0" borderId="0" xfId="0" applyNumberFormat="1" applyBorder="1"/>
    <xf numFmtId="1" fontId="0" fillId="0" borderId="4" xfId="0" applyNumberFormat="1" applyBorder="1"/>
    <xf numFmtId="0" fontId="0" fillId="0" borderId="9" xfId="0" applyFill="1" applyBorder="1"/>
    <xf numFmtId="169" fontId="0" fillId="0" borderId="9" xfId="0" applyNumberFormat="1" applyBorder="1"/>
    <xf numFmtId="169" fontId="0" fillId="0" borderId="9" xfId="5" applyNumberFormat="1" applyFont="1" applyFill="1" applyBorder="1"/>
    <xf numFmtId="1" fontId="0" fillId="0" borderId="9" xfId="0" applyNumberFormat="1" applyBorder="1"/>
    <xf numFmtId="1" fontId="0" fillId="0" borderId="2" xfId="0" applyNumberFormat="1" applyFont="1" applyBorder="1"/>
    <xf numFmtId="0" fontId="0" fillId="2" borderId="0" xfId="0" applyFill="1" applyBorder="1"/>
    <xf numFmtId="0" fontId="0" fillId="5" borderId="0" xfId="0" applyFill="1" applyBorder="1"/>
    <xf numFmtId="0" fontId="0" fillId="9" borderId="2" xfId="0" applyFill="1" applyBorder="1"/>
    <xf numFmtId="0" fontId="0" fillId="0" borderId="0" xfId="0" applyAlignment="1">
      <alignment horizontal="right"/>
    </xf>
    <xf numFmtId="0" fontId="12" fillId="0" borderId="0" xfId="4" applyBorder="1"/>
    <xf numFmtId="0" fontId="0" fillId="0" borderId="2" xfId="0" applyFill="1" applyBorder="1" applyAlignment="1">
      <alignment horizontal="right"/>
    </xf>
    <xf numFmtId="3" fontId="0" fillId="0" borderId="0" xfId="5" applyNumberFormat="1" applyFont="1" applyFill="1"/>
    <xf numFmtId="3" fontId="0" fillId="0" borderId="2" xfId="5" applyNumberFormat="1" applyFont="1" applyFill="1" applyBorder="1"/>
    <xf numFmtId="3" fontId="0" fillId="0" borderId="0" xfId="0" applyNumberFormat="1"/>
    <xf numFmtId="1" fontId="4" fillId="0" borderId="2" xfId="0" applyNumberFormat="1" applyFont="1" applyBorder="1"/>
    <xf numFmtId="170" fontId="21" fillId="4" borderId="0" xfId="5" applyNumberFormat="1" applyFont="1" applyFill="1" applyAlignment="1">
      <alignment horizontal="right" vertical="top" wrapText="1"/>
    </xf>
    <xf numFmtId="3" fontId="22" fillId="0" borderId="2" xfId="5" applyNumberFormat="1" applyFont="1" applyFill="1" applyBorder="1"/>
    <xf numFmtId="0" fontId="22" fillId="0" borderId="0" xfId="0" applyFont="1"/>
    <xf numFmtId="170" fontId="22" fillId="0" borderId="0" xfId="5" applyNumberFormat="1" applyFont="1"/>
    <xf numFmtId="169" fontId="22" fillId="0" borderId="2" xfId="5" applyNumberFormat="1" applyFont="1" applyFill="1" applyBorder="1"/>
    <xf numFmtId="3" fontId="22" fillId="0" borderId="0" xfId="5" applyNumberFormat="1" applyFont="1" applyFill="1"/>
    <xf numFmtId="1" fontId="22" fillId="0" borderId="2" xfId="0" applyNumberFormat="1" applyFont="1" applyBorder="1"/>
    <xf numFmtId="3" fontId="22" fillId="0" borderId="0" xfId="0" applyNumberFormat="1" applyFont="1"/>
    <xf numFmtId="9" fontId="0" fillId="0" borderId="2" xfId="0" applyNumberFormat="1" applyBorder="1"/>
    <xf numFmtId="169" fontId="0" fillId="0" borderId="0" xfId="0" applyNumberFormat="1"/>
    <xf numFmtId="3" fontId="0" fillId="0" borderId="0" xfId="5" applyNumberFormat="1" applyFont="1"/>
    <xf numFmtId="9" fontId="0" fillId="5" borderId="2" xfId="0" applyNumberFormat="1" applyFill="1" applyBorder="1"/>
    <xf numFmtId="0" fontId="0" fillId="3" borderId="0" xfId="0" applyFill="1" applyAlignment="1">
      <alignment wrapText="1"/>
    </xf>
    <xf numFmtId="0" fontId="4" fillId="4" borderId="0" xfId="5" applyNumberFormat="1" applyFont="1" applyFill="1" applyAlignment="1">
      <alignment horizontal="right" vertical="top" wrapText="1"/>
    </xf>
    <xf numFmtId="0" fontId="4" fillId="0" borderId="0" xfId="0" applyFont="1" applyFill="1" applyBorder="1" applyAlignment="1">
      <alignment horizontal="left" vertical="top" wrapText="1"/>
    </xf>
    <xf numFmtId="0" fontId="14" fillId="0" borderId="0" xfId="0" applyFont="1" applyAlignment="1">
      <alignment horizontal="left" vertical="center"/>
    </xf>
    <xf numFmtId="0" fontId="0" fillId="0" borderId="0" xfId="0" applyAlignment="1">
      <alignment horizontal="left"/>
    </xf>
    <xf numFmtId="0" fontId="4" fillId="10" borderId="0" xfId="0" applyFont="1" applyFill="1" applyAlignment="1"/>
    <xf numFmtId="0" fontId="4" fillId="10" borderId="0" xfId="0" applyFont="1" applyFill="1" applyAlignment="1">
      <alignment horizontal="right" wrapText="1"/>
    </xf>
    <xf numFmtId="0" fontId="4" fillId="10" borderId="0" xfId="0" applyFont="1" applyFill="1"/>
    <xf numFmtId="0" fontId="0" fillId="10" borderId="0" xfId="0" applyFill="1"/>
    <xf numFmtId="0" fontId="23" fillId="0" borderId="0" xfId="0" applyFont="1" applyAlignment="1">
      <alignment horizontal="right"/>
    </xf>
    <xf numFmtId="0" fontId="0" fillId="8" borderId="10" xfId="0" applyFill="1" applyBorder="1"/>
    <xf numFmtId="0" fontId="0" fillId="7" borderId="11" xfId="0" applyFill="1" applyBorder="1" applyAlignment="1">
      <alignment horizontal="centerContinuous" vertical="distributed"/>
    </xf>
    <xf numFmtId="0" fontId="0" fillId="7" borderId="12" xfId="0" applyFill="1" applyBorder="1" applyAlignment="1">
      <alignment horizontal="centerContinuous" vertical="distributed"/>
    </xf>
    <xf numFmtId="0" fontId="0" fillId="8" borderId="11" xfId="0" applyFill="1" applyBorder="1" applyAlignment="1">
      <alignment horizontal="centerContinuous" vertical="distributed"/>
    </xf>
    <xf numFmtId="0" fontId="0" fillId="8" borderId="12" xfId="0" applyFill="1" applyBorder="1" applyAlignment="1">
      <alignment horizontal="centerContinuous" vertical="distributed"/>
    </xf>
    <xf numFmtId="0" fontId="1" fillId="4" borderId="0" xfId="5" applyNumberFormat="1" applyFont="1" applyFill="1" applyAlignment="1">
      <alignment horizontal="right" vertical="top" wrapText="1"/>
    </xf>
    <xf numFmtId="0" fontId="22" fillId="0" borderId="0" xfId="0" applyFont="1" applyAlignment="1">
      <alignment horizontal="right"/>
    </xf>
    <xf numFmtId="0" fontId="0" fillId="4" borderId="10" xfId="0" applyFill="1" applyBorder="1" applyAlignment="1">
      <alignment horizontal="right"/>
    </xf>
    <xf numFmtId="0" fontId="0" fillId="4" borderId="11" xfId="0" applyFill="1" applyBorder="1" applyAlignment="1">
      <alignment horizontal="right"/>
    </xf>
    <xf numFmtId="0" fontId="0" fillId="4" borderId="12" xfId="0" applyFill="1" applyBorder="1" applyAlignment="1">
      <alignment horizontal="right"/>
    </xf>
    <xf numFmtId="1" fontId="0" fillId="0" borderId="2" xfId="6" applyNumberFormat="1" applyFont="1" applyBorder="1" applyAlignment="1">
      <alignment horizontal="right"/>
    </xf>
    <xf numFmtId="169" fontId="0" fillId="0" borderId="2" xfId="5" applyNumberFormat="1" applyFont="1" applyBorder="1" applyAlignment="1">
      <alignment horizontal="right"/>
    </xf>
    <xf numFmtId="1" fontId="1" fillId="0" borderId="2" xfId="5" applyNumberFormat="1" applyFont="1" applyBorder="1"/>
    <xf numFmtId="168" fontId="4" fillId="0" borderId="0" xfId="6" applyNumberFormat="1" applyFont="1" applyFill="1" applyBorder="1"/>
    <xf numFmtId="172" fontId="0" fillId="5" borderId="2" xfId="0" applyNumberFormat="1" applyFill="1" applyBorder="1"/>
    <xf numFmtId="0" fontId="18" fillId="2" borderId="0" xfId="0" quotePrefix="1" applyFont="1" applyFill="1" applyAlignment="1">
      <alignment horizontal="right" vertical="top"/>
    </xf>
  </cellXfs>
  <cellStyles count="8">
    <cellStyle name="Comma" xfId="5" builtinId="3"/>
    <cellStyle name="Comma [1]" xfId="3" xr:uid="{7F63AE16-1187-4C67-B419-23B02264A09F}"/>
    <cellStyle name="Comma 2" xfId="7" xr:uid="{EBE58EA9-0C9C-4AC4-B7DD-3A0E7231FA57}"/>
    <cellStyle name="Explanatory Text" xfId="2" builtinId="53"/>
    <cellStyle name="Heading 3" xfId="1" builtinId="18"/>
    <cellStyle name="Hyperlink" xfId="4" builtinId="8"/>
    <cellStyle name="Normal" xfId="0" builtinId="0"/>
    <cellStyle name="Percent" xfId="6" builtinId="5"/>
  </cellStyles>
  <dxfs count="13">
    <dxf>
      <numFmt numFmtId="169" formatCode="_(* #,##0_);_(* \(#,##0\);_(* &quot;-&quot;??_);_(@_)"/>
      <border diagonalUp="0" diagonalDown="0">
        <left/>
        <right/>
        <top style="thin">
          <color theme="0" tint="-0.14996795556505021"/>
        </top>
        <bottom style="thin">
          <color theme="0" tint="-0.14996795556505021"/>
        </bottom>
        <vertical/>
        <horizontal/>
      </border>
    </dxf>
    <dxf>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7" formatCode="_-* #,##0_-;\-* #,##0_-;_-* &quot;-&quot;??_-;_-@_-"/>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7" formatCode="_-* #,##0_-;\-* #,##0_-;_-* &quot;-&quot;??_-;_-@_-"/>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fill>
        <patternFill patternType="solid">
          <fgColor indexed="64"/>
          <bgColor theme="7" tint="0.79998168889431442"/>
        </patternFill>
      </fill>
      <border diagonalUp="0" diagonalDown="0">
        <left/>
        <right/>
        <top style="thin">
          <color theme="0" tint="-0.14996795556505021"/>
        </top>
        <bottom style="thin">
          <color theme="0" tint="-0.14996795556505021"/>
        </bottom>
        <vertical/>
        <horizontal/>
      </border>
    </dxf>
    <dxf>
      <numFmt numFmtId="173" formatCode="m/d/yyyy"/>
      <fill>
        <patternFill patternType="solid">
          <fgColor indexed="64"/>
          <bgColor theme="7" tint="0.79998168889431442"/>
        </patternFill>
      </fill>
      <alignment horizontal="left" vertical="bottom" textRotation="0" wrapText="0" indent="0" justifyLastLine="0" shrinkToFit="0" readingOrder="0"/>
      <border diagonalUp="0" diagonalDown="0">
        <left/>
        <right/>
        <top style="thin">
          <color theme="0" tint="-0.14996795556505021"/>
        </top>
        <bottom style="thin">
          <color theme="0" tint="-0.14996795556505021"/>
        </bottom>
        <vertical/>
        <horizontal/>
      </border>
    </dxf>
    <dxf>
      <border outline="0">
        <bottom style="thin">
          <color theme="0" tint="-0.14996795556505021"/>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s>
  <tableStyles count="0" defaultTableStyle="TableStyleMedium2" defaultPivotStyle="PivotStyleLight16"/>
  <colors>
    <mruColors>
      <color rgb="FFF8BB33"/>
      <color rgb="FF740000"/>
      <color rgb="FF006553"/>
      <color rgb="FFEB9D19"/>
      <color rgb="FFB0C712"/>
      <color rgb="FFD79708"/>
      <color rgb="FFFAD6D4"/>
      <color rgb="FF63C5F0"/>
      <color rgb="FF5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68524946907"/>
          <c:y val="5.6432952643178921E-2"/>
          <c:w val="0.68008081511411533"/>
          <c:h val="0.83961932600391675"/>
        </c:manualLayout>
      </c:layout>
      <c:barChart>
        <c:barDir val="col"/>
        <c:grouping val="clustered"/>
        <c:varyColors val="0"/>
        <c:ser>
          <c:idx val="0"/>
          <c:order val="0"/>
          <c:tx>
            <c:strRef>
              <c:f>Output!$B$18</c:f>
              <c:strCache>
                <c:ptCount val="1"/>
                <c:pt idx="0">
                  <c:v>Generator</c:v>
                </c:pt>
              </c:strCache>
            </c:strRef>
          </c:tx>
          <c:spPr>
            <a:solidFill>
              <a:srgbClr val="00B0F0"/>
            </a:solidFill>
            <a:ln>
              <a:noFill/>
            </a:ln>
            <a:effectLst/>
          </c:spPr>
          <c:invertIfNegative val="0"/>
          <c:cat>
            <c:strRef>
              <c:f>Output!$C$9:$E$9</c:f>
              <c:strCache>
                <c:ptCount val="3"/>
                <c:pt idx="0">
                  <c:v>2021/22 LCE</c:v>
                </c:pt>
                <c:pt idx="1">
                  <c:v> TPM charges </c:v>
                </c:pt>
                <c:pt idx="2">
                  <c:v>Simple BB</c:v>
                </c:pt>
              </c:strCache>
            </c:strRef>
          </c:cat>
          <c:val>
            <c:numRef>
              <c:f>Output!$C$10:$E$10</c:f>
              <c:numCache>
                <c:formatCode>_(* #,##0_);_(* \(#,##0\);_(* "-"??_);_(@_)</c:formatCode>
                <c:ptCount val="3"/>
                <c:pt idx="0">
                  <c:v>22.008083689999999</c:v>
                </c:pt>
                <c:pt idx="1">
                  <c:v>17.153207383450731</c:v>
                </c:pt>
                <c:pt idx="2">
                  <c:v>41.256422798299852</c:v>
                </c:pt>
              </c:numCache>
            </c:numRef>
          </c:val>
          <c:extLst>
            <c:ext xmlns:c16="http://schemas.microsoft.com/office/drawing/2014/chart" uri="{C3380CC4-5D6E-409C-BE32-E72D297353CC}">
              <c16:uniqueId val="{00000002-2129-44E2-ACB2-260B744A15BA}"/>
            </c:ext>
          </c:extLst>
        </c:ser>
        <c:ser>
          <c:idx val="1"/>
          <c:order val="1"/>
          <c:tx>
            <c:strRef>
              <c:f>Output!$B$19</c:f>
              <c:strCache>
                <c:ptCount val="1"/>
                <c:pt idx="0">
                  <c:v>Direct Connect</c:v>
                </c:pt>
              </c:strCache>
            </c:strRef>
          </c:tx>
          <c:spPr>
            <a:solidFill>
              <a:srgbClr val="740000"/>
            </a:solidFill>
            <a:ln>
              <a:noFill/>
            </a:ln>
            <a:effectLst/>
          </c:spPr>
          <c:invertIfNegative val="0"/>
          <c:cat>
            <c:strRef>
              <c:f>Output!$C$9:$E$9</c:f>
              <c:strCache>
                <c:ptCount val="3"/>
                <c:pt idx="0">
                  <c:v>2021/22 LCE</c:v>
                </c:pt>
                <c:pt idx="1">
                  <c:v> TPM charges </c:v>
                </c:pt>
                <c:pt idx="2">
                  <c:v>Simple BB</c:v>
                </c:pt>
              </c:strCache>
            </c:strRef>
          </c:cat>
          <c:val>
            <c:numRef>
              <c:f>Output!$C$11:$E$11</c:f>
              <c:numCache>
                <c:formatCode>_(* #,##0_);_(* \(#,##0\);_(* "-"??_);_(@_)</c:formatCode>
                <c:ptCount val="3"/>
                <c:pt idx="0">
                  <c:v>8.8229973800000003</c:v>
                </c:pt>
                <c:pt idx="1">
                  <c:v>10.548642757336726</c:v>
                </c:pt>
                <c:pt idx="2">
                  <c:v>7.2782455346263237</c:v>
                </c:pt>
              </c:numCache>
            </c:numRef>
          </c:val>
          <c:extLst>
            <c:ext xmlns:c16="http://schemas.microsoft.com/office/drawing/2014/chart" uri="{C3380CC4-5D6E-409C-BE32-E72D297353CC}">
              <c16:uniqueId val="{00000001-2129-44E2-ACB2-260B744A15BA}"/>
            </c:ext>
          </c:extLst>
        </c:ser>
        <c:ser>
          <c:idx val="2"/>
          <c:order val="2"/>
          <c:tx>
            <c:strRef>
              <c:f>Output!$B$20</c:f>
              <c:strCache>
                <c:ptCount val="1"/>
                <c:pt idx="0">
                  <c:v>Lines Business</c:v>
                </c:pt>
              </c:strCache>
            </c:strRef>
          </c:tx>
          <c:spPr>
            <a:solidFill>
              <a:srgbClr val="EB9D19"/>
            </a:solidFill>
            <a:ln>
              <a:noFill/>
            </a:ln>
            <a:effectLst/>
          </c:spPr>
          <c:invertIfNegative val="0"/>
          <c:cat>
            <c:strRef>
              <c:f>Output!$C$9:$E$9</c:f>
              <c:strCache>
                <c:ptCount val="3"/>
                <c:pt idx="0">
                  <c:v>2021/22 LCE</c:v>
                </c:pt>
                <c:pt idx="1">
                  <c:v> TPM charges </c:v>
                </c:pt>
                <c:pt idx="2">
                  <c:v>Simple BB</c:v>
                </c:pt>
              </c:strCache>
            </c:strRef>
          </c:cat>
          <c:val>
            <c:numRef>
              <c:f>Output!$C$12:$E$12</c:f>
              <c:numCache>
                <c:formatCode>_(* #,##0_);_(* \(#,##0\);_(* "-"??_);_(@_)</c:formatCode>
                <c:ptCount val="3"/>
                <c:pt idx="0">
                  <c:v>72.267938920000006</c:v>
                </c:pt>
                <c:pt idx="1">
                  <c:v>75.397169849212531</c:v>
                </c:pt>
                <c:pt idx="2">
                  <c:v>54.564351657073715</c:v>
                </c:pt>
              </c:numCache>
            </c:numRef>
          </c:val>
          <c:extLst>
            <c:ext xmlns:c16="http://schemas.microsoft.com/office/drawing/2014/chart" uri="{C3380CC4-5D6E-409C-BE32-E72D297353CC}">
              <c16:uniqueId val="{00000000-2129-44E2-ACB2-260B744A15BA}"/>
            </c:ext>
          </c:extLst>
        </c:ser>
        <c:dLbls>
          <c:showLegendKey val="0"/>
          <c:showVal val="0"/>
          <c:showCatName val="0"/>
          <c:showSerName val="0"/>
          <c:showPercent val="0"/>
          <c:showBubbleSize val="0"/>
        </c:dLbls>
        <c:gapWidth val="69"/>
        <c:axId val="488645552"/>
        <c:axId val="488645968"/>
      </c:barChart>
      <c:catAx>
        <c:axId val="48864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968"/>
        <c:crosses val="autoZero"/>
        <c:auto val="1"/>
        <c:lblAlgn val="ctr"/>
        <c:lblOffset val="100"/>
        <c:noMultiLvlLbl val="0"/>
      </c:catAx>
      <c:valAx>
        <c:axId val="488645968"/>
        <c:scaling>
          <c:orientation val="minMax"/>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a:t>$ million</a:t>
                </a:r>
              </a:p>
            </c:rich>
          </c:tx>
          <c:layout>
            <c:manualLayout>
              <c:xMode val="edge"/>
              <c:yMode val="edge"/>
              <c:x val="4.5937120151010495E-3"/>
              <c:y val="3.203635731561975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645552"/>
        <c:crosses val="autoZero"/>
        <c:crossBetween val="between"/>
        <c:majorUnit val="20"/>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a:t>Generators</a:t>
            </a:r>
          </a:p>
        </c:rich>
      </c:tx>
      <c:layout>
        <c:manualLayout>
          <c:xMode val="edge"/>
          <c:yMode val="edge"/>
          <c:x val="0.24822215061432021"/>
          <c:y val="1.606426380135294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777550171208378"/>
          <c:y val="0.1398490192662033"/>
          <c:w val="0.34895880531840689"/>
          <c:h val="0.5874557916519797"/>
        </c:manualLayout>
      </c:layout>
      <c:barChart>
        <c:barDir val="col"/>
        <c:grouping val="clustered"/>
        <c:varyColors val="0"/>
        <c:ser>
          <c:idx val="0"/>
          <c:order val="0"/>
          <c:tx>
            <c:strRef>
              <c:f>'Output - longer term'!$B$89</c:f>
              <c:strCache>
                <c:ptCount val="1"/>
                <c:pt idx="0">
                  <c:v> Transmission charges </c:v>
                </c:pt>
              </c:strCache>
            </c:strRef>
          </c:tx>
          <c:spPr>
            <a:solidFill>
              <a:schemeClr val="bg1"/>
            </a:solidFill>
            <a:ln w="15875">
              <a:solidFill>
                <a:srgbClr val="00B0F0"/>
              </a:solidFill>
            </a:ln>
            <a:effectLst/>
          </c:spPr>
          <c:invertIfNegative val="0"/>
          <c:cat>
            <c:strRef>
              <c:f>('Output - longer term'!$C$86,'Output - longer term'!$E$86)</c:f>
              <c:strCache>
                <c:ptCount val="2"/>
                <c:pt idx="0">
                  <c:v>2023 actual</c:v>
                </c:pt>
                <c:pt idx="1">
                  <c:v>2035</c:v>
                </c:pt>
              </c:strCache>
            </c:strRef>
          </c:cat>
          <c:val>
            <c:numRef>
              <c:f>('Output - longer term'!$C$89,'Output - longer term'!$E$89)</c:f>
              <c:numCache>
                <c:formatCode>_(* #,##0_);_(* \(#,##0\);_(* "-"??_);_(@_)</c:formatCode>
                <c:ptCount val="2"/>
                <c:pt idx="0">
                  <c:v>126.57876156000002</c:v>
                </c:pt>
                <c:pt idx="1">
                  <c:v>239.57522370237683</c:v>
                </c:pt>
              </c:numCache>
            </c:numRef>
          </c:val>
          <c:extLst>
            <c:ext xmlns:c16="http://schemas.microsoft.com/office/drawing/2014/chart" uri="{C3380CC4-5D6E-409C-BE32-E72D297353CC}">
              <c16:uniqueId val="{00000002-9BDB-424B-A25C-012AD65172C3}"/>
            </c:ext>
          </c:extLst>
        </c:ser>
        <c:ser>
          <c:idx val="1"/>
          <c:order val="1"/>
          <c:tx>
            <c:strRef>
              <c:f>'Output - longer term'!$B$88</c:f>
              <c:strCache>
                <c:ptCount val="1"/>
                <c:pt idx="0">
                  <c:v> Transmission charges net of settlement residual rebate </c:v>
                </c:pt>
              </c:strCache>
            </c:strRef>
          </c:tx>
          <c:spPr>
            <a:solidFill>
              <a:srgbClr val="63C5F0"/>
            </a:solidFill>
            <a:ln>
              <a:noFill/>
            </a:ln>
            <a:effectLst/>
          </c:spPr>
          <c:invertIfNegative val="0"/>
          <c:dLbls>
            <c:dLbl>
              <c:idx val="0"/>
              <c:layout>
                <c:manualLayout>
                  <c:x val="-1.4068287122409014E-2"/>
                  <c:y val="9.39860484557516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E6-4F2C-984D-50CABAB2CEA1}"/>
                </c:ext>
              </c:extLst>
            </c:dLbl>
            <c:dLbl>
              <c:idx val="1"/>
              <c:layout>
                <c:manualLayout>
                  <c:x val="-5.1466715934590746E-3"/>
                  <c:y val="0.1395614842045299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45-4E29-AF2D-3E239BFC3A7B}"/>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('Output - longer term'!$C$86,'Output - longer term'!$E$86)</c:f>
              <c:strCache>
                <c:ptCount val="2"/>
                <c:pt idx="0">
                  <c:v>2023 actual</c:v>
                </c:pt>
                <c:pt idx="1">
                  <c:v>2035</c:v>
                </c:pt>
              </c:strCache>
            </c:strRef>
          </c:cat>
          <c:val>
            <c:numRef>
              <c:f>('Output - longer term'!$C$88,'Output - longer term'!$E$88)</c:f>
              <c:numCache>
                <c:formatCode>_(* #,##0_);_(* \(#,##0\);_(* "-"??_);_(@_)</c:formatCode>
                <c:ptCount val="2"/>
                <c:pt idx="0">
                  <c:v>104.57067787000003</c:v>
                </c:pt>
                <c:pt idx="1">
                  <c:v>198.31880090407697</c:v>
                </c:pt>
              </c:numCache>
            </c:numRef>
          </c:val>
          <c:extLst>
            <c:ext xmlns:c16="http://schemas.microsoft.com/office/drawing/2014/chart" uri="{C3380CC4-5D6E-409C-BE32-E72D297353CC}">
              <c16:uniqueId val="{00000003-9BDB-424B-A25C-012AD65172C3}"/>
            </c:ext>
          </c:extLst>
        </c:ser>
        <c:dLbls>
          <c:showLegendKey val="0"/>
          <c:showVal val="0"/>
          <c:showCatName val="0"/>
          <c:showSerName val="0"/>
          <c:showPercent val="0"/>
          <c:showBubbleSize val="0"/>
        </c:dLbls>
        <c:gapWidth val="63"/>
        <c:overlap val="100"/>
        <c:axId val="288669072"/>
        <c:axId val="288650352"/>
      </c:barChart>
      <c:catAx>
        <c:axId val="28866907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8650352"/>
        <c:crosses val="autoZero"/>
        <c:auto val="1"/>
        <c:lblAlgn val="ctr"/>
        <c:lblOffset val="100"/>
        <c:noMultiLvlLbl val="0"/>
      </c:catAx>
      <c:valAx>
        <c:axId val="288650352"/>
        <c:scaling>
          <c:orientation val="minMax"/>
          <c:max val="800"/>
        </c:scaling>
        <c:delete val="0"/>
        <c:axPos val="l"/>
        <c:majorGridlines>
          <c:spPr>
            <a:ln w="6350"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8669072"/>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sz="900"/>
              <a:t>Load</a:t>
            </a:r>
          </a:p>
        </c:rich>
      </c:tx>
      <c:layout>
        <c:manualLayout>
          <c:xMode val="edge"/>
          <c:yMode val="edge"/>
          <c:x val="0.40582667207823392"/>
          <c:y val="2.1184835145200989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104474311608997"/>
          <c:y val="0.12838382543668655"/>
          <c:w val="0.61484273552272917"/>
          <c:h val="0.5874557916519797"/>
        </c:manualLayout>
      </c:layout>
      <c:barChart>
        <c:barDir val="col"/>
        <c:grouping val="clustered"/>
        <c:varyColors val="0"/>
        <c:ser>
          <c:idx val="1"/>
          <c:order val="0"/>
          <c:tx>
            <c:strRef>
              <c:f>'Output - longer term'!$B$81</c:f>
              <c:strCache>
                <c:ptCount val="1"/>
                <c:pt idx="0">
                  <c:v> Transmission charges </c:v>
                </c:pt>
              </c:strCache>
            </c:strRef>
          </c:tx>
          <c:spPr>
            <a:noFill/>
            <a:ln w="15875">
              <a:solidFill>
                <a:srgbClr val="F8BB33"/>
              </a:solidFill>
            </a:ln>
            <a:effectLst/>
          </c:spPr>
          <c:invertIfNegative val="0"/>
          <c:cat>
            <c:strRef>
              <c:f>('Output - longer term'!$C$86,'Output - longer term'!$E$86)</c:f>
              <c:strCache>
                <c:ptCount val="2"/>
                <c:pt idx="0">
                  <c:v>2023 actual</c:v>
                </c:pt>
                <c:pt idx="1">
                  <c:v>2035</c:v>
                </c:pt>
              </c:strCache>
            </c:strRef>
          </c:cat>
          <c:val>
            <c:numRef>
              <c:f>('Output - longer term'!$C$81,'Output - longer term'!$E$81)</c:f>
              <c:numCache>
                <c:formatCode>_(* #,##0_);_(* \(#,##0\);_(* "-"??_);_(@_)</c:formatCode>
                <c:ptCount val="2"/>
                <c:pt idx="0">
                  <c:v>682.26162424999995</c:v>
                </c:pt>
                <c:pt idx="1">
                  <c:v>569.41051618729011</c:v>
                </c:pt>
              </c:numCache>
            </c:numRef>
          </c:val>
          <c:extLst>
            <c:ext xmlns:c16="http://schemas.microsoft.com/office/drawing/2014/chart" uri="{C3380CC4-5D6E-409C-BE32-E72D297353CC}">
              <c16:uniqueId val="{00000001-F534-4FB6-B604-7CB610DB3311}"/>
            </c:ext>
          </c:extLst>
        </c:ser>
        <c:ser>
          <c:idx val="0"/>
          <c:order val="1"/>
          <c:tx>
            <c:strRef>
              <c:f>'Output - longer term'!$B$80</c:f>
              <c:strCache>
                <c:ptCount val="1"/>
                <c:pt idx="0">
                  <c:v> Transmission charges net of settlement residual rebate </c:v>
                </c:pt>
              </c:strCache>
            </c:strRef>
          </c:tx>
          <c:spPr>
            <a:solidFill>
              <a:srgbClr val="F8BB33"/>
            </a:solidFill>
            <a:ln>
              <a:noFill/>
            </a:ln>
            <a:effectLst/>
          </c:spPr>
          <c:invertIfNegative val="0"/>
          <c:dLbls>
            <c:dLbl>
              <c:idx val="0"/>
              <c:layout>
                <c:manualLayout>
                  <c:x val="0"/>
                  <c:y val="0.289156748424352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34-4FB6-B604-7CB610DB3311}"/>
                </c:ext>
              </c:extLst>
            </c:dLbl>
            <c:dLbl>
              <c:idx val="1"/>
              <c:layout>
                <c:manualLayout>
                  <c:x val="-8.7257816617048803E-3"/>
                  <c:y val="0.2141901840180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2D-42CE-9678-8463215A7BD6}"/>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('Output - longer term'!$C$86,'Output - longer term'!$E$86)</c:f>
              <c:strCache>
                <c:ptCount val="2"/>
                <c:pt idx="0">
                  <c:v>2023 actual</c:v>
                </c:pt>
                <c:pt idx="1">
                  <c:v>2035</c:v>
                </c:pt>
              </c:strCache>
            </c:strRef>
          </c:cat>
          <c:val>
            <c:numRef>
              <c:f>('Output - longer term'!$C$80,'Output - longer term'!$E$80)</c:f>
              <c:numCache>
                <c:formatCode>_(* #,##0_);_(* \(#,##0\);_(* "-"??_);_(@_)</c:formatCode>
                <c:ptCount val="2"/>
                <c:pt idx="0">
                  <c:v>601.17068795</c:v>
                </c:pt>
                <c:pt idx="1">
                  <c:v>507.56791899559005</c:v>
                </c:pt>
              </c:numCache>
            </c:numRef>
          </c:val>
          <c:extLst>
            <c:ext xmlns:c16="http://schemas.microsoft.com/office/drawing/2014/chart" uri="{C3380CC4-5D6E-409C-BE32-E72D297353CC}">
              <c16:uniqueId val="{00000000-F534-4FB6-B604-7CB610DB3311}"/>
            </c:ext>
          </c:extLst>
        </c:ser>
        <c:dLbls>
          <c:showLegendKey val="0"/>
          <c:showVal val="0"/>
          <c:showCatName val="0"/>
          <c:showSerName val="0"/>
          <c:showPercent val="0"/>
          <c:showBubbleSize val="0"/>
        </c:dLbls>
        <c:gapWidth val="63"/>
        <c:overlap val="100"/>
        <c:axId val="288669072"/>
        <c:axId val="288650352"/>
      </c:barChart>
      <c:catAx>
        <c:axId val="288669072"/>
        <c:scaling>
          <c:orientation val="minMax"/>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8650352"/>
        <c:crosses val="autoZero"/>
        <c:auto val="1"/>
        <c:lblAlgn val="ctr"/>
        <c:lblOffset val="100"/>
        <c:noMultiLvlLbl val="0"/>
      </c:catAx>
      <c:valAx>
        <c:axId val="288650352"/>
        <c:scaling>
          <c:orientation val="minMax"/>
          <c:max val="800"/>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a:t>$m</a:t>
                </a:r>
              </a:p>
            </c:rich>
          </c:tx>
          <c:layout>
            <c:manualLayout>
              <c:xMode val="edge"/>
              <c:yMode val="edge"/>
              <c:x val="2.1901482947738523E-3"/>
              <c:y val="9.0973064319457064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88669072"/>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val">
        <cx:f>_xlchart.v5.1</cx:f>
      </cx:numDim>
    </cx:data>
  </cx:chartData>
  <cx:chart>
    <cx:plotArea>
      <cx:plotAreaRegion>
        <cx:series layoutId="waterfall" uniqueId="{C0058E82-4A87-4276-BC2A-5BC9EE02A1DB}">
          <cx:spPr>
            <a:ln>
              <a:noFill/>
            </a:ln>
          </cx:spPr>
          <cx:dataPt idx="0">
            <cx:spPr>
              <a:solidFill>
                <a:srgbClr val="D79708"/>
              </a:solidFill>
            </cx:spPr>
          </cx:dataPt>
          <cx:dataPt idx="1">
            <cx:spPr>
              <a:solidFill>
                <a:srgbClr val="FAD6D4"/>
              </a:solidFill>
            </cx:spPr>
          </cx:dataPt>
          <cx:dataPt idx="2">
            <cx:spPr>
              <a:solidFill>
                <a:srgbClr val="B0C712"/>
              </a:solidFill>
            </cx:spPr>
          </cx:dataPt>
          <cx:dataPt idx="3">
            <cx:spPr>
              <a:solidFill>
                <a:srgbClr val="D79708"/>
              </a:solidFill>
            </cx:spPr>
          </cx:dataPt>
          <cx:dataLabels pos="outEnd">
            <cx:visibility seriesName="0" categoryName="0" value="1"/>
          </cx:dataLabels>
          <cx:dataId val="0"/>
          <cx:layoutPr>
            <cx:subtotals>
              <cx:idx val="0"/>
              <cx:idx val="3"/>
            </cx:subtotals>
          </cx:layoutPr>
        </cx:series>
      </cx:plotAreaRegion>
      <cx:axis id="0">
        <cx:catScaling gapWidth="0.5"/>
        <cx:tickLabels/>
        <cx:txPr>
          <a:bodyPr spcFirstLastPara="1" vertOverflow="ellipsis" horzOverflow="overflow" wrap="square" lIns="0" tIns="0" rIns="0" bIns="0" anchor="ctr" anchorCtr="1"/>
          <a:lstStyle/>
          <a:p>
            <a:pPr algn="ctr" rtl="0">
              <a:defRPr sz="1050"/>
            </a:pPr>
            <a:endParaRPr lang="en-US" sz="1050" b="0" i="0" u="none" strike="noStrike" baseline="0">
              <a:solidFill>
                <a:sysClr val="windowText" lastClr="000000">
                  <a:lumMod val="65000"/>
                  <a:lumOff val="35000"/>
                </a:sysClr>
              </a:solidFill>
              <a:latin typeface="Calibri" panose="020F0502020204030204"/>
            </a:endParaRPr>
          </a:p>
        </cx:txPr>
      </cx:axis>
      <cx:axis id="1" hidden="1">
        <cx:valScaling max="100"/>
        <cx:majorGridlines/>
        <cx:tickLabels/>
      </cx:axis>
    </cx:plotArea>
  </cx:chart>
  <cx:spPr>
    <a:ln>
      <a:noFill/>
    </a:ln>
  </cx:spPr>
  <cx:fmtOvrs>
    <cx:fmtOvr idx="2">
      <cx:spPr>
        <a:solidFill>
          <a:schemeClr val="accent5"/>
        </a:solidFill>
      </cx:spPr>
    </cx:fmtOvr>
    <cx:fmtOvr idx="0">
      <cx:spPr>
        <a:solidFill>
          <a:schemeClr val="accent2"/>
        </a:solidFill>
      </cx:spPr>
    </cx:fmtOvr>
    <cx:fmtOvr idx="1">
      <cx:spPr>
        <a:solidFill>
          <a:schemeClr val="accent6"/>
        </a:solidFill>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waterfall" uniqueId="{52848726-C51D-47F0-9EF7-E10A3D75DC3F}">
          <cx:tx>
            <cx:txData>
              <cx:f>_xlchart.v1.2</cx:f>
              <cx:v>Current New TPM New SRAM New TPM New SRAM  Indicative </cx:v>
            </cx:txData>
          </cx:tx>
          <cx:dataPt idx="0">
            <cx:spPr>
              <a:solidFill>
                <a:srgbClr val="D79708"/>
              </a:solidFill>
            </cx:spPr>
          </cx:dataPt>
          <cx:dataPt idx="1">
            <cx:spPr>
              <a:solidFill>
                <a:srgbClr val="B0C712"/>
              </a:solidFill>
            </cx:spPr>
          </cx:dataPt>
          <cx:dataPt idx="2">
            <cx:spPr>
              <a:solidFill>
                <a:srgbClr val="FAD6D4"/>
              </a:solidFill>
            </cx:spPr>
          </cx:dataPt>
          <cx:dataPt idx="3">
            <cx:spPr>
              <a:solidFill>
                <a:srgbClr val="FAD6D4"/>
              </a:solidFill>
            </cx:spPr>
          </cx:dataPt>
          <cx:dataPt idx="4">
            <cx:spPr>
              <a:solidFill>
                <a:srgbClr val="B0C712"/>
              </a:solidFill>
            </cx:spPr>
          </cx:dataPt>
          <cx:dataPt idx="5">
            <cx:spPr>
              <a:solidFill>
                <a:srgbClr val="D79708"/>
              </a:solidFill>
            </cx:spPr>
          </cx:dataPt>
          <cx:dataLabels pos="outEnd">
            <cx:visibility seriesName="0" categoryName="0" value="1"/>
          </cx:dataLabels>
          <cx:dataId val="0"/>
          <cx:layoutPr>
            <cx:subtotals>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50"/>
            </a:pPr>
            <a:endParaRPr lang="en-US" sz="1050" b="0" i="0" u="none" strike="noStrike" baseline="0">
              <a:solidFill>
                <a:sysClr val="windowText" lastClr="000000">
                  <a:lumMod val="65000"/>
                  <a:lumOff val="35000"/>
                </a:sysClr>
              </a:solidFill>
              <a:latin typeface="Calibri" panose="020F0502020204030204"/>
            </a:endParaRPr>
          </a:p>
        </cx:txPr>
      </cx:axis>
      <cx:axis id="1">
        <cx:valScaling/>
        <cx:title>
          <cx:tx>
            <cx:txData>
              <cx:v>Cost ($m)</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Cost ($m)</a:t>
              </a:r>
            </a:p>
          </cx:txPr>
        </cx:title>
        <cx:majorGridlines/>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9</xdr:col>
      <xdr:colOff>387569</xdr:colOff>
      <xdr:row>2</xdr:row>
      <xdr:rowOff>52551</xdr:rowOff>
    </xdr:from>
    <xdr:to>
      <xdr:col>15</xdr:col>
      <xdr:colOff>15795</xdr:colOff>
      <xdr:row>7</xdr:row>
      <xdr:rowOff>1595</xdr:rowOff>
    </xdr:to>
    <xdr:pic>
      <xdr:nvPicPr>
        <xdr:cNvPr id="3" name="Graphic 8">
          <a:extLst>
            <a:ext uri="{FF2B5EF4-FFF2-40B4-BE49-F238E27FC236}">
              <a16:creationId xmlns:a16="http://schemas.microsoft.com/office/drawing/2014/main" id="{69196BF9-217A-4D56-AF38-E0D535BC7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26672" y="433551"/>
          <a:ext cx="3214882" cy="891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820642</xdr:colOff>
      <xdr:row>8</xdr:row>
      <xdr:rowOff>107186</xdr:rowOff>
    </xdr:from>
    <xdr:to>
      <xdr:col>6</xdr:col>
      <xdr:colOff>1749687</xdr:colOff>
      <xdr:row>21</xdr:row>
      <xdr:rowOff>35251</xdr:rowOff>
    </xdr:to>
    <xdr:sp macro="" textlink="">
      <xdr:nvSpPr>
        <xdr:cNvPr id="2" name="Rectangle 1">
          <a:extLst>
            <a:ext uri="{FF2B5EF4-FFF2-40B4-BE49-F238E27FC236}">
              <a16:creationId xmlns:a16="http://schemas.microsoft.com/office/drawing/2014/main" id="{EA26E97E-AFF2-F72F-AAF2-7B6DE1AFC010}"/>
            </a:ext>
          </a:extLst>
        </xdr:cNvPr>
        <xdr:cNvSpPr/>
      </xdr:nvSpPr>
      <xdr:spPr>
        <a:xfrm>
          <a:off x="11543071" y="1780865"/>
          <a:ext cx="929045" cy="240456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editAs="oneCell">
    <xdr:from>
      <xdr:col>6</xdr:col>
      <xdr:colOff>278915</xdr:colOff>
      <xdr:row>7</xdr:row>
      <xdr:rowOff>159994</xdr:rowOff>
    </xdr:from>
    <xdr:to>
      <xdr:col>8</xdr:col>
      <xdr:colOff>1272750</xdr:colOff>
      <xdr:row>21</xdr:row>
      <xdr:rowOff>58860</xdr:rowOff>
    </xdr:to>
    <xdr:graphicFrame macro="">
      <xdr:nvGraphicFramePr>
        <xdr:cNvPr id="4" name="Chart 1">
          <a:extLst>
            <a:ext uri="{FF2B5EF4-FFF2-40B4-BE49-F238E27FC236}">
              <a16:creationId xmlns:a16="http://schemas.microsoft.com/office/drawing/2014/main" id="{8094C460-1032-46F8-B337-F7B04389A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1986412</xdr:colOff>
      <xdr:row>94</xdr:row>
      <xdr:rowOff>58795</xdr:rowOff>
    </xdr:from>
    <xdr:to>
      <xdr:col>3</xdr:col>
      <xdr:colOff>663465</xdr:colOff>
      <xdr:row>106</xdr:row>
      <xdr:rowOff>106419</xdr:rowOff>
    </xdr:to>
    <xdr:graphicFrame macro="">
      <xdr:nvGraphicFramePr>
        <xdr:cNvPr id="4" name="Chart 3">
          <a:extLst>
            <a:ext uri="{FF2B5EF4-FFF2-40B4-BE49-F238E27FC236}">
              <a16:creationId xmlns:a16="http://schemas.microsoft.com/office/drawing/2014/main" id="{6E8B47C0-67F5-4F8C-86B2-8AA98EF72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16751</xdr:colOff>
      <xdr:row>94</xdr:row>
      <xdr:rowOff>59121</xdr:rowOff>
    </xdr:from>
    <xdr:to>
      <xdr:col>1</xdr:col>
      <xdr:colOff>2463362</xdr:colOff>
      <xdr:row>106</xdr:row>
      <xdr:rowOff>144845</xdr:rowOff>
    </xdr:to>
    <xdr:graphicFrame macro="">
      <xdr:nvGraphicFramePr>
        <xdr:cNvPr id="6" name="Chart 5">
          <a:extLst>
            <a:ext uri="{FF2B5EF4-FFF2-40B4-BE49-F238E27FC236}">
              <a16:creationId xmlns:a16="http://schemas.microsoft.com/office/drawing/2014/main" id="{AD12F60E-2E96-4EB4-AFEE-9A0105966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0.49594</cdr:x>
      <cdr:y>0.6155</cdr:y>
    </cdr:from>
    <cdr:to>
      <cdr:x>0.84685</cdr:x>
      <cdr:y>0.73588</cdr:y>
    </cdr:to>
    <cdr:sp macro="" textlink="">
      <cdr:nvSpPr>
        <cdr:cNvPr id="2" name="TextBox 1">
          <a:extLst xmlns:a="http://schemas.openxmlformats.org/drawingml/2006/main">
            <a:ext uri="{FF2B5EF4-FFF2-40B4-BE49-F238E27FC236}">
              <a16:creationId xmlns:a16="http://schemas.microsoft.com/office/drawing/2014/main" id="{9CDD6DF8-267E-EE90-E9B0-DDD6F4563685}"/>
            </a:ext>
          </a:extLst>
        </cdr:cNvPr>
        <cdr:cNvSpPr txBox="1"/>
      </cdr:nvSpPr>
      <cdr:spPr>
        <a:xfrm xmlns:a="http://schemas.openxmlformats.org/drawingml/2006/main">
          <a:off x="1932556" y="1436346"/>
          <a:ext cx="1367407" cy="280921"/>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square" lIns="36000" tIns="0" rIns="36000" bIns="0" rtlCol="0"/>
        <a:lstStyle xmlns:a="http://schemas.openxmlformats.org/drawingml/2006/main"/>
        <a:p xmlns:a="http://schemas.openxmlformats.org/drawingml/2006/main">
          <a:pPr algn="ctr"/>
          <a:r>
            <a:rPr lang="en-NZ" sz="800">
              <a:solidFill>
                <a:schemeClr val="tx1">
                  <a:lumMod val="65000"/>
                  <a:lumOff val="35000"/>
                </a:schemeClr>
              </a:solidFill>
              <a:latin typeface="Arial" panose="020B0604020202020204" pitchFamily="34" charset="0"/>
              <a:cs typeface="Arial" panose="020B0604020202020204" pitchFamily="34" charset="0"/>
            </a:rPr>
            <a:t>Transmission charges net of settlement residual rebate</a:t>
          </a:r>
        </a:p>
      </cdr:txBody>
    </cdr:sp>
  </cdr:relSizeAnchor>
  <cdr:relSizeAnchor xmlns:cdr="http://schemas.openxmlformats.org/drawingml/2006/chartDrawing">
    <cdr:from>
      <cdr:x>0.49725</cdr:x>
      <cdr:y>0.53351</cdr:y>
    </cdr:from>
    <cdr:to>
      <cdr:x>0.84441</cdr:x>
      <cdr:y>0.60338</cdr:y>
    </cdr:to>
    <cdr:sp macro="" textlink="">
      <cdr:nvSpPr>
        <cdr:cNvPr id="4" name="TextBox 1">
          <a:extLst xmlns:a="http://schemas.openxmlformats.org/drawingml/2006/main">
            <a:ext uri="{FF2B5EF4-FFF2-40B4-BE49-F238E27FC236}">
              <a16:creationId xmlns:a16="http://schemas.microsoft.com/office/drawing/2014/main" id="{8287CDFE-7545-86DD-3391-294655048EBE}"/>
            </a:ext>
          </a:extLst>
        </cdr:cNvPr>
        <cdr:cNvSpPr txBox="1"/>
      </cdr:nvSpPr>
      <cdr:spPr>
        <a:xfrm xmlns:a="http://schemas.openxmlformats.org/drawingml/2006/main">
          <a:off x="1937660" y="1245012"/>
          <a:ext cx="1352778" cy="163044"/>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wrap="square" lIns="36000" tIns="0" r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800">
              <a:solidFill>
                <a:schemeClr val="tx1">
                  <a:lumMod val="65000"/>
                  <a:lumOff val="35000"/>
                </a:schemeClr>
              </a:solidFill>
              <a:latin typeface="Arial" panose="020B0604020202020204" pitchFamily="34" charset="0"/>
              <a:cs typeface="Arial" panose="020B0604020202020204" pitchFamily="34" charset="0"/>
            </a:rPr>
            <a:t>Settlement residual rebate</a:t>
          </a:r>
        </a:p>
      </cdr:txBody>
    </cdr:sp>
  </cdr:relSizeAnchor>
  <cdr:relSizeAnchor xmlns:cdr="http://schemas.openxmlformats.org/drawingml/2006/chartDrawing">
    <cdr:from>
      <cdr:x>0.4439</cdr:x>
      <cdr:y>0.56844</cdr:y>
    </cdr:from>
    <cdr:to>
      <cdr:x>0.49725</cdr:x>
      <cdr:y>0.56909</cdr:y>
    </cdr:to>
    <cdr:cxnSp macro="">
      <cdr:nvCxnSpPr>
        <cdr:cNvPr id="11" name="Straight Connector 10">
          <a:extLst xmlns:a="http://schemas.openxmlformats.org/drawingml/2006/main">
            <a:ext uri="{FF2B5EF4-FFF2-40B4-BE49-F238E27FC236}">
              <a16:creationId xmlns:a16="http://schemas.microsoft.com/office/drawing/2014/main" id="{6029B522-D76A-CA16-CAA1-286D87D07813}"/>
            </a:ext>
          </a:extLst>
        </cdr:cNvPr>
        <cdr:cNvCxnSpPr>
          <a:stCxn xmlns:a="http://schemas.openxmlformats.org/drawingml/2006/main" id="4" idx="1"/>
        </cdr:cNvCxnSpPr>
      </cdr:nvCxnSpPr>
      <cdr:spPr>
        <a:xfrm xmlns:a="http://schemas.openxmlformats.org/drawingml/2006/main" flipH="1">
          <a:off x="1729769" y="1326534"/>
          <a:ext cx="207891" cy="150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0.44529</cdr:x>
      <cdr:y>0.67569</cdr:y>
    </cdr:from>
    <cdr:to>
      <cdr:x>0.49594</cdr:x>
      <cdr:y>0.67658</cdr:y>
    </cdr:to>
    <cdr:cxnSp macro="">
      <cdr:nvCxnSpPr>
        <cdr:cNvPr id="16" name="Straight Connector 15">
          <a:extLst xmlns:a="http://schemas.openxmlformats.org/drawingml/2006/main">
            <a:ext uri="{FF2B5EF4-FFF2-40B4-BE49-F238E27FC236}">
              <a16:creationId xmlns:a16="http://schemas.microsoft.com/office/drawing/2014/main" id="{74F9AA7A-1971-E8AC-8286-3F59E59490A9}"/>
            </a:ext>
          </a:extLst>
        </cdr:cNvPr>
        <cdr:cNvCxnSpPr>
          <a:stCxn xmlns:a="http://schemas.openxmlformats.org/drawingml/2006/main" id="2" idx="1"/>
        </cdr:cNvCxnSpPr>
      </cdr:nvCxnSpPr>
      <cdr:spPr>
        <a:xfrm xmlns:a="http://schemas.openxmlformats.org/drawingml/2006/main" flipH="1">
          <a:off x="1735185" y="1576807"/>
          <a:ext cx="197371" cy="207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0.28168</cdr:x>
      <cdr:y>0.51353</cdr:y>
    </cdr:from>
    <cdr:to>
      <cdr:x>0.39185</cdr:x>
      <cdr:y>0.59251</cdr:y>
    </cdr:to>
    <cdr:sp macro="" textlink="">
      <cdr:nvSpPr>
        <cdr:cNvPr id="21" name="TextBox 1">
          <a:extLst xmlns:a="http://schemas.openxmlformats.org/drawingml/2006/main">
            <a:ext uri="{FF2B5EF4-FFF2-40B4-BE49-F238E27FC236}">
              <a16:creationId xmlns:a16="http://schemas.microsoft.com/office/drawing/2014/main" id="{24BA2EBD-8B29-9884-793E-75F75A2A548E}"/>
            </a:ext>
          </a:extLst>
        </cdr:cNvPr>
        <cdr:cNvSpPr txBox="1"/>
      </cdr:nvSpPr>
      <cdr:spPr>
        <a:xfrm xmlns:a="http://schemas.openxmlformats.org/drawingml/2006/main">
          <a:off x="1097648" y="1198382"/>
          <a:ext cx="429305" cy="1843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75000"/>
                  <a:lumOff val="25000"/>
                </a:schemeClr>
              </a:solidFill>
              <a:latin typeface="Arial" panose="020B0604020202020204" pitchFamily="34" charset="0"/>
              <a:cs typeface="Arial" panose="020B0604020202020204" pitchFamily="34" charset="0"/>
            </a:rPr>
            <a:t>41</a:t>
          </a:r>
        </a:p>
      </cdr:txBody>
    </cdr:sp>
  </cdr:relSizeAnchor>
  <cdr:relSizeAnchor xmlns:cdr="http://schemas.openxmlformats.org/drawingml/2006/chartDrawing">
    <cdr:from>
      <cdr:x>0.11193</cdr:x>
      <cdr:y>0.59608</cdr:y>
    </cdr:from>
    <cdr:to>
      <cdr:x>0.2221</cdr:x>
      <cdr:y>0.67507</cdr:y>
    </cdr:to>
    <cdr:sp macro="" textlink="">
      <cdr:nvSpPr>
        <cdr:cNvPr id="22" name="TextBox 1">
          <a:extLst xmlns:a="http://schemas.openxmlformats.org/drawingml/2006/main">
            <a:ext uri="{FF2B5EF4-FFF2-40B4-BE49-F238E27FC236}">
              <a16:creationId xmlns:a16="http://schemas.microsoft.com/office/drawing/2014/main" id="{1B4FDC25-BEAF-3B5B-B268-7771A11FC1B4}"/>
            </a:ext>
          </a:extLst>
        </cdr:cNvPr>
        <cdr:cNvSpPr txBox="1"/>
      </cdr:nvSpPr>
      <cdr:spPr>
        <a:xfrm xmlns:a="http://schemas.openxmlformats.org/drawingml/2006/main">
          <a:off x="436152" y="1391030"/>
          <a:ext cx="429305" cy="1843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22</a:t>
          </a:r>
        </a:p>
      </cdr:txBody>
    </cdr:sp>
  </cdr:relSizeAnchor>
  <cdr:relSizeAnchor xmlns:cdr="http://schemas.openxmlformats.org/drawingml/2006/chartDrawing">
    <cdr:from>
      <cdr:x>0.49826</cdr:x>
      <cdr:y>0.45065</cdr:y>
    </cdr:from>
    <cdr:to>
      <cdr:x>0.84685</cdr:x>
      <cdr:y>0.50542</cdr:y>
    </cdr:to>
    <cdr:sp macro="" textlink="">
      <cdr:nvSpPr>
        <cdr:cNvPr id="12" name="TextBox 1">
          <a:extLst xmlns:a="http://schemas.openxmlformats.org/drawingml/2006/main">
            <a:ext uri="{FF2B5EF4-FFF2-40B4-BE49-F238E27FC236}">
              <a16:creationId xmlns:a16="http://schemas.microsoft.com/office/drawing/2014/main" id="{9CBDDDD5-2FB9-D07C-D526-2B08EDFFCE1F}"/>
            </a:ext>
          </a:extLst>
        </cdr:cNvPr>
        <cdr:cNvSpPr txBox="1"/>
      </cdr:nvSpPr>
      <cdr:spPr>
        <a:xfrm xmlns:a="http://schemas.openxmlformats.org/drawingml/2006/main">
          <a:off x="1941596" y="1051648"/>
          <a:ext cx="1358367" cy="127807"/>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wrap="square" lIns="36000" tIns="0" rIns="3600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800">
              <a:solidFill>
                <a:schemeClr val="tx1">
                  <a:lumMod val="65000"/>
                  <a:lumOff val="35000"/>
                </a:schemeClr>
              </a:solidFill>
              <a:latin typeface="Arial" panose="020B0604020202020204" pitchFamily="34" charset="0"/>
              <a:cs typeface="Arial" panose="020B0604020202020204" pitchFamily="34" charset="0"/>
            </a:rPr>
            <a:t>Transmission</a:t>
          </a:r>
          <a:r>
            <a:rPr lang="en-NZ" sz="800" baseline="0">
              <a:solidFill>
                <a:schemeClr val="tx1">
                  <a:lumMod val="65000"/>
                  <a:lumOff val="35000"/>
                </a:schemeClr>
              </a:solidFill>
              <a:latin typeface="Arial" panose="020B0604020202020204" pitchFamily="34" charset="0"/>
              <a:cs typeface="Arial" panose="020B0604020202020204" pitchFamily="34" charset="0"/>
            </a:rPr>
            <a:t> charges</a:t>
          </a:r>
          <a:endParaRPr lang="en-NZ" sz="800">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0.44529</cdr:x>
      <cdr:y>0.4956</cdr:y>
    </cdr:from>
    <cdr:to>
      <cdr:x>0.50031</cdr:x>
      <cdr:y>0.54644</cdr:y>
    </cdr:to>
    <cdr:cxnSp macro="">
      <cdr:nvCxnSpPr>
        <cdr:cNvPr id="13" name="Straight Connector 12">
          <a:extLst xmlns:a="http://schemas.openxmlformats.org/drawingml/2006/main">
            <a:ext uri="{FF2B5EF4-FFF2-40B4-BE49-F238E27FC236}">
              <a16:creationId xmlns:a16="http://schemas.microsoft.com/office/drawing/2014/main" id="{78E28009-85BA-1A20-47DC-3D79030C30C9}"/>
            </a:ext>
          </a:extLst>
        </cdr:cNvPr>
        <cdr:cNvCxnSpPr/>
      </cdr:nvCxnSpPr>
      <cdr:spPr>
        <a:xfrm xmlns:a="http://schemas.openxmlformats.org/drawingml/2006/main" flipH="1">
          <a:off x="1902273" y="1107294"/>
          <a:ext cx="235014" cy="11357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0.18639</cdr:x>
      <cdr:y>0.55842</cdr:y>
    </cdr:from>
    <cdr:to>
      <cdr:x>0.27816</cdr:x>
      <cdr:y>0.63875</cdr:y>
    </cdr:to>
    <cdr:sp macro="" textlink="">
      <cdr:nvSpPr>
        <cdr:cNvPr id="26" name="TextBox 1">
          <a:extLst xmlns:a="http://schemas.openxmlformats.org/drawingml/2006/main">
            <a:ext uri="{FF2B5EF4-FFF2-40B4-BE49-F238E27FC236}">
              <a16:creationId xmlns:a16="http://schemas.microsoft.com/office/drawing/2014/main" id="{610D1B3D-312A-42B3-25C3-232B9745BF9D}"/>
            </a:ext>
          </a:extLst>
        </cdr:cNvPr>
        <cdr:cNvSpPr txBox="1"/>
      </cdr:nvSpPr>
      <cdr:spPr>
        <a:xfrm xmlns:a="http://schemas.openxmlformats.org/drawingml/2006/main">
          <a:off x="796235" y="1247637"/>
          <a:ext cx="392053" cy="179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127</a:t>
          </a:r>
        </a:p>
      </cdr:txBody>
    </cdr:sp>
  </cdr:relSizeAnchor>
  <cdr:relSizeAnchor xmlns:cdr="http://schemas.openxmlformats.org/drawingml/2006/chartDrawing">
    <cdr:from>
      <cdr:x>0.3541</cdr:x>
      <cdr:y>0.46574</cdr:y>
    </cdr:from>
    <cdr:to>
      <cdr:x>0.44587</cdr:x>
      <cdr:y>0.54607</cdr:y>
    </cdr:to>
    <cdr:sp macro="" textlink="">
      <cdr:nvSpPr>
        <cdr:cNvPr id="27" name="TextBox 1">
          <a:extLst xmlns:a="http://schemas.openxmlformats.org/drawingml/2006/main">
            <a:ext uri="{FF2B5EF4-FFF2-40B4-BE49-F238E27FC236}">
              <a16:creationId xmlns:a16="http://schemas.microsoft.com/office/drawing/2014/main" id="{8390A12A-9FEE-558A-8503-25C1DC7DC63A}"/>
            </a:ext>
          </a:extLst>
        </cdr:cNvPr>
        <cdr:cNvSpPr txBox="1"/>
      </cdr:nvSpPr>
      <cdr:spPr>
        <a:xfrm xmlns:a="http://schemas.openxmlformats.org/drawingml/2006/main">
          <a:off x="1512681" y="1040571"/>
          <a:ext cx="392053" cy="179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240</a:t>
          </a:r>
        </a:p>
      </cdr:txBody>
    </cdr:sp>
  </cdr:relSizeAnchor>
</c:userShapes>
</file>

<file path=xl/drawings/drawing5.xml><?xml version="1.0" encoding="utf-8"?>
<c:userShapes xmlns:c="http://schemas.openxmlformats.org/drawingml/2006/chart">
  <cdr:relSizeAnchor xmlns:cdr="http://schemas.openxmlformats.org/drawingml/2006/chartDrawing">
    <cdr:from>
      <cdr:x>0.60986</cdr:x>
      <cdr:y>0.27663</cdr:y>
    </cdr:from>
    <cdr:to>
      <cdr:x>0.74225</cdr:x>
      <cdr:y>0.35562</cdr:y>
    </cdr:to>
    <cdr:sp macro="" textlink="">
      <cdr:nvSpPr>
        <cdr:cNvPr id="9" name="TextBox 1">
          <a:extLst xmlns:a="http://schemas.openxmlformats.org/drawingml/2006/main">
            <a:ext uri="{FF2B5EF4-FFF2-40B4-BE49-F238E27FC236}">
              <a16:creationId xmlns:a16="http://schemas.microsoft.com/office/drawing/2014/main" id="{8B86C03B-DB0A-228D-1B5F-FF62AE2E3456}"/>
            </a:ext>
          </a:extLst>
        </cdr:cNvPr>
        <cdr:cNvSpPr txBox="1"/>
      </cdr:nvSpPr>
      <cdr:spPr>
        <a:xfrm xmlns:a="http://schemas.openxmlformats.org/drawingml/2006/main">
          <a:off x="1492089" y="623381"/>
          <a:ext cx="323902" cy="1780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62</a:t>
          </a:r>
        </a:p>
      </cdr:txBody>
    </cdr:sp>
  </cdr:relSizeAnchor>
  <cdr:relSizeAnchor xmlns:cdr="http://schemas.openxmlformats.org/drawingml/2006/chartDrawing">
    <cdr:from>
      <cdr:x>0.2974</cdr:x>
      <cdr:y>0.20616</cdr:y>
    </cdr:from>
    <cdr:to>
      <cdr:x>0.45764</cdr:x>
      <cdr:y>0.28514</cdr:y>
    </cdr:to>
    <cdr:sp macro="" textlink="">
      <cdr:nvSpPr>
        <cdr:cNvPr id="10" name="TextBox 1">
          <a:extLst xmlns:a="http://schemas.openxmlformats.org/drawingml/2006/main">
            <a:ext uri="{FF2B5EF4-FFF2-40B4-BE49-F238E27FC236}">
              <a16:creationId xmlns:a16="http://schemas.microsoft.com/office/drawing/2014/main" id="{8B86C03B-DB0A-228D-1B5F-FF62AE2E3456}"/>
            </a:ext>
          </a:extLst>
        </cdr:cNvPr>
        <cdr:cNvSpPr txBox="1"/>
      </cdr:nvSpPr>
      <cdr:spPr>
        <a:xfrm xmlns:a="http://schemas.openxmlformats.org/drawingml/2006/main">
          <a:off x="727625" y="464578"/>
          <a:ext cx="392053" cy="177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81</a:t>
          </a:r>
        </a:p>
      </cdr:txBody>
    </cdr:sp>
  </cdr:relSizeAnchor>
  <cdr:relSizeAnchor xmlns:cdr="http://schemas.openxmlformats.org/drawingml/2006/chartDrawing">
    <cdr:from>
      <cdr:x>0.28745</cdr:x>
      <cdr:y>0.13367</cdr:y>
    </cdr:from>
    <cdr:to>
      <cdr:x>0.52296</cdr:x>
      <cdr:y>0.19623</cdr:y>
    </cdr:to>
    <cdr:sp macro="" textlink="">
      <cdr:nvSpPr>
        <cdr:cNvPr id="4" name="TextBox 1">
          <a:extLst xmlns:a="http://schemas.openxmlformats.org/drawingml/2006/main">
            <a:ext uri="{FF2B5EF4-FFF2-40B4-BE49-F238E27FC236}">
              <a16:creationId xmlns:a16="http://schemas.microsoft.com/office/drawing/2014/main" id="{C8C6FD5C-D21C-FBD1-6734-AE9FEA0728AE}"/>
            </a:ext>
          </a:extLst>
        </cdr:cNvPr>
        <cdr:cNvSpPr txBox="1"/>
      </cdr:nvSpPr>
      <cdr:spPr>
        <a:xfrm xmlns:a="http://schemas.openxmlformats.org/drawingml/2006/main">
          <a:off x="703268" y="303754"/>
          <a:ext cx="576207" cy="1421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682</a:t>
          </a:r>
        </a:p>
      </cdr:txBody>
    </cdr:sp>
  </cdr:relSizeAnchor>
  <cdr:relSizeAnchor xmlns:cdr="http://schemas.openxmlformats.org/drawingml/2006/chartDrawing">
    <cdr:from>
      <cdr:x>0.59522</cdr:x>
      <cdr:y>0.21785</cdr:y>
    </cdr:from>
    <cdr:to>
      <cdr:x>0.75546</cdr:x>
      <cdr:y>0.29683</cdr:y>
    </cdr:to>
    <cdr:sp macro="" textlink="">
      <cdr:nvSpPr>
        <cdr:cNvPr id="5" name="TextBox 1">
          <a:extLst xmlns:a="http://schemas.openxmlformats.org/drawingml/2006/main">
            <a:ext uri="{FF2B5EF4-FFF2-40B4-BE49-F238E27FC236}">
              <a16:creationId xmlns:a16="http://schemas.microsoft.com/office/drawing/2014/main" id="{84E22400-EB0D-6792-14B6-264C23BBAE2B}"/>
            </a:ext>
          </a:extLst>
        </cdr:cNvPr>
        <cdr:cNvSpPr txBox="1"/>
      </cdr:nvSpPr>
      <cdr:spPr>
        <a:xfrm xmlns:a="http://schemas.openxmlformats.org/drawingml/2006/main">
          <a:off x="1456273" y="495022"/>
          <a:ext cx="392053" cy="179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solidFill>
                <a:schemeClr val="tx1">
                  <a:lumMod val="65000"/>
                  <a:lumOff val="35000"/>
                </a:schemeClr>
              </a:solidFill>
              <a:latin typeface="Arial" panose="020B0604020202020204" pitchFamily="34" charset="0"/>
              <a:cs typeface="Arial" panose="020B0604020202020204" pitchFamily="34" charset="0"/>
            </a:rPr>
            <a:t>569</a:t>
          </a:r>
        </a:p>
      </cdr:txBody>
    </cdr:sp>
  </cdr:relSizeAnchor>
</c:userShapes>
</file>

<file path=xl/drawings/drawing6.xml><?xml version="1.0" encoding="utf-8"?>
<xdr:wsDr xmlns:xdr="http://schemas.openxmlformats.org/drawingml/2006/spreadsheetDrawing" xmlns:a="http://schemas.openxmlformats.org/drawingml/2006/main">
  <xdr:oneCellAnchor>
    <xdr:from>
      <xdr:col>2</xdr:col>
      <xdr:colOff>1380298</xdr:colOff>
      <xdr:row>83</xdr:row>
      <xdr:rowOff>175710</xdr:rowOff>
    </xdr:from>
    <xdr:ext cx="2298639" cy="3632475"/>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68435AD5-2E33-4EBB-ABBB-64E8642E00F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494973" y="16130085"/>
              <a:ext cx="2298639" cy="3632475"/>
            </a:xfrm>
            <a:prstGeom prst="rect">
              <a:avLst/>
            </a:prstGeom>
            <a:solidFill>
              <a:prstClr val="white"/>
            </a:solidFill>
            <a:ln w="1">
              <a:solidFill>
                <a:prstClr val="green"/>
              </a:solidFill>
            </a:ln>
          </xdr:spPr>
          <xdr:txBody>
            <a:bodyPr vertOverflow="clip" horzOverflow="clip"/>
            <a:lstStyle/>
            <a:p>
              <a:r>
                <a:rPr lang="en-NZ" sz="1100"/>
                <a:t>This chart isn't available in your version of Excel.
Editing this shape or saving this workbook into a different file format will permanently break the chart.</a:t>
              </a:r>
            </a:p>
          </xdr:txBody>
        </xdr:sp>
      </mc:Fallback>
    </mc:AlternateContent>
    <xdr:clientData/>
  </xdr:oneCellAnchor>
  <xdr:twoCellAnchor>
    <xdr:from>
      <xdr:col>1</xdr:col>
      <xdr:colOff>1301556</xdr:colOff>
      <xdr:row>82</xdr:row>
      <xdr:rowOff>60700</xdr:rowOff>
    </xdr:from>
    <xdr:to>
      <xdr:col>2</xdr:col>
      <xdr:colOff>1196485</xdr:colOff>
      <xdr:row>84</xdr:row>
      <xdr:rowOff>2721</xdr:rowOff>
    </xdr:to>
    <xdr:sp macro="" textlink="">
      <xdr:nvSpPr>
        <xdr:cNvPr id="8" name="Rectangle 7">
          <a:extLst>
            <a:ext uri="{FF2B5EF4-FFF2-40B4-BE49-F238E27FC236}">
              <a16:creationId xmlns:a16="http://schemas.microsoft.com/office/drawing/2014/main" id="{B003CE39-BD65-4BD0-82E2-AA30C356F51D}"/>
            </a:ext>
          </a:extLst>
        </xdr:cNvPr>
        <xdr:cNvSpPr/>
      </xdr:nvSpPr>
      <xdr:spPr>
        <a:xfrm>
          <a:off x="2594235" y="15831379"/>
          <a:ext cx="1718286" cy="3230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200">
              <a:solidFill>
                <a:schemeClr val="bg2">
                  <a:lumMod val="50000"/>
                </a:schemeClr>
              </a:solidFill>
            </a:rPr>
            <a:t>South Island</a:t>
          </a:r>
          <a:r>
            <a:rPr lang="en-NZ" sz="1200" baseline="0">
              <a:solidFill>
                <a:schemeClr val="bg2">
                  <a:lumMod val="50000"/>
                </a:schemeClr>
              </a:solidFill>
            </a:rPr>
            <a:t> Generators</a:t>
          </a:r>
          <a:endParaRPr lang="en-NZ" sz="1200">
            <a:solidFill>
              <a:schemeClr val="bg2">
                <a:lumMod val="50000"/>
              </a:schemeClr>
            </a:solidFill>
          </a:endParaRPr>
        </a:p>
      </xdr:txBody>
    </xdr:sp>
    <xdr:clientData/>
  </xdr:twoCellAnchor>
  <xdr:twoCellAnchor>
    <xdr:from>
      <xdr:col>2</xdr:col>
      <xdr:colOff>1462205</xdr:colOff>
      <xdr:row>82</xdr:row>
      <xdr:rowOff>60700</xdr:rowOff>
    </xdr:from>
    <xdr:to>
      <xdr:col>3</xdr:col>
      <xdr:colOff>1359856</xdr:colOff>
      <xdr:row>84</xdr:row>
      <xdr:rowOff>2721</xdr:rowOff>
    </xdr:to>
    <xdr:sp macro="" textlink="">
      <xdr:nvSpPr>
        <xdr:cNvPr id="9" name="Rectangle 8">
          <a:extLst>
            <a:ext uri="{FF2B5EF4-FFF2-40B4-BE49-F238E27FC236}">
              <a16:creationId xmlns:a16="http://schemas.microsoft.com/office/drawing/2014/main" id="{90126833-B591-485B-B00B-CB6A4BC50C99}"/>
            </a:ext>
          </a:extLst>
        </xdr:cNvPr>
        <xdr:cNvSpPr/>
      </xdr:nvSpPr>
      <xdr:spPr>
        <a:xfrm>
          <a:off x="4578241" y="15831379"/>
          <a:ext cx="1721008" cy="32302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NZ" sz="1200">
              <a:solidFill>
                <a:schemeClr val="bg2">
                  <a:lumMod val="50000"/>
                </a:schemeClr>
              </a:solidFill>
            </a:rPr>
            <a:t>North Island</a:t>
          </a:r>
          <a:r>
            <a:rPr lang="en-NZ" sz="1200" baseline="0">
              <a:solidFill>
                <a:schemeClr val="bg2">
                  <a:lumMod val="50000"/>
                </a:schemeClr>
              </a:solidFill>
            </a:rPr>
            <a:t> Generators</a:t>
          </a:r>
          <a:endParaRPr lang="en-NZ" sz="1200">
            <a:solidFill>
              <a:schemeClr val="bg2">
                <a:lumMod val="50000"/>
              </a:schemeClr>
            </a:solidFill>
          </a:endParaRPr>
        </a:p>
      </xdr:txBody>
    </xdr:sp>
    <xdr:clientData/>
  </xdr:twoCellAnchor>
  <xdr:oneCellAnchor>
    <xdr:from>
      <xdr:col>0</xdr:col>
      <xdr:colOff>397329</xdr:colOff>
      <xdr:row>84</xdr:row>
      <xdr:rowOff>20411</xdr:rowOff>
    </xdr:from>
    <xdr:ext cx="3483283" cy="3708000"/>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1CF01533-9AAF-42DF-9829-7A74EAAE38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97329" y="16165286"/>
              <a:ext cx="3483283" cy="3708000"/>
            </a:xfrm>
            <a:prstGeom prst="rect">
              <a:avLst/>
            </a:prstGeom>
            <a:solidFill>
              <a:prstClr val="white"/>
            </a:solidFill>
            <a:ln w="1">
              <a:solidFill>
                <a:prstClr val="green"/>
              </a:solidFill>
            </a:ln>
          </xdr:spPr>
          <xdr:txBody>
            <a:bodyPr vertOverflow="clip" horzOverflow="clip"/>
            <a:lstStyle/>
            <a:p>
              <a:r>
                <a:rPr lang="en-NZ" sz="1100"/>
                <a:t>This chart isn't available in your version of Excel.
Editing this shape or saving this workbook into a different file format will permanently break the chart.</a:t>
              </a:r>
            </a:p>
          </xdr:txBody>
        </xdr:sp>
      </mc:Fallback>
    </mc:AlternateContent>
    <xdr:clientData/>
  </xdr:oneCellAnchor>
  <xdr:twoCellAnchor>
    <xdr:from>
      <xdr:col>0</xdr:col>
      <xdr:colOff>665389</xdr:colOff>
      <xdr:row>103</xdr:row>
      <xdr:rowOff>145597</xdr:rowOff>
    </xdr:from>
    <xdr:to>
      <xdr:col>4</xdr:col>
      <xdr:colOff>567416</xdr:colOff>
      <xdr:row>109</xdr:row>
      <xdr:rowOff>2722</xdr:rowOff>
    </xdr:to>
    <xdr:sp macro="" textlink="">
      <xdr:nvSpPr>
        <xdr:cNvPr id="19" name="TextBox 18">
          <a:extLst>
            <a:ext uri="{FF2B5EF4-FFF2-40B4-BE49-F238E27FC236}">
              <a16:creationId xmlns:a16="http://schemas.microsoft.com/office/drawing/2014/main" id="{DB65DD7D-58B5-4FDA-A8C1-6093B9413962}"/>
            </a:ext>
          </a:extLst>
        </xdr:cNvPr>
        <xdr:cNvSpPr txBox="1"/>
      </xdr:nvSpPr>
      <xdr:spPr>
        <a:xfrm>
          <a:off x="665389" y="19916776"/>
          <a:ext cx="6664777"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solidFill>
                <a:schemeClr val="bg1">
                  <a:lumMod val="50000"/>
                </a:schemeClr>
              </a:solidFill>
            </a:rPr>
            <a:t>Key:</a:t>
          </a:r>
        </a:p>
        <a:p>
          <a:r>
            <a:rPr lang="en-NZ" sz="1100">
              <a:solidFill>
                <a:schemeClr val="bg1">
                  <a:lumMod val="50000"/>
                </a:schemeClr>
              </a:solidFill>
            </a:rPr>
            <a:t>Current</a:t>
          </a:r>
          <a:r>
            <a:rPr lang="en-NZ" sz="1100" baseline="0">
              <a:solidFill>
                <a:schemeClr val="bg1">
                  <a:lumMod val="50000"/>
                </a:schemeClr>
              </a:solidFill>
            </a:rPr>
            <a:t> = TPM charges less residue rebates, with current TPM and SRAM</a:t>
          </a:r>
        </a:p>
        <a:p>
          <a:r>
            <a:rPr lang="en-NZ" sz="1100" baseline="0">
              <a:solidFill>
                <a:schemeClr val="bg1">
                  <a:lumMod val="50000"/>
                </a:schemeClr>
              </a:solidFill>
            </a:rPr>
            <a:t>New TPM = impact of change in TPM</a:t>
          </a:r>
        </a:p>
        <a:p>
          <a:r>
            <a:rPr lang="en-NZ" sz="1100" baseline="0">
              <a:solidFill>
                <a:schemeClr val="bg1">
                  <a:lumMod val="50000"/>
                </a:schemeClr>
              </a:solidFill>
            </a:rPr>
            <a:t>New SRAM = impact of change in SRAM</a:t>
          </a:r>
        </a:p>
        <a:p>
          <a:r>
            <a:rPr lang="en-NZ" sz="1100" baseline="0">
              <a:solidFill>
                <a:schemeClr val="bg1">
                  <a:lumMod val="50000"/>
                </a:schemeClr>
              </a:solidFill>
            </a:rPr>
            <a:t>Indicative = TPM charges less residue rebates, with new TPM and SRAM</a:t>
          </a:r>
          <a:endParaRPr lang="en-NZ" sz="1100">
            <a:solidFill>
              <a:schemeClr val="bg1">
                <a:lumMod val="50000"/>
              </a:schemeClr>
            </a:solidFill>
          </a:endParaRPr>
        </a:p>
      </xdr:txBody>
    </xdr:sp>
    <xdr:clientData/>
  </xdr:twoCellAnchor>
  <xdr:twoCellAnchor>
    <xdr:from>
      <xdr:col>1</xdr:col>
      <xdr:colOff>1132113</xdr:colOff>
      <xdr:row>93</xdr:row>
      <xdr:rowOff>61233</xdr:rowOff>
    </xdr:from>
    <xdr:to>
      <xdr:col>2</xdr:col>
      <xdr:colOff>144916</xdr:colOff>
      <xdr:row>96</xdr:row>
      <xdr:rowOff>4084</xdr:rowOff>
    </xdr:to>
    <xdr:grpSp>
      <xdr:nvGrpSpPr>
        <xdr:cNvPr id="23" name="Group 22">
          <a:extLst>
            <a:ext uri="{FF2B5EF4-FFF2-40B4-BE49-F238E27FC236}">
              <a16:creationId xmlns:a16="http://schemas.microsoft.com/office/drawing/2014/main" id="{A20668B1-D1CD-4BC0-82D5-BBBF987CEF94}"/>
            </a:ext>
          </a:extLst>
        </xdr:cNvPr>
        <xdr:cNvGrpSpPr/>
      </xdr:nvGrpSpPr>
      <xdr:grpSpPr>
        <a:xfrm>
          <a:off x="2424792" y="17927412"/>
          <a:ext cx="836160" cy="514351"/>
          <a:chOff x="9758363" y="8277224"/>
          <a:chExt cx="833439" cy="514351"/>
        </a:xfrm>
      </xdr:grpSpPr>
      <xdr:sp macro="" textlink="">
        <xdr:nvSpPr>
          <xdr:cNvPr id="24" name="Left Brace 23">
            <a:extLst>
              <a:ext uri="{FF2B5EF4-FFF2-40B4-BE49-F238E27FC236}">
                <a16:creationId xmlns:a16="http://schemas.microsoft.com/office/drawing/2014/main" id="{6C041737-3017-1D7C-4F96-F36F04C44903}"/>
              </a:ext>
            </a:extLst>
          </xdr:cNvPr>
          <xdr:cNvSpPr/>
        </xdr:nvSpPr>
        <xdr:spPr>
          <a:xfrm rot="16200000">
            <a:off x="10063164" y="7972423"/>
            <a:ext cx="223837" cy="833439"/>
          </a:xfrm>
          <a:prstGeom prst="leftBrace">
            <a:avLst/>
          </a:prstGeom>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NZ" sz="1100"/>
          </a:p>
        </xdr:txBody>
      </xdr:sp>
      <xdr:sp macro="" textlink="">
        <xdr:nvSpPr>
          <xdr:cNvPr id="25" name="Rectangle 24">
            <a:extLst>
              <a:ext uri="{FF2B5EF4-FFF2-40B4-BE49-F238E27FC236}">
                <a16:creationId xmlns:a16="http://schemas.microsoft.com/office/drawing/2014/main" id="{F6D625D9-F5AD-AFE0-9E98-33FC058B847E}"/>
              </a:ext>
            </a:extLst>
          </xdr:cNvPr>
          <xdr:cNvSpPr/>
        </xdr:nvSpPr>
        <xdr:spPr>
          <a:xfrm>
            <a:off x="9770270" y="8505824"/>
            <a:ext cx="809625" cy="285751"/>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NZ" sz="1050"/>
              <a:t>Other</a:t>
            </a:r>
          </a:p>
        </xdr:txBody>
      </xdr:sp>
    </xdr:grpSp>
    <xdr:clientData/>
  </xdr:twoCellAnchor>
  <xdr:twoCellAnchor>
    <xdr:from>
      <xdr:col>1</xdr:col>
      <xdr:colOff>166006</xdr:colOff>
      <xdr:row>93</xdr:row>
      <xdr:rowOff>47624</xdr:rowOff>
    </xdr:from>
    <xdr:to>
      <xdr:col>1</xdr:col>
      <xdr:colOff>1004888</xdr:colOff>
      <xdr:row>95</xdr:row>
      <xdr:rowOff>180975</xdr:rowOff>
    </xdr:to>
    <xdr:grpSp>
      <xdr:nvGrpSpPr>
        <xdr:cNvPr id="26" name="Group 25">
          <a:extLst>
            <a:ext uri="{FF2B5EF4-FFF2-40B4-BE49-F238E27FC236}">
              <a16:creationId xmlns:a16="http://schemas.microsoft.com/office/drawing/2014/main" id="{8A90A6F1-6014-4DC6-A938-46055E1F4D38}"/>
            </a:ext>
          </a:extLst>
        </xdr:cNvPr>
        <xdr:cNvGrpSpPr/>
      </xdr:nvGrpSpPr>
      <xdr:grpSpPr>
        <a:xfrm>
          <a:off x="1458685" y="17913803"/>
          <a:ext cx="838882" cy="514351"/>
          <a:chOff x="8843963" y="8267699"/>
          <a:chExt cx="833439" cy="514351"/>
        </a:xfrm>
      </xdr:grpSpPr>
      <xdr:sp macro="" textlink="">
        <xdr:nvSpPr>
          <xdr:cNvPr id="27" name="Left Brace 26">
            <a:extLst>
              <a:ext uri="{FF2B5EF4-FFF2-40B4-BE49-F238E27FC236}">
                <a16:creationId xmlns:a16="http://schemas.microsoft.com/office/drawing/2014/main" id="{548EA951-A592-9FA5-5DC8-F5CFED1CA346}"/>
              </a:ext>
            </a:extLst>
          </xdr:cNvPr>
          <xdr:cNvSpPr/>
        </xdr:nvSpPr>
        <xdr:spPr>
          <a:xfrm rot="16200000">
            <a:off x="9148764" y="7962898"/>
            <a:ext cx="223837" cy="833439"/>
          </a:xfrm>
          <a:prstGeom prst="leftBrace">
            <a:avLst/>
          </a:prstGeom>
        </xdr:spPr>
        <xdr:style>
          <a:lnRef idx="1">
            <a:schemeClr val="accent5"/>
          </a:lnRef>
          <a:fillRef idx="0">
            <a:schemeClr val="accent5"/>
          </a:fillRef>
          <a:effectRef idx="0">
            <a:schemeClr val="accent5"/>
          </a:effectRef>
          <a:fontRef idx="minor">
            <a:schemeClr val="tx1"/>
          </a:fontRef>
        </xdr:style>
        <xdr:txBody>
          <a:bodyPr vertOverflow="clip" horzOverflow="clip" rtlCol="0" anchor="t"/>
          <a:lstStyle/>
          <a:p>
            <a:pPr algn="l"/>
            <a:endParaRPr lang="en-NZ" sz="1100"/>
          </a:p>
        </xdr:txBody>
      </xdr:sp>
      <xdr:sp macro="" textlink="">
        <xdr:nvSpPr>
          <xdr:cNvPr id="28" name="Rectangle 27">
            <a:extLst>
              <a:ext uri="{FF2B5EF4-FFF2-40B4-BE49-F238E27FC236}">
                <a16:creationId xmlns:a16="http://schemas.microsoft.com/office/drawing/2014/main" id="{1A1A8D7C-1ED1-C3BE-AA3C-CE252870ED14}"/>
              </a:ext>
            </a:extLst>
          </xdr:cNvPr>
          <xdr:cNvSpPr/>
        </xdr:nvSpPr>
        <xdr:spPr>
          <a:xfrm>
            <a:off x="8855870" y="8496299"/>
            <a:ext cx="809625" cy="285751"/>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NZ" sz="1050"/>
              <a:t>HVDC</a:t>
            </a: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DFB308-B2C9-4EFF-B168-E0433442A086}" name="SimpleBB" displayName="SimpleBB" ref="A13:K13180" totalsRowShown="0" headerRowDxfId="12" tableBorderDxfId="11">
  <autoFilter ref="A13:K13180" xr:uid="{BBDFB308-B2C9-4EFF-B168-E0433442A086}"/>
  <tableColumns count="11">
    <tableColumn id="1" xr3:uid="{841871B9-F83D-42C1-9D3A-231F04B031B4}" name="month_date" dataDxfId="10"/>
    <tableColumn id="2" xr3:uid="{678DAC41-B743-496E-B85C-A9444542430D}" name="rental_attribution" dataDxfId="9"/>
    <tableColumn id="3" xr3:uid="{ACEC7225-E814-49DF-A5D8-516F2CA42CD3}" name="rental_type" dataDxfId="8"/>
    <tableColumn id="4" xr3:uid="{F07A6B42-9B0A-4949-A212-58842E81703A}" name="transmission_rental" dataDxfId="7" dataCellStyle="Comma 2"/>
    <tableColumn id="5" xr3:uid="{E53320C7-4599-4272-B28F-3C447BC5FCCC}" name="scale_factor" dataDxfId="6"/>
    <tableColumn id="6" xr3:uid="{5482F2BC-A242-439B-BC22-C19675B62587}" name="scaled_transmission_rental" dataDxfId="5" dataCellStyle="Comma 2"/>
    <tableColumn id="7" xr3:uid="{2502AADF-F6D6-4D26-AE13-5EE5CCD308B8}" name="customer_code" dataDxfId="4"/>
    <tableColumn id="8" xr3:uid="{EA898A55-2038-4E6B-9EC7-EEC8274775EA}" name="customer_allocater" dataDxfId="3" dataCellStyle="Comma 2"/>
    <tableColumn id="9" xr3:uid="{BEFB9EC3-B0BE-4F34-9093-57BF388ABEAA}" name="rental_customer_component" dataDxfId="2" dataCellStyle="Comma 2"/>
    <tableColumn id="10" xr3:uid="{717D3A36-D17E-4FBA-B45F-CC1BCFEACA84}" name="Customer group" dataDxfId="1">
      <calculatedColumnFormula>_xlfn.XLOOKUP(SimpleBB[[#This Row],[customer_code]],'Input  - indicative charges'!$B$13:$B$69,'Input  - indicative charges'!$E$13:$E$69)</calculatedColumnFormula>
    </tableColumn>
    <tableColumn id="11" xr3:uid="{8935407E-7073-41A8-A1E4-13902868E084}" name="Settlement residue rebates excl those in relation to connection " dataDxfId="0">
      <calculatedColumnFormula>I14*$L$9</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transpower.co.nz/sites/default/files/uncontrolled_docs/TPM%20indicative%20pricing%20model%20-%2017%20May%202022.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F75E6-F479-482B-9D47-DD5A49B8CEB2}">
  <sheetPr>
    <tabColor theme="3" tint="0.59999389629810485"/>
    <pageSetUpPr fitToPage="1"/>
  </sheetPr>
  <dimension ref="B1:E19"/>
  <sheetViews>
    <sheetView tabSelected="1" view="pageBreakPreview" zoomScaleNormal="100" zoomScaleSheetLayoutView="100" workbookViewId="0">
      <selection activeCell="E7" sqref="E7"/>
    </sheetView>
  </sheetViews>
  <sheetFormatPr defaultColWidth="9" defaultRowHeight="15" x14ac:dyDescent="0.25"/>
  <cols>
    <col min="1" max="2" width="9" style="2"/>
    <col min="3" max="3" width="28.140625" style="2" customWidth="1"/>
    <col min="4" max="4" width="9" style="2"/>
    <col min="5" max="5" width="14.28515625" style="2" bestFit="1" customWidth="1"/>
    <col min="6" max="16384" width="9" style="2"/>
  </cols>
  <sheetData>
    <row r="1" spans="2:3" x14ac:dyDescent="0.25">
      <c r="B1" s="1" t="s">
        <v>0</v>
      </c>
    </row>
    <row r="11" spans="2:3" ht="27.75" x14ac:dyDescent="0.25">
      <c r="C11" s="34"/>
    </row>
    <row r="12" spans="2:3" ht="27.75" x14ac:dyDescent="0.25">
      <c r="C12" s="3" t="s">
        <v>339</v>
      </c>
    </row>
    <row r="13" spans="2:3" ht="27.75" x14ac:dyDescent="0.25">
      <c r="C13" s="3"/>
    </row>
    <row r="14" spans="2:3" ht="20.25" x14ac:dyDescent="0.25">
      <c r="C14" s="93" t="s">
        <v>338</v>
      </c>
    </row>
    <row r="15" spans="2:3" ht="18" x14ac:dyDescent="0.25">
      <c r="C15" s="45"/>
    </row>
    <row r="16" spans="2:3" ht="18" x14ac:dyDescent="0.25">
      <c r="C16" s="45"/>
    </row>
    <row r="19" spans="3:5" ht="18" x14ac:dyDescent="0.25">
      <c r="C19" s="185" t="s">
        <v>381</v>
      </c>
      <c r="D19" s="4"/>
      <c r="E19" s="97" t="s">
        <v>337</v>
      </c>
    </row>
  </sheetData>
  <pageMargins left="0.7" right="0.7" top="0.75" bottom="0.75" header="0.3" footer="0.3"/>
  <pageSetup paperSize="9" scale="7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5D09-4187-4C79-A9D1-BEAF4FED2A0A}">
  <sheetPr>
    <tabColor rgb="FF006553"/>
  </sheetPr>
  <dimension ref="A1:M13180"/>
  <sheetViews>
    <sheetView showGridLines="0" zoomScale="85" zoomScaleNormal="85" workbookViewId="0"/>
  </sheetViews>
  <sheetFormatPr defaultRowHeight="15" x14ac:dyDescent="0.25"/>
  <cols>
    <col min="1" max="2" width="22.42578125" customWidth="1"/>
    <col min="3" max="3" width="34.42578125" customWidth="1"/>
    <col min="4" max="5" width="22.42578125" customWidth="1"/>
    <col min="6" max="6" width="32" customWidth="1"/>
    <col min="7" max="7" width="22.42578125" customWidth="1"/>
    <col min="8" max="8" width="40.140625" customWidth="1"/>
    <col min="9" max="9" width="35.7109375" customWidth="1"/>
    <col min="10" max="10" width="29.28515625" style="36" customWidth="1"/>
    <col min="11" max="11" width="60.28515625" customWidth="1"/>
    <col min="12" max="12" width="14.42578125" customWidth="1"/>
    <col min="13" max="13" width="34" customWidth="1"/>
  </cols>
  <sheetData>
    <row r="1" spans="1:13" ht="26.25" x14ac:dyDescent="0.4">
      <c r="A1" s="88" t="s">
        <v>214</v>
      </c>
      <c r="B1" s="89"/>
      <c r="C1" s="89"/>
      <c r="D1" s="89"/>
      <c r="E1" s="89"/>
      <c r="F1" s="89"/>
      <c r="G1" s="89"/>
      <c r="H1" s="89"/>
      <c r="I1" s="89"/>
      <c r="J1" s="64"/>
      <c r="K1" s="88" t="s">
        <v>219</v>
      </c>
      <c r="L1" s="89"/>
      <c r="M1" s="89"/>
    </row>
    <row r="3" spans="1:13" x14ac:dyDescent="0.25">
      <c r="J3" s="53"/>
    </row>
    <row r="4" spans="1:13" x14ac:dyDescent="0.25">
      <c r="A4" s="51" t="s">
        <v>204</v>
      </c>
      <c r="B4" s="51"/>
      <c r="C4" s="51" t="s">
        <v>369</v>
      </c>
      <c r="D4" s="51"/>
      <c r="E4" s="51"/>
      <c r="F4" s="51"/>
      <c r="J4" s="53"/>
      <c r="L4" s="5" t="s">
        <v>122</v>
      </c>
      <c r="M4" s="5" t="s">
        <v>212</v>
      </c>
    </row>
    <row r="5" spans="1:13" x14ac:dyDescent="0.25">
      <c r="A5" t="s">
        <v>230</v>
      </c>
      <c r="C5" s="164" t="s">
        <v>352</v>
      </c>
      <c r="D5" s="51"/>
      <c r="E5" s="51"/>
      <c r="F5" s="51"/>
      <c r="J5" s="53"/>
      <c r="K5" s="121" t="s">
        <v>269</v>
      </c>
      <c r="L5" s="52">
        <f>SUM(I:I)/1000000</f>
        <v>100.36022653501786</v>
      </c>
      <c r="M5" s="127" t="s">
        <v>271</v>
      </c>
    </row>
    <row r="6" spans="1:13" x14ac:dyDescent="0.25">
      <c r="A6" s="20" t="s">
        <v>212</v>
      </c>
      <c r="B6" s="20"/>
      <c r="C6" s="20" t="s">
        <v>370</v>
      </c>
      <c r="D6" s="51"/>
      <c r="E6" s="51"/>
      <c r="F6" s="51"/>
      <c r="J6" s="53"/>
      <c r="K6" s="83"/>
      <c r="L6" s="29"/>
      <c r="M6" s="96"/>
    </row>
    <row r="7" spans="1:13" x14ac:dyDescent="0.25">
      <c r="K7" s="83" t="s">
        <v>224</v>
      </c>
      <c r="L7" s="29">
        <f>('Input - LCE'!H71-'Input - LCE'!E71)/1000000</f>
        <v>92.778366679999976</v>
      </c>
    </row>
    <row r="8" spans="1:13" x14ac:dyDescent="0.25">
      <c r="K8" s="84"/>
      <c r="L8" s="52"/>
    </row>
    <row r="9" spans="1:13" ht="30" x14ac:dyDescent="0.25">
      <c r="C9" t="s">
        <v>268</v>
      </c>
      <c r="K9" s="83" t="s">
        <v>225</v>
      </c>
      <c r="L9" s="18">
        <f>L7/L5</f>
        <v>0.92445353984556411</v>
      </c>
    </row>
    <row r="11" spans="1:13" x14ac:dyDescent="0.25">
      <c r="K11" s="54"/>
    </row>
    <row r="13" spans="1:13" ht="30" customHeight="1" x14ac:dyDescent="0.25">
      <c r="A13" s="12" t="s">
        <v>125</v>
      </c>
      <c r="B13" s="12" t="s">
        <v>126</v>
      </c>
      <c r="C13" s="12" t="s">
        <v>127</v>
      </c>
      <c r="D13" s="12" t="s">
        <v>128</v>
      </c>
      <c r="E13" s="12" t="s">
        <v>129</v>
      </c>
      <c r="F13" s="12" t="s">
        <v>130</v>
      </c>
      <c r="G13" s="12" t="s">
        <v>131</v>
      </c>
      <c r="H13" s="12" t="s">
        <v>132</v>
      </c>
      <c r="I13" s="12" t="s">
        <v>133</v>
      </c>
      <c r="J13" s="12" t="s">
        <v>272</v>
      </c>
      <c r="K13" s="85" t="s">
        <v>224</v>
      </c>
    </row>
    <row r="14" spans="1:13" x14ac:dyDescent="0.25">
      <c r="A14" s="65">
        <v>44287</v>
      </c>
      <c r="B14" s="66" t="s">
        <v>136</v>
      </c>
      <c r="C14" s="66" t="s">
        <v>137</v>
      </c>
      <c r="D14" s="67">
        <v>483719.14</v>
      </c>
      <c r="E14" s="66">
        <v>0.20369999999999999</v>
      </c>
      <c r="F14" s="67">
        <v>98533.588818000004</v>
      </c>
      <c r="G14" s="66" t="s">
        <v>8</v>
      </c>
      <c r="H14" s="68">
        <v>1.12880749192023E-4</v>
      </c>
      <c r="I14" s="87">
        <v>11.122545326354601</v>
      </c>
      <c r="J14" s="69" t="str">
        <f>_xlfn.XLOOKUP(SimpleBB[[#This Row],[customer_code]],'Input  - indicative charges'!$B$13:$B$69,'Input  - indicative charges'!$E$13:$E$69)</f>
        <v>Lower South Island distributor</v>
      </c>
      <c r="K14" s="70">
        <f t="shared" ref="K14:K77" si="0">I14*$L$9</f>
        <v>10.282276399041246</v>
      </c>
    </row>
    <row r="15" spans="1:13" x14ac:dyDescent="0.25">
      <c r="A15" s="65">
        <v>44287</v>
      </c>
      <c r="B15" s="66" t="s">
        <v>136</v>
      </c>
      <c r="C15" s="66" t="s">
        <v>137</v>
      </c>
      <c r="D15" s="67">
        <v>483719.14</v>
      </c>
      <c r="E15" s="66">
        <v>0.20369999999999999</v>
      </c>
      <c r="F15" s="67">
        <v>98533.588818000004</v>
      </c>
      <c r="G15" s="66" t="s">
        <v>10</v>
      </c>
      <c r="H15" s="68">
        <v>4.56121600787113E-6</v>
      </c>
      <c r="I15" s="87">
        <v>0.44943298262965398</v>
      </c>
      <c r="J15" s="69" t="str">
        <f>_xlfn.XLOOKUP(SimpleBB[[#This Row],[customer_code]],'Input  - indicative charges'!$B$13:$B$69,'Input  - indicative charges'!$E$13:$E$69)</f>
        <v>Upper South Island distributor</v>
      </c>
      <c r="K15" s="70">
        <f t="shared" si="0"/>
        <v>0.41547991171533355</v>
      </c>
    </row>
    <row r="16" spans="1:13" x14ac:dyDescent="0.25">
      <c r="A16" s="65">
        <v>44287</v>
      </c>
      <c r="B16" s="66" t="s">
        <v>136</v>
      </c>
      <c r="C16" s="66" t="s">
        <v>137</v>
      </c>
      <c r="D16" s="67">
        <v>483719.14</v>
      </c>
      <c r="E16" s="66">
        <v>0.20369999999999999</v>
      </c>
      <c r="F16" s="67">
        <v>98533.588818000004</v>
      </c>
      <c r="G16" s="66" t="s">
        <v>12</v>
      </c>
      <c r="H16" s="68">
        <v>9.9770902398759302E-5</v>
      </c>
      <c r="I16" s="87">
        <v>9.8307850729601594</v>
      </c>
      <c r="J16" s="69" t="str">
        <f>_xlfn.XLOOKUP(SimpleBB[[#This Row],[customer_code]],'Input  - indicative charges'!$B$13:$B$69,'Input  - indicative charges'!$E$13:$E$69)</f>
        <v>Lower North Island distributor</v>
      </c>
      <c r="K16" s="70">
        <f t="shared" si="0"/>
        <v>9.0881040601589511</v>
      </c>
    </row>
    <row r="17" spans="1:11" x14ac:dyDescent="0.25">
      <c r="A17" s="65">
        <v>44287</v>
      </c>
      <c r="B17" s="66" t="s">
        <v>136</v>
      </c>
      <c r="C17" s="66" t="s">
        <v>137</v>
      </c>
      <c r="D17" s="67">
        <v>483719.14</v>
      </c>
      <c r="E17" s="66">
        <v>0.20369999999999999</v>
      </c>
      <c r="F17" s="67">
        <v>98533.588818000004</v>
      </c>
      <c r="G17" s="66" t="s">
        <v>14</v>
      </c>
      <c r="H17" s="68">
        <v>6.8400295681876903E-4</v>
      </c>
      <c r="I17" s="87">
        <v>67.397266097476802</v>
      </c>
      <c r="J17" s="69" t="str">
        <f>_xlfn.XLOOKUP(SimpleBB[[#This Row],[customer_code]],'Input  - indicative charges'!$B$13:$B$69,'Input  - indicative charges'!$E$13:$E$69)</f>
        <v>Upper North Island distributor</v>
      </c>
      <c r="K17" s="70">
        <f t="shared" si="0"/>
        <v>62.305641219725857</v>
      </c>
    </row>
    <row r="18" spans="1:11" x14ac:dyDescent="0.25">
      <c r="A18" s="65">
        <v>44287</v>
      </c>
      <c r="B18" s="66" t="s">
        <v>136</v>
      </c>
      <c r="C18" s="66" t="s">
        <v>137</v>
      </c>
      <c r="D18" s="67">
        <v>483719.14</v>
      </c>
      <c r="E18" s="66">
        <v>0.20369999999999999</v>
      </c>
      <c r="F18" s="67">
        <v>98533.588818000004</v>
      </c>
      <c r="G18" s="66" t="s">
        <v>16</v>
      </c>
      <c r="H18" s="68">
        <v>8.9217387779067601E-3</v>
      </c>
      <c r="I18" s="87">
        <v>879.09094028387005</v>
      </c>
      <c r="J18" s="69" t="str">
        <f>_xlfn.XLOOKUP(SimpleBB[[#This Row],[customer_code]],'Input  - indicative charges'!$B$13:$B$69,'Input  - indicative charges'!$E$13:$E$69)</f>
        <v>South Island generation</v>
      </c>
      <c r="K18" s="70">
        <f t="shared" si="0"/>
        <v>812.6787315915891</v>
      </c>
    </row>
    <row r="19" spans="1:11" x14ac:dyDescent="0.25">
      <c r="A19" s="65">
        <v>44287</v>
      </c>
      <c r="B19" s="66" t="s">
        <v>136</v>
      </c>
      <c r="C19" s="66" t="s">
        <v>137</v>
      </c>
      <c r="D19" s="67">
        <v>483719.14</v>
      </c>
      <c r="E19" s="66">
        <v>0.20369999999999999</v>
      </c>
      <c r="F19" s="67">
        <v>98533.588818000004</v>
      </c>
      <c r="G19" s="66" t="s">
        <v>19</v>
      </c>
      <c r="H19" s="68">
        <v>1.05922995529017E-4</v>
      </c>
      <c r="I19" s="87">
        <v>10.4369728878271</v>
      </c>
      <c r="J19" s="69" t="str">
        <f>_xlfn.XLOOKUP(SimpleBB[[#This Row],[customer_code]],'Input  - indicative charges'!$B$13:$B$69,'Input  - indicative charges'!$E$13:$E$69)</f>
        <v>Lower South Island distributor</v>
      </c>
      <c r="K19" s="70">
        <f t="shared" si="0"/>
        <v>9.6484965314239428</v>
      </c>
    </row>
    <row r="20" spans="1:11" x14ac:dyDescent="0.25">
      <c r="A20" s="65">
        <v>44287</v>
      </c>
      <c r="B20" s="66" t="s">
        <v>136</v>
      </c>
      <c r="C20" s="66" t="s">
        <v>137</v>
      </c>
      <c r="D20" s="67">
        <v>483719.14</v>
      </c>
      <c r="E20" s="66">
        <v>0.20369999999999999</v>
      </c>
      <c r="F20" s="67">
        <v>98533.588818000004</v>
      </c>
      <c r="G20" s="66" t="s">
        <v>21</v>
      </c>
      <c r="H20" s="68">
        <v>6.8534715722578797E-5</v>
      </c>
      <c r="I20" s="87">
        <v>6.7529714987671001</v>
      </c>
      <c r="J20" s="69" t="str">
        <f>_xlfn.XLOOKUP(SimpleBB[[#This Row],[customer_code]],'Input  - indicative charges'!$B$13:$B$69,'Input  - indicative charges'!$E$13:$E$69)</f>
        <v>Upper South Island distributor</v>
      </c>
      <c r="K20" s="70">
        <f t="shared" si="0"/>
        <v>6.2428084065114504</v>
      </c>
    </row>
    <row r="21" spans="1:11" x14ac:dyDescent="0.25">
      <c r="A21" s="65">
        <v>44287</v>
      </c>
      <c r="B21" s="66" t="s">
        <v>136</v>
      </c>
      <c r="C21" s="66" t="s">
        <v>137</v>
      </c>
      <c r="D21" s="67">
        <v>483719.14</v>
      </c>
      <c r="E21" s="66">
        <v>0.20369999999999999</v>
      </c>
      <c r="F21" s="67">
        <v>98533.588818000004</v>
      </c>
      <c r="G21" s="66" t="s">
        <v>23</v>
      </c>
      <c r="H21" s="68">
        <v>2.5899091676464397E-4</v>
      </c>
      <c r="I21" s="87">
        <v>25.519304500084299</v>
      </c>
      <c r="J21" s="69" t="str">
        <f>_xlfn.XLOOKUP(SimpleBB[[#This Row],[customer_code]],'Input  - indicative charges'!$B$13:$B$69,'Input  - indicative charges'!$E$13:$E$69)</f>
        <v>Lower North Island distributor</v>
      </c>
      <c r="K21" s="70">
        <f t="shared" si="0"/>
        <v>23.591411379499764</v>
      </c>
    </row>
    <row r="22" spans="1:11" x14ac:dyDescent="0.25">
      <c r="A22" s="65">
        <v>44287</v>
      </c>
      <c r="B22" s="66" t="s">
        <v>136</v>
      </c>
      <c r="C22" s="66" t="s">
        <v>137</v>
      </c>
      <c r="D22" s="67">
        <v>483719.14</v>
      </c>
      <c r="E22" s="66">
        <v>0.20369999999999999</v>
      </c>
      <c r="F22" s="67">
        <v>98533.588818000004</v>
      </c>
      <c r="G22" s="66" t="s">
        <v>25</v>
      </c>
      <c r="H22" s="68">
        <v>1.1154872268245001E-2</v>
      </c>
      <c r="I22" s="87">
        <v>1099.12959739656</v>
      </c>
      <c r="J22" s="69" t="str">
        <f>_xlfn.XLOOKUP(SimpleBB[[#This Row],[customer_code]],'Input  - indicative charges'!$B$13:$B$69,'Input  - indicative charges'!$E$13:$E$69)</f>
        <v>North Island generation</v>
      </c>
      <c r="K22" s="70">
        <f t="shared" si="0"/>
        <v>1016.0942470622797</v>
      </c>
    </row>
    <row r="23" spans="1:11" x14ac:dyDescent="0.25">
      <c r="A23" s="65">
        <v>44287</v>
      </c>
      <c r="B23" s="66" t="s">
        <v>136</v>
      </c>
      <c r="C23" s="66" t="s">
        <v>137</v>
      </c>
      <c r="D23" s="67">
        <v>483719.14</v>
      </c>
      <c r="E23" s="66">
        <v>0.20369999999999999</v>
      </c>
      <c r="F23" s="67">
        <v>98533.588818000004</v>
      </c>
      <c r="G23" s="66" t="s">
        <v>27</v>
      </c>
      <c r="H23" s="68">
        <v>5.4673579739662704E-4</v>
      </c>
      <c r="I23" s="87">
        <v>53.871840252760599</v>
      </c>
      <c r="J23" s="69" t="str">
        <f>_xlfn.XLOOKUP(SimpleBB[[#This Row],[customer_code]],'Input  - indicative charges'!$B$13:$B$69,'Input  - indicative charges'!$E$13:$E$69)</f>
        <v>Lower North Island distributor</v>
      </c>
      <c r="K23" s="70">
        <f t="shared" si="0"/>
        <v>49.802013419659282</v>
      </c>
    </row>
    <row r="24" spans="1:11" x14ac:dyDescent="0.25">
      <c r="A24" s="65">
        <v>44287</v>
      </c>
      <c r="B24" s="66" t="s">
        <v>136</v>
      </c>
      <c r="C24" s="66" t="s">
        <v>137</v>
      </c>
      <c r="D24" s="67">
        <v>483719.14</v>
      </c>
      <c r="E24" s="66">
        <v>0.20369999999999999</v>
      </c>
      <c r="F24" s="67">
        <v>98533.588818000004</v>
      </c>
      <c r="G24" s="66" t="s">
        <v>29</v>
      </c>
      <c r="H24" s="68">
        <v>4.1494386449573102E-2</v>
      </c>
      <c r="I24" s="87">
        <v>4088.5908126774302</v>
      </c>
      <c r="J24" s="69" t="str">
        <f>_xlfn.XLOOKUP(SimpleBB[[#This Row],[customer_code]],'Input  - indicative charges'!$B$13:$B$69,'Input  - indicative charges'!$E$13:$E$69)</f>
        <v>Lower North Island distributor</v>
      </c>
      <c r="K24" s="70">
        <f t="shared" si="0"/>
        <v>3779.712249759702</v>
      </c>
    </row>
    <row r="25" spans="1:11" x14ac:dyDescent="0.25">
      <c r="A25" s="65">
        <v>44287</v>
      </c>
      <c r="B25" s="66" t="s">
        <v>136</v>
      </c>
      <c r="C25" s="66" t="s">
        <v>137</v>
      </c>
      <c r="D25" s="67">
        <v>483719.14</v>
      </c>
      <c r="E25" s="66">
        <v>0.20369999999999999</v>
      </c>
      <c r="F25" s="67">
        <v>98533.588818000004</v>
      </c>
      <c r="G25" s="66" t="s">
        <v>31</v>
      </c>
      <c r="H25" s="68">
        <v>1.6739179681352699E-5</v>
      </c>
      <c r="I25" s="87">
        <v>1.6493714478730299</v>
      </c>
      <c r="J25" s="69" t="str">
        <f>_xlfn.XLOOKUP(SimpleBB[[#This Row],[customer_code]],'Input  - indicative charges'!$B$13:$B$69,'Input  - indicative charges'!$E$13:$E$69)</f>
        <v>Major Industrial</v>
      </c>
      <c r="K25" s="70">
        <f t="shared" si="0"/>
        <v>1.5247672735064259</v>
      </c>
    </row>
    <row r="26" spans="1:11" x14ac:dyDescent="0.25">
      <c r="A26" s="65">
        <v>44287</v>
      </c>
      <c r="B26" s="66" t="s">
        <v>136</v>
      </c>
      <c r="C26" s="66" t="s">
        <v>137</v>
      </c>
      <c r="D26" s="67">
        <v>483719.14</v>
      </c>
      <c r="E26" s="66">
        <v>0.20369999999999999</v>
      </c>
      <c r="F26" s="67">
        <v>98533.588818000004</v>
      </c>
      <c r="G26" s="66" t="s">
        <v>34</v>
      </c>
      <c r="H26" s="68">
        <v>5.3407582213357697E-5</v>
      </c>
      <c r="I26" s="87">
        <v>5.2624407455745201</v>
      </c>
      <c r="J26" s="69" t="str">
        <f>_xlfn.XLOOKUP(SimpleBB[[#This Row],[customer_code]],'Input  - indicative charges'!$B$13:$B$69,'Input  - indicative charges'!$E$13:$E$69)</f>
        <v>Major Industrial</v>
      </c>
      <c r="K26" s="70">
        <f t="shared" si="0"/>
        <v>4.864881975473895</v>
      </c>
    </row>
    <row r="27" spans="1:11" x14ac:dyDescent="0.25">
      <c r="A27" s="65">
        <v>44287</v>
      </c>
      <c r="B27" s="66" t="s">
        <v>136</v>
      </c>
      <c r="C27" s="66" t="s">
        <v>137</v>
      </c>
      <c r="D27" s="67">
        <v>483719.14</v>
      </c>
      <c r="E27" s="66">
        <v>0.20369999999999999</v>
      </c>
      <c r="F27" s="67">
        <v>98533.588818000004</v>
      </c>
      <c r="G27" s="66" t="s">
        <v>36</v>
      </c>
      <c r="H27" s="68">
        <v>4.4961215845156302E-5</v>
      </c>
      <c r="I27" s="87">
        <v>4.4301899548439803</v>
      </c>
      <c r="J27" s="69" t="str">
        <f>_xlfn.XLOOKUP(SimpleBB[[#This Row],[customer_code]],'Input  - indicative charges'!$B$13:$B$69,'Input  - indicative charges'!$E$13:$E$69)</f>
        <v>Upper South Island distributor</v>
      </c>
      <c r="K27" s="70">
        <f t="shared" si="0"/>
        <v>4.0955047859437776</v>
      </c>
    </row>
    <row r="28" spans="1:11" x14ac:dyDescent="0.25">
      <c r="A28" s="65">
        <v>44287</v>
      </c>
      <c r="B28" s="66" t="s">
        <v>136</v>
      </c>
      <c r="C28" s="66" t="s">
        <v>137</v>
      </c>
      <c r="D28" s="67">
        <v>483719.14</v>
      </c>
      <c r="E28" s="66">
        <v>0.20369999999999999</v>
      </c>
      <c r="F28" s="67">
        <v>98533.588818000004</v>
      </c>
      <c r="G28" s="66" t="s">
        <v>38</v>
      </c>
      <c r="H28" s="68">
        <v>2.5114628769764899E-5</v>
      </c>
      <c r="I28" s="87">
        <v>2.4746345045167302</v>
      </c>
      <c r="J28" s="69" t="str">
        <f>_xlfn.XLOOKUP(SimpleBB[[#This Row],[customer_code]],'Input  - indicative charges'!$B$13:$B$69,'Input  - indicative charges'!$E$13:$E$69)</f>
        <v>North Island generation</v>
      </c>
      <c r="K28" s="70">
        <f t="shared" si="0"/>
        <v>2.2876846275244649</v>
      </c>
    </row>
    <row r="29" spans="1:11" x14ac:dyDescent="0.25">
      <c r="A29" s="65">
        <v>44287</v>
      </c>
      <c r="B29" s="66" t="s">
        <v>136</v>
      </c>
      <c r="C29" s="66" t="s">
        <v>137</v>
      </c>
      <c r="D29" s="67">
        <v>483719.14</v>
      </c>
      <c r="E29" s="66">
        <v>0.20369999999999999</v>
      </c>
      <c r="F29" s="67">
        <v>98533.588818000004</v>
      </c>
      <c r="G29" s="66" t="s">
        <v>40</v>
      </c>
      <c r="H29" s="68">
        <v>8.2346301668117196E-7</v>
      </c>
      <c r="I29" s="87">
        <v>8.1138766292492503E-2</v>
      </c>
      <c r="J29" s="69" t="str">
        <f>_xlfn.XLOOKUP(SimpleBB[[#This Row],[customer_code]],'Input  - indicative charges'!$B$13:$B$69,'Input  - indicative charges'!$E$13:$E$69)</f>
        <v>North Island generation</v>
      </c>
      <c r="K29" s="70">
        <f t="shared" si="0"/>
        <v>7.5009019717796638E-2</v>
      </c>
    </row>
    <row r="30" spans="1:11" x14ac:dyDescent="0.25">
      <c r="A30" s="65">
        <v>44287</v>
      </c>
      <c r="B30" s="66" t="s">
        <v>136</v>
      </c>
      <c r="C30" s="66" t="s">
        <v>137</v>
      </c>
      <c r="D30" s="67">
        <v>483719.14</v>
      </c>
      <c r="E30" s="66">
        <v>0.20369999999999999</v>
      </c>
      <c r="F30" s="67">
        <v>98533.588818000004</v>
      </c>
      <c r="G30" s="66" t="s">
        <v>42</v>
      </c>
      <c r="H30" s="68">
        <v>4.5768954627937904E-3</v>
      </c>
      <c r="I30" s="87">
        <v>450.97793559389299</v>
      </c>
      <c r="J30" s="69" t="str">
        <f>_xlfn.XLOOKUP(SimpleBB[[#This Row],[customer_code]],'Input  - indicative charges'!$B$13:$B$69,'Input  - indicative charges'!$E$13:$E$69)</f>
        <v>South Island generation</v>
      </c>
      <c r="K30" s="70">
        <f t="shared" si="0"/>
        <v>416.90814895201919</v>
      </c>
    </row>
    <row r="31" spans="1:11" x14ac:dyDescent="0.25">
      <c r="A31" s="65">
        <v>44287</v>
      </c>
      <c r="B31" s="66" t="s">
        <v>136</v>
      </c>
      <c r="C31" s="66" t="s">
        <v>137</v>
      </c>
      <c r="D31" s="67">
        <v>483719.14</v>
      </c>
      <c r="E31" s="66">
        <v>0.20369999999999999</v>
      </c>
      <c r="F31" s="67">
        <v>98533.588818000004</v>
      </c>
      <c r="G31" s="66" t="s">
        <v>44</v>
      </c>
      <c r="H31" s="68">
        <v>4.1285881405960901E-5</v>
      </c>
      <c r="I31" s="87">
        <v>4.0680460624436598</v>
      </c>
      <c r="J31" s="69" t="str">
        <f>_xlfn.XLOOKUP(SimpleBB[[#This Row],[customer_code]],'Input  - indicative charges'!$B$13:$B$69,'Input  - indicative charges'!$E$13:$E$69)</f>
        <v>Major Industrial</v>
      </c>
      <c r="K31" s="70">
        <f t="shared" si="0"/>
        <v>3.7607195826808502</v>
      </c>
    </row>
    <row r="32" spans="1:11" x14ac:dyDescent="0.25">
      <c r="A32" s="65">
        <v>44287</v>
      </c>
      <c r="B32" s="66" t="s">
        <v>136</v>
      </c>
      <c r="C32" s="66" t="s">
        <v>137</v>
      </c>
      <c r="D32" s="67">
        <v>483719.14</v>
      </c>
      <c r="E32" s="66">
        <v>0.20369999999999999</v>
      </c>
      <c r="F32" s="67">
        <v>98533.588818000004</v>
      </c>
      <c r="G32" s="66" t="s">
        <v>46</v>
      </c>
      <c r="H32" s="68">
        <v>8.9958933262949297E-5</v>
      </c>
      <c r="I32" s="87">
        <v>8.8639765406373492</v>
      </c>
      <c r="J32" s="69" t="str">
        <f>_xlfn.XLOOKUP(SimpleBB[[#This Row],[customer_code]],'Input  - indicative charges'!$B$13:$B$69,'Input  - indicative charges'!$E$13:$E$69)</f>
        <v>Upper South Island distributor</v>
      </c>
      <c r="K32" s="70">
        <f t="shared" si="0"/>
        <v>8.1943344901002355</v>
      </c>
    </row>
    <row r="33" spans="1:11" x14ac:dyDescent="0.25">
      <c r="A33" s="65">
        <v>44287</v>
      </c>
      <c r="B33" s="66" t="s">
        <v>136</v>
      </c>
      <c r="C33" s="66" t="s">
        <v>137</v>
      </c>
      <c r="D33" s="67">
        <v>483719.14</v>
      </c>
      <c r="E33" s="66">
        <v>0.20369999999999999</v>
      </c>
      <c r="F33" s="67">
        <v>98533.588818000004</v>
      </c>
      <c r="G33" s="66" t="s">
        <v>48</v>
      </c>
      <c r="H33" s="68">
        <v>6.7523322737028199E-2</v>
      </c>
      <c r="I33" s="87">
        <v>6653.3153181954503</v>
      </c>
      <c r="J33" s="69" t="str">
        <f>_xlfn.XLOOKUP(SimpleBB[[#This Row],[customer_code]],'Input  - indicative charges'!$B$13:$B$69,'Input  - indicative charges'!$E$13:$E$69)</f>
        <v>North Island generation</v>
      </c>
      <c r="K33" s="70">
        <f t="shared" si="0"/>
        <v>6150.6808976144994</v>
      </c>
    </row>
    <row r="34" spans="1:11" x14ac:dyDescent="0.25">
      <c r="A34" s="65">
        <v>44287</v>
      </c>
      <c r="B34" s="66" t="s">
        <v>136</v>
      </c>
      <c r="C34" s="66" t="s">
        <v>137</v>
      </c>
      <c r="D34" s="67">
        <v>483719.14</v>
      </c>
      <c r="E34" s="66">
        <v>0.20369999999999999</v>
      </c>
      <c r="F34" s="67">
        <v>98533.588818000004</v>
      </c>
      <c r="G34" s="66" t="s">
        <v>50</v>
      </c>
      <c r="H34" s="68">
        <v>1.10751276627268E-3</v>
      </c>
      <c r="I34" s="87">
        <v>109.127207522598</v>
      </c>
      <c r="J34" s="69" t="str">
        <f>_xlfn.XLOOKUP(SimpleBB[[#This Row],[customer_code]],'Input  - indicative charges'!$B$13:$B$69,'Input  - indicative charges'!$E$13:$E$69)</f>
        <v>North Island generation</v>
      </c>
      <c r="K34" s="70">
        <f t="shared" si="0"/>
        <v>100.88303328772719</v>
      </c>
    </row>
    <row r="35" spans="1:11" x14ac:dyDescent="0.25">
      <c r="A35" s="65">
        <v>44287</v>
      </c>
      <c r="B35" s="66" t="s">
        <v>136</v>
      </c>
      <c r="C35" s="66" t="s">
        <v>137</v>
      </c>
      <c r="D35" s="67">
        <v>483719.14</v>
      </c>
      <c r="E35" s="66">
        <v>0.20369999999999999</v>
      </c>
      <c r="F35" s="67">
        <v>98533.588818000004</v>
      </c>
      <c r="G35" s="66" t="s">
        <v>52</v>
      </c>
      <c r="H35" s="68">
        <v>2.2348717509101499E-3</v>
      </c>
      <c r="I35" s="87">
        <v>220.20993416514401</v>
      </c>
      <c r="J35" s="69" t="str">
        <f>_xlfn.XLOOKUP(SimpleBB[[#This Row],[customer_code]],'Input  - indicative charges'!$B$13:$B$69,'Input  - indicative charges'!$E$13:$E$69)</f>
        <v>North Island generation</v>
      </c>
      <c r="K35" s="70">
        <f t="shared" si="0"/>
        <v>203.57385314812601</v>
      </c>
    </row>
    <row r="36" spans="1:11" x14ac:dyDescent="0.25">
      <c r="A36" s="65">
        <v>44287</v>
      </c>
      <c r="B36" s="66" t="s">
        <v>136</v>
      </c>
      <c r="C36" s="66" t="s">
        <v>137</v>
      </c>
      <c r="D36" s="67">
        <v>483719.14</v>
      </c>
      <c r="E36" s="66">
        <v>0.20369999999999999</v>
      </c>
      <c r="F36" s="67">
        <v>98533.588818000004</v>
      </c>
      <c r="G36" s="66" t="s">
        <v>54</v>
      </c>
      <c r="H36" s="68">
        <v>7.2301850453286502E-6</v>
      </c>
      <c r="I36" s="87">
        <v>0.71241608033446502</v>
      </c>
      <c r="J36" s="69" t="str">
        <f>_xlfn.XLOOKUP(SimpleBB[[#This Row],[customer_code]],'Input  - indicative charges'!$B$13:$B$69,'Input  - indicative charges'!$E$13:$E$69)</f>
        <v>Upper South Island distributor</v>
      </c>
      <c r="K36" s="70">
        <f t="shared" si="0"/>
        <v>0.65859556730809798</v>
      </c>
    </row>
    <row r="37" spans="1:11" x14ac:dyDescent="0.25">
      <c r="A37" s="65">
        <v>44287</v>
      </c>
      <c r="B37" s="66" t="s">
        <v>136</v>
      </c>
      <c r="C37" s="66" t="s">
        <v>137</v>
      </c>
      <c r="D37" s="67">
        <v>483719.14</v>
      </c>
      <c r="E37" s="66">
        <v>0.20369999999999999</v>
      </c>
      <c r="F37" s="67">
        <v>98533.588818000004</v>
      </c>
      <c r="G37" s="66" t="s">
        <v>56</v>
      </c>
      <c r="H37" s="68">
        <v>2.1079704563812598E-3</v>
      </c>
      <c r="I37" s="87">
        <v>207.705894189563</v>
      </c>
      <c r="J37" s="69" t="str">
        <f>_xlfn.XLOOKUP(SimpleBB[[#This Row],[customer_code]],'Input  - indicative charges'!$B$13:$B$69,'Input  - indicative charges'!$E$13:$E$69)</f>
        <v>Upper North Island distributor</v>
      </c>
      <c r="K37" s="70">
        <f t="shared" si="0"/>
        <v>192.01444913032969</v>
      </c>
    </row>
    <row r="38" spans="1:11" x14ac:dyDescent="0.25">
      <c r="A38" s="65">
        <v>44287</v>
      </c>
      <c r="B38" s="66" t="s">
        <v>136</v>
      </c>
      <c r="C38" s="66" t="s">
        <v>137</v>
      </c>
      <c r="D38" s="67">
        <v>483719.14</v>
      </c>
      <c r="E38" s="66">
        <v>0.20369999999999999</v>
      </c>
      <c r="F38" s="67">
        <v>98533.588818000004</v>
      </c>
      <c r="G38" s="66" t="s">
        <v>58</v>
      </c>
      <c r="H38" s="68">
        <v>1.3792741991923399E-3</v>
      </c>
      <c r="I38" s="87">
        <v>135.904836810494</v>
      </c>
      <c r="J38" s="69" t="str">
        <f>_xlfn.XLOOKUP(SimpleBB[[#This Row],[customer_code]],'Input  - indicative charges'!$B$13:$B$69,'Input  - indicative charges'!$E$13:$E$69)</f>
        <v>North Island generation</v>
      </c>
      <c r="K38" s="70">
        <f t="shared" si="0"/>
        <v>125.63770747159491</v>
      </c>
    </row>
    <row r="39" spans="1:11" x14ac:dyDescent="0.25">
      <c r="A39" s="65">
        <v>44287</v>
      </c>
      <c r="B39" s="66" t="s">
        <v>136</v>
      </c>
      <c r="C39" s="66" t="s">
        <v>137</v>
      </c>
      <c r="D39" s="67">
        <v>483719.14</v>
      </c>
      <c r="E39" s="66">
        <v>0.20369999999999999</v>
      </c>
      <c r="F39" s="67">
        <v>98533.588818000004</v>
      </c>
      <c r="G39" s="66" t="s">
        <v>60</v>
      </c>
      <c r="H39" s="68">
        <v>2.2792266542943999E-4</v>
      </c>
      <c r="I39" s="87">
        <v>22.458038197726999</v>
      </c>
      <c r="J39" s="69" t="str">
        <f>_xlfn.XLOOKUP(SimpleBB[[#This Row],[customer_code]],'Input  - indicative charges'!$B$13:$B$69,'Input  - indicative charges'!$E$13:$E$69)</f>
        <v>Major Industrial</v>
      </c>
      <c r="K39" s="70">
        <f t="shared" si="0"/>
        <v>20.761412909875617</v>
      </c>
    </row>
    <row r="40" spans="1:11" x14ac:dyDescent="0.25">
      <c r="A40" s="65">
        <v>44287</v>
      </c>
      <c r="B40" s="66" t="s">
        <v>136</v>
      </c>
      <c r="C40" s="66" t="s">
        <v>137</v>
      </c>
      <c r="D40" s="67">
        <v>483719.14</v>
      </c>
      <c r="E40" s="66">
        <v>0.20369999999999999</v>
      </c>
      <c r="F40" s="67">
        <v>98533.588818000004</v>
      </c>
      <c r="G40" s="66" t="s">
        <v>62</v>
      </c>
      <c r="H40" s="68">
        <v>7.39107589810296E-4</v>
      </c>
      <c r="I40" s="87">
        <v>72.826923346630807</v>
      </c>
      <c r="J40" s="69" t="str">
        <f>_xlfn.XLOOKUP(SimpleBB[[#This Row],[customer_code]],'Input  - indicative charges'!$B$13:$B$69,'Input  - indicative charges'!$E$13:$E$69)</f>
        <v>Major Industrial</v>
      </c>
      <c r="K40" s="70">
        <f t="shared" si="0"/>
        <v>67.325107083854405</v>
      </c>
    </row>
    <row r="41" spans="1:11" x14ac:dyDescent="0.25">
      <c r="A41" s="65">
        <v>44287</v>
      </c>
      <c r="B41" s="66" t="s">
        <v>136</v>
      </c>
      <c r="C41" s="66" t="s">
        <v>137</v>
      </c>
      <c r="D41" s="67">
        <v>483719.14</v>
      </c>
      <c r="E41" s="66">
        <v>0.20369999999999999</v>
      </c>
      <c r="F41" s="67">
        <v>98533.588818000004</v>
      </c>
      <c r="G41" s="66" t="s">
        <v>64</v>
      </c>
      <c r="H41" s="68">
        <v>4.39318255637297E-5</v>
      </c>
      <c r="I41" s="87">
        <v>4.3287604361206498</v>
      </c>
      <c r="J41" s="69" t="str">
        <f>_xlfn.XLOOKUP(SimpleBB[[#This Row],[customer_code]],'Input  - indicative charges'!$B$13:$B$69,'Input  - indicative charges'!$E$13:$E$69)</f>
        <v>Major Industrial</v>
      </c>
      <c r="K41" s="70">
        <f t="shared" si="0"/>
        <v>4.001737908315163</v>
      </c>
    </row>
    <row r="42" spans="1:11" x14ac:dyDescent="0.25">
      <c r="A42" s="65">
        <v>44287</v>
      </c>
      <c r="B42" s="66" t="s">
        <v>136</v>
      </c>
      <c r="C42" s="66" t="s">
        <v>137</v>
      </c>
      <c r="D42" s="67">
        <v>483719.14</v>
      </c>
      <c r="E42" s="66">
        <v>0.20369999999999999</v>
      </c>
      <c r="F42" s="67">
        <v>98533.588818000004</v>
      </c>
      <c r="G42" s="66" t="s">
        <v>66</v>
      </c>
      <c r="H42" s="68">
        <v>4.7382550038858298E-4</v>
      </c>
      <c r="I42" s="87">
        <v>46.687727026771803</v>
      </c>
      <c r="J42" s="69" t="str">
        <f>_xlfn.XLOOKUP(SimpleBB[[#This Row],[customer_code]],'Input  - indicative charges'!$B$13:$B$69,'Input  - indicative charges'!$E$13:$E$69)</f>
        <v>Upper South Island distributor</v>
      </c>
      <c r="K42" s="70">
        <f t="shared" si="0"/>
        <v>43.160634517242606</v>
      </c>
    </row>
    <row r="43" spans="1:11" x14ac:dyDescent="0.25">
      <c r="A43" s="65">
        <v>44287</v>
      </c>
      <c r="B43" s="66" t="s">
        <v>136</v>
      </c>
      <c r="C43" s="66" t="s">
        <v>137</v>
      </c>
      <c r="D43" s="67">
        <v>483719.14</v>
      </c>
      <c r="E43" s="66">
        <v>0.20369999999999999</v>
      </c>
      <c r="F43" s="67">
        <v>98533.588818000004</v>
      </c>
      <c r="G43" s="66" t="s">
        <v>68</v>
      </c>
      <c r="H43" s="68">
        <v>8.5574177104902197E-4</v>
      </c>
      <c r="I43" s="87">
        <v>84.319307802931405</v>
      </c>
      <c r="J43" s="69" t="str">
        <f>_xlfn.XLOOKUP(SimpleBB[[#This Row],[customer_code]],'Input  - indicative charges'!$B$13:$B$69,'Input  - indicative charges'!$E$13:$E$69)</f>
        <v>Major Industrial</v>
      </c>
      <c r="K43" s="70">
        <f t="shared" si="0"/>
        <v>77.949282575747631</v>
      </c>
    </row>
    <row r="44" spans="1:11" x14ac:dyDescent="0.25">
      <c r="A44" s="65">
        <v>44287</v>
      </c>
      <c r="B44" s="66" t="s">
        <v>136</v>
      </c>
      <c r="C44" s="66" t="s">
        <v>137</v>
      </c>
      <c r="D44" s="67">
        <v>483719.14</v>
      </c>
      <c r="E44" s="66">
        <v>0.20369999999999999</v>
      </c>
      <c r="F44" s="67">
        <v>98533.588818000004</v>
      </c>
      <c r="G44" s="66" t="s">
        <v>70</v>
      </c>
      <c r="H44" s="68">
        <v>0.43620753196246298</v>
      </c>
      <c r="I44" s="87">
        <v>42981.093593703903</v>
      </c>
      <c r="J44" s="69" t="str">
        <f>_xlfn.XLOOKUP(SimpleBB[[#This Row],[customer_code]],'Input  - indicative charges'!$B$13:$B$69,'Input  - indicative charges'!$E$13:$E$69)</f>
        <v>Lower North Island distributor</v>
      </c>
      <c r="K44" s="70">
        <f t="shared" si="0"/>
        <v>39734.024119133072</v>
      </c>
    </row>
    <row r="45" spans="1:11" x14ac:dyDescent="0.25">
      <c r="A45" s="65">
        <v>44287</v>
      </c>
      <c r="B45" s="66" t="s">
        <v>136</v>
      </c>
      <c r="C45" s="66" t="s">
        <v>137</v>
      </c>
      <c r="D45" s="67">
        <v>483719.14</v>
      </c>
      <c r="E45" s="66">
        <v>0.20369999999999999</v>
      </c>
      <c r="F45" s="67">
        <v>98533.588818000004</v>
      </c>
      <c r="G45" s="66" t="s">
        <v>72</v>
      </c>
      <c r="H45" s="68">
        <v>7.1153459726446894E-5</v>
      </c>
      <c r="I45" s="87">
        <v>7.0110057436638398</v>
      </c>
      <c r="J45" s="69" t="str">
        <f>_xlfn.XLOOKUP(SimpleBB[[#This Row],[customer_code]],'Input  - indicative charges'!$B$13:$B$69,'Input  - indicative charges'!$E$13:$E$69)</f>
        <v>Lower South Island distributor</v>
      </c>
      <c r="K45" s="70">
        <f t="shared" si="0"/>
        <v>6.4813490776076179</v>
      </c>
    </row>
    <row r="46" spans="1:11" x14ac:dyDescent="0.25">
      <c r="A46" s="65">
        <v>44287</v>
      </c>
      <c r="B46" s="66" t="s">
        <v>136</v>
      </c>
      <c r="C46" s="66" t="s">
        <v>137</v>
      </c>
      <c r="D46" s="67">
        <v>483719.14</v>
      </c>
      <c r="E46" s="66">
        <v>0.20369999999999999</v>
      </c>
      <c r="F46" s="67">
        <v>98533.588818000004</v>
      </c>
      <c r="G46" s="66" t="s">
        <v>74</v>
      </c>
      <c r="H46" s="68">
        <v>1.1181182733381599E-6</v>
      </c>
      <c r="I46" s="87">
        <v>0.110172206194994</v>
      </c>
      <c r="J46" s="69" t="str">
        <f>_xlfn.XLOOKUP(SimpleBB[[#This Row],[customer_code]],'Input  - indicative charges'!$B$13:$B$69,'Input  - indicative charges'!$E$13:$E$69)</f>
        <v>Major Industrial</v>
      </c>
      <c r="K46" s="70">
        <f t="shared" si="0"/>
        <v>0.1018490860095576</v>
      </c>
    </row>
    <row r="47" spans="1:11" x14ac:dyDescent="0.25">
      <c r="A47" s="65">
        <v>44287</v>
      </c>
      <c r="B47" s="66" t="s">
        <v>136</v>
      </c>
      <c r="C47" s="66" t="s">
        <v>137</v>
      </c>
      <c r="D47" s="67">
        <v>483719.14</v>
      </c>
      <c r="E47" s="66">
        <v>0.20369999999999999</v>
      </c>
      <c r="F47" s="67">
        <v>98533.588818000004</v>
      </c>
      <c r="G47" s="66" t="s">
        <v>76</v>
      </c>
      <c r="H47" s="68">
        <v>6.9779158914792699E-5</v>
      </c>
      <c r="I47" s="87">
        <v>6.8755909525760597</v>
      </c>
      <c r="J47" s="69" t="str">
        <f>_xlfn.XLOOKUP(SimpleBB[[#This Row],[customer_code]],'Input  - indicative charges'!$B$13:$B$69,'Input  - indicative charges'!$E$13:$E$69)</f>
        <v>Lower North Island distributor</v>
      </c>
      <c r="K47" s="70">
        <f t="shared" si="0"/>
        <v>6.3561643946390722</v>
      </c>
    </row>
    <row r="48" spans="1:11" x14ac:dyDescent="0.25">
      <c r="A48" s="65">
        <v>44287</v>
      </c>
      <c r="B48" s="66" t="s">
        <v>136</v>
      </c>
      <c r="C48" s="66" t="s">
        <v>137</v>
      </c>
      <c r="D48" s="67">
        <v>483719.14</v>
      </c>
      <c r="E48" s="66">
        <v>0.20369999999999999</v>
      </c>
      <c r="F48" s="67">
        <v>98533.588818000004</v>
      </c>
      <c r="G48" s="66" t="s">
        <v>78</v>
      </c>
      <c r="H48" s="68">
        <v>2.96633549677114E-6</v>
      </c>
      <c r="I48" s="87">
        <v>0.29228368213508499</v>
      </c>
      <c r="J48" s="69" t="str">
        <f>_xlfn.XLOOKUP(SimpleBB[[#This Row],[customer_code]],'Input  - indicative charges'!$B$13:$B$69,'Input  - indicative charges'!$E$13:$E$69)</f>
        <v>North Island generation</v>
      </c>
      <c r="K48" s="70">
        <f t="shared" si="0"/>
        <v>0.27020268458887498</v>
      </c>
    </row>
    <row r="49" spans="1:11" x14ac:dyDescent="0.25">
      <c r="A49" s="65">
        <v>44287</v>
      </c>
      <c r="B49" s="66" t="s">
        <v>136</v>
      </c>
      <c r="C49" s="66" t="s">
        <v>137</v>
      </c>
      <c r="D49" s="67">
        <v>483719.14</v>
      </c>
      <c r="E49" s="66">
        <v>0.20369999999999999</v>
      </c>
      <c r="F49" s="67">
        <v>98533.588818000004</v>
      </c>
      <c r="G49" s="66" t="s">
        <v>80</v>
      </c>
      <c r="H49" s="68">
        <v>7.1787973751347097E-7</v>
      </c>
      <c r="I49" s="87">
        <v>7.0735266876926106E-2</v>
      </c>
      <c r="J49" s="69" t="str">
        <f>_xlfn.XLOOKUP(SimpleBB[[#This Row],[customer_code]],'Input  - indicative charges'!$B$13:$B$69,'Input  - indicative charges'!$E$13:$E$69)</f>
        <v>Major Industrial</v>
      </c>
      <c r="K49" s="70">
        <f t="shared" si="0"/>
        <v>6.5391467856295016E-2</v>
      </c>
    </row>
    <row r="50" spans="1:11" x14ac:dyDescent="0.25">
      <c r="A50" s="65">
        <v>44287</v>
      </c>
      <c r="B50" s="66" t="s">
        <v>136</v>
      </c>
      <c r="C50" s="66" t="s">
        <v>137</v>
      </c>
      <c r="D50" s="67">
        <v>483719.14</v>
      </c>
      <c r="E50" s="66">
        <v>0.20369999999999999</v>
      </c>
      <c r="F50" s="67">
        <v>98533.588818000004</v>
      </c>
      <c r="G50" s="66" t="s">
        <v>82</v>
      </c>
      <c r="H50" s="68">
        <v>0.11824417796641901</v>
      </c>
      <c r="I50" s="87">
        <v>11651.0232118655</v>
      </c>
      <c r="J50" s="69" t="str">
        <f>_xlfn.XLOOKUP(SimpleBB[[#This Row],[customer_code]],'Input  - indicative charges'!$B$13:$B$69,'Input  - indicative charges'!$E$13:$E$69)</f>
        <v>Major Industrial</v>
      </c>
      <c r="K50" s="70">
        <f t="shared" si="0"/>
        <v>10770.829651031896</v>
      </c>
    </row>
    <row r="51" spans="1:11" x14ac:dyDescent="0.25">
      <c r="A51" s="65">
        <v>44287</v>
      </c>
      <c r="B51" s="66" t="s">
        <v>136</v>
      </c>
      <c r="C51" s="66" t="s">
        <v>137</v>
      </c>
      <c r="D51" s="67">
        <v>483719.14</v>
      </c>
      <c r="E51" s="66">
        <v>0.20369999999999999</v>
      </c>
      <c r="F51" s="67">
        <v>98533.588818000004</v>
      </c>
      <c r="G51" s="66" t="s">
        <v>84</v>
      </c>
      <c r="H51" s="68">
        <v>3.6042242322327501E-9</v>
      </c>
      <c r="I51" s="87">
        <v>3.55137148506693E-4</v>
      </c>
      <c r="J51" s="69" t="str">
        <f>_xlfn.XLOOKUP(SimpleBB[[#This Row],[customer_code]],'Input  - indicative charges'!$B$13:$B$69,'Input  - indicative charges'!$E$13:$E$69)</f>
        <v>Major Industrial</v>
      </c>
      <c r="K51" s="70">
        <f t="shared" si="0"/>
        <v>3.2830779406767214E-4</v>
      </c>
    </row>
    <row r="52" spans="1:11" x14ac:dyDescent="0.25">
      <c r="A52" s="65">
        <v>44287</v>
      </c>
      <c r="B52" s="66" t="s">
        <v>136</v>
      </c>
      <c r="C52" s="66" t="s">
        <v>137</v>
      </c>
      <c r="D52" s="67">
        <v>483719.14</v>
      </c>
      <c r="E52" s="66">
        <v>0.20369999999999999</v>
      </c>
      <c r="F52" s="67">
        <v>98533.588818000004</v>
      </c>
      <c r="G52" s="66" t="s">
        <v>86</v>
      </c>
      <c r="H52" s="68">
        <v>1.24990979115345E-2</v>
      </c>
      <c r="I52" s="87">
        <v>1231.58097421106</v>
      </c>
      <c r="J52" s="69" t="str">
        <f>_xlfn.XLOOKUP(SimpleBB[[#This Row],[customer_code]],'Input  - indicative charges'!$B$13:$B$69,'Input  - indicative charges'!$E$13:$E$69)</f>
        <v>North Island generation</v>
      </c>
      <c r="K52" s="70">
        <f t="shared" si="0"/>
        <v>1138.5393912158629</v>
      </c>
    </row>
    <row r="53" spans="1:11" x14ac:dyDescent="0.25">
      <c r="A53" s="65">
        <v>44287</v>
      </c>
      <c r="B53" s="66" t="s">
        <v>136</v>
      </c>
      <c r="C53" s="66" t="s">
        <v>137</v>
      </c>
      <c r="D53" s="67">
        <v>483719.14</v>
      </c>
      <c r="E53" s="66">
        <v>0.20369999999999999</v>
      </c>
      <c r="F53" s="67">
        <v>98533.588818000004</v>
      </c>
      <c r="G53" s="66" t="s">
        <v>88</v>
      </c>
      <c r="H53" s="68">
        <v>8.0319619535992198E-4</v>
      </c>
      <c r="I53" s="87">
        <v>79.141803653776506</v>
      </c>
      <c r="J53" s="69" t="str">
        <f>_xlfn.XLOOKUP(SimpleBB[[#This Row],[customer_code]],'Input  - indicative charges'!$B$13:$B$69,'Input  - indicative charges'!$E$13:$E$69)</f>
        <v>North Island generation</v>
      </c>
      <c r="K53" s="70">
        <f t="shared" si="0"/>
        <v>73.162920537496291</v>
      </c>
    </row>
    <row r="54" spans="1:11" x14ac:dyDescent="0.25">
      <c r="A54" s="65">
        <v>44287</v>
      </c>
      <c r="B54" s="66" t="s">
        <v>136</v>
      </c>
      <c r="C54" s="66" t="s">
        <v>137</v>
      </c>
      <c r="D54" s="67">
        <v>483719.14</v>
      </c>
      <c r="E54" s="66">
        <v>0.20369999999999999</v>
      </c>
      <c r="F54" s="67">
        <v>98533.588818000004</v>
      </c>
      <c r="G54" s="66" t="s">
        <v>90</v>
      </c>
      <c r="H54" s="68">
        <v>8.7103828555988897E-5</v>
      </c>
      <c r="I54" s="87">
        <v>8.5826528274093796</v>
      </c>
      <c r="J54" s="69" t="str">
        <f>_xlfn.XLOOKUP(SimpleBB[[#This Row],[customer_code]],'Input  - indicative charges'!$B$13:$B$69,'Input  - indicative charges'!$E$13:$E$69)</f>
        <v>Upper South Island distributor</v>
      </c>
      <c r="K54" s="70">
        <f t="shared" si="0"/>
        <v>7.9342637875641406</v>
      </c>
    </row>
    <row r="55" spans="1:11" x14ac:dyDescent="0.25">
      <c r="A55" s="65">
        <v>44287</v>
      </c>
      <c r="B55" s="66" t="s">
        <v>136</v>
      </c>
      <c r="C55" s="66" t="s">
        <v>137</v>
      </c>
      <c r="D55" s="67">
        <v>483719.14</v>
      </c>
      <c r="E55" s="66">
        <v>0.20369999999999999</v>
      </c>
      <c r="F55" s="67">
        <v>98533.588818000004</v>
      </c>
      <c r="G55" s="66" t="s">
        <v>92</v>
      </c>
      <c r="H55" s="68">
        <v>1.3064505870586799E-5</v>
      </c>
      <c r="I55" s="87">
        <v>1.2872926495627499</v>
      </c>
      <c r="J55" s="69" t="str">
        <f>_xlfn.XLOOKUP(SimpleBB[[#This Row],[customer_code]],'Input  - indicative charges'!$B$13:$B$69,'Input  - indicative charges'!$E$13:$E$69)</f>
        <v>North Island generation</v>
      </c>
      <c r="K55" s="70">
        <f t="shared" si="0"/>
        <v>1.1900422467054594</v>
      </c>
    </row>
    <row r="56" spans="1:11" x14ac:dyDescent="0.25">
      <c r="A56" s="65">
        <v>44287</v>
      </c>
      <c r="B56" s="66" t="s">
        <v>136</v>
      </c>
      <c r="C56" s="66" t="s">
        <v>137</v>
      </c>
      <c r="D56" s="67">
        <v>483719.14</v>
      </c>
      <c r="E56" s="66">
        <v>0.20369999999999999</v>
      </c>
      <c r="F56" s="67">
        <v>98533.588818000004</v>
      </c>
      <c r="G56" s="66" t="s">
        <v>94</v>
      </c>
      <c r="H56" s="68">
        <v>7.01580214431633E-5</v>
      </c>
      <c r="I56" s="87">
        <v>6.9129216371650797</v>
      </c>
      <c r="J56" s="69" t="str">
        <f>_xlfn.XLOOKUP(SimpleBB[[#This Row],[customer_code]],'Input  - indicative charges'!$B$13:$B$69,'Input  - indicative charges'!$E$13:$E$69)</f>
        <v>North Island generation</v>
      </c>
      <c r="K56" s="70">
        <f t="shared" si="0"/>
        <v>6.3906748781522502</v>
      </c>
    </row>
    <row r="57" spans="1:11" x14ac:dyDescent="0.25">
      <c r="A57" s="65">
        <v>44287</v>
      </c>
      <c r="B57" s="66" t="s">
        <v>136</v>
      </c>
      <c r="C57" s="66" t="s">
        <v>137</v>
      </c>
      <c r="D57" s="67">
        <v>483719.14</v>
      </c>
      <c r="E57" s="66">
        <v>0.20369999999999999</v>
      </c>
      <c r="F57" s="67">
        <v>98533.588818000004</v>
      </c>
      <c r="G57" s="66" t="s">
        <v>96</v>
      </c>
      <c r="H57" s="68">
        <v>2.4444984518439398E-4</v>
      </c>
      <c r="I57" s="87">
        <v>24.086520532022899</v>
      </c>
      <c r="J57" s="69" t="str">
        <f>_xlfn.XLOOKUP(SimpleBB[[#This Row],[customer_code]],'Input  - indicative charges'!$B$13:$B$69,'Input  - indicative charges'!$E$13:$E$69)</f>
        <v>Upper North Island distributor</v>
      </c>
      <c r="K57" s="70">
        <f t="shared" si="0"/>
        <v>22.26686916839143</v>
      </c>
    </row>
    <row r="58" spans="1:11" x14ac:dyDescent="0.25">
      <c r="A58" s="65">
        <v>44287</v>
      </c>
      <c r="B58" s="66" t="s">
        <v>136</v>
      </c>
      <c r="C58" s="66" t="s">
        <v>137</v>
      </c>
      <c r="D58" s="67">
        <v>483719.14</v>
      </c>
      <c r="E58" s="66">
        <v>0.20369999999999999</v>
      </c>
      <c r="F58" s="67">
        <v>98533.588818000004</v>
      </c>
      <c r="G58" s="66" t="s">
        <v>98</v>
      </c>
      <c r="H58" s="68">
        <v>7.5456817024947403E-5</v>
      </c>
      <c r="I58" s="87">
        <v>7.4350309822512299</v>
      </c>
      <c r="J58" s="69" t="str">
        <f>_xlfn.XLOOKUP(SimpleBB[[#This Row],[customer_code]],'Input  - indicative charges'!$B$13:$B$69,'Input  - indicative charges'!$E$13:$E$69)</f>
        <v>Major Industrial</v>
      </c>
      <c r="K58" s="70">
        <f t="shared" si="0"/>
        <v>6.8733407104035908</v>
      </c>
    </row>
    <row r="59" spans="1:11" x14ac:dyDescent="0.25">
      <c r="A59" s="65">
        <v>44287</v>
      </c>
      <c r="B59" s="66" t="s">
        <v>136</v>
      </c>
      <c r="C59" s="66" t="s">
        <v>137</v>
      </c>
      <c r="D59" s="67">
        <v>483719.14</v>
      </c>
      <c r="E59" s="66">
        <v>0.20369999999999999</v>
      </c>
      <c r="F59" s="67">
        <v>98533.588818000004</v>
      </c>
      <c r="G59" s="66" t="s">
        <v>100</v>
      </c>
      <c r="H59" s="68">
        <v>3.5203600816137402E-2</v>
      </c>
      <c r="I59" s="87">
        <v>3468.73712773029</v>
      </c>
      <c r="J59" s="69" t="str">
        <f>_xlfn.XLOOKUP(SimpleBB[[#This Row],[customer_code]],'Input  - indicative charges'!$B$13:$B$69,'Input  - indicative charges'!$E$13:$E$69)</f>
        <v>North Island generation</v>
      </c>
      <c r="K59" s="70">
        <f t="shared" si="0"/>
        <v>3206.6863165240011</v>
      </c>
    </row>
    <row r="60" spans="1:11" x14ac:dyDescent="0.25">
      <c r="A60" s="65">
        <v>44287</v>
      </c>
      <c r="B60" s="66" t="s">
        <v>136</v>
      </c>
      <c r="C60" s="66" t="s">
        <v>137</v>
      </c>
      <c r="D60" s="67">
        <v>483719.14</v>
      </c>
      <c r="E60" s="66">
        <v>0.20369999999999999</v>
      </c>
      <c r="F60" s="67">
        <v>98533.588818000004</v>
      </c>
      <c r="G60" s="66" t="s">
        <v>102</v>
      </c>
      <c r="H60" s="68">
        <v>2.9724784662583E-3</v>
      </c>
      <c r="I60" s="87">
        <v>292.88897096465502</v>
      </c>
      <c r="J60" s="69" t="str">
        <f>_xlfn.XLOOKUP(SimpleBB[[#This Row],[customer_code]],'Input  - indicative charges'!$B$13:$B$69,'Input  - indicative charges'!$E$13:$E$69)</f>
        <v>Lower North Island distributor</v>
      </c>
      <c r="K60" s="70">
        <f t="shared" si="0"/>
        <v>270.76224599</v>
      </c>
    </row>
    <row r="61" spans="1:11" x14ac:dyDescent="0.25">
      <c r="A61" s="65">
        <v>44287</v>
      </c>
      <c r="B61" s="66" t="s">
        <v>136</v>
      </c>
      <c r="C61" s="66" t="s">
        <v>137</v>
      </c>
      <c r="D61" s="67">
        <v>483719.14</v>
      </c>
      <c r="E61" s="66">
        <v>0.20369999999999999</v>
      </c>
      <c r="F61" s="67">
        <v>98533.588818000004</v>
      </c>
      <c r="G61" s="66" t="s">
        <v>104</v>
      </c>
      <c r="H61" s="68">
        <v>0.10131114271245301</v>
      </c>
      <c r="I61" s="87">
        <v>9982.5504787105692</v>
      </c>
      <c r="J61" s="69" t="str">
        <f>_xlfn.XLOOKUP(SimpleBB[[#This Row],[customer_code]],'Input  - indicative charges'!$B$13:$B$69,'Input  - indicative charges'!$E$13:$E$69)</f>
        <v>Lower North Island distributor</v>
      </c>
      <c r="K61" s="70">
        <f t="shared" si="0"/>
        <v>9228.4041267310167</v>
      </c>
    </row>
    <row r="62" spans="1:11" x14ac:dyDescent="0.25">
      <c r="A62" s="65">
        <v>44287</v>
      </c>
      <c r="B62" s="66" t="s">
        <v>136</v>
      </c>
      <c r="C62" s="66" t="s">
        <v>137</v>
      </c>
      <c r="D62" s="67">
        <v>483719.14</v>
      </c>
      <c r="E62" s="66">
        <v>0.20369999999999999</v>
      </c>
      <c r="F62" s="67">
        <v>98533.588818000004</v>
      </c>
      <c r="G62" s="66" t="s">
        <v>106</v>
      </c>
      <c r="H62" s="68">
        <v>3.64685113407692E-2</v>
      </c>
      <c r="I62" s="87">
        <v>3593.3733012559201</v>
      </c>
      <c r="J62" s="69" t="str">
        <f>_xlfn.XLOOKUP(SimpleBB[[#This Row],[customer_code]],'Input  - indicative charges'!$B$13:$B$69,'Input  - indicative charges'!$E$13:$E$69)</f>
        <v>Upper North Island distributor</v>
      </c>
      <c r="K62" s="70">
        <f t="shared" si="0"/>
        <v>3321.9066683325759</v>
      </c>
    </row>
    <row r="63" spans="1:11" x14ac:dyDescent="0.25">
      <c r="A63" s="65">
        <v>44287</v>
      </c>
      <c r="B63" s="66" t="s">
        <v>136</v>
      </c>
      <c r="C63" s="66" t="s">
        <v>137</v>
      </c>
      <c r="D63" s="67">
        <v>483719.14</v>
      </c>
      <c r="E63" s="66">
        <v>0.20369999999999999</v>
      </c>
      <c r="F63" s="67">
        <v>98533.588818000004</v>
      </c>
      <c r="G63" s="66" t="s">
        <v>108</v>
      </c>
      <c r="H63" s="68">
        <v>4.1812920147639199E-4</v>
      </c>
      <c r="I63" s="87">
        <v>41.199770811073499</v>
      </c>
      <c r="J63" s="69" t="str">
        <f>_xlfn.XLOOKUP(SimpleBB[[#This Row],[customer_code]],'Input  - indicative charges'!$B$13:$B$69,'Input  - indicative charges'!$E$13:$E$69)</f>
        <v>Lower North Island distributor</v>
      </c>
      <c r="K63" s="70">
        <f t="shared" si="0"/>
        <v>38.087273967122847</v>
      </c>
    </row>
    <row r="64" spans="1:11" x14ac:dyDescent="0.25">
      <c r="A64" s="65">
        <v>44287</v>
      </c>
      <c r="B64" s="66" t="s">
        <v>136</v>
      </c>
      <c r="C64" s="66" t="s">
        <v>137</v>
      </c>
      <c r="D64" s="67">
        <v>483719.14</v>
      </c>
      <c r="E64" s="66">
        <v>0.20369999999999999</v>
      </c>
      <c r="F64" s="67">
        <v>98533.588818000004</v>
      </c>
      <c r="G64" s="66" t="s">
        <v>110</v>
      </c>
      <c r="H64" s="68">
        <v>4.2014105864836897E-5</v>
      </c>
      <c r="I64" s="87">
        <v>4.1398006318417702</v>
      </c>
      <c r="J64" s="69" t="str">
        <f>_xlfn.XLOOKUP(SimpleBB[[#This Row],[customer_code]],'Input  - indicative charges'!$B$13:$B$69,'Input  - indicative charges'!$E$13:$E$69)</f>
        <v>Lower South Island distributor</v>
      </c>
      <c r="K64" s="70">
        <f t="shared" si="0"/>
        <v>3.8270533483610274</v>
      </c>
    </row>
    <row r="65" spans="1:11" x14ac:dyDescent="0.25">
      <c r="A65" s="65">
        <v>44287</v>
      </c>
      <c r="B65" s="66" t="s">
        <v>136</v>
      </c>
      <c r="C65" s="66" t="s">
        <v>137</v>
      </c>
      <c r="D65" s="67">
        <v>483719.14</v>
      </c>
      <c r="E65" s="66">
        <v>0.20369999999999999</v>
      </c>
      <c r="F65" s="67">
        <v>98533.588818000004</v>
      </c>
      <c r="G65" s="66" t="s">
        <v>112</v>
      </c>
      <c r="H65" s="68">
        <v>6.6350990051471798E-4</v>
      </c>
      <c r="I65" s="87">
        <v>65.378011713989295</v>
      </c>
      <c r="J65" s="69" t="str">
        <f>_xlfn.XLOOKUP(SimpleBB[[#This Row],[customer_code]],'Input  - indicative charges'!$B$13:$B$69,'Input  - indicative charges'!$E$13:$E$69)</f>
        <v>North Island generation</v>
      </c>
      <c r="K65" s="70">
        <f t="shared" si="0"/>
        <v>60.438934357062159</v>
      </c>
    </row>
    <row r="66" spans="1:11" x14ac:dyDescent="0.25">
      <c r="A66" s="65">
        <v>44287</v>
      </c>
      <c r="B66" s="66" t="s">
        <v>136</v>
      </c>
      <c r="C66" s="66" t="s">
        <v>137</v>
      </c>
      <c r="D66" s="67">
        <v>483719.14</v>
      </c>
      <c r="E66" s="66">
        <v>0.20369999999999999</v>
      </c>
      <c r="F66" s="67">
        <v>98533.588818000004</v>
      </c>
      <c r="G66" s="66" t="s">
        <v>114</v>
      </c>
      <c r="H66" s="68">
        <v>1.8559295167262101E-3</v>
      </c>
      <c r="I66" s="87">
        <v>182.87139587628999</v>
      </c>
      <c r="J66" s="69" t="str">
        <f>_xlfn.XLOOKUP(SimpleBB[[#This Row],[customer_code]],'Input  - indicative charges'!$B$13:$B$69,'Input  - indicative charges'!$E$13:$E$69)</f>
        <v>Lower North Island distributor</v>
      </c>
      <c r="K66" s="70">
        <f t="shared" si="0"/>
        <v>169.05610925433578</v>
      </c>
    </row>
    <row r="67" spans="1:11" x14ac:dyDescent="0.25">
      <c r="A67" s="65">
        <v>44287</v>
      </c>
      <c r="B67" s="66" t="s">
        <v>136</v>
      </c>
      <c r="C67" s="66" t="s">
        <v>137</v>
      </c>
      <c r="D67" s="67">
        <v>483719.14</v>
      </c>
      <c r="E67" s="66">
        <v>0.20369999999999999</v>
      </c>
      <c r="F67" s="67">
        <v>98533.588818000004</v>
      </c>
      <c r="G67" s="66" t="s">
        <v>116</v>
      </c>
      <c r="H67" s="68">
        <v>4.2152534668444999E-4</v>
      </c>
      <c r="I67" s="87">
        <v>41.534405186570503</v>
      </c>
      <c r="J67" s="69" t="str">
        <f>_xlfn.XLOOKUP(SimpleBB[[#This Row],[customer_code]],'Input  - indicative charges'!$B$13:$B$69,'Input  - indicative charges'!$E$13:$E$69)</f>
        <v>Major Industrial</v>
      </c>
      <c r="K67" s="70">
        <f t="shared" si="0"/>
        <v>38.396627900105059</v>
      </c>
    </row>
    <row r="68" spans="1:11" x14ac:dyDescent="0.25">
      <c r="A68" s="65">
        <v>44287</v>
      </c>
      <c r="B68" s="66" t="s">
        <v>136</v>
      </c>
      <c r="C68" s="66" t="s">
        <v>137</v>
      </c>
      <c r="D68" s="67">
        <v>483719.14</v>
      </c>
      <c r="E68" s="66">
        <v>0.20369999999999999</v>
      </c>
      <c r="F68" s="67">
        <v>98533.588818000004</v>
      </c>
      <c r="G68" s="66" t="s">
        <v>118</v>
      </c>
      <c r="H68" s="68">
        <v>1.7846620213584498E-5</v>
      </c>
      <c r="I68" s="87">
        <v>1.7584915379163499</v>
      </c>
      <c r="J68" s="69" t="str">
        <f>_xlfn.XLOOKUP(SimpleBB[[#This Row],[customer_code]],'Input  - indicative charges'!$B$13:$B$69,'Input  - indicative charges'!$E$13:$E$69)</f>
        <v>Upper South Island distributor</v>
      </c>
      <c r="K68" s="70">
        <f t="shared" si="0"/>
        <v>1.6256437270152397</v>
      </c>
    </row>
    <row r="69" spans="1:11" x14ac:dyDescent="0.25">
      <c r="A69" s="65">
        <v>44287</v>
      </c>
      <c r="B69" s="66" t="s">
        <v>136</v>
      </c>
      <c r="C69" s="66" t="s">
        <v>137</v>
      </c>
      <c r="D69" s="67">
        <v>483719.14</v>
      </c>
      <c r="E69" s="66">
        <v>0.20369999999999999</v>
      </c>
      <c r="F69" s="67">
        <v>98533.588818000004</v>
      </c>
      <c r="G69" s="66" t="s">
        <v>120</v>
      </c>
      <c r="H69" s="68">
        <v>2.7928022540690302E-4</v>
      </c>
      <c r="I69" s="87">
        <v>27.518482895242101</v>
      </c>
      <c r="J69" s="69" t="str">
        <f>_xlfn.XLOOKUP(SimpleBB[[#This Row],[customer_code]],'Input  - indicative charges'!$B$13:$B$69,'Input  - indicative charges'!$E$13:$E$69)</f>
        <v>Lower North Island distributor</v>
      </c>
      <c r="K69" s="70">
        <f t="shared" si="0"/>
        <v>25.439558923686167</v>
      </c>
    </row>
    <row r="70" spans="1:11" x14ac:dyDescent="0.25">
      <c r="A70" s="65">
        <v>44287</v>
      </c>
      <c r="B70" s="66" t="s">
        <v>136</v>
      </c>
      <c r="C70" s="66" t="s">
        <v>137</v>
      </c>
      <c r="D70" s="67">
        <v>483719.14</v>
      </c>
      <c r="E70" s="66">
        <v>0.20369999999999999</v>
      </c>
      <c r="F70" s="67">
        <v>98533.588818000004</v>
      </c>
      <c r="G70" s="66" t="s">
        <v>241</v>
      </c>
      <c r="H70" s="68">
        <v>0.10695376059764999</v>
      </c>
      <c r="I70" s="87">
        <v>10538.5378692676</v>
      </c>
      <c r="J70" s="69" t="str">
        <f>_xlfn.XLOOKUP(SimpleBB[[#This Row],[customer_code]],'Input  - indicative charges'!$B$13:$B$69,'Input  - indicative charges'!$E$13:$E$69)</f>
        <v>North Island generation</v>
      </c>
      <c r="K70" s="70">
        <f t="shared" si="0"/>
        <v>9742.3886380409622</v>
      </c>
    </row>
    <row r="71" spans="1:11" x14ac:dyDescent="0.25">
      <c r="A71" s="65">
        <v>44317</v>
      </c>
      <c r="B71" s="66" t="s">
        <v>136</v>
      </c>
      <c r="C71" s="66" t="s">
        <v>137</v>
      </c>
      <c r="D71" s="67">
        <v>570526.56000000006</v>
      </c>
      <c r="E71" s="66">
        <v>0.1762</v>
      </c>
      <c r="F71" s="67">
        <v>100526.779872</v>
      </c>
      <c r="G71" s="66" t="s">
        <v>8</v>
      </c>
      <c r="H71" s="68">
        <v>1.12880749192023E-4</v>
      </c>
      <c r="I71" s="87">
        <v>11.347538225813</v>
      </c>
      <c r="J71" s="69" t="str">
        <f>_xlfn.XLOOKUP(SimpleBB[[#This Row],[customer_code]],'Input  - indicative charges'!$B$13:$B$69,'Input  - indicative charges'!$E$13:$E$69)</f>
        <v>Lower South Island distributor</v>
      </c>
      <c r="K71" s="70">
        <f t="shared" si="0"/>
        <v>10.490271881385681</v>
      </c>
    </row>
    <row r="72" spans="1:11" x14ac:dyDescent="0.25">
      <c r="A72" s="65">
        <v>44317</v>
      </c>
      <c r="B72" s="66" t="s">
        <v>136</v>
      </c>
      <c r="C72" s="66" t="s">
        <v>137</v>
      </c>
      <c r="D72" s="67">
        <v>570526.56000000006</v>
      </c>
      <c r="E72" s="66">
        <v>0.1762</v>
      </c>
      <c r="F72" s="67">
        <v>100526.779872</v>
      </c>
      <c r="G72" s="66" t="s">
        <v>10</v>
      </c>
      <c r="H72" s="68">
        <v>4.56121600787113E-6</v>
      </c>
      <c r="I72" s="87">
        <v>0.45852435757190402</v>
      </c>
      <c r="J72" s="69" t="str">
        <f>_xlfn.XLOOKUP(SimpleBB[[#This Row],[customer_code]],'Input  - indicative charges'!$B$13:$B$69,'Input  - indicative charges'!$E$13:$E$69)</f>
        <v>Upper South Island distributor</v>
      </c>
      <c r="K72" s="70">
        <f t="shared" si="0"/>
        <v>0.42388446546275987</v>
      </c>
    </row>
    <row r="73" spans="1:11" x14ac:dyDescent="0.25">
      <c r="A73" s="65">
        <v>44317</v>
      </c>
      <c r="B73" s="66" t="s">
        <v>136</v>
      </c>
      <c r="C73" s="66" t="s">
        <v>137</v>
      </c>
      <c r="D73" s="67">
        <v>570526.56000000006</v>
      </c>
      <c r="E73" s="66">
        <v>0.1762</v>
      </c>
      <c r="F73" s="67">
        <v>100526.779872</v>
      </c>
      <c r="G73" s="66" t="s">
        <v>12</v>
      </c>
      <c r="H73" s="68">
        <v>9.9770902398759302E-5</v>
      </c>
      <c r="I73" s="87">
        <v>10.0296475430708</v>
      </c>
      <c r="J73" s="69" t="str">
        <f>_xlfn.XLOOKUP(SimpleBB[[#This Row],[customer_code]],'Input  - indicative charges'!$B$13:$B$69,'Input  - indicative charges'!$E$13:$E$69)</f>
        <v>Lower North Island distributor</v>
      </c>
      <c r="K73" s="70">
        <f t="shared" si="0"/>
        <v>9.2719431745951653</v>
      </c>
    </row>
    <row r="74" spans="1:11" x14ac:dyDescent="0.25">
      <c r="A74" s="65">
        <v>44317</v>
      </c>
      <c r="B74" s="66" t="s">
        <v>136</v>
      </c>
      <c r="C74" s="66" t="s">
        <v>137</v>
      </c>
      <c r="D74" s="67">
        <v>570526.56000000006</v>
      </c>
      <c r="E74" s="66">
        <v>0.1762</v>
      </c>
      <c r="F74" s="67">
        <v>100526.779872</v>
      </c>
      <c r="G74" s="66" t="s">
        <v>14</v>
      </c>
      <c r="H74" s="68">
        <v>6.8400295681876903E-4</v>
      </c>
      <c r="I74" s="87">
        <v>68.760614671917494</v>
      </c>
      <c r="J74" s="69" t="str">
        <f>_xlfn.XLOOKUP(SimpleBB[[#This Row],[customer_code]],'Input  - indicative charges'!$B$13:$B$69,'Input  - indicative charges'!$E$13:$E$69)</f>
        <v>Upper North Island distributor</v>
      </c>
      <c r="K74" s="70">
        <f t="shared" si="0"/>
        <v>63.565993635410962</v>
      </c>
    </row>
    <row r="75" spans="1:11" x14ac:dyDescent="0.25">
      <c r="A75" s="65">
        <v>44317</v>
      </c>
      <c r="B75" s="66" t="s">
        <v>136</v>
      </c>
      <c r="C75" s="66" t="s">
        <v>137</v>
      </c>
      <c r="D75" s="67">
        <v>570526.56000000006</v>
      </c>
      <c r="E75" s="66">
        <v>0.1762</v>
      </c>
      <c r="F75" s="67">
        <v>100526.779872</v>
      </c>
      <c r="G75" s="66" t="s">
        <v>16</v>
      </c>
      <c r="H75" s="68">
        <v>8.9217387779067601E-3</v>
      </c>
      <c r="I75" s="87">
        <v>896.873670202119</v>
      </c>
      <c r="J75" s="69" t="str">
        <f>_xlfn.XLOOKUP(SimpleBB[[#This Row],[customer_code]],'Input  - indicative charges'!$B$13:$B$69,'Input  - indicative charges'!$E$13:$E$69)</f>
        <v>South Island generation</v>
      </c>
      <c r="K75" s="70">
        <f t="shared" si="0"/>
        <v>829.11803921263197</v>
      </c>
    </row>
    <row r="76" spans="1:11" x14ac:dyDescent="0.25">
      <c r="A76" s="65">
        <v>44317</v>
      </c>
      <c r="B76" s="66" t="s">
        <v>136</v>
      </c>
      <c r="C76" s="66" t="s">
        <v>137</v>
      </c>
      <c r="D76" s="67">
        <v>570526.56000000006</v>
      </c>
      <c r="E76" s="66">
        <v>0.1762</v>
      </c>
      <c r="F76" s="67">
        <v>100526.779872</v>
      </c>
      <c r="G76" s="66" t="s">
        <v>19</v>
      </c>
      <c r="H76" s="68">
        <v>1.05922995529017E-4</v>
      </c>
      <c r="I76" s="87">
        <v>10.648097654928399</v>
      </c>
      <c r="J76" s="69" t="str">
        <f>_xlfn.XLOOKUP(SimpleBB[[#This Row],[customer_code]],'Input  - indicative charges'!$B$13:$B$69,'Input  - indicative charges'!$E$13:$E$69)</f>
        <v>Lower South Island distributor</v>
      </c>
      <c r="K76" s="70">
        <f t="shared" si="0"/>
        <v>9.8436715697198096</v>
      </c>
    </row>
    <row r="77" spans="1:11" x14ac:dyDescent="0.25">
      <c r="A77" s="65">
        <v>44317</v>
      </c>
      <c r="B77" s="66" t="s">
        <v>136</v>
      </c>
      <c r="C77" s="66" t="s">
        <v>137</v>
      </c>
      <c r="D77" s="67">
        <v>570526.56000000006</v>
      </c>
      <c r="E77" s="66">
        <v>0.1762</v>
      </c>
      <c r="F77" s="67">
        <v>100526.779872</v>
      </c>
      <c r="G77" s="66" t="s">
        <v>21</v>
      </c>
      <c r="H77" s="68">
        <v>6.8534715722578797E-5</v>
      </c>
      <c r="I77" s="87">
        <v>6.8895742810337799</v>
      </c>
      <c r="J77" s="69" t="str">
        <f>_xlfn.XLOOKUP(SimpleBB[[#This Row],[customer_code]],'Input  - indicative charges'!$B$13:$B$69,'Input  - indicative charges'!$E$13:$E$69)</f>
        <v>Upper South Island distributor</v>
      </c>
      <c r="K77" s="70">
        <f t="shared" si="0"/>
        <v>6.3690913321306351</v>
      </c>
    </row>
    <row r="78" spans="1:11" x14ac:dyDescent="0.25">
      <c r="A78" s="65">
        <v>44317</v>
      </c>
      <c r="B78" s="66" t="s">
        <v>136</v>
      </c>
      <c r="C78" s="66" t="s">
        <v>137</v>
      </c>
      <c r="D78" s="67">
        <v>570526.56000000006</v>
      </c>
      <c r="E78" s="66">
        <v>0.1762</v>
      </c>
      <c r="F78" s="67">
        <v>100526.779872</v>
      </c>
      <c r="G78" s="66" t="s">
        <v>23</v>
      </c>
      <c r="H78" s="68">
        <v>2.5899091676464397E-4</v>
      </c>
      <c r="I78" s="87">
        <v>26.035522878446901</v>
      </c>
      <c r="J78" s="69" t="str">
        <f>_xlfn.XLOOKUP(SimpleBB[[#This Row],[customer_code]],'Input  - indicative charges'!$B$13:$B$69,'Input  - indicative charges'!$E$13:$E$69)</f>
        <v>Lower North Island distributor</v>
      </c>
      <c r="K78" s="70">
        <f t="shared" ref="K78:K141" si="1">I78*$L$9</f>
        <v>24.06863128671041</v>
      </c>
    </row>
    <row r="79" spans="1:11" x14ac:dyDescent="0.25">
      <c r="A79" s="65">
        <v>44317</v>
      </c>
      <c r="B79" s="66" t="s">
        <v>136</v>
      </c>
      <c r="C79" s="66" t="s">
        <v>137</v>
      </c>
      <c r="D79" s="67">
        <v>570526.56000000006</v>
      </c>
      <c r="E79" s="66">
        <v>0.1762</v>
      </c>
      <c r="F79" s="67">
        <v>100526.779872</v>
      </c>
      <c r="G79" s="66" t="s">
        <v>25</v>
      </c>
      <c r="H79" s="68">
        <v>1.1154872268245001E-2</v>
      </c>
      <c r="I79" s="87">
        <v>1121.3633890101401</v>
      </c>
      <c r="J79" s="69" t="str">
        <f>_xlfn.XLOOKUP(SimpleBB[[#This Row],[customer_code]],'Input  - indicative charges'!$B$13:$B$69,'Input  - indicative charges'!$E$13:$E$69)</f>
        <v>North Island generation</v>
      </c>
      <c r="K79" s="70">
        <f t="shared" si="1"/>
        <v>1036.6483544236423</v>
      </c>
    </row>
    <row r="80" spans="1:11" x14ac:dyDescent="0.25">
      <c r="A80" s="65">
        <v>44317</v>
      </c>
      <c r="B80" s="66" t="s">
        <v>136</v>
      </c>
      <c r="C80" s="66" t="s">
        <v>137</v>
      </c>
      <c r="D80" s="67">
        <v>570526.56000000006</v>
      </c>
      <c r="E80" s="66">
        <v>0.1762</v>
      </c>
      <c r="F80" s="67">
        <v>100526.779872</v>
      </c>
      <c r="G80" s="66" t="s">
        <v>27</v>
      </c>
      <c r="H80" s="68">
        <v>5.4673579739662704E-4</v>
      </c>
      <c r="I80" s="87">
        <v>54.961589153033103</v>
      </c>
      <c r="J80" s="69" t="str">
        <f>_xlfn.XLOOKUP(SimpleBB[[#This Row],[customer_code]],'Input  - indicative charges'!$B$13:$B$69,'Input  - indicative charges'!$E$13:$E$69)</f>
        <v>Lower North Island distributor</v>
      </c>
      <c r="K80" s="70">
        <f t="shared" si="1"/>
        <v>50.809435648059015</v>
      </c>
    </row>
    <row r="81" spans="1:11" x14ac:dyDescent="0.25">
      <c r="A81" s="65">
        <v>44317</v>
      </c>
      <c r="B81" s="66" t="s">
        <v>136</v>
      </c>
      <c r="C81" s="66" t="s">
        <v>137</v>
      </c>
      <c r="D81" s="67">
        <v>570526.56000000006</v>
      </c>
      <c r="E81" s="66">
        <v>0.1762</v>
      </c>
      <c r="F81" s="67">
        <v>100526.779872</v>
      </c>
      <c r="G81" s="66" t="s">
        <v>29</v>
      </c>
      <c r="H81" s="68">
        <v>4.1494386449573102E-2</v>
      </c>
      <c r="I81" s="87">
        <v>4171.2970525399396</v>
      </c>
      <c r="J81" s="69" t="str">
        <f>_xlfn.XLOOKUP(SimpleBB[[#This Row],[customer_code]],'Input  - indicative charges'!$B$13:$B$69,'Input  - indicative charges'!$E$13:$E$69)</f>
        <v>Lower North Island distributor</v>
      </c>
      <c r="K81" s="70">
        <f t="shared" si="1"/>
        <v>3856.1703259679152</v>
      </c>
    </row>
    <row r="82" spans="1:11" x14ac:dyDescent="0.25">
      <c r="A82" s="65">
        <v>44317</v>
      </c>
      <c r="B82" s="66" t="s">
        <v>136</v>
      </c>
      <c r="C82" s="66" t="s">
        <v>137</v>
      </c>
      <c r="D82" s="67">
        <v>570526.56000000006</v>
      </c>
      <c r="E82" s="66">
        <v>0.1762</v>
      </c>
      <c r="F82" s="67">
        <v>100526.779872</v>
      </c>
      <c r="G82" s="66" t="s">
        <v>31</v>
      </c>
      <c r="H82" s="68">
        <v>1.6739179681352699E-5</v>
      </c>
      <c r="I82" s="87">
        <v>1.6827358310652001</v>
      </c>
      <c r="J82" s="69" t="str">
        <f>_xlfn.XLOOKUP(SimpleBB[[#This Row],[customer_code]],'Input  - indicative charges'!$B$13:$B$69,'Input  - indicative charges'!$E$13:$E$69)</f>
        <v>Major Industrial</v>
      </c>
      <c r="K82" s="70">
        <f t="shared" si="1"/>
        <v>1.5556110956531914</v>
      </c>
    </row>
    <row r="83" spans="1:11" x14ac:dyDescent="0.25">
      <c r="A83" s="65">
        <v>44317</v>
      </c>
      <c r="B83" s="66" t="s">
        <v>136</v>
      </c>
      <c r="C83" s="66" t="s">
        <v>137</v>
      </c>
      <c r="D83" s="67">
        <v>570526.56000000006</v>
      </c>
      <c r="E83" s="66">
        <v>0.1762</v>
      </c>
      <c r="F83" s="67">
        <v>100526.779872</v>
      </c>
      <c r="G83" s="66" t="s">
        <v>34</v>
      </c>
      <c r="H83" s="68">
        <v>5.3407582213357697E-5</v>
      </c>
      <c r="I83" s="87">
        <v>5.3688922606579501</v>
      </c>
      <c r="J83" s="69" t="str">
        <f>_xlfn.XLOOKUP(SimpleBB[[#This Row],[customer_code]],'Input  - indicative charges'!$B$13:$B$69,'Input  - indicative charges'!$E$13:$E$69)</f>
        <v>Major Industrial</v>
      </c>
      <c r="K83" s="70">
        <f t="shared" si="1"/>
        <v>4.9632914554146952</v>
      </c>
    </row>
    <row r="84" spans="1:11" x14ac:dyDescent="0.25">
      <c r="A84" s="65">
        <v>44317</v>
      </c>
      <c r="B84" s="66" t="s">
        <v>136</v>
      </c>
      <c r="C84" s="66" t="s">
        <v>137</v>
      </c>
      <c r="D84" s="67">
        <v>570526.56000000006</v>
      </c>
      <c r="E84" s="66">
        <v>0.1762</v>
      </c>
      <c r="F84" s="67">
        <v>100526.779872</v>
      </c>
      <c r="G84" s="66" t="s">
        <v>36</v>
      </c>
      <c r="H84" s="68">
        <v>4.4961215845156302E-5</v>
      </c>
      <c r="I84" s="87">
        <v>4.5198062480435102</v>
      </c>
      <c r="J84" s="69" t="str">
        <f>_xlfn.XLOOKUP(SimpleBB[[#This Row],[customer_code]],'Input  - indicative charges'!$B$13:$B$69,'Input  - indicative charges'!$E$13:$E$69)</f>
        <v>Upper South Island distributor</v>
      </c>
      <c r="K84" s="70">
        <f t="shared" si="1"/>
        <v>4.1783508854199205</v>
      </c>
    </row>
    <row r="85" spans="1:11" x14ac:dyDescent="0.25">
      <c r="A85" s="65">
        <v>44317</v>
      </c>
      <c r="B85" s="66" t="s">
        <v>136</v>
      </c>
      <c r="C85" s="66" t="s">
        <v>137</v>
      </c>
      <c r="D85" s="67">
        <v>570526.56000000006</v>
      </c>
      <c r="E85" s="66">
        <v>0.1762</v>
      </c>
      <c r="F85" s="67">
        <v>100526.779872</v>
      </c>
      <c r="G85" s="66" t="s">
        <v>38</v>
      </c>
      <c r="H85" s="68">
        <v>2.5114628769764899E-5</v>
      </c>
      <c r="I85" s="87">
        <v>2.5246927579051599</v>
      </c>
      <c r="J85" s="69" t="str">
        <f>_xlfn.XLOOKUP(SimpleBB[[#This Row],[customer_code]],'Input  - indicative charges'!$B$13:$B$69,'Input  - indicative charges'!$E$13:$E$69)</f>
        <v>North Island generation</v>
      </c>
      <c r="K85" s="70">
        <f t="shared" si="1"/>
        <v>2.3339611570678849</v>
      </c>
    </row>
    <row r="86" spans="1:11" x14ac:dyDescent="0.25">
      <c r="A86" s="65">
        <v>44317</v>
      </c>
      <c r="B86" s="66" t="s">
        <v>136</v>
      </c>
      <c r="C86" s="66" t="s">
        <v>137</v>
      </c>
      <c r="D86" s="67">
        <v>570526.56000000006</v>
      </c>
      <c r="E86" s="66">
        <v>0.1762</v>
      </c>
      <c r="F86" s="67">
        <v>100526.779872</v>
      </c>
      <c r="G86" s="66" t="s">
        <v>40</v>
      </c>
      <c r="H86" s="68">
        <v>8.2346301668117196E-7</v>
      </c>
      <c r="I86" s="87">
        <v>8.2780085410641205E-2</v>
      </c>
      <c r="J86" s="69" t="str">
        <f>_xlfn.XLOOKUP(SimpleBB[[#This Row],[customer_code]],'Input  - indicative charges'!$B$13:$B$69,'Input  - indicative charges'!$E$13:$E$69)</f>
        <v>North Island generation</v>
      </c>
      <c r="K86" s="70">
        <f t="shared" si="1"/>
        <v>7.6526342986585394E-2</v>
      </c>
    </row>
    <row r="87" spans="1:11" x14ac:dyDescent="0.25">
      <c r="A87" s="65">
        <v>44317</v>
      </c>
      <c r="B87" s="66" t="s">
        <v>136</v>
      </c>
      <c r="C87" s="66" t="s">
        <v>137</v>
      </c>
      <c r="D87" s="67">
        <v>570526.56000000006</v>
      </c>
      <c r="E87" s="66">
        <v>0.1762</v>
      </c>
      <c r="F87" s="67">
        <v>100526.779872</v>
      </c>
      <c r="G87" s="66" t="s">
        <v>42</v>
      </c>
      <c r="H87" s="68">
        <v>4.5768954627937904E-3</v>
      </c>
      <c r="I87" s="87">
        <v>460.10056268542701</v>
      </c>
      <c r="J87" s="69" t="str">
        <f>_xlfn.XLOOKUP(SimpleBB[[#This Row],[customer_code]],'Input  - indicative charges'!$B$13:$B$69,'Input  - indicative charges'!$E$13:$E$69)</f>
        <v>South Island generation</v>
      </c>
      <c r="K87" s="70">
        <f t="shared" si="1"/>
        <v>425.34159385947885</v>
      </c>
    </row>
    <row r="88" spans="1:11" x14ac:dyDescent="0.25">
      <c r="A88" s="65">
        <v>44317</v>
      </c>
      <c r="B88" s="66" t="s">
        <v>136</v>
      </c>
      <c r="C88" s="66" t="s">
        <v>137</v>
      </c>
      <c r="D88" s="67">
        <v>570526.56000000006</v>
      </c>
      <c r="E88" s="66">
        <v>0.1762</v>
      </c>
      <c r="F88" s="67">
        <v>100526.779872</v>
      </c>
      <c r="G88" s="66" t="s">
        <v>44</v>
      </c>
      <c r="H88" s="68">
        <v>4.1285881405960901E-5</v>
      </c>
      <c r="I88" s="87">
        <v>4.1503367119185297</v>
      </c>
      <c r="J88" s="69" t="str">
        <f>_xlfn.XLOOKUP(SimpleBB[[#This Row],[customer_code]],'Input  - indicative charges'!$B$13:$B$69,'Input  - indicative charges'!$E$13:$E$69)</f>
        <v>Major Industrial</v>
      </c>
      <c r="K88" s="70">
        <f t="shared" si="1"/>
        <v>3.8367934648840842</v>
      </c>
    </row>
    <row r="89" spans="1:11" x14ac:dyDescent="0.25">
      <c r="A89" s="65">
        <v>44317</v>
      </c>
      <c r="B89" s="66" t="s">
        <v>136</v>
      </c>
      <c r="C89" s="66" t="s">
        <v>137</v>
      </c>
      <c r="D89" s="67">
        <v>570526.56000000006</v>
      </c>
      <c r="E89" s="66">
        <v>0.1762</v>
      </c>
      <c r="F89" s="67">
        <v>100526.779872</v>
      </c>
      <c r="G89" s="66" t="s">
        <v>46</v>
      </c>
      <c r="H89" s="68">
        <v>8.9958933262949297E-5</v>
      </c>
      <c r="I89" s="87">
        <v>9.0432818816444396</v>
      </c>
      <c r="J89" s="69" t="str">
        <f>_xlfn.XLOOKUP(SimpleBB[[#This Row],[customer_code]],'Input  - indicative charges'!$B$13:$B$69,'Input  - indicative charges'!$E$13:$E$69)</f>
        <v>Upper South Island distributor</v>
      </c>
      <c r="K89" s="70">
        <f t="shared" si="1"/>
        <v>8.3600939473074565</v>
      </c>
    </row>
    <row r="90" spans="1:11" x14ac:dyDescent="0.25">
      <c r="A90" s="65">
        <v>44317</v>
      </c>
      <c r="B90" s="66" t="s">
        <v>136</v>
      </c>
      <c r="C90" s="66" t="s">
        <v>137</v>
      </c>
      <c r="D90" s="67">
        <v>570526.56000000006</v>
      </c>
      <c r="E90" s="66">
        <v>0.1762</v>
      </c>
      <c r="F90" s="67">
        <v>100526.779872</v>
      </c>
      <c r="G90" s="66" t="s">
        <v>48</v>
      </c>
      <c r="H90" s="68">
        <v>6.7523322737028199E-2</v>
      </c>
      <c r="I90" s="87">
        <v>6787.9022010112503</v>
      </c>
      <c r="J90" s="69" t="str">
        <f>_xlfn.XLOOKUP(SimpleBB[[#This Row],[customer_code]],'Input  - indicative charges'!$B$13:$B$69,'Input  - indicative charges'!$E$13:$E$69)</f>
        <v>North Island generation</v>
      </c>
      <c r="K90" s="70">
        <f t="shared" si="1"/>
        <v>6275.1002178503459</v>
      </c>
    </row>
    <row r="91" spans="1:11" x14ac:dyDescent="0.25">
      <c r="A91" s="65">
        <v>44317</v>
      </c>
      <c r="B91" s="66" t="s">
        <v>136</v>
      </c>
      <c r="C91" s="66" t="s">
        <v>137</v>
      </c>
      <c r="D91" s="67">
        <v>570526.56000000006</v>
      </c>
      <c r="E91" s="66">
        <v>0.1762</v>
      </c>
      <c r="F91" s="67">
        <v>100526.779872</v>
      </c>
      <c r="G91" s="66" t="s">
        <v>50</v>
      </c>
      <c r="H91" s="68">
        <v>1.10751276627268E-3</v>
      </c>
      <c r="I91" s="87">
        <v>111.33469206052401</v>
      </c>
      <c r="J91" s="69" t="str">
        <f>_xlfn.XLOOKUP(SimpleBB[[#This Row],[customer_code]],'Input  - indicative charges'!$B$13:$B$69,'Input  - indicative charges'!$E$13:$E$69)</f>
        <v>North Island generation</v>
      </c>
      <c r="K91" s="70">
        <f t="shared" si="1"/>
        <v>102.92375018296724</v>
      </c>
    </row>
    <row r="92" spans="1:11" x14ac:dyDescent="0.25">
      <c r="A92" s="65">
        <v>44317</v>
      </c>
      <c r="B92" s="66" t="s">
        <v>136</v>
      </c>
      <c r="C92" s="66" t="s">
        <v>137</v>
      </c>
      <c r="D92" s="67">
        <v>570526.56000000006</v>
      </c>
      <c r="E92" s="66">
        <v>0.1762</v>
      </c>
      <c r="F92" s="67">
        <v>100526.779872</v>
      </c>
      <c r="G92" s="66" t="s">
        <v>52</v>
      </c>
      <c r="H92" s="68">
        <v>2.2348717509101499E-3</v>
      </c>
      <c r="I92" s="87">
        <v>224.66446054589599</v>
      </c>
      <c r="J92" s="69" t="str">
        <f>_xlfn.XLOOKUP(SimpleBB[[#This Row],[customer_code]],'Input  - indicative charges'!$B$13:$B$69,'Input  - indicative charges'!$E$13:$E$69)</f>
        <v>North Island generation</v>
      </c>
      <c r="K92" s="70">
        <f t="shared" si="1"/>
        <v>207.69185582914761</v>
      </c>
    </row>
    <row r="93" spans="1:11" x14ac:dyDescent="0.25">
      <c r="A93" s="65">
        <v>44317</v>
      </c>
      <c r="B93" s="66" t="s">
        <v>136</v>
      </c>
      <c r="C93" s="66" t="s">
        <v>137</v>
      </c>
      <c r="D93" s="67">
        <v>570526.56000000006</v>
      </c>
      <c r="E93" s="66">
        <v>0.1762</v>
      </c>
      <c r="F93" s="67">
        <v>100526.779872</v>
      </c>
      <c r="G93" s="66" t="s">
        <v>54</v>
      </c>
      <c r="H93" s="68">
        <v>7.2301850453286502E-6</v>
      </c>
      <c r="I93" s="87">
        <v>0.72682722048557902</v>
      </c>
      <c r="J93" s="69" t="str">
        <f>_xlfn.XLOOKUP(SimpleBB[[#This Row],[customer_code]],'Input  - indicative charges'!$B$13:$B$69,'Input  - indicative charges'!$E$13:$E$69)</f>
        <v>Upper South Island distributor</v>
      </c>
      <c r="K93" s="70">
        <f t="shared" si="1"/>
        <v>0.67191799683400588</v>
      </c>
    </row>
    <row r="94" spans="1:11" x14ac:dyDescent="0.25">
      <c r="A94" s="65">
        <v>44317</v>
      </c>
      <c r="B94" s="66" t="s">
        <v>136</v>
      </c>
      <c r="C94" s="66" t="s">
        <v>137</v>
      </c>
      <c r="D94" s="67">
        <v>570526.56000000006</v>
      </c>
      <c r="E94" s="66">
        <v>0.1762</v>
      </c>
      <c r="F94" s="67">
        <v>100526.779872</v>
      </c>
      <c r="G94" s="66" t="s">
        <v>56</v>
      </c>
      <c r="H94" s="68">
        <v>2.1079704563812598E-3</v>
      </c>
      <c r="I94" s="87">
        <v>211.90748204531801</v>
      </c>
      <c r="J94" s="69" t="str">
        <f>_xlfn.XLOOKUP(SimpleBB[[#This Row],[customer_code]],'Input  - indicative charges'!$B$13:$B$69,'Input  - indicative charges'!$E$13:$E$69)</f>
        <v>Upper North Island distributor</v>
      </c>
      <c r="K94" s="70">
        <f t="shared" si="1"/>
        <v>195.89862189655454</v>
      </c>
    </row>
    <row r="95" spans="1:11" x14ac:dyDescent="0.25">
      <c r="A95" s="65">
        <v>44317</v>
      </c>
      <c r="B95" s="66" t="s">
        <v>136</v>
      </c>
      <c r="C95" s="66" t="s">
        <v>137</v>
      </c>
      <c r="D95" s="67">
        <v>570526.56000000006</v>
      </c>
      <c r="E95" s="66">
        <v>0.1762</v>
      </c>
      <c r="F95" s="67">
        <v>100526.779872</v>
      </c>
      <c r="G95" s="66" t="s">
        <v>58</v>
      </c>
      <c r="H95" s="68">
        <v>1.3792741991923399E-3</v>
      </c>
      <c r="I95" s="87">
        <v>138.65399380533799</v>
      </c>
      <c r="J95" s="69" t="str">
        <f>_xlfn.XLOOKUP(SimpleBB[[#This Row],[customer_code]],'Input  - indicative charges'!$B$13:$B$69,'Input  - indicative charges'!$E$13:$E$69)</f>
        <v>North Island generation</v>
      </c>
      <c r="K95" s="70">
        <f t="shared" si="1"/>
        <v>128.17917538706962</v>
      </c>
    </row>
    <row r="96" spans="1:11" x14ac:dyDescent="0.25">
      <c r="A96" s="65">
        <v>44317</v>
      </c>
      <c r="B96" s="66" t="s">
        <v>136</v>
      </c>
      <c r="C96" s="66" t="s">
        <v>137</v>
      </c>
      <c r="D96" s="67">
        <v>570526.56000000006</v>
      </c>
      <c r="E96" s="66">
        <v>0.1762</v>
      </c>
      <c r="F96" s="67">
        <v>100526.779872</v>
      </c>
      <c r="G96" s="66" t="s">
        <v>60</v>
      </c>
      <c r="H96" s="68">
        <v>2.2792266542943999E-4</v>
      </c>
      <c r="I96" s="87">
        <v>22.912331615464801</v>
      </c>
      <c r="J96" s="69" t="str">
        <f>_xlfn.XLOOKUP(SimpleBB[[#This Row],[customer_code]],'Input  - indicative charges'!$B$13:$B$69,'Input  - indicative charges'!$E$13:$E$69)</f>
        <v>Major Industrial</v>
      </c>
      <c r="K96" s="70">
        <f t="shared" si="1"/>
        <v>21.181386068031866</v>
      </c>
    </row>
    <row r="97" spans="1:11" x14ac:dyDescent="0.25">
      <c r="A97" s="65">
        <v>44317</v>
      </c>
      <c r="B97" s="66" t="s">
        <v>136</v>
      </c>
      <c r="C97" s="66" t="s">
        <v>137</v>
      </c>
      <c r="D97" s="67">
        <v>570526.56000000006</v>
      </c>
      <c r="E97" s="66">
        <v>0.1762</v>
      </c>
      <c r="F97" s="67">
        <v>100526.779872</v>
      </c>
      <c r="G97" s="66" t="s">
        <v>62</v>
      </c>
      <c r="H97" s="68">
        <v>7.39107589810296E-4</v>
      </c>
      <c r="I97" s="87">
        <v>74.300105982584199</v>
      </c>
      <c r="J97" s="69" t="str">
        <f>_xlfn.XLOOKUP(SimpleBB[[#This Row],[customer_code]],'Input  - indicative charges'!$B$13:$B$69,'Input  - indicative charges'!$E$13:$E$69)</f>
        <v>Major Industrial</v>
      </c>
      <c r="K97" s="70">
        <f t="shared" si="1"/>
        <v>68.686995986500534</v>
      </c>
    </row>
    <row r="98" spans="1:11" x14ac:dyDescent="0.25">
      <c r="A98" s="65">
        <v>44317</v>
      </c>
      <c r="B98" s="66" t="s">
        <v>136</v>
      </c>
      <c r="C98" s="66" t="s">
        <v>137</v>
      </c>
      <c r="D98" s="67">
        <v>570526.56000000006</v>
      </c>
      <c r="E98" s="66">
        <v>0.1762</v>
      </c>
      <c r="F98" s="67">
        <v>100526.779872</v>
      </c>
      <c r="G98" s="66" t="s">
        <v>64</v>
      </c>
      <c r="H98" s="68">
        <v>4.39318255637297E-5</v>
      </c>
      <c r="I98" s="87">
        <v>4.4163249578201604</v>
      </c>
      <c r="J98" s="69" t="str">
        <f>_xlfn.XLOOKUP(SimpleBB[[#This Row],[customer_code]],'Input  - indicative charges'!$B$13:$B$69,'Input  - indicative charges'!$E$13:$E$69)</f>
        <v>Major Industrial</v>
      </c>
      <c r="K98" s="70">
        <f t="shared" si="1"/>
        <v>4.0826872403651588</v>
      </c>
    </row>
    <row r="99" spans="1:11" x14ac:dyDescent="0.25">
      <c r="A99" s="65">
        <v>44317</v>
      </c>
      <c r="B99" s="66" t="s">
        <v>136</v>
      </c>
      <c r="C99" s="66" t="s">
        <v>137</v>
      </c>
      <c r="D99" s="67">
        <v>570526.56000000006</v>
      </c>
      <c r="E99" s="66">
        <v>0.1762</v>
      </c>
      <c r="F99" s="67">
        <v>100526.779872</v>
      </c>
      <c r="G99" s="66" t="s">
        <v>66</v>
      </c>
      <c r="H99" s="68">
        <v>4.7382550038858298E-4</v>
      </c>
      <c r="I99" s="87">
        <v>47.632151775303399</v>
      </c>
      <c r="J99" s="69" t="str">
        <f>_xlfn.XLOOKUP(SimpleBB[[#This Row],[customer_code]],'Input  - indicative charges'!$B$13:$B$69,'Input  - indicative charges'!$E$13:$E$69)</f>
        <v>Upper South Island distributor</v>
      </c>
      <c r="K99" s="70">
        <f t="shared" si="1"/>
        <v>44.033711319140394</v>
      </c>
    </row>
    <row r="100" spans="1:11" x14ac:dyDescent="0.25">
      <c r="A100" s="65">
        <v>44317</v>
      </c>
      <c r="B100" s="66" t="s">
        <v>136</v>
      </c>
      <c r="C100" s="66" t="s">
        <v>137</v>
      </c>
      <c r="D100" s="67">
        <v>570526.56000000006</v>
      </c>
      <c r="E100" s="66">
        <v>0.1762</v>
      </c>
      <c r="F100" s="67">
        <v>100526.779872</v>
      </c>
      <c r="G100" s="66" t="s">
        <v>68</v>
      </c>
      <c r="H100" s="68">
        <v>8.5574177104902197E-4</v>
      </c>
      <c r="I100" s="87">
        <v>86.024964645520399</v>
      </c>
      <c r="J100" s="69" t="str">
        <f>_xlfn.XLOOKUP(SimpleBB[[#This Row],[customer_code]],'Input  - indicative charges'!$B$13:$B$69,'Input  - indicative charges'!$E$13:$E$69)</f>
        <v>Major Industrial</v>
      </c>
      <c r="K100" s="70">
        <f t="shared" si="1"/>
        <v>79.526083081640834</v>
      </c>
    </row>
    <row r="101" spans="1:11" x14ac:dyDescent="0.25">
      <c r="A101" s="65">
        <v>44317</v>
      </c>
      <c r="B101" s="66" t="s">
        <v>136</v>
      </c>
      <c r="C101" s="66" t="s">
        <v>137</v>
      </c>
      <c r="D101" s="67">
        <v>570526.56000000006</v>
      </c>
      <c r="E101" s="66">
        <v>0.1762</v>
      </c>
      <c r="F101" s="67">
        <v>100526.779872</v>
      </c>
      <c r="G101" s="66" t="s">
        <v>70</v>
      </c>
      <c r="H101" s="68">
        <v>0.43620753196246298</v>
      </c>
      <c r="I101" s="87">
        <v>43850.538544098898</v>
      </c>
      <c r="J101" s="69" t="str">
        <f>_xlfn.XLOOKUP(SimpleBB[[#This Row],[customer_code]],'Input  - indicative charges'!$B$13:$B$69,'Input  - indicative charges'!$E$13:$E$69)</f>
        <v>Lower North Island distributor</v>
      </c>
      <c r="K101" s="70">
        <f t="shared" si="1"/>
        <v>40537.785581226577</v>
      </c>
    </row>
    <row r="102" spans="1:11" x14ac:dyDescent="0.25">
      <c r="A102" s="65">
        <v>44317</v>
      </c>
      <c r="B102" s="66" t="s">
        <v>136</v>
      </c>
      <c r="C102" s="66" t="s">
        <v>137</v>
      </c>
      <c r="D102" s="67">
        <v>570526.56000000006</v>
      </c>
      <c r="E102" s="66">
        <v>0.1762</v>
      </c>
      <c r="F102" s="67">
        <v>100526.779872</v>
      </c>
      <c r="G102" s="66" t="s">
        <v>72</v>
      </c>
      <c r="H102" s="68">
        <v>7.1153459726446894E-5</v>
      </c>
      <c r="I102" s="87">
        <v>7.1528281830517404</v>
      </c>
      <c r="J102" s="69" t="str">
        <f>_xlfn.XLOOKUP(SimpleBB[[#This Row],[customer_code]],'Input  - indicative charges'!$B$13:$B$69,'Input  - indicative charges'!$E$13:$E$69)</f>
        <v>Lower South Island distributor</v>
      </c>
      <c r="K102" s="70">
        <f t="shared" si="1"/>
        <v>6.6124573337292958</v>
      </c>
    </row>
    <row r="103" spans="1:11" x14ac:dyDescent="0.25">
      <c r="A103" s="65">
        <v>44317</v>
      </c>
      <c r="B103" s="66" t="s">
        <v>136</v>
      </c>
      <c r="C103" s="66" t="s">
        <v>137</v>
      </c>
      <c r="D103" s="67">
        <v>570526.56000000006</v>
      </c>
      <c r="E103" s="66">
        <v>0.1762</v>
      </c>
      <c r="F103" s="67">
        <v>100526.779872</v>
      </c>
      <c r="G103" s="66" t="s">
        <v>74</v>
      </c>
      <c r="H103" s="68">
        <v>1.1181182733381599E-6</v>
      </c>
      <c r="I103" s="87">
        <v>0.11240082953472599</v>
      </c>
      <c r="J103" s="69" t="str">
        <f>_xlfn.XLOOKUP(SimpleBB[[#This Row],[customer_code]],'Input  - indicative charges'!$B$13:$B$69,'Input  - indicative charges'!$E$13:$E$69)</f>
        <v>Major Industrial</v>
      </c>
      <c r="K103" s="70">
        <f t="shared" si="1"/>
        <v>0.10390934474495528</v>
      </c>
    </row>
    <row r="104" spans="1:11" x14ac:dyDescent="0.25">
      <c r="A104" s="65">
        <v>44317</v>
      </c>
      <c r="B104" s="66" t="s">
        <v>136</v>
      </c>
      <c r="C104" s="66" t="s">
        <v>137</v>
      </c>
      <c r="D104" s="67">
        <v>570526.56000000006</v>
      </c>
      <c r="E104" s="66">
        <v>0.1762</v>
      </c>
      <c r="F104" s="67">
        <v>100526.779872</v>
      </c>
      <c r="G104" s="66" t="s">
        <v>76</v>
      </c>
      <c r="H104" s="68">
        <v>6.9779158914792699E-5</v>
      </c>
      <c r="I104" s="87">
        <v>7.0146741478806698</v>
      </c>
      <c r="J104" s="69" t="str">
        <f>_xlfn.XLOOKUP(SimpleBB[[#This Row],[customer_code]],'Input  - indicative charges'!$B$13:$B$69,'Input  - indicative charges'!$E$13:$E$69)</f>
        <v>Lower North Island distributor</v>
      </c>
      <c r="K104" s="70">
        <f t="shared" si="1"/>
        <v>6.4847403468714511</v>
      </c>
    </row>
    <row r="105" spans="1:11" x14ac:dyDescent="0.25">
      <c r="A105" s="65">
        <v>44317</v>
      </c>
      <c r="B105" s="66" t="s">
        <v>136</v>
      </c>
      <c r="C105" s="66" t="s">
        <v>137</v>
      </c>
      <c r="D105" s="67">
        <v>570526.56000000006</v>
      </c>
      <c r="E105" s="66">
        <v>0.1762</v>
      </c>
      <c r="F105" s="67">
        <v>100526.779872</v>
      </c>
      <c r="G105" s="66" t="s">
        <v>78</v>
      </c>
      <c r="H105" s="68">
        <v>2.96633549677114E-6</v>
      </c>
      <c r="I105" s="87">
        <v>0.29819615551041201</v>
      </c>
      <c r="J105" s="69" t="str">
        <f>_xlfn.XLOOKUP(SimpleBB[[#This Row],[customer_code]],'Input  - indicative charges'!$B$13:$B$69,'Input  - indicative charges'!$E$13:$E$69)</f>
        <v>North Island generation</v>
      </c>
      <c r="K105" s="70">
        <f t="shared" si="1"/>
        <v>0.27566849152993872</v>
      </c>
    </row>
    <row r="106" spans="1:11" x14ac:dyDescent="0.25">
      <c r="A106" s="65">
        <v>44317</v>
      </c>
      <c r="B106" s="66" t="s">
        <v>136</v>
      </c>
      <c r="C106" s="66" t="s">
        <v>137</v>
      </c>
      <c r="D106" s="67">
        <v>570526.56000000006</v>
      </c>
      <c r="E106" s="66">
        <v>0.1762</v>
      </c>
      <c r="F106" s="67">
        <v>100526.779872</v>
      </c>
      <c r="G106" s="66" t="s">
        <v>80</v>
      </c>
      <c r="H106" s="68">
        <v>7.1787973751347097E-7</v>
      </c>
      <c r="I106" s="87">
        <v>7.2166138347585895E-2</v>
      </c>
      <c r="J106" s="69" t="str">
        <f>_xlfn.XLOOKUP(SimpleBB[[#This Row],[customer_code]],'Input  - indicative charges'!$B$13:$B$69,'Input  - indicative charges'!$E$13:$E$69)</f>
        <v>Major Industrial</v>
      </c>
      <c r="K106" s="70">
        <f t="shared" si="1"/>
        <v>6.6714242052410486E-2</v>
      </c>
    </row>
    <row r="107" spans="1:11" x14ac:dyDescent="0.25">
      <c r="A107" s="65">
        <v>44317</v>
      </c>
      <c r="B107" s="66" t="s">
        <v>136</v>
      </c>
      <c r="C107" s="66" t="s">
        <v>137</v>
      </c>
      <c r="D107" s="67">
        <v>570526.56000000006</v>
      </c>
      <c r="E107" s="66">
        <v>0.1762</v>
      </c>
      <c r="F107" s="67">
        <v>100526.779872</v>
      </c>
      <c r="G107" s="66" t="s">
        <v>82</v>
      </c>
      <c r="H107" s="68">
        <v>0.11824417796641901</v>
      </c>
      <c r="I107" s="87">
        <v>11886.7064495758</v>
      </c>
      <c r="J107" s="69" t="str">
        <f>_xlfn.XLOOKUP(SimpleBB[[#This Row],[customer_code]],'Input  - indicative charges'!$B$13:$B$69,'Input  - indicative charges'!$E$13:$E$69)</f>
        <v>Major Industrial</v>
      </c>
      <c r="K107" s="70">
        <f t="shared" si="1"/>
        <v>10988.707854415446</v>
      </c>
    </row>
    <row r="108" spans="1:11" x14ac:dyDescent="0.25">
      <c r="A108" s="65">
        <v>44317</v>
      </c>
      <c r="B108" s="66" t="s">
        <v>136</v>
      </c>
      <c r="C108" s="66" t="s">
        <v>137</v>
      </c>
      <c r="D108" s="67">
        <v>570526.56000000006</v>
      </c>
      <c r="E108" s="66">
        <v>0.1762</v>
      </c>
      <c r="F108" s="67">
        <v>100526.779872</v>
      </c>
      <c r="G108" s="66" t="s">
        <v>84</v>
      </c>
      <c r="H108" s="68">
        <v>3.6042242322327501E-9</v>
      </c>
      <c r="I108" s="87">
        <v>3.6232105600298901E-4</v>
      </c>
      <c r="J108" s="69" t="str">
        <f>_xlfn.XLOOKUP(SimpleBB[[#This Row],[customer_code]],'Input  - indicative charges'!$B$13:$B$69,'Input  - indicative charges'!$E$13:$E$69)</f>
        <v>Major Industrial</v>
      </c>
      <c r="K108" s="70">
        <f t="shared" si="1"/>
        <v>3.3494898278254605E-4</v>
      </c>
    </row>
    <row r="109" spans="1:11" x14ac:dyDescent="0.25">
      <c r="A109" s="65">
        <v>44317</v>
      </c>
      <c r="B109" s="66" t="s">
        <v>136</v>
      </c>
      <c r="C109" s="66" t="s">
        <v>137</v>
      </c>
      <c r="D109" s="67">
        <v>570526.56000000006</v>
      </c>
      <c r="E109" s="66">
        <v>0.1762</v>
      </c>
      <c r="F109" s="67">
        <v>100526.779872</v>
      </c>
      <c r="G109" s="66" t="s">
        <v>86</v>
      </c>
      <c r="H109" s="68">
        <v>1.24990979115345E-2</v>
      </c>
      <c r="I109" s="87">
        <v>1256.4940643514001</v>
      </c>
      <c r="J109" s="69" t="str">
        <f>_xlfn.XLOOKUP(SimpleBB[[#This Row],[customer_code]],'Input  - indicative charges'!$B$13:$B$69,'Input  - indicative charges'!$E$13:$E$69)</f>
        <v>North Island generation</v>
      </c>
      <c r="K109" s="70">
        <f t="shared" si="1"/>
        <v>1161.5703855845918</v>
      </c>
    </row>
    <row r="110" spans="1:11" x14ac:dyDescent="0.25">
      <c r="A110" s="65">
        <v>44317</v>
      </c>
      <c r="B110" s="66" t="s">
        <v>136</v>
      </c>
      <c r="C110" s="66" t="s">
        <v>137</v>
      </c>
      <c r="D110" s="67">
        <v>570526.56000000006</v>
      </c>
      <c r="E110" s="66">
        <v>0.1762</v>
      </c>
      <c r="F110" s="67">
        <v>100526.779872</v>
      </c>
      <c r="G110" s="66" t="s">
        <v>88</v>
      </c>
      <c r="H110" s="68">
        <v>8.0319619535992198E-4</v>
      </c>
      <c r="I110" s="87">
        <v>80.742727124974806</v>
      </c>
      <c r="J110" s="69" t="str">
        <f>_xlfn.XLOOKUP(SimpleBB[[#This Row],[customer_code]],'Input  - indicative charges'!$B$13:$B$69,'Input  - indicative charges'!$E$13:$E$69)</f>
        <v>North Island generation</v>
      </c>
      <c r="K110" s="70">
        <f t="shared" si="1"/>
        <v>74.64289990746741</v>
      </c>
    </row>
    <row r="111" spans="1:11" x14ac:dyDescent="0.25">
      <c r="A111" s="65">
        <v>44317</v>
      </c>
      <c r="B111" s="66" t="s">
        <v>136</v>
      </c>
      <c r="C111" s="66" t="s">
        <v>137</v>
      </c>
      <c r="D111" s="67">
        <v>570526.56000000006</v>
      </c>
      <c r="E111" s="66">
        <v>0.1762</v>
      </c>
      <c r="F111" s="67">
        <v>100526.779872</v>
      </c>
      <c r="G111" s="66" t="s">
        <v>90</v>
      </c>
      <c r="H111" s="68">
        <v>8.7103828555988897E-5</v>
      </c>
      <c r="I111" s="87">
        <v>8.7562673992563305</v>
      </c>
      <c r="J111" s="69" t="str">
        <f>_xlfn.XLOOKUP(SimpleBB[[#This Row],[customer_code]],'Input  - indicative charges'!$B$13:$B$69,'Input  - indicative charges'!$E$13:$E$69)</f>
        <v>Upper South Island distributor</v>
      </c>
      <c r="K111" s="70">
        <f t="shared" si="1"/>
        <v>8.0947623930768255</v>
      </c>
    </row>
    <row r="112" spans="1:11" x14ac:dyDescent="0.25">
      <c r="A112" s="65">
        <v>44317</v>
      </c>
      <c r="B112" s="66" t="s">
        <v>136</v>
      </c>
      <c r="C112" s="66" t="s">
        <v>137</v>
      </c>
      <c r="D112" s="67">
        <v>570526.56000000006</v>
      </c>
      <c r="E112" s="66">
        <v>0.1762</v>
      </c>
      <c r="F112" s="67">
        <v>100526.779872</v>
      </c>
      <c r="G112" s="66" t="s">
        <v>92</v>
      </c>
      <c r="H112" s="68">
        <v>1.3064505870586799E-5</v>
      </c>
      <c r="I112" s="87">
        <v>1.3133327057889399</v>
      </c>
      <c r="J112" s="69" t="str">
        <f>_xlfn.XLOOKUP(SimpleBB[[#This Row],[customer_code]],'Input  - indicative charges'!$B$13:$B$69,'Input  - indicative charges'!$E$13:$E$69)</f>
        <v>North Island generation</v>
      </c>
      <c r="K112" s="70">
        <f t="shared" si="1"/>
        <v>1.2141150688615383</v>
      </c>
    </row>
    <row r="113" spans="1:11" x14ac:dyDescent="0.25">
      <c r="A113" s="65">
        <v>44317</v>
      </c>
      <c r="B113" s="66" t="s">
        <v>136</v>
      </c>
      <c r="C113" s="66" t="s">
        <v>137</v>
      </c>
      <c r="D113" s="67">
        <v>570526.56000000006</v>
      </c>
      <c r="E113" s="66">
        <v>0.1762</v>
      </c>
      <c r="F113" s="67">
        <v>100526.779872</v>
      </c>
      <c r="G113" s="66" t="s">
        <v>94</v>
      </c>
      <c r="H113" s="68">
        <v>7.01580214431633E-5</v>
      </c>
      <c r="I113" s="87">
        <v>7.0527599778719399</v>
      </c>
      <c r="J113" s="69" t="str">
        <f>_xlfn.XLOOKUP(SimpleBB[[#This Row],[customer_code]],'Input  - indicative charges'!$B$13:$B$69,'Input  - indicative charges'!$E$13:$E$69)</f>
        <v>North Island generation</v>
      </c>
      <c r="K113" s="70">
        <f t="shared" si="1"/>
        <v>6.5199489272248368</v>
      </c>
    </row>
    <row r="114" spans="1:11" x14ac:dyDescent="0.25">
      <c r="A114" s="65">
        <v>44317</v>
      </c>
      <c r="B114" s="66" t="s">
        <v>136</v>
      </c>
      <c r="C114" s="66" t="s">
        <v>137</v>
      </c>
      <c r="D114" s="67">
        <v>570526.56000000006</v>
      </c>
      <c r="E114" s="66">
        <v>0.1762</v>
      </c>
      <c r="F114" s="67">
        <v>100526.779872</v>
      </c>
      <c r="G114" s="66" t="s">
        <v>96</v>
      </c>
      <c r="H114" s="68">
        <v>2.4444984518439398E-4</v>
      </c>
      <c r="I114" s="87">
        <v>24.573755776596101</v>
      </c>
      <c r="J114" s="69" t="str">
        <f>_xlfn.XLOOKUP(SimpleBB[[#This Row],[customer_code]],'Input  - indicative charges'!$B$13:$B$69,'Input  - indicative charges'!$E$13:$E$69)</f>
        <v>Upper North Island distributor</v>
      </c>
      <c r="K114" s="70">
        <f t="shared" si="1"/>
        <v>22.717295514974644</v>
      </c>
    </row>
    <row r="115" spans="1:11" x14ac:dyDescent="0.25">
      <c r="A115" s="65">
        <v>44317</v>
      </c>
      <c r="B115" s="66" t="s">
        <v>136</v>
      </c>
      <c r="C115" s="66" t="s">
        <v>137</v>
      </c>
      <c r="D115" s="67">
        <v>570526.56000000006</v>
      </c>
      <c r="E115" s="66">
        <v>0.1762</v>
      </c>
      <c r="F115" s="67">
        <v>100526.779872</v>
      </c>
      <c r="G115" s="66" t="s">
        <v>98</v>
      </c>
      <c r="H115" s="68">
        <v>7.5456817024947403E-5</v>
      </c>
      <c r="I115" s="87">
        <v>7.5854308349086699</v>
      </c>
      <c r="J115" s="69" t="str">
        <f>_xlfn.XLOOKUP(SimpleBB[[#This Row],[customer_code]],'Input  - indicative charges'!$B$13:$B$69,'Input  - indicative charges'!$E$13:$E$69)</f>
        <v>Major Industrial</v>
      </c>
      <c r="K115" s="70">
        <f t="shared" si="1"/>
        <v>7.0123783865850129</v>
      </c>
    </row>
    <row r="116" spans="1:11" x14ac:dyDescent="0.25">
      <c r="A116" s="65">
        <v>44317</v>
      </c>
      <c r="B116" s="66" t="s">
        <v>136</v>
      </c>
      <c r="C116" s="66" t="s">
        <v>137</v>
      </c>
      <c r="D116" s="67">
        <v>570526.56000000006</v>
      </c>
      <c r="E116" s="66">
        <v>0.1762</v>
      </c>
      <c r="F116" s="67">
        <v>100526.779872</v>
      </c>
      <c r="G116" s="66" t="s">
        <v>100</v>
      </c>
      <c r="H116" s="68">
        <v>3.5203600816137402E-2</v>
      </c>
      <c r="I116" s="87">
        <v>3538.9046299456099</v>
      </c>
      <c r="J116" s="69" t="str">
        <f>_xlfn.XLOOKUP(SimpleBB[[#This Row],[customer_code]],'Input  - indicative charges'!$B$13:$B$69,'Input  - indicative charges'!$E$13:$E$69)</f>
        <v>North Island generation</v>
      </c>
      <c r="K116" s="70">
        <f t="shared" si="1"/>
        <v>3271.5529123290753</v>
      </c>
    </row>
    <row r="117" spans="1:11" x14ac:dyDescent="0.25">
      <c r="A117" s="65">
        <v>44317</v>
      </c>
      <c r="B117" s="66" t="s">
        <v>136</v>
      </c>
      <c r="C117" s="66" t="s">
        <v>137</v>
      </c>
      <c r="D117" s="67">
        <v>570526.56000000006</v>
      </c>
      <c r="E117" s="66">
        <v>0.1762</v>
      </c>
      <c r="F117" s="67">
        <v>100526.779872</v>
      </c>
      <c r="G117" s="66" t="s">
        <v>102</v>
      </c>
      <c r="H117" s="68">
        <v>2.9724784662583E-3</v>
      </c>
      <c r="I117" s="87">
        <v>298.81368845180901</v>
      </c>
      <c r="J117" s="69" t="str">
        <f>_xlfn.XLOOKUP(SimpleBB[[#This Row],[customer_code]],'Input  - indicative charges'!$B$13:$B$69,'Input  - indicative charges'!$E$13:$E$69)</f>
        <v>Lower North Island distributor</v>
      </c>
      <c r="K117" s="70">
        <f t="shared" si="1"/>
        <v>276.23937204358441</v>
      </c>
    </row>
    <row r="118" spans="1:11" x14ac:dyDescent="0.25">
      <c r="A118" s="65">
        <v>44317</v>
      </c>
      <c r="B118" s="66" t="s">
        <v>136</v>
      </c>
      <c r="C118" s="66" t="s">
        <v>137</v>
      </c>
      <c r="D118" s="67">
        <v>570526.56000000006</v>
      </c>
      <c r="E118" s="66">
        <v>0.1762</v>
      </c>
      <c r="F118" s="67">
        <v>100526.779872</v>
      </c>
      <c r="G118" s="66" t="s">
        <v>104</v>
      </c>
      <c r="H118" s="68">
        <v>0.10131114271245301</v>
      </c>
      <c r="I118" s="87">
        <v>10184.4829420355</v>
      </c>
      <c r="J118" s="69" t="str">
        <f>_xlfn.XLOOKUP(SimpleBB[[#This Row],[customer_code]],'Input  - indicative charges'!$B$13:$B$69,'Input  - indicative charges'!$E$13:$E$69)</f>
        <v>Lower North Island distributor</v>
      </c>
      <c r="K118" s="70">
        <f t="shared" si="1"/>
        <v>9415.0813072614837</v>
      </c>
    </row>
    <row r="119" spans="1:11" x14ac:dyDescent="0.25">
      <c r="A119" s="65">
        <v>44317</v>
      </c>
      <c r="B119" s="66" t="s">
        <v>136</v>
      </c>
      <c r="C119" s="66" t="s">
        <v>137</v>
      </c>
      <c r="D119" s="67">
        <v>570526.56000000006</v>
      </c>
      <c r="E119" s="66">
        <v>0.1762</v>
      </c>
      <c r="F119" s="67">
        <v>100526.779872</v>
      </c>
      <c r="G119" s="66" t="s">
        <v>106</v>
      </c>
      <c r="H119" s="68">
        <v>3.64685113407692E-2</v>
      </c>
      <c r="I119" s="87">
        <v>3666.06201181304</v>
      </c>
      <c r="J119" s="69" t="str">
        <f>_xlfn.XLOOKUP(SimpleBB[[#This Row],[customer_code]],'Input  - indicative charges'!$B$13:$B$69,'Input  - indicative charges'!$E$13:$E$69)</f>
        <v>Upper North Island distributor</v>
      </c>
      <c r="K119" s="70">
        <f t="shared" si="1"/>
        <v>3389.1040041139149</v>
      </c>
    </row>
    <row r="120" spans="1:11" x14ac:dyDescent="0.25">
      <c r="A120" s="65">
        <v>44317</v>
      </c>
      <c r="B120" s="66" t="s">
        <v>136</v>
      </c>
      <c r="C120" s="66" t="s">
        <v>137</v>
      </c>
      <c r="D120" s="67">
        <v>570526.56000000006</v>
      </c>
      <c r="E120" s="66">
        <v>0.1762</v>
      </c>
      <c r="F120" s="67">
        <v>100526.779872</v>
      </c>
      <c r="G120" s="66" t="s">
        <v>108</v>
      </c>
      <c r="H120" s="68">
        <v>4.1812920147639199E-4</v>
      </c>
      <c r="I120" s="87">
        <v>42.033182194872403</v>
      </c>
      <c r="J120" s="69" t="str">
        <f>_xlfn.XLOOKUP(SimpleBB[[#This Row],[customer_code]],'Input  - indicative charges'!$B$13:$B$69,'Input  - indicative charges'!$E$13:$E$69)</f>
        <v>Lower North Island distributor</v>
      </c>
      <c r="K120" s="70">
        <f t="shared" si="1"/>
        <v>38.857724071023334</v>
      </c>
    </row>
    <row r="121" spans="1:11" x14ac:dyDescent="0.25">
      <c r="A121" s="65">
        <v>44317</v>
      </c>
      <c r="B121" s="66" t="s">
        <v>136</v>
      </c>
      <c r="C121" s="66" t="s">
        <v>137</v>
      </c>
      <c r="D121" s="67">
        <v>570526.56000000006</v>
      </c>
      <c r="E121" s="66">
        <v>0.1762</v>
      </c>
      <c r="F121" s="67">
        <v>100526.779872</v>
      </c>
      <c r="G121" s="66" t="s">
        <v>110</v>
      </c>
      <c r="H121" s="68">
        <v>4.2014105864836897E-5</v>
      </c>
      <c r="I121" s="87">
        <v>4.2235427717933698</v>
      </c>
      <c r="J121" s="69" t="str">
        <f>_xlfn.XLOOKUP(SimpleBB[[#This Row],[customer_code]],'Input  - indicative charges'!$B$13:$B$69,'Input  - indicative charges'!$E$13:$E$69)</f>
        <v>Lower South Island distributor</v>
      </c>
      <c r="K121" s="70">
        <f t="shared" si="1"/>
        <v>3.9044690660735264</v>
      </c>
    </row>
    <row r="122" spans="1:11" x14ac:dyDescent="0.25">
      <c r="A122" s="65">
        <v>44317</v>
      </c>
      <c r="B122" s="66" t="s">
        <v>136</v>
      </c>
      <c r="C122" s="66" t="s">
        <v>137</v>
      </c>
      <c r="D122" s="67">
        <v>570526.56000000006</v>
      </c>
      <c r="E122" s="66">
        <v>0.1762</v>
      </c>
      <c r="F122" s="67">
        <v>100526.779872</v>
      </c>
      <c r="G122" s="66" t="s">
        <v>112</v>
      </c>
      <c r="H122" s="68">
        <v>6.6350990051471798E-4</v>
      </c>
      <c r="I122" s="87">
        <v>66.700513711935699</v>
      </c>
      <c r="J122" s="69" t="str">
        <f>_xlfn.XLOOKUP(SimpleBB[[#This Row],[customer_code]],'Input  - indicative charges'!$B$13:$B$69,'Input  - indicative charges'!$E$13:$E$69)</f>
        <v>North Island generation</v>
      </c>
      <c r="K122" s="70">
        <f t="shared" si="1"/>
        <v>61.661526010516546</v>
      </c>
    </row>
    <row r="123" spans="1:11" x14ac:dyDescent="0.25">
      <c r="A123" s="65">
        <v>44317</v>
      </c>
      <c r="B123" s="66" t="s">
        <v>136</v>
      </c>
      <c r="C123" s="66" t="s">
        <v>137</v>
      </c>
      <c r="D123" s="67">
        <v>570526.56000000006</v>
      </c>
      <c r="E123" s="66">
        <v>0.1762</v>
      </c>
      <c r="F123" s="67">
        <v>100526.779872</v>
      </c>
      <c r="G123" s="66" t="s">
        <v>114</v>
      </c>
      <c r="H123" s="68">
        <v>1.8559295167262101E-3</v>
      </c>
      <c r="I123" s="87">
        <v>186.57061798588299</v>
      </c>
      <c r="J123" s="69" t="str">
        <f>_xlfn.XLOOKUP(SimpleBB[[#This Row],[customer_code]],'Input  - indicative charges'!$B$13:$B$69,'Input  - indicative charges'!$E$13:$E$69)</f>
        <v>Lower North Island distributor</v>
      </c>
      <c r="K123" s="70">
        <f t="shared" si="1"/>
        <v>172.47586822822399</v>
      </c>
    </row>
    <row r="124" spans="1:11" x14ac:dyDescent="0.25">
      <c r="A124" s="65">
        <v>44317</v>
      </c>
      <c r="B124" s="66" t="s">
        <v>136</v>
      </c>
      <c r="C124" s="66" t="s">
        <v>137</v>
      </c>
      <c r="D124" s="67">
        <v>570526.56000000006</v>
      </c>
      <c r="E124" s="66">
        <v>0.1762</v>
      </c>
      <c r="F124" s="67">
        <v>100526.779872</v>
      </c>
      <c r="G124" s="66" t="s">
        <v>116</v>
      </c>
      <c r="H124" s="68">
        <v>4.2152534668444999E-4</v>
      </c>
      <c r="I124" s="87">
        <v>42.374585736616197</v>
      </c>
      <c r="J124" s="69" t="str">
        <f>_xlfn.XLOOKUP(SimpleBB[[#This Row],[customer_code]],'Input  - indicative charges'!$B$13:$B$69,'Input  - indicative charges'!$E$13:$E$69)</f>
        <v>Major Industrial</v>
      </c>
      <c r="K124" s="70">
        <f t="shared" si="1"/>
        <v>39.173335783704196</v>
      </c>
    </row>
    <row r="125" spans="1:11" x14ac:dyDescent="0.25">
      <c r="A125" s="65">
        <v>44317</v>
      </c>
      <c r="B125" s="66" t="s">
        <v>136</v>
      </c>
      <c r="C125" s="66" t="s">
        <v>137</v>
      </c>
      <c r="D125" s="67">
        <v>570526.56000000006</v>
      </c>
      <c r="E125" s="66">
        <v>0.1762</v>
      </c>
      <c r="F125" s="67">
        <v>100526.779872</v>
      </c>
      <c r="G125" s="66" t="s">
        <v>118</v>
      </c>
      <c r="H125" s="68">
        <v>1.7846620213584498E-5</v>
      </c>
      <c r="I125" s="87">
        <v>1.7940632616701999</v>
      </c>
      <c r="J125" s="69" t="str">
        <f>_xlfn.XLOOKUP(SimpleBB[[#This Row],[customer_code]],'Input  - indicative charges'!$B$13:$B$69,'Input  - indicative charges'!$E$13:$E$69)</f>
        <v>Upper South Island distributor</v>
      </c>
      <c r="K125" s="70">
        <f t="shared" si="1"/>
        <v>1.6585281329578949</v>
      </c>
    </row>
    <row r="126" spans="1:11" x14ac:dyDescent="0.25">
      <c r="A126" s="65">
        <v>44317</v>
      </c>
      <c r="B126" s="66" t="s">
        <v>136</v>
      </c>
      <c r="C126" s="66" t="s">
        <v>137</v>
      </c>
      <c r="D126" s="67">
        <v>570526.56000000006</v>
      </c>
      <c r="E126" s="66">
        <v>0.1762</v>
      </c>
      <c r="F126" s="67">
        <v>100526.779872</v>
      </c>
      <c r="G126" s="66" t="s">
        <v>120</v>
      </c>
      <c r="H126" s="68">
        <v>2.7928022540690302E-4</v>
      </c>
      <c r="I126" s="87">
        <v>28.075141742082302</v>
      </c>
      <c r="J126" s="69" t="str">
        <f>_xlfn.XLOOKUP(SimpleBB[[#This Row],[customer_code]],'Input  - indicative charges'!$B$13:$B$69,'Input  - indicative charges'!$E$13:$E$69)</f>
        <v>Lower North Island distributor</v>
      </c>
      <c r="K126" s="70">
        <f t="shared" si="1"/>
        <v>25.954164165133943</v>
      </c>
    </row>
    <row r="127" spans="1:11" x14ac:dyDescent="0.25">
      <c r="A127" s="65">
        <v>44317</v>
      </c>
      <c r="B127" s="66" t="s">
        <v>136</v>
      </c>
      <c r="C127" s="66" t="s">
        <v>137</v>
      </c>
      <c r="D127" s="67">
        <v>570526.56000000006</v>
      </c>
      <c r="E127" s="66">
        <v>0.1762</v>
      </c>
      <c r="F127" s="67">
        <v>100526.779872</v>
      </c>
      <c r="G127" s="66" t="s">
        <v>241</v>
      </c>
      <c r="H127" s="68">
        <v>0.10695376059764999</v>
      </c>
      <c r="I127" s="87">
        <v>10751.7171480825</v>
      </c>
      <c r="J127" s="69" t="str">
        <f>_xlfn.XLOOKUP(SimpleBB[[#This Row],[customer_code]],'Input  - indicative charges'!$B$13:$B$69,'Input  - indicative charges'!$E$13:$E$69)</f>
        <v>North Island generation</v>
      </c>
      <c r="K127" s="70">
        <f t="shared" si="1"/>
        <v>9939.462976963121</v>
      </c>
    </row>
    <row r="128" spans="1:11" x14ac:dyDescent="0.25">
      <c r="A128" s="65">
        <v>44348</v>
      </c>
      <c r="B128" s="66" t="s">
        <v>136</v>
      </c>
      <c r="C128" s="66" t="s">
        <v>137</v>
      </c>
      <c r="D128" s="67">
        <v>419518.92</v>
      </c>
      <c r="E128" s="66">
        <v>0.2994</v>
      </c>
      <c r="F128" s="67">
        <v>125603.96464799999</v>
      </c>
      <c r="G128" s="66" t="s">
        <v>8</v>
      </c>
      <c r="H128" s="68">
        <v>1.12880749192023E-4</v>
      </c>
      <c r="I128" s="87">
        <v>14.1782696309547</v>
      </c>
      <c r="J128" s="69" t="str">
        <f>_xlfn.XLOOKUP(SimpleBB[[#This Row],[customer_code]],'Input  - indicative charges'!$B$13:$B$69,'Input  - indicative charges'!$E$13:$E$69)</f>
        <v>Lower South Island distributor</v>
      </c>
      <c r="K128" s="70">
        <f t="shared" si="1"/>
        <v>13.107151549220932</v>
      </c>
    </row>
    <row r="129" spans="1:11" x14ac:dyDescent="0.25">
      <c r="A129" s="65">
        <v>44348</v>
      </c>
      <c r="B129" s="66" t="s">
        <v>136</v>
      </c>
      <c r="C129" s="66" t="s">
        <v>137</v>
      </c>
      <c r="D129" s="67">
        <v>419518.92</v>
      </c>
      <c r="E129" s="66">
        <v>0.2994</v>
      </c>
      <c r="F129" s="67">
        <v>125603.96464799999</v>
      </c>
      <c r="G129" s="66" t="s">
        <v>10</v>
      </c>
      <c r="H129" s="68">
        <v>4.56121600787113E-6</v>
      </c>
      <c r="I129" s="87">
        <v>0.57290681420453804</v>
      </c>
      <c r="J129" s="69" t="str">
        <f>_xlfn.XLOOKUP(SimpleBB[[#This Row],[customer_code]],'Input  - indicative charges'!$B$13:$B$69,'Input  - indicative charges'!$E$13:$E$69)</f>
        <v>Upper South Island distributor</v>
      </c>
      <c r="K129" s="70">
        <f t="shared" si="1"/>
        <v>0.52962573239303012</v>
      </c>
    </row>
    <row r="130" spans="1:11" x14ac:dyDescent="0.25">
      <c r="A130" s="65">
        <v>44348</v>
      </c>
      <c r="B130" s="66" t="s">
        <v>136</v>
      </c>
      <c r="C130" s="66" t="s">
        <v>137</v>
      </c>
      <c r="D130" s="67">
        <v>419518.92</v>
      </c>
      <c r="E130" s="66">
        <v>0.2994</v>
      </c>
      <c r="F130" s="67">
        <v>125603.96464799999</v>
      </c>
      <c r="G130" s="66" t="s">
        <v>12</v>
      </c>
      <c r="H130" s="68">
        <v>9.9770902398759302E-5</v>
      </c>
      <c r="I130" s="87">
        <v>12.5316208977928</v>
      </c>
      <c r="J130" s="69" t="str">
        <f>_xlfn.XLOOKUP(SimpleBB[[#This Row],[customer_code]],'Input  - indicative charges'!$B$13:$B$69,'Input  - indicative charges'!$E$13:$E$69)</f>
        <v>Lower North Island distributor</v>
      </c>
      <c r="K130" s="70">
        <f t="shared" si="1"/>
        <v>11.5849012989672</v>
      </c>
    </row>
    <row r="131" spans="1:11" x14ac:dyDescent="0.25">
      <c r="A131" s="65">
        <v>44348</v>
      </c>
      <c r="B131" s="66" t="s">
        <v>136</v>
      </c>
      <c r="C131" s="66" t="s">
        <v>137</v>
      </c>
      <c r="D131" s="67">
        <v>419518.92</v>
      </c>
      <c r="E131" s="66">
        <v>0.2994</v>
      </c>
      <c r="F131" s="67">
        <v>125603.96464799999</v>
      </c>
      <c r="G131" s="66" t="s">
        <v>14</v>
      </c>
      <c r="H131" s="68">
        <v>6.8400295681876903E-4</v>
      </c>
      <c r="I131" s="87">
        <v>85.913483207392204</v>
      </c>
      <c r="J131" s="69" t="str">
        <f>_xlfn.XLOOKUP(SimpleBB[[#This Row],[customer_code]],'Input  - indicative charges'!$B$13:$B$69,'Input  - indicative charges'!$E$13:$E$69)</f>
        <v>Upper North Island distributor</v>
      </c>
      <c r="K131" s="70">
        <f t="shared" si="1"/>
        <v>79.423023671536157</v>
      </c>
    </row>
    <row r="132" spans="1:11" x14ac:dyDescent="0.25">
      <c r="A132" s="65">
        <v>44348</v>
      </c>
      <c r="B132" s="66" t="s">
        <v>136</v>
      </c>
      <c r="C132" s="66" t="s">
        <v>137</v>
      </c>
      <c r="D132" s="67">
        <v>419518.92</v>
      </c>
      <c r="E132" s="66">
        <v>0.2994</v>
      </c>
      <c r="F132" s="67">
        <v>125603.96464799999</v>
      </c>
      <c r="G132" s="66" t="s">
        <v>16</v>
      </c>
      <c r="H132" s="68">
        <v>8.9217387779067601E-3</v>
      </c>
      <c r="I132" s="87">
        <v>1120.6057620588899</v>
      </c>
      <c r="J132" s="69" t="str">
        <f>_xlfn.XLOOKUP(SimpleBB[[#This Row],[customer_code]],'Input  - indicative charges'!$B$13:$B$69,'Input  - indicative charges'!$E$13:$E$69)</f>
        <v>South Island generation</v>
      </c>
      <c r="K132" s="70">
        <f t="shared" si="1"/>
        <v>1035.9479635066768</v>
      </c>
    </row>
    <row r="133" spans="1:11" x14ac:dyDescent="0.25">
      <c r="A133" s="65">
        <v>44348</v>
      </c>
      <c r="B133" s="66" t="s">
        <v>136</v>
      </c>
      <c r="C133" s="66" t="s">
        <v>137</v>
      </c>
      <c r="D133" s="67">
        <v>419518.92</v>
      </c>
      <c r="E133" s="66">
        <v>0.2994</v>
      </c>
      <c r="F133" s="67">
        <v>125603.96464799999</v>
      </c>
      <c r="G133" s="66" t="s">
        <v>19</v>
      </c>
      <c r="H133" s="68">
        <v>1.05922995529017E-4</v>
      </c>
      <c r="I133" s="87">
        <v>13.304348185837</v>
      </c>
      <c r="J133" s="69" t="str">
        <f>_xlfn.XLOOKUP(SimpleBB[[#This Row],[customer_code]],'Input  - indicative charges'!$B$13:$B$69,'Input  - indicative charges'!$E$13:$E$69)</f>
        <v>Lower South Island distributor</v>
      </c>
      <c r="K133" s="70">
        <f t="shared" si="1"/>
        <v>12.299251775734923</v>
      </c>
    </row>
    <row r="134" spans="1:11" x14ac:dyDescent="0.25">
      <c r="A134" s="65">
        <v>44348</v>
      </c>
      <c r="B134" s="66" t="s">
        <v>136</v>
      </c>
      <c r="C134" s="66" t="s">
        <v>137</v>
      </c>
      <c r="D134" s="67">
        <v>419518.92</v>
      </c>
      <c r="E134" s="66">
        <v>0.2994</v>
      </c>
      <c r="F134" s="67">
        <v>125603.96464799999</v>
      </c>
      <c r="G134" s="66" t="s">
        <v>21</v>
      </c>
      <c r="H134" s="68">
        <v>6.8534715722578797E-5</v>
      </c>
      <c r="I134" s="87">
        <v>8.6082320107795205</v>
      </c>
      <c r="J134" s="69" t="str">
        <f>_xlfn.XLOOKUP(SimpleBB[[#This Row],[customer_code]],'Input  - indicative charges'!$B$13:$B$69,'Input  - indicative charges'!$E$13:$E$69)</f>
        <v>Upper South Island distributor</v>
      </c>
      <c r="K134" s="70">
        <f t="shared" si="1"/>
        <v>7.9579105541770261</v>
      </c>
    </row>
    <row r="135" spans="1:11" x14ac:dyDescent="0.25">
      <c r="A135" s="65">
        <v>44348</v>
      </c>
      <c r="B135" s="66" t="s">
        <v>136</v>
      </c>
      <c r="C135" s="66" t="s">
        <v>137</v>
      </c>
      <c r="D135" s="67">
        <v>419518.92</v>
      </c>
      <c r="E135" s="66">
        <v>0.2994</v>
      </c>
      <c r="F135" s="67">
        <v>125603.96464799999</v>
      </c>
      <c r="G135" s="66" t="s">
        <v>23</v>
      </c>
      <c r="H135" s="68">
        <v>2.5899091676464397E-4</v>
      </c>
      <c r="I135" s="87">
        <v>32.530285953459497</v>
      </c>
      <c r="J135" s="69" t="str">
        <f>_xlfn.XLOOKUP(SimpleBB[[#This Row],[customer_code]],'Input  - indicative charges'!$B$13:$B$69,'Input  - indicative charges'!$E$13:$E$69)</f>
        <v>Lower North Island distributor</v>
      </c>
      <c r="K135" s="70">
        <f t="shared" si="1"/>
        <v>30.072738001864064</v>
      </c>
    </row>
    <row r="136" spans="1:11" x14ac:dyDescent="0.25">
      <c r="A136" s="65">
        <v>44348</v>
      </c>
      <c r="B136" s="66" t="s">
        <v>136</v>
      </c>
      <c r="C136" s="66" t="s">
        <v>137</v>
      </c>
      <c r="D136" s="67">
        <v>419518.92</v>
      </c>
      <c r="E136" s="66">
        <v>0.2994</v>
      </c>
      <c r="F136" s="67">
        <v>125603.96464799999</v>
      </c>
      <c r="G136" s="66" t="s">
        <v>25</v>
      </c>
      <c r="H136" s="68">
        <v>1.1154872268245001E-2</v>
      </c>
      <c r="I136" s="87">
        <v>1401.0961820335999</v>
      </c>
      <c r="J136" s="69" t="str">
        <f>_xlfn.XLOOKUP(SimpleBB[[#This Row],[customer_code]],'Input  - indicative charges'!$B$13:$B$69,'Input  - indicative charges'!$E$13:$E$69)</f>
        <v>North Island generation</v>
      </c>
      <c r="K136" s="70">
        <f t="shared" si="1"/>
        <v>1295.2483251450662</v>
      </c>
    </row>
    <row r="137" spans="1:11" x14ac:dyDescent="0.25">
      <c r="A137" s="65">
        <v>44348</v>
      </c>
      <c r="B137" s="66" t="s">
        <v>136</v>
      </c>
      <c r="C137" s="66" t="s">
        <v>137</v>
      </c>
      <c r="D137" s="67">
        <v>419518.92</v>
      </c>
      <c r="E137" s="66">
        <v>0.2994</v>
      </c>
      <c r="F137" s="67">
        <v>125603.96464799999</v>
      </c>
      <c r="G137" s="66" t="s">
        <v>27</v>
      </c>
      <c r="H137" s="68">
        <v>5.4673579739662704E-4</v>
      </c>
      <c r="I137" s="87">
        <v>68.672183768002</v>
      </c>
      <c r="J137" s="69" t="str">
        <f>_xlfn.XLOOKUP(SimpleBB[[#This Row],[customer_code]],'Input  - indicative charges'!$B$13:$B$69,'Input  - indicative charges'!$E$13:$E$69)</f>
        <v>Lower North Island distributor</v>
      </c>
      <c r="K137" s="70">
        <f t="shared" si="1"/>
        <v>63.484243373254536</v>
      </c>
    </row>
    <row r="138" spans="1:11" x14ac:dyDescent="0.25">
      <c r="A138" s="65">
        <v>44348</v>
      </c>
      <c r="B138" s="66" t="s">
        <v>136</v>
      </c>
      <c r="C138" s="66" t="s">
        <v>137</v>
      </c>
      <c r="D138" s="67">
        <v>419518.92</v>
      </c>
      <c r="E138" s="66">
        <v>0.2994</v>
      </c>
      <c r="F138" s="67">
        <v>125603.96464799999</v>
      </c>
      <c r="G138" s="66" t="s">
        <v>29</v>
      </c>
      <c r="H138" s="68">
        <v>4.1494386449573102E-2</v>
      </c>
      <c r="I138" s="87">
        <v>5211.8594487026303</v>
      </c>
      <c r="J138" s="69" t="str">
        <f>_xlfn.XLOOKUP(SimpleBB[[#This Row],[customer_code]],'Input  - indicative charges'!$B$13:$B$69,'Input  - indicative charges'!$E$13:$E$69)</f>
        <v>Lower North Island distributor</v>
      </c>
      <c r="K138" s="70">
        <f t="shared" si="1"/>
        <v>4818.1219165306966</v>
      </c>
    </row>
    <row r="139" spans="1:11" x14ac:dyDescent="0.25">
      <c r="A139" s="65">
        <v>44348</v>
      </c>
      <c r="B139" s="66" t="s">
        <v>136</v>
      </c>
      <c r="C139" s="66" t="s">
        <v>137</v>
      </c>
      <c r="D139" s="67">
        <v>419518.92</v>
      </c>
      <c r="E139" s="66">
        <v>0.2994</v>
      </c>
      <c r="F139" s="67">
        <v>125603.96464799999</v>
      </c>
      <c r="G139" s="66" t="s">
        <v>31</v>
      </c>
      <c r="H139" s="68">
        <v>1.6739179681352699E-5</v>
      </c>
      <c r="I139" s="87">
        <v>2.1025073329331501</v>
      </c>
      <c r="J139" s="69" t="str">
        <f>_xlfn.XLOOKUP(SimpleBB[[#This Row],[customer_code]],'Input  - indicative charges'!$B$13:$B$69,'Input  - indicative charges'!$E$13:$E$69)</f>
        <v>Major Industrial</v>
      </c>
      <c r="K139" s="70">
        <f t="shared" si="1"/>
        <v>1.9436703464813065</v>
      </c>
    </row>
    <row r="140" spans="1:11" x14ac:dyDescent="0.25">
      <c r="A140" s="65">
        <v>44348</v>
      </c>
      <c r="B140" s="66" t="s">
        <v>136</v>
      </c>
      <c r="C140" s="66" t="s">
        <v>137</v>
      </c>
      <c r="D140" s="67">
        <v>419518.92</v>
      </c>
      <c r="E140" s="66">
        <v>0.2994</v>
      </c>
      <c r="F140" s="67">
        <v>125603.96464799999</v>
      </c>
      <c r="G140" s="66" t="s">
        <v>34</v>
      </c>
      <c r="H140" s="68">
        <v>5.3407582213357697E-5</v>
      </c>
      <c r="I140" s="87">
        <v>6.7082040682617396</v>
      </c>
      <c r="J140" s="69" t="str">
        <f>_xlfn.XLOOKUP(SimpleBB[[#This Row],[customer_code]],'Input  - indicative charges'!$B$13:$B$69,'Input  - indicative charges'!$E$13:$E$69)</f>
        <v>Major Industrial</v>
      </c>
      <c r="K140" s="70">
        <f t="shared" si="1"/>
        <v>6.2014229969109795</v>
      </c>
    </row>
    <row r="141" spans="1:11" x14ac:dyDescent="0.25">
      <c r="A141" s="65">
        <v>44348</v>
      </c>
      <c r="B141" s="66" t="s">
        <v>136</v>
      </c>
      <c r="C141" s="66" t="s">
        <v>137</v>
      </c>
      <c r="D141" s="67">
        <v>419518.92</v>
      </c>
      <c r="E141" s="66">
        <v>0.2994</v>
      </c>
      <c r="F141" s="67">
        <v>125603.96464799999</v>
      </c>
      <c r="G141" s="66" t="s">
        <v>36</v>
      </c>
      <c r="H141" s="68">
        <v>4.4961215845156302E-5</v>
      </c>
      <c r="I141" s="87">
        <v>5.6473069655461101</v>
      </c>
      <c r="J141" s="69" t="str">
        <f>_xlfn.XLOOKUP(SimpleBB[[#This Row],[customer_code]],'Input  - indicative charges'!$B$13:$B$69,'Input  - indicative charges'!$E$13:$E$69)</f>
        <v>Upper South Island distributor</v>
      </c>
      <c r="K141" s="70">
        <f t="shared" si="1"/>
        <v>5.2206729148936128</v>
      </c>
    </row>
    <row r="142" spans="1:11" x14ac:dyDescent="0.25">
      <c r="A142" s="65">
        <v>44348</v>
      </c>
      <c r="B142" s="66" t="s">
        <v>136</v>
      </c>
      <c r="C142" s="66" t="s">
        <v>137</v>
      </c>
      <c r="D142" s="67">
        <v>419518.92</v>
      </c>
      <c r="E142" s="66">
        <v>0.2994</v>
      </c>
      <c r="F142" s="67">
        <v>125603.96464799999</v>
      </c>
      <c r="G142" s="66" t="s">
        <v>38</v>
      </c>
      <c r="H142" s="68">
        <v>2.5114628769764899E-5</v>
      </c>
      <c r="I142" s="87">
        <v>3.1544969441452002</v>
      </c>
      <c r="J142" s="69" t="str">
        <f>_xlfn.XLOOKUP(SimpleBB[[#This Row],[customer_code]],'Input  - indicative charges'!$B$13:$B$69,'Input  - indicative charges'!$E$13:$E$69)</f>
        <v>North Island generation</v>
      </c>
      <c r="K142" s="70">
        <f t="shared" ref="K142:K205" si="2">I142*$L$9</f>
        <v>2.9161858664470452</v>
      </c>
    </row>
    <row r="143" spans="1:11" x14ac:dyDescent="0.25">
      <c r="A143" s="65">
        <v>44348</v>
      </c>
      <c r="B143" s="66" t="s">
        <v>136</v>
      </c>
      <c r="C143" s="66" t="s">
        <v>137</v>
      </c>
      <c r="D143" s="67">
        <v>419518.92</v>
      </c>
      <c r="E143" s="66">
        <v>0.2994</v>
      </c>
      <c r="F143" s="67">
        <v>125603.96464799999</v>
      </c>
      <c r="G143" s="66" t="s">
        <v>40</v>
      </c>
      <c r="H143" s="68">
        <v>8.2346301668117196E-7</v>
      </c>
      <c r="I143" s="87">
        <v>0.10343021963615701</v>
      </c>
      <c r="J143" s="69" t="str">
        <f>_xlfn.XLOOKUP(SimpleBB[[#This Row],[customer_code]],'Input  - indicative charges'!$B$13:$B$69,'Input  - indicative charges'!$E$13:$E$69)</f>
        <v>North Island generation</v>
      </c>
      <c r="K143" s="70">
        <f t="shared" si="2"/>
        <v>9.5616432669649518E-2</v>
      </c>
    </row>
    <row r="144" spans="1:11" x14ac:dyDescent="0.25">
      <c r="A144" s="65">
        <v>44348</v>
      </c>
      <c r="B144" s="66" t="s">
        <v>136</v>
      </c>
      <c r="C144" s="66" t="s">
        <v>137</v>
      </c>
      <c r="D144" s="67">
        <v>419518.92</v>
      </c>
      <c r="E144" s="66">
        <v>0.2994</v>
      </c>
      <c r="F144" s="67">
        <v>125603.96464799999</v>
      </c>
      <c r="G144" s="66" t="s">
        <v>42</v>
      </c>
      <c r="H144" s="68">
        <v>4.5768954627937904E-3</v>
      </c>
      <c r="I144" s="87">
        <v>574.87621590634296</v>
      </c>
      <c r="J144" s="69" t="str">
        <f>_xlfn.XLOOKUP(SimpleBB[[#This Row],[customer_code]],'Input  - indicative charges'!$B$13:$B$69,'Input  - indicative charges'!$E$13:$E$69)</f>
        <v>South Island generation</v>
      </c>
      <c r="K144" s="70">
        <f t="shared" si="2"/>
        <v>531.44635276764154</v>
      </c>
    </row>
    <row r="145" spans="1:11" x14ac:dyDescent="0.25">
      <c r="A145" s="65">
        <v>44348</v>
      </c>
      <c r="B145" s="66" t="s">
        <v>136</v>
      </c>
      <c r="C145" s="66" t="s">
        <v>137</v>
      </c>
      <c r="D145" s="67">
        <v>419518.92</v>
      </c>
      <c r="E145" s="66">
        <v>0.2994</v>
      </c>
      <c r="F145" s="67">
        <v>125603.96464799999</v>
      </c>
      <c r="G145" s="66" t="s">
        <v>44</v>
      </c>
      <c r="H145" s="68">
        <v>4.1285881405960901E-5</v>
      </c>
      <c r="I145" s="87">
        <v>5.1856703885758302</v>
      </c>
      <c r="J145" s="69" t="str">
        <f>_xlfn.XLOOKUP(SimpleBB[[#This Row],[customer_code]],'Input  - indicative charges'!$B$13:$B$69,'Input  - indicative charges'!$E$13:$E$69)</f>
        <v>Major Industrial</v>
      </c>
      <c r="K145" s="70">
        <f t="shared" si="2"/>
        <v>4.7939113471912478</v>
      </c>
    </row>
    <row r="146" spans="1:11" x14ac:dyDescent="0.25">
      <c r="A146" s="65">
        <v>44348</v>
      </c>
      <c r="B146" s="66" t="s">
        <v>136</v>
      </c>
      <c r="C146" s="66" t="s">
        <v>137</v>
      </c>
      <c r="D146" s="67">
        <v>419518.92</v>
      </c>
      <c r="E146" s="66">
        <v>0.2994</v>
      </c>
      <c r="F146" s="67">
        <v>125603.96464799999</v>
      </c>
      <c r="G146" s="66" t="s">
        <v>46</v>
      </c>
      <c r="H146" s="68">
        <v>8.9958933262949297E-5</v>
      </c>
      <c r="I146" s="87">
        <v>11.299198673331199</v>
      </c>
      <c r="J146" s="69" t="str">
        <f>_xlfn.XLOOKUP(SimpleBB[[#This Row],[customer_code]],'Input  - indicative charges'!$B$13:$B$69,'Input  - indicative charges'!$E$13:$E$69)</f>
        <v>Upper South Island distributor</v>
      </c>
      <c r="K146" s="70">
        <f t="shared" si="2"/>
        <v>10.445584210979328</v>
      </c>
    </row>
    <row r="147" spans="1:11" x14ac:dyDescent="0.25">
      <c r="A147" s="65">
        <v>44348</v>
      </c>
      <c r="B147" s="66" t="s">
        <v>136</v>
      </c>
      <c r="C147" s="66" t="s">
        <v>137</v>
      </c>
      <c r="D147" s="67">
        <v>419518.92</v>
      </c>
      <c r="E147" s="66">
        <v>0.2994</v>
      </c>
      <c r="F147" s="67">
        <v>125603.96464799999</v>
      </c>
      <c r="G147" s="66" t="s">
        <v>48</v>
      </c>
      <c r="H147" s="68">
        <v>6.7523322737028199E-2</v>
      </c>
      <c r="I147" s="87">
        <v>8481.1970419771897</v>
      </c>
      <c r="J147" s="69" t="str">
        <f>_xlfn.XLOOKUP(SimpleBB[[#This Row],[customer_code]],'Input  - indicative charges'!$B$13:$B$69,'Input  - indicative charges'!$E$13:$E$69)</f>
        <v>North Island generation</v>
      </c>
      <c r="K147" s="70">
        <f t="shared" si="2"/>
        <v>7840.4726275835401</v>
      </c>
    </row>
    <row r="148" spans="1:11" x14ac:dyDescent="0.25">
      <c r="A148" s="65">
        <v>44348</v>
      </c>
      <c r="B148" s="66" t="s">
        <v>136</v>
      </c>
      <c r="C148" s="66" t="s">
        <v>137</v>
      </c>
      <c r="D148" s="67">
        <v>419518.92</v>
      </c>
      <c r="E148" s="66">
        <v>0.2994</v>
      </c>
      <c r="F148" s="67">
        <v>125603.96464799999</v>
      </c>
      <c r="G148" s="66" t="s">
        <v>50</v>
      </c>
      <c r="H148" s="68">
        <v>1.10751276627268E-3</v>
      </c>
      <c r="I148" s="87">
        <v>139.10799434212299</v>
      </c>
      <c r="J148" s="69" t="str">
        <f>_xlfn.XLOOKUP(SimpleBB[[#This Row],[customer_code]],'Input  - indicative charges'!$B$13:$B$69,'Input  - indicative charges'!$E$13:$E$69)</f>
        <v>North Island generation</v>
      </c>
      <c r="K148" s="70">
        <f t="shared" si="2"/>
        <v>128.59887779039229</v>
      </c>
    </row>
    <row r="149" spans="1:11" x14ac:dyDescent="0.25">
      <c r="A149" s="65">
        <v>44348</v>
      </c>
      <c r="B149" s="66" t="s">
        <v>136</v>
      </c>
      <c r="C149" s="66" t="s">
        <v>137</v>
      </c>
      <c r="D149" s="67">
        <v>419518.92</v>
      </c>
      <c r="E149" s="66">
        <v>0.2994</v>
      </c>
      <c r="F149" s="67">
        <v>125603.96464799999</v>
      </c>
      <c r="G149" s="66" t="s">
        <v>52</v>
      </c>
      <c r="H149" s="68">
        <v>2.2348717509101499E-3</v>
      </c>
      <c r="I149" s="87">
        <v>280.70875239413198</v>
      </c>
      <c r="J149" s="69" t="str">
        <f>_xlfn.XLOOKUP(SimpleBB[[#This Row],[customer_code]],'Input  - indicative charges'!$B$13:$B$69,'Input  - indicative charges'!$E$13:$E$69)</f>
        <v>North Island generation</v>
      </c>
      <c r="K149" s="70">
        <f t="shared" si="2"/>
        <v>259.5021998163873</v>
      </c>
    </row>
    <row r="150" spans="1:11" x14ac:dyDescent="0.25">
      <c r="A150" s="65">
        <v>44348</v>
      </c>
      <c r="B150" s="66" t="s">
        <v>136</v>
      </c>
      <c r="C150" s="66" t="s">
        <v>137</v>
      </c>
      <c r="D150" s="67">
        <v>419518.92</v>
      </c>
      <c r="E150" s="66">
        <v>0.2994</v>
      </c>
      <c r="F150" s="67">
        <v>125603.96464799999</v>
      </c>
      <c r="G150" s="66" t="s">
        <v>54</v>
      </c>
      <c r="H150" s="68">
        <v>7.2301850453286502E-6</v>
      </c>
      <c r="I150" s="87">
        <v>0.908139906831958</v>
      </c>
      <c r="J150" s="69" t="str">
        <f>_xlfn.XLOOKUP(SimpleBB[[#This Row],[customer_code]],'Input  - indicative charges'!$B$13:$B$69,'Input  - indicative charges'!$E$13:$E$69)</f>
        <v>Upper South Island distributor</v>
      </c>
      <c r="K150" s="70">
        <f t="shared" si="2"/>
        <v>0.83953315154582431</v>
      </c>
    </row>
    <row r="151" spans="1:11" x14ac:dyDescent="0.25">
      <c r="A151" s="65">
        <v>44348</v>
      </c>
      <c r="B151" s="66" t="s">
        <v>136</v>
      </c>
      <c r="C151" s="66" t="s">
        <v>137</v>
      </c>
      <c r="D151" s="67">
        <v>419518.92</v>
      </c>
      <c r="E151" s="66">
        <v>0.2994</v>
      </c>
      <c r="F151" s="67">
        <v>125603.96464799999</v>
      </c>
      <c r="G151" s="66" t="s">
        <v>56</v>
      </c>
      <c r="H151" s="68">
        <v>2.1079704563812598E-3</v>
      </c>
      <c r="I151" s="87">
        <v>264.76944668234</v>
      </c>
      <c r="J151" s="69" t="str">
        <f>_xlfn.XLOOKUP(SimpleBB[[#This Row],[customer_code]],'Input  - indicative charges'!$B$13:$B$69,'Input  - indicative charges'!$E$13:$E$69)</f>
        <v>Upper North Island distributor</v>
      </c>
      <c r="K151" s="70">
        <f t="shared" si="2"/>
        <v>244.76705222844058</v>
      </c>
    </row>
    <row r="152" spans="1:11" x14ac:dyDescent="0.25">
      <c r="A152" s="65">
        <v>44348</v>
      </c>
      <c r="B152" s="66" t="s">
        <v>136</v>
      </c>
      <c r="C152" s="66" t="s">
        <v>137</v>
      </c>
      <c r="D152" s="67">
        <v>419518.92</v>
      </c>
      <c r="E152" s="66">
        <v>0.2994</v>
      </c>
      <c r="F152" s="67">
        <v>125603.96464799999</v>
      </c>
      <c r="G152" s="66" t="s">
        <v>58</v>
      </c>
      <c r="H152" s="68">
        <v>1.3792741991923399E-3</v>
      </c>
      <c r="I152" s="87">
        <v>173.24230775525299</v>
      </c>
      <c r="J152" s="69" t="str">
        <f>_xlfn.XLOOKUP(SimpleBB[[#This Row],[customer_code]],'Input  - indicative charges'!$B$13:$B$69,'Input  - indicative charges'!$E$13:$E$69)</f>
        <v>North Island generation</v>
      </c>
      <c r="K152" s="70">
        <f t="shared" si="2"/>
        <v>160.15446465535825</v>
      </c>
    </row>
    <row r="153" spans="1:11" x14ac:dyDescent="0.25">
      <c r="A153" s="65">
        <v>44348</v>
      </c>
      <c r="B153" s="66" t="s">
        <v>136</v>
      </c>
      <c r="C153" s="66" t="s">
        <v>137</v>
      </c>
      <c r="D153" s="67">
        <v>419518.92</v>
      </c>
      <c r="E153" s="66">
        <v>0.2994</v>
      </c>
      <c r="F153" s="67">
        <v>125603.96464799999</v>
      </c>
      <c r="G153" s="66" t="s">
        <v>60</v>
      </c>
      <c r="H153" s="68">
        <v>2.2792266542943999E-4</v>
      </c>
      <c r="I153" s="87">
        <v>28.627990411077398</v>
      </c>
      <c r="J153" s="69" t="str">
        <f>_xlfn.XLOOKUP(SimpleBB[[#This Row],[customer_code]],'Input  - indicative charges'!$B$13:$B$69,'Input  - indicative charges'!$E$13:$E$69)</f>
        <v>Major Industrial</v>
      </c>
      <c r="K153" s="70">
        <f t="shared" si="2"/>
        <v>26.465247074185367</v>
      </c>
    </row>
    <row r="154" spans="1:11" x14ac:dyDescent="0.25">
      <c r="A154" s="65">
        <v>44348</v>
      </c>
      <c r="B154" s="66" t="s">
        <v>136</v>
      </c>
      <c r="C154" s="66" t="s">
        <v>137</v>
      </c>
      <c r="D154" s="67">
        <v>419518.92</v>
      </c>
      <c r="E154" s="66">
        <v>0.2994</v>
      </c>
      <c r="F154" s="67">
        <v>125603.96464799999</v>
      </c>
      <c r="G154" s="66" t="s">
        <v>62</v>
      </c>
      <c r="H154" s="68">
        <v>7.39107589810296E-4</v>
      </c>
      <c r="I154" s="87">
        <v>92.834843581601007</v>
      </c>
      <c r="J154" s="69" t="str">
        <f>_xlfn.XLOOKUP(SimpleBB[[#This Row],[customer_code]],'Input  - indicative charges'!$B$13:$B$69,'Input  - indicative charges'!$E$13:$E$69)</f>
        <v>Major Industrial</v>
      </c>
      <c r="K154" s="70">
        <f t="shared" si="2"/>
        <v>85.821499770020296</v>
      </c>
    </row>
    <row r="155" spans="1:11" x14ac:dyDescent="0.25">
      <c r="A155" s="65">
        <v>44348</v>
      </c>
      <c r="B155" s="66" t="s">
        <v>136</v>
      </c>
      <c r="C155" s="66" t="s">
        <v>137</v>
      </c>
      <c r="D155" s="67">
        <v>419518.92</v>
      </c>
      <c r="E155" s="66">
        <v>0.2994</v>
      </c>
      <c r="F155" s="67">
        <v>125603.96464799999</v>
      </c>
      <c r="G155" s="66" t="s">
        <v>64</v>
      </c>
      <c r="H155" s="68">
        <v>4.39318255637297E-5</v>
      </c>
      <c r="I155" s="87">
        <v>5.5180114650288097</v>
      </c>
      <c r="J155" s="69" t="str">
        <f>_xlfn.XLOOKUP(SimpleBB[[#This Row],[customer_code]],'Input  - indicative charges'!$B$13:$B$69,'Input  - indicative charges'!$E$13:$E$69)</f>
        <v>Major Industrial</v>
      </c>
      <c r="K155" s="70">
        <f t="shared" si="2"/>
        <v>5.1011452317542902</v>
      </c>
    </row>
    <row r="156" spans="1:11" x14ac:dyDescent="0.25">
      <c r="A156" s="65">
        <v>44348</v>
      </c>
      <c r="B156" s="66" t="s">
        <v>136</v>
      </c>
      <c r="C156" s="66" t="s">
        <v>137</v>
      </c>
      <c r="D156" s="67">
        <v>419518.92</v>
      </c>
      <c r="E156" s="66">
        <v>0.2994</v>
      </c>
      <c r="F156" s="67">
        <v>125603.96464799999</v>
      </c>
      <c r="G156" s="66" t="s">
        <v>66</v>
      </c>
      <c r="H156" s="68">
        <v>4.7382550038858298E-4</v>
      </c>
      <c r="I156" s="87">
        <v>59.5143614001285</v>
      </c>
      <c r="J156" s="69" t="str">
        <f>_xlfn.XLOOKUP(SimpleBB[[#This Row],[customer_code]],'Input  - indicative charges'!$B$13:$B$69,'Input  - indicative charges'!$E$13:$E$69)</f>
        <v>Upper South Island distributor</v>
      </c>
      <c r="K156" s="70">
        <f t="shared" si="2"/>
        <v>55.018262067996993</v>
      </c>
    </row>
    <row r="157" spans="1:11" x14ac:dyDescent="0.25">
      <c r="A157" s="65">
        <v>44348</v>
      </c>
      <c r="B157" s="66" t="s">
        <v>136</v>
      </c>
      <c r="C157" s="66" t="s">
        <v>137</v>
      </c>
      <c r="D157" s="67">
        <v>419518.92</v>
      </c>
      <c r="E157" s="66">
        <v>0.2994</v>
      </c>
      <c r="F157" s="67">
        <v>125603.96464799999</v>
      </c>
      <c r="G157" s="66" t="s">
        <v>68</v>
      </c>
      <c r="H157" s="68">
        <v>8.5574177104902197E-4</v>
      </c>
      <c r="I157" s="87">
        <v>107.484559158658</v>
      </c>
      <c r="J157" s="69" t="str">
        <f>_xlfn.XLOOKUP(SimpleBB[[#This Row],[customer_code]],'Input  - indicative charges'!$B$13:$B$69,'Input  - indicative charges'!$E$13:$E$69)</f>
        <v>Major Industrial</v>
      </c>
      <c r="K157" s="70">
        <f t="shared" si="2"/>
        <v>99.364481192961335</v>
      </c>
    </row>
    <row r="158" spans="1:11" x14ac:dyDescent="0.25">
      <c r="A158" s="65">
        <v>44348</v>
      </c>
      <c r="B158" s="66" t="s">
        <v>136</v>
      </c>
      <c r="C158" s="66" t="s">
        <v>137</v>
      </c>
      <c r="D158" s="67">
        <v>419518.92</v>
      </c>
      <c r="E158" s="66">
        <v>0.2994</v>
      </c>
      <c r="F158" s="67">
        <v>125603.96464799999</v>
      </c>
      <c r="G158" s="66" t="s">
        <v>70</v>
      </c>
      <c r="H158" s="68">
        <v>0.43620753196246298</v>
      </c>
      <c r="I158" s="87">
        <v>54789.395423804497</v>
      </c>
      <c r="J158" s="69" t="str">
        <f>_xlfn.XLOOKUP(SimpleBB[[#This Row],[customer_code]],'Input  - indicative charges'!$B$13:$B$69,'Input  - indicative charges'!$E$13:$E$69)</f>
        <v>Lower North Island distributor</v>
      </c>
      <c r="K158" s="70">
        <f t="shared" si="2"/>
        <v>50650.250545534422</v>
      </c>
    </row>
    <row r="159" spans="1:11" x14ac:dyDescent="0.25">
      <c r="A159" s="65">
        <v>44348</v>
      </c>
      <c r="B159" s="66" t="s">
        <v>136</v>
      </c>
      <c r="C159" s="66" t="s">
        <v>137</v>
      </c>
      <c r="D159" s="67">
        <v>419518.92</v>
      </c>
      <c r="E159" s="66">
        <v>0.2994</v>
      </c>
      <c r="F159" s="67">
        <v>125603.96464799999</v>
      </c>
      <c r="G159" s="66" t="s">
        <v>72</v>
      </c>
      <c r="H159" s="68">
        <v>7.1153459726446894E-5</v>
      </c>
      <c r="I159" s="87">
        <v>8.9371566400635292</v>
      </c>
      <c r="J159" s="69" t="str">
        <f>_xlfn.XLOOKUP(SimpleBB[[#This Row],[customer_code]],'Input  - indicative charges'!$B$13:$B$69,'Input  - indicative charges'!$E$13:$E$69)</f>
        <v>Lower South Island distributor</v>
      </c>
      <c r="K159" s="70">
        <f t="shared" si="2"/>
        <v>8.2619860920610169</v>
      </c>
    </row>
    <row r="160" spans="1:11" x14ac:dyDescent="0.25">
      <c r="A160" s="65">
        <v>44348</v>
      </c>
      <c r="B160" s="66" t="s">
        <v>136</v>
      </c>
      <c r="C160" s="66" t="s">
        <v>137</v>
      </c>
      <c r="D160" s="67">
        <v>419518.92</v>
      </c>
      <c r="E160" s="66">
        <v>0.2994</v>
      </c>
      <c r="F160" s="67">
        <v>125603.96464799999</v>
      </c>
      <c r="G160" s="66" t="s">
        <v>74</v>
      </c>
      <c r="H160" s="68">
        <v>1.1181182733381599E-6</v>
      </c>
      <c r="I160" s="87">
        <v>0.14044008807664901</v>
      </c>
      <c r="J160" s="69" t="str">
        <f>_xlfn.XLOOKUP(SimpleBB[[#This Row],[customer_code]],'Input  - indicative charges'!$B$13:$B$69,'Input  - indicative charges'!$E$13:$E$69)</f>
        <v>Major Industrial</v>
      </c>
      <c r="K160" s="70">
        <f t="shared" si="2"/>
        <v>0.12983033655868098</v>
      </c>
    </row>
    <row r="161" spans="1:11" x14ac:dyDescent="0.25">
      <c r="A161" s="65">
        <v>44348</v>
      </c>
      <c r="B161" s="66" t="s">
        <v>136</v>
      </c>
      <c r="C161" s="66" t="s">
        <v>137</v>
      </c>
      <c r="D161" s="67">
        <v>419518.92</v>
      </c>
      <c r="E161" s="66">
        <v>0.2994</v>
      </c>
      <c r="F161" s="67">
        <v>125603.96464799999</v>
      </c>
      <c r="G161" s="66" t="s">
        <v>76</v>
      </c>
      <c r="H161" s="68">
        <v>6.9779158914792699E-5</v>
      </c>
      <c r="I161" s="87">
        <v>8.7645390095007993</v>
      </c>
      <c r="J161" s="69" t="str">
        <f>_xlfn.XLOOKUP(SimpleBB[[#This Row],[customer_code]],'Input  - indicative charges'!$B$13:$B$69,'Input  - indicative charges'!$E$13:$E$69)</f>
        <v>Lower North Island distributor</v>
      </c>
      <c r="K161" s="70">
        <f t="shared" si="2"/>
        <v>8.1024091124475479</v>
      </c>
    </row>
    <row r="162" spans="1:11" x14ac:dyDescent="0.25">
      <c r="A162" s="65">
        <v>44348</v>
      </c>
      <c r="B162" s="66" t="s">
        <v>136</v>
      </c>
      <c r="C162" s="66" t="s">
        <v>137</v>
      </c>
      <c r="D162" s="67">
        <v>419518.92</v>
      </c>
      <c r="E162" s="66">
        <v>0.2994</v>
      </c>
      <c r="F162" s="67">
        <v>125603.96464799999</v>
      </c>
      <c r="G162" s="66" t="s">
        <v>78</v>
      </c>
      <c r="H162" s="68">
        <v>2.96633549677114E-6</v>
      </c>
      <c r="I162" s="87">
        <v>0.37258349887054998</v>
      </c>
      <c r="J162" s="69" t="str">
        <f>_xlfn.XLOOKUP(SimpleBB[[#This Row],[customer_code]],'Input  - indicative charges'!$B$13:$B$69,'Input  - indicative charges'!$E$13:$E$69)</f>
        <v>North Island generation</v>
      </c>
      <c r="K162" s="70">
        <f t="shared" si="2"/>
        <v>0.34443613441892568</v>
      </c>
    </row>
    <row r="163" spans="1:11" x14ac:dyDescent="0.25">
      <c r="A163" s="65">
        <v>44348</v>
      </c>
      <c r="B163" s="66" t="s">
        <v>136</v>
      </c>
      <c r="C163" s="66" t="s">
        <v>137</v>
      </c>
      <c r="D163" s="67">
        <v>419518.92</v>
      </c>
      <c r="E163" s="66">
        <v>0.2994</v>
      </c>
      <c r="F163" s="67">
        <v>125603.96464799999</v>
      </c>
      <c r="G163" s="66" t="s">
        <v>80</v>
      </c>
      <c r="H163" s="68">
        <v>7.1787973751347097E-7</v>
      </c>
      <c r="I163" s="87">
        <v>9.0168541172157501E-2</v>
      </c>
      <c r="J163" s="69" t="str">
        <f>_xlfn.XLOOKUP(SimpleBB[[#This Row],[customer_code]],'Input  - indicative charges'!$B$13:$B$69,'Input  - indicative charges'!$E$13:$E$69)</f>
        <v>Major Industrial</v>
      </c>
      <c r="K163" s="70">
        <f t="shared" si="2"/>
        <v>8.335662706931149E-2</v>
      </c>
    </row>
    <row r="164" spans="1:11" x14ac:dyDescent="0.25">
      <c r="A164" s="65">
        <v>44348</v>
      </c>
      <c r="B164" s="66" t="s">
        <v>136</v>
      </c>
      <c r="C164" s="66" t="s">
        <v>137</v>
      </c>
      <c r="D164" s="67">
        <v>419518.92</v>
      </c>
      <c r="E164" s="66">
        <v>0.2994</v>
      </c>
      <c r="F164" s="67">
        <v>125603.96464799999</v>
      </c>
      <c r="G164" s="66" t="s">
        <v>82</v>
      </c>
      <c r="H164" s="68">
        <v>0.11824417796641901</v>
      </c>
      <c r="I164" s="87">
        <v>14851.9375491259</v>
      </c>
      <c r="J164" s="69" t="str">
        <f>_xlfn.XLOOKUP(SimpleBB[[#This Row],[customer_code]],'Input  - indicative charges'!$B$13:$B$69,'Input  - indicative charges'!$E$13:$E$69)</f>
        <v>Major Industrial</v>
      </c>
      <c r="K164" s="70">
        <f t="shared" si="2"/>
        <v>13729.926240854689</v>
      </c>
    </row>
    <row r="165" spans="1:11" x14ac:dyDescent="0.25">
      <c r="A165" s="65">
        <v>44348</v>
      </c>
      <c r="B165" s="66" t="s">
        <v>136</v>
      </c>
      <c r="C165" s="66" t="s">
        <v>137</v>
      </c>
      <c r="D165" s="67">
        <v>419518.92</v>
      </c>
      <c r="E165" s="66">
        <v>0.2994</v>
      </c>
      <c r="F165" s="67">
        <v>125603.96464799999</v>
      </c>
      <c r="G165" s="66" t="s">
        <v>84</v>
      </c>
      <c r="H165" s="68">
        <v>3.6042242322327501E-9</v>
      </c>
      <c r="I165" s="87">
        <v>4.5270485304882701E-4</v>
      </c>
      <c r="J165" s="69" t="str">
        <f>_xlfn.XLOOKUP(SimpleBB[[#This Row],[customer_code]],'Input  - indicative charges'!$B$13:$B$69,'Input  - indicative charges'!$E$13:$E$69)</f>
        <v>Major Industrial</v>
      </c>
      <c r="K165" s="70">
        <f t="shared" si="2"/>
        <v>4.1850460390625404E-4</v>
      </c>
    </row>
    <row r="166" spans="1:11" x14ac:dyDescent="0.25">
      <c r="A166" s="65">
        <v>44348</v>
      </c>
      <c r="B166" s="66" t="s">
        <v>136</v>
      </c>
      <c r="C166" s="66" t="s">
        <v>137</v>
      </c>
      <c r="D166" s="67">
        <v>419518.92</v>
      </c>
      <c r="E166" s="66">
        <v>0.2994</v>
      </c>
      <c r="F166" s="67">
        <v>125603.96464799999</v>
      </c>
      <c r="G166" s="66" t="s">
        <v>86</v>
      </c>
      <c r="H166" s="68">
        <v>1.24990979115345E-2</v>
      </c>
      <c r="I166" s="87">
        <v>1569.9362522122699</v>
      </c>
      <c r="J166" s="69" t="str">
        <f>_xlfn.XLOOKUP(SimpleBB[[#This Row],[customer_code]],'Input  - indicative charges'!$B$13:$B$69,'Input  - indicative charges'!$E$13:$E$69)</f>
        <v>North Island generation</v>
      </c>
      <c r="K166" s="70">
        <f t="shared" si="2"/>
        <v>1451.3331256895112</v>
      </c>
    </row>
    <row r="167" spans="1:11" x14ac:dyDescent="0.25">
      <c r="A167" s="65">
        <v>44348</v>
      </c>
      <c r="B167" s="66" t="s">
        <v>136</v>
      </c>
      <c r="C167" s="66" t="s">
        <v>137</v>
      </c>
      <c r="D167" s="67">
        <v>419518.92</v>
      </c>
      <c r="E167" s="66">
        <v>0.2994</v>
      </c>
      <c r="F167" s="67">
        <v>125603.96464799999</v>
      </c>
      <c r="G167" s="66" t="s">
        <v>88</v>
      </c>
      <c r="H167" s="68">
        <v>8.0319619535992198E-4</v>
      </c>
      <c r="I167" s="87">
        <v>100.884626527395</v>
      </c>
      <c r="J167" s="69" t="str">
        <f>_xlfn.XLOOKUP(SimpleBB[[#This Row],[customer_code]],'Input  - indicative charges'!$B$13:$B$69,'Input  - indicative charges'!$E$13:$E$69)</f>
        <v>North Island generation</v>
      </c>
      <c r="K167" s="70">
        <f t="shared" si="2"/>
        <v>93.263150109248002</v>
      </c>
    </row>
    <row r="168" spans="1:11" x14ac:dyDescent="0.25">
      <c r="A168" s="65">
        <v>44348</v>
      </c>
      <c r="B168" s="66" t="s">
        <v>136</v>
      </c>
      <c r="C168" s="66" t="s">
        <v>137</v>
      </c>
      <c r="D168" s="67">
        <v>419518.92</v>
      </c>
      <c r="E168" s="66">
        <v>0.2994</v>
      </c>
      <c r="F168" s="67">
        <v>125603.96464799999</v>
      </c>
      <c r="G168" s="66" t="s">
        <v>90</v>
      </c>
      <c r="H168" s="68">
        <v>8.7103828555988897E-5</v>
      </c>
      <c r="I168" s="87">
        <v>10.940586202651801</v>
      </c>
      <c r="J168" s="69" t="str">
        <f>_xlfn.XLOOKUP(SimpleBB[[#This Row],[customer_code]],'Input  - indicative charges'!$B$13:$B$69,'Input  - indicative charges'!$E$13:$E$69)</f>
        <v>Upper South Island distributor</v>
      </c>
      <c r="K168" s="70">
        <f t="shared" si="2"/>
        <v>10.114063643026995</v>
      </c>
    </row>
    <row r="169" spans="1:11" x14ac:dyDescent="0.25">
      <c r="A169" s="65">
        <v>44348</v>
      </c>
      <c r="B169" s="66" t="s">
        <v>136</v>
      </c>
      <c r="C169" s="66" t="s">
        <v>137</v>
      </c>
      <c r="D169" s="67">
        <v>419518.92</v>
      </c>
      <c r="E169" s="66">
        <v>0.2994</v>
      </c>
      <c r="F169" s="67">
        <v>125603.96464799999</v>
      </c>
      <c r="G169" s="66" t="s">
        <v>92</v>
      </c>
      <c r="H169" s="68">
        <v>1.3064505870586799E-5</v>
      </c>
      <c r="I169" s="87">
        <v>1.64095373351278</v>
      </c>
      <c r="J169" s="69" t="str">
        <f>_xlfn.XLOOKUP(SimpleBB[[#This Row],[customer_code]],'Input  - indicative charges'!$B$13:$B$69,'Input  - indicative charges'!$E$13:$E$69)</f>
        <v>North Island generation</v>
      </c>
      <c r="K169" s="70">
        <f t="shared" si="2"/>
        <v>1.5169854876686839</v>
      </c>
    </row>
    <row r="170" spans="1:11" x14ac:dyDescent="0.25">
      <c r="A170" s="65">
        <v>44348</v>
      </c>
      <c r="B170" s="66" t="s">
        <v>136</v>
      </c>
      <c r="C170" s="66" t="s">
        <v>137</v>
      </c>
      <c r="D170" s="67">
        <v>419518.92</v>
      </c>
      <c r="E170" s="66">
        <v>0.2994</v>
      </c>
      <c r="F170" s="67">
        <v>125603.96464799999</v>
      </c>
      <c r="G170" s="66" t="s">
        <v>94</v>
      </c>
      <c r="H170" s="68">
        <v>7.01580214431633E-5</v>
      </c>
      <c r="I170" s="87">
        <v>8.8121256451207195</v>
      </c>
      <c r="J170" s="69" t="str">
        <f>_xlfn.XLOOKUP(SimpleBB[[#This Row],[customer_code]],'Input  - indicative charges'!$B$13:$B$69,'Input  - indicative charges'!$E$13:$E$69)</f>
        <v>North Island generation</v>
      </c>
      <c r="K170" s="70">
        <f t="shared" si="2"/>
        <v>8.1464007461957237</v>
      </c>
    </row>
    <row r="171" spans="1:11" x14ac:dyDescent="0.25">
      <c r="A171" s="65">
        <v>44348</v>
      </c>
      <c r="B171" s="66" t="s">
        <v>136</v>
      </c>
      <c r="C171" s="66" t="s">
        <v>137</v>
      </c>
      <c r="D171" s="67">
        <v>419518.92</v>
      </c>
      <c r="E171" s="66">
        <v>0.2994</v>
      </c>
      <c r="F171" s="67">
        <v>125603.96464799999</v>
      </c>
      <c r="G171" s="66" t="s">
        <v>96</v>
      </c>
      <c r="H171" s="68">
        <v>2.4444984518439398E-4</v>
      </c>
      <c r="I171" s="87">
        <v>30.7038697127497</v>
      </c>
      <c r="J171" s="69" t="str">
        <f>_xlfn.XLOOKUP(SimpleBB[[#This Row],[customer_code]],'Input  - indicative charges'!$B$13:$B$69,'Input  - indicative charges'!$E$13:$E$69)</f>
        <v>Upper North Island distributor</v>
      </c>
      <c r="K171" s="70">
        <f t="shared" si="2"/>
        <v>28.384301042908465</v>
      </c>
    </row>
    <row r="172" spans="1:11" x14ac:dyDescent="0.25">
      <c r="A172" s="65">
        <v>44348</v>
      </c>
      <c r="B172" s="66" t="s">
        <v>136</v>
      </c>
      <c r="C172" s="66" t="s">
        <v>137</v>
      </c>
      <c r="D172" s="67">
        <v>419518.92</v>
      </c>
      <c r="E172" s="66">
        <v>0.2994</v>
      </c>
      <c r="F172" s="67">
        <v>125603.96464799999</v>
      </c>
      <c r="G172" s="66" t="s">
        <v>98</v>
      </c>
      <c r="H172" s="68">
        <v>7.5456817024947403E-5</v>
      </c>
      <c r="I172" s="87">
        <v>9.4776753780520906</v>
      </c>
      <c r="J172" s="69" t="str">
        <f>_xlfn.XLOOKUP(SimpleBB[[#This Row],[customer_code]],'Input  - indicative charges'!$B$13:$B$69,'Input  - indicative charges'!$E$13:$E$69)</f>
        <v>Major Industrial</v>
      </c>
      <c r="K172" s="70">
        <f t="shared" si="2"/>
        <v>8.7616705527474004</v>
      </c>
    </row>
    <row r="173" spans="1:11" x14ac:dyDescent="0.25">
      <c r="A173" s="65">
        <v>44348</v>
      </c>
      <c r="B173" s="66" t="s">
        <v>136</v>
      </c>
      <c r="C173" s="66" t="s">
        <v>137</v>
      </c>
      <c r="D173" s="67">
        <v>419518.92</v>
      </c>
      <c r="E173" s="66">
        <v>0.2994</v>
      </c>
      <c r="F173" s="67">
        <v>125603.96464799999</v>
      </c>
      <c r="G173" s="66" t="s">
        <v>100</v>
      </c>
      <c r="H173" s="68">
        <v>3.5203600816137402E-2</v>
      </c>
      <c r="I173" s="87">
        <v>4421.7118323924296</v>
      </c>
      <c r="J173" s="69" t="str">
        <f>_xlfn.XLOOKUP(SimpleBB[[#This Row],[customer_code]],'Input  - indicative charges'!$B$13:$B$69,'Input  - indicative charges'!$E$13:$E$69)</f>
        <v>North Island generation</v>
      </c>
      <c r="K173" s="70">
        <f t="shared" si="2"/>
        <v>4087.6671556321971</v>
      </c>
    </row>
    <row r="174" spans="1:11" x14ac:dyDescent="0.25">
      <c r="A174" s="65">
        <v>44348</v>
      </c>
      <c r="B174" s="66" t="s">
        <v>136</v>
      </c>
      <c r="C174" s="66" t="s">
        <v>137</v>
      </c>
      <c r="D174" s="67">
        <v>419518.92</v>
      </c>
      <c r="E174" s="66">
        <v>0.2994</v>
      </c>
      <c r="F174" s="67">
        <v>125603.96464799999</v>
      </c>
      <c r="G174" s="66" t="s">
        <v>102</v>
      </c>
      <c r="H174" s="68">
        <v>2.9724784662583E-3</v>
      </c>
      <c r="I174" s="87">
        <v>373.35508019284902</v>
      </c>
      <c r="J174" s="69" t="str">
        <f>_xlfn.XLOOKUP(SimpleBB[[#This Row],[customer_code]],'Input  - indicative charges'!$B$13:$B$69,'Input  - indicative charges'!$E$13:$E$69)</f>
        <v>Lower North Island distributor</v>
      </c>
      <c r="K174" s="70">
        <f t="shared" si="2"/>
        <v>345.14942550360371</v>
      </c>
    </row>
    <row r="175" spans="1:11" x14ac:dyDescent="0.25">
      <c r="A175" s="65">
        <v>44348</v>
      </c>
      <c r="B175" s="66" t="s">
        <v>136</v>
      </c>
      <c r="C175" s="66" t="s">
        <v>137</v>
      </c>
      <c r="D175" s="67">
        <v>419518.92</v>
      </c>
      <c r="E175" s="66">
        <v>0.2994</v>
      </c>
      <c r="F175" s="67">
        <v>125603.96464799999</v>
      </c>
      <c r="G175" s="66" t="s">
        <v>104</v>
      </c>
      <c r="H175" s="68">
        <v>0.10131114271245301</v>
      </c>
      <c r="I175" s="87">
        <v>12725.081187703399</v>
      </c>
      <c r="J175" s="69" t="str">
        <f>_xlfn.XLOOKUP(SimpleBB[[#This Row],[customer_code]],'Input  - indicative charges'!$B$13:$B$69,'Input  - indicative charges'!$E$13:$E$69)</f>
        <v>Lower North Island distributor</v>
      </c>
      <c r="K175" s="70">
        <f t="shared" si="2"/>
        <v>11763.746348794602</v>
      </c>
    </row>
    <row r="176" spans="1:11" x14ac:dyDescent="0.25">
      <c r="A176" s="65">
        <v>44348</v>
      </c>
      <c r="B176" s="66" t="s">
        <v>136</v>
      </c>
      <c r="C176" s="66" t="s">
        <v>137</v>
      </c>
      <c r="D176" s="67">
        <v>419518.92</v>
      </c>
      <c r="E176" s="66">
        <v>0.2994</v>
      </c>
      <c r="F176" s="67">
        <v>125603.96464799999</v>
      </c>
      <c r="G176" s="66" t="s">
        <v>106</v>
      </c>
      <c r="H176" s="68">
        <v>3.64685113407692E-2</v>
      </c>
      <c r="I176" s="87">
        <v>4580.5896092111598</v>
      </c>
      <c r="J176" s="69" t="str">
        <f>_xlfn.XLOOKUP(SimpleBB[[#This Row],[customer_code]],'Input  - indicative charges'!$B$13:$B$69,'Input  - indicative charges'!$E$13:$E$69)</f>
        <v>Upper North Island distributor</v>
      </c>
      <c r="K176" s="70">
        <f t="shared" si="2"/>
        <v>4234.5422788150654</v>
      </c>
    </row>
    <row r="177" spans="1:11" x14ac:dyDescent="0.25">
      <c r="A177" s="65">
        <v>44348</v>
      </c>
      <c r="B177" s="66" t="s">
        <v>136</v>
      </c>
      <c r="C177" s="66" t="s">
        <v>137</v>
      </c>
      <c r="D177" s="67">
        <v>419518.92</v>
      </c>
      <c r="E177" s="66">
        <v>0.2994</v>
      </c>
      <c r="F177" s="67">
        <v>125603.96464799999</v>
      </c>
      <c r="G177" s="66" t="s">
        <v>108</v>
      </c>
      <c r="H177" s="68">
        <v>4.1812920147639199E-4</v>
      </c>
      <c r="I177" s="87">
        <v>52.518685440537197</v>
      </c>
      <c r="J177" s="69" t="str">
        <f>_xlfn.XLOOKUP(SimpleBB[[#This Row],[customer_code]],'Input  - indicative charges'!$B$13:$B$69,'Input  - indicative charges'!$E$13:$E$69)</f>
        <v>Lower North Island distributor</v>
      </c>
      <c r="K177" s="70">
        <f t="shared" si="2"/>
        <v>48.551084663540301</v>
      </c>
    </row>
    <row r="178" spans="1:11" x14ac:dyDescent="0.25">
      <c r="A178" s="65">
        <v>44348</v>
      </c>
      <c r="B178" s="66" t="s">
        <v>136</v>
      </c>
      <c r="C178" s="66" t="s">
        <v>137</v>
      </c>
      <c r="D178" s="67">
        <v>419518.92</v>
      </c>
      <c r="E178" s="66">
        <v>0.2994</v>
      </c>
      <c r="F178" s="67">
        <v>125603.96464799999</v>
      </c>
      <c r="G178" s="66" t="s">
        <v>110</v>
      </c>
      <c r="H178" s="68">
        <v>4.2014105864836897E-5</v>
      </c>
      <c r="I178" s="87">
        <v>5.2771382677643102</v>
      </c>
      <c r="J178" s="69" t="str">
        <f>_xlfn.XLOOKUP(SimpleBB[[#This Row],[customer_code]],'Input  - indicative charges'!$B$13:$B$69,'Input  - indicative charges'!$E$13:$E$69)</f>
        <v>Lower South Island distributor</v>
      </c>
      <c r="K178" s="70">
        <f t="shared" si="2"/>
        <v>4.8784691518892052</v>
      </c>
    </row>
    <row r="179" spans="1:11" x14ac:dyDescent="0.25">
      <c r="A179" s="65">
        <v>44348</v>
      </c>
      <c r="B179" s="66" t="s">
        <v>136</v>
      </c>
      <c r="C179" s="66" t="s">
        <v>137</v>
      </c>
      <c r="D179" s="67">
        <v>419518.92</v>
      </c>
      <c r="E179" s="66">
        <v>0.2994</v>
      </c>
      <c r="F179" s="67">
        <v>125603.96464799999</v>
      </c>
      <c r="G179" s="66" t="s">
        <v>112</v>
      </c>
      <c r="H179" s="68">
        <v>6.6350990051471798E-4</v>
      </c>
      <c r="I179" s="87">
        <v>83.3394740878487</v>
      </c>
      <c r="J179" s="69" t="str">
        <f>_xlfn.XLOOKUP(SimpleBB[[#This Row],[customer_code]],'Input  - indicative charges'!$B$13:$B$69,'Input  - indicative charges'!$E$13:$E$69)</f>
        <v>North Island generation</v>
      </c>
      <c r="K179" s="70">
        <f t="shared" si="2"/>
        <v>77.043471829379399</v>
      </c>
    </row>
    <row r="180" spans="1:11" x14ac:dyDescent="0.25">
      <c r="A180" s="65">
        <v>44348</v>
      </c>
      <c r="B180" s="66" t="s">
        <v>136</v>
      </c>
      <c r="C180" s="66" t="s">
        <v>137</v>
      </c>
      <c r="D180" s="67">
        <v>419518.92</v>
      </c>
      <c r="E180" s="66">
        <v>0.2994</v>
      </c>
      <c r="F180" s="67">
        <v>125603.96464799999</v>
      </c>
      <c r="G180" s="66" t="s">
        <v>114</v>
      </c>
      <c r="H180" s="68">
        <v>1.8559295167262101E-3</v>
      </c>
      <c r="I180" s="87">
        <v>233.11210540805899</v>
      </c>
      <c r="J180" s="69" t="str">
        <f>_xlfn.XLOOKUP(SimpleBB[[#This Row],[customer_code]],'Input  - indicative charges'!$B$13:$B$69,'Input  - indicative charges'!$E$13:$E$69)</f>
        <v>Lower North Island distributor</v>
      </c>
      <c r="K180" s="70">
        <f t="shared" si="2"/>
        <v>215.5013110253324</v>
      </c>
    </row>
    <row r="181" spans="1:11" x14ac:dyDescent="0.25">
      <c r="A181" s="65">
        <v>44348</v>
      </c>
      <c r="B181" s="66" t="s">
        <v>136</v>
      </c>
      <c r="C181" s="66" t="s">
        <v>137</v>
      </c>
      <c r="D181" s="67">
        <v>419518.92</v>
      </c>
      <c r="E181" s="66">
        <v>0.2994</v>
      </c>
      <c r="F181" s="67">
        <v>125603.96464799999</v>
      </c>
      <c r="G181" s="66" t="s">
        <v>116</v>
      </c>
      <c r="H181" s="68">
        <v>4.2152534668444999E-4</v>
      </c>
      <c r="I181" s="87">
        <v>52.9452547431897</v>
      </c>
      <c r="J181" s="69" t="str">
        <f>_xlfn.XLOOKUP(SimpleBB[[#This Row],[customer_code]],'Input  - indicative charges'!$B$13:$B$69,'Input  - indicative charges'!$E$13:$E$69)</f>
        <v>Major Industrial</v>
      </c>
      <c r="K181" s="70">
        <f t="shared" si="2"/>
        <v>48.945428165366863</v>
      </c>
    </row>
    <row r="182" spans="1:11" x14ac:dyDescent="0.25">
      <c r="A182" s="65">
        <v>44348</v>
      </c>
      <c r="B182" s="66" t="s">
        <v>136</v>
      </c>
      <c r="C182" s="66" t="s">
        <v>137</v>
      </c>
      <c r="D182" s="67">
        <v>419518.92</v>
      </c>
      <c r="E182" s="66">
        <v>0.2994</v>
      </c>
      <c r="F182" s="67">
        <v>125603.96464799999</v>
      </c>
      <c r="G182" s="66" t="s">
        <v>118</v>
      </c>
      <c r="H182" s="68">
        <v>1.7846620213584498E-5</v>
      </c>
      <c r="I182" s="87">
        <v>2.2416062543933601</v>
      </c>
      <c r="J182" s="69" t="str">
        <f>_xlfn.XLOOKUP(SimpleBB[[#This Row],[customer_code]],'Input  - indicative charges'!$B$13:$B$69,'Input  - indicative charges'!$E$13:$E$69)</f>
        <v>Upper South Island distributor</v>
      </c>
      <c r="K182" s="70">
        <f t="shared" si="2"/>
        <v>2.0722608368138977</v>
      </c>
    </row>
    <row r="183" spans="1:11" x14ac:dyDescent="0.25">
      <c r="A183" s="65">
        <v>44348</v>
      </c>
      <c r="B183" s="66" t="s">
        <v>136</v>
      </c>
      <c r="C183" s="66" t="s">
        <v>137</v>
      </c>
      <c r="D183" s="67">
        <v>419518.92</v>
      </c>
      <c r="E183" s="66">
        <v>0.2994</v>
      </c>
      <c r="F183" s="67">
        <v>125603.96464799999</v>
      </c>
      <c r="G183" s="66" t="s">
        <v>120</v>
      </c>
      <c r="H183" s="68">
        <v>2.7928022540690302E-4</v>
      </c>
      <c r="I183" s="87">
        <v>35.078703558894098</v>
      </c>
      <c r="J183" s="69" t="str">
        <f>_xlfn.XLOOKUP(SimpleBB[[#This Row],[customer_code]],'Input  - indicative charges'!$B$13:$B$69,'Input  - indicative charges'!$E$13:$E$69)</f>
        <v>Lower North Island distributor</v>
      </c>
      <c r="K183" s="70">
        <f t="shared" si="2"/>
        <v>32.428631678212838</v>
      </c>
    </row>
    <row r="184" spans="1:11" x14ac:dyDescent="0.25">
      <c r="A184" s="65">
        <v>44348</v>
      </c>
      <c r="B184" s="66" t="s">
        <v>136</v>
      </c>
      <c r="C184" s="66" t="s">
        <v>137</v>
      </c>
      <c r="D184" s="67">
        <v>419518.92</v>
      </c>
      <c r="E184" s="66">
        <v>0.2994</v>
      </c>
      <c r="F184" s="67">
        <v>125603.96464799999</v>
      </c>
      <c r="G184" s="66" t="s">
        <v>241</v>
      </c>
      <c r="H184" s="68">
        <v>0.10695376059764999</v>
      </c>
      <c r="I184" s="87">
        <v>13433.816365077901</v>
      </c>
      <c r="J184" s="69" t="str">
        <f>_xlfn.XLOOKUP(SimpleBB[[#This Row],[customer_code]],'Input  - indicative charges'!$B$13:$B$69,'Input  - indicative charges'!$E$13:$E$69)</f>
        <v>North Island generation</v>
      </c>
      <c r="K184" s="70">
        <f t="shared" si="2"/>
        <v>12418.939092331535</v>
      </c>
    </row>
    <row r="185" spans="1:11" x14ac:dyDescent="0.25">
      <c r="A185" s="65">
        <v>44378</v>
      </c>
      <c r="B185" s="66" t="s">
        <v>136</v>
      </c>
      <c r="C185" s="66" t="s">
        <v>137</v>
      </c>
      <c r="D185" s="67">
        <v>419089.99</v>
      </c>
      <c r="E185" s="66">
        <v>0.58430000000000004</v>
      </c>
      <c r="F185" s="67">
        <v>244874.28115699999</v>
      </c>
      <c r="G185" s="66" t="s">
        <v>8</v>
      </c>
      <c r="H185" s="68">
        <v>1.12880749192023E-4</v>
      </c>
      <c r="I185" s="87">
        <v>27.6415923148604</v>
      </c>
      <c r="J185" s="69" t="str">
        <f>_xlfn.XLOOKUP(SimpleBB[[#This Row],[customer_code]],'Input  - indicative charges'!$B$13:$B$69,'Input  - indicative charges'!$E$13:$E$69)</f>
        <v>Lower South Island distributor</v>
      </c>
      <c r="K185" s="70">
        <f t="shared" si="2"/>
        <v>25.553367862440638</v>
      </c>
    </row>
    <row r="186" spans="1:11" x14ac:dyDescent="0.25">
      <c r="A186" s="65">
        <v>44378</v>
      </c>
      <c r="B186" s="66" t="s">
        <v>136</v>
      </c>
      <c r="C186" s="66" t="s">
        <v>137</v>
      </c>
      <c r="D186" s="67">
        <v>419089.99</v>
      </c>
      <c r="E186" s="66">
        <v>0.58430000000000004</v>
      </c>
      <c r="F186" s="67">
        <v>244874.28115699999</v>
      </c>
      <c r="G186" s="66" t="s">
        <v>10</v>
      </c>
      <c r="H186" s="68">
        <v>4.56121600787113E-6</v>
      </c>
      <c r="I186" s="87">
        <v>1.11692449112924</v>
      </c>
      <c r="J186" s="69" t="str">
        <f>_xlfn.XLOOKUP(SimpleBB[[#This Row],[customer_code]],'Input  - indicative charges'!$B$13:$B$69,'Input  - indicative charges'!$E$13:$E$69)</f>
        <v>Upper South Island distributor</v>
      </c>
      <c r="K186" s="70">
        <f t="shared" si="2"/>
        <v>1.0325447995646313</v>
      </c>
    </row>
    <row r="187" spans="1:11" x14ac:dyDescent="0.25">
      <c r="A187" s="65">
        <v>44378</v>
      </c>
      <c r="B187" s="66" t="s">
        <v>136</v>
      </c>
      <c r="C187" s="66" t="s">
        <v>137</v>
      </c>
      <c r="D187" s="67">
        <v>419089.99</v>
      </c>
      <c r="E187" s="66">
        <v>0.58430000000000004</v>
      </c>
      <c r="F187" s="67">
        <v>244874.28115699999</v>
      </c>
      <c r="G187" s="66" t="s">
        <v>12</v>
      </c>
      <c r="H187" s="68">
        <v>9.9770902398759302E-5</v>
      </c>
      <c r="I187" s="87">
        <v>24.431328005281401</v>
      </c>
      <c r="J187" s="69" t="str">
        <f>_xlfn.XLOOKUP(SimpleBB[[#This Row],[customer_code]],'Input  - indicative charges'!$B$13:$B$69,'Input  - indicative charges'!$E$13:$E$69)</f>
        <v>Lower North Island distributor</v>
      </c>
      <c r="K187" s="70">
        <f t="shared" si="2"/>
        <v>22.585627657610456</v>
      </c>
    </row>
    <row r="188" spans="1:11" x14ac:dyDescent="0.25">
      <c r="A188" s="65">
        <v>44378</v>
      </c>
      <c r="B188" s="66" t="s">
        <v>136</v>
      </c>
      <c r="C188" s="66" t="s">
        <v>137</v>
      </c>
      <c r="D188" s="67">
        <v>419089.99</v>
      </c>
      <c r="E188" s="66">
        <v>0.58430000000000004</v>
      </c>
      <c r="F188" s="67">
        <v>244874.28115699999</v>
      </c>
      <c r="G188" s="66" t="s">
        <v>14</v>
      </c>
      <c r="H188" s="68">
        <v>6.8400295681876903E-4</v>
      </c>
      <c r="I188" s="87">
        <v>167.49473236025801</v>
      </c>
      <c r="J188" s="69" t="str">
        <f>_xlfn.XLOOKUP(SimpleBB[[#This Row],[customer_code]],'Input  - indicative charges'!$B$13:$B$69,'Input  - indicative charges'!$E$13:$E$69)</f>
        <v>Upper North Island distributor</v>
      </c>
      <c r="K188" s="70">
        <f t="shared" si="2"/>
        <v>154.84109823592587</v>
      </c>
    </row>
    <row r="189" spans="1:11" x14ac:dyDescent="0.25">
      <c r="A189" s="65">
        <v>44378</v>
      </c>
      <c r="B189" s="66" t="s">
        <v>136</v>
      </c>
      <c r="C189" s="66" t="s">
        <v>137</v>
      </c>
      <c r="D189" s="67">
        <v>419089.99</v>
      </c>
      <c r="E189" s="66">
        <v>0.58430000000000004</v>
      </c>
      <c r="F189" s="67">
        <v>244874.28115699999</v>
      </c>
      <c r="G189" s="66" t="s">
        <v>16</v>
      </c>
      <c r="H189" s="68">
        <v>8.9217387779067601E-3</v>
      </c>
      <c r="I189" s="87">
        <v>2184.7043699104402</v>
      </c>
      <c r="J189" s="69" t="str">
        <f>_xlfn.XLOOKUP(SimpleBB[[#This Row],[customer_code]],'Input  - indicative charges'!$B$13:$B$69,'Input  - indicative charges'!$E$13:$E$69)</f>
        <v>South Island generation</v>
      </c>
      <c r="K189" s="70">
        <f t="shared" si="2"/>
        <v>2019.6576882797792</v>
      </c>
    </row>
    <row r="190" spans="1:11" x14ac:dyDescent="0.25">
      <c r="A190" s="65">
        <v>44378</v>
      </c>
      <c r="B190" s="66" t="s">
        <v>136</v>
      </c>
      <c r="C190" s="66" t="s">
        <v>137</v>
      </c>
      <c r="D190" s="67">
        <v>419089.99</v>
      </c>
      <c r="E190" s="66">
        <v>0.58430000000000004</v>
      </c>
      <c r="F190" s="67">
        <v>244874.28115699999</v>
      </c>
      <c r="G190" s="66" t="s">
        <v>19</v>
      </c>
      <c r="H190" s="68">
        <v>1.05922995529017E-4</v>
      </c>
      <c r="I190" s="87">
        <v>25.937817388164301</v>
      </c>
      <c r="J190" s="69" t="str">
        <f>_xlfn.XLOOKUP(SimpleBB[[#This Row],[customer_code]],'Input  - indicative charges'!$B$13:$B$69,'Input  - indicative charges'!$E$13:$E$69)</f>
        <v>Lower South Island distributor</v>
      </c>
      <c r="K190" s="70">
        <f t="shared" si="2"/>
        <v>23.978307100356314</v>
      </c>
    </row>
    <row r="191" spans="1:11" x14ac:dyDescent="0.25">
      <c r="A191" s="65">
        <v>44378</v>
      </c>
      <c r="B191" s="66" t="s">
        <v>136</v>
      </c>
      <c r="C191" s="66" t="s">
        <v>137</v>
      </c>
      <c r="D191" s="67">
        <v>419089.99</v>
      </c>
      <c r="E191" s="66">
        <v>0.58430000000000004</v>
      </c>
      <c r="F191" s="67">
        <v>244874.28115699999</v>
      </c>
      <c r="G191" s="66" t="s">
        <v>21</v>
      </c>
      <c r="H191" s="68">
        <v>6.8534715722578797E-5</v>
      </c>
      <c r="I191" s="87">
        <v>16.782389246865801</v>
      </c>
      <c r="J191" s="69" t="str">
        <f>_xlfn.XLOOKUP(SimpleBB[[#This Row],[customer_code]],'Input  - indicative charges'!$B$13:$B$69,'Input  - indicative charges'!$E$13:$E$69)</f>
        <v>Upper South Island distributor</v>
      </c>
      <c r="K191" s="70">
        <f t="shared" si="2"/>
        <v>15.51453914633122</v>
      </c>
    </row>
    <row r="192" spans="1:11" x14ac:dyDescent="0.25">
      <c r="A192" s="65">
        <v>44378</v>
      </c>
      <c r="B192" s="66" t="s">
        <v>136</v>
      </c>
      <c r="C192" s="66" t="s">
        <v>137</v>
      </c>
      <c r="D192" s="67">
        <v>419089.99</v>
      </c>
      <c r="E192" s="66">
        <v>0.58430000000000004</v>
      </c>
      <c r="F192" s="67">
        <v>244874.28115699999</v>
      </c>
      <c r="G192" s="66" t="s">
        <v>23</v>
      </c>
      <c r="H192" s="68">
        <v>2.5899091676464397E-4</v>
      </c>
      <c r="I192" s="87">
        <v>63.420214568934803</v>
      </c>
      <c r="J192" s="69" t="str">
        <f>_xlfn.XLOOKUP(SimpleBB[[#This Row],[customer_code]],'Input  - indicative charges'!$B$13:$B$69,'Input  - indicative charges'!$E$13:$E$69)</f>
        <v>Lower North Island distributor</v>
      </c>
      <c r="K192" s="70">
        <f t="shared" si="2"/>
        <v>58.629041856016997</v>
      </c>
    </row>
    <row r="193" spans="1:11" x14ac:dyDescent="0.25">
      <c r="A193" s="65">
        <v>44378</v>
      </c>
      <c r="B193" s="66" t="s">
        <v>136</v>
      </c>
      <c r="C193" s="66" t="s">
        <v>137</v>
      </c>
      <c r="D193" s="67">
        <v>419089.99</v>
      </c>
      <c r="E193" s="66">
        <v>0.58430000000000004</v>
      </c>
      <c r="F193" s="67">
        <v>244874.28115699999</v>
      </c>
      <c r="G193" s="66" t="s">
        <v>25</v>
      </c>
      <c r="H193" s="68">
        <v>1.1154872268245001E-2</v>
      </c>
      <c r="I193" s="87">
        <v>2731.5413280846501</v>
      </c>
      <c r="J193" s="69" t="str">
        <f>_xlfn.XLOOKUP(SimpleBB[[#This Row],[customer_code]],'Input  - indicative charges'!$B$13:$B$69,'Input  - indicative charges'!$E$13:$E$69)</f>
        <v>North Island generation</v>
      </c>
      <c r="K193" s="70">
        <f t="shared" si="2"/>
        <v>2525.1830499823081</v>
      </c>
    </row>
    <row r="194" spans="1:11" x14ac:dyDescent="0.25">
      <c r="A194" s="65">
        <v>44378</v>
      </c>
      <c r="B194" s="66" t="s">
        <v>136</v>
      </c>
      <c r="C194" s="66" t="s">
        <v>137</v>
      </c>
      <c r="D194" s="67">
        <v>419089.99</v>
      </c>
      <c r="E194" s="66">
        <v>0.58430000000000004</v>
      </c>
      <c r="F194" s="67">
        <v>244874.28115699999</v>
      </c>
      <c r="G194" s="66" t="s">
        <v>27</v>
      </c>
      <c r="H194" s="68">
        <v>5.4673579739662704E-4</v>
      </c>
      <c r="I194" s="87">
        <v>133.881535370298</v>
      </c>
      <c r="J194" s="69" t="str">
        <f>_xlfn.XLOOKUP(SimpleBB[[#This Row],[customer_code]],'Input  - indicative charges'!$B$13:$B$69,'Input  - indicative charges'!$E$13:$E$69)</f>
        <v>Lower North Island distributor</v>
      </c>
      <c r="K194" s="70">
        <f t="shared" si="2"/>
        <v>123.76725929303107</v>
      </c>
    </row>
    <row r="195" spans="1:11" x14ac:dyDescent="0.25">
      <c r="A195" s="65">
        <v>44378</v>
      </c>
      <c r="B195" s="66" t="s">
        <v>136</v>
      </c>
      <c r="C195" s="66" t="s">
        <v>137</v>
      </c>
      <c r="D195" s="67">
        <v>419089.99</v>
      </c>
      <c r="E195" s="66">
        <v>0.58430000000000004</v>
      </c>
      <c r="F195" s="67">
        <v>244874.28115699999</v>
      </c>
      <c r="G195" s="66" t="s">
        <v>29</v>
      </c>
      <c r="H195" s="68">
        <v>4.1494386449573102E-2</v>
      </c>
      <c r="I195" s="87">
        <v>10160.9080538899</v>
      </c>
      <c r="J195" s="69" t="str">
        <f>_xlfn.XLOOKUP(SimpleBB[[#This Row],[customer_code]],'Input  - indicative charges'!$B$13:$B$69,'Input  - indicative charges'!$E$13:$E$69)</f>
        <v>Lower North Island distributor</v>
      </c>
      <c r="K195" s="70">
        <f t="shared" si="2"/>
        <v>9393.2874184638204</v>
      </c>
    </row>
    <row r="196" spans="1:11" x14ac:dyDescent="0.25">
      <c r="A196" s="65">
        <v>44378</v>
      </c>
      <c r="B196" s="66" t="s">
        <v>136</v>
      </c>
      <c r="C196" s="66" t="s">
        <v>137</v>
      </c>
      <c r="D196" s="67">
        <v>419089.99</v>
      </c>
      <c r="E196" s="66">
        <v>0.58430000000000004</v>
      </c>
      <c r="F196" s="67">
        <v>244874.28115699999</v>
      </c>
      <c r="G196" s="66" t="s">
        <v>31</v>
      </c>
      <c r="H196" s="68">
        <v>1.6739179681352699E-5</v>
      </c>
      <c r="I196" s="87">
        <v>4.0989945916291202</v>
      </c>
      <c r="J196" s="69" t="str">
        <f>_xlfn.XLOOKUP(SimpleBB[[#This Row],[customer_code]],'Input  - indicative charges'!$B$13:$B$69,'Input  - indicative charges'!$E$13:$E$69)</f>
        <v>Major Industrial</v>
      </c>
      <c r="K196" s="70">
        <f t="shared" si="2"/>
        <v>3.7893300600393625</v>
      </c>
    </row>
    <row r="197" spans="1:11" x14ac:dyDescent="0.25">
      <c r="A197" s="65">
        <v>44378</v>
      </c>
      <c r="B197" s="66" t="s">
        <v>136</v>
      </c>
      <c r="C197" s="66" t="s">
        <v>137</v>
      </c>
      <c r="D197" s="67">
        <v>419089.99</v>
      </c>
      <c r="E197" s="66">
        <v>0.58430000000000004</v>
      </c>
      <c r="F197" s="67">
        <v>244874.28115699999</v>
      </c>
      <c r="G197" s="66" t="s">
        <v>34</v>
      </c>
      <c r="H197" s="68">
        <v>5.3407582213357697E-5</v>
      </c>
      <c r="I197" s="87">
        <v>13.0781433028293</v>
      </c>
      <c r="J197" s="69" t="str">
        <f>_xlfn.XLOOKUP(SimpleBB[[#This Row],[customer_code]],'Input  - indicative charges'!$B$13:$B$69,'Input  - indicative charges'!$E$13:$E$69)</f>
        <v>Major Industrial</v>
      </c>
      <c r="K197" s="70">
        <f t="shared" si="2"/>
        <v>12.090135870908103</v>
      </c>
    </row>
    <row r="198" spans="1:11" x14ac:dyDescent="0.25">
      <c r="A198" s="65">
        <v>44378</v>
      </c>
      <c r="B198" s="66" t="s">
        <v>136</v>
      </c>
      <c r="C198" s="66" t="s">
        <v>137</v>
      </c>
      <c r="D198" s="67">
        <v>419089.99</v>
      </c>
      <c r="E198" s="66">
        <v>0.58430000000000004</v>
      </c>
      <c r="F198" s="67">
        <v>244874.28115699999</v>
      </c>
      <c r="G198" s="66" t="s">
        <v>36</v>
      </c>
      <c r="H198" s="68">
        <v>4.4961215845156302E-5</v>
      </c>
      <c r="I198" s="87">
        <v>11.0098454100273</v>
      </c>
      <c r="J198" s="69" t="str">
        <f>_xlfn.XLOOKUP(SimpleBB[[#This Row],[customer_code]],'Input  - indicative charges'!$B$13:$B$69,'Input  - indicative charges'!$E$13:$E$69)</f>
        <v>Upper South Island distributor</v>
      </c>
      <c r="K198" s="70">
        <f t="shared" si="2"/>
        <v>10.178090562452173</v>
      </c>
    </row>
    <row r="199" spans="1:11" x14ac:dyDescent="0.25">
      <c r="A199" s="65">
        <v>44378</v>
      </c>
      <c r="B199" s="66" t="s">
        <v>136</v>
      </c>
      <c r="C199" s="66" t="s">
        <v>137</v>
      </c>
      <c r="D199" s="67">
        <v>419089.99</v>
      </c>
      <c r="E199" s="66">
        <v>0.58430000000000004</v>
      </c>
      <c r="F199" s="67">
        <v>244874.28115699999</v>
      </c>
      <c r="G199" s="66" t="s">
        <v>38</v>
      </c>
      <c r="H199" s="68">
        <v>2.5114628769764899E-5</v>
      </c>
      <c r="I199" s="87">
        <v>6.1499266665211003</v>
      </c>
      <c r="J199" s="69" t="str">
        <f>_xlfn.XLOOKUP(SimpleBB[[#This Row],[customer_code]],'Input  - indicative charges'!$B$13:$B$69,'Input  - indicative charges'!$E$13:$E$69)</f>
        <v>North Island generation</v>
      </c>
      <c r="K199" s="70">
        <f t="shared" si="2"/>
        <v>5.6853214766560614</v>
      </c>
    </row>
    <row r="200" spans="1:11" x14ac:dyDescent="0.25">
      <c r="A200" s="65">
        <v>44378</v>
      </c>
      <c r="B200" s="66" t="s">
        <v>136</v>
      </c>
      <c r="C200" s="66" t="s">
        <v>137</v>
      </c>
      <c r="D200" s="67">
        <v>419089.99</v>
      </c>
      <c r="E200" s="66">
        <v>0.58430000000000004</v>
      </c>
      <c r="F200" s="67">
        <v>244874.28115699999</v>
      </c>
      <c r="G200" s="66" t="s">
        <v>40</v>
      </c>
      <c r="H200" s="68">
        <v>8.2346301668117196E-7</v>
      </c>
      <c r="I200" s="87">
        <v>0.201644914269176</v>
      </c>
      <c r="J200" s="69" t="str">
        <f>_xlfn.XLOOKUP(SimpleBB[[#This Row],[customer_code]],'Input  - indicative charges'!$B$13:$B$69,'Input  - indicative charges'!$E$13:$E$69)</f>
        <v>North Island generation</v>
      </c>
      <c r="K200" s="70">
        <f t="shared" si="2"/>
        <v>0.18641135478799506</v>
      </c>
    </row>
    <row r="201" spans="1:11" x14ac:dyDescent="0.25">
      <c r="A201" s="65">
        <v>44378</v>
      </c>
      <c r="B201" s="66" t="s">
        <v>136</v>
      </c>
      <c r="C201" s="66" t="s">
        <v>137</v>
      </c>
      <c r="D201" s="67">
        <v>419089.99</v>
      </c>
      <c r="E201" s="66">
        <v>0.58430000000000004</v>
      </c>
      <c r="F201" s="67">
        <v>244874.28115699999</v>
      </c>
      <c r="G201" s="66" t="s">
        <v>42</v>
      </c>
      <c r="H201" s="68">
        <v>4.5768954627937904E-3</v>
      </c>
      <c r="I201" s="87">
        <v>1120.7639863823599</v>
      </c>
      <c r="J201" s="69" t="str">
        <f>_xlfn.XLOOKUP(SimpleBB[[#This Row],[customer_code]],'Input  - indicative charges'!$B$13:$B$69,'Input  - indicative charges'!$E$13:$E$69)</f>
        <v>South Island generation</v>
      </c>
      <c r="K201" s="70">
        <f t="shared" si="2"/>
        <v>1036.0942345425983</v>
      </c>
    </row>
    <row r="202" spans="1:11" x14ac:dyDescent="0.25">
      <c r="A202" s="65">
        <v>44378</v>
      </c>
      <c r="B202" s="66" t="s">
        <v>136</v>
      </c>
      <c r="C202" s="66" t="s">
        <v>137</v>
      </c>
      <c r="D202" s="67">
        <v>419089.99</v>
      </c>
      <c r="E202" s="66">
        <v>0.58430000000000004</v>
      </c>
      <c r="F202" s="67">
        <v>244874.28115699999</v>
      </c>
      <c r="G202" s="66" t="s">
        <v>44</v>
      </c>
      <c r="H202" s="68">
        <v>4.1285881405960901E-5</v>
      </c>
      <c r="I202" s="87">
        <v>10.1098505312178</v>
      </c>
      <c r="J202" s="69" t="str">
        <f>_xlfn.XLOOKUP(SimpleBB[[#This Row],[customer_code]],'Input  - indicative charges'!$B$13:$B$69,'Input  - indicative charges'!$E$13:$E$69)</f>
        <v>Major Industrial</v>
      </c>
      <c r="K202" s="70">
        <f t="shared" si="2"/>
        <v>9.3460871108938512</v>
      </c>
    </row>
    <row r="203" spans="1:11" x14ac:dyDescent="0.25">
      <c r="A203" s="65">
        <v>44378</v>
      </c>
      <c r="B203" s="66" t="s">
        <v>136</v>
      </c>
      <c r="C203" s="66" t="s">
        <v>137</v>
      </c>
      <c r="D203" s="67">
        <v>419089.99</v>
      </c>
      <c r="E203" s="66">
        <v>0.58430000000000004</v>
      </c>
      <c r="F203" s="67">
        <v>244874.28115699999</v>
      </c>
      <c r="G203" s="66" t="s">
        <v>46</v>
      </c>
      <c r="H203" s="68">
        <v>8.9958933262949297E-5</v>
      </c>
      <c r="I203" s="87">
        <v>22.0286291164152</v>
      </c>
      <c r="J203" s="69" t="str">
        <f>_xlfn.XLOOKUP(SimpleBB[[#This Row],[customer_code]],'Input  - indicative charges'!$B$13:$B$69,'Input  - indicative charges'!$E$13:$E$69)</f>
        <v>Upper South Island distributor</v>
      </c>
      <c r="K203" s="70">
        <f t="shared" si="2"/>
        <v>20.364444164615094</v>
      </c>
    </row>
    <row r="204" spans="1:11" x14ac:dyDescent="0.25">
      <c r="A204" s="65">
        <v>44378</v>
      </c>
      <c r="B204" s="66" t="s">
        <v>136</v>
      </c>
      <c r="C204" s="66" t="s">
        <v>137</v>
      </c>
      <c r="D204" s="67">
        <v>419089.99</v>
      </c>
      <c r="E204" s="66">
        <v>0.58430000000000004</v>
      </c>
      <c r="F204" s="67">
        <v>244874.28115699999</v>
      </c>
      <c r="G204" s="66" t="s">
        <v>48</v>
      </c>
      <c r="H204" s="68">
        <v>6.7523322737028199E-2</v>
      </c>
      <c r="I204" s="87">
        <v>16534.725116561902</v>
      </c>
      <c r="J204" s="69" t="str">
        <f>_xlfn.XLOOKUP(SimpleBB[[#This Row],[customer_code]],'Input  - indicative charges'!$B$13:$B$69,'Input  - indicative charges'!$E$13:$E$69)</f>
        <v>North Island generation</v>
      </c>
      <c r="K204" s="70">
        <f t="shared" si="2"/>
        <v>15285.585164379008</v>
      </c>
    </row>
    <row r="205" spans="1:11" x14ac:dyDescent="0.25">
      <c r="A205" s="65">
        <v>44378</v>
      </c>
      <c r="B205" s="66" t="s">
        <v>136</v>
      </c>
      <c r="C205" s="66" t="s">
        <v>137</v>
      </c>
      <c r="D205" s="67">
        <v>419089.99</v>
      </c>
      <c r="E205" s="66">
        <v>0.58430000000000004</v>
      </c>
      <c r="F205" s="67">
        <v>244874.28115699999</v>
      </c>
      <c r="G205" s="66" t="s">
        <v>50</v>
      </c>
      <c r="H205" s="68">
        <v>1.10751276627268E-3</v>
      </c>
      <c r="I205" s="87">
        <v>271.20139251322502</v>
      </c>
      <c r="J205" s="69" t="str">
        <f>_xlfn.XLOOKUP(SimpleBB[[#This Row],[customer_code]],'Input  - indicative charges'!$B$13:$B$69,'Input  - indicative charges'!$E$13:$E$69)</f>
        <v>North Island generation</v>
      </c>
      <c r="K205" s="70">
        <f t="shared" si="2"/>
        <v>250.71308731989714</v>
      </c>
    </row>
    <row r="206" spans="1:11" x14ac:dyDescent="0.25">
      <c r="A206" s="65">
        <v>44378</v>
      </c>
      <c r="B206" s="66" t="s">
        <v>136</v>
      </c>
      <c r="C206" s="66" t="s">
        <v>137</v>
      </c>
      <c r="D206" s="67">
        <v>419089.99</v>
      </c>
      <c r="E206" s="66">
        <v>0.58430000000000004</v>
      </c>
      <c r="F206" s="67">
        <v>244874.28115699999</v>
      </c>
      <c r="G206" s="66" t="s">
        <v>52</v>
      </c>
      <c r="H206" s="68">
        <v>2.2348717509101499E-3</v>
      </c>
      <c r="I206" s="87">
        <v>547.26261348220896</v>
      </c>
      <c r="J206" s="69" t="str">
        <f>_xlfn.XLOOKUP(SimpleBB[[#This Row],[customer_code]],'Input  - indicative charges'!$B$13:$B$69,'Input  - indicative charges'!$E$13:$E$69)</f>
        <v>North Island generation</v>
      </c>
      <c r="K206" s="70">
        <f t="shared" ref="K206:K269" si="3">I206*$L$9</f>
        <v>505.91886025876283</v>
      </c>
    </row>
    <row r="207" spans="1:11" x14ac:dyDescent="0.25">
      <c r="A207" s="65">
        <v>44378</v>
      </c>
      <c r="B207" s="66" t="s">
        <v>136</v>
      </c>
      <c r="C207" s="66" t="s">
        <v>137</v>
      </c>
      <c r="D207" s="67">
        <v>419089.99</v>
      </c>
      <c r="E207" s="66">
        <v>0.58430000000000004</v>
      </c>
      <c r="F207" s="67">
        <v>244874.28115699999</v>
      </c>
      <c r="G207" s="66" t="s">
        <v>54</v>
      </c>
      <c r="H207" s="68">
        <v>7.2301850453286502E-6</v>
      </c>
      <c r="I207" s="87">
        <v>1.7704863656069401</v>
      </c>
      <c r="J207" s="69" t="str">
        <f>_xlfn.XLOOKUP(SimpleBB[[#This Row],[customer_code]],'Input  - indicative charges'!$B$13:$B$69,'Input  - indicative charges'!$E$13:$E$69)</f>
        <v>Upper South Island distributor</v>
      </c>
      <c r="K207" s="70">
        <f t="shared" si="3"/>
        <v>1.6367323879336433</v>
      </c>
    </row>
    <row r="208" spans="1:11" x14ac:dyDescent="0.25">
      <c r="A208" s="65">
        <v>44378</v>
      </c>
      <c r="B208" s="66" t="s">
        <v>136</v>
      </c>
      <c r="C208" s="66" t="s">
        <v>137</v>
      </c>
      <c r="D208" s="67">
        <v>419089.99</v>
      </c>
      <c r="E208" s="66">
        <v>0.58430000000000004</v>
      </c>
      <c r="F208" s="67">
        <v>244874.28115699999</v>
      </c>
      <c r="G208" s="66" t="s">
        <v>56</v>
      </c>
      <c r="H208" s="68">
        <v>2.1079704563812598E-3</v>
      </c>
      <c r="I208" s="87">
        <v>516.18775020655505</v>
      </c>
      <c r="J208" s="69" t="str">
        <f>_xlfn.XLOOKUP(SimpleBB[[#This Row],[customer_code]],'Input  - indicative charges'!$B$13:$B$69,'Input  - indicative charges'!$E$13:$E$69)</f>
        <v>Upper North Island distributor</v>
      </c>
      <c r="K208" s="70">
        <f t="shared" si="3"/>
        <v>477.19159290336762</v>
      </c>
    </row>
    <row r="209" spans="1:11" x14ac:dyDescent="0.25">
      <c r="A209" s="65">
        <v>44378</v>
      </c>
      <c r="B209" s="66" t="s">
        <v>136</v>
      </c>
      <c r="C209" s="66" t="s">
        <v>137</v>
      </c>
      <c r="D209" s="67">
        <v>419089.99</v>
      </c>
      <c r="E209" s="66">
        <v>0.58430000000000004</v>
      </c>
      <c r="F209" s="67">
        <v>244874.28115699999</v>
      </c>
      <c r="G209" s="66" t="s">
        <v>58</v>
      </c>
      <c r="H209" s="68">
        <v>1.3792741991923399E-3</v>
      </c>
      <c r="I209" s="87">
        <v>337.74877804562198</v>
      </c>
      <c r="J209" s="69" t="str">
        <f>_xlfn.XLOOKUP(SimpleBB[[#This Row],[customer_code]],'Input  - indicative charges'!$B$13:$B$69,'Input  - indicative charges'!$E$13:$E$69)</f>
        <v>North Island generation</v>
      </c>
      <c r="K209" s="70">
        <f t="shared" si="3"/>
        <v>312.23305344278896</v>
      </c>
    </row>
    <row r="210" spans="1:11" x14ac:dyDescent="0.25">
      <c r="A210" s="65">
        <v>44378</v>
      </c>
      <c r="B210" s="66" t="s">
        <v>136</v>
      </c>
      <c r="C210" s="66" t="s">
        <v>137</v>
      </c>
      <c r="D210" s="67">
        <v>419089.99</v>
      </c>
      <c r="E210" s="66">
        <v>0.58430000000000004</v>
      </c>
      <c r="F210" s="67">
        <v>244874.28115699999</v>
      </c>
      <c r="G210" s="66" t="s">
        <v>60</v>
      </c>
      <c r="H210" s="68">
        <v>2.2792266542943999E-4</v>
      </c>
      <c r="I210" s="87">
        <v>55.812398856421702</v>
      </c>
      <c r="J210" s="69" t="str">
        <f>_xlfn.XLOOKUP(SimpleBB[[#This Row],[customer_code]],'Input  - indicative charges'!$B$13:$B$69,'Input  - indicative charges'!$E$13:$E$69)</f>
        <v>Major Industrial</v>
      </c>
      <c r="K210" s="70">
        <f t="shared" si="3"/>
        <v>51.595969690091557</v>
      </c>
    </row>
    <row r="211" spans="1:11" x14ac:dyDescent="0.25">
      <c r="A211" s="65">
        <v>44378</v>
      </c>
      <c r="B211" s="66" t="s">
        <v>136</v>
      </c>
      <c r="C211" s="66" t="s">
        <v>137</v>
      </c>
      <c r="D211" s="67">
        <v>419089.99</v>
      </c>
      <c r="E211" s="66">
        <v>0.58430000000000004</v>
      </c>
      <c r="F211" s="67">
        <v>244874.28115699999</v>
      </c>
      <c r="G211" s="66" t="s">
        <v>62</v>
      </c>
      <c r="H211" s="68">
        <v>7.39107589810296E-4</v>
      </c>
      <c r="I211" s="87">
        <v>180.988439752479</v>
      </c>
      <c r="J211" s="69" t="str">
        <f>_xlfn.XLOOKUP(SimpleBB[[#This Row],[customer_code]],'Input  - indicative charges'!$B$13:$B$69,'Input  - indicative charges'!$E$13:$E$69)</f>
        <v>Major Industrial</v>
      </c>
      <c r="K211" s="70">
        <f t="shared" si="3"/>
        <v>167.31540380030481</v>
      </c>
    </row>
    <row r="212" spans="1:11" x14ac:dyDescent="0.25">
      <c r="A212" s="65">
        <v>44378</v>
      </c>
      <c r="B212" s="66" t="s">
        <v>136</v>
      </c>
      <c r="C212" s="66" t="s">
        <v>137</v>
      </c>
      <c r="D212" s="67">
        <v>419089.99</v>
      </c>
      <c r="E212" s="66">
        <v>0.58430000000000004</v>
      </c>
      <c r="F212" s="67">
        <v>244874.28115699999</v>
      </c>
      <c r="G212" s="66" t="s">
        <v>64</v>
      </c>
      <c r="H212" s="68">
        <v>4.39318255637297E-5</v>
      </c>
      <c r="I212" s="87">
        <v>10.757774204833</v>
      </c>
      <c r="J212" s="69" t="str">
        <f>_xlfn.XLOOKUP(SimpleBB[[#This Row],[customer_code]],'Input  - indicative charges'!$B$13:$B$69,'Input  - indicative charges'!$E$13:$E$69)</f>
        <v>Major Industrial</v>
      </c>
      <c r="K212" s="70">
        <f t="shared" si="3"/>
        <v>9.9450624445171663</v>
      </c>
    </row>
    <row r="213" spans="1:11" x14ac:dyDescent="0.25">
      <c r="A213" s="65">
        <v>44378</v>
      </c>
      <c r="B213" s="66" t="s">
        <v>136</v>
      </c>
      <c r="C213" s="66" t="s">
        <v>137</v>
      </c>
      <c r="D213" s="67">
        <v>419089.99</v>
      </c>
      <c r="E213" s="66">
        <v>0.58430000000000004</v>
      </c>
      <c r="F213" s="67">
        <v>244874.28115699999</v>
      </c>
      <c r="G213" s="66" t="s">
        <v>66</v>
      </c>
      <c r="H213" s="68">
        <v>4.7382550038858298E-4</v>
      </c>
      <c r="I213" s="87">
        <v>116.02767880151001</v>
      </c>
      <c r="J213" s="69" t="str">
        <f>_xlfn.XLOOKUP(SimpleBB[[#This Row],[customer_code]],'Input  - indicative charges'!$B$13:$B$69,'Input  - indicative charges'!$E$13:$E$69)</f>
        <v>Upper South Island distributor</v>
      </c>
      <c r="K213" s="70">
        <f t="shared" si="3"/>
        <v>107.26219838812004</v>
      </c>
    </row>
    <row r="214" spans="1:11" x14ac:dyDescent="0.25">
      <c r="A214" s="65">
        <v>44378</v>
      </c>
      <c r="B214" s="66" t="s">
        <v>136</v>
      </c>
      <c r="C214" s="66" t="s">
        <v>137</v>
      </c>
      <c r="D214" s="67">
        <v>419089.99</v>
      </c>
      <c r="E214" s="66">
        <v>0.58430000000000004</v>
      </c>
      <c r="F214" s="67">
        <v>244874.28115699999</v>
      </c>
      <c r="G214" s="66" t="s">
        <v>68</v>
      </c>
      <c r="H214" s="68">
        <v>8.5574177104902197E-4</v>
      </c>
      <c r="I214" s="87">
        <v>209.54915104164701</v>
      </c>
      <c r="J214" s="69" t="str">
        <f>_xlfn.XLOOKUP(SimpleBB[[#This Row],[customer_code]],'Input  - indicative charges'!$B$13:$B$69,'Input  - indicative charges'!$E$13:$E$69)</f>
        <v>Major Industrial</v>
      </c>
      <c r="K214" s="70">
        <f t="shared" si="3"/>
        <v>193.71845445208336</v>
      </c>
    </row>
    <row r="215" spans="1:11" x14ac:dyDescent="0.25">
      <c r="A215" s="65">
        <v>44378</v>
      </c>
      <c r="B215" s="66" t="s">
        <v>136</v>
      </c>
      <c r="C215" s="66" t="s">
        <v>137</v>
      </c>
      <c r="D215" s="67">
        <v>419089.99</v>
      </c>
      <c r="E215" s="66">
        <v>0.58430000000000004</v>
      </c>
      <c r="F215" s="67">
        <v>244874.28115699999</v>
      </c>
      <c r="G215" s="66" t="s">
        <v>70</v>
      </c>
      <c r="H215" s="68">
        <v>0.43620753196246298</v>
      </c>
      <c r="I215" s="87">
        <v>106816.00582457701</v>
      </c>
      <c r="J215" s="69" t="str">
        <f>_xlfn.XLOOKUP(SimpleBB[[#This Row],[customer_code]],'Input  - indicative charges'!$B$13:$B$69,'Input  - indicative charges'!$E$13:$E$69)</f>
        <v>Lower North Island distributor</v>
      </c>
      <c r="K215" s="70">
        <f t="shared" si="3"/>
        <v>98746.434696694603</v>
      </c>
    </row>
    <row r="216" spans="1:11" x14ac:dyDescent="0.25">
      <c r="A216" s="65">
        <v>44378</v>
      </c>
      <c r="B216" s="66" t="s">
        <v>136</v>
      </c>
      <c r="C216" s="66" t="s">
        <v>137</v>
      </c>
      <c r="D216" s="67">
        <v>419089.99</v>
      </c>
      <c r="E216" s="66">
        <v>0.58430000000000004</v>
      </c>
      <c r="F216" s="67">
        <v>244874.28115699999</v>
      </c>
      <c r="G216" s="66" t="s">
        <v>72</v>
      </c>
      <c r="H216" s="68">
        <v>7.1153459726446894E-5</v>
      </c>
      <c r="I216" s="87">
        <v>17.4236523023472</v>
      </c>
      <c r="J216" s="69" t="str">
        <f>_xlfn.XLOOKUP(SimpleBB[[#This Row],[customer_code]],'Input  - indicative charges'!$B$13:$B$69,'Input  - indicative charges'!$E$13:$E$69)</f>
        <v>Lower South Island distributor</v>
      </c>
      <c r="K216" s="70">
        <f t="shared" si="3"/>
        <v>16.107357047943182</v>
      </c>
    </row>
    <row r="217" spans="1:11" x14ac:dyDescent="0.25">
      <c r="A217" s="65">
        <v>44378</v>
      </c>
      <c r="B217" s="66" t="s">
        <v>136</v>
      </c>
      <c r="C217" s="66" t="s">
        <v>137</v>
      </c>
      <c r="D217" s="67">
        <v>419089.99</v>
      </c>
      <c r="E217" s="66">
        <v>0.58430000000000004</v>
      </c>
      <c r="F217" s="67">
        <v>244874.28115699999</v>
      </c>
      <c r="G217" s="66" t="s">
        <v>74</v>
      </c>
      <c r="H217" s="68">
        <v>1.1181182733381599E-6</v>
      </c>
      <c r="I217" s="87">
        <v>0.273798408432189</v>
      </c>
      <c r="J217" s="69" t="str">
        <f>_xlfn.XLOOKUP(SimpleBB[[#This Row],[customer_code]],'Input  - indicative charges'!$B$13:$B$69,'Input  - indicative charges'!$E$13:$E$69)</f>
        <v>Major Industrial</v>
      </c>
      <c r="K217" s="70">
        <f t="shared" si="3"/>
        <v>0.25311390787921867</v>
      </c>
    </row>
    <row r="218" spans="1:11" x14ac:dyDescent="0.25">
      <c r="A218" s="65">
        <v>44378</v>
      </c>
      <c r="B218" s="66" t="s">
        <v>136</v>
      </c>
      <c r="C218" s="66" t="s">
        <v>137</v>
      </c>
      <c r="D218" s="67">
        <v>419089.99</v>
      </c>
      <c r="E218" s="66">
        <v>0.58430000000000004</v>
      </c>
      <c r="F218" s="67">
        <v>244874.28115699999</v>
      </c>
      <c r="G218" s="66" t="s">
        <v>76</v>
      </c>
      <c r="H218" s="68">
        <v>6.9779158914792699E-5</v>
      </c>
      <c r="I218" s="87">
        <v>17.0871213789999</v>
      </c>
      <c r="J218" s="69" t="str">
        <f>_xlfn.XLOOKUP(SimpleBB[[#This Row],[customer_code]],'Input  - indicative charges'!$B$13:$B$69,'Input  - indicative charges'!$E$13:$E$69)</f>
        <v>Lower North Island distributor</v>
      </c>
      <c r="K218" s="70">
        <f t="shared" si="3"/>
        <v>15.796249844587274</v>
      </c>
    </row>
    <row r="219" spans="1:11" x14ac:dyDescent="0.25">
      <c r="A219" s="65">
        <v>44378</v>
      </c>
      <c r="B219" s="66" t="s">
        <v>136</v>
      </c>
      <c r="C219" s="66" t="s">
        <v>137</v>
      </c>
      <c r="D219" s="67">
        <v>419089.99</v>
      </c>
      <c r="E219" s="66">
        <v>0.58430000000000004</v>
      </c>
      <c r="F219" s="67">
        <v>244874.28115699999</v>
      </c>
      <c r="G219" s="66" t="s">
        <v>78</v>
      </c>
      <c r="H219" s="68">
        <v>2.96633549677114E-6</v>
      </c>
      <c r="I219" s="87">
        <v>0.72637927244232703</v>
      </c>
      <c r="J219" s="69" t="str">
        <f>_xlfn.XLOOKUP(SimpleBB[[#This Row],[customer_code]],'Input  - indicative charges'!$B$13:$B$69,'Input  - indicative charges'!$E$13:$E$69)</f>
        <v>North Island generation</v>
      </c>
      <c r="K219" s="70">
        <f t="shared" si="3"/>
        <v>0.67150388967975461</v>
      </c>
    </row>
    <row r="220" spans="1:11" x14ac:dyDescent="0.25">
      <c r="A220" s="65">
        <v>44378</v>
      </c>
      <c r="B220" s="66" t="s">
        <v>136</v>
      </c>
      <c r="C220" s="66" t="s">
        <v>137</v>
      </c>
      <c r="D220" s="67">
        <v>419089.99</v>
      </c>
      <c r="E220" s="66">
        <v>0.58430000000000004</v>
      </c>
      <c r="F220" s="67">
        <v>244874.28115699999</v>
      </c>
      <c r="G220" s="66" t="s">
        <v>80</v>
      </c>
      <c r="H220" s="68">
        <v>7.1787973751347097E-7</v>
      </c>
      <c r="I220" s="87">
        <v>0.175790284680787</v>
      </c>
      <c r="J220" s="69" t="str">
        <f>_xlfn.XLOOKUP(SimpleBB[[#This Row],[customer_code]],'Input  - indicative charges'!$B$13:$B$69,'Input  - indicative charges'!$E$13:$E$69)</f>
        <v>Major Industrial</v>
      </c>
      <c r="K220" s="70">
        <f t="shared" si="3"/>
        <v>0.16250995094361298</v>
      </c>
    </row>
    <row r="221" spans="1:11" x14ac:dyDescent="0.25">
      <c r="A221" s="65">
        <v>44378</v>
      </c>
      <c r="B221" s="66" t="s">
        <v>136</v>
      </c>
      <c r="C221" s="66" t="s">
        <v>137</v>
      </c>
      <c r="D221" s="67">
        <v>419089.99</v>
      </c>
      <c r="E221" s="66">
        <v>0.58430000000000004</v>
      </c>
      <c r="F221" s="67">
        <v>244874.28115699999</v>
      </c>
      <c r="G221" s="66" t="s">
        <v>82</v>
      </c>
      <c r="H221" s="68">
        <v>0.11824417796641901</v>
      </c>
      <c r="I221" s="87">
        <v>28954.9580805273</v>
      </c>
      <c r="J221" s="69" t="str">
        <f>_xlfn.XLOOKUP(SimpleBB[[#This Row],[customer_code]],'Input  - indicative charges'!$B$13:$B$69,'Input  - indicative charges'!$E$13:$E$69)</f>
        <v>Major Industrial</v>
      </c>
      <c r="K221" s="70">
        <f t="shared" si="3"/>
        <v>26767.513493623384</v>
      </c>
    </row>
    <row r="222" spans="1:11" x14ac:dyDescent="0.25">
      <c r="A222" s="65">
        <v>44378</v>
      </c>
      <c r="B222" s="66" t="s">
        <v>136</v>
      </c>
      <c r="C222" s="66" t="s">
        <v>137</v>
      </c>
      <c r="D222" s="67">
        <v>419089.99</v>
      </c>
      <c r="E222" s="66">
        <v>0.58430000000000004</v>
      </c>
      <c r="F222" s="67">
        <v>244874.28115699999</v>
      </c>
      <c r="G222" s="66" t="s">
        <v>84</v>
      </c>
      <c r="H222" s="68">
        <v>3.6042242322327501E-9</v>
      </c>
      <c r="I222" s="87">
        <v>8.8258181799663496E-4</v>
      </c>
      <c r="J222" s="69" t="str">
        <f>_xlfn.XLOOKUP(SimpleBB[[#This Row],[customer_code]],'Input  - indicative charges'!$B$13:$B$69,'Input  - indicative charges'!$E$13:$E$69)</f>
        <v>Major Industrial</v>
      </c>
      <c r="K222" s="70">
        <f t="shared" si="3"/>
        <v>8.1590588585032258E-4</v>
      </c>
    </row>
    <row r="223" spans="1:11" x14ac:dyDescent="0.25">
      <c r="A223" s="65">
        <v>44378</v>
      </c>
      <c r="B223" s="66" t="s">
        <v>136</v>
      </c>
      <c r="C223" s="66" t="s">
        <v>137</v>
      </c>
      <c r="D223" s="67">
        <v>419089.99</v>
      </c>
      <c r="E223" s="66">
        <v>0.58430000000000004</v>
      </c>
      <c r="F223" s="67">
        <v>244874.28115699999</v>
      </c>
      <c r="G223" s="66" t="s">
        <v>86</v>
      </c>
      <c r="H223" s="68">
        <v>1.24990979115345E-2</v>
      </c>
      <c r="I223" s="87">
        <v>3060.7076161979699</v>
      </c>
      <c r="J223" s="69" t="str">
        <f>_xlfn.XLOOKUP(SimpleBB[[#This Row],[customer_code]],'Input  - indicative charges'!$B$13:$B$69,'Input  - indicative charges'!$E$13:$E$69)</f>
        <v>North Island generation</v>
      </c>
      <c r="K223" s="70">
        <f t="shared" si="3"/>
        <v>2829.4819902264917</v>
      </c>
    </row>
    <row r="224" spans="1:11" x14ac:dyDescent="0.25">
      <c r="A224" s="65">
        <v>44378</v>
      </c>
      <c r="B224" s="66" t="s">
        <v>136</v>
      </c>
      <c r="C224" s="66" t="s">
        <v>137</v>
      </c>
      <c r="D224" s="67">
        <v>419089.99</v>
      </c>
      <c r="E224" s="66">
        <v>0.58430000000000004</v>
      </c>
      <c r="F224" s="67">
        <v>244874.28115699999</v>
      </c>
      <c r="G224" s="66" t="s">
        <v>88</v>
      </c>
      <c r="H224" s="68">
        <v>8.0319619535992198E-4</v>
      </c>
      <c r="I224" s="87">
        <v>196.682090966798</v>
      </c>
      <c r="J224" s="69" t="str">
        <f>_xlfn.XLOOKUP(SimpleBB[[#This Row],[customer_code]],'Input  - indicative charges'!$B$13:$B$69,'Input  - indicative charges'!$E$13:$E$69)</f>
        <v>North Island generation</v>
      </c>
      <c r="K224" s="70">
        <f t="shared" si="3"/>
        <v>181.82345521848367</v>
      </c>
    </row>
    <row r="225" spans="1:11" x14ac:dyDescent="0.25">
      <c r="A225" s="65">
        <v>44378</v>
      </c>
      <c r="B225" s="66" t="s">
        <v>136</v>
      </c>
      <c r="C225" s="66" t="s">
        <v>137</v>
      </c>
      <c r="D225" s="67">
        <v>419089.99</v>
      </c>
      <c r="E225" s="66">
        <v>0.58430000000000004</v>
      </c>
      <c r="F225" s="67">
        <v>244874.28115699999</v>
      </c>
      <c r="G225" s="66" t="s">
        <v>90</v>
      </c>
      <c r="H225" s="68">
        <v>8.7103828555988897E-5</v>
      </c>
      <c r="I225" s="87">
        <v>21.329487403670299</v>
      </c>
      <c r="J225" s="69" t="str">
        <f>_xlfn.XLOOKUP(SimpleBB[[#This Row],[customer_code]],'Input  - indicative charges'!$B$13:$B$69,'Input  - indicative charges'!$E$13:$E$69)</f>
        <v>Upper South Island distributor</v>
      </c>
      <c r="K225" s="70">
        <f t="shared" si="3"/>
        <v>19.718120133414377</v>
      </c>
    </row>
    <row r="226" spans="1:11" x14ac:dyDescent="0.25">
      <c r="A226" s="65">
        <v>44378</v>
      </c>
      <c r="B226" s="66" t="s">
        <v>136</v>
      </c>
      <c r="C226" s="66" t="s">
        <v>137</v>
      </c>
      <c r="D226" s="67">
        <v>419089.99</v>
      </c>
      <c r="E226" s="66">
        <v>0.58430000000000004</v>
      </c>
      <c r="F226" s="67">
        <v>244874.28115699999</v>
      </c>
      <c r="G226" s="66" t="s">
        <v>92</v>
      </c>
      <c r="H226" s="68">
        <v>1.3064505870586799E-5</v>
      </c>
      <c r="I226" s="87">
        <v>3.1991614837313702</v>
      </c>
      <c r="J226" s="69" t="str">
        <f>_xlfn.XLOOKUP(SimpleBB[[#This Row],[customer_code]],'Input  - indicative charges'!$B$13:$B$69,'Input  - indicative charges'!$E$13:$E$69)</f>
        <v>North Island generation</v>
      </c>
      <c r="K226" s="70">
        <f t="shared" si="3"/>
        <v>2.9574761581730522</v>
      </c>
    </row>
    <row r="227" spans="1:11" x14ac:dyDescent="0.25">
      <c r="A227" s="65">
        <v>44378</v>
      </c>
      <c r="B227" s="66" t="s">
        <v>136</v>
      </c>
      <c r="C227" s="66" t="s">
        <v>137</v>
      </c>
      <c r="D227" s="67">
        <v>419089.99</v>
      </c>
      <c r="E227" s="66">
        <v>0.58430000000000004</v>
      </c>
      <c r="F227" s="67">
        <v>244874.28115699999</v>
      </c>
      <c r="G227" s="66" t="s">
        <v>94</v>
      </c>
      <c r="H227" s="68">
        <v>7.01580214431633E-5</v>
      </c>
      <c r="I227" s="87">
        <v>17.179895068292002</v>
      </c>
      <c r="J227" s="69" t="str">
        <f>_xlfn.XLOOKUP(SimpleBB[[#This Row],[customer_code]],'Input  - indicative charges'!$B$13:$B$69,'Input  - indicative charges'!$E$13:$E$69)</f>
        <v>North Island generation</v>
      </c>
      <c r="K227" s="70">
        <f t="shared" si="3"/>
        <v>15.882014810057891</v>
      </c>
    </row>
    <row r="228" spans="1:11" x14ac:dyDescent="0.25">
      <c r="A228" s="65">
        <v>44378</v>
      </c>
      <c r="B228" s="66" t="s">
        <v>136</v>
      </c>
      <c r="C228" s="66" t="s">
        <v>137</v>
      </c>
      <c r="D228" s="67">
        <v>419089.99</v>
      </c>
      <c r="E228" s="66">
        <v>0.58430000000000004</v>
      </c>
      <c r="F228" s="67">
        <v>244874.28115699999</v>
      </c>
      <c r="G228" s="66" t="s">
        <v>96</v>
      </c>
      <c r="H228" s="68">
        <v>2.4444984518439398E-4</v>
      </c>
      <c r="I228" s="87">
        <v>59.859480118468497</v>
      </c>
      <c r="J228" s="69" t="str">
        <f>_xlfn.XLOOKUP(SimpleBB[[#This Row],[customer_code]],'Input  - indicative charges'!$B$13:$B$69,'Input  - indicative charges'!$E$13:$E$69)</f>
        <v>Upper North Island distributor</v>
      </c>
      <c r="K228" s="70">
        <f t="shared" si="3"/>
        <v>55.33730828883337</v>
      </c>
    </row>
    <row r="229" spans="1:11" x14ac:dyDescent="0.25">
      <c r="A229" s="65">
        <v>44378</v>
      </c>
      <c r="B229" s="66" t="s">
        <v>136</v>
      </c>
      <c r="C229" s="66" t="s">
        <v>137</v>
      </c>
      <c r="D229" s="67">
        <v>419089.99</v>
      </c>
      <c r="E229" s="66">
        <v>0.58430000000000004</v>
      </c>
      <c r="F229" s="67">
        <v>244874.28115699999</v>
      </c>
      <c r="G229" s="66" t="s">
        <v>98</v>
      </c>
      <c r="H229" s="68">
        <v>7.5456817024947403E-5</v>
      </c>
      <c r="I229" s="87">
        <v>18.477433827379201</v>
      </c>
      <c r="J229" s="69" t="str">
        <f>_xlfn.XLOOKUP(SimpleBB[[#This Row],[customer_code]],'Input  - indicative charges'!$B$13:$B$69,'Input  - indicative charges'!$E$13:$E$69)</f>
        <v>Major Industrial</v>
      </c>
      <c r="K229" s="70">
        <f t="shared" si="3"/>
        <v>17.081529108982874</v>
      </c>
    </row>
    <row r="230" spans="1:11" x14ac:dyDescent="0.25">
      <c r="A230" s="65">
        <v>44378</v>
      </c>
      <c r="B230" s="66" t="s">
        <v>136</v>
      </c>
      <c r="C230" s="66" t="s">
        <v>137</v>
      </c>
      <c r="D230" s="67">
        <v>419089.99</v>
      </c>
      <c r="E230" s="66">
        <v>0.58430000000000004</v>
      </c>
      <c r="F230" s="67">
        <v>244874.28115699999</v>
      </c>
      <c r="G230" s="66" t="s">
        <v>100</v>
      </c>
      <c r="H230" s="68">
        <v>3.5203600816137402E-2</v>
      </c>
      <c r="I230" s="87">
        <v>8620.4564439896403</v>
      </c>
      <c r="J230" s="69" t="str">
        <f>_xlfn.XLOOKUP(SimpleBB[[#This Row],[customer_code]],'Input  - indicative charges'!$B$13:$B$69,'Input  - indicative charges'!$E$13:$E$69)</f>
        <v>North Island generation</v>
      </c>
      <c r="K230" s="70">
        <f t="shared" si="3"/>
        <v>7969.2114747307269</v>
      </c>
    </row>
    <row r="231" spans="1:11" x14ac:dyDescent="0.25">
      <c r="A231" s="65">
        <v>44378</v>
      </c>
      <c r="B231" s="66" t="s">
        <v>136</v>
      </c>
      <c r="C231" s="66" t="s">
        <v>137</v>
      </c>
      <c r="D231" s="67">
        <v>419089.99</v>
      </c>
      <c r="E231" s="66">
        <v>0.58430000000000004</v>
      </c>
      <c r="F231" s="67">
        <v>244874.28115699999</v>
      </c>
      <c r="G231" s="66" t="s">
        <v>102</v>
      </c>
      <c r="H231" s="68">
        <v>2.9724784662583E-3</v>
      </c>
      <c r="I231" s="87">
        <v>727.88352767966501</v>
      </c>
      <c r="J231" s="69" t="str">
        <f>_xlfn.XLOOKUP(SimpleBB[[#This Row],[customer_code]],'Input  - indicative charges'!$B$13:$B$69,'Input  - indicative charges'!$E$13:$E$69)</f>
        <v>Lower North Island distributor</v>
      </c>
      <c r="K231" s="70">
        <f t="shared" si="3"/>
        <v>672.89450375874299</v>
      </c>
    </row>
    <row r="232" spans="1:11" x14ac:dyDescent="0.25">
      <c r="A232" s="65">
        <v>44378</v>
      </c>
      <c r="B232" s="66" t="s">
        <v>136</v>
      </c>
      <c r="C232" s="66" t="s">
        <v>137</v>
      </c>
      <c r="D232" s="67">
        <v>419089.99</v>
      </c>
      <c r="E232" s="66">
        <v>0.58430000000000004</v>
      </c>
      <c r="F232" s="67">
        <v>244874.28115699999</v>
      </c>
      <c r="G232" s="66" t="s">
        <v>104</v>
      </c>
      <c r="H232" s="68">
        <v>0.10131114271245301</v>
      </c>
      <c r="I232" s="87">
        <v>24808.493244906102</v>
      </c>
      <c r="J232" s="69" t="str">
        <f>_xlfn.XLOOKUP(SimpleBB[[#This Row],[customer_code]],'Input  - indicative charges'!$B$13:$B$69,'Input  - indicative charges'!$E$13:$E$69)</f>
        <v>Lower North Island distributor</v>
      </c>
      <c r="K232" s="70">
        <f t="shared" si="3"/>
        <v>22934.299398488212</v>
      </c>
    </row>
    <row r="233" spans="1:11" x14ac:dyDescent="0.25">
      <c r="A233" s="65">
        <v>44378</v>
      </c>
      <c r="B233" s="66" t="s">
        <v>136</v>
      </c>
      <c r="C233" s="66" t="s">
        <v>137</v>
      </c>
      <c r="D233" s="67">
        <v>419089.99</v>
      </c>
      <c r="E233" s="66">
        <v>0.58430000000000004</v>
      </c>
      <c r="F233" s="67">
        <v>244874.28115699999</v>
      </c>
      <c r="G233" s="66" t="s">
        <v>106</v>
      </c>
      <c r="H233" s="68">
        <v>3.64685113407692E-2</v>
      </c>
      <c r="I233" s="87">
        <v>8930.2004994367599</v>
      </c>
      <c r="J233" s="69" t="str">
        <f>_xlfn.XLOOKUP(SimpleBB[[#This Row],[customer_code]],'Input  - indicative charges'!$B$13:$B$69,'Input  - indicative charges'!$E$13:$E$69)</f>
        <v>Upper North Island distributor</v>
      </c>
      <c r="K233" s="70">
        <f t="shared" si="3"/>
        <v>8255.5554632349376</v>
      </c>
    </row>
    <row r="234" spans="1:11" x14ac:dyDescent="0.25">
      <c r="A234" s="65">
        <v>44378</v>
      </c>
      <c r="B234" s="66" t="s">
        <v>136</v>
      </c>
      <c r="C234" s="66" t="s">
        <v>137</v>
      </c>
      <c r="D234" s="67">
        <v>419089.99</v>
      </c>
      <c r="E234" s="66">
        <v>0.58430000000000004</v>
      </c>
      <c r="F234" s="67">
        <v>244874.28115699999</v>
      </c>
      <c r="G234" s="66" t="s">
        <v>108</v>
      </c>
      <c r="H234" s="68">
        <v>4.1812920147639199E-4</v>
      </c>
      <c r="I234" s="87">
        <v>102.389087642281</v>
      </c>
      <c r="J234" s="69" t="str">
        <f>_xlfn.XLOOKUP(SimpleBB[[#This Row],[customer_code]],'Input  - indicative charges'!$B$13:$B$69,'Input  - indicative charges'!$E$13:$E$69)</f>
        <v>Lower North Island distributor</v>
      </c>
      <c r="K234" s="70">
        <f t="shared" si="3"/>
        <v>94.653954512464367</v>
      </c>
    </row>
    <row r="235" spans="1:11" x14ac:dyDescent="0.25">
      <c r="A235" s="65">
        <v>44378</v>
      </c>
      <c r="B235" s="66" t="s">
        <v>136</v>
      </c>
      <c r="C235" s="66" t="s">
        <v>137</v>
      </c>
      <c r="D235" s="67">
        <v>419089.99</v>
      </c>
      <c r="E235" s="66">
        <v>0.58430000000000004</v>
      </c>
      <c r="F235" s="67">
        <v>244874.28115699999</v>
      </c>
      <c r="G235" s="66" t="s">
        <v>110</v>
      </c>
      <c r="H235" s="68">
        <v>4.2014105864836897E-5</v>
      </c>
      <c r="I235" s="87">
        <v>10.288173972106</v>
      </c>
      <c r="J235" s="69" t="str">
        <f>_xlfn.XLOOKUP(SimpleBB[[#This Row],[customer_code]],'Input  - indicative charges'!$B$13:$B$69,'Input  - indicative charges'!$E$13:$E$69)</f>
        <v>Lower South Island distributor</v>
      </c>
      <c r="K235" s="70">
        <f t="shared" si="3"/>
        <v>9.5109388470603893</v>
      </c>
    </row>
    <row r="236" spans="1:11" x14ac:dyDescent="0.25">
      <c r="A236" s="65">
        <v>44378</v>
      </c>
      <c r="B236" s="66" t="s">
        <v>136</v>
      </c>
      <c r="C236" s="66" t="s">
        <v>137</v>
      </c>
      <c r="D236" s="67">
        <v>419089.99</v>
      </c>
      <c r="E236" s="66">
        <v>0.58430000000000004</v>
      </c>
      <c r="F236" s="67">
        <v>244874.28115699999</v>
      </c>
      <c r="G236" s="66" t="s">
        <v>112</v>
      </c>
      <c r="H236" s="68">
        <v>6.6350990051471798E-4</v>
      </c>
      <c r="I236" s="87">
        <v>162.47650992909399</v>
      </c>
      <c r="J236" s="69" t="str">
        <f>_xlfn.XLOOKUP(SimpleBB[[#This Row],[customer_code]],'Input  - indicative charges'!$B$13:$B$69,'Input  - indicative charges'!$E$13:$E$69)</f>
        <v>North Island generation</v>
      </c>
      <c r="K236" s="70">
        <f t="shared" si="3"/>
        <v>150.2019847457039</v>
      </c>
    </row>
    <row r="237" spans="1:11" x14ac:dyDescent="0.25">
      <c r="A237" s="65">
        <v>44378</v>
      </c>
      <c r="B237" s="66" t="s">
        <v>136</v>
      </c>
      <c r="C237" s="66" t="s">
        <v>137</v>
      </c>
      <c r="D237" s="67">
        <v>419089.99</v>
      </c>
      <c r="E237" s="66">
        <v>0.58430000000000004</v>
      </c>
      <c r="F237" s="67">
        <v>244874.28115699999</v>
      </c>
      <c r="G237" s="66" t="s">
        <v>114</v>
      </c>
      <c r="H237" s="68">
        <v>1.8559295167262101E-3</v>
      </c>
      <c r="I237" s="87">
        <v>454.46940628639101</v>
      </c>
      <c r="J237" s="69" t="str">
        <f>_xlfn.XLOOKUP(SimpleBB[[#This Row],[customer_code]],'Input  - indicative charges'!$B$13:$B$69,'Input  - indicative charges'!$E$13:$E$69)</f>
        <v>Lower North Island distributor</v>
      </c>
      <c r="K237" s="70">
        <f t="shared" si="3"/>
        <v>420.13585139296606</v>
      </c>
    </row>
    <row r="238" spans="1:11" x14ac:dyDescent="0.25">
      <c r="A238" s="65">
        <v>44378</v>
      </c>
      <c r="B238" s="66" t="s">
        <v>136</v>
      </c>
      <c r="C238" s="66" t="s">
        <v>137</v>
      </c>
      <c r="D238" s="67">
        <v>419089.99</v>
      </c>
      <c r="E238" s="66">
        <v>0.58430000000000004</v>
      </c>
      <c r="F238" s="67">
        <v>244874.28115699999</v>
      </c>
      <c r="G238" s="66" t="s">
        <v>116</v>
      </c>
      <c r="H238" s="68">
        <v>4.2152534668444999E-4</v>
      </c>
      <c r="I238" s="87">
        <v>103.22071625881</v>
      </c>
      <c r="J238" s="69" t="str">
        <f>_xlfn.XLOOKUP(SimpleBB[[#This Row],[customer_code]],'Input  - indicative charges'!$B$13:$B$69,'Input  - indicative charges'!$E$13:$E$69)</f>
        <v>Major Industrial</v>
      </c>
      <c r="K238" s="70">
        <f t="shared" si="3"/>
        <v>95.422756530851473</v>
      </c>
    </row>
    <row r="239" spans="1:11" x14ac:dyDescent="0.25">
      <c r="A239" s="65">
        <v>44378</v>
      </c>
      <c r="B239" s="66" t="s">
        <v>136</v>
      </c>
      <c r="C239" s="66" t="s">
        <v>137</v>
      </c>
      <c r="D239" s="67">
        <v>419089.99</v>
      </c>
      <c r="E239" s="66">
        <v>0.58430000000000004</v>
      </c>
      <c r="F239" s="67">
        <v>244874.28115699999</v>
      </c>
      <c r="G239" s="66" t="s">
        <v>118</v>
      </c>
      <c r="H239" s="68">
        <v>1.7846620213584498E-5</v>
      </c>
      <c r="I239" s="87">
        <v>4.3701782958835098</v>
      </c>
      <c r="J239" s="69" t="str">
        <f>_xlfn.XLOOKUP(SimpleBB[[#This Row],[customer_code]],'Input  - indicative charges'!$B$13:$B$69,'Input  - indicative charges'!$E$13:$E$69)</f>
        <v>Upper South Island distributor</v>
      </c>
      <c r="K239" s="70">
        <f t="shared" si="3"/>
        <v>4.0400267953857654</v>
      </c>
    </row>
    <row r="240" spans="1:11" x14ac:dyDescent="0.25">
      <c r="A240" s="65">
        <v>44378</v>
      </c>
      <c r="B240" s="66" t="s">
        <v>136</v>
      </c>
      <c r="C240" s="66" t="s">
        <v>137</v>
      </c>
      <c r="D240" s="67">
        <v>419089.99</v>
      </c>
      <c r="E240" s="66">
        <v>0.58430000000000004</v>
      </c>
      <c r="F240" s="67">
        <v>244874.28115699999</v>
      </c>
      <c r="G240" s="66" t="s">
        <v>120</v>
      </c>
      <c r="H240" s="68">
        <v>2.7928022540690302E-4</v>
      </c>
      <c r="I240" s="87">
        <v>68.388544437880398</v>
      </c>
      <c r="J240" s="69" t="str">
        <f>_xlfn.XLOOKUP(SimpleBB[[#This Row],[customer_code]],'Input  - indicative charges'!$B$13:$B$69,'Input  - indicative charges'!$E$13:$E$69)</f>
        <v>Lower North Island distributor</v>
      </c>
      <c r="K240" s="70">
        <f t="shared" si="3"/>
        <v>63.222031990484197</v>
      </c>
    </row>
    <row r="241" spans="1:11" x14ac:dyDescent="0.25">
      <c r="A241" s="65">
        <v>44378</v>
      </c>
      <c r="B241" s="66" t="s">
        <v>136</v>
      </c>
      <c r="C241" s="66" t="s">
        <v>137</v>
      </c>
      <c r="D241" s="67">
        <v>419089.99</v>
      </c>
      <c r="E241" s="66">
        <v>0.58430000000000004</v>
      </c>
      <c r="F241" s="67">
        <v>244874.28115699999</v>
      </c>
      <c r="G241" s="66" t="s">
        <v>241</v>
      </c>
      <c r="H241" s="68">
        <v>0.10695376059764999</v>
      </c>
      <c r="I241" s="87">
        <v>26190.225243387398</v>
      </c>
      <c r="J241" s="69" t="str">
        <f>_xlfn.XLOOKUP(SimpleBB[[#This Row],[customer_code]],'Input  - indicative charges'!$B$13:$B$69,'Input  - indicative charges'!$E$13:$E$69)</f>
        <v>North Island generation</v>
      </c>
      <c r="K241" s="70">
        <f t="shared" si="3"/>
        <v>24211.646435602132</v>
      </c>
    </row>
    <row r="242" spans="1:11" x14ac:dyDescent="0.25">
      <c r="A242" s="65">
        <v>44440</v>
      </c>
      <c r="B242" s="66" t="s">
        <v>136</v>
      </c>
      <c r="C242" s="66" t="s">
        <v>137</v>
      </c>
      <c r="D242" s="67">
        <v>204687.22</v>
      </c>
      <c r="E242" s="66">
        <v>0.8962</v>
      </c>
      <c r="F242" s="67">
        <v>183440.686564</v>
      </c>
      <c r="G242" s="66" t="s">
        <v>8</v>
      </c>
      <c r="H242" s="68">
        <v>1.12880749192023E-4</v>
      </c>
      <c r="I242" s="87">
        <v>20.706922131643498</v>
      </c>
      <c r="J242" s="69" t="str">
        <f>_xlfn.XLOOKUP(SimpleBB[[#This Row],[customer_code]],'Input  - indicative charges'!$B$13:$B$69,'Input  - indicative charges'!$E$13:$E$69)</f>
        <v>Lower South Island distributor</v>
      </c>
      <c r="K242" s="70">
        <f t="shared" si="3"/>
        <v>19.142587463904285</v>
      </c>
    </row>
    <row r="243" spans="1:11" x14ac:dyDescent="0.25">
      <c r="A243" s="65">
        <v>44440</v>
      </c>
      <c r="B243" s="66" t="s">
        <v>136</v>
      </c>
      <c r="C243" s="66" t="s">
        <v>137</v>
      </c>
      <c r="D243" s="67">
        <v>204687.22</v>
      </c>
      <c r="E243" s="66">
        <v>0.8962</v>
      </c>
      <c r="F243" s="67">
        <v>183440.686564</v>
      </c>
      <c r="G243" s="66" t="s">
        <v>10</v>
      </c>
      <c r="H243" s="68">
        <v>4.56121600787113E-6</v>
      </c>
      <c r="I243" s="87">
        <v>0.83671259605058801</v>
      </c>
      <c r="J243" s="69" t="str">
        <f>_xlfn.XLOOKUP(SimpleBB[[#This Row],[customer_code]],'Input  - indicative charges'!$B$13:$B$69,'Input  - indicative charges'!$E$13:$E$69)</f>
        <v>Upper South Island distributor</v>
      </c>
      <c r="K243" s="70">
        <f t="shared" si="3"/>
        <v>0.77350192125233763</v>
      </c>
    </row>
    <row r="244" spans="1:11" x14ac:dyDescent="0.25">
      <c r="A244" s="65">
        <v>44440</v>
      </c>
      <c r="B244" s="66" t="s">
        <v>136</v>
      </c>
      <c r="C244" s="66" t="s">
        <v>137</v>
      </c>
      <c r="D244" s="67">
        <v>204687.22</v>
      </c>
      <c r="E244" s="66">
        <v>0.8962</v>
      </c>
      <c r="F244" s="67">
        <v>183440.686564</v>
      </c>
      <c r="G244" s="66" t="s">
        <v>12</v>
      </c>
      <c r="H244" s="68">
        <v>9.9770902398759302E-5</v>
      </c>
      <c r="I244" s="87">
        <v>18.302042835138199</v>
      </c>
      <c r="J244" s="69" t="str">
        <f>_xlfn.XLOOKUP(SimpleBB[[#This Row],[customer_code]],'Input  - indicative charges'!$B$13:$B$69,'Input  - indicative charges'!$E$13:$E$69)</f>
        <v>Lower North Island distributor</v>
      </c>
      <c r="K244" s="70">
        <f t="shared" si="3"/>
        <v>16.919388285348653</v>
      </c>
    </row>
    <row r="245" spans="1:11" x14ac:dyDescent="0.25">
      <c r="A245" s="65">
        <v>44440</v>
      </c>
      <c r="B245" s="66" t="s">
        <v>136</v>
      </c>
      <c r="C245" s="66" t="s">
        <v>137</v>
      </c>
      <c r="D245" s="67">
        <v>204687.22</v>
      </c>
      <c r="E245" s="66">
        <v>0.8962</v>
      </c>
      <c r="F245" s="67">
        <v>183440.686564</v>
      </c>
      <c r="G245" s="66" t="s">
        <v>14</v>
      </c>
      <c r="H245" s="68">
        <v>6.8400295681876903E-4</v>
      </c>
      <c r="I245" s="87">
        <v>125.47397201064101</v>
      </c>
      <c r="J245" s="69" t="str">
        <f>_xlfn.XLOOKUP(SimpleBB[[#This Row],[customer_code]],'Input  - indicative charges'!$B$13:$B$69,'Input  - indicative charges'!$E$13:$E$69)</f>
        <v>Upper North Island distributor</v>
      </c>
      <c r="K245" s="70">
        <f t="shared" si="3"/>
        <v>115.99485758372032</v>
      </c>
    </row>
    <row r="246" spans="1:11" x14ac:dyDescent="0.25">
      <c r="A246" s="65">
        <v>44440</v>
      </c>
      <c r="B246" s="66" t="s">
        <v>136</v>
      </c>
      <c r="C246" s="66" t="s">
        <v>137</v>
      </c>
      <c r="D246" s="67">
        <v>204687.22</v>
      </c>
      <c r="E246" s="66">
        <v>0.8962</v>
      </c>
      <c r="F246" s="67">
        <v>183440.686564</v>
      </c>
      <c r="G246" s="66" t="s">
        <v>16</v>
      </c>
      <c r="H246" s="68">
        <v>8.9217387779067601E-3</v>
      </c>
      <c r="I246" s="87">
        <v>1636.60988676387</v>
      </c>
      <c r="J246" s="69" t="str">
        <f>_xlfn.XLOOKUP(SimpleBB[[#This Row],[customer_code]],'Input  - indicative charges'!$B$13:$B$69,'Input  - indicative charges'!$E$13:$E$69)</f>
        <v>South Island generation</v>
      </c>
      <c r="K246" s="70">
        <f t="shared" si="3"/>
        <v>1512.9698031651076</v>
      </c>
    </row>
    <row r="247" spans="1:11" x14ac:dyDescent="0.25">
      <c r="A247" s="65">
        <v>44440</v>
      </c>
      <c r="B247" s="66" t="s">
        <v>136</v>
      </c>
      <c r="C247" s="66" t="s">
        <v>137</v>
      </c>
      <c r="D247" s="67">
        <v>204687.22</v>
      </c>
      <c r="E247" s="66">
        <v>0.8962</v>
      </c>
      <c r="F247" s="67">
        <v>183440.686564</v>
      </c>
      <c r="G247" s="66" t="s">
        <v>19</v>
      </c>
      <c r="H247" s="68">
        <v>1.05922995529017E-4</v>
      </c>
      <c r="I247" s="87">
        <v>19.430587022758498</v>
      </c>
      <c r="J247" s="69" t="str">
        <f>_xlfn.XLOOKUP(SimpleBB[[#This Row],[customer_code]],'Input  - indicative charges'!$B$13:$B$69,'Input  - indicative charges'!$E$13:$E$69)</f>
        <v>Lower South Island distributor</v>
      </c>
      <c r="K247" s="70">
        <f t="shared" si="3"/>
        <v>17.962674954466376</v>
      </c>
    </row>
    <row r="248" spans="1:11" x14ac:dyDescent="0.25">
      <c r="A248" s="65">
        <v>44440</v>
      </c>
      <c r="B248" s="66" t="s">
        <v>136</v>
      </c>
      <c r="C248" s="66" t="s">
        <v>137</v>
      </c>
      <c r="D248" s="67">
        <v>204687.22</v>
      </c>
      <c r="E248" s="66">
        <v>0.8962</v>
      </c>
      <c r="F248" s="67">
        <v>183440.686564</v>
      </c>
      <c r="G248" s="66" t="s">
        <v>21</v>
      </c>
      <c r="H248" s="68">
        <v>6.8534715722578797E-5</v>
      </c>
      <c r="I248" s="87">
        <v>12.572055305618401</v>
      </c>
      <c r="J248" s="69" t="str">
        <f>_xlfn.XLOOKUP(SimpleBB[[#This Row],[customer_code]],'Input  - indicative charges'!$B$13:$B$69,'Input  - indicative charges'!$E$13:$E$69)</f>
        <v>Upper South Island distributor</v>
      </c>
      <c r="K248" s="70">
        <f t="shared" si="3"/>
        <v>11.622281030413136</v>
      </c>
    </row>
    <row r="249" spans="1:11" x14ac:dyDescent="0.25">
      <c r="A249" s="65">
        <v>44440</v>
      </c>
      <c r="B249" s="66" t="s">
        <v>136</v>
      </c>
      <c r="C249" s="66" t="s">
        <v>137</v>
      </c>
      <c r="D249" s="67">
        <v>204687.22</v>
      </c>
      <c r="E249" s="66">
        <v>0.8962</v>
      </c>
      <c r="F249" s="67">
        <v>183440.686564</v>
      </c>
      <c r="G249" s="66" t="s">
        <v>23</v>
      </c>
      <c r="H249" s="68">
        <v>2.5899091676464397E-4</v>
      </c>
      <c r="I249" s="87">
        <v>47.509471585146201</v>
      </c>
      <c r="J249" s="69" t="str">
        <f>_xlfn.XLOOKUP(SimpleBB[[#This Row],[customer_code]],'Input  - indicative charges'!$B$13:$B$69,'Input  - indicative charges'!$E$13:$E$69)</f>
        <v>Lower North Island distributor</v>
      </c>
      <c r="K249" s="70">
        <f t="shared" si="3"/>
        <v>43.920299183080651</v>
      </c>
    </row>
    <row r="250" spans="1:11" x14ac:dyDescent="0.25">
      <c r="A250" s="65">
        <v>44440</v>
      </c>
      <c r="B250" s="66" t="s">
        <v>136</v>
      </c>
      <c r="C250" s="66" t="s">
        <v>137</v>
      </c>
      <c r="D250" s="67">
        <v>204687.22</v>
      </c>
      <c r="E250" s="66">
        <v>0.8962</v>
      </c>
      <c r="F250" s="67">
        <v>183440.686564</v>
      </c>
      <c r="G250" s="66" t="s">
        <v>25</v>
      </c>
      <c r="H250" s="68">
        <v>1.1154872268245001E-2</v>
      </c>
      <c r="I250" s="87">
        <v>2046.2574274205899</v>
      </c>
      <c r="J250" s="69" t="str">
        <f>_xlfn.XLOOKUP(SimpleBB[[#This Row],[customer_code]],'Input  - indicative charges'!$B$13:$B$69,'Input  - indicative charges'!$E$13:$E$69)</f>
        <v>North Island generation</v>
      </c>
      <c r="K250" s="70">
        <f t="shared" si="3"/>
        <v>1891.6699222142418</v>
      </c>
    </row>
    <row r="251" spans="1:11" x14ac:dyDescent="0.25">
      <c r="A251" s="65">
        <v>44440</v>
      </c>
      <c r="B251" s="66" t="s">
        <v>136</v>
      </c>
      <c r="C251" s="66" t="s">
        <v>137</v>
      </c>
      <c r="D251" s="67">
        <v>204687.22</v>
      </c>
      <c r="E251" s="66">
        <v>0.8962</v>
      </c>
      <c r="F251" s="67">
        <v>183440.686564</v>
      </c>
      <c r="G251" s="66" t="s">
        <v>27</v>
      </c>
      <c r="H251" s="68">
        <v>5.4673579739662704E-4</v>
      </c>
      <c r="I251" s="87">
        <v>100.293590043553</v>
      </c>
      <c r="J251" s="69" t="str">
        <f>_xlfn.XLOOKUP(SimpleBB[[#This Row],[customer_code]],'Input  - indicative charges'!$B$13:$B$69,'Input  - indicative charges'!$E$13:$E$69)</f>
        <v>Lower North Island distributor</v>
      </c>
      <c r="K251" s="70">
        <f t="shared" si="3"/>
        <v>92.716764339582397</v>
      </c>
    </row>
    <row r="252" spans="1:11" x14ac:dyDescent="0.25">
      <c r="A252" s="65">
        <v>44440</v>
      </c>
      <c r="B252" s="66" t="s">
        <v>136</v>
      </c>
      <c r="C252" s="66" t="s">
        <v>137</v>
      </c>
      <c r="D252" s="67">
        <v>204687.22</v>
      </c>
      <c r="E252" s="66">
        <v>0.8962</v>
      </c>
      <c r="F252" s="67">
        <v>183440.686564</v>
      </c>
      <c r="G252" s="66" t="s">
        <v>29</v>
      </c>
      <c r="H252" s="68">
        <v>4.1494386449573102E-2</v>
      </c>
      <c r="I252" s="87">
        <v>7611.7587388616303</v>
      </c>
      <c r="J252" s="69" t="str">
        <f>_xlfn.XLOOKUP(SimpleBB[[#This Row],[customer_code]],'Input  - indicative charges'!$B$13:$B$69,'Input  - indicative charges'!$E$13:$E$69)</f>
        <v>Lower North Island distributor</v>
      </c>
      <c r="K252" s="70">
        <f t="shared" si="3"/>
        <v>7036.7173105910406</v>
      </c>
    </row>
    <row r="253" spans="1:11" x14ac:dyDescent="0.25">
      <c r="A253" s="65">
        <v>44440</v>
      </c>
      <c r="B253" s="66" t="s">
        <v>136</v>
      </c>
      <c r="C253" s="66" t="s">
        <v>137</v>
      </c>
      <c r="D253" s="67">
        <v>204687.22</v>
      </c>
      <c r="E253" s="66">
        <v>0.8962</v>
      </c>
      <c r="F253" s="67">
        <v>183440.686564</v>
      </c>
      <c r="G253" s="66" t="s">
        <v>31</v>
      </c>
      <c r="H253" s="68">
        <v>1.6739179681352699E-5</v>
      </c>
      <c r="I253" s="87">
        <v>3.0706466132655099</v>
      </c>
      <c r="J253" s="69" t="str">
        <f>_xlfn.XLOOKUP(SimpleBB[[#This Row],[customer_code]],'Input  - indicative charges'!$B$13:$B$69,'Input  - indicative charges'!$E$13:$E$69)</f>
        <v>Major Industrial</v>
      </c>
      <c r="K253" s="70">
        <f t="shared" si="3"/>
        <v>2.8386701312480938</v>
      </c>
    </row>
    <row r="254" spans="1:11" x14ac:dyDescent="0.25">
      <c r="A254" s="65">
        <v>44440</v>
      </c>
      <c r="B254" s="66" t="s">
        <v>136</v>
      </c>
      <c r="C254" s="66" t="s">
        <v>137</v>
      </c>
      <c r="D254" s="67">
        <v>204687.22</v>
      </c>
      <c r="E254" s="66">
        <v>0.8962</v>
      </c>
      <c r="F254" s="67">
        <v>183440.686564</v>
      </c>
      <c r="G254" s="66" t="s">
        <v>34</v>
      </c>
      <c r="H254" s="68">
        <v>5.3407582213357697E-5</v>
      </c>
      <c r="I254" s="87">
        <v>9.7971235489416202</v>
      </c>
      <c r="J254" s="69" t="str">
        <f>_xlfn.XLOOKUP(SimpleBB[[#This Row],[customer_code]],'Input  - indicative charges'!$B$13:$B$69,'Input  - indicative charges'!$E$13:$E$69)</f>
        <v>Major Industrial</v>
      </c>
      <c r="K254" s="70">
        <f t="shared" si="3"/>
        <v>9.0569855451234158</v>
      </c>
    </row>
    <row r="255" spans="1:11" x14ac:dyDescent="0.25">
      <c r="A255" s="65">
        <v>44440</v>
      </c>
      <c r="B255" s="66" t="s">
        <v>136</v>
      </c>
      <c r="C255" s="66" t="s">
        <v>137</v>
      </c>
      <c r="D255" s="67">
        <v>204687.22</v>
      </c>
      <c r="E255" s="66">
        <v>0.8962</v>
      </c>
      <c r="F255" s="67">
        <v>183440.686564</v>
      </c>
      <c r="G255" s="66" t="s">
        <v>36</v>
      </c>
      <c r="H255" s="68">
        <v>4.4961215845156302E-5</v>
      </c>
      <c r="I255" s="87">
        <v>8.2477163033876693</v>
      </c>
      <c r="J255" s="69" t="str">
        <f>_xlfn.XLOOKUP(SimpleBB[[#This Row],[customer_code]],'Input  - indicative charges'!$B$13:$B$69,'Input  - indicative charges'!$E$13:$E$69)</f>
        <v>Upper South Island distributor</v>
      </c>
      <c r="K255" s="70">
        <f t="shared" si="3"/>
        <v>7.6246305323087018</v>
      </c>
    </row>
    <row r="256" spans="1:11" x14ac:dyDescent="0.25">
      <c r="A256" s="65">
        <v>44440</v>
      </c>
      <c r="B256" s="66" t="s">
        <v>136</v>
      </c>
      <c r="C256" s="66" t="s">
        <v>137</v>
      </c>
      <c r="D256" s="67">
        <v>204687.22</v>
      </c>
      <c r="E256" s="66">
        <v>0.8962</v>
      </c>
      <c r="F256" s="67">
        <v>183440.686564</v>
      </c>
      <c r="G256" s="66" t="s">
        <v>38</v>
      </c>
      <c r="H256" s="68">
        <v>2.5114628769764899E-5</v>
      </c>
      <c r="I256" s="87">
        <v>4.6070447443256697</v>
      </c>
      <c r="J256" s="69" t="str">
        <f>_xlfn.XLOOKUP(SimpleBB[[#This Row],[customer_code]],'Input  - indicative charges'!$B$13:$B$69,'Input  - indicative charges'!$E$13:$E$69)</f>
        <v>North Island generation</v>
      </c>
      <c r="K256" s="70">
        <f t="shared" si="3"/>
        <v>4.2589988221187669</v>
      </c>
    </row>
    <row r="257" spans="1:11" x14ac:dyDescent="0.25">
      <c r="A257" s="65">
        <v>44440</v>
      </c>
      <c r="B257" s="66" t="s">
        <v>136</v>
      </c>
      <c r="C257" s="66" t="s">
        <v>137</v>
      </c>
      <c r="D257" s="67">
        <v>204687.22</v>
      </c>
      <c r="E257" s="66">
        <v>0.8962</v>
      </c>
      <c r="F257" s="67">
        <v>183440.686564</v>
      </c>
      <c r="G257" s="66" t="s">
        <v>40</v>
      </c>
      <c r="H257" s="68">
        <v>8.2346301668117196E-7</v>
      </c>
      <c r="I257" s="87">
        <v>0.151056621140056</v>
      </c>
      <c r="J257" s="69" t="str">
        <f>_xlfn.XLOOKUP(SimpleBB[[#This Row],[customer_code]],'Input  - indicative charges'!$B$13:$B$69,'Input  - indicative charges'!$E$13:$E$69)</f>
        <v>North Island generation</v>
      </c>
      <c r="K257" s="70">
        <f t="shared" si="3"/>
        <v>0.13964482813003504</v>
      </c>
    </row>
    <row r="258" spans="1:11" x14ac:dyDescent="0.25">
      <c r="A258" s="65">
        <v>44440</v>
      </c>
      <c r="B258" s="66" t="s">
        <v>136</v>
      </c>
      <c r="C258" s="66" t="s">
        <v>137</v>
      </c>
      <c r="D258" s="67">
        <v>204687.22</v>
      </c>
      <c r="E258" s="66">
        <v>0.8962</v>
      </c>
      <c r="F258" s="67">
        <v>183440.686564</v>
      </c>
      <c r="G258" s="66" t="s">
        <v>42</v>
      </c>
      <c r="H258" s="68">
        <v>4.5768954627937904E-3</v>
      </c>
      <c r="I258" s="87">
        <v>839.58884602654905</v>
      </c>
      <c r="J258" s="69" t="str">
        <f>_xlfn.XLOOKUP(SimpleBB[[#This Row],[customer_code]],'Input  - indicative charges'!$B$13:$B$69,'Input  - indicative charges'!$E$13:$E$69)</f>
        <v>South Island generation</v>
      </c>
      <c r="K258" s="70">
        <f t="shared" si="3"/>
        <v>776.16088072409559</v>
      </c>
    </row>
    <row r="259" spans="1:11" x14ac:dyDescent="0.25">
      <c r="A259" s="65">
        <v>44440</v>
      </c>
      <c r="B259" s="66" t="s">
        <v>136</v>
      </c>
      <c r="C259" s="66" t="s">
        <v>137</v>
      </c>
      <c r="D259" s="67">
        <v>204687.22</v>
      </c>
      <c r="E259" s="66">
        <v>0.8962</v>
      </c>
      <c r="F259" s="67">
        <v>183440.686564</v>
      </c>
      <c r="G259" s="66" t="s">
        <v>44</v>
      </c>
      <c r="H259" s="68">
        <v>4.1285881405960901E-5</v>
      </c>
      <c r="I259" s="87">
        <v>7.5735104305093497</v>
      </c>
      <c r="J259" s="69" t="str">
        <f>_xlfn.XLOOKUP(SimpleBB[[#This Row],[customer_code]],'Input  - indicative charges'!$B$13:$B$69,'Input  - indicative charges'!$E$13:$E$69)</f>
        <v>Major Industrial</v>
      </c>
      <c r="K259" s="70">
        <f t="shared" si="3"/>
        <v>7.0013585265416705</v>
      </c>
    </row>
    <row r="260" spans="1:11" x14ac:dyDescent="0.25">
      <c r="A260" s="65">
        <v>44440</v>
      </c>
      <c r="B260" s="66" t="s">
        <v>136</v>
      </c>
      <c r="C260" s="66" t="s">
        <v>137</v>
      </c>
      <c r="D260" s="67">
        <v>204687.22</v>
      </c>
      <c r="E260" s="66">
        <v>0.8962</v>
      </c>
      <c r="F260" s="67">
        <v>183440.686564</v>
      </c>
      <c r="G260" s="66" t="s">
        <v>46</v>
      </c>
      <c r="H260" s="68">
        <v>8.9958933262949297E-5</v>
      </c>
      <c r="I260" s="87">
        <v>16.502128480320401</v>
      </c>
      <c r="J260" s="69" t="str">
        <f>_xlfn.XLOOKUP(SimpleBB[[#This Row],[customer_code]],'Input  - indicative charges'!$B$13:$B$69,'Input  - indicative charges'!$E$13:$E$69)</f>
        <v>Upper South Island distributor</v>
      </c>
      <c r="K260" s="70">
        <f t="shared" si="3"/>
        <v>15.255451088618495</v>
      </c>
    </row>
    <row r="261" spans="1:11" x14ac:dyDescent="0.25">
      <c r="A261" s="65">
        <v>44440</v>
      </c>
      <c r="B261" s="66" t="s">
        <v>136</v>
      </c>
      <c r="C261" s="66" t="s">
        <v>137</v>
      </c>
      <c r="D261" s="67">
        <v>204687.22</v>
      </c>
      <c r="E261" s="66">
        <v>0.8962</v>
      </c>
      <c r="F261" s="67">
        <v>183440.686564</v>
      </c>
      <c r="G261" s="66" t="s">
        <v>48</v>
      </c>
      <c r="H261" s="68">
        <v>6.7523322737028199E-2</v>
      </c>
      <c r="I261" s="87">
        <v>12386.524681962999</v>
      </c>
      <c r="J261" s="69" t="str">
        <f>_xlfn.XLOOKUP(SimpleBB[[#This Row],[customer_code]],'Input  - indicative charges'!$B$13:$B$69,'Input  - indicative charges'!$E$13:$E$69)</f>
        <v>North Island generation</v>
      </c>
      <c r="K261" s="70">
        <f t="shared" si="3"/>
        <v>11450.766588625145</v>
      </c>
    </row>
    <row r="262" spans="1:11" x14ac:dyDescent="0.25">
      <c r="A262" s="65">
        <v>44440</v>
      </c>
      <c r="B262" s="66" t="s">
        <v>136</v>
      </c>
      <c r="C262" s="66" t="s">
        <v>137</v>
      </c>
      <c r="D262" s="67">
        <v>204687.22</v>
      </c>
      <c r="E262" s="66">
        <v>0.8962</v>
      </c>
      <c r="F262" s="67">
        <v>183440.686564</v>
      </c>
      <c r="G262" s="66" t="s">
        <v>50</v>
      </c>
      <c r="H262" s="68">
        <v>1.10751276627268E-3</v>
      </c>
      <c r="I262" s="87">
        <v>203.162902223456</v>
      </c>
      <c r="J262" s="69" t="str">
        <f>_xlfn.XLOOKUP(SimpleBB[[#This Row],[customer_code]],'Input  - indicative charges'!$B$13:$B$69,'Input  - indicative charges'!$E$13:$E$69)</f>
        <v>North Island generation</v>
      </c>
      <c r="K262" s="70">
        <f t="shared" si="3"/>
        <v>187.81466412577214</v>
      </c>
    </row>
    <row r="263" spans="1:11" x14ac:dyDescent="0.25">
      <c r="A263" s="65">
        <v>44440</v>
      </c>
      <c r="B263" s="66" t="s">
        <v>136</v>
      </c>
      <c r="C263" s="66" t="s">
        <v>137</v>
      </c>
      <c r="D263" s="67">
        <v>204687.22</v>
      </c>
      <c r="E263" s="66">
        <v>0.8962</v>
      </c>
      <c r="F263" s="67">
        <v>183440.686564</v>
      </c>
      <c r="G263" s="66" t="s">
        <v>52</v>
      </c>
      <c r="H263" s="68">
        <v>2.2348717509101499E-3</v>
      </c>
      <c r="I263" s="87">
        <v>409.96640836944698</v>
      </c>
      <c r="J263" s="69" t="str">
        <f>_xlfn.XLOOKUP(SimpleBB[[#This Row],[customer_code]],'Input  - indicative charges'!$B$13:$B$69,'Input  - indicative charges'!$E$13:$E$69)</f>
        <v>North Island generation</v>
      </c>
      <c r="K263" s="70">
        <f t="shared" si="3"/>
        <v>378.99489743490739</v>
      </c>
    </row>
    <row r="264" spans="1:11" x14ac:dyDescent="0.25">
      <c r="A264" s="65">
        <v>44440</v>
      </c>
      <c r="B264" s="66" t="s">
        <v>136</v>
      </c>
      <c r="C264" s="66" t="s">
        <v>137</v>
      </c>
      <c r="D264" s="67">
        <v>204687.22</v>
      </c>
      <c r="E264" s="66">
        <v>0.8962</v>
      </c>
      <c r="F264" s="67">
        <v>183440.686564</v>
      </c>
      <c r="G264" s="66" t="s">
        <v>54</v>
      </c>
      <c r="H264" s="68">
        <v>7.2301850453286502E-6</v>
      </c>
      <c r="I264" s="87">
        <v>1.3263101086998501</v>
      </c>
      <c r="J264" s="69" t="str">
        <f>_xlfn.XLOOKUP(SimpleBB[[#This Row],[customer_code]],'Input  - indicative charges'!$B$13:$B$69,'Input  - indicative charges'!$E$13:$E$69)</f>
        <v>Upper South Island distributor</v>
      </c>
      <c r="K264" s="70">
        <f t="shared" si="3"/>
        <v>1.2261120749205314</v>
      </c>
    </row>
    <row r="265" spans="1:11" x14ac:dyDescent="0.25">
      <c r="A265" s="65">
        <v>44440</v>
      </c>
      <c r="B265" s="66" t="s">
        <v>136</v>
      </c>
      <c r="C265" s="66" t="s">
        <v>137</v>
      </c>
      <c r="D265" s="67">
        <v>204687.22</v>
      </c>
      <c r="E265" s="66">
        <v>0.8962</v>
      </c>
      <c r="F265" s="67">
        <v>183440.686564</v>
      </c>
      <c r="G265" s="66" t="s">
        <v>56</v>
      </c>
      <c r="H265" s="68">
        <v>2.1079704563812598E-3</v>
      </c>
      <c r="I265" s="87">
        <v>386.68754777520701</v>
      </c>
      <c r="J265" s="69" t="str">
        <f>_xlfn.XLOOKUP(SimpleBB[[#This Row],[customer_code]],'Input  - indicative charges'!$B$13:$B$69,'Input  - indicative charges'!$E$13:$E$69)</f>
        <v>Upper North Island distributor</v>
      </c>
      <c r="K265" s="70">
        <f t="shared" si="3"/>
        <v>357.47467235499079</v>
      </c>
    </row>
    <row r="266" spans="1:11" x14ac:dyDescent="0.25">
      <c r="A266" s="65">
        <v>44440</v>
      </c>
      <c r="B266" s="66" t="s">
        <v>136</v>
      </c>
      <c r="C266" s="66" t="s">
        <v>137</v>
      </c>
      <c r="D266" s="67">
        <v>204687.22</v>
      </c>
      <c r="E266" s="66">
        <v>0.8962</v>
      </c>
      <c r="F266" s="67">
        <v>183440.686564</v>
      </c>
      <c r="G266" s="66" t="s">
        <v>58</v>
      </c>
      <c r="H266" s="68">
        <v>1.3792741991923399E-3</v>
      </c>
      <c r="I266" s="87">
        <v>253.01500605985501</v>
      </c>
      <c r="J266" s="69" t="str">
        <f>_xlfn.XLOOKUP(SimpleBB[[#This Row],[customer_code]],'Input  - indicative charges'!$B$13:$B$69,'Input  - indicative charges'!$E$13:$E$69)</f>
        <v>North Island generation</v>
      </c>
      <c r="K266" s="70">
        <f t="shared" si="3"/>
        <v>233.90061798607982</v>
      </c>
    </row>
    <row r="267" spans="1:11" x14ac:dyDescent="0.25">
      <c r="A267" s="65">
        <v>44440</v>
      </c>
      <c r="B267" s="66" t="s">
        <v>136</v>
      </c>
      <c r="C267" s="66" t="s">
        <v>137</v>
      </c>
      <c r="D267" s="67">
        <v>204687.22</v>
      </c>
      <c r="E267" s="66">
        <v>0.8962</v>
      </c>
      <c r="F267" s="67">
        <v>183440.686564</v>
      </c>
      <c r="G267" s="66" t="s">
        <v>60</v>
      </c>
      <c r="H267" s="68">
        <v>2.2792266542943999E-4</v>
      </c>
      <c r="I267" s="87">
        <v>41.810290229873402</v>
      </c>
      <c r="J267" s="69" t="str">
        <f>_xlfn.XLOOKUP(SimpleBB[[#This Row],[customer_code]],'Input  - indicative charges'!$B$13:$B$69,'Input  - indicative charges'!$E$13:$E$69)</f>
        <v>Major Industrial</v>
      </c>
      <c r="K267" s="70">
        <f t="shared" si="3"/>
        <v>38.651670804976874</v>
      </c>
    </row>
    <row r="268" spans="1:11" x14ac:dyDescent="0.25">
      <c r="A268" s="65">
        <v>44440</v>
      </c>
      <c r="B268" s="66" t="s">
        <v>136</v>
      </c>
      <c r="C268" s="66" t="s">
        <v>137</v>
      </c>
      <c r="D268" s="67">
        <v>204687.22</v>
      </c>
      <c r="E268" s="66">
        <v>0.8962</v>
      </c>
      <c r="F268" s="67">
        <v>183440.686564</v>
      </c>
      <c r="G268" s="66" t="s">
        <v>62</v>
      </c>
      <c r="H268" s="68">
        <v>7.39107589810296E-4</v>
      </c>
      <c r="I268" s="87">
        <v>135.582403719464</v>
      </c>
      <c r="J268" s="69" t="str">
        <f>_xlfn.XLOOKUP(SimpleBB[[#This Row],[customer_code]],'Input  - indicative charges'!$B$13:$B$69,'Input  - indicative charges'!$E$13:$E$69)</f>
        <v>Major Industrial</v>
      </c>
      <c r="K268" s="70">
        <f t="shared" si="3"/>
        <v>125.33963305922887</v>
      </c>
    </row>
    <row r="269" spans="1:11" x14ac:dyDescent="0.25">
      <c r="A269" s="65">
        <v>44440</v>
      </c>
      <c r="B269" s="66" t="s">
        <v>136</v>
      </c>
      <c r="C269" s="66" t="s">
        <v>137</v>
      </c>
      <c r="D269" s="67">
        <v>204687.22</v>
      </c>
      <c r="E269" s="66">
        <v>0.8962</v>
      </c>
      <c r="F269" s="67">
        <v>183440.686564</v>
      </c>
      <c r="G269" s="66" t="s">
        <v>64</v>
      </c>
      <c r="H269" s="68">
        <v>4.39318255637297E-5</v>
      </c>
      <c r="I269" s="87">
        <v>8.0588842434204793</v>
      </c>
      <c r="J269" s="69" t="str">
        <f>_xlfn.XLOOKUP(SimpleBB[[#This Row],[customer_code]],'Input  - indicative charges'!$B$13:$B$69,'Input  - indicative charges'!$E$13:$E$69)</f>
        <v>Major Industrial</v>
      </c>
      <c r="K269" s="70">
        <f t="shared" si="3"/>
        <v>7.4500640660357025</v>
      </c>
    </row>
    <row r="270" spans="1:11" x14ac:dyDescent="0.25">
      <c r="A270" s="65">
        <v>44440</v>
      </c>
      <c r="B270" s="66" t="s">
        <v>136</v>
      </c>
      <c r="C270" s="66" t="s">
        <v>137</v>
      </c>
      <c r="D270" s="67">
        <v>204687.22</v>
      </c>
      <c r="E270" s="66">
        <v>0.8962</v>
      </c>
      <c r="F270" s="67">
        <v>183440.686564</v>
      </c>
      <c r="G270" s="66" t="s">
        <v>66</v>
      </c>
      <c r="H270" s="68">
        <v>4.7382550038858298E-4</v>
      </c>
      <c r="I270" s="87">
        <v>86.918875102812606</v>
      </c>
      <c r="J270" s="69" t="str">
        <f>_xlfn.XLOOKUP(SimpleBB[[#This Row],[customer_code]],'Input  - indicative charges'!$B$13:$B$69,'Input  - indicative charges'!$E$13:$E$69)</f>
        <v>Upper South Island distributor</v>
      </c>
      <c r="K270" s="70">
        <f t="shared" ref="K270:K333" si="4">I270*$L$9</f>
        <v>80.352461768189585</v>
      </c>
    </row>
    <row r="271" spans="1:11" x14ac:dyDescent="0.25">
      <c r="A271" s="65">
        <v>44440</v>
      </c>
      <c r="B271" s="66" t="s">
        <v>136</v>
      </c>
      <c r="C271" s="66" t="s">
        <v>137</v>
      </c>
      <c r="D271" s="67">
        <v>204687.22</v>
      </c>
      <c r="E271" s="66">
        <v>0.8962</v>
      </c>
      <c r="F271" s="67">
        <v>183440.686564</v>
      </c>
      <c r="G271" s="66" t="s">
        <v>68</v>
      </c>
      <c r="H271" s="68">
        <v>8.5574177104902197E-4</v>
      </c>
      <c r="I271" s="87">
        <v>156.97785800272499</v>
      </c>
      <c r="J271" s="69" t="str">
        <f>_xlfn.XLOOKUP(SimpleBB[[#This Row],[customer_code]],'Input  - indicative charges'!$B$13:$B$69,'Input  - indicative charges'!$E$13:$E$69)</f>
        <v>Major Industrial</v>
      </c>
      <c r="K271" s="70">
        <f t="shared" si="4"/>
        <v>145.11873650799342</v>
      </c>
    </row>
    <row r="272" spans="1:11" x14ac:dyDescent="0.25">
      <c r="A272" s="65">
        <v>44440</v>
      </c>
      <c r="B272" s="66" t="s">
        <v>136</v>
      </c>
      <c r="C272" s="66" t="s">
        <v>137</v>
      </c>
      <c r="D272" s="67">
        <v>204687.22</v>
      </c>
      <c r="E272" s="66">
        <v>0.8962</v>
      </c>
      <c r="F272" s="67">
        <v>183440.686564</v>
      </c>
      <c r="G272" s="66" t="s">
        <v>70</v>
      </c>
      <c r="H272" s="68">
        <v>0.43620753196246298</v>
      </c>
      <c r="I272" s="87">
        <v>80018.209147582194</v>
      </c>
      <c r="J272" s="69" t="str">
        <f>_xlfn.XLOOKUP(SimpleBB[[#This Row],[customer_code]],'Input  - indicative charges'!$B$13:$B$69,'Input  - indicative charges'!$E$13:$E$69)</f>
        <v>Lower North Island distributor</v>
      </c>
      <c r="K272" s="70">
        <f t="shared" si="4"/>
        <v>73973.116698585058</v>
      </c>
    </row>
    <row r="273" spans="1:11" x14ac:dyDescent="0.25">
      <c r="A273" s="65">
        <v>44440</v>
      </c>
      <c r="B273" s="66" t="s">
        <v>136</v>
      </c>
      <c r="C273" s="66" t="s">
        <v>137</v>
      </c>
      <c r="D273" s="67">
        <v>204687.22</v>
      </c>
      <c r="E273" s="66">
        <v>0.8962</v>
      </c>
      <c r="F273" s="67">
        <v>183440.686564</v>
      </c>
      <c r="G273" s="66" t="s">
        <v>72</v>
      </c>
      <c r="H273" s="68">
        <v>7.1153459726446894E-5</v>
      </c>
      <c r="I273" s="87">
        <v>13.052439503623299</v>
      </c>
      <c r="J273" s="69" t="str">
        <f>_xlfn.XLOOKUP(SimpleBB[[#This Row],[customer_code]],'Input  - indicative charges'!$B$13:$B$69,'Input  - indicative charges'!$E$13:$E$69)</f>
        <v>Lower South Island distributor</v>
      </c>
      <c r="K273" s="70">
        <f t="shared" si="4"/>
        <v>12.066373902744637</v>
      </c>
    </row>
    <row r="274" spans="1:11" x14ac:dyDescent="0.25">
      <c r="A274" s="65">
        <v>44440</v>
      </c>
      <c r="B274" s="66" t="s">
        <v>136</v>
      </c>
      <c r="C274" s="66" t="s">
        <v>137</v>
      </c>
      <c r="D274" s="67">
        <v>204687.22</v>
      </c>
      <c r="E274" s="66">
        <v>0.8962</v>
      </c>
      <c r="F274" s="67">
        <v>183440.686564</v>
      </c>
      <c r="G274" s="66" t="s">
        <v>74</v>
      </c>
      <c r="H274" s="68">
        <v>1.1181182733381599E-6</v>
      </c>
      <c r="I274" s="87">
        <v>0.20510838372090701</v>
      </c>
      <c r="J274" s="69" t="str">
        <f>_xlfn.XLOOKUP(SimpleBB[[#This Row],[customer_code]],'Input  - indicative charges'!$B$13:$B$69,'Input  - indicative charges'!$E$13:$E$69)</f>
        <v>Major Industrial</v>
      </c>
      <c r="K274" s="70">
        <f t="shared" si="4"/>
        <v>0.18961317138279477</v>
      </c>
    </row>
    <row r="275" spans="1:11" x14ac:dyDescent="0.25">
      <c r="A275" s="65">
        <v>44440</v>
      </c>
      <c r="B275" s="66" t="s">
        <v>136</v>
      </c>
      <c r="C275" s="66" t="s">
        <v>137</v>
      </c>
      <c r="D275" s="67">
        <v>204687.22</v>
      </c>
      <c r="E275" s="66">
        <v>0.8962</v>
      </c>
      <c r="F275" s="67">
        <v>183440.686564</v>
      </c>
      <c r="G275" s="66" t="s">
        <v>76</v>
      </c>
      <c r="H275" s="68">
        <v>6.9779158914792699E-5</v>
      </c>
      <c r="I275" s="87">
        <v>12.800336819188001</v>
      </c>
      <c r="J275" s="69" t="str">
        <f>_xlfn.XLOOKUP(SimpleBB[[#This Row],[customer_code]],'Input  - indicative charges'!$B$13:$B$69,'Input  - indicative charges'!$E$13:$E$69)</f>
        <v>Lower North Island distributor</v>
      </c>
      <c r="K275" s="70">
        <f t="shared" si="4"/>
        <v>11.833316683713855</v>
      </c>
    </row>
    <row r="276" spans="1:11" x14ac:dyDescent="0.25">
      <c r="A276" s="65">
        <v>44440</v>
      </c>
      <c r="B276" s="66" t="s">
        <v>136</v>
      </c>
      <c r="C276" s="66" t="s">
        <v>137</v>
      </c>
      <c r="D276" s="67">
        <v>204687.22</v>
      </c>
      <c r="E276" s="66">
        <v>0.8962</v>
      </c>
      <c r="F276" s="67">
        <v>183440.686564</v>
      </c>
      <c r="G276" s="66" t="s">
        <v>78</v>
      </c>
      <c r="H276" s="68">
        <v>2.96633549677114E-6</v>
      </c>
      <c r="I276" s="87">
        <v>0.54414662010686299</v>
      </c>
      <c r="J276" s="69" t="str">
        <f>_xlfn.XLOOKUP(SimpleBB[[#This Row],[customer_code]],'Input  - indicative charges'!$B$13:$B$69,'Input  - indicative charges'!$E$13:$E$69)</f>
        <v>North Island generation</v>
      </c>
      <c r="K276" s="70">
        <f t="shared" si="4"/>
        <v>0.50303826915278893</v>
      </c>
    </row>
    <row r="277" spans="1:11" x14ac:dyDescent="0.25">
      <c r="A277" s="65">
        <v>44440</v>
      </c>
      <c r="B277" s="66" t="s">
        <v>136</v>
      </c>
      <c r="C277" s="66" t="s">
        <v>137</v>
      </c>
      <c r="D277" s="67">
        <v>204687.22</v>
      </c>
      <c r="E277" s="66">
        <v>0.8962</v>
      </c>
      <c r="F277" s="67">
        <v>183440.686564</v>
      </c>
      <c r="G277" s="66" t="s">
        <v>80</v>
      </c>
      <c r="H277" s="68">
        <v>7.1787973751347097E-7</v>
      </c>
      <c r="I277" s="87">
        <v>0.13168835191985501</v>
      </c>
      <c r="J277" s="69" t="str">
        <f>_xlfn.XLOOKUP(SimpleBB[[#This Row],[customer_code]],'Input  - indicative charges'!$B$13:$B$69,'Input  - indicative charges'!$E$13:$E$69)</f>
        <v>Major Industrial</v>
      </c>
      <c r="K277" s="70">
        <f t="shared" si="4"/>
        <v>0.12173976308873835</v>
      </c>
    </row>
    <row r="278" spans="1:11" x14ac:dyDescent="0.25">
      <c r="A278" s="65">
        <v>44440</v>
      </c>
      <c r="B278" s="66" t="s">
        <v>136</v>
      </c>
      <c r="C278" s="66" t="s">
        <v>137</v>
      </c>
      <c r="D278" s="67">
        <v>204687.22</v>
      </c>
      <c r="E278" s="66">
        <v>0.8962</v>
      </c>
      <c r="F278" s="67">
        <v>183440.686564</v>
      </c>
      <c r="G278" s="66" t="s">
        <v>82</v>
      </c>
      <c r="H278" s="68">
        <v>0.11824417796641901</v>
      </c>
      <c r="I278" s="87">
        <v>21690.793188355801</v>
      </c>
      <c r="J278" s="69" t="str">
        <f>_xlfn.XLOOKUP(SimpleBB[[#This Row],[customer_code]],'Input  - indicative charges'!$B$13:$B$69,'Input  - indicative charges'!$E$13:$E$69)</f>
        <v>Major Industrial</v>
      </c>
      <c r="K278" s="70">
        <f t="shared" si="4"/>
        <v>20052.130545033571</v>
      </c>
    </row>
    <row r="279" spans="1:11" x14ac:dyDescent="0.25">
      <c r="A279" s="65">
        <v>44440</v>
      </c>
      <c r="B279" s="66" t="s">
        <v>136</v>
      </c>
      <c r="C279" s="66" t="s">
        <v>137</v>
      </c>
      <c r="D279" s="67">
        <v>204687.22</v>
      </c>
      <c r="E279" s="66">
        <v>0.8962</v>
      </c>
      <c r="F279" s="67">
        <v>183440.686564</v>
      </c>
      <c r="G279" s="66" t="s">
        <v>84</v>
      </c>
      <c r="H279" s="68">
        <v>3.6042242322327501E-9</v>
      </c>
      <c r="I279" s="87">
        <v>6.6116136769138099E-4</v>
      </c>
      <c r="J279" s="69" t="str">
        <f>_xlfn.XLOOKUP(SimpleBB[[#This Row],[customer_code]],'Input  - indicative charges'!$B$13:$B$69,'Input  - indicative charges'!$E$13:$E$69)</f>
        <v>Major Industrial</v>
      </c>
      <c r="K279" s="70">
        <f t="shared" si="4"/>
        <v>6.1121296677143176E-4</v>
      </c>
    </row>
    <row r="280" spans="1:11" x14ac:dyDescent="0.25">
      <c r="A280" s="65">
        <v>44440</v>
      </c>
      <c r="B280" s="66" t="s">
        <v>136</v>
      </c>
      <c r="C280" s="66" t="s">
        <v>137</v>
      </c>
      <c r="D280" s="67">
        <v>204687.22</v>
      </c>
      <c r="E280" s="66">
        <v>0.8962</v>
      </c>
      <c r="F280" s="67">
        <v>183440.686564</v>
      </c>
      <c r="G280" s="66" t="s">
        <v>86</v>
      </c>
      <c r="H280" s="68">
        <v>1.24990979115345E-2</v>
      </c>
      <c r="I280" s="87">
        <v>2292.8431023225398</v>
      </c>
      <c r="J280" s="69" t="str">
        <f>_xlfn.XLOOKUP(SimpleBB[[#This Row],[customer_code]],'Input  - indicative charges'!$B$13:$B$69,'Input  - indicative charges'!$E$13:$E$69)</f>
        <v>North Island generation</v>
      </c>
      <c r="K280" s="70">
        <f t="shared" si="4"/>
        <v>2119.6269222525571</v>
      </c>
    </row>
    <row r="281" spans="1:11" x14ac:dyDescent="0.25">
      <c r="A281" s="65">
        <v>44440</v>
      </c>
      <c r="B281" s="66" t="s">
        <v>136</v>
      </c>
      <c r="C281" s="66" t="s">
        <v>137</v>
      </c>
      <c r="D281" s="67">
        <v>204687.22</v>
      </c>
      <c r="E281" s="66">
        <v>0.8962</v>
      </c>
      <c r="F281" s="67">
        <v>183440.686564</v>
      </c>
      <c r="G281" s="66" t="s">
        <v>88</v>
      </c>
      <c r="H281" s="68">
        <v>8.0319619535992198E-4</v>
      </c>
      <c r="I281" s="87">
        <v>147.33886152241601</v>
      </c>
      <c r="J281" s="69" t="str">
        <f>_xlfn.XLOOKUP(SimpleBB[[#This Row],[customer_code]],'Input  - indicative charges'!$B$13:$B$69,'Input  - indicative charges'!$E$13:$E$69)</f>
        <v>North Island generation</v>
      </c>
      <c r="K281" s="70">
        <f t="shared" si="4"/>
        <v>136.20793209121285</v>
      </c>
    </row>
    <row r="282" spans="1:11" x14ac:dyDescent="0.25">
      <c r="A282" s="65">
        <v>44440</v>
      </c>
      <c r="B282" s="66" t="s">
        <v>136</v>
      </c>
      <c r="C282" s="66" t="s">
        <v>137</v>
      </c>
      <c r="D282" s="67">
        <v>204687.22</v>
      </c>
      <c r="E282" s="66">
        <v>0.8962</v>
      </c>
      <c r="F282" s="67">
        <v>183440.686564</v>
      </c>
      <c r="G282" s="66" t="s">
        <v>90</v>
      </c>
      <c r="H282" s="68">
        <v>8.7103828555988897E-5</v>
      </c>
      <c r="I282" s="87">
        <v>15.9783861126635</v>
      </c>
      <c r="J282" s="69" t="str">
        <f>_xlfn.XLOOKUP(SimpleBB[[#This Row],[customer_code]],'Input  - indicative charges'!$B$13:$B$69,'Input  - indicative charges'!$E$13:$E$69)</f>
        <v>Upper South Island distributor</v>
      </c>
      <c r="K282" s="70">
        <f t="shared" si="4"/>
        <v>14.771275602870976</v>
      </c>
    </row>
    <row r="283" spans="1:11" x14ac:dyDescent="0.25">
      <c r="A283" s="65">
        <v>44440</v>
      </c>
      <c r="B283" s="66" t="s">
        <v>136</v>
      </c>
      <c r="C283" s="66" t="s">
        <v>137</v>
      </c>
      <c r="D283" s="67">
        <v>204687.22</v>
      </c>
      <c r="E283" s="66">
        <v>0.8962</v>
      </c>
      <c r="F283" s="67">
        <v>183440.686564</v>
      </c>
      <c r="G283" s="66" t="s">
        <v>92</v>
      </c>
      <c r="H283" s="68">
        <v>1.3064505870586799E-5</v>
      </c>
      <c r="I283" s="87">
        <v>2.3965619265198601</v>
      </c>
      <c r="J283" s="69" t="str">
        <f>_xlfn.XLOOKUP(SimpleBB[[#This Row],[customer_code]],'Input  - indicative charges'!$B$13:$B$69,'Input  - indicative charges'!$E$13:$E$69)</f>
        <v>North Island generation</v>
      </c>
      <c r="K283" s="70">
        <f t="shared" si="4"/>
        <v>2.2155101564303892</v>
      </c>
    </row>
    <row r="284" spans="1:11" x14ac:dyDescent="0.25">
      <c r="A284" s="65">
        <v>44440</v>
      </c>
      <c r="B284" s="66" t="s">
        <v>136</v>
      </c>
      <c r="C284" s="66" t="s">
        <v>137</v>
      </c>
      <c r="D284" s="67">
        <v>204687.22</v>
      </c>
      <c r="E284" s="66">
        <v>0.8962</v>
      </c>
      <c r="F284" s="67">
        <v>183440.686564</v>
      </c>
      <c r="G284" s="66" t="s">
        <v>94</v>
      </c>
      <c r="H284" s="68">
        <v>7.01580214431633E-5</v>
      </c>
      <c r="I284" s="87">
        <v>12.8698356215057</v>
      </c>
      <c r="J284" s="69" t="str">
        <f>_xlfn.XLOOKUP(SimpleBB[[#This Row],[customer_code]],'Input  - indicative charges'!$B$13:$B$69,'Input  - indicative charges'!$E$13:$E$69)</f>
        <v>North Island generation</v>
      </c>
      <c r="K284" s="70">
        <f t="shared" si="4"/>
        <v>11.89756509753148</v>
      </c>
    </row>
    <row r="285" spans="1:11" x14ac:dyDescent="0.25">
      <c r="A285" s="65">
        <v>44440</v>
      </c>
      <c r="B285" s="66" t="s">
        <v>136</v>
      </c>
      <c r="C285" s="66" t="s">
        <v>137</v>
      </c>
      <c r="D285" s="67">
        <v>204687.22</v>
      </c>
      <c r="E285" s="66">
        <v>0.8962</v>
      </c>
      <c r="F285" s="67">
        <v>183440.686564</v>
      </c>
      <c r="G285" s="66" t="s">
        <v>96</v>
      </c>
      <c r="H285" s="68">
        <v>2.4444984518439398E-4</v>
      </c>
      <c r="I285" s="87">
        <v>44.842047431088801</v>
      </c>
      <c r="J285" s="69" t="str">
        <f>_xlfn.XLOOKUP(SimpleBB[[#This Row],[customer_code]],'Input  - indicative charges'!$B$13:$B$69,'Input  - indicative charges'!$E$13:$E$69)</f>
        <v>Upper North Island distributor</v>
      </c>
      <c r="K285" s="70">
        <f t="shared" si="4"/>
        <v>41.454389481592727</v>
      </c>
    </row>
    <row r="286" spans="1:11" x14ac:dyDescent="0.25">
      <c r="A286" s="65">
        <v>44440</v>
      </c>
      <c r="B286" s="66" t="s">
        <v>136</v>
      </c>
      <c r="C286" s="66" t="s">
        <v>137</v>
      </c>
      <c r="D286" s="67">
        <v>204687.22</v>
      </c>
      <c r="E286" s="66">
        <v>0.8962</v>
      </c>
      <c r="F286" s="67">
        <v>183440.686564</v>
      </c>
      <c r="G286" s="66" t="s">
        <v>98</v>
      </c>
      <c r="H286" s="68">
        <v>7.5456817024947403E-5</v>
      </c>
      <c r="I286" s="87">
        <v>13.8418503209904</v>
      </c>
      <c r="J286" s="69" t="str">
        <f>_xlfn.XLOOKUP(SimpleBB[[#This Row],[customer_code]],'Input  - indicative charges'!$B$13:$B$69,'Input  - indicative charges'!$E$13:$E$69)</f>
        <v>Major Industrial</v>
      </c>
      <c r="K286" s="70">
        <f t="shared" si="4"/>
        <v>12.796147527252034</v>
      </c>
    </row>
    <row r="287" spans="1:11" x14ac:dyDescent="0.25">
      <c r="A287" s="65">
        <v>44440</v>
      </c>
      <c r="B287" s="66" t="s">
        <v>136</v>
      </c>
      <c r="C287" s="66" t="s">
        <v>137</v>
      </c>
      <c r="D287" s="67">
        <v>204687.22</v>
      </c>
      <c r="E287" s="66">
        <v>0.8962</v>
      </c>
      <c r="F287" s="67">
        <v>183440.686564</v>
      </c>
      <c r="G287" s="66" t="s">
        <v>100</v>
      </c>
      <c r="H287" s="68">
        <v>3.5203600816137402E-2</v>
      </c>
      <c r="I287" s="87">
        <v>6457.7727032372404</v>
      </c>
      <c r="J287" s="69" t="str">
        <f>_xlfn.XLOOKUP(SimpleBB[[#This Row],[customer_code]],'Input  - indicative charges'!$B$13:$B$69,'Input  - indicative charges'!$E$13:$E$69)</f>
        <v>North Island generation</v>
      </c>
      <c r="K287" s="70">
        <f t="shared" si="4"/>
        <v>5969.9108350257247</v>
      </c>
    </row>
    <row r="288" spans="1:11" x14ac:dyDescent="0.25">
      <c r="A288" s="65">
        <v>44440</v>
      </c>
      <c r="B288" s="66" t="s">
        <v>136</v>
      </c>
      <c r="C288" s="66" t="s">
        <v>137</v>
      </c>
      <c r="D288" s="67">
        <v>204687.22</v>
      </c>
      <c r="E288" s="66">
        <v>0.8962</v>
      </c>
      <c r="F288" s="67">
        <v>183440.686564</v>
      </c>
      <c r="G288" s="66" t="s">
        <v>102</v>
      </c>
      <c r="H288" s="68">
        <v>2.9724784662583E-3</v>
      </c>
      <c r="I288" s="87">
        <v>545.27349064712905</v>
      </c>
      <c r="J288" s="69" t="str">
        <f>_xlfn.XLOOKUP(SimpleBB[[#This Row],[customer_code]],'Input  - indicative charges'!$B$13:$B$69,'Input  - indicative charges'!$E$13:$E$69)</f>
        <v>Lower North Island distributor</v>
      </c>
      <c r="K288" s="70">
        <f t="shared" si="4"/>
        <v>504.08000861268556</v>
      </c>
    </row>
    <row r="289" spans="1:11" x14ac:dyDescent="0.25">
      <c r="A289" s="65">
        <v>44440</v>
      </c>
      <c r="B289" s="66" t="s">
        <v>136</v>
      </c>
      <c r="C289" s="66" t="s">
        <v>137</v>
      </c>
      <c r="D289" s="67">
        <v>204687.22</v>
      </c>
      <c r="E289" s="66">
        <v>0.8962</v>
      </c>
      <c r="F289" s="67">
        <v>183440.686564</v>
      </c>
      <c r="G289" s="66" t="s">
        <v>104</v>
      </c>
      <c r="H289" s="68">
        <v>0.10131114271245301</v>
      </c>
      <c r="I289" s="87">
        <v>18584.5855757557</v>
      </c>
      <c r="J289" s="69" t="str">
        <f>_xlfn.XLOOKUP(SimpleBB[[#This Row],[customer_code]],'Input  - indicative charges'!$B$13:$B$69,'Input  - indicative charges'!$E$13:$E$69)</f>
        <v>Lower North Island distributor</v>
      </c>
      <c r="K289" s="70">
        <f t="shared" si="4"/>
        <v>17180.585922070168</v>
      </c>
    </row>
    <row r="290" spans="1:11" x14ac:dyDescent="0.25">
      <c r="A290" s="65">
        <v>44440</v>
      </c>
      <c r="B290" s="66" t="s">
        <v>136</v>
      </c>
      <c r="C290" s="66" t="s">
        <v>137</v>
      </c>
      <c r="D290" s="67">
        <v>204687.22</v>
      </c>
      <c r="E290" s="66">
        <v>0.8962</v>
      </c>
      <c r="F290" s="67">
        <v>183440.686564</v>
      </c>
      <c r="G290" s="66" t="s">
        <v>106</v>
      </c>
      <c r="H290" s="68">
        <v>3.64685113407692E-2</v>
      </c>
      <c r="I290" s="87">
        <v>6689.8087583177203</v>
      </c>
      <c r="J290" s="69" t="str">
        <f>_xlfn.XLOOKUP(SimpleBB[[#This Row],[customer_code]],'Input  - indicative charges'!$B$13:$B$69,'Input  - indicative charges'!$E$13:$E$69)</f>
        <v>Upper North Island distributor</v>
      </c>
      <c r="K290" s="70">
        <f t="shared" si="4"/>
        <v>6184.4173875166744</v>
      </c>
    </row>
    <row r="291" spans="1:11" x14ac:dyDescent="0.25">
      <c r="A291" s="65">
        <v>44440</v>
      </c>
      <c r="B291" s="66" t="s">
        <v>136</v>
      </c>
      <c r="C291" s="66" t="s">
        <v>137</v>
      </c>
      <c r="D291" s="67">
        <v>204687.22</v>
      </c>
      <c r="E291" s="66">
        <v>0.8962</v>
      </c>
      <c r="F291" s="67">
        <v>183440.686564</v>
      </c>
      <c r="G291" s="66" t="s">
        <v>108</v>
      </c>
      <c r="H291" s="68">
        <v>4.1812920147639199E-4</v>
      </c>
      <c r="I291" s="87">
        <v>76.701907791286402</v>
      </c>
      <c r="J291" s="69" t="str">
        <f>_xlfn.XLOOKUP(SimpleBB[[#This Row],[customer_code]],'Input  - indicative charges'!$B$13:$B$69,'Input  - indicative charges'!$E$13:$E$69)</f>
        <v>Lower North Island distributor</v>
      </c>
      <c r="K291" s="70">
        <f t="shared" si="4"/>
        <v>70.907350170562765</v>
      </c>
    </row>
    <row r="292" spans="1:11" x14ac:dyDescent="0.25">
      <c r="A292" s="65">
        <v>44440</v>
      </c>
      <c r="B292" s="66" t="s">
        <v>136</v>
      </c>
      <c r="C292" s="66" t="s">
        <v>137</v>
      </c>
      <c r="D292" s="67">
        <v>204687.22</v>
      </c>
      <c r="E292" s="66">
        <v>0.8962</v>
      </c>
      <c r="F292" s="67">
        <v>183440.686564</v>
      </c>
      <c r="G292" s="66" t="s">
        <v>110</v>
      </c>
      <c r="H292" s="68">
        <v>4.2014105864836897E-5</v>
      </c>
      <c r="I292" s="87">
        <v>7.7070964252182703</v>
      </c>
      <c r="J292" s="69" t="str">
        <f>_xlfn.XLOOKUP(SimpleBB[[#This Row],[customer_code]],'Input  - indicative charges'!$B$13:$B$69,'Input  - indicative charges'!$E$13:$E$69)</f>
        <v>Lower South Island distributor</v>
      </c>
      <c r="K292" s="70">
        <f t="shared" si="4"/>
        <v>7.1248525722241229</v>
      </c>
    </row>
    <row r="293" spans="1:11" x14ac:dyDescent="0.25">
      <c r="A293" s="65">
        <v>44440</v>
      </c>
      <c r="B293" s="66" t="s">
        <v>136</v>
      </c>
      <c r="C293" s="66" t="s">
        <v>137</v>
      </c>
      <c r="D293" s="67">
        <v>204687.22</v>
      </c>
      <c r="E293" s="66">
        <v>0.8962</v>
      </c>
      <c r="F293" s="67">
        <v>183440.686564</v>
      </c>
      <c r="G293" s="66" t="s">
        <v>112</v>
      </c>
      <c r="H293" s="68">
        <v>6.6350990051471798E-4</v>
      </c>
      <c r="I293" s="87">
        <v>121.714711692431</v>
      </c>
      <c r="J293" s="69" t="str">
        <f>_xlfn.XLOOKUP(SimpleBB[[#This Row],[customer_code]],'Input  - indicative charges'!$B$13:$B$69,'Input  - indicative charges'!$E$13:$E$69)</f>
        <v>North Island generation</v>
      </c>
      <c r="K293" s="70">
        <f t="shared" si="4"/>
        <v>112.51959607535011</v>
      </c>
    </row>
    <row r="294" spans="1:11" x14ac:dyDescent="0.25">
      <c r="A294" s="65">
        <v>44440</v>
      </c>
      <c r="B294" s="66" t="s">
        <v>136</v>
      </c>
      <c r="C294" s="66" t="s">
        <v>137</v>
      </c>
      <c r="D294" s="67">
        <v>204687.22</v>
      </c>
      <c r="E294" s="66">
        <v>0.8962</v>
      </c>
      <c r="F294" s="67">
        <v>183440.686564</v>
      </c>
      <c r="G294" s="66" t="s">
        <v>114</v>
      </c>
      <c r="H294" s="68">
        <v>1.8559295167262101E-3</v>
      </c>
      <c r="I294" s="87">
        <v>340.45298476264998</v>
      </c>
      <c r="J294" s="69" t="str">
        <f>_xlfn.XLOOKUP(SimpleBB[[#This Row],[customer_code]],'Input  - indicative charges'!$B$13:$B$69,'Input  - indicative charges'!$E$13:$E$69)</f>
        <v>Lower North Island distributor</v>
      </c>
      <c r="K294" s="70">
        <f t="shared" si="4"/>
        <v>314.73296691481966</v>
      </c>
    </row>
    <row r="295" spans="1:11" x14ac:dyDescent="0.25">
      <c r="A295" s="65">
        <v>44440</v>
      </c>
      <c r="B295" s="66" t="s">
        <v>136</v>
      </c>
      <c r="C295" s="66" t="s">
        <v>137</v>
      </c>
      <c r="D295" s="67">
        <v>204687.22</v>
      </c>
      <c r="E295" s="66">
        <v>0.8962</v>
      </c>
      <c r="F295" s="67">
        <v>183440.686564</v>
      </c>
      <c r="G295" s="66" t="s">
        <v>116</v>
      </c>
      <c r="H295" s="68">
        <v>4.2152534668444999E-4</v>
      </c>
      <c r="I295" s="87">
        <v>77.324898999923803</v>
      </c>
      <c r="J295" s="69" t="str">
        <f>_xlfn.XLOOKUP(SimpleBB[[#This Row],[customer_code]],'Input  - indicative charges'!$B$13:$B$69,'Input  - indicative charges'!$E$13:$E$69)</f>
        <v>Major Industrial</v>
      </c>
      <c r="K295" s="70">
        <f t="shared" si="4"/>
        <v>71.483276598680277</v>
      </c>
    </row>
    <row r="296" spans="1:11" x14ac:dyDescent="0.25">
      <c r="A296" s="65">
        <v>44440</v>
      </c>
      <c r="B296" s="66" t="s">
        <v>136</v>
      </c>
      <c r="C296" s="66" t="s">
        <v>137</v>
      </c>
      <c r="D296" s="67">
        <v>204687.22</v>
      </c>
      <c r="E296" s="66">
        <v>0.8962</v>
      </c>
      <c r="F296" s="67">
        <v>183440.686564</v>
      </c>
      <c r="G296" s="66" t="s">
        <v>118</v>
      </c>
      <c r="H296" s="68">
        <v>1.7846620213584498E-5</v>
      </c>
      <c r="I296" s="87">
        <v>3.2737962648269101</v>
      </c>
      <c r="J296" s="69" t="str">
        <f>_xlfn.XLOOKUP(SimpleBB[[#This Row],[customer_code]],'Input  - indicative charges'!$B$13:$B$69,'Input  - indicative charges'!$E$13:$E$69)</f>
        <v>Upper South Island distributor</v>
      </c>
      <c r="K296" s="70">
        <f t="shared" si="4"/>
        <v>3.0264725457524229</v>
      </c>
    </row>
    <row r="297" spans="1:11" x14ac:dyDescent="0.25">
      <c r="A297" s="65">
        <v>44440</v>
      </c>
      <c r="B297" s="66" t="s">
        <v>136</v>
      </c>
      <c r="C297" s="66" t="s">
        <v>137</v>
      </c>
      <c r="D297" s="67">
        <v>204687.22</v>
      </c>
      <c r="E297" s="66">
        <v>0.8962</v>
      </c>
      <c r="F297" s="67">
        <v>183440.686564</v>
      </c>
      <c r="G297" s="66" t="s">
        <v>120</v>
      </c>
      <c r="H297" s="68">
        <v>2.7928022540690302E-4</v>
      </c>
      <c r="I297" s="87">
        <v>51.231356292390998</v>
      </c>
      <c r="J297" s="69" t="str">
        <f>_xlfn.XLOOKUP(SimpleBB[[#This Row],[customer_code]],'Input  - indicative charges'!$B$13:$B$69,'Input  - indicative charges'!$E$13:$E$69)</f>
        <v>Lower North Island distributor</v>
      </c>
      <c r="K297" s="70">
        <f t="shared" si="4"/>
        <v>47.36100867559017</v>
      </c>
    </row>
    <row r="298" spans="1:11" x14ac:dyDescent="0.25">
      <c r="A298" s="65">
        <v>44440</v>
      </c>
      <c r="B298" s="66" t="s">
        <v>136</v>
      </c>
      <c r="C298" s="66" t="s">
        <v>137</v>
      </c>
      <c r="D298" s="67">
        <v>204687.22</v>
      </c>
      <c r="E298" s="66">
        <v>0.8962</v>
      </c>
      <c r="F298" s="67">
        <v>183440.686564</v>
      </c>
      <c r="G298" s="66" t="s">
        <v>241</v>
      </c>
      <c r="H298" s="68">
        <v>0.10695376059764999</v>
      </c>
      <c r="I298" s="87">
        <v>19619.671274634598</v>
      </c>
      <c r="J298" s="69" t="str">
        <f>_xlfn.XLOOKUP(SimpleBB[[#This Row],[customer_code]],'Input  - indicative charges'!$B$13:$B$69,'Input  - indicative charges'!$E$13:$E$69)</f>
        <v>North Island generation</v>
      </c>
      <c r="K298" s="70">
        <f t="shared" si="4"/>
        <v>18137.474560442286</v>
      </c>
    </row>
    <row r="299" spans="1:11" x14ac:dyDescent="0.25">
      <c r="A299" s="65">
        <v>44470</v>
      </c>
      <c r="B299" s="66" t="s">
        <v>136</v>
      </c>
      <c r="C299" s="66" t="s">
        <v>137</v>
      </c>
      <c r="D299" s="67">
        <v>117546.93</v>
      </c>
      <c r="E299" s="66">
        <v>1.1705000000000001</v>
      </c>
      <c r="F299" s="67">
        <v>137588.68156500001</v>
      </c>
      <c r="G299" s="66" t="s">
        <v>8</v>
      </c>
      <c r="H299" s="68">
        <v>1.12880749192023E-4</v>
      </c>
      <c r="I299" s="87">
        <v>15.5311134553999</v>
      </c>
      <c r="J299" s="69" t="str">
        <f>_xlfn.XLOOKUP(SimpleBB[[#This Row],[customer_code]],'Input  - indicative charges'!$B$13:$B$69,'Input  - indicative charges'!$E$13:$E$69)</f>
        <v>Lower South Island distributor</v>
      </c>
      <c r="K299" s="70">
        <f t="shared" si="4"/>
        <v>14.357792811587508</v>
      </c>
    </row>
    <row r="300" spans="1:11" x14ac:dyDescent="0.25">
      <c r="A300" s="65">
        <v>44470</v>
      </c>
      <c r="B300" s="66" t="s">
        <v>136</v>
      </c>
      <c r="C300" s="66" t="s">
        <v>137</v>
      </c>
      <c r="D300" s="67">
        <v>117546.93</v>
      </c>
      <c r="E300" s="66">
        <v>1.1705000000000001</v>
      </c>
      <c r="F300" s="67">
        <v>137588.68156500001</v>
      </c>
      <c r="G300" s="66" t="s">
        <v>10</v>
      </c>
      <c r="H300" s="68">
        <v>4.56121600787113E-6</v>
      </c>
      <c r="I300" s="87">
        <v>0.62757169685616199</v>
      </c>
      <c r="J300" s="69" t="str">
        <f>_xlfn.XLOOKUP(SimpleBB[[#This Row],[customer_code]],'Input  - indicative charges'!$B$13:$B$69,'Input  - indicative charges'!$E$13:$E$69)</f>
        <v>Upper South Island distributor</v>
      </c>
      <c r="K300" s="70">
        <f t="shared" si="4"/>
        <v>0.58016087666556626</v>
      </c>
    </row>
    <row r="301" spans="1:11" x14ac:dyDescent="0.25">
      <c r="A301" s="65">
        <v>44470</v>
      </c>
      <c r="B301" s="66" t="s">
        <v>136</v>
      </c>
      <c r="C301" s="66" t="s">
        <v>137</v>
      </c>
      <c r="D301" s="67">
        <v>117546.93</v>
      </c>
      <c r="E301" s="66">
        <v>1.1705000000000001</v>
      </c>
      <c r="F301" s="67">
        <v>137588.68156500001</v>
      </c>
      <c r="G301" s="66" t="s">
        <v>12</v>
      </c>
      <c r="H301" s="68">
        <v>9.9770902398759302E-5</v>
      </c>
      <c r="I301" s="87">
        <v>13.727346919595499</v>
      </c>
      <c r="J301" s="69" t="str">
        <f>_xlfn.XLOOKUP(SimpleBB[[#This Row],[customer_code]],'Input  - indicative charges'!$B$13:$B$69,'Input  - indicative charges'!$E$13:$E$69)</f>
        <v>Lower North Island distributor</v>
      </c>
      <c r="K301" s="70">
        <f t="shared" si="4"/>
        <v>12.690294452508159</v>
      </c>
    </row>
    <row r="302" spans="1:11" x14ac:dyDescent="0.25">
      <c r="A302" s="65">
        <v>44470</v>
      </c>
      <c r="B302" s="66" t="s">
        <v>136</v>
      </c>
      <c r="C302" s="66" t="s">
        <v>137</v>
      </c>
      <c r="D302" s="67">
        <v>117546.93</v>
      </c>
      <c r="E302" s="66">
        <v>1.1705000000000001</v>
      </c>
      <c r="F302" s="67">
        <v>137588.68156500001</v>
      </c>
      <c r="G302" s="66" t="s">
        <v>14</v>
      </c>
      <c r="H302" s="68">
        <v>6.8400295681876903E-4</v>
      </c>
      <c r="I302" s="87">
        <v>94.111065015256102</v>
      </c>
      <c r="J302" s="69" t="str">
        <f>_xlfn.XLOOKUP(SimpleBB[[#This Row],[customer_code]],'Input  - indicative charges'!$B$13:$B$69,'Input  - indicative charges'!$E$13:$E$69)</f>
        <v>Upper North Island distributor</v>
      </c>
      <c r="K302" s="70">
        <f t="shared" si="4"/>
        <v>87.001307191989525</v>
      </c>
    </row>
    <row r="303" spans="1:11" x14ac:dyDescent="0.25">
      <c r="A303" s="65">
        <v>44470</v>
      </c>
      <c r="B303" s="66" t="s">
        <v>136</v>
      </c>
      <c r="C303" s="66" t="s">
        <v>137</v>
      </c>
      <c r="D303" s="67">
        <v>117546.93</v>
      </c>
      <c r="E303" s="66">
        <v>1.1705000000000001</v>
      </c>
      <c r="F303" s="67">
        <v>137588.68156500001</v>
      </c>
      <c r="G303" s="66" t="s">
        <v>16</v>
      </c>
      <c r="H303" s="68">
        <v>8.9217387779067601E-3</v>
      </c>
      <c r="I303" s="87">
        <v>1227.53027571952</v>
      </c>
      <c r="J303" s="69" t="str">
        <f>_xlfn.XLOOKUP(SimpleBB[[#This Row],[customer_code]],'Input  - indicative charges'!$B$13:$B$69,'Input  - indicative charges'!$E$13:$E$69)</f>
        <v>South Island generation</v>
      </c>
      <c r="K303" s="70">
        <f t="shared" si="4"/>
        <v>1134.7947086565116</v>
      </c>
    </row>
    <row r="304" spans="1:11" x14ac:dyDescent="0.25">
      <c r="A304" s="65">
        <v>44470</v>
      </c>
      <c r="B304" s="66" t="s">
        <v>136</v>
      </c>
      <c r="C304" s="66" t="s">
        <v>137</v>
      </c>
      <c r="D304" s="67">
        <v>117546.93</v>
      </c>
      <c r="E304" s="66">
        <v>1.1705000000000001</v>
      </c>
      <c r="F304" s="67">
        <v>137588.68156500001</v>
      </c>
      <c r="G304" s="66" t="s">
        <v>19</v>
      </c>
      <c r="H304" s="68">
        <v>1.05922995529017E-4</v>
      </c>
      <c r="I304" s="87">
        <v>14.5738053022529</v>
      </c>
      <c r="J304" s="69" t="str">
        <f>_xlfn.XLOOKUP(SimpleBB[[#This Row],[customer_code]],'Input  - indicative charges'!$B$13:$B$69,'Input  - indicative charges'!$E$13:$E$69)</f>
        <v>Lower South Island distributor</v>
      </c>
      <c r="K304" s="70">
        <f t="shared" si="4"/>
        <v>13.472805900687744</v>
      </c>
    </row>
    <row r="305" spans="1:11" x14ac:dyDescent="0.25">
      <c r="A305" s="65">
        <v>44470</v>
      </c>
      <c r="B305" s="66" t="s">
        <v>136</v>
      </c>
      <c r="C305" s="66" t="s">
        <v>137</v>
      </c>
      <c r="D305" s="67">
        <v>117546.93</v>
      </c>
      <c r="E305" s="66">
        <v>1.1705000000000001</v>
      </c>
      <c r="F305" s="67">
        <v>137588.68156500001</v>
      </c>
      <c r="G305" s="66" t="s">
        <v>21</v>
      </c>
      <c r="H305" s="68">
        <v>6.8534715722578797E-5</v>
      </c>
      <c r="I305" s="87">
        <v>9.4296011777017004</v>
      </c>
      <c r="J305" s="69" t="str">
        <f>_xlfn.XLOOKUP(SimpleBB[[#This Row],[customer_code]],'Input  - indicative charges'!$B$13:$B$69,'Input  - indicative charges'!$E$13:$E$69)</f>
        <v>Upper South Island distributor</v>
      </c>
      <c r="K305" s="70">
        <f t="shared" si="4"/>
        <v>8.7172281880582378</v>
      </c>
    </row>
    <row r="306" spans="1:11" x14ac:dyDescent="0.25">
      <c r="A306" s="65">
        <v>44470</v>
      </c>
      <c r="B306" s="66" t="s">
        <v>136</v>
      </c>
      <c r="C306" s="66" t="s">
        <v>137</v>
      </c>
      <c r="D306" s="67">
        <v>117546.93</v>
      </c>
      <c r="E306" s="66">
        <v>1.1705000000000001</v>
      </c>
      <c r="F306" s="67">
        <v>137588.68156500001</v>
      </c>
      <c r="G306" s="66" t="s">
        <v>23</v>
      </c>
      <c r="H306" s="68">
        <v>2.5899091676464397E-4</v>
      </c>
      <c r="I306" s="87">
        <v>35.6342187749581</v>
      </c>
      <c r="J306" s="69" t="str">
        <f>_xlfn.XLOOKUP(SimpleBB[[#This Row],[customer_code]],'Input  - indicative charges'!$B$13:$B$69,'Input  - indicative charges'!$E$13:$E$69)</f>
        <v>Lower North Island distributor</v>
      </c>
      <c r="K306" s="70">
        <f t="shared" si="4"/>
        <v>32.94217968614128</v>
      </c>
    </row>
    <row r="307" spans="1:11" x14ac:dyDescent="0.25">
      <c r="A307" s="65">
        <v>44470</v>
      </c>
      <c r="B307" s="66" t="s">
        <v>136</v>
      </c>
      <c r="C307" s="66" t="s">
        <v>137</v>
      </c>
      <c r="D307" s="67">
        <v>117546.93</v>
      </c>
      <c r="E307" s="66">
        <v>1.1705000000000001</v>
      </c>
      <c r="F307" s="67">
        <v>137588.68156500001</v>
      </c>
      <c r="G307" s="66" t="s">
        <v>25</v>
      </c>
      <c r="H307" s="68">
        <v>1.1154872268245001E-2</v>
      </c>
      <c r="I307" s="87">
        <v>1534.78416841381</v>
      </c>
      <c r="J307" s="69" t="str">
        <f>_xlfn.XLOOKUP(SimpleBB[[#This Row],[customer_code]],'Input  - indicative charges'!$B$13:$B$69,'Input  - indicative charges'!$E$13:$E$69)</f>
        <v>North Island generation</v>
      </c>
      <c r="K307" s="70">
        <f t="shared" si="4"/>
        <v>1418.8366573890771</v>
      </c>
    </row>
    <row r="308" spans="1:11" x14ac:dyDescent="0.25">
      <c r="A308" s="65">
        <v>44470</v>
      </c>
      <c r="B308" s="66" t="s">
        <v>136</v>
      </c>
      <c r="C308" s="66" t="s">
        <v>137</v>
      </c>
      <c r="D308" s="67">
        <v>117546.93</v>
      </c>
      <c r="E308" s="66">
        <v>1.1705000000000001</v>
      </c>
      <c r="F308" s="67">
        <v>137588.68156500001</v>
      </c>
      <c r="G308" s="66" t="s">
        <v>27</v>
      </c>
      <c r="H308" s="68">
        <v>5.4673579739662704E-4</v>
      </c>
      <c r="I308" s="87">
        <v>75.224657528190903</v>
      </c>
      <c r="J308" s="69" t="str">
        <f>_xlfn.XLOOKUP(SimpleBB[[#This Row],[customer_code]],'Input  - indicative charges'!$B$13:$B$69,'Input  - indicative charges'!$E$13:$E$69)</f>
        <v>Lower North Island distributor</v>
      </c>
      <c r="K308" s="70">
        <f t="shared" si="4"/>
        <v>69.541700935606343</v>
      </c>
    </row>
    <row r="309" spans="1:11" x14ac:dyDescent="0.25">
      <c r="A309" s="65">
        <v>44470</v>
      </c>
      <c r="B309" s="66" t="s">
        <v>136</v>
      </c>
      <c r="C309" s="66" t="s">
        <v>137</v>
      </c>
      <c r="D309" s="67">
        <v>117546.93</v>
      </c>
      <c r="E309" s="66">
        <v>1.1705000000000001</v>
      </c>
      <c r="F309" s="67">
        <v>137588.68156500001</v>
      </c>
      <c r="G309" s="66" t="s">
        <v>29</v>
      </c>
      <c r="H309" s="68">
        <v>4.1494386449573102E-2</v>
      </c>
      <c r="I309" s="87">
        <v>5709.1579239453704</v>
      </c>
      <c r="J309" s="69" t="str">
        <f>_xlfn.XLOOKUP(SimpleBB[[#This Row],[customer_code]],'Input  - indicative charges'!$B$13:$B$69,'Input  - indicative charges'!$E$13:$E$69)</f>
        <v>Lower North Island distributor</v>
      </c>
      <c r="K309" s="70">
        <f t="shared" si="4"/>
        <v>5277.8512523286499</v>
      </c>
    </row>
    <row r="310" spans="1:11" x14ac:dyDescent="0.25">
      <c r="A310" s="65">
        <v>44470</v>
      </c>
      <c r="B310" s="66" t="s">
        <v>136</v>
      </c>
      <c r="C310" s="66" t="s">
        <v>137</v>
      </c>
      <c r="D310" s="67">
        <v>117546.93</v>
      </c>
      <c r="E310" s="66">
        <v>1.1705000000000001</v>
      </c>
      <c r="F310" s="67">
        <v>137588.68156500001</v>
      </c>
      <c r="G310" s="66" t="s">
        <v>31</v>
      </c>
      <c r="H310" s="68">
        <v>1.6739179681352699E-5</v>
      </c>
      <c r="I310" s="87">
        <v>2.30312166283696</v>
      </c>
      <c r="J310" s="69" t="str">
        <f>_xlfn.XLOOKUP(SimpleBB[[#This Row],[customer_code]],'Input  - indicative charges'!$B$13:$B$69,'Input  - indicative charges'!$E$13:$E$69)</f>
        <v>Major Industrial</v>
      </c>
      <c r="K310" s="70">
        <f t="shared" si="4"/>
        <v>2.1291289739046295</v>
      </c>
    </row>
    <row r="311" spans="1:11" x14ac:dyDescent="0.25">
      <c r="A311" s="65">
        <v>44470</v>
      </c>
      <c r="B311" s="66" t="s">
        <v>136</v>
      </c>
      <c r="C311" s="66" t="s">
        <v>137</v>
      </c>
      <c r="D311" s="67">
        <v>117546.93</v>
      </c>
      <c r="E311" s="66">
        <v>1.1705000000000001</v>
      </c>
      <c r="F311" s="67">
        <v>137588.68156500001</v>
      </c>
      <c r="G311" s="66" t="s">
        <v>34</v>
      </c>
      <c r="H311" s="68">
        <v>5.3407582213357697E-5</v>
      </c>
      <c r="I311" s="87">
        <v>7.3482788223102302</v>
      </c>
      <c r="J311" s="69" t="str">
        <f>_xlfn.XLOOKUP(SimpleBB[[#This Row],[customer_code]],'Input  - indicative charges'!$B$13:$B$69,'Input  - indicative charges'!$E$13:$E$69)</f>
        <v>Major Industrial</v>
      </c>
      <c r="K311" s="70">
        <f t="shared" si="4"/>
        <v>6.7931423690568851</v>
      </c>
    </row>
    <row r="312" spans="1:11" x14ac:dyDescent="0.25">
      <c r="A312" s="65">
        <v>44470</v>
      </c>
      <c r="B312" s="66" t="s">
        <v>136</v>
      </c>
      <c r="C312" s="66" t="s">
        <v>137</v>
      </c>
      <c r="D312" s="67">
        <v>117546.93</v>
      </c>
      <c r="E312" s="66">
        <v>1.1705000000000001</v>
      </c>
      <c r="F312" s="67">
        <v>137588.68156500001</v>
      </c>
      <c r="G312" s="66" t="s">
        <v>36</v>
      </c>
      <c r="H312" s="68">
        <v>4.4961215845156302E-5</v>
      </c>
      <c r="I312" s="87">
        <v>6.1861544096944501</v>
      </c>
      <c r="J312" s="69" t="str">
        <f>_xlfn.XLOOKUP(SimpleBB[[#This Row],[customer_code]],'Input  - indicative charges'!$B$13:$B$69,'Input  - indicative charges'!$E$13:$E$69)</f>
        <v>Upper South Island distributor</v>
      </c>
      <c r="K312" s="70">
        <f t="shared" si="4"/>
        <v>5.7188123420732806</v>
      </c>
    </row>
    <row r="313" spans="1:11" x14ac:dyDescent="0.25">
      <c r="A313" s="65">
        <v>44470</v>
      </c>
      <c r="B313" s="66" t="s">
        <v>136</v>
      </c>
      <c r="C313" s="66" t="s">
        <v>137</v>
      </c>
      <c r="D313" s="67">
        <v>117546.93</v>
      </c>
      <c r="E313" s="66">
        <v>1.1705000000000001</v>
      </c>
      <c r="F313" s="67">
        <v>137588.68156500001</v>
      </c>
      <c r="G313" s="66" t="s">
        <v>38</v>
      </c>
      <c r="H313" s="68">
        <v>2.5114628769764899E-5</v>
      </c>
      <c r="I313" s="87">
        <v>3.4554886604263699</v>
      </c>
      <c r="J313" s="69" t="str">
        <f>_xlfn.XLOOKUP(SimpleBB[[#This Row],[customer_code]],'Input  - indicative charges'!$B$13:$B$69,'Input  - indicative charges'!$E$13:$E$69)</f>
        <v>North Island generation</v>
      </c>
      <c r="K313" s="70">
        <f t="shared" si="4"/>
        <v>3.1944387240273642</v>
      </c>
    </row>
    <row r="314" spans="1:11" x14ac:dyDescent="0.25">
      <c r="A314" s="65">
        <v>44470</v>
      </c>
      <c r="B314" s="66" t="s">
        <v>136</v>
      </c>
      <c r="C314" s="66" t="s">
        <v>137</v>
      </c>
      <c r="D314" s="67">
        <v>117546.93</v>
      </c>
      <c r="E314" s="66">
        <v>1.1705000000000001</v>
      </c>
      <c r="F314" s="67">
        <v>137588.68156500001</v>
      </c>
      <c r="G314" s="66" t="s">
        <v>40</v>
      </c>
      <c r="H314" s="68">
        <v>8.2346301668117196E-7</v>
      </c>
      <c r="I314" s="87">
        <v>0.1132991907827</v>
      </c>
      <c r="J314" s="69" t="str">
        <f>_xlfn.XLOOKUP(SimpleBB[[#This Row],[customer_code]],'Input  - indicative charges'!$B$13:$B$69,'Input  - indicative charges'!$E$13:$E$69)</f>
        <v>North Island generation</v>
      </c>
      <c r="K314" s="70">
        <f t="shared" si="4"/>
        <v>0.10473983798070492</v>
      </c>
    </row>
    <row r="315" spans="1:11" x14ac:dyDescent="0.25">
      <c r="A315" s="65">
        <v>44470</v>
      </c>
      <c r="B315" s="66" t="s">
        <v>136</v>
      </c>
      <c r="C315" s="66" t="s">
        <v>137</v>
      </c>
      <c r="D315" s="67">
        <v>117546.93</v>
      </c>
      <c r="E315" s="66">
        <v>1.1705000000000001</v>
      </c>
      <c r="F315" s="67">
        <v>137588.68156500001</v>
      </c>
      <c r="G315" s="66" t="s">
        <v>42</v>
      </c>
      <c r="H315" s="68">
        <v>4.5768954627937904E-3</v>
      </c>
      <c r="I315" s="87">
        <v>629.72901238662803</v>
      </c>
      <c r="J315" s="69" t="str">
        <f>_xlfn.XLOOKUP(SimpleBB[[#This Row],[customer_code]],'Input  - indicative charges'!$B$13:$B$69,'Input  - indicative charges'!$E$13:$E$69)</f>
        <v>South Island generation</v>
      </c>
      <c r="K315" s="70">
        <f t="shared" si="4"/>
        <v>582.15521464426934</v>
      </c>
    </row>
    <row r="316" spans="1:11" x14ac:dyDescent="0.25">
      <c r="A316" s="65">
        <v>44470</v>
      </c>
      <c r="B316" s="66" t="s">
        <v>136</v>
      </c>
      <c r="C316" s="66" t="s">
        <v>137</v>
      </c>
      <c r="D316" s="67">
        <v>117546.93</v>
      </c>
      <c r="E316" s="66">
        <v>1.1705000000000001</v>
      </c>
      <c r="F316" s="67">
        <v>137588.68156500001</v>
      </c>
      <c r="G316" s="66" t="s">
        <v>44</v>
      </c>
      <c r="H316" s="68">
        <v>4.1285881405960901E-5</v>
      </c>
      <c r="I316" s="87">
        <v>5.6804699898951103</v>
      </c>
      <c r="J316" s="69" t="str">
        <f>_xlfn.XLOOKUP(SimpleBB[[#This Row],[customer_code]],'Input  - indicative charges'!$B$13:$B$69,'Input  - indicative charges'!$E$13:$E$69)</f>
        <v>Major Industrial</v>
      </c>
      <c r="K316" s="70">
        <f t="shared" si="4"/>
        <v>5.2513305901450309</v>
      </c>
    </row>
    <row r="317" spans="1:11" x14ac:dyDescent="0.25">
      <c r="A317" s="65">
        <v>44470</v>
      </c>
      <c r="B317" s="66" t="s">
        <v>136</v>
      </c>
      <c r="C317" s="66" t="s">
        <v>137</v>
      </c>
      <c r="D317" s="67">
        <v>117546.93</v>
      </c>
      <c r="E317" s="66">
        <v>1.1705000000000001</v>
      </c>
      <c r="F317" s="67">
        <v>137588.68156500001</v>
      </c>
      <c r="G317" s="66" t="s">
        <v>46</v>
      </c>
      <c r="H317" s="68">
        <v>8.9958933262949297E-5</v>
      </c>
      <c r="I317" s="87">
        <v>12.377331022643</v>
      </c>
      <c r="J317" s="69" t="str">
        <f>_xlfn.XLOOKUP(SimpleBB[[#This Row],[customer_code]],'Input  - indicative charges'!$B$13:$B$69,'Input  - indicative charges'!$E$13:$E$69)</f>
        <v>Upper South Island distributor</v>
      </c>
      <c r="K317" s="70">
        <f t="shared" si="4"/>
        <v>11.442267477722638</v>
      </c>
    </row>
    <row r="318" spans="1:11" x14ac:dyDescent="0.25">
      <c r="A318" s="65">
        <v>44470</v>
      </c>
      <c r="B318" s="66" t="s">
        <v>136</v>
      </c>
      <c r="C318" s="66" t="s">
        <v>137</v>
      </c>
      <c r="D318" s="67">
        <v>117546.93</v>
      </c>
      <c r="E318" s="66">
        <v>1.1705000000000001</v>
      </c>
      <c r="F318" s="67">
        <v>137588.68156500001</v>
      </c>
      <c r="G318" s="66" t="s">
        <v>48</v>
      </c>
      <c r="H318" s="68">
        <v>6.7523322737028199E-2</v>
      </c>
      <c r="I318" s="87">
        <v>9290.4449502756997</v>
      </c>
      <c r="J318" s="69" t="str">
        <f>_xlfn.XLOOKUP(SimpleBB[[#This Row],[customer_code]],'Input  - indicative charges'!$B$13:$B$69,'Input  - indicative charges'!$E$13:$E$69)</f>
        <v>North Island generation</v>
      </c>
      <c r="K318" s="70">
        <f t="shared" si="4"/>
        <v>8588.5847210227166</v>
      </c>
    </row>
    <row r="319" spans="1:11" x14ac:dyDescent="0.25">
      <c r="A319" s="65">
        <v>44470</v>
      </c>
      <c r="B319" s="66" t="s">
        <v>136</v>
      </c>
      <c r="C319" s="66" t="s">
        <v>137</v>
      </c>
      <c r="D319" s="67">
        <v>117546.93</v>
      </c>
      <c r="E319" s="66">
        <v>1.1705000000000001</v>
      </c>
      <c r="F319" s="67">
        <v>137588.68156500001</v>
      </c>
      <c r="G319" s="66" t="s">
        <v>50</v>
      </c>
      <c r="H319" s="68">
        <v>1.10751276627268E-3</v>
      </c>
      <c r="I319" s="87">
        <v>152.38122132786501</v>
      </c>
      <c r="J319" s="69" t="str">
        <f>_xlfn.XLOOKUP(SimpleBB[[#This Row],[customer_code]],'Input  - indicative charges'!$B$13:$B$69,'Input  - indicative charges'!$E$13:$E$69)</f>
        <v>North Island generation</v>
      </c>
      <c r="K319" s="70">
        <f t="shared" si="4"/>
        <v>140.86935946253519</v>
      </c>
    </row>
    <row r="320" spans="1:11" x14ac:dyDescent="0.25">
      <c r="A320" s="65">
        <v>44470</v>
      </c>
      <c r="B320" s="66" t="s">
        <v>136</v>
      </c>
      <c r="C320" s="66" t="s">
        <v>137</v>
      </c>
      <c r="D320" s="67">
        <v>117546.93</v>
      </c>
      <c r="E320" s="66">
        <v>1.1705000000000001</v>
      </c>
      <c r="F320" s="67">
        <v>137588.68156500001</v>
      </c>
      <c r="G320" s="66" t="s">
        <v>52</v>
      </c>
      <c r="H320" s="68">
        <v>2.2348717509101499E-3</v>
      </c>
      <c r="I320" s="87">
        <v>307.493057674591</v>
      </c>
      <c r="J320" s="69" t="str">
        <f>_xlfn.XLOOKUP(SimpleBB[[#This Row],[customer_code]],'Input  - indicative charges'!$B$13:$B$69,'Input  - indicative charges'!$E$13:$E$69)</f>
        <v>North Island generation</v>
      </c>
      <c r="K320" s="70">
        <f t="shared" si="4"/>
        <v>284.26304564521183</v>
      </c>
    </row>
    <row r="321" spans="1:11" x14ac:dyDescent="0.25">
      <c r="A321" s="65">
        <v>44470</v>
      </c>
      <c r="B321" s="66" t="s">
        <v>136</v>
      </c>
      <c r="C321" s="66" t="s">
        <v>137</v>
      </c>
      <c r="D321" s="67">
        <v>117546.93</v>
      </c>
      <c r="E321" s="66">
        <v>1.1705000000000001</v>
      </c>
      <c r="F321" s="67">
        <v>137588.68156500001</v>
      </c>
      <c r="G321" s="66" t="s">
        <v>54</v>
      </c>
      <c r="H321" s="68">
        <v>7.2301850453286502E-6</v>
      </c>
      <c r="I321" s="87">
        <v>0.994791627857748</v>
      </c>
      <c r="J321" s="69" t="str">
        <f>_xlfn.XLOOKUP(SimpleBB[[#This Row],[customer_code]],'Input  - indicative charges'!$B$13:$B$69,'Input  - indicative charges'!$E$13:$E$69)</f>
        <v>Upper South Island distributor</v>
      </c>
      <c r="K321" s="70">
        <f t="shared" si="4"/>
        <v>0.91963864178182619</v>
      </c>
    </row>
    <row r="322" spans="1:11" x14ac:dyDescent="0.25">
      <c r="A322" s="65">
        <v>44470</v>
      </c>
      <c r="B322" s="66" t="s">
        <v>136</v>
      </c>
      <c r="C322" s="66" t="s">
        <v>137</v>
      </c>
      <c r="D322" s="67">
        <v>117546.93</v>
      </c>
      <c r="E322" s="66">
        <v>1.1705000000000001</v>
      </c>
      <c r="F322" s="67">
        <v>137588.68156500001</v>
      </c>
      <c r="G322" s="66" t="s">
        <v>56</v>
      </c>
      <c r="H322" s="68">
        <v>2.1079704563812598E-3</v>
      </c>
      <c r="I322" s="87">
        <v>290.032875871469</v>
      </c>
      <c r="J322" s="69" t="str">
        <f>_xlfn.XLOOKUP(SimpleBB[[#This Row],[customer_code]],'Input  - indicative charges'!$B$13:$B$69,'Input  - indicative charges'!$E$13:$E$69)</f>
        <v>Upper North Island distributor</v>
      </c>
      <c r="K322" s="70">
        <f t="shared" si="4"/>
        <v>268.12191877096859</v>
      </c>
    </row>
    <row r="323" spans="1:11" x14ac:dyDescent="0.25">
      <c r="A323" s="65">
        <v>44470</v>
      </c>
      <c r="B323" s="66" t="s">
        <v>136</v>
      </c>
      <c r="C323" s="66" t="s">
        <v>137</v>
      </c>
      <c r="D323" s="67">
        <v>117546.93</v>
      </c>
      <c r="E323" s="66">
        <v>1.1705000000000001</v>
      </c>
      <c r="F323" s="67">
        <v>137588.68156500001</v>
      </c>
      <c r="G323" s="66" t="s">
        <v>58</v>
      </c>
      <c r="H323" s="68">
        <v>1.3792741991923399E-3</v>
      </c>
      <c r="I323" s="87">
        <v>189.77251858349501</v>
      </c>
      <c r="J323" s="69" t="str">
        <f>_xlfn.XLOOKUP(SimpleBB[[#This Row],[customer_code]],'Input  - indicative charges'!$B$13:$B$69,'Input  - indicative charges'!$E$13:$E$69)</f>
        <v>North Island generation</v>
      </c>
      <c r="K323" s="70">
        <f t="shared" si="4"/>
        <v>175.43587656992005</v>
      </c>
    </row>
    <row r="324" spans="1:11" x14ac:dyDescent="0.25">
      <c r="A324" s="65">
        <v>44470</v>
      </c>
      <c r="B324" s="66" t="s">
        <v>136</v>
      </c>
      <c r="C324" s="66" t="s">
        <v>137</v>
      </c>
      <c r="D324" s="67">
        <v>117546.93</v>
      </c>
      <c r="E324" s="66">
        <v>1.1705000000000001</v>
      </c>
      <c r="F324" s="67">
        <v>137588.68156500001</v>
      </c>
      <c r="G324" s="66" t="s">
        <v>60</v>
      </c>
      <c r="H324" s="68">
        <v>2.2792266542943999E-4</v>
      </c>
      <c r="I324" s="87">
        <v>31.359579035217301</v>
      </c>
      <c r="J324" s="69" t="str">
        <f>_xlfn.XLOOKUP(SimpleBB[[#This Row],[customer_code]],'Input  - indicative charges'!$B$13:$B$69,'Input  - indicative charges'!$E$13:$E$69)</f>
        <v>Major Industrial</v>
      </c>
      <c r="K324" s="70">
        <f t="shared" si="4"/>
        <v>28.990473847173373</v>
      </c>
    </row>
    <row r="325" spans="1:11" x14ac:dyDescent="0.25">
      <c r="A325" s="65">
        <v>44470</v>
      </c>
      <c r="B325" s="66" t="s">
        <v>136</v>
      </c>
      <c r="C325" s="66" t="s">
        <v>137</v>
      </c>
      <c r="D325" s="67">
        <v>117546.93</v>
      </c>
      <c r="E325" s="66">
        <v>1.1705000000000001</v>
      </c>
      <c r="F325" s="67">
        <v>137588.68156500001</v>
      </c>
      <c r="G325" s="66" t="s">
        <v>62</v>
      </c>
      <c r="H325" s="68">
        <v>7.39107589810296E-4</v>
      </c>
      <c r="I325" s="87">
        <v>101.69283881668299</v>
      </c>
      <c r="J325" s="69" t="str">
        <f>_xlfn.XLOOKUP(SimpleBB[[#This Row],[customer_code]],'Input  - indicative charges'!$B$13:$B$69,'Input  - indicative charges'!$E$13:$E$69)</f>
        <v>Major Industrial</v>
      </c>
      <c r="K325" s="70">
        <f t="shared" si="4"/>
        <v>94.010304821026978</v>
      </c>
    </row>
    <row r="326" spans="1:11" x14ac:dyDescent="0.25">
      <c r="A326" s="65">
        <v>44470</v>
      </c>
      <c r="B326" s="66" t="s">
        <v>136</v>
      </c>
      <c r="C326" s="66" t="s">
        <v>137</v>
      </c>
      <c r="D326" s="67">
        <v>117546.93</v>
      </c>
      <c r="E326" s="66">
        <v>1.1705000000000001</v>
      </c>
      <c r="F326" s="67">
        <v>137588.68156500001</v>
      </c>
      <c r="G326" s="66" t="s">
        <v>64</v>
      </c>
      <c r="H326" s="68">
        <v>4.39318255637297E-5</v>
      </c>
      <c r="I326" s="87">
        <v>6.0445219580571399</v>
      </c>
      <c r="J326" s="69" t="str">
        <f>_xlfn.XLOOKUP(SimpleBB[[#This Row],[customer_code]],'Input  - indicative charges'!$B$13:$B$69,'Input  - indicative charges'!$E$13:$E$69)</f>
        <v>Major Industrial</v>
      </c>
      <c r="K326" s="70">
        <f t="shared" si="4"/>
        <v>5.5878797208001636</v>
      </c>
    </row>
    <row r="327" spans="1:11" x14ac:dyDescent="0.25">
      <c r="A327" s="65">
        <v>44470</v>
      </c>
      <c r="B327" s="66" t="s">
        <v>136</v>
      </c>
      <c r="C327" s="66" t="s">
        <v>137</v>
      </c>
      <c r="D327" s="67">
        <v>117546.93</v>
      </c>
      <c r="E327" s="66">
        <v>1.1705000000000001</v>
      </c>
      <c r="F327" s="67">
        <v>137588.68156500001</v>
      </c>
      <c r="G327" s="66" t="s">
        <v>66</v>
      </c>
      <c r="H327" s="68">
        <v>4.7382550038858298E-4</v>
      </c>
      <c r="I327" s="87">
        <v>65.193025890341602</v>
      </c>
      <c r="J327" s="69" t="str">
        <f>_xlfn.XLOOKUP(SimpleBB[[#This Row],[customer_code]],'Input  - indicative charges'!$B$13:$B$69,'Input  - indicative charges'!$E$13:$E$69)</f>
        <v>Upper South Island distributor</v>
      </c>
      <c r="K327" s="70">
        <f t="shared" si="4"/>
        <v>60.267923557569802</v>
      </c>
    </row>
    <row r="328" spans="1:11" x14ac:dyDescent="0.25">
      <c r="A328" s="65">
        <v>44470</v>
      </c>
      <c r="B328" s="66" t="s">
        <v>136</v>
      </c>
      <c r="C328" s="66" t="s">
        <v>137</v>
      </c>
      <c r="D328" s="67">
        <v>117546.93</v>
      </c>
      <c r="E328" s="66">
        <v>1.1705000000000001</v>
      </c>
      <c r="F328" s="67">
        <v>137588.68156500001</v>
      </c>
      <c r="G328" s="66" t="s">
        <v>68</v>
      </c>
      <c r="H328" s="68">
        <v>8.5574177104902197E-4</v>
      </c>
      <c r="I328" s="87">
        <v>117.740382038733</v>
      </c>
      <c r="J328" s="69" t="str">
        <f>_xlfn.XLOOKUP(SimpleBB[[#This Row],[customer_code]],'Input  - indicative charges'!$B$13:$B$69,'Input  - indicative charges'!$E$13:$E$69)</f>
        <v>Major Industrial</v>
      </c>
      <c r="K328" s="70">
        <f t="shared" si="4"/>
        <v>108.84551295847579</v>
      </c>
    </row>
    <row r="329" spans="1:11" x14ac:dyDescent="0.25">
      <c r="A329" s="65">
        <v>44470</v>
      </c>
      <c r="B329" s="66" t="s">
        <v>136</v>
      </c>
      <c r="C329" s="66" t="s">
        <v>137</v>
      </c>
      <c r="D329" s="67">
        <v>117546.93</v>
      </c>
      <c r="E329" s="66">
        <v>1.1705000000000001</v>
      </c>
      <c r="F329" s="67">
        <v>137588.68156500001</v>
      </c>
      <c r="G329" s="66" t="s">
        <v>70</v>
      </c>
      <c r="H329" s="68">
        <v>0.43620753196246298</v>
      </c>
      <c r="I329" s="87">
        <v>60017.2192114379</v>
      </c>
      <c r="J329" s="69" t="str">
        <f>_xlfn.XLOOKUP(SimpleBB[[#This Row],[customer_code]],'Input  - indicative charges'!$B$13:$B$69,'Input  - indicative charges'!$E$13:$E$69)</f>
        <v>Lower North Island distributor</v>
      </c>
      <c r="K329" s="70">
        <f t="shared" si="4"/>
        <v>55483.130751700963</v>
      </c>
    </row>
    <row r="330" spans="1:11" x14ac:dyDescent="0.25">
      <c r="A330" s="65">
        <v>44470</v>
      </c>
      <c r="B330" s="66" t="s">
        <v>136</v>
      </c>
      <c r="C330" s="66" t="s">
        <v>137</v>
      </c>
      <c r="D330" s="67">
        <v>117546.93</v>
      </c>
      <c r="E330" s="66">
        <v>1.1705000000000001</v>
      </c>
      <c r="F330" s="67">
        <v>137588.68156500001</v>
      </c>
      <c r="G330" s="66" t="s">
        <v>72</v>
      </c>
      <c r="H330" s="68">
        <v>7.1153459726446894E-5</v>
      </c>
      <c r="I330" s="87">
        <v>9.7899107125501494</v>
      </c>
      <c r="J330" s="69" t="str">
        <f>_xlfn.XLOOKUP(SimpleBB[[#This Row],[customer_code]],'Input  - indicative charges'!$B$13:$B$69,'Input  - indicative charges'!$E$13:$E$69)</f>
        <v>Lower South Island distributor</v>
      </c>
      <c r="K330" s="70">
        <f t="shared" si="4"/>
        <v>9.0503176129889944</v>
      </c>
    </row>
    <row r="331" spans="1:11" x14ac:dyDescent="0.25">
      <c r="A331" s="65">
        <v>44470</v>
      </c>
      <c r="B331" s="66" t="s">
        <v>136</v>
      </c>
      <c r="C331" s="66" t="s">
        <v>137</v>
      </c>
      <c r="D331" s="67">
        <v>117546.93</v>
      </c>
      <c r="E331" s="66">
        <v>1.1705000000000001</v>
      </c>
      <c r="F331" s="67">
        <v>137588.68156500001</v>
      </c>
      <c r="G331" s="66" t="s">
        <v>74</v>
      </c>
      <c r="H331" s="68">
        <v>1.1181182733381599E-6</v>
      </c>
      <c r="I331" s="87">
        <v>0.15384041906233201</v>
      </c>
      <c r="J331" s="69" t="str">
        <f>_xlfn.XLOOKUP(SimpleBB[[#This Row],[customer_code]],'Input  - indicative charges'!$B$13:$B$69,'Input  - indicative charges'!$E$13:$E$69)</f>
        <v>Major Industrial</v>
      </c>
      <c r="K331" s="70">
        <f t="shared" si="4"/>
        <v>0.14221831997349782</v>
      </c>
    </row>
    <row r="332" spans="1:11" x14ac:dyDescent="0.25">
      <c r="A332" s="65">
        <v>44470</v>
      </c>
      <c r="B332" s="66" t="s">
        <v>136</v>
      </c>
      <c r="C332" s="66" t="s">
        <v>137</v>
      </c>
      <c r="D332" s="67">
        <v>117546.93</v>
      </c>
      <c r="E332" s="66">
        <v>1.1705000000000001</v>
      </c>
      <c r="F332" s="67">
        <v>137588.68156500001</v>
      </c>
      <c r="G332" s="66" t="s">
        <v>76</v>
      </c>
      <c r="H332" s="68">
        <v>6.9779158914792699E-5</v>
      </c>
      <c r="I332" s="87">
        <v>9.6008224758009497</v>
      </c>
      <c r="J332" s="69" t="str">
        <f>_xlfn.XLOOKUP(SimpleBB[[#This Row],[customer_code]],'Input  - indicative charges'!$B$13:$B$69,'Input  - indicative charges'!$E$13:$E$69)</f>
        <v>Lower North Island distributor</v>
      </c>
      <c r="K332" s="70">
        <f t="shared" si="4"/>
        <v>8.8755143231830402</v>
      </c>
    </row>
    <row r="333" spans="1:11" x14ac:dyDescent="0.25">
      <c r="A333" s="65">
        <v>44470</v>
      </c>
      <c r="B333" s="66" t="s">
        <v>136</v>
      </c>
      <c r="C333" s="66" t="s">
        <v>137</v>
      </c>
      <c r="D333" s="67">
        <v>117546.93</v>
      </c>
      <c r="E333" s="66">
        <v>1.1705000000000001</v>
      </c>
      <c r="F333" s="67">
        <v>137588.68156500001</v>
      </c>
      <c r="G333" s="66" t="s">
        <v>78</v>
      </c>
      <c r="H333" s="68">
        <v>2.96633549677114E-6</v>
      </c>
      <c r="I333" s="87">
        <v>0.40813419008020102</v>
      </c>
      <c r="J333" s="69" t="str">
        <f>_xlfn.XLOOKUP(SimpleBB[[#This Row],[customer_code]],'Input  - indicative charges'!$B$13:$B$69,'Input  - indicative charges'!$E$13:$E$69)</f>
        <v>North Island generation</v>
      </c>
      <c r="K333" s="70">
        <f t="shared" si="4"/>
        <v>0.37730109675164414</v>
      </c>
    </row>
    <row r="334" spans="1:11" x14ac:dyDescent="0.25">
      <c r="A334" s="65">
        <v>44470</v>
      </c>
      <c r="B334" s="66" t="s">
        <v>136</v>
      </c>
      <c r="C334" s="66" t="s">
        <v>137</v>
      </c>
      <c r="D334" s="67">
        <v>117546.93</v>
      </c>
      <c r="E334" s="66">
        <v>1.1705000000000001</v>
      </c>
      <c r="F334" s="67">
        <v>137588.68156500001</v>
      </c>
      <c r="G334" s="66" t="s">
        <v>80</v>
      </c>
      <c r="H334" s="68">
        <v>7.1787973751347097E-7</v>
      </c>
      <c r="I334" s="87">
        <v>9.8772126606706798E-2</v>
      </c>
      <c r="J334" s="69" t="str">
        <f>_xlfn.XLOOKUP(SimpleBB[[#This Row],[customer_code]],'Input  - indicative charges'!$B$13:$B$69,'Input  - indicative charges'!$E$13:$E$69)</f>
        <v>Major Industrial</v>
      </c>
      <c r="K334" s="70">
        <f t="shared" ref="K334:K397" si="5">I334*$L$9</f>
        <v>9.1310242079644319E-2</v>
      </c>
    </row>
    <row r="335" spans="1:11" x14ac:dyDescent="0.25">
      <c r="A335" s="65">
        <v>44470</v>
      </c>
      <c r="B335" s="66" t="s">
        <v>136</v>
      </c>
      <c r="C335" s="66" t="s">
        <v>137</v>
      </c>
      <c r="D335" s="67">
        <v>117546.93</v>
      </c>
      <c r="E335" s="66">
        <v>1.1705000000000001</v>
      </c>
      <c r="F335" s="67">
        <v>137588.68156500001</v>
      </c>
      <c r="G335" s="66" t="s">
        <v>82</v>
      </c>
      <c r="H335" s="68">
        <v>0.11824417796641901</v>
      </c>
      <c r="I335" s="87">
        <v>16269.060549136801</v>
      </c>
      <c r="J335" s="69" t="str">
        <f>_xlfn.XLOOKUP(SimpleBB[[#This Row],[customer_code]],'Input  - indicative charges'!$B$13:$B$69,'Input  - indicative charges'!$E$13:$E$69)</f>
        <v>Major Industrial</v>
      </c>
      <c r="K335" s="70">
        <f t="shared" si="5"/>
        <v>15039.990614611332</v>
      </c>
    </row>
    <row r="336" spans="1:11" x14ac:dyDescent="0.25">
      <c r="A336" s="65">
        <v>44470</v>
      </c>
      <c r="B336" s="66" t="s">
        <v>136</v>
      </c>
      <c r="C336" s="66" t="s">
        <v>137</v>
      </c>
      <c r="D336" s="67">
        <v>117546.93</v>
      </c>
      <c r="E336" s="66">
        <v>1.1705000000000001</v>
      </c>
      <c r="F336" s="67">
        <v>137588.68156500001</v>
      </c>
      <c r="G336" s="66" t="s">
        <v>84</v>
      </c>
      <c r="H336" s="68">
        <v>3.6042242322327501E-9</v>
      </c>
      <c r="I336" s="87">
        <v>4.9590046017752799E-4</v>
      </c>
      <c r="J336" s="69" t="str">
        <f>_xlfn.XLOOKUP(SimpleBB[[#This Row],[customer_code]],'Input  - indicative charges'!$B$13:$B$69,'Input  - indicative charges'!$E$13:$E$69)</f>
        <v>Major Industrial</v>
      </c>
      <c r="K336" s="70">
        <f t="shared" si="5"/>
        <v>4.5843693582215994E-4</v>
      </c>
    </row>
    <row r="337" spans="1:11" x14ac:dyDescent="0.25">
      <c r="A337" s="65">
        <v>44470</v>
      </c>
      <c r="B337" s="66" t="s">
        <v>136</v>
      </c>
      <c r="C337" s="66" t="s">
        <v>137</v>
      </c>
      <c r="D337" s="67">
        <v>117546.93</v>
      </c>
      <c r="E337" s="66">
        <v>1.1705000000000001</v>
      </c>
      <c r="F337" s="67">
        <v>137588.68156500001</v>
      </c>
      <c r="G337" s="66" t="s">
        <v>86</v>
      </c>
      <c r="H337" s="68">
        <v>1.24990979115345E-2</v>
      </c>
      <c r="I337" s="87">
        <v>1719.7344023998701</v>
      </c>
      <c r="J337" s="69" t="str">
        <f>_xlfn.XLOOKUP(SimpleBB[[#This Row],[customer_code]],'Input  - indicative charges'!$B$13:$B$69,'Input  - indicative charges'!$E$13:$E$69)</f>
        <v>North Island generation</v>
      </c>
      <c r="K337" s="70">
        <f t="shared" si="5"/>
        <v>1589.8145558927556</v>
      </c>
    </row>
    <row r="338" spans="1:11" x14ac:dyDescent="0.25">
      <c r="A338" s="65">
        <v>44470</v>
      </c>
      <c r="B338" s="66" t="s">
        <v>136</v>
      </c>
      <c r="C338" s="66" t="s">
        <v>137</v>
      </c>
      <c r="D338" s="67">
        <v>117546.93</v>
      </c>
      <c r="E338" s="66">
        <v>1.1705000000000001</v>
      </c>
      <c r="F338" s="67">
        <v>137588.68156500001</v>
      </c>
      <c r="G338" s="66" t="s">
        <v>88</v>
      </c>
      <c r="H338" s="68">
        <v>8.0319619535992198E-4</v>
      </c>
      <c r="I338" s="87">
        <v>110.510705557595</v>
      </c>
      <c r="J338" s="69" t="str">
        <f>_xlfn.XLOOKUP(SimpleBB[[#This Row],[customer_code]],'Input  - indicative charges'!$B$13:$B$69,'Input  - indicative charges'!$E$13:$E$69)</f>
        <v>North Island generation</v>
      </c>
      <c r="K338" s="70">
        <f t="shared" si="5"/>
        <v>102.16201294354956</v>
      </c>
    </row>
    <row r="339" spans="1:11" x14ac:dyDescent="0.25">
      <c r="A339" s="65">
        <v>44470</v>
      </c>
      <c r="B339" s="66" t="s">
        <v>136</v>
      </c>
      <c r="C339" s="66" t="s">
        <v>137</v>
      </c>
      <c r="D339" s="67">
        <v>117546.93</v>
      </c>
      <c r="E339" s="66">
        <v>1.1705000000000001</v>
      </c>
      <c r="F339" s="67">
        <v>137588.68156500001</v>
      </c>
      <c r="G339" s="66" t="s">
        <v>90</v>
      </c>
      <c r="H339" s="68">
        <v>8.7103828555988897E-5</v>
      </c>
      <c r="I339" s="87">
        <v>11.9845009302823</v>
      </c>
      <c r="J339" s="69" t="str">
        <f>_xlfn.XLOOKUP(SimpleBB[[#This Row],[customer_code]],'Input  - indicative charges'!$B$13:$B$69,'Input  - indicative charges'!$E$13:$E$69)</f>
        <v>Upper South Island distributor</v>
      </c>
      <c r="K339" s="70">
        <f t="shared" si="5"/>
        <v>11.079114308281929</v>
      </c>
    </row>
    <row r="340" spans="1:11" x14ac:dyDescent="0.25">
      <c r="A340" s="65">
        <v>44470</v>
      </c>
      <c r="B340" s="66" t="s">
        <v>136</v>
      </c>
      <c r="C340" s="66" t="s">
        <v>137</v>
      </c>
      <c r="D340" s="67">
        <v>117546.93</v>
      </c>
      <c r="E340" s="66">
        <v>1.1705000000000001</v>
      </c>
      <c r="F340" s="67">
        <v>137588.68156500001</v>
      </c>
      <c r="G340" s="66" t="s">
        <v>92</v>
      </c>
      <c r="H340" s="68">
        <v>1.3064505870586799E-5</v>
      </c>
      <c r="I340" s="87">
        <v>1.7975281380322501</v>
      </c>
      <c r="J340" s="69" t="str">
        <f>_xlfn.XLOOKUP(SimpleBB[[#This Row],[customer_code]],'Input  - indicative charges'!$B$13:$B$69,'Input  - indicative charges'!$E$13:$E$69)</f>
        <v>North Island generation</v>
      </c>
      <c r="K340" s="70">
        <f t="shared" si="5"/>
        <v>1.6617312501759194</v>
      </c>
    </row>
    <row r="341" spans="1:11" x14ac:dyDescent="0.25">
      <c r="A341" s="65">
        <v>44470</v>
      </c>
      <c r="B341" s="66" t="s">
        <v>136</v>
      </c>
      <c r="C341" s="66" t="s">
        <v>137</v>
      </c>
      <c r="D341" s="67">
        <v>117546.93</v>
      </c>
      <c r="E341" s="66">
        <v>1.1705000000000001</v>
      </c>
      <c r="F341" s="67">
        <v>137588.68156500001</v>
      </c>
      <c r="G341" s="66" t="s">
        <v>94</v>
      </c>
      <c r="H341" s="68">
        <v>7.01580214431633E-5</v>
      </c>
      <c r="I341" s="87">
        <v>9.6529496715738397</v>
      </c>
      <c r="J341" s="69" t="str">
        <f>_xlfn.XLOOKUP(SimpleBB[[#This Row],[customer_code]],'Input  - indicative charges'!$B$13:$B$69,'Input  - indicative charges'!$E$13:$E$69)</f>
        <v>North Island generation</v>
      </c>
      <c r="K341" s="70">
        <f t="shared" si="5"/>
        <v>8.923703493837511</v>
      </c>
    </row>
    <row r="342" spans="1:11" x14ac:dyDescent="0.25">
      <c r="A342" s="65">
        <v>44470</v>
      </c>
      <c r="B342" s="66" t="s">
        <v>136</v>
      </c>
      <c r="C342" s="66" t="s">
        <v>137</v>
      </c>
      <c r="D342" s="67">
        <v>117546.93</v>
      </c>
      <c r="E342" s="66">
        <v>1.1705000000000001</v>
      </c>
      <c r="F342" s="67">
        <v>137588.68156500001</v>
      </c>
      <c r="G342" s="66" t="s">
        <v>96</v>
      </c>
      <c r="H342" s="68">
        <v>2.4444984518439398E-4</v>
      </c>
      <c r="I342" s="87">
        <v>33.633531907689203</v>
      </c>
      <c r="J342" s="69" t="str">
        <f>_xlfn.XLOOKUP(SimpleBB[[#This Row],[customer_code]],'Input  - indicative charges'!$B$13:$B$69,'Input  - indicative charges'!$E$13:$E$69)</f>
        <v>Upper North Island distributor</v>
      </c>
      <c r="K342" s="70">
        <f t="shared" si="5"/>
        <v>31.092637629572014</v>
      </c>
    </row>
    <row r="343" spans="1:11" x14ac:dyDescent="0.25">
      <c r="A343" s="65">
        <v>44470</v>
      </c>
      <c r="B343" s="66" t="s">
        <v>136</v>
      </c>
      <c r="C343" s="66" t="s">
        <v>137</v>
      </c>
      <c r="D343" s="67">
        <v>117546.93</v>
      </c>
      <c r="E343" s="66">
        <v>1.1705000000000001</v>
      </c>
      <c r="F343" s="67">
        <v>137588.68156500001</v>
      </c>
      <c r="G343" s="66" t="s">
        <v>98</v>
      </c>
      <c r="H343" s="68">
        <v>7.5456817024947403E-5</v>
      </c>
      <c r="I343" s="87">
        <v>10.382003969553899</v>
      </c>
      <c r="J343" s="69" t="str">
        <f>_xlfn.XLOOKUP(SimpleBB[[#This Row],[customer_code]],'Input  - indicative charges'!$B$13:$B$69,'Input  - indicative charges'!$E$13:$E$69)</f>
        <v>Major Industrial</v>
      </c>
      <c r="K343" s="70">
        <f t="shared" si="5"/>
        <v>9.5976803203448</v>
      </c>
    </row>
    <row r="344" spans="1:11" x14ac:dyDescent="0.25">
      <c r="A344" s="65">
        <v>44470</v>
      </c>
      <c r="B344" s="66" t="s">
        <v>136</v>
      </c>
      <c r="C344" s="66" t="s">
        <v>137</v>
      </c>
      <c r="D344" s="67">
        <v>117546.93</v>
      </c>
      <c r="E344" s="66">
        <v>1.1705000000000001</v>
      </c>
      <c r="F344" s="67">
        <v>137588.68156500001</v>
      </c>
      <c r="G344" s="66" t="s">
        <v>100</v>
      </c>
      <c r="H344" s="68">
        <v>3.5203600816137402E-2</v>
      </c>
      <c r="I344" s="87">
        <v>4843.6170226329104</v>
      </c>
      <c r="J344" s="69" t="str">
        <f>_xlfn.XLOOKUP(SimpleBB[[#This Row],[customer_code]],'Input  - indicative charges'!$B$13:$B$69,'Input  - indicative charges'!$E$13:$E$69)</f>
        <v>North Island generation</v>
      </c>
      <c r="K344" s="70">
        <f t="shared" si="5"/>
        <v>4477.6989022292255</v>
      </c>
    </row>
    <row r="345" spans="1:11" x14ac:dyDescent="0.25">
      <c r="A345" s="65">
        <v>44470</v>
      </c>
      <c r="B345" s="66" t="s">
        <v>136</v>
      </c>
      <c r="C345" s="66" t="s">
        <v>137</v>
      </c>
      <c r="D345" s="67">
        <v>117546.93</v>
      </c>
      <c r="E345" s="66">
        <v>1.1705000000000001</v>
      </c>
      <c r="F345" s="67">
        <v>137588.68156500001</v>
      </c>
      <c r="G345" s="66" t="s">
        <v>102</v>
      </c>
      <c r="H345" s="68">
        <v>2.9724784662583E-3</v>
      </c>
      <c r="I345" s="87">
        <v>408.97939315283401</v>
      </c>
      <c r="J345" s="69" t="str">
        <f>_xlfn.XLOOKUP(SimpleBB[[#This Row],[customer_code]],'Input  - indicative charges'!$B$13:$B$69,'Input  - indicative charges'!$E$13:$E$69)</f>
        <v>Lower North Island distributor</v>
      </c>
      <c r="K345" s="70">
        <f t="shared" si="5"/>
        <v>378.08244772402804</v>
      </c>
    </row>
    <row r="346" spans="1:11" x14ac:dyDescent="0.25">
      <c r="A346" s="65">
        <v>44470</v>
      </c>
      <c r="B346" s="66" t="s">
        <v>136</v>
      </c>
      <c r="C346" s="66" t="s">
        <v>137</v>
      </c>
      <c r="D346" s="67">
        <v>117546.93</v>
      </c>
      <c r="E346" s="66">
        <v>1.1705000000000001</v>
      </c>
      <c r="F346" s="67">
        <v>137588.68156500001</v>
      </c>
      <c r="G346" s="66" t="s">
        <v>104</v>
      </c>
      <c r="H346" s="68">
        <v>0.10131114271245301</v>
      </c>
      <c r="I346" s="87">
        <v>13939.266553649901</v>
      </c>
      <c r="J346" s="69" t="str">
        <f>_xlfn.XLOOKUP(SimpleBB[[#This Row],[customer_code]],'Input  - indicative charges'!$B$13:$B$69,'Input  - indicative charges'!$E$13:$E$69)</f>
        <v>Lower North Island distributor</v>
      </c>
      <c r="K346" s="70">
        <f t="shared" si="5"/>
        <v>12886.204308372528</v>
      </c>
    </row>
    <row r="347" spans="1:11" x14ac:dyDescent="0.25">
      <c r="A347" s="65">
        <v>44470</v>
      </c>
      <c r="B347" s="66" t="s">
        <v>136</v>
      </c>
      <c r="C347" s="66" t="s">
        <v>137</v>
      </c>
      <c r="D347" s="67">
        <v>117546.93</v>
      </c>
      <c r="E347" s="66">
        <v>1.1705000000000001</v>
      </c>
      <c r="F347" s="67">
        <v>137588.68156500001</v>
      </c>
      <c r="G347" s="66" t="s">
        <v>106</v>
      </c>
      <c r="H347" s="68">
        <v>3.64685113407692E-2</v>
      </c>
      <c r="I347" s="87">
        <v>5017.6543940146803</v>
      </c>
      <c r="J347" s="69" t="str">
        <f>_xlfn.XLOOKUP(SimpleBB[[#This Row],[customer_code]],'Input  - indicative charges'!$B$13:$B$69,'Input  - indicative charges'!$E$13:$E$69)</f>
        <v>Upper North Island distributor</v>
      </c>
      <c r="K347" s="70">
        <f t="shared" si="5"/>
        <v>4638.5883662685201</v>
      </c>
    </row>
    <row r="348" spans="1:11" x14ac:dyDescent="0.25">
      <c r="A348" s="65">
        <v>44470</v>
      </c>
      <c r="B348" s="66" t="s">
        <v>136</v>
      </c>
      <c r="C348" s="66" t="s">
        <v>137</v>
      </c>
      <c r="D348" s="67">
        <v>117546.93</v>
      </c>
      <c r="E348" s="66">
        <v>1.1705000000000001</v>
      </c>
      <c r="F348" s="67">
        <v>137588.68156500001</v>
      </c>
      <c r="G348" s="66" t="s">
        <v>108</v>
      </c>
      <c r="H348" s="68">
        <v>4.1812920147639199E-4</v>
      </c>
      <c r="I348" s="87">
        <v>57.529845554963003</v>
      </c>
      <c r="J348" s="69" t="str">
        <f>_xlfn.XLOOKUP(SimpleBB[[#This Row],[customer_code]],'Input  - indicative charges'!$B$13:$B$69,'Input  - indicative charges'!$E$13:$E$69)</f>
        <v>Lower North Island distributor</v>
      </c>
      <c r="K348" s="70">
        <f t="shared" si="5"/>
        <v>53.18366937005414</v>
      </c>
    </row>
    <row r="349" spans="1:11" x14ac:dyDescent="0.25">
      <c r="A349" s="65">
        <v>44470</v>
      </c>
      <c r="B349" s="66" t="s">
        <v>136</v>
      </c>
      <c r="C349" s="66" t="s">
        <v>137</v>
      </c>
      <c r="D349" s="67">
        <v>117546.93</v>
      </c>
      <c r="E349" s="66">
        <v>1.1705000000000001</v>
      </c>
      <c r="F349" s="67">
        <v>137588.68156500001</v>
      </c>
      <c r="G349" s="66" t="s">
        <v>110</v>
      </c>
      <c r="H349" s="68">
        <v>4.2014105864836897E-5</v>
      </c>
      <c r="I349" s="87">
        <v>5.7806654330752503</v>
      </c>
      <c r="J349" s="69" t="str">
        <f>_xlfn.XLOOKUP(SimpleBB[[#This Row],[customer_code]],'Input  - indicative charges'!$B$13:$B$69,'Input  - indicative charges'!$E$13:$E$69)</f>
        <v>Lower South Island distributor</v>
      </c>
      <c r="K349" s="70">
        <f t="shared" si="5"/>
        <v>5.3439566222693058</v>
      </c>
    </row>
    <row r="350" spans="1:11" x14ac:dyDescent="0.25">
      <c r="A350" s="65">
        <v>44470</v>
      </c>
      <c r="B350" s="66" t="s">
        <v>136</v>
      </c>
      <c r="C350" s="66" t="s">
        <v>137</v>
      </c>
      <c r="D350" s="67">
        <v>117546.93</v>
      </c>
      <c r="E350" s="66">
        <v>1.1705000000000001</v>
      </c>
      <c r="F350" s="67">
        <v>137588.68156500001</v>
      </c>
      <c r="G350" s="66" t="s">
        <v>112</v>
      </c>
      <c r="H350" s="68">
        <v>6.6350990051471798E-4</v>
      </c>
      <c r="I350" s="87">
        <v>91.291452417144399</v>
      </c>
      <c r="J350" s="69" t="str">
        <f>_xlfn.XLOOKUP(SimpleBB[[#This Row],[customer_code]],'Input  - indicative charges'!$B$13:$B$69,'Input  - indicative charges'!$E$13:$E$69)</f>
        <v>North Island generation</v>
      </c>
      <c r="K350" s="70">
        <f t="shared" si="5"/>
        <v>84.394706344672016</v>
      </c>
    </row>
    <row r="351" spans="1:11" x14ac:dyDescent="0.25">
      <c r="A351" s="65">
        <v>44470</v>
      </c>
      <c r="B351" s="66" t="s">
        <v>136</v>
      </c>
      <c r="C351" s="66" t="s">
        <v>137</v>
      </c>
      <c r="D351" s="67">
        <v>117546.93</v>
      </c>
      <c r="E351" s="66">
        <v>1.1705000000000001</v>
      </c>
      <c r="F351" s="67">
        <v>137588.68156500001</v>
      </c>
      <c r="G351" s="66" t="s">
        <v>114</v>
      </c>
      <c r="H351" s="68">
        <v>1.8559295167262101E-3</v>
      </c>
      <c r="I351" s="87">
        <v>255.35489528392799</v>
      </c>
      <c r="J351" s="69" t="str">
        <f>_xlfn.XLOOKUP(SimpleBB[[#This Row],[customer_code]],'Input  - indicative charges'!$B$13:$B$69,'Input  - indicative charges'!$E$13:$E$69)</f>
        <v>Lower North Island distributor</v>
      </c>
      <c r="K351" s="70">
        <f t="shared" si="5"/>
        <v>236.06373686212058</v>
      </c>
    </row>
    <row r="352" spans="1:11" x14ac:dyDescent="0.25">
      <c r="A352" s="65">
        <v>44470</v>
      </c>
      <c r="B352" s="66" t="s">
        <v>136</v>
      </c>
      <c r="C352" s="66" t="s">
        <v>137</v>
      </c>
      <c r="D352" s="67">
        <v>117546.93</v>
      </c>
      <c r="E352" s="66">
        <v>1.1705000000000001</v>
      </c>
      <c r="F352" s="67">
        <v>137588.68156500001</v>
      </c>
      <c r="G352" s="66" t="s">
        <v>116</v>
      </c>
      <c r="H352" s="68">
        <v>4.2152534668444999E-4</v>
      </c>
      <c r="I352" s="87">
        <v>57.997116696543102</v>
      </c>
      <c r="J352" s="69" t="str">
        <f>_xlfn.XLOOKUP(SimpleBB[[#This Row],[customer_code]],'Input  - indicative charges'!$B$13:$B$69,'Input  - indicative charges'!$E$13:$E$69)</f>
        <v>Major Industrial</v>
      </c>
      <c r="K352" s="70">
        <f t="shared" si="5"/>
        <v>53.615639830955537</v>
      </c>
    </row>
    <row r="353" spans="1:11" x14ac:dyDescent="0.25">
      <c r="A353" s="65">
        <v>44470</v>
      </c>
      <c r="B353" s="66" t="s">
        <v>136</v>
      </c>
      <c r="C353" s="66" t="s">
        <v>137</v>
      </c>
      <c r="D353" s="67">
        <v>117546.93</v>
      </c>
      <c r="E353" s="66">
        <v>1.1705000000000001</v>
      </c>
      <c r="F353" s="67">
        <v>137588.68156500001</v>
      </c>
      <c r="G353" s="66" t="s">
        <v>118</v>
      </c>
      <c r="H353" s="68">
        <v>1.7846620213584498E-5</v>
      </c>
      <c r="I353" s="87">
        <v>2.45549294557838</v>
      </c>
      <c r="J353" s="69" t="str">
        <f>_xlfn.XLOOKUP(SimpleBB[[#This Row],[customer_code]],'Input  - indicative charges'!$B$13:$B$69,'Input  - indicative charges'!$E$13:$E$69)</f>
        <v>Upper South Island distributor</v>
      </c>
      <c r="K353" s="70">
        <f t="shared" si="5"/>
        <v>2.2699891456057446</v>
      </c>
    </row>
    <row r="354" spans="1:11" x14ac:dyDescent="0.25">
      <c r="A354" s="65">
        <v>44470</v>
      </c>
      <c r="B354" s="66" t="s">
        <v>136</v>
      </c>
      <c r="C354" s="66" t="s">
        <v>137</v>
      </c>
      <c r="D354" s="67">
        <v>117546.93</v>
      </c>
      <c r="E354" s="66">
        <v>1.1705000000000001</v>
      </c>
      <c r="F354" s="67">
        <v>137588.68156500001</v>
      </c>
      <c r="G354" s="66" t="s">
        <v>120</v>
      </c>
      <c r="H354" s="68">
        <v>2.7928022540690302E-4</v>
      </c>
      <c r="I354" s="87">
        <v>38.425798000911797</v>
      </c>
      <c r="J354" s="69" t="str">
        <f>_xlfn.XLOOKUP(SimpleBB[[#This Row],[customer_code]],'Input  - indicative charges'!$B$13:$B$69,'Input  - indicative charges'!$E$13:$E$69)</f>
        <v>Lower North Island distributor</v>
      </c>
      <c r="K354" s="70">
        <f t="shared" si="5"/>
        <v>35.522864983333513</v>
      </c>
    </row>
    <row r="355" spans="1:11" x14ac:dyDescent="0.25">
      <c r="A355" s="65">
        <v>44470</v>
      </c>
      <c r="B355" s="66" t="s">
        <v>136</v>
      </c>
      <c r="C355" s="66" t="s">
        <v>137</v>
      </c>
      <c r="D355" s="67">
        <v>117546.93</v>
      </c>
      <c r="E355" s="66">
        <v>1.1705000000000001</v>
      </c>
      <c r="F355" s="67">
        <v>137588.68156500001</v>
      </c>
      <c r="G355" s="66" t="s">
        <v>241</v>
      </c>
      <c r="H355" s="68">
        <v>0.10695376059764999</v>
      </c>
      <c r="I355" s="87">
        <v>14715.626909049301</v>
      </c>
      <c r="J355" s="69" t="str">
        <f>_xlfn.XLOOKUP(SimpleBB[[#This Row],[customer_code]],'Input  - indicative charges'!$B$13:$B$69,'Input  - indicative charges'!$E$13:$E$69)</f>
        <v>North Island generation</v>
      </c>
      <c r="K355" s="70">
        <f t="shared" si="5"/>
        <v>13603.913387117263</v>
      </c>
    </row>
    <row r="356" spans="1:11" x14ac:dyDescent="0.25">
      <c r="A356" s="65">
        <v>44501</v>
      </c>
      <c r="B356" s="66" t="s">
        <v>136</v>
      </c>
      <c r="C356" s="66" t="s">
        <v>137</v>
      </c>
      <c r="D356" s="67">
        <v>162367.01</v>
      </c>
      <c r="E356" s="66">
        <v>1.2881</v>
      </c>
      <c r="F356" s="67">
        <v>209144.94558100001</v>
      </c>
      <c r="G356" s="66" t="s">
        <v>8</v>
      </c>
      <c r="H356" s="68">
        <v>1.12880749192023E-4</v>
      </c>
      <c r="I356" s="87">
        <v>23.608438146908298</v>
      </c>
      <c r="J356" s="69" t="str">
        <f>_xlfn.XLOOKUP(SimpleBB[[#This Row],[customer_code]],'Input  - indicative charges'!$B$13:$B$69,'Input  - indicative charges'!$E$13:$E$69)</f>
        <v>Lower South Island distributor</v>
      </c>
      <c r="K356" s="70">
        <f t="shared" si="5"/>
        <v>21.824904215134428</v>
      </c>
    </row>
    <row r="357" spans="1:11" x14ac:dyDescent="0.25">
      <c r="A357" s="65">
        <v>44501</v>
      </c>
      <c r="B357" s="66" t="s">
        <v>136</v>
      </c>
      <c r="C357" s="66" t="s">
        <v>137</v>
      </c>
      <c r="D357" s="67">
        <v>162367.01</v>
      </c>
      <c r="E357" s="66">
        <v>1.2881</v>
      </c>
      <c r="F357" s="67">
        <v>209144.94558100001</v>
      </c>
      <c r="G357" s="66" t="s">
        <v>10</v>
      </c>
      <c r="H357" s="68">
        <v>4.56121600787113E-6</v>
      </c>
      <c r="I357" s="87">
        <v>0.95395527374939504</v>
      </c>
      <c r="J357" s="69" t="str">
        <f>_xlfn.XLOOKUP(SimpleBB[[#This Row],[customer_code]],'Input  - indicative charges'!$B$13:$B$69,'Input  - indicative charges'!$E$13:$E$69)</f>
        <v>Upper South Island distributor</v>
      </c>
      <c r="K357" s="70">
        <f t="shared" si="5"/>
        <v>0.88188732967197236</v>
      </c>
    </row>
    <row r="358" spans="1:11" x14ac:dyDescent="0.25">
      <c r="A358" s="65">
        <v>44501</v>
      </c>
      <c r="B358" s="66" t="s">
        <v>136</v>
      </c>
      <c r="C358" s="66" t="s">
        <v>137</v>
      </c>
      <c r="D358" s="67">
        <v>162367.01</v>
      </c>
      <c r="E358" s="66">
        <v>1.2881</v>
      </c>
      <c r="F358" s="67">
        <v>209144.94558100001</v>
      </c>
      <c r="G358" s="66" t="s">
        <v>12</v>
      </c>
      <c r="H358" s="68">
        <v>9.9770902398759302E-5</v>
      </c>
      <c r="I358" s="87">
        <v>20.8665799527557</v>
      </c>
      <c r="J358" s="69" t="str">
        <f>_xlfn.XLOOKUP(SimpleBB[[#This Row],[customer_code]],'Input  - indicative charges'!$B$13:$B$69,'Input  - indicative charges'!$E$13:$E$69)</f>
        <v>Lower North Island distributor</v>
      </c>
      <c r="K358" s="70">
        <f t="shared" si="5"/>
        <v>19.290183701795492</v>
      </c>
    </row>
    <row r="359" spans="1:11" x14ac:dyDescent="0.25">
      <c r="A359" s="65">
        <v>44501</v>
      </c>
      <c r="B359" s="66" t="s">
        <v>136</v>
      </c>
      <c r="C359" s="66" t="s">
        <v>137</v>
      </c>
      <c r="D359" s="67">
        <v>162367.01</v>
      </c>
      <c r="E359" s="66">
        <v>1.2881</v>
      </c>
      <c r="F359" s="67">
        <v>209144.94558100001</v>
      </c>
      <c r="G359" s="66" t="s">
        <v>14</v>
      </c>
      <c r="H359" s="68">
        <v>6.8400295681876903E-4</v>
      </c>
      <c r="I359" s="87">
        <v>143.055761181104</v>
      </c>
      <c r="J359" s="69" t="str">
        <f>_xlfn.XLOOKUP(SimpleBB[[#This Row],[customer_code]],'Input  - indicative charges'!$B$13:$B$69,'Input  - indicative charges'!$E$13:$E$69)</f>
        <v>Upper North Island distributor</v>
      </c>
      <c r="K359" s="70">
        <f t="shared" si="5"/>
        <v>132.24840481917323</v>
      </c>
    </row>
    <row r="360" spans="1:11" x14ac:dyDescent="0.25">
      <c r="A360" s="65">
        <v>44501</v>
      </c>
      <c r="B360" s="66" t="s">
        <v>136</v>
      </c>
      <c r="C360" s="66" t="s">
        <v>137</v>
      </c>
      <c r="D360" s="67">
        <v>162367.01</v>
      </c>
      <c r="E360" s="66">
        <v>1.2881</v>
      </c>
      <c r="F360" s="67">
        <v>209144.94558100001</v>
      </c>
      <c r="G360" s="66" t="s">
        <v>16</v>
      </c>
      <c r="H360" s="68">
        <v>8.9217387779067601E-3</v>
      </c>
      <c r="I360" s="87">
        <v>1865.9365711932001</v>
      </c>
      <c r="J360" s="69" t="str">
        <f>_xlfn.XLOOKUP(SimpleBB[[#This Row],[customer_code]],'Input  - indicative charges'!$B$13:$B$69,'Input  - indicative charges'!$E$13:$E$69)</f>
        <v>South Island generation</v>
      </c>
      <c r="K360" s="70">
        <f t="shared" si="5"/>
        <v>1724.9716683668482</v>
      </c>
    </row>
    <row r="361" spans="1:11" x14ac:dyDescent="0.25">
      <c r="A361" s="65">
        <v>44501</v>
      </c>
      <c r="B361" s="66" t="s">
        <v>136</v>
      </c>
      <c r="C361" s="66" t="s">
        <v>137</v>
      </c>
      <c r="D361" s="67">
        <v>162367.01</v>
      </c>
      <c r="E361" s="66">
        <v>1.2881</v>
      </c>
      <c r="F361" s="67">
        <v>209144.94558100001</v>
      </c>
      <c r="G361" s="66" t="s">
        <v>19</v>
      </c>
      <c r="H361" s="68">
        <v>1.05922995529017E-4</v>
      </c>
      <c r="I361" s="87">
        <v>22.153259135692899</v>
      </c>
      <c r="J361" s="69" t="str">
        <f>_xlfn.XLOOKUP(SimpleBB[[#This Row],[customer_code]],'Input  - indicative charges'!$B$13:$B$69,'Input  - indicative charges'!$E$13:$E$69)</f>
        <v>Lower South Island distributor</v>
      </c>
      <c r="K361" s="70">
        <f t="shared" si="5"/>
        <v>20.479658827107382</v>
      </c>
    </row>
    <row r="362" spans="1:11" x14ac:dyDescent="0.25">
      <c r="A362" s="65">
        <v>44501</v>
      </c>
      <c r="B362" s="66" t="s">
        <v>136</v>
      </c>
      <c r="C362" s="66" t="s">
        <v>137</v>
      </c>
      <c r="D362" s="67">
        <v>162367.01</v>
      </c>
      <c r="E362" s="66">
        <v>1.2881</v>
      </c>
      <c r="F362" s="67">
        <v>209144.94558100001</v>
      </c>
      <c r="G362" s="66" t="s">
        <v>21</v>
      </c>
      <c r="H362" s="68">
        <v>6.8534715722578797E-5</v>
      </c>
      <c r="I362" s="87">
        <v>14.333689390208001</v>
      </c>
      <c r="J362" s="69" t="str">
        <f>_xlfn.XLOOKUP(SimpleBB[[#This Row],[customer_code]],'Input  - indicative charges'!$B$13:$B$69,'Input  - indicative charges'!$E$13:$E$69)</f>
        <v>Upper South Island distributor</v>
      </c>
      <c r="K362" s="70">
        <f t="shared" si="5"/>
        <v>13.250829895824591</v>
      </c>
    </row>
    <row r="363" spans="1:11" x14ac:dyDescent="0.25">
      <c r="A363" s="65">
        <v>44501</v>
      </c>
      <c r="B363" s="66" t="s">
        <v>136</v>
      </c>
      <c r="C363" s="66" t="s">
        <v>137</v>
      </c>
      <c r="D363" s="67">
        <v>162367.01</v>
      </c>
      <c r="E363" s="66">
        <v>1.2881</v>
      </c>
      <c r="F363" s="67">
        <v>209144.94558100001</v>
      </c>
      <c r="G363" s="66" t="s">
        <v>23</v>
      </c>
      <c r="H363" s="68">
        <v>2.5899091676464397E-4</v>
      </c>
      <c r="I363" s="87">
        <v>54.166641192714899</v>
      </c>
      <c r="J363" s="69" t="str">
        <f>_xlfn.XLOOKUP(SimpleBB[[#This Row],[customer_code]],'Input  - indicative charges'!$B$13:$B$69,'Input  - indicative charges'!$E$13:$E$69)</f>
        <v>Lower North Island distributor</v>
      </c>
      <c r="K363" s="70">
        <f t="shared" si="5"/>
        <v>50.074543192149839</v>
      </c>
    </row>
    <row r="364" spans="1:11" x14ac:dyDescent="0.25">
      <c r="A364" s="65">
        <v>44501</v>
      </c>
      <c r="B364" s="66" t="s">
        <v>136</v>
      </c>
      <c r="C364" s="66" t="s">
        <v>137</v>
      </c>
      <c r="D364" s="67">
        <v>162367.01</v>
      </c>
      <c r="E364" s="66">
        <v>1.2881</v>
      </c>
      <c r="F364" s="67">
        <v>209144.94558100001</v>
      </c>
      <c r="G364" s="66" t="s">
        <v>25</v>
      </c>
      <c r="H364" s="68">
        <v>1.1154872268245001E-2</v>
      </c>
      <c r="I364" s="87">
        <v>2332.9851535051098</v>
      </c>
      <c r="J364" s="69" t="str">
        <f>_xlfn.XLOOKUP(SimpleBB[[#This Row],[customer_code]],'Input  - indicative charges'!$B$13:$B$69,'Input  - indicative charges'!$E$13:$E$69)</f>
        <v>North Island generation</v>
      </c>
      <c r="K364" s="70">
        <f t="shared" si="5"/>
        <v>2156.7363835649453</v>
      </c>
    </row>
    <row r="365" spans="1:11" x14ac:dyDescent="0.25">
      <c r="A365" s="65">
        <v>44501</v>
      </c>
      <c r="B365" s="66" t="s">
        <v>136</v>
      </c>
      <c r="C365" s="66" t="s">
        <v>137</v>
      </c>
      <c r="D365" s="67">
        <v>162367.01</v>
      </c>
      <c r="E365" s="66">
        <v>1.2881</v>
      </c>
      <c r="F365" s="67">
        <v>209144.94558100001</v>
      </c>
      <c r="G365" s="66" t="s">
        <v>27</v>
      </c>
      <c r="H365" s="68">
        <v>5.4673579739662704E-4</v>
      </c>
      <c r="I365" s="87">
        <v>114.34702859370201</v>
      </c>
      <c r="J365" s="69" t="str">
        <f>_xlfn.XLOOKUP(SimpleBB[[#This Row],[customer_code]],'Input  - indicative charges'!$B$13:$B$69,'Input  - indicative charges'!$E$13:$E$69)</f>
        <v>Lower North Island distributor</v>
      </c>
      <c r="K365" s="70">
        <f t="shared" si="5"/>
        <v>105.70851535426975</v>
      </c>
    </row>
    <row r="366" spans="1:11" x14ac:dyDescent="0.25">
      <c r="A366" s="65">
        <v>44501</v>
      </c>
      <c r="B366" s="66" t="s">
        <v>136</v>
      </c>
      <c r="C366" s="66" t="s">
        <v>137</v>
      </c>
      <c r="D366" s="67">
        <v>162367.01</v>
      </c>
      <c r="E366" s="66">
        <v>1.2881</v>
      </c>
      <c r="F366" s="67">
        <v>209144.94558100001</v>
      </c>
      <c r="G366" s="66" t="s">
        <v>29</v>
      </c>
      <c r="H366" s="68">
        <v>4.1494386449573102E-2</v>
      </c>
      <c r="I366" s="87">
        <v>8678.3411959129498</v>
      </c>
      <c r="J366" s="69" t="str">
        <f>_xlfn.XLOOKUP(SimpleBB[[#This Row],[customer_code]],'Input  - indicative charges'!$B$13:$B$69,'Input  - indicative charges'!$E$13:$E$69)</f>
        <v>Lower North Island distributor</v>
      </c>
      <c r="K366" s="70">
        <f t="shared" si="5"/>
        <v>8022.7232385493126</v>
      </c>
    </row>
    <row r="367" spans="1:11" x14ac:dyDescent="0.25">
      <c r="A367" s="65">
        <v>44501</v>
      </c>
      <c r="B367" s="66" t="s">
        <v>136</v>
      </c>
      <c r="C367" s="66" t="s">
        <v>137</v>
      </c>
      <c r="D367" s="67">
        <v>162367.01</v>
      </c>
      <c r="E367" s="66">
        <v>1.2881</v>
      </c>
      <c r="F367" s="67">
        <v>209144.94558100001</v>
      </c>
      <c r="G367" s="66" t="s">
        <v>31</v>
      </c>
      <c r="H367" s="68">
        <v>1.6739179681352699E-5</v>
      </c>
      <c r="I367" s="87">
        <v>3.5009148235271002</v>
      </c>
      <c r="J367" s="69" t="str">
        <f>_xlfn.XLOOKUP(SimpleBB[[#This Row],[customer_code]],'Input  - indicative charges'!$B$13:$B$69,'Input  - indicative charges'!$E$13:$E$69)</f>
        <v>Major Industrial</v>
      </c>
      <c r="K367" s="70">
        <f t="shared" si="5"/>
        <v>3.2364331013074361</v>
      </c>
    </row>
    <row r="368" spans="1:11" x14ac:dyDescent="0.25">
      <c r="A368" s="65">
        <v>44501</v>
      </c>
      <c r="B368" s="66" t="s">
        <v>136</v>
      </c>
      <c r="C368" s="66" t="s">
        <v>137</v>
      </c>
      <c r="D368" s="67">
        <v>162367.01</v>
      </c>
      <c r="E368" s="66">
        <v>1.2881</v>
      </c>
      <c r="F368" s="67">
        <v>209144.94558100001</v>
      </c>
      <c r="G368" s="66" t="s">
        <v>34</v>
      </c>
      <c r="H368" s="68">
        <v>5.3407582213357697E-5</v>
      </c>
      <c r="I368" s="87">
        <v>11.169925875625401</v>
      </c>
      <c r="J368" s="69" t="str">
        <f>_xlfn.XLOOKUP(SimpleBB[[#This Row],[customer_code]],'Input  - indicative charges'!$B$13:$B$69,'Input  - indicative charges'!$E$13:$E$69)</f>
        <v>Major Industrial</v>
      </c>
      <c r="K368" s="70">
        <f t="shared" si="5"/>
        <v>10.326077515534465</v>
      </c>
    </row>
    <row r="369" spans="1:11" x14ac:dyDescent="0.25">
      <c r="A369" s="65">
        <v>44501</v>
      </c>
      <c r="B369" s="66" t="s">
        <v>136</v>
      </c>
      <c r="C369" s="66" t="s">
        <v>137</v>
      </c>
      <c r="D369" s="67">
        <v>162367.01</v>
      </c>
      <c r="E369" s="66">
        <v>1.2881</v>
      </c>
      <c r="F369" s="67">
        <v>209144.94558100001</v>
      </c>
      <c r="G369" s="66" t="s">
        <v>36</v>
      </c>
      <c r="H369" s="68">
        <v>4.4961215845156302E-5</v>
      </c>
      <c r="I369" s="87">
        <v>9.4034110411908198</v>
      </c>
      <c r="J369" s="69" t="str">
        <f>_xlfn.XLOOKUP(SimpleBB[[#This Row],[customer_code]],'Input  - indicative charges'!$B$13:$B$69,'Input  - indicative charges'!$E$13:$E$69)</f>
        <v>Upper South Island distributor</v>
      </c>
      <c r="K369" s="70">
        <f t="shared" si="5"/>
        <v>8.6930166236517152</v>
      </c>
    </row>
    <row r="370" spans="1:11" x14ac:dyDescent="0.25">
      <c r="A370" s="65">
        <v>44501</v>
      </c>
      <c r="B370" s="66" t="s">
        <v>136</v>
      </c>
      <c r="C370" s="66" t="s">
        <v>137</v>
      </c>
      <c r="D370" s="67">
        <v>162367.01</v>
      </c>
      <c r="E370" s="66">
        <v>1.2881</v>
      </c>
      <c r="F370" s="67">
        <v>209144.94558100001</v>
      </c>
      <c r="G370" s="66" t="s">
        <v>38</v>
      </c>
      <c r="H370" s="68">
        <v>2.5114628769764899E-5</v>
      </c>
      <c r="I370" s="87">
        <v>5.2525976673395096</v>
      </c>
      <c r="J370" s="69" t="str">
        <f>_xlfn.XLOOKUP(SimpleBB[[#This Row],[customer_code]],'Input  - indicative charges'!$B$13:$B$69,'Input  - indicative charges'!$E$13:$E$69)</f>
        <v>North Island generation</v>
      </c>
      <c r="K370" s="70">
        <f t="shared" si="5"/>
        <v>4.8557825069565625</v>
      </c>
    </row>
    <row r="371" spans="1:11" x14ac:dyDescent="0.25">
      <c r="A371" s="65">
        <v>44501</v>
      </c>
      <c r="B371" s="66" t="s">
        <v>136</v>
      </c>
      <c r="C371" s="66" t="s">
        <v>137</v>
      </c>
      <c r="D371" s="67">
        <v>162367.01</v>
      </c>
      <c r="E371" s="66">
        <v>1.2881</v>
      </c>
      <c r="F371" s="67">
        <v>209144.94558100001</v>
      </c>
      <c r="G371" s="66" t="s">
        <v>40</v>
      </c>
      <c r="H371" s="68">
        <v>8.2346301668117196E-7</v>
      </c>
      <c r="I371" s="87">
        <v>0.172223127811749</v>
      </c>
      <c r="J371" s="69" t="str">
        <f>_xlfn.XLOOKUP(SimpleBB[[#This Row],[customer_code]],'Input  - indicative charges'!$B$13:$B$69,'Input  - indicative charges'!$E$13:$E$69)</f>
        <v>North Island generation</v>
      </c>
      <c r="K371" s="70">
        <f t="shared" si="5"/>
        <v>0.15921228014884639</v>
      </c>
    </row>
    <row r="372" spans="1:11" x14ac:dyDescent="0.25">
      <c r="A372" s="65">
        <v>44501</v>
      </c>
      <c r="B372" s="66" t="s">
        <v>136</v>
      </c>
      <c r="C372" s="66" t="s">
        <v>137</v>
      </c>
      <c r="D372" s="67">
        <v>162367.01</v>
      </c>
      <c r="E372" s="66">
        <v>1.2881</v>
      </c>
      <c r="F372" s="67">
        <v>209144.94558100001</v>
      </c>
      <c r="G372" s="66" t="s">
        <v>42</v>
      </c>
      <c r="H372" s="68">
        <v>4.5768954627937904E-3</v>
      </c>
      <c r="I372" s="87">
        <v>957.23455249593303</v>
      </c>
      <c r="J372" s="69" t="str">
        <f>_xlfn.XLOOKUP(SimpleBB[[#This Row],[customer_code]],'Input  - indicative charges'!$B$13:$B$69,'Input  - indicative charges'!$E$13:$E$69)</f>
        <v>South Island generation</v>
      </c>
      <c r="K372" s="70">
        <f t="shared" si="5"/>
        <v>884.91887051734977</v>
      </c>
    </row>
    <row r="373" spans="1:11" x14ac:dyDescent="0.25">
      <c r="A373" s="65">
        <v>44501</v>
      </c>
      <c r="B373" s="66" t="s">
        <v>136</v>
      </c>
      <c r="C373" s="66" t="s">
        <v>137</v>
      </c>
      <c r="D373" s="67">
        <v>162367.01</v>
      </c>
      <c r="E373" s="66">
        <v>1.2881</v>
      </c>
      <c r="F373" s="67">
        <v>209144.94558100001</v>
      </c>
      <c r="G373" s="66" t="s">
        <v>44</v>
      </c>
      <c r="H373" s="68">
        <v>4.1285881405960901E-5</v>
      </c>
      <c r="I373" s="87">
        <v>8.6347334199133101</v>
      </c>
      <c r="J373" s="69" t="str">
        <f>_xlfn.XLOOKUP(SimpleBB[[#This Row],[customer_code]],'Input  - indicative charges'!$B$13:$B$69,'Input  - indicative charges'!$E$13:$E$69)</f>
        <v>Major Industrial</v>
      </c>
      <c r="K373" s="70">
        <f t="shared" si="5"/>
        <v>7.9824098756616531</v>
      </c>
    </row>
    <row r="374" spans="1:11" x14ac:dyDescent="0.25">
      <c r="A374" s="65">
        <v>44501</v>
      </c>
      <c r="B374" s="66" t="s">
        <v>136</v>
      </c>
      <c r="C374" s="66" t="s">
        <v>137</v>
      </c>
      <c r="D374" s="67">
        <v>162367.01</v>
      </c>
      <c r="E374" s="66">
        <v>1.2881</v>
      </c>
      <c r="F374" s="67">
        <v>209144.94558100001</v>
      </c>
      <c r="G374" s="66" t="s">
        <v>46</v>
      </c>
      <c r="H374" s="68">
        <v>8.9958933262949297E-5</v>
      </c>
      <c r="I374" s="87">
        <v>18.814456201804301</v>
      </c>
      <c r="J374" s="69" t="str">
        <f>_xlfn.XLOOKUP(SimpleBB[[#This Row],[customer_code]],'Input  - indicative charges'!$B$13:$B$69,'Input  - indicative charges'!$E$13:$E$69)</f>
        <v>Upper South Island distributor</v>
      </c>
      <c r="K374" s="70">
        <f t="shared" si="5"/>
        <v>17.393090636027313</v>
      </c>
    </row>
    <row r="375" spans="1:11" x14ac:dyDescent="0.25">
      <c r="A375" s="65">
        <v>44501</v>
      </c>
      <c r="B375" s="66" t="s">
        <v>136</v>
      </c>
      <c r="C375" s="66" t="s">
        <v>137</v>
      </c>
      <c r="D375" s="67">
        <v>162367.01</v>
      </c>
      <c r="E375" s="66">
        <v>1.2881</v>
      </c>
      <c r="F375" s="67">
        <v>209144.94558100001</v>
      </c>
      <c r="G375" s="66" t="s">
        <v>48</v>
      </c>
      <c r="H375" s="68">
        <v>6.7523322737028199E-2</v>
      </c>
      <c r="I375" s="87">
        <v>14122.161659284</v>
      </c>
      <c r="J375" s="69" t="str">
        <f>_xlfn.XLOOKUP(SimpleBB[[#This Row],[customer_code]],'Input  - indicative charges'!$B$13:$B$69,'Input  - indicative charges'!$E$13:$E$69)</f>
        <v>North Island generation</v>
      </c>
      <c r="K375" s="70">
        <f t="shared" si="5"/>
        <v>13055.282336196398</v>
      </c>
    </row>
    <row r="376" spans="1:11" x14ac:dyDescent="0.25">
      <c r="A376" s="65">
        <v>44501</v>
      </c>
      <c r="B376" s="66" t="s">
        <v>136</v>
      </c>
      <c r="C376" s="66" t="s">
        <v>137</v>
      </c>
      <c r="D376" s="67">
        <v>162367.01</v>
      </c>
      <c r="E376" s="66">
        <v>1.2881</v>
      </c>
      <c r="F376" s="67">
        <v>209144.94558100001</v>
      </c>
      <c r="G376" s="66" t="s">
        <v>50</v>
      </c>
      <c r="H376" s="68">
        <v>1.10751276627268E-3</v>
      </c>
      <c r="I376" s="87">
        <v>231.63069723236401</v>
      </c>
      <c r="J376" s="69" t="str">
        <f>_xlfn.XLOOKUP(SimpleBB[[#This Row],[customer_code]],'Input  - indicative charges'!$B$13:$B$69,'Input  - indicative charges'!$E$13:$E$69)</f>
        <v>North Island generation</v>
      </c>
      <c r="K376" s="70">
        <f t="shared" si="5"/>
        <v>214.13181799335501</v>
      </c>
    </row>
    <row r="377" spans="1:11" x14ac:dyDescent="0.25">
      <c r="A377" s="65">
        <v>44501</v>
      </c>
      <c r="B377" s="66" t="s">
        <v>136</v>
      </c>
      <c r="C377" s="66" t="s">
        <v>137</v>
      </c>
      <c r="D377" s="67">
        <v>162367.01</v>
      </c>
      <c r="E377" s="66">
        <v>1.2881</v>
      </c>
      <c r="F377" s="67">
        <v>209144.94558100001</v>
      </c>
      <c r="G377" s="66" t="s">
        <v>52</v>
      </c>
      <c r="H377" s="68">
        <v>2.2348717509101499E-3</v>
      </c>
      <c r="I377" s="87">
        <v>467.41213072461801</v>
      </c>
      <c r="J377" s="69" t="str">
        <f>_xlfn.XLOOKUP(SimpleBB[[#This Row],[customer_code]],'Input  - indicative charges'!$B$13:$B$69,'Input  - indicative charges'!$E$13:$E$69)</f>
        <v>North Island generation</v>
      </c>
      <c r="K377" s="70">
        <f t="shared" si="5"/>
        <v>432.1007988151307</v>
      </c>
    </row>
    <row r="378" spans="1:11" x14ac:dyDescent="0.25">
      <c r="A378" s="65">
        <v>44501</v>
      </c>
      <c r="B378" s="66" t="s">
        <v>136</v>
      </c>
      <c r="C378" s="66" t="s">
        <v>137</v>
      </c>
      <c r="D378" s="67">
        <v>162367.01</v>
      </c>
      <c r="E378" s="66">
        <v>1.2881</v>
      </c>
      <c r="F378" s="67">
        <v>209144.94558100001</v>
      </c>
      <c r="G378" s="66" t="s">
        <v>54</v>
      </c>
      <c r="H378" s="68">
        <v>7.2301850453286502E-6</v>
      </c>
      <c r="I378" s="87">
        <v>1.5121566578458201</v>
      </c>
      <c r="J378" s="69" t="str">
        <f>_xlfn.XLOOKUP(SimpleBB[[#This Row],[customer_code]],'Input  - indicative charges'!$B$13:$B$69,'Input  - indicative charges'!$E$13:$E$69)</f>
        <v>Upper South Island distributor</v>
      </c>
      <c r="K378" s="70">
        <f t="shared" si="5"/>
        <v>1.3979185751466059</v>
      </c>
    </row>
    <row r="379" spans="1:11" x14ac:dyDescent="0.25">
      <c r="A379" s="65">
        <v>44501</v>
      </c>
      <c r="B379" s="66" t="s">
        <v>136</v>
      </c>
      <c r="C379" s="66" t="s">
        <v>137</v>
      </c>
      <c r="D379" s="67">
        <v>162367.01</v>
      </c>
      <c r="E379" s="66">
        <v>1.2881</v>
      </c>
      <c r="F379" s="67">
        <v>209144.94558100001</v>
      </c>
      <c r="G379" s="66" t="s">
        <v>56</v>
      </c>
      <c r="H379" s="68">
        <v>2.1079704563812598E-3</v>
      </c>
      <c r="I379" s="87">
        <v>440.87136638621502</v>
      </c>
      <c r="J379" s="69" t="str">
        <f>_xlfn.XLOOKUP(SimpleBB[[#This Row],[customer_code]],'Input  - indicative charges'!$B$13:$B$69,'Input  - indicative charges'!$E$13:$E$69)</f>
        <v>Upper North Island distributor</v>
      </c>
      <c r="K379" s="70">
        <f t="shared" si="5"/>
        <v>407.56509527228712</v>
      </c>
    </row>
    <row r="380" spans="1:11" x14ac:dyDescent="0.25">
      <c r="A380" s="65">
        <v>44501</v>
      </c>
      <c r="B380" s="66" t="s">
        <v>136</v>
      </c>
      <c r="C380" s="66" t="s">
        <v>137</v>
      </c>
      <c r="D380" s="67">
        <v>162367.01</v>
      </c>
      <c r="E380" s="66">
        <v>1.2881</v>
      </c>
      <c r="F380" s="67">
        <v>209144.94558100001</v>
      </c>
      <c r="G380" s="66" t="s">
        <v>58</v>
      </c>
      <c r="H380" s="68">
        <v>1.3792741991923399E-3</v>
      </c>
      <c r="I380" s="87">
        <v>288.46822733136003</v>
      </c>
      <c r="J380" s="69" t="str">
        <f>_xlfn.XLOOKUP(SimpleBB[[#This Row],[customer_code]],'Input  - indicative charges'!$B$13:$B$69,'Input  - indicative charges'!$E$13:$E$69)</f>
        <v>North Island generation</v>
      </c>
      <c r="K380" s="70">
        <f t="shared" si="5"/>
        <v>266.6754738894507</v>
      </c>
    </row>
    <row r="381" spans="1:11" x14ac:dyDescent="0.25">
      <c r="A381" s="65">
        <v>44501</v>
      </c>
      <c r="B381" s="66" t="s">
        <v>136</v>
      </c>
      <c r="C381" s="66" t="s">
        <v>137</v>
      </c>
      <c r="D381" s="67">
        <v>162367.01</v>
      </c>
      <c r="E381" s="66">
        <v>1.2881</v>
      </c>
      <c r="F381" s="67">
        <v>209144.94558100001</v>
      </c>
      <c r="G381" s="66" t="s">
        <v>60</v>
      </c>
      <c r="H381" s="68">
        <v>2.2792266542943999E-4</v>
      </c>
      <c r="I381" s="87">
        <v>47.668873457916803</v>
      </c>
      <c r="J381" s="69" t="str">
        <f>_xlfn.XLOOKUP(SimpleBB[[#This Row],[customer_code]],'Input  - indicative charges'!$B$13:$B$69,'Input  - indicative charges'!$E$13:$E$69)</f>
        <v>Major Industrial</v>
      </c>
      <c r="K381" s="70">
        <f t="shared" si="5"/>
        <v>44.067658808621445</v>
      </c>
    </row>
    <row r="382" spans="1:11" x14ac:dyDescent="0.25">
      <c r="A382" s="65">
        <v>44501</v>
      </c>
      <c r="B382" s="66" t="s">
        <v>136</v>
      </c>
      <c r="C382" s="66" t="s">
        <v>137</v>
      </c>
      <c r="D382" s="67">
        <v>162367.01</v>
      </c>
      <c r="E382" s="66">
        <v>1.2881</v>
      </c>
      <c r="F382" s="67">
        <v>209144.94558100001</v>
      </c>
      <c r="G382" s="66" t="s">
        <v>62</v>
      </c>
      <c r="H382" s="68">
        <v>7.39107589810296E-4</v>
      </c>
      <c r="I382" s="87">
        <v>154.58061664937799</v>
      </c>
      <c r="J382" s="69" t="str">
        <f>_xlfn.XLOOKUP(SimpleBB[[#This Row],[customer_code]],'Input  - indicative charges'!$B$13:$B$69,'Input  - indicative charges'!$E$13:$E$69)</f>
        <v>Major Industrial</v>
      </c>
      <c r="K382" s="70">
        <f t="shared" si="5"/>
        <v>142.90259825302763</v>
      </c>
    </row>
    <row r="383" spans="1:11" x14ac:dyDescent="0.25">
      <c r="A383" s="65">
        <v>44501</v>
      </c>
      <c r="B383" s="66" t="s">
        <v>136</v>
      </c>
      <c r="C383" s="66" t="s">
        <v>137</v>
      </c>
      <c r="D383" s="67">
        <v>162367.01</v>
      </c>
      <c r="E383" s="66">
        <v>1.2881</v>
      </c>
      <c r="F383" s="67">
        <v>209144.94558100001</v>
      </c>
      <c r="G383" s="66" t="s">
        <v>64</v>
      </c>
      <c r="H383" s="68">
        <v>4.39318255637297E-5</v>
      </c>
      <c r="I383" s="87">
        <v>9.1881192668002498</v>
      </c>
      <c r="J383" s="69" t="str">
        <f>_xlfn.XLOOKUP(SimpleBB[[#This Row],[customer_code]],'Input  - indicative charges'!$B$13:$B$69,'Input  - indicative charges'!$E$13:$E$69)</f>
        <v>Major Industrial</v>
      </c>
      <c r="K383" s="70">
        <f t="shared" si="5"/>
        <v>8.4939893807167195</v>
      </c>
    </row>
    <row r="384" spans="1:11" x14ac:dyDescent="0.25">
      <c r="A384" s="65">
        <v>44501</v>
      </c>
      <c r="B384" s="66" t="s">
        <v>136</v>
      </c>
      <c r="C384" s="66" t="s">
        <v>137</v>
      </c>
      <c r="D384" s="67">
        <v>162367.01</v>
      </c>
      <c r="E384" s="66">
        <v>1.2881</v>
      </c>
      <c r="F384" s="67">
        <v>209144.94558100001</v>
      </c>
      <c r="G384" s="66" t="s">
        <v>66</v>
      </c>
      <c r="H384" s="68">
        <v>4.7382550038858298E-4</v>
      </c>
      <c r="I384" s="87">
        <v>99.098208493660394</v>
      </c>
      <c r="J384" s="69" t="str">
        <f>_xlfn.XLOOKUP(SimpleBB[[#This Row],[customer_code]],'Input  - indicative charges'!$B$13:$B$69,'Input  - indicative charges'!$E$13:$E$69)</f>
        <v>Upper South Island distributor</v>
      </c>
      <c r="K384" s="70">
        <f t="shared" si="5"/>
        <v>91.611689634318097</v>
      </c>
    </row>
    <row r="385" spans="1:11" x14ac:dyDescent="0.25">
      <c r="A385" s="65">
        <v>44501</v>
      </c>
      <c r="B385" s="66" t="s">
        <v>136</v>
      </c>
      <c r="C385" s="66" t="s">
        <v>137</v>
      </c>
      <c r="D385" s="67">
        <v>162367.01</v>
      </c>
      <c r="E385" s="66">
        <v>1.2881</v>
      </c>
      <c r="F385" s="67">
        <v>209144.94558100001</v>
      </c>
      <c r="G385" s="66" t="s">
        <v>68</v>
      </c>
      <c r="H385" s="68">
        <v>8.5574177104902197E-4</v>
      </c>
      <c r="I385" s="87">
        <v>178.97406613743601</v>
      </c>
      <c r="J385" s="69" t="str">
        <f>_xlfn.XLOOKUP(SimpleBB[[#This Row],[customer_code]],'Input  - indicative charges'!$B$13:$B$69,'Input  - indicative charges'!$E$13:$E$69)</f>
        <v>Major Industrial</v>
      </c>
      <c r="K385" s="70">
        <f t="shared" si="5"/>
        <v>165.45320898130683</v>
      </c>
    </row>
    <row r="386" spans="1:11" x14ac:dyDescent="0.25">
      <c r="A386" s="65">
        <v>44501</v>
      </c>
      <c r="B386" s="66" t="s">
        <v>136</v>
      </c>
      <c r="C386" s="66" t="s">
        <v>137</v>
      </c>
      <c r="D386" s="67">
        <v>162367.01</v>
      </c>
      <c r="E386" s="66">
        <v>1.2881</v>
      </c>
      <c r="F386" s="67">
        <v>209144.94558100001</v>
      </c>
      <c r="G386" s="66" t="s">
        <v>70</v>
      </c>
      <c r="H386" s="68">
        <v>0.43620753196246298</v>
      </c>
      <c r="I386" s="87">
        <v>91230.600534311699</v>
      </c>
      <c r="J386" s="69" t="str">
        <f>_xlfn.XLOOKUP(SimpleBB[[#This Row],[customer_code]],'Input  - indicative charges'!$B$13:$B$69,'Input  - indicative charges'!$E$13:$E$69)</f>
        <v>Lower North Island distributor</v>
      </c>
      <c r="K386" s="70">
        <f t="shared" si="5"/>
        <v>84338.451606181057</v>
      </c>
    </row>
    <row r="387" spans="1:11" x14ac:dyDescent="0.25">
      <c r="A387" s="65">
        <v>44501</v>
      </c>
      <c r="B387" s="66" t="s">
        <v>136</v>
      </c>
      <c r="C387" s="66" t="s">
        <v>137</v>
      </c>
      <c r="D387" s="67">
        <v>162367.01</v>
      </c>
      <c r="E387" s="66">
        <v>1.2881</v>
      </c>
      <c r="F387" s="67">
        <v>209144.94558100001</v>
      </c>
      <c r="G387" s="66" t="s">
        <v>72</v>
      </c>
      <c r="H387" s="68">
        <v>7.1153459726446894E-5</v>
      </c>
      <c r="I387" s="87">
        <v>14.881386462387599</v>
      </c>
      <c r="J387" s="69" t="str">
        <f>_xlfn.XLOOKUP(SimpleBB[[#This Row],[customer_code]],'Input  - indicative charges'!$B$13:$B$69,'Input  - indicative charges'!$E$13:$E$69)</f>
        <v>Lower South Island distributor</v>
      </c>
      <c r="K387" s="70">
        <f t="shared" si="5"/>
        <v>13.757150392964073</v>
      </c>
    </row>
    <row r="388" spans="1:11" x14ac:dyDescent="0.25">
      <c r="A388" s="65">
        <v>44501</v>
      </c>
      <c r="B388" s="66" t="s">
        <v>136</v>
      </c>
      <c r="C388" s="66" t="s">
        <v>137</v>
      </c>
      <c r="D388" s="67">
        <v>162367.01</v>
      </c>
      <c r="E388" s="66">
        <v>1.2881</v>
      </c>
      <c r="F388" s="67">
        <v>209144.94558100001</v>
      </c>
      <c r="G388" s="66" t="s">
        <v>74</v>
      </c>
      <c r="H388" s="68">
        <v>1.1181182733381599E-6</v>
      </c>
      <c r="I388" s="87">
        <v>0.233848785430432</v>
      </c>
      <c r="J388" s="69" t="str">
        <f>_xlfn.XLOOKUP(SimpleBB[[#This Row],[customer_code]],'Input  - indicative charges'!$B$13:$B$69,'Input  - indicative charges'!$E$13:$E$69)</f>
        <v>Major Industrial</v>
      </c>
      <c r="K388" s="70">
        <f t="shared" si="5"/>
        <v>0.21618233747974863</v>
      </c>
    </row>
    <row r="389" spans="1:11" x14ac:dyDescent="0.25">
      <c r="A389" s="65">
        <v>44501</v>
      </c>
      <c r="B389" s="66" t="s">
        <v>136</v>
      </c>
      <c r="C389" s="66" t="s">
        <v>137</v>
      </c>
      <c r="D389" s="67">
        <v>162367.01</v>
      </c>
      <c r="E389" s="66">
        <v>1.2881</v>
      </c>
      <c r="F389" s="67">
        <v>209144.94558100001</v>
      </c>
      <c r="G389" s="66" t="s">
        <v>76</v>
      </c>
      <c r="H389" s="68">
        <v>6.9779158914792699E-5</v>
      </c>
      <c r="I389" s="87">
        <v>14.5939583939222</v>
      </c>
      <c r="J389" s="69" t="str">
        <f>_xlfn.XLOOKUP(SimpleBB[[#This Row],[customer_code]],'Input  - indicative charges'!$B$13:$B$69,'Input  - indicative charges'!$E$13:$E$69)</f>
        <v>Lower North Island distributor</v>
      </c>
      <c r="K389" s="70">
        <f t="shared" si="5"/>
        <v>13.491436497620262</v>
      </c>
    </row>
    <row r="390" spans="1:11" x14ac:dyDescent="0.25">
      <c r="A390" s="65">
        <v>44501</v>
      </c>
      <c r="B390" s="66" t="s">
        <v>136</v>
      </c>
      <c r="C390" s="66" t="s">
        <v>137</v>
      </c>
      <c r="D390" s="67">
        <v>162367.01</v>
      </c>
      <c r="E390" s="66">
        <v>1.2881</v>
      </c>
      <c r="F390" s="67">
        <v>209144.94558100001</v>
      </c>
      <c r="G390" s="66" t="s">
        <v>78</v>
      </c>
      <c r="H390" s="68">
        <v>2.96633549677114E-6</v>
      </c>
      <c r="I390" s="87">
        <v>0.62039407604718999</v>
      </c>
      <c r="J390" s="69" t="str">
        <f>_xlfn.XLOOKUP(SimpleBB[[#This Row],[customer_code]],'Input  - indicative charges'!$B$13:$B$69,'Input  - indicative charges'!$E$13:$E$69)</f>
        <v>North Island generation</v>
      </c>
      <c r="K390" s="70">
        <f t="shared" si="5"/>
        <v>0.57352549970104283</v>
      </c>
    </row>
    <row r="391" spans="1:11" x14ac:dyDescent="0.25">
      <c r="A391" s="65">
        <v>44501</v>
      </c>
      <c r="B391" s="66" t="s">
        <v>136</v>
      </c>
      <c r="C391" s="66" t="s">
        <v>137</v>
      </c>
      <c r="D391" s="67">
        <v>162367.01</v>
      </c>
      <c r="E391" s="66">
        <v>1.2881</v>
      </c>
      <c r="F391" s="67">
        <v>209144.94558100001</v>
      </c>
      <c r="G391" s="66" t="s">
        <v>80</v>
      </c>
      <c r="H391" s="68">
        <v>7.1787973751347097E-7</v>
      </c>
      <c r="I391" s="87">
        <v>0.15014091863595699</v>
      </c>
      <c r="J391" s="69" t="str">
        <f>_xlfn.XLOOKUP(SimpleBB[[#This Row],[customer_code]],'Input  - indicative charges'!$B$13:$B$69,'Input  - indicative charges'!$E$13:$E$69)</f>
        <v>Major Industrial</v>
      </c>
      <c r="K391" s="70">
        <f t="shared" si="5"/>
        <v>0.13879830370867527</v>
      </c>
    </row>
    <row r="392" spans="1:11" x14ac:dyDescent="0.25">
      <c r="A392" s="65">
        <v>44501</v>
      </c>
      <c r="B392" s="66" t="s">
        <v>136</v>
      </c>
      <c r="C392" s="66" t="s">
        <v>137</v>
      </c>
      <c r="D392" s="67">
        <v>162367.01</v>
      </c>
      <c r="E392" s="66">
        <v>1.2881</v>
      </c>
      <c r="F392" s="67">
        <v>209144.94558100001</v>
      </c>
      <c r="G392" s="66" t="s">
        <v>82</v>
      </c>
      <c r="H392" s="68">
        <v>0.11824417796641901</v>
      </c>
      <c r="I392" s="87">
        <v>24730.1721660568</v>
      </c>
      <c r="J392" s="69" t="str">
        <f>_xlfn.XLOOKUP(SimpleBB[[#This Row],[customer_code]],'Input  - indicative charges'!$B$13:$B$69,'Input  - indicative charges'!$E$13:$E$69)</f>
        <v>Major Industrial</v>
      </c>
      <c r="K392" s="70">
        <f t="shared" si="5"/>
        <v>22861.89519990145</v>
      </c>
    </row>
    <row r="393" spans="1:11" x14ac:dyDescent="0.25">
      <c r="A393" s="65">
        <v>44501</v>
      </c>
      <c r="B393" s="66" t="s">
        <v>136</v>
      </c>
      <c r="C393" s="66" t="s">
        <v>137</v>
      </c>
      <c r="D393" s="67">
        <v>162367.01</v>
      </c>
      <c r="E393" s="66">
        <v>1.2881</v>
      </c>
      <c r="F393" s="67">
        <v>209144.94558100001</v>
      </c>
      <c r="G393" s="66" t="s">
        <v>84</v>
      </c>
      <c r="H393" s="68">
        <v>3.6042242322327501E-9</v>
      </c>
      <c r="I393" s="87">
        <v>7.5380528091204002E-4</v>
      </c>
      <c r="J393" s="69" t="str">
        <f>_xlfn.XLOOKUP(SimpleBB[[#This Row],[customer_code]],'Input  - indicative charges'!$B$13:$B$69,'Input  - indicative charges'!$E$13:$E$69)</f>
        <v>Major Industrial</v>
      </c>
      <c r="K393" s="70">
        <f t="shared" si="5"/>
        <v>6.9685796029341526E-4</v>
      </c>
    </row>
    <row r="394" spans="1:11" x14ac:dyDescent="0.25">
      <c r="A394" s="65">
        <v>44501</v>
      </c>
      <c r="B394" s="66" t="s">
        <v>136</v>
      </c>
      <c r="C394" s="66" t="s">
        <v>137</v>
      </c>
      <c r="D394" s="67">
        <v>162367.01</v>
      </c>
      <c r="E394" s="66">
        <v>1.2881</v>
      </c>
      <c r="F394" s="67">
        <v>209144.94558100001</v>
      </c>
      <c r="G394" s="66" t="s">
        <v>86</v>
      </c>
      <c r="H394" s="68">
        <v>1.24990979115345E-2</v>
      </c>
      <c r="I394" s="87">
        <v>2614.1231525194698</v>
      </c>
      <c r="J394" s="69" t="str">
        <f>_xlfn.XLOOKUP(SimpleBB[[#This Row],[customer_code]],'Input  - indicative charges'!$B$13:$B$69,'Input  - indicative charges'!$E$13:$E$69)</f>
        <v>North Island generation</v>
      </c>
      <c r="K394" s="70">
        <f t="shared" si="5"/>
        <v>2416.6354019388696</v>
      </c>
    </row>
    <row r="395" spans="1:11" x14ac:dyDescent="0.25">
      <c r="A395" s="65">
        <v>44501</v>
      </c>
      <c r="B395" s="66" t="s">
        <v>136</v>
      </c>
      <c r="C395" s="66" t="s">
        <v>137</v>
      </c>
      <c r="D395" s="67">
        <v>162367.01</v>
      </c>
      <c r="E395" s="66">
        <v>1.2881</v>
      </c>
      <c r="F395" s="67">
        <v>209144.94558100001</v>
      </c>
      <c r="G395" s="66" t="s">
        <v>88</v>
      </c>
      <c r="H395" s="68">
        <v>8.0319619535992198E-4</v>
      </c>
      <c r="I395" s="87">
        <v>167.984424569417</v>
      </c>
      <c r="J395" s="69" t="str">
        <f>_xlfn.XLOOKUP(SimpleBB[[#This Row],[customer_code]],'Input  - indicative charges'!$B$13:$B$69,'Input  - indicative charges'!$E$13:$E$69)</f>
        <v>North Island generation</v>
      </c>
      <c r="K395" s="70">
        <f t="shared" si="5"/>
        <v>155.29379593211769</v>
      </c>
    </row>
    <row r="396" spans="1:11" x14ac:dyDescent="0.25">
      <c r="A396" s="65">
        <v>44501</v>
      </c>
      <c r="B396" s="66" t="s">
        <v>136</v>
      </c>
      <c r="C396" s="66" t="s">
        <v>137</v>
      </c>
      <c r="D396" s="67">
        <v>162367.01</v>
      </c>
      <c r="E396" s="66">
        <v>1.2881</v>
      </c>
      <c r="F396" s="67">
        <v>209144.94558100001</v>
      </c>
      <c r="G396" s="66" t="s">
        <v>90</v>
      </c>
      <c r="H396" s="68">
        <v>8.7103828555988897E-5</v>
      </c>
      <c r="I396" s="87">
        <v>18.217325483239001</v>
      </c>
      <c r="J396" s="69" t="str">
        <f>_xlfn.XLOOKUP(SimpleBB[[#This Row],[customer_code]],'Input  - indicative charges'!$B$13:$B$69,'Input  - indicative charges'!$E$13:$E$69)</f>
        <v>Upper South Island distributor</v>
      </c>
      <c r="K396" s="70">
        <f t="shared" si="5"/>
        <v>16.841071029499098</v>
      </c>
    </row>
    <row r="397" spans="1:11" x14ac:dyDescent="0.25">
      <c r="A397" s="65">
        <v>44501</v>
      </c>
      <c r="B397" s="66" t="s">
        <v>136</v>
      </c>
      <c r="C397" s="66" t="s">
        <v>137</v>
      </c>
      <c r="D397" s="67">
        <v>162367.01</v>
      </c>
      <c r="E397" s="66">
        <v>1.2881</v>
      </c>
      <c r="F397" s="67">
        <v>209144.94558100001</v>
      </c>
      <c r="G397" s="66" t="s">
        <v>92</v>
      </c>
      <c r="H397" s="68">
        <v>1.3064505870586799E-5</v>
      </c>
      <c r="I397" s="87">
        <v>2.73237536934655</v>
      </c>
      <c r="J397" s="69" t="str">
        <f>_xlfn.XLOOKUP(SimpleBB[[#This Row],[customer_code]],'Input  - indicative charges'!$B$13:$B$69,'Input  - indicative charges'!$E$13:$E$69)</f>
        <v>North Island generation</v>
      </c>
      <c r="K397" s="70">
        <f t="shared" si="5"/>
        <v>2.5259540823792488</v>
      </c>
    </row>
    <row r="398" spans="1:11" x14ac:dyDescent="0.25">
      <c r="A398" s="65">
        <v>44501</v>
      </c>
      <c r="B398" s="66" t="s">
        <v>136</v>
      </c>
      <c r="C398" s="66" t="s">
        <v>137</v>
      </c>
      <c r="D398" s="67">
        <v>162367.01</v>
      </c>
      <c r="E398" s="66">
        <v>1.2881</v>
      </c>
      <c r="F398" s="67">
        <v>209144.94558100001</v>
      </c>
      <c r="G398" s="66" t="s">
        <v>94</v>
      </c>
      <c r="H398" s="68">
        <v>7.01580214431633E-5</v>
      </c>
      <c r="I398" s="87">
        <v>14.673195576801</v>
      </c>
      <c r="J398" s="69" t="str">
        <f>_xlfn.XLOOKUP(SimpleBB[[#This Row],[customer_code]],'Input  - indicative charges'!$B$13:$B$69,'Input  - indicative charges'!$E$13:$E$69)</f>
        <v>North Island generation</v>
      </c>
      <c r="K398" s="70">
        <f t="shared" ref="K398:K461" si="6">I398*$L$9</f>
        <v>13.564687591819958</v>
      </c>
    </row>
    <row r="399" spans="1:11" x14ac:dyDescent="0.25">
      <c r="A399" s="65">
        <v>44501</v>
      </c>
      <c r="B399" s="66" t="s">
        <v>136</v>
      </c>
      <c r="C399" s="66" t="s">
        <v>137</v>
      </c>
      <c r="D399" s="67">
        <v>162367.01</v>
      </c>
      <c r="E399" s="66">
        <v>1.2881</v>
      </c>
      <c r="F399" s="67">
        <v>209144.94558100001</v>
      </c>
      <c r="G399" s="66" t="s">
        <v>96</v>
      </c>
      <c r="H399" s="68">
        <v>2.4444984518439398E-4</v>
      </c>
      <c r="I399" s="87">
        <v>51.125449568374002</v>
      </c>
      <c r="J399" s="69" t="str">
        <f>_xlfn.XLOOKUP(SimpleBB[[#This Row],[customer_code]],'Input  - indicative charges'!$B$13:$B$69,'Input  - indicative charges'!$E$13:$E$69)</f>
        <v>Upper North Island distributor</v>
      </c>
      <c r="K399" s="70">
        <f t="shared" si="6"/>
        <v>47.263102829679212</v>
      </c>
    </row>
    <row r="400" spans="1:11" x14ac:dyDescent="0.25">
      <c r="A400" s="65">
        <v>44501</v>
      </c>
      <c r="B400" s="66" t="s">
        <v>136</v>
      </c>
      <c r="C400" s="66" t="s">
        <v>137</v>
      </c>
      <c r="D400" s="67">
        <v>162367.01</v>
      </c>
      <c r="E400" s="66">
        <v>1.2881</v>
      </c>
      <c r="F400" s="67">
        <v>209144.94558100001</v>
      </c>
      <c r="G400" s="66" t="s">
        <v>98</v>
      </c>
      <c r="H400" s="68">
        <v>7.5456817024947403E-5</v>
      </c>
      <c r="I400" s="87">
        <v>15.781411890397999</v>
      </c>
      <c r="J400" s="69" t="str">
        <f>_xlfn.XLOOKUP(SimpleBB[[#This Row],[customer_code]],'Input  - indicative charges'!$B$13:$B$69,'Input  - indicative charges'!$E$13:$E$69)</f>
        <v>Major Industrial</v>
      </c>
      <c r="K400" s="70">
        <f t="shared" si="6"/>
        <v>14.589182085839306</v>
      </c>
    </row>
    <row r="401" spans="1:11" x14ac:dyDescent="0.25">
      <c r="A401" s="65">
        <v>44501</v>
      </c>
      <c r="B401" s="66" t="s">
        <v>136</v>
      </c>
      <c r="C401" s="66" t="s">
        <v>137</v>
      </c>
      <c r="D401" s="67">
        <v>162367.01</v>
      </c>
      <c r="E401" s="66">
        <v>1.2881</v>
      </c>
      <c r="F401" s="67">
        <v>209144.94558100001</v>
      </c>
      <c r="G401" s="66" t="s">
        <v>100</v>
      </c>
      <c r="H401" s="68">
        <v>3.5203600816137402E-2</v>
      </c>
      <c r="I401" s="87">
        <v>7362.6551769463103</v>
      </c>
      <c r="J401" s="69" t="str">
        <f>_xlfn.XLOOKUP(SimpleBB[[#This Row],[customer_code]],'Input  - indicative charges'!$B$13:$B$69,'Input  - indicative charges'!$E$13:$E$69)</f>
        <v>North Island generation</v>
      </c>
      <c r="K401" s="70">
        <f t="shared" si="6"/>
        <v>6806.4326409902851</v>
      </c>
    </row>
    <row r="402" spans="1:11" x14ac:dyDescent="0.25">
      <c r="A402" s="65">
        <v>44501</v>
      </c>
      <c r="B402" s="66" t="s">
        <v>136</v>
      </c>
      <c r="C402" s="66" t="s">
        <v>137</v>
      </c>
      <c r="D402" s="67">
        <v>162367.01</v>
      </c>
      <c r="E402" s="66">
        <v>1.2881</v>
      </c>
      <c r="F402" s="67">
        <v>209144.94558100001</v>
      </c>
      <c r="G402" s="66" t="s">
        <v>102</v>
      </c>
      <c r="H402" s="68">
        <v>2.9724784662583E-3</v>
      </c>
      <c r="I402" s="87">
        <v>621.67884706628797</v>
      </c>
      <c r="J402" s="69" t="str">
        <f>_xlfn.XLOOKUP(SimpleBB[[#This Row],[customer_code]],'Input  - indicative charges'!$B$13:$B$69,'Input  - indicative charges'!$E$13:$E$69)</f>
        <v>Lower North Island distributor</v>
      </c>
      <c r="K402" s="70">
        <f t="shared" si="6"/>
        <v>574.71321081753899</v>
      </c>
    </row>
    <row r="403" spans="1:11" x14ac:dyDescent="0.25">
      <c r="A403" s="65">
        <v>44501</v>
      </c>
      <c r="B403" s="66" t="s">
        <v>136</v>
      </c>
      <c r="C403" s="66" t="s">
        <v>137</v>
      </c>
      <c r="D403" s="67">
        <v>162367.01</v>
      </c>
      <c r="E403" s="66">
        <v>1.2881</v>
      </c>
      <c r="F403" s="67">
        <v>209144.94558100001</v>
      </c>
      <c r="G403" s="66" t="s">
        <v>104</v>
      </c>
      <c r="H403" s="68">
        <v>0.10131114271245301</v>
      </c>
      <c r="I403" s="87">
        <v>21188.713429344902</v>
      </c>
      <c r="J403" s="69" t="str">
        <f>_xlfn.XLOOKUP(SimpleBB[[#This Row],[customer_code]],'Input  - indicative charges'!$B$13:$B$69,'Input  - indicative charges'!$E$13:$E$69)</f>
        <v>Lower North Island distributor</v>
      </c>
      <c r="K403" s="70">
        <f t="shared" si="6"/>
        <v>19587.981134531135</v>
      </c>
    </row>
    <row r="404" spans="1:11" x14ac:dyDescent="0.25">
      <c r="A404" s="65">
        <v>44501</v>
      </c>
      <c r="B404" s="66" t="s">
        <v>136</v>
      </c>
      <c r="C404" s="66" t="s">
        <v>137</v>
      </c>
      <c r="D404" s="67">
        <v>162367.01</v>
      </c>
      <c r="E404" s="66">
        <v>1.2881</v>
      </c>
      <c r="F404" s="67">
        <v>209144.94558100001</v>
      </c>
      <c r="G404" s="66" t="s">
        <v>106</v>
      </c>
      <c r="H404" s="68">
        <v>3.64685113407692E-2</v>
      </c>
      <c r="I404" s="87">
        <v>7627.20481978526</v>
      </c>
      <c r="J404" s="69" t="str">
        <f>_xlfn.XLOOKUP(SimpleBB[[#This Row],[customer_code]],'Input  - indicative charges'!$B$13:$B$69,'Input  - indicative charges'!$E$13:$E$69)</f>
        <v>Upper North Island distributor</v>
      </c>
      <c r="K404" s="70">
        <f t="shared" si="6"/>
        <v>7050.9964947776316</v>
      </c>
    </row>
    <row r="405" spans="1:11" x14ac:dyDescent="0.25">
      <c r="A405" s="65">
        <v>44501</v>
      </c>
      <c r="B405" s="66" t="s">
        <v>136</v>
      </c>
      <c r="C405" s="66" t="s">
        <v>137</v>
      </c>
      <c r="D405" s="67">
        <v>162367.01</v>
      </c>
      <c r="E405" s="66">
        <v>1.2881</v>
      </c>
      <c r="F405" s="67">
        <v>209144.94558100001</v>
      </c>
      <c r="G405" s="66" t="s">
        <v>108</v>
      </c>
      <c r="H405" s="68">
        <v>4.1812920147639199E-4</v>
      </c>
      <c r="I405" s="87">
        <v>87.449609088607005</v>
      </c>
      <c r="J405" s="69" t="str">
        <f>_xlfn.XLOOKUP(SimpleBB[[#This Row],[customer_code]],'Input  - indicative charges'!$B$13:$B$69,'Input  - indicative charges'!$E$13:$E$69)</f>
        <v>Lower North Island distributor</v>
      </c>
      <c r="K405" s="70">
        <f t="shared" si="6"/>
        <v>80.843100680073562</v>
      </c>
    </row>
    <row r="406" spans="1:11" x14ac:dyDescent="0.25">
      <c r="A406" s="65">
        <v>44501</v>
      </c>
      <c r="B406" s="66" t="s">
        <v>136</v>
      </c>
      <c r="C406" s="66" t="s">
        <v>137</v>
      </c>
      <c r="D406" s="67">
        <v>162367.01</v>
      </c>
      <c r="E406" s="66">
        <v>1.2881</v>
      </c>
      <c r="F406" s="67">
        <v>209144.94558100001</v>
      </c>
      <c r="G406" s="66" t="s">
        <v>110</v>
      </c>
      <c r="H406" s="68">
        <v>4.2014105864836897E-5</v>
      </c>
      <c r="I406" s="87">
        <v>8.7870378847356996</v>
      </c>
      <c r="J406" s="69" t="str">
        <f>_xlfn.XLOOKUP(SimpleBB[[#This Row],[customer_code]],'Input  - indicative charges'!$B$13:$B$69,'Input  - indicative charges'!$E$13:$E$69)</f>
        <v>Lower South Island distributor</v>
      </c>
      <c r="K406" s="70">
        <f t="shared" si="6"/>
        <v>8.1232082773009946</v>
      </c>
    </row>
    <row r="407" spans="1:11" x14ac:dyDescent="0.25">
      <c r="A407" s="65">
        <v>44501</v>
      </c>
      <c r="B407" s="66" t="s">
        <v>136</v>
      </c>
      <c r="C407" s="66" t="s">
        <v>137</v>
      </c>
      <c r="D407" s="67">
        <v>162367.01</v>
      </c>
      <c r="E407" s="66">
        <v>1.2881</v>
      </c>
      <c r="F407" s="67">
        <v>209144.94558100001</v>
      </c>
      <c r="G407" s="66" t="s">
        <v>112</v>
      </c>
      <c r="H407" s="68">
        <v>6.6350990051471798E-4</v>
      </c>
      <c r="I407" s="87">
        <v>138.76974203560499</v>
      </c>
      <c r="J407" s="69" t="str">
        <f>_xlfn.XLOOKUP(SimpleBB[[#This Row],[customer_code]],'Input  - indicative charges'!$B$13:$B$69,'Input  - indicative charges'!$E$13:$E$69)</f>
        <v>North Island generation</v>
      </c>
      <c r="K407" s="70">
        <f t="shared" si="6"/>
        <v>128.2861792482708</v>
      </c>
    </row>
    <row r="408" spans="1:11" x14ac:dyDescent="0.25">
      <c r="A408" s="65">
        <v>44501</v>
      </c>
      <c r="B408" s="66" t="s">
        <v>136</v>
      </c>
      <c r="C408" s="66" t="s">
        <v>137</v>
      </c>
      <c r="D408" s="67">
        <v>162367.01</v>
      </c>
      <c r="E408" s="66">
        <v>1.2881</v>
      </c>
      <c r="F408" s="67">
        <v>209144.94558100001</v>
      </c>
      <c r="G408" s="66" t="s">
        <v>114</v>
      </c>
      <c r="H408" s="68">
        <v>1.8559295167262101E-3</v>
      </c>
      <c r="I408" s="87">
        <v>388.15827777787598</v>
      </c>
      <c r="J408" s="69" t="str">
        <f>_xlfn.XLOOKUP(SimpleBB[[#This Row],[customer_code]],'Input  - indicative charges'!$B$13:$B$69,'Input  - indicative charges'!$E$13:$E$69)</f>
        <v>Lower North Island distributor</v>
      </c>
      <c r="K408" s="70">
        <f t="shared" si="6"/>
        <v>358.83429391211524</v>
      </c>
    </row>
    <row r="409" spans="1:11" x14ac:dyDescent="0.25">
      <c r="A409" s="65">
        <v>44501</v>
      </c>
      <c r="B409" s="66" t="s">
        <v>136</v>
      </c>
      <c r="C409" s="66" t="s">
        <v>137</v>
      </c>
      <c r="D409" s="67">
        <v>162367.01</v>
      </c>
      <c r="E409" s="66">
        <v>1.2881</v>
      </c>
      <c r="F409" s="67">
        <v>209144.94558100001</v>
      </c>
      <c r="G409" s="66" t="s">
        <v>116</v>
      </c>
      <c r="H409" s="68">
        <v>4.2152534668444999E-4</v>
      </c>
      <c r="I409" s="87">
        <v>88.159895693331606</v>
      </c>
      <c r="J409" s="69" t="str">
        <f>_xlfn.XLOOKUP(SimpleBB[[#This Row],[customer_code]],'Input  - indicative charges'!$B$13:$B$69,'Input  - indicative charges'!$E$13:$E$69)</f>
        <v>Major Industrial</v>
      </c>
      <c r="K409" s="70">
        <f t="shared" si="6"/>
        <v>81.499727646116099</v>
      </c>
    </row>
    <row r="410" spans="1:11" x14ac:dyDescent="0.25">
      <c r="A410" s="65">
        <v>44501</v>
      </c>
      <c r="B410" s="66" t="s">
        <v>136</v>
      </c>
      <c r="C410" s="66" t="s">
        <v>137</v>
      </c>
      <c r="D410" s="67">
        <v>162367.01</v>
      </c>
      <c r="E410" s="66">
        <v>1.2881</v>
      </c>
      <c r="F410" s="67">
        <v>209144.94558100001</v>
      </c>
      <c r="G410" s="66" t="s">
        <v>118</v>
      </c>
      <c r="H410" s="68">
        <v>1.7846620213584498E-5</v>
      </c>
      <c r="I410" s="87">
        <v>3.7325304133749202</v>
      </c>
      <c r="J410" s="69" t="str">
        <f>_xlfn.XLOOKUP(SimpleBB[[#This Row],[customer_code]],'Input  - indicative charges'!$B$13:$B$69,'Input  - indicative charges'!$E$13:$E$69)</f>
        <v>Upper South Island distributor</v>
      </c>
      <c r="K410" s="70">
        <f t="shared" si="6"/>
        <v>3.4505509532256715</v>
      </c>
    </row>
    <row r="411" spans="1:11" x14ac:dyDescent="0.25">
      <c r="A411" s="65">
        <v>44501</v>
      </c>
      <c r="B411" s="66" t="s">
        <v>136</v>
      </c>
      <c r="C411" s="66" t="s">
        <v>137</v>
      </c>
      <c r="D411" s="67">
        <v>162367.01</v>
      </c>
      <c r="E411" s="66">
        <v>1.2881</v>
      </c>
      <c r="F411" s="67">
        <v>209144.94558100001</v>
      </c>
      <c r="G411" s="66" t="s">
        <v>120</v>
      </c>
      <c r="H411" s="68">
        <v>2.7928022540690302E-4</v>
      </c>
      <c r="I411" s="87">
        <v>58.410047544576202</v>
      </c>
      <c r="J411" s="69" t="str">
        <f>_xlfn.XLOOKUP(SimpleBB[[#This Row],[customer_code]],'Input  - indicative charges'!$B$13:$B$69,'Input  - indicative charges'!$E$13:$E$69)</f>
        <v>Lower North Island distributor</v>
      </c>
      <c r="K411" s="70">
        <f t="shared" si="6"/>
        <v>53.997375215131171</v>
      </c>
    </row>
    <row r="412" spans="1:11" x14ac:dyDescent="0.25">
      <c r="A412" s="65">
        <v>44501</v>
      </c>
      <c r="B412" s="66" t="s">
        <v>136</v>
      </c>
      <c r="C412" s="66" t="s">
        <v>137</v>
      </c>
      <c r="D412" s="67">
        <v>162367.01</v>
      </c>
      <c r="E412" s="66">
        <v>1.2881</v>
      </c>
      <c r="F412" s="67">
        <v>209144.94558100001</v>
      </c>
      <c r="G412" s="66" t="s">
        <v>241</v>
      </c>
      <c r="H412" s="68">
        <v>0.10695376059764999</v>
      </c>
      <c r="I412" s="87">
        <v>22368.8384398788</v>
      </c>
      <c r="J412" s="69" t="str">
        <f>_xlfn.XLOOKUP(SimpleBB[[#This Row],[customer_code]],'Input  - indicative charges'!$B$13:$B$69,'Input  - indicative charges'!$E$13:$E$69)</f>
        <v>North Island generation</v>
      </c>
      <c r="K412" s="70">
        <f t="shared" si="6"/>
        <v>20678.951877979482</v>
      </c>
    </row>
    <row r="413" spans="1:11" x14ac:dyDescent="0.25">
      <c r="A413" s="65">
        <v>44531</v>
      </c>
      <c r="B413" s="66" t="s">
        <v>136</v>
      </c>
      <c r="C413" s="66" t="s">
        <v>137</v>
      </c>
      <c r="D413" s="67">
        <v>125509.41</v>
      </c>
      <c r="E413" s="66">
        <v>1.2383</v>
      </c>
      <c r="F413" s="67">
        <v>155418.30240300001</v>
      </c>
      <c r="G413" s="66" t="s">
        <v>8</v>
      </c>
      <c r="H413" s="68">
        <v>1.12880749192023E-4</v>
      </c>
      <c r="I413" s="87">
        <v>17.543734413403101</v>
      </c>
      <c r="J413" s="69" t="str">
        <f>_xlfn.XLOOKUP(SimpleBB[[#This Row],[customer_code]],'Input  - indicative charges'!$B$13:$B$69,'Input  - indicative charges'!$E$13:$E$69)</f>
        <v>Lower South Island distributor</v>
      </c>
      <c r="K413" s="70">
        <f t="shared" si="6"/>
        <v>16.218367380580936</v>
      </c>
    </row>
    <row r="414" spans="1:11" x14ac:dyDescent="0.25">
      <c r="A414" s="65">
        <v>44531</v>
      </c>
      <c r="B414" s="66" t="s">
        <v>136</v>
      </c>
      <c r="C414" s="66" t="s">
        <v>137</v>
      </c>
      <c r="D414" s="67">
        <v>125509.41</v>
      </c>
      <c r="E414" s="66">
        <v>1.2383</v>
      </c>
      <c r="F414" s="67">
        <v>155418.30240300001</v>
      </c>
      <c r="G414" s="66" t="s">
        <v>10</v>
      </c>
      <c r="H414" s="68">
        <v>4.56121600787113E-6</v>
      </c>
      <c r="I414" s="87">
        <v>0.70889644883672098</v>
      </c>
      <c r="J414" s="69" t="str">
        <f>_xlfn.XLOOKUP(SimpleBB[[#This Row],[customer_code]],'Input  - indicative charges'!$B$13:$B$69,'Input  - indicative charges'!$E$13:$E$69)</f>
        <v>Upper South Island distributor</v>
      </c>
      <c r="K414" s="70">
        <f t="shared" si="6"/>
        <v>0.65534183151105652</v>
      </c>
    </row>
    <row r="415" spans="1:11" x14ac:dyDescent="0.25">
      <c r="A415" s="65">
        <v>44531</v>
      </c>
      <c r="B415" s="66" t="s">
        <v>136</v>
      </c>
      <c r="C415" s="66" t="s">
        <v>137</v>
      </c>
      <c r="D415" s="67">
        <v>125509.41</v>
      </c>
      <c r="E415" s="66">
        <v>1.2383</v>
      </c>
      <c r="F415" s="67">
        <v>155418.30240300001</v>
      </c>
      <c r="G415" s="66" t="s">
        <v>12</v>
      </c>
      <c r="H415" s="68">
        <v>9.9770902398759302E-5</v>
      </c>
      <c r="I415" s="87">
        <v>15.5062242800305</v>
      </c>
      <c r="J415" s="69" t="str">
        <f>_xlfn.XLOOKUP(SimpleBB[[#This Row],[customer_code]],'Input  - indicative charges'!$B$13:$B$69,'Input  - indicative charges'!$E$13:$E$69)</f>
        <v>Lower North Island distributor</v>
      </c>
      <c r="K415" s="70">
        <f t="shared" si="6"/>
        <v>14.334783925313429</v>
      </c>
    </row>
    <row r="416" spans="1:11" x14ac:dyDescent="0.25">
      <c r="A416" s="65">
        <v>44531</v>
      </c>
      <c r="B416" s="66" t="s">
        <v>136</v>
      </c>
      <c r="C416" s="66" t="s">
        <v>137</v>
      </c>
      <c r="D416" s="67">
        <v>125509.41</v>
      </c>
      <c r="E416" s="66">
        <v>1.2383</v>
      </c>
      <c r="F416" s="67">
        <v>155418.30240300001</v>
      </c>
      <c r="G416" s="66" t="s">
        <v>14</v>
      </c>
      <c r="H416" s="68">
        <v>6.8400295681876903E-4</v>
      </c>
      <c r="I416" s="87">
        <v>106.306578387405</v>
      </c>
      <c r="J416" s="69" t="str">
        <f>_xlfn.XLOOKUP(SimpleBB[[#This Row],[customer_code]],'Input  - indicative charges'!$B$13:$B$69,'Input  - indicative charges'!$E$13:$E$69)</f>
        <v>Upper North Island distributor</v>
      </c>
      <c r="K416" s="70">
        <f t="shared" si="6"/>
        <v>98.275492699106493</v>
      </c>
    </row>
    <row r="417" spans="1:11" x14ac:dyDescent="0.25">
      <c r="A417" s="65">
        <v>44531</v>
      </c>
      <c r="B417" s="66" t="s">
        <v>136</v>
      </c>
      <c r="C417" s="66" t="s">
        <v>137</v>
      </c>
      <c r="D417" s="67">
        <v>125509.41</v>
      </c>
      <c r="E417" s="66">
        <v>1.2383</v>
      </c>
      <c r="F417" s="67">
        <v>155418.30240300001</v>
      </c>
      <c r="G417" s="66" t="s">
        <v>16</v>
      </c>
      <c r="H417" s="68">
        <v>8.9217387779067601E-3</v>
      </c>
      <c r="I417" s="87">
        <v>1386.60149534528</v>
      </c>
      <c r="J417" s="69" t="str">
        <f>_xlfn.XLOOKUP(SimpleBB[[#This Row],[customer_code]],'Input  - indicative charges'!$B$13:$B$69,'Input  - indicative charges'!$E$13:$E$69)</f>
        <v>South Island generation</v>
      </c>
      <c r="K417" s="70">
        <f t="shared" si="6"/>
        <v>1281.8486607270966</v>
      </c>
    </row>
    <row r="418" spans="1:11" x14ac:dyDescent="0.25">
      <c r="A418" s="65">
        <v>44531</v>
      </c>
      <c r="B418" s="66" t="s">
        <v>136</v>
      </c>
      <c r="C418" s="66" t="s">
        <v>137</v>
      </c>
      <c r="D418" s="67">
        <v>125509.41</v>
      </c>
      <c r="E418" s="66">
        <v>1.2383</v>
      </c>
      <c r="F418" s="67">
        <v>155418.30240300001</v>
      </c>
      <c r="G418" s="66" t="s">
        <v>19</v>
      </c>
      <c r="H418" s="68">
        <v>1.05922995529017E-4</v>
      </c>
      <c r="I418" s="87">
        <v>16.462372150560501</v>
      </c>
      <c r="J418" s="69" t="str">
        <f>_xlfn.XLOOKUP(SimpleBB[[#This Row],[customer_code]],'Input  - indicative charges'!$B$13:$B$69,'Input  - indicative charges'!$E$13:$E$69)</f>
        <v>Lower South Island distributor</v>
      </c>
      <c r="K418" s="70">
        <f t="shared" si="6"/>
        <v>15.218698208840687</v>
      </c>
    </row>
    <row r="419" spans="1:11" x14ac:dyDescent="0.25">
      <c r="A419" s="65">
        <v>44531</v>
      </c>
      <c r="B419" s="66" t="s">
        <v>136</v>
      </c>
      <c r="C419" s="66" t="s">
        <v>137</v>
      </c>
      <c r="D419" s="67">
        <v>125509.41</v>
      </c>
      <c r="E419" s="66">
        <v>1.2383</v>
      </c>
      <c r="F419" s="67">
        <v>155418.30240300001</v>
      </c>
      <c r="G419" s="66" t="s">
        <v>21</v>
      </c>
      <c r="H419" s="68">
        <v>6.8534715722578797E-5</v>
      </c>
      <c r="I419" s="87">
        <v>10.6515491732754</v>
      </c>
      <c r="J419" s="69" t="str">
        <f>_xlfn.XLOOKUP(SimpleBB[[#This Row],[customer_code]],'Input  - indicative charges'!$B$13:$B$69,'Input  - indicative charges'!$E$13:$E$69)</f>
        <v>Upper South Island distributor</v>
      </c>
      <c r="K419" s="70">
        <f t="shared" si="6"/>
        <v>9.8468623380735352</v>
      </c>
    </row>
    <row r="420" spans="1:11" x14ac:dyDescent="0.25">
      <c r="A420" s="65">
        <v>44531</v>
      </c>
      <c r="B420" s="66" t="s">
        <v>136</v>
      </c>
      <c r="C420" s="66" t="s">
        <v>137</v>
      </c>
      <c r="D420" s="67">
        <v>125509.41</v>
      </c>
      <c r="E420" s="66">
        <v>1.2383</v>
      </c>
      <c r="F420" s="67">
        <v>155418.30240300001</v>
      </c>
      <c r="G420" s="66" t="s">
        <v>23</v>
      </c>
      <c r="H420" s="68">
        <v>2.5899091676464397E-4</v>
      </c>
      <c r="I420" s="87">
        <v>40.251928621357699</v>
      </c>
      <c r="J420" s="69" t="str">
        <f>_xlfn.XLOOKUP(SimpleBB[[#This Row],[customer_code]],'Input  - indicative charges'!$B$13:$B$69,'Input  - indicative charges'!$E$13:$E$69)</f>
        <v>Lower North Island distributor</v>
      </c>
      <c r="K420" s="70">
        <f t="shared" si="6"/>
        <v>37.211037899625104</v>
      </c>
    </row>
    <row r="421" spans="1:11" x14ac:dyDescent="0.25">
      <c r="A421" s="65">
        <v>44531</v>
      </c>
      <c r="B421" s="66" t="s">
        <v>136</v>
      </c>
      <c r="C421" s="66" t="s">
        <v>137</v>
      </c>
      <c r="D421" s="67">
        <v>125509.41</v>
      </c>
      <c r="E421" s="66">
        <v>1.2383</v>
      </c>
      <c r="F421" s="67">
        <v>155418.30240300001</v>
      </c>
      <c r="G421" s="66" t="s">
        <v>25</v>
      </c>
      <c r="H421" s="68">
        <v>1.1154872268245001E-2</v>
      </c>
      <c r="I421" s="87">
        <v>1733.67131145294</v>
      </c>
      <c r="J421" s="69" t="str">
        <f>_xlfn.XLOOKUP(SimpleBB[[#This Row],[customer_code]],'Input  - indicative charges'!$B$13:$B$69,'Input  - indicative charges'!$E$13:$E$69)</f>
        <v>North Island generation</v>
      </c>
      <c r="K421" s="70">
        <f t="shared" si="6"/>
        <v>1602.6985808013719</v>
      </c>
    </row>
    <row r="422" spans="1:11" x14ac:dyDescent="0.25">
      <c r="A422" s="65">
        <v>44531</v>
      </c>
      <c r="B422" s="66" t="s">
        <v>136</v>
      </c>
      <c r="C422" s="66" t="s">
        <v>137</v>
      </c>
      <c r="D422" s="67">
        <v>125509.41</v>
      </c>
      <c r="E422" s="66">
        <v>1.2383</v>
      </c>
      <c r="F422" s="67">
        <v>155418.30240300001</v>
      </c>
      <c r="G422" s="66" t="s">
        <v>27</v>
      </c>
      <c r="H422" s="68">
        <v>5.4673579739662704E-4</v>
      </c>
      <c r="I422" s="87">
        <v>84.972749494334394</v>
      </c>
      <c r="J422" s="69" t="str">
        <f>_xlfn.XLOOKUP(SimpleBB[[#This Row],[customer_code]],'Input  - indicative charges'!$B$13:$B$69,'Input  - indicative charges'!$E$13:$E$69)</f>
        <v>Lower North Island distributor</v>
      </c>
      <c r="K422" s="70">
        <f t="shared" si="6"/>
        <v>78.553359060447804</v>
      </c>
    </row>
    <row r="423" spans="1:11" x14ac:dyDescent="0.25">
      <c r="A423" s="65">
        <v>44531</v>
      </c>
      <c r="B423" s="66" t="s">
        <v>136</v>
      </c>
      <c r="C423" s="66" t="s">
        <v>137</v>
      </c>
      <c r="D423" s="67">
        <v>125509.41</v>
      </c>
      <c r="E423" s="66">
        <v>1.2383</v>
      </c>
      <c r="F423" s="67">
        <v>155418.30240300001</v>
      </c>
      <c r="G423" s="66" t="s">
        <v>29</v>
      </c>
      <c r="H423" s="68">
        <v>4.1494386449573102E-2</v>
      </c>
      <c r="I423" s="87">
        <v>6448.9871012467001</v>
      </c>
      <c r="J423" s="69" t="str">
        <f>_xlfn.XLOOKUP(SimpleBB[[#This Row],[customer_code]],'Input  - indicative charges'!$B$13:$B$69,'Input  - indicative charges'!$E$13:$E$69)</f>
        <v>Lower North Island distributor</v>
      </c>
      <c r="K423" s="70">
        <f t="shared" si="6"/>
        <v>5961.7889541658951</v>
      </c>
    </row>
    <row r="424" spans="1:11" x14ac:dyDescent="0.25">
      <c r="A424" s="65">
        <v>44531</v>
      </c>
      <c r="B424" s="66" t="s">
        <v>136</v>
      </c>
      <c r="C424" s="66" t="s">
        <v>137</v>
      </c>
      <c r="D424" s="67">
        <v>125509.41</v>
      </c>
      <c r="E424" s="66">
        <v>1.2383</v>
      </c>
      <c r="F424" s="67">
        <v>155418.30240300001</v>
      </c>
      <c r="G424" s="66" t="s">
        <v>31</v>
      </c>
      <c r="H424" s="68">
        <v>1.6739179681352699E-5</v>
      </c>
      <c r="I424" s="87">
        <v>2.6015748896946298</v>
      </c>
      <c r="J424" s="69" t="str">
        <f>_xlfn.XLOOKUP(SimpleBB[[#This Row],[customer_code]],'Input  - indicative charges'!$B$13:$B$69,'Input  - indicative charges'!$E$13:$E$69)</f>
        <v>Major Industrial</v>
      </c>
      <c r="K424" s="70">
        <f t="shared" si="6"/>
        <v>2.4050351159515335</v>
      </c>
    </row>
    <row r="425" spans="1:11" x14ac:dyDescent="0.25">
      <c r="A425" s="65">
        <v>44531</v>
      </c>
      <c r="B425" s="66" t="s">
        <v>136</v>
      </c>
      <c r="C425" s="66" t="s">
        <v>137</v>
      </c>
      <c r="D425" s="67">
        <v>125509.41</v>
      </c>
      <c r="E425" s="66">
        <v>1.2383</v>
      </c>
      <c r="F425" s="67">
        <v>155418.30240300001</v>
      </c>
      <c r="G425" s="66" t="s">
        <v>34</v>
      </c>
      <c r="H425" s="68">
        <v>5.3407582213357697E-5</v>
      </c>
      <c r="I425" s="87">
        <v>8.3005157630487094</v>
      </c>
      <c r="J425" s="69" t="str">
        <f>_xlfn.XLOOKUP(SimpleBB[[#This Row],[customer_code]],'Input  - indicative charges'!$B$13:$B$69,'Input  - indicative charges'!$E$13:$E$69)</f>
        <v>Major Industrial</v>
      </c>
      <c r="K425" s="70">
        <f t="shared" si="6"/>
        <v>7.673441179694283</v>
      </c>
    </row>
    <row r="426" spans="1:11" x14ac:dyDescent="0.25">
      <c r="A426" s="65">
        <v>44531</v>
      </c>
      <c r="B426" s="66" t="s">
        <v>136</v>
      </c>
      <c r="C426" s="66" t="s">
        <v>137</v>
      </c>
      <c r="D426" s="67">
        <v>125509.41</v>
      </c>
      <c r="E426" s="66">
        <v>1.2383</v>
      </c>
      <c r="F426" s="67">
        <v>155418.30240300001</v>
      </c>
      <c r="G426" s="66" t="s">
        <v>36</v>
      </c>
      <c r="H426" s="68">
        <v>4.4961215845156302E-5</v>
      </c>
      <c r="I426" s="87">
        <v>6.9877958406290599</v>
      </c>
      <c r="J426" s="69" t="str">
        <f>_xlfn.XLOOKUP(SimpleBB[[#This Row],[customer_code]],'Input  - indicative charges'!$B$13:$B$69,'Input  - indicative charges'!$E$13:$E$69)</f>
        <v>Upper South Island distributor</v>
      </c>
      <c r="K426" s="70">
        <f t="shared" si="6"/>
        <v>6.4598926005876436</v>
      </c>
    </row>
    <row r="427" spans="1:11" x14ac:dyDescent="0.25">
      <c r="A427" s="65">
        <v>44531</v>
      </c>
      <c r="B427" s="66" t="s">
        <v>136</v>
      </c>
      <c r="C427" s="66" t="s">
        <v>137</v>
      </c>
      <c r="D427" s="67">
        <v>125509.41</v>
      </c>
      <c r="E427" s="66">
        <v>1.2383</v>
      </c>
      <c r="F427" s="67">
        <v>155418.30240300001</v>
      </c>
      <c r="G427" s="66" t="s">
        <v>38</v>
      </c>
      <c r="H427" s="68">
        <v>2.5114628769764899E-5</v>
      </c>
      <c r="I427" s="87">
        <v>3.9032729688784098</v>
      </c>
      <c r="J427" s="69" t="str">
        <f>_xlfn.XLOOKUP(SimpleBB[[#This Row],[customer_code]],'Input  - indicative charges'!$B$13:$B$69,'Input  - indicative charges'!$E$13:$E$69)</f>
        <v>North Island generation</v>
      </c>
      <c r="K427" s="70">
        <f t="shared" si="6"/>
        <v>3.6083945130631503</v>
      </c>
    </row>
    <row r="428" spans="1:11" x14ac:dyDescent="0.25">
      <c r="A428" s="65">
        <v>44531</v>
      </c>
      <c r="B428" s="66" t="s">
        <v>136</v>
      </c>
      <c r="C428" s="66" t="s">
        <v>137</v>
      </c>
      <c r="D428" s="67">
        <v>125509.41</v>
      </c>
      <c r="E428" s="66">
        <v>1.2383</v>
      </c>
      <c r="F428" s="67">
        <v>155418.30240300001</v>
      </c>
      <c r="G428" s="66" t="s">
        <v>40</v>
      </c>
      <c r="H428" s="68">
        <v>8.2346301668117196E-7</v>
      </c>
      <c r="I428" s="87">
        <v>0.12798122414424101</v>
      </c>
      <c r="J428" s="69" t="str">
        <f>_xlfn.XLOOKUP(SimpleBB[[#This Row],[customer_code]],'Input  - indicative charges'!$B$13:$B$69,'Input  - indicative charges'!$E$13:$E$69)</f>
        <v>North Island generation</v>
      </c>
      <c r="K428" s="70">
        <f t="shared" si="6"/>
        <v>0.11831269569391219</v>
      </c>
    </row>
    <row r="429" spans="1:11" x14ac:dyDescent="0.25">
      <c r="A429" s="65">
        <v>44531</v>
      </c>
      <c r="B429" s="66" t="s">
        <v>136</v>
      </c>
      <c r="C429" s="66" t="s">
        <v>137</v>
      </c>
      <c r="D429" s="67">
        <v>125509.41</v>
      </c>
      <c r="E429" s="66">
        <v>1.2383</v>
      </c>
      <c r="F429" s="67">
        <v>155418.30240300001</v>
      </c>
      <c r="G429" s="66" t="s">
        <v>42</v>
      </c>
      <c r="H429" s="68">
        <v>4.5768954627937904E-3</v>
      </c>
      <c r="I429" s="87">
        <v>711.33332310340404</v>
      </c>
      <c r="J429" s="69" t="str">
        <f>_xlfn.XLOOKUP(SimpleBB[[#This Row],[customer_code]],'Input  - indicative charges'!$B$13:$B$69,'Input  - indicative charges'!$E$13:$E$69)</f>
        <v>South Island generation</v>
      </c>
      <c r="K429" s="70">
        <f t="shared" si="6"/>
        <v>657.59460855305031</v>
      </c>
    </row>
    <row r="430" spans="1:11" x14ac:dyDescent="0.25">
      <c r="A430" s="65">
        <v>44531</v>
      </c>
      <c r="B430" s="66" t="s">
        <v>136</v>
      </c>
      <c r="C430" s="66" t="s">
        <v>137</v>
      </c>
      <c r="D430" s="67">
        <v>125509.41</v>
      </c>
      <c r="E430" s="66">
        <v>1.2383</v>
      </c>
      <c r="F430" s="67">
        <v>155418.30240300001</v>
      </c>
      <c r="G430" s="66" t="s">
        <v>44</v>
      </c>
      <c r="H430" s="68">
        <v>4.1285881405960901E-5</v>
      </c>
      <c r="I430" s="87">
        <v>6.41658160132602</v>
      </c>
      <c r="J430" s="69" t="str">
        <f>_xlfn.XLOOKUP(SimpleBB[[#This Row],[customer_code]],'Input  - indicative charges'!$B$13:$B$69,'Input  - indicative charges'!$E$13:$E$69)</f>
        <v>Major Industrial</v>
      </c>
      <c r="K430" s="70">
        <f t="shared" si="6"/>
        <v>5.9318315750537574</v>
      </c>
    </row>
    <row r="431" spans="1:11" x14ac:dyDescent="0.25">
      <c r="A431" s="65">
        <v>44531</v>
      </c>
      <c r="B431" s="66" t="s">
        <v>136</v>
      </c>
      <c r="C431" s="66" t="s">
        <v>137</v>
      </c>
      <c r="D431" s="67">
        <v>125509.41</v>
      </c>
      <c r="E431" s="66">
        <v>1.2383</v>
      </c>
      <c r="F431" s="67">
        <v>155418.30240300001</v>
      </c>
      <c r="G431" s="66" t="s">
        <v>46</v>
      </c>
      <c r="H431" s="68">
        <v>8.9958933262949297E-5</v>
      </c>
      <c r="I431" s="87">
        <v>13.9812646937123</v>
      </c>
      <c r="J431" s="69" t="str">
        <f>_xlfn.XLOOKUP(SimpleBB[[#This Row],[customer_code]],'Input  - indicative charges'!$B$13:$B$69,'Input  - indicative charges'!$E$13:$E$69)</f>
        <v>Upper South Island distributor</v>
      </c>
      <c r="K431" s="70">
        <f t="shared" si="6"/>
        <v>12.925029637620142</v>
      </c>
    </row>
    <row r="432" spans="1:11" x14ac:dyDescent="0.25">
      <c r="A432" s="65">
        <v>44531</v>
      </c>
      <c r="B432" s="66" t="s">
        <v>136</v>
      </c>
      <c r="C432" s="66" t="s">
        <v>137</v>
      </c>
      <c r="D432" s="67">
        <v>125509.41</v>
      </c>
      <c r="E432" s="66">
        <v>1.2383</v>
      </c>
      <c r="F432" s="67">
        <v>155418.30240300001</v>
      </c>
      <c r="G432" s="66" t="s">
        <v>48</v>
      </c>
      <c r="H432" s="68">
        <v>6.7523322737028199E-2</v>
      </c>
      <c r="I432" s="87">
        <v>10494.360192398801</v>
      </c>
      <c r="J432" s="69" t="str">
        <f>_xlfn.XLOOKUP(SimpleBB[[#This Row],[customer_code]],'Input  - indicative charges'!$B$13:$B$69,'Input  - indicative charges'!$E$13:$E$69)</f>
        <v>North Island generation</v>
      </c>
      <c r="K432" s="70">
        <f t="shared" si="6"/>
        <v>9701.5484282774469</v>
      </c>
    </row>
    <row r="433" spans="1:11" x14ac:dyDescent="0.25">
      <c r="A433" s="65">
        <v>44531</v>
      </c>
      <c r="B433" s="66" t="s">
        <v>136</v>
      </c>
      <c r="C433" s="66" t="s">
        <v>137</v>
      </c>
      <c r="D433" s="67">
        <v>125509.41</v>
      </c>
      <c r="E433" s="66">
        <v>1.2383</v>
      </c>
      <c r="F433" s="67">
        <v>155418.30240300001</v>
      </c>
      <c r="G433" s="66" t="s">
        <v>50</v>
      </c>
      <c r="H433" s="68">
        <v>1.10751276627268E-3</v>
      </c>
      <c r="I433" s="87">
        <v>172.12775402375101</v>
      </c>
      <c r="J433" s="69" t="str">
        <f>_xlfn.XLOOKUP(SimpleBB[[#This Row],[customer_code]],'Input  - indicative charges'!$B$13:$B$69,'Input  - indicative charges'!$E$13:$E$69)</f>
        <v>North Island generation</v>
      </c>
      <c r="K433" s="70">
        <f t="shared" si="6"/>
        <v>159.12411151292315</v>
      </c>
    </row>
    <row r="434" spans="1:11" x14ac:dyDescent="0.25">
      <c r="A434" s="65">
        <v>44531</v>
      </c>
      <c r="B434" s="66" t="s">
        <v>136</v>
      </c>
      <c r="C434" s="66" t="s">
        <v>137</v>
      </c>
      <c r="D434" s="67">
        <v>125509.41</v>
      </c>
      <c r="E434" s="66">
        <v>1.2383</v>
      </c>
      <c r="F434" s="67">
        <v>155418.30240300001</v>
      </c>
      <c r="G434" s="66" t="s">
        <v>52</v>
      </c>
      <c r="H434" s="68">
        <v>2.2348717509101499E-3</v>
      </c>
      <c r="I434" s="87">
        <v>347.33997361487599</v>
      </c>
      <c r="J434" s="69" t="str">
        <f>_xlfn.XLOOKUP(SimpleBB[[#This Row],[customer_code]],'Input  - indicative charges'!$B$13:$B$69,'Input  - indicative charges'!$E$13:$E$69)</f>
        <v>North Island generation</v>
      </c>
      <c r="K434" s="70">
        <f t="shared" si="6"/>
        <v>321.09966813813696</v>
      </c>
    </row>
    <row r="435" spans="1:11" x14ac:dyDescent="0.25">
      <c r="A435" s="65">
        <v>44531</v>
      </c>
      <c r="B435" s="66" t="s">
        <v>136</v>
      </c>
      <c r="C435" s="66" t="s">
        <v>137</v>
      </c>
      <c r="D435" s="67">
        <v>125509.41</v>
      </c>
      <c r="E435" s="66">
        <v>1.2383</v>
      </c>
      <c r="F435" s="67">
        <v>155418.30240300001</v>
      </c>
      <c r="G435" s="66" t="s">
        <v>54</v>
      </c>
      <c r="H435" s="68">
        <v>7.2301850453286502E-6</v>
      </c>
      <c r="I435" s="87">
        <v>1.12370308580453</v>
      </c>
      <c r="J435" s="69" t="str">
        <f>_xlfn.XLOOKUP(SimpleBB[[#This Row],[customer_code]],'Input  - indicative charges'!$B$13:$B$69,'Input  - indicative charges'!$E$13:$E$69)</f>
        <v>Upper South Island distributor</v>
      </c>
      <c r="K435" s="70">
        <f t="shared" si="6"/>
        <v>1.0388112954073814</v>
      </c>
    </row>
    <row r="436" spans="1:11" x14ac:dyDescent="0.25">
      <c r="A436" s="65">
        <v>44531</v>
      </c>
      <c r="B436" s="66" t="s">
        <v>136</v>
      </c>
      <c r="C436" s="66" t="s">
        <v>137</v>
      </c>
      <c r="D436" s="67">
        <v>125509.41</v>
      </c>
      <c r="E436" s="66">
        <v>1.2383</v>
      </c>
      <c r="F436" s="67">
        <v>155418.30240300001</v>
      </c>
      <c r="G436" s="66" t="s">
        <v>56</v>
      </c>
      <c r="H436" s="68">
        <v>2.1079704563812598E-3</v>
      </c>
      <c r="I436" s="87">
        <v>327.61718984645302</v>
      </c>
      <c r="J436" s="69" t="str">
        <f>_xlfn.XLOOKUP(SimpleBB[[#This Row],[customer_code]],'Input  - indicative charges'!$B$13:$B$69,'Input  - indicative charges'!$E$13:$E$69)</f>
        <v>Upper North Island distributor</v>
      </c>
      <c r="K436" s="70">
        <f t="shared" si="6"/>
        <v>302.86687086780967</v>
      </c>
    </row>
    <row r="437" spans="1:11" x14ac:dyDescent="0.25">
      <c r="A437" s="65">
        <v>44531</v>
      </c>
      <c r="B437" s="66" t="s">
        <v>136</v>
      </c>
      <c r="C437" s="66" t="s">
        <v>137</v>
      </c>
      <c r="D437" s="67">
        <v>125509.41</v>
      </c>
      <c r="E437" s="66">
        <v>1.2383</v>
      </c>
      <c r="F437" s="67">
        <v>155418.30240300001</v>
      </c>
      <c r="G437" s="66" t="s">
        <v>58</v>
      </c>
      <c r="H437" s="68">
        <v>1.3792741991923399E-3</v>
      </c>
      <c r="I437" s="87">
        <v>214.364454586731</v>
      </c>
      <c r="J437" s="69" t="str">
        <f>_xlfn.XLOOKUP(SimpleBB[[#This Row],[customer_code]],'Input  - indicative charges'!$B$13:$B$69,'Input  - indicative charges'!$E$13:$E$69)</f>
        <v>North Island generation</v>
      </c>
      <c r="K437" s="70">
        <f t="shared" si="6"/>
        <v>198.16997885976716</v>
      </c>
    </row>
    <row r="438" spans="1:11" x14ac:dyDescent="0.25">
      <c r="A438" s="65">
        <v>44531</v>
      </c>
      <c r="B438" s="66" t="s">
        <v>136</v>
      </c>
      <c r="C438" s="66" t="s">
        <v>137</v>
      </c>
      <c r="D438" s="67">
        <v>125509.41</v>
      </c>
      <c r="E438" s="66">
        <v>1.2383</v>
      </c>
      <c r="F438" s="67">
        <v>155418.30240300001</v>
      </c>
      <c r="G438" s="66" t="s">
        <v>60</v>
      </c>
      <c r="H438" s="68">
        <v>2.2792266542943999E-4</v>
      </c>
      <c r="I438" s="87">
        <v>35.423353740210601</v>
      </c>
      <c r="J438" s="69" t="str">
        <f>_xlfn.XLOOKUP(SimpleBB[[#This Row],[customer_code]],'Input  - indicative charges'!$B$13:$B$69,'Input  - indicative charges'!$E$13:$E$69)</f>
        <v>Major Industrial</v>
      </c>
      <c r="K438" s="70">
        <f t="shared" si="6"/>
        <v>32.747244758339292</v>
      </c>
    </row>
    <row r="439" spans="1:11" x14ac:dyDescent="0.25">
      <c r="A439" s="65">
        <v>44531</v>
      </c>
      <c r="B439" s="66" t="s">
        <v>136</v>
      </c>
      <c r="C439" s="66" t="s">
        <v>137</v>
      </c>
      <c r="D439" s="67">
        <v>125509.41</v>
      </c>
      <c r="E439" s="66">
        <v>1.2383</v>
      </c>
      <c r="F439" s="67">
        <v>155418.30240300001</v>
      </c>
      <c r="G439" s="66" t="s">
        <v>62</v>
      </c>
      <c r="H439" s="68">
        <v>7.39107589810296E-4</v>
      </c>
      <c r="I439" s="87">
        <v>114.870846901489</v>
      </c>
      <c r="J439" s="69" t="str">
        <f>_xlfn.XLOOKUP(SimpleBB[[#This Row],[customer_code]],'Input  - indicative charges'!$B$13:$B$69,'Input  - indicative charges'!$E$13:$E$69)</f>
        <v>Major Industrial</v>
      </c>
      <c r="K439" s="70">
        <f t="shared" si="6"/>
        <v>106.19276104313936</v>
      </c>
    </row>
    <row r="440" spans="1:11" x14ac:dyDescent="0.25">
      <c r="A440" s="65">
        <v>44531</v>
      </c>
      <c r="B440" s="66" t="s">
        <v>136</v>
      </c>
      <c r="C440" s="66" t="s">
        <v>137</v>
      </c>
      <c r="D440" s="67">
        <v>125509.41</v>
      </c>
      <c r="E440" s="66">
        <v>1.2383</v>
      </c>
      <c r="F440" s="67">
        <v>155418.30240300001</v>
      </c>
      <c r="G440" s="66" t="s">
        <v>64</v>
      </c>
      <c r="H440" s="68">
        <v>4.39318255637297E-5</v>
      </c>
      <c r="I440" s="87">
        <v>6.8278097505795996</v>
      </c>
      <c r="J440" s="69" t="str">
        <f>_xlfn.XLOOKUP(SimpleBB[[#This Row],[customer_code]],'Input  - indicative charges'!$B$13:$B$69,'Input  - indicative charges'!$E$13:$E$69)</f>
        <v>Major Industrial</v>
      </c>
      <c r="K440" s="70">
        <f t="shared" si="6"/>
        <v>6.3119928933153693</v>
      </c>
    </row>
    <row r="441" spans="1:11" x14ac:dyDescent="0.25">
      <c r="A441" s="65">
        <v>44531</v>
      </c>
      <c r="B441" s="66" t="s">
        <v>136</v>
      </c>
      <c r="C441" s="66" t="s">
        <v>137</v>
      </c>
      <c r="D441" s="67">
        <v>125509.41</v>
      </c>
      <c r="E441" s="66">
        <v>1.2383</v>
      </c>
      <c r="F441" s="67">
        <v>155418.30240300001</v>
      </c>
      <c r="G441" s="66" t="s">
        <v>66</v>
      </c>
      <c r="H441" s="68">
        <v>4.7382550038858298E-4</v>
      </c>
      <c r="I441" s="87">
        <v>73.641154905645706</v>
      </c>
      <c r="J441" s="69" t="str">
        <f>_xlfn.XLOOKUP(SimpleBB[[#This Row],[customer_code]],'Input  - indicative charges'!$B$13:$B$69,'Input  - indicative charges'!$E$13:$E$69)</f>
        <v>Upper South Island distributor</v>
      </c>
      <c r="K441" s="70">
        <f t="shared" si="6"/>
        <v>68.077826330839699</v>
      </c>
    </row>
    <row r="442" spans="1:11" x14ac:dyDescent="0.25">
      <c r="A442" s="65">
        <v>44531</v>
      </c>
      <c r="B442" s="66" t="s">
        <v>136</v>
      </c>
      <c r="C442" s="66" t="s">
        <v>137</v>
      </c>
      <c r="D442" s="67">
        <v>125509.41</v>
      </c>
      <c r="E442" s="66">
        <v>1.2383</v>
      </c>
      <c r="F442" s="67">
        <v>155418.30240300001</v>
      </c>
      <c r="G442" s="66" t="s">
        <v>68</v>
      </c>
      <c r="H442" s="68">
        <v>8.5574177104902197E-4</v>
      </c>
      <c r="I442" s="87">
        <v>132.997933351775</v>
      </c>
      <c r="J442" s="69" t="str">
        <f>_xlfn.XLOOKUP(SimpleBB[[#This Row],[customer_code]],'Input  - indicative charges'!$B$13:$B$69,'Input  - indicative charges'!$E$13:$E$69)</f>
        <v>Major Industrial</v>
      </c>
      <c r="K442" s="70">
        <f t="shared" si="6"/>
        <v>122.95041027919281</v>
      </c>
    </row>
    <row r="443" spans="1:11" x14ac:dyDescent="0.25">
      <c r="A443" s="65">
        <v>44531</v>
      </c>
      <c r="B443" s="66" t="s">
        <v>136</v>
      </c>
      <c r="C443" s="66" t="s">
        <v>137</v>
      </c>
      <c r="D443" s="67">
        <v>125509.41</v>
      </c>
      <c r="E443" s="66">
        <v>1.2383</v>
      </c>
      <c r="F443" s="67">
        <v>155418.30240300001</v>
      </c>
      <c r="G443" s="66" t="s">
        <v>70</v>
      </c>
      <c r="H443" s="68">
        <v>0.43620753196246298</v>
      </c>
      <c r="I443" s="87">
        <v>67794.634113008404</v>
      </c>
      <c r="J443" s="69" t="str">
        <f>_xlfn.XLOOKUP(SimpleBB[[#This Row],[customer_code]],'Input  - indicative charges'!$B$13:$B$69,'Input  - indicative charges'!$E$13:$E$69)</f>
        <v>Lower North Island distributor</v>
      </c>
      <c r="K443" s="70">
        <f t="shared" si="6"/>
        <v>62672.989488305451</v>
      </c>
    </row>
    <row r="444" spans="1:11" x14ac:dyDescent="0.25">
      <c r="A444" s="65">
        <v>44531</v>
      </c>
      <c r="B444" s="66" t="s">
        <v>136</v>
      </c>
      <c r="C444" s="66" t="s">
        <v>137</v>
      </c>
      <c r="D444" s="67">
        <v>125509.41</v>
      </c>
      <c r="E444" s="66">
        <v>1.2383</v>
      </c>
      <c r="F444" s="67">
        <v>155418.30240300001</v>
      </c>
      <c r="G444" s="66" t="s">
        <v>72</v>
      </c>
      <c r="H444" s="68">
        <v>7.1153459726446894E-5</v>
      </c>
      <c r="I444" s="87">
        <v>11.0585499207846</v>
      </c>
      <c r="J444" s="69" t="str">
        <f>_xlfn.XLOOKUP(SimpleBB[[#This Row],[customer_code]],'Input  - indicative charges'!$B$13:$B$69,'Input  - indicative charges'!$E$13:$E$69)</f>
        <v>Lower South Island distributor</v>
      </c>
      <c r="K444" s="70">
        <f t="shared" si="6"/>
        <v>10.223115619828206</v>
      </c>
    </row>
    <row r="445" spans="1:11" x14ac:dyDescent="0.25">
      <c r="A445" s="65">
        <v>44531</v>
      </c>
      <c r="B445" s="66" t="s">
        <v>136</v>
      </c>
      <c r="C445" s="66" t="s">
        <v>137</v>
      </c>
      <c r="D445" s="67">
        <v>125509.41</v>
      </c>
      <c r="E445" s="66">
        <v>1.2383</v>
      </c>
      <c r="F445" s="67">
        <v>155418.30240300001</v>
      </c>
      <c r="G445" s="66" t="s">
        <v>74</v>
      </c>
      <c r="H445" s="68">
        <v>1.1181182733381599E-6</v>
      </c>
      <c r="I445" s="87">
        <v>0.17377604392799101</v>
      </c>
      <c r="J445" s="69" t="str">
        <f>_xlfn.XLOOKUP(SimpleBB[[#This Row],[customer_code]],'Input  - indicative charges'!$B$13:$B$69,'Input  - indicative charges'!$E$13:$E$69)</f>
        <v>Major Industrial</v>
      </c>
      <c r="K445" s="70">
        <f t="shared" si="6"/>
        <v>0.16064787894958954</v>
      </c>
    </row>
    <row r="446" spans="1:11" x14ac:dyDescent="0.25">
      <c r="A446" s="65">
        <v>44531</v>
      </c>
      <c r="B446" s="66" t="s">
        <v>136</v>
      </c>
      <c r="C446" s="66" t="s">
        <v>137</v>
      </c>
      <c r="D446" s="67">
        <v>125509.41</v>
      </c>
      <c r="E446" s="66">
        <v>1.2383</v>
      </c>
      <c r="F446" s="67">
        <v>155418.30240300001</v>
      </c>
      <c r="G446" s="66" t="s">
        <v>76</v>
      </c>
      <c r="H446" s="68">
        <v>6.9779158914792699E-5</v>
      </c>
      <c r="I446" s="87">
        <v>10.844958421646201</v>
      </c>
      <c r="J446" s="69" t="str">
        <f>_xlfn.XLOOKUP(SimpleBB[[#This Row],[customer_code]],'Input  - indicative charges'!$B$13:$B$69,'Input  - indicative charges'!$E$13:$E$69)</f>
        <v>Lower North Island distributor</v>
      </c>
      <c r="K446" s="70">
        <f t="shared" si="6"/>
        <v>10.025660202368792</v>
      </c>
    </row>
    <row r="447" spans="1:11" x14ac:dyDescent="0.25">
      <c r="A447" s="65">
        <v>44531</v>
      </c>
      <c r="B447" s="66" t="s">
        <v>136</v>
      </c>
      <c r="C447" s="66" t="s">
        <v>137</v>
      </c>
      <c r="D447" s="67">
        <v>125509.41</v>
      </c>
      <c r="E447" s="66">
        <v>1.2383</v>
      </c>
      <c r="F447" s="67">
        <v>155418.30240300001</v>
      </c>
      <c r="G447" s="66" t="s">
        <v>78</v>
      </c>
      <c r="H447" s="68">
        <v>2.96633549677114E-6</v>
      </c>
      <c r="I447" s="87">
        <v>0.46102282726593102</v>
      </c>
      <c r="J447" s="69" t="str">
        <f>_xlfn.XLOOKUP(SimpleBB[[#This Row],[customer_code]],'Input  - indicative charges'!$B$13:$B$69,'Input  - indicative charges'!$E$13:$E$69)</f>
        <v>North Island generation</v>
      </c>
      <c r="K447" s="70">
        <f t="shared" si="6"/>
        <v>0.42619418461559999</v>
      </c>
    </row>
    <row r="448" spans="1:11" x14ac:dyDescent="0.25">
      <c r="A448" s="65">
        <v>44531</v>
      </c>
      <c r="B448" s="66" t="s">
        <v>136</v>
      </c>
      <c r="C448" s="66" t="s">
        <v>137</v>
      </c>
      <c r="D448" s="67">
        <v>125509.41</v>
      </c>
      <c r="E448" s="66">
        <v>1.2383</v>
      </c>
      <c r="F448" s="67">
        <v>155418.30240300001</v>
      </c>
      <c r="G448" s="66" t="s">
        <v>80</v>
      </c>
      <c r="H448" s="68">
        <v>7.1787973751347097E-7</v>
      </c>
      <c r="I448" s="87">
        <v>0.11157165013385401</v>
      </c>
      <c r="J448" s="69" t="str">
        <f>_xlfn.XLOOKUP(SimpleBB[[#This Row],[customer_code]],'Input  - indicative charges'!$B$13:$B$69,'Input  - indicative charges'!$E$13:$E$69)</f>
        <v>Major Industrial</v>
      </c>
      <c r="K448" s="70">
        <f t="shared" si="6"/>
        <v>0.10314280691265214</v>
      </c>
    </row>
    <row r="449" spans="1:11" x14ac:dyDescent="0.25">
      <c r="A449" s="65">
        <v>44531</v>
      </c>
      <c r="B449" s="66" t="s">
        <v>136</v>
      </c>
      <c r="C449" s="66" t="s">
        <v>137</v>
      </c>
      <c r="D449" s="67">
        <v>125509.41</v>
      </c>
      <c r="E449" s="66">
        <v>1.2383</v>
      </c>
      <c r="F449" s="67">
        <v>155418.30240300001</v>
      </c>
      <c r="G449" s="66" t="s">
        <v>82</v>
      </c>
      <c r="H449" s="68">
        <v>0.11824417796641901</v>
      </c>
      <c r="I449" s="87">
        <v>18377.309408579102</v>
      </c>
      <c r="J449" s="69" t="str">
        <f>_xlfn.XLOOKUP(SimpleBB[[#This Row],[customer_code]],'Input  - indicative charges'!$B$13:$B$69,'Input  - indicative charges'!$E$13:$E$69)</f>
        <v>Major Industrial</v>
      </c>
      <c r="K449" s="70">
        <f t="shared" si="6"/>
        <v>16988.96873559814</v>
      </c>
    </row>
    <row r="450" spans="1:11" x14ac:dyDescent="0.25">
      <c r="A450" s="65">
        <v>44531</v>
      </c>
      <c r="B450" s="66" t="s">
        <v>136</v>
      </c>
      <c r="C450" s="66" t="s">
        <v>137</v>
      </c>
      <c r="D450" s="67">
        <v>125509.41</v>
      </c>
      <c r="E450" s="66">
        <v>1.2383</v>
      </c>
      <c r="F450" s="67">
        <v>155418.30240300001</v>
      </c>
      <c r="G450" s="66" t="s">
        <v>84</v>
      </c>
      <c r="H450" s="68">
        <v>3.6042242322327501E-9</v>
      </c>
      <c r="I450" s="87">
        <v>5.6016241165337004E-4</v>
      </c>
      <c r="J450" s="69" t="str">
        <f>_xlfn.XLOOKUP(SimpleBB[[#This Row],[customer_code]],'Input  - indicative charges'!$B$13:$B$69,'Input  - indicative charges'!$E$13:$E$69)</f>
        <v>Major Industrial</v>
      </c>
      <c r="K450" s="70">
        <f t="shared" si="6"/>
        <v>5.1784412434138598E-4</v>
      </c>
    </row>
    <row r="451" spans="1:11" x14ac:dyDescent="0.25">
      <c r="A451" s="65">
        <v>44531</v>
      </c>
      <c r="B451" s="66" t="s">
        <v>136</v>
      </c>
      <c r="C451" s="66" t="s">
        <v>137</v>
      </c>
      <c r="D451" s="67">
        <v>125509.41</v>
      </c>
      <c r="E451" s="66">
        <v>1.2383</v>
      </c>
      <c r="F451" s="67">
        <v>155418.30240300001</v>
      </c>
      <c r="G451" s="66" t="s">
        <v>86</v>
      </c>
      <c r="H451" s="68">
        <v>1.24990979115345E-2</v>
      </c>
      <c r="I451" s="87">
        <v>1942.58857897957</v>
      </c>
      <c r="J451" s="69" t="str">
        <f>_xlfn.XLOOKUP(SimpleBB[[#This Row],[customer_code]],'Input  - indicative charges'!$B$13:$B$69,'Input  - indicative charges'!$E$13:$E$69)</f>
        <v>North Island generation</v>
      </c>
      <c r="K451" s="70">
        <f t="shared" si="6"/>
        <v>1795.8328883012277</v>
      </c>
    </row>
    <row r="452" spans="1:11" x14ac:dyDescent="0.25">
      <c r="A452" s="65">
        <v>44531</v>
      </c>
      <c r="B452" s="66" t="s">
        <v>136</v>
      </c>
      <c r="C452" s="66" t="s">
        <v>137</v>
      </c>
      <c r="D452" s="67">
        <v>125509.41</v>
      </c>
      <c r="E452" s="66">
        <v>1.2383</v>
      </c>
      <c r="F452" s="67">
        <v>155418.30240300001</v>
      </c>
      <c r="G452" s="66" t="s">
        <v>88</v>
      </c>
      <c r="H452" s="68">
        <v>8.0319619535992198E-4</v>
      </c>
      <c r="I452" s="87">
        <v>124.831389179387</v>
      </c>
      <c r="J452" s="69" t="str">
        <f>_xlfn.XLOOKUP(SimpleBB[[#This Row],[customer_code]],'Input  - indicative charges'!$B$13:$B$69,'Input  - indicative charges'!$E$13:$E$69)</f>
        <v>North Island generation</v>
      </c>
      <c r="K452" s="70">
        <f t="shared" si="6"/>
        <v>115.40081961072356</v>
      </c>
    </row>
    <row r="453" spans="1:11" x14ac:dyDescent="0.25">
      <c r="A453" s="65">
        <v>44531</v>
      </c>
      <c r="B453" s="66" t="s">
        <v>136</v>
      </c>
      <c r="C453" s="66" t="s">
        <v>137</v>
      </c>
      <c r="D453" s="67">
        <v>125509.41</v>
      </c>
      <c r="E453" s="66">
        <v>1.2383</v>
      </c>
      <c r="F453" s="67">
        <v>155418.30240300001</v>
      </c>
      <c r="G453" s="66" t="s">
        <v>90</v>
      </c>
      <c r="H453" s="68">
        <v>8.7103828555988897E-5</v>
      </c>
      <c r="I453" s="87">
        <v>13.5375291669737</v>
      </c>
      <c r="J453" s="69" t="str">
        <f>_xlfn.XLOOKUP(SimpleBB[[#This Row],[customer_code]],'Input  - indicative charges'!$B$13:$B$69,'Input  - indicative charges'!$E$13:$E$69)</f>
        <v>Upper South Island distributor</v>
      </c>
      <c r="K453" s="70">
        <f t="shared" si="6"/>
        <v>12.514816759171408</v>
      </c>
    </row>
    <row r="454" spans="1:11" x14ac:dyDescent="0.25">
      <c r="A454" s="65">
        <v>44531</v>
      </c>
      <c r="B454" s="66" t="s">
        <v>136</v>
      </c>
      <c r="C454" s="66" t="s">
        <v>137</v>
      </c>
      <c r="D454" s="67">
        <v>125509.41</v>
      </c>
      <c r="E454" s="66">
        <v>1.2383</v>
      </c>
      <c r="F454" s="67">
        <v>155418.30240300001</v>
      </c>
      <c r="G454" s="66" t="s">
        <v>92</v>
      </c>
      <c r="H454" s="68">
        <v>1.3064505870586799E-5</v>
      </c>
      <c r="I454" s="87">
        <v>2.0304633241406398</v>
      </c>
      <c r="J454" s="69" t="str">
        <f>_xlfn.XLOOKUP(SimpleBB[[#This Row],[customer_code]],'Input  - indicative charges'!$B$13:$B$69,'Input  - indicative charges'!$E$13:$E$69)</f>
        <v>North Island generation</v>
      </c>
      <c r="K454" s="70">
        <f t="shared" si="6"/>
        <v>1.8770690075284056</v>
      </c>
    </row>
    <row r="455" spans="1:11" x14ac:dyDescent="0.25">
      <c r="A455" s="65">
        <v>44531</v>
      </c>
      <c r="B455" s="66" t="s">
        <v>136</v>
      </c>
      <c r="C455" s="66" t="s">
        <v>137</v>
      </c>
      <c r="D455" s="67">
        <v>125509.41</v>
      </c>
      <c r="E455" s="66">
        <v>1.2383</v>
      </c>
      <c r="F455" s="67">
        <v>155418.30240300001</v>
      </c>
      <c r="G455" s="66" t="s">
        <v>94</v>
      </c>
      <c r="H455" s="68">
        <v>7.01580214431633E-5</v>
      </c>
      <c r="I455" s="87">
        <v>10.903840592649701</v>
      </c>
      <c r="J455" s="69" t="str">
        <f>_xlfn.XLOOKUP(SimpleBB[[#This Row],[customer_code]],'Input  - indicative charges'!$B$13:$B$69,'Input  - indicative charges'!$E$13:$E$69)</f>
        <v>North Island generation</v>
      </c>
      <c r="K455" s="70">
        <f t="shared" si="6"/>
        <v>10.08009403378677</v>
      </c>
    </row>
    <row r="456" spans="1:11" x14ac:dyDescent="0.25">
      <c r="A456" s="65">
        <v>44531</v>
      </c>
      <c r="B456" s="66" t="s">
        <v>136</v>
      </c>
      <c r="C456" s="66" t="s">
        <v>137</v>
      </c>
      <c r="D456" s="67">
        <v>125509.41</v>
      </c>
      <c r="E456" s="66">
        <v>1.2383</v>
      </c>
      <c r="F456" s="67">
        <v>155418.30240300001</v>
      </c>
      <c r="G456" s="66" t="s">
        <v>96</v>
      </c>
      <c r="H456" s="68">
        <v>2.4444984518439398E-4</v>
      </c>
      <c r="I456" s="87">
        <v>37.991979961234698</v>
      </c>
      <c r="J456" s="69" t="str">
        <f>_xlfn.XLOOKUP(SimpleBB[[#This Row],[customer_code]],'Input  - indicative charges'!$B$13:$B$69,'Input  - indicative charges'!$E$13:$E$69)</f>
        <v>Upper North Island distributor</v>
      </c>
      <c r="K456" s="70">
        <f t="shared" si="6"/>
        <v>35.121820360905154</v>
      </c>
    </row>
    <row r="457" spans="1:11" x14ac:dyDescent="0.25">
      <c r="A457" s="65">
        <v>44531</v>
      </c>
      <c r="B457" s="66" t="s">
        <v>136</v>
      </c>
      <c r="C457" s="66" t="s">
        <v>137</v>
      </c>
      <c r="D457" s="67">
        <v>125509.41</v>
      </c>
      <c r="E457" s="66">
        <v>1.2383</v>
      </c>
      <c r="F457" s="67">
        <v>155418.30240300001</v>
      </c>
      <c r="G457" s="66" t="s">
        <v>98</v>
      </c>
      <c r="H457" s="68">
        <v>7.5456817024947403E-5</v>
      </c>
      <c r="I457" s="87">
        <v>11.727370406751101</v>
      </c>
      <c r="J457" s="69" t="str">
        <f>_xlfn.XLOOKUP(SimpleBB[[#This Row],[customer_code]],'Input  - indicative charges'!$B$13:$B$69,'Input  - indicative charges'!$E$13:$E$69)</f>
        <v>Major Industrial</v>
      </c>
      <c r="K457" s="70">
        <f t="shared" si="6"/>
        <v>10.841409085601168</v>
      </c>
    </row>
    <row r="458" spans="1:11" x14ac:dyDescent="0.25">
      <c r="A458" s="65">
        <v>44531</v>
      </c>
      <c r="B458" s="66" t="s">
        <v>136</v>
      </c>
      <c r="C458" s="66" t="s">
        <v>137</v>
      </c>
      <c r="D458" s="67">
        <v>125509.41</v>
      </c>
      <c r="E458" s="66">
        <v>1.2383</v>
      </c>
      <c r="F458" s="67">
        <v>155418.30240300001</v>
      </c>
      <c r="G458" s="66" t="s">
        <v>100</v>
      </c>
      <c r="H458" s="68">
        <v>3.5203600816137402E-2</v>
      </c>
      <c r="I458" s="87">
        <v>5471.2838773169497</v>
      </c>
      <c r="J458" s="69" t="str">
        <f>_xlfn.XLOOKUP(SimpleBB[[#This Row],[customer_code]],'Input  - indicative charges'!$B$13:$B$69,'Input  - indicative charges'!$E$13:$E$69)</f>
        <v>North Island generation</v>
      </c>
      <c r="K458" s="70">
        <f t="shared" si="6"/>
        <v>5057.947747885617</v>
      </c>
    </row>
    <row r="459" spans="1:11" x14ac:dyDescent="0.25">
      <c r="A459" s="65">
        <v>44531</v>
      </c>
      <c r="B459" s="66" t="s">
        <v>136</v>
      </c>
      <c r="C459" s="66" t="s">
        <v>137</v>
      </c>
      <c r="D459" s="67">
        <v>125509.41</v>
      </c>
      <c r="E459" s="66">
        <v>1.2383</v>
      </c>
      <c r="F459" s="67">
        <v>155418.30240300001</v>
      </c>
      <c r="G459" s="66" t="s">
        <v>102</v>
      </c>
      <c r="H459" s="68">
        <v>2.9724784662583E-3</v>
      </c>
      <c r="I459" s="87">
        <v>461.97755715533901</v>
      </c>
      <c r="J459" s="69" t="str">
        <f>_xlfn.XLOOKUP(SimpleBB[[#This Row],[customer_code]],'Input  - indicative charges'!$B$13:$B$69,'Input  - indicative charges'!$E$13:$E$69)</f>
        <v>Lower North Island distributor</v>
      </c>
      <c r="K459" s="70">
        <f t="shared" si="6"/>
        <v>427.07678804145957</v>
      </c>
    </row>
    <row r="460" spans="1:11" x14ac:dyDescent="0.25">
      <c r="A460" s="65">
        <v>44531</v>
      </c>
      <c r="B460" s="66" t="s">
        <v>136</v>
      </c>
      <c r="C460" s="66" t="s">
        <v>137</v>
      </c>
      <c r="D460" s="67">
        <v>125509.41</v>
      </c>
      <c r="E460" s="66">
        <v>1.2383</v>
      </c>
      <c r="F460" s="67">
        <v>155418.30240300001</v>
      </c>
      <c r="G460" s="66" t="s">
        <v>104</v>
      </c>
      <c r="H460" s="68">
        <v>0.10131114271245301</v>
      </c>
      <c r="I460" s="87">
        <v>15745.605814877499</v>
      </c>
      <c r="J460" s="69" t="str">
        <f>_xlfn.XLOOKUP(SimpleBB[[#This Row],[customer_code]],'Input  - indicative charges'!$B$13:$B$69,'Input  - indicative charges'!$E$13:$E$69)</f>
        <v>Lower North Island distributor</v>
      </c>
      <c r="K460" s="70">
        <f t="shared" si="6"/>
        <v>14556.081032576401</v>
      </c>
    </row>
    <row r="461" spans="1:11" x14ac:dyDescent="0.25">
      <c r="A461" s="65">
        <v>44531</v>
      </c>
      <c r="B461" s="66" t="s">
        <v>136</v>
      </c>
      <c r="C461" s="66" t="s">
        <v>137</v>
      </c>
      <c r="D461" s="67">
        <v>125509.41</v>
      </c>
      <c r="E461" s="66">
        <v>1.2383</v>
      </c>
      <c r="F461" s="67">
        <v>155418.30240300001</v>
      </c>
      <c r="G461" s="66" t="s">
        <v>106</v>
      </c>
      <c r="H461" s="68">
        <v>3.64685113407692E-2</v>
      </c>
      <c r="I461" s="87">
        <v>5667.8741237469003</v>
      </c>
      <c r="J461" s="69" t="str">
        <f>_xlfn.XLOOKUP(SimpleBB[[#This Row],[customer_code]],'Input  - indicative charges'!$B$13:$B$69,'Input  - indicative charges'!$E$13:$E$69)</f>
        <v>Upper North Island distributor</v>
      </c>
      <c r="K461" s="70">
        <f t="shared" si="6"/>
        <v>5239.6862970968969</v>
      </c>
    </row>
    <row r="462" spans="1:11" x14ac:dyDescent="0.25">
      <c r="A462" s="65">
        <v>44531</v>
      </c>
      <c r="B462" s="66" t="s">
        <v>136</v>
      </c>
      <c r="C462" s="66" t="s">
        <v>137</v>
      </c>
      <c r="D462" s="67">
        <v>125509.41</v>
      </c>
      <c r="E462" s="66">
        <v>1.2383</v>
      </c>
      <c r="F462" s="67">
        <v>155418.30240300001</v>
      </c>
      <c r="G462" s="66" t="s">
        <v>108</v>
      </c>
      <c r="H462" s="68">
        <v>4.1812920147639199E-4</v>
      </c>
      <c r="I462" s="87">
        <v>64.984930678582799</v>
      </c>
      <c r="J462" s="69" t="str">
        <f>_xlfn.XLOOKUP(SimpleBB[[#This Row],[customer_code]],'Input  - indicative charges'!$B$13:$B$69,'Input  - indicative charges'!$E$13:$E$69)</f>
        <v>Lower North Island distributor</v>
      </c>
      <c r="K462" s="70">
        <f t="shared" ref="K462:K525" si="7">I462*$L$9</f>
        <v>60.075549202434466</v>
      </c>
    </row>
    <row r="463" spans="1:11" x14ac:dyDescent="0.25">
      <c r="A463" s="65">
        <v>44531</v>
      </c>
      <c r="B463" s="66" t="s">
        <v>136</v>
      </c>
      <c r="C463" s="66" t="s">
        <v>137</v>
      </c>
      <c r="D463" s="67">
        <v>125509.41</v>
      </c>
      <c r="E463" s="66">
        <v>1.2383</v>
      </c>
      <c r="F463" s="67">
        <v>155418.30240300001</v>
      </c>
      <c r="G463" s="66" t="s">
        <v>110</v>
      </c>
      <c r="H463" s="68">
        <v>4.2014105864836897E-5</v>
      </c>
      <c r="I463" s="87">
        <v>6.5297610104928898</v>
      </c>
      <c r="J463" s="69" t="str">
        <f>_xlfn.XLOOKUP(SimpleBB[[#This Row],[customer_code]],'Input  - indicative charges'!$B$13:$B$69,'Input  - indicative charges'!$E$13:$E$69)</f>
        <v>Lower South Island distributor</v>
      </c>
      <c r="K463" s="70">
        <f t="shared" si="7"/>
        <v>6.0364606804956997</v>
      </c>
    </row>
    <row r="464" spans="1:11" x14ac:dyDescent="0.25">
      <c r="A464" s="65">
        <v>44531</v>
      </c>
      <c r="B464" s="66" t="s">
        <v>136</v>
      </c>
      <c r="C464" s="66" t="s">
        <v>137</v>
      </c>
      <c r="D464" s="67">
        <v>125509.41</v>
      </c>
      <c r="E464" s="66">
        <v>1.2383</v>
      </c>
      <c r="F464" s="67">
        <v>155418.30240300001</v>
      </c>
      <c r="G464" s="66" t="s">
        <v>112</v>
      </c>
      <c r="H464" s="68">
        <v>6.6350990051471798E-4</v>
      </c>
      <c r="I464" s="87">
        <v>103.12158236558</v>
      </c>
      <c r="J464" s="69" t="str">
        <f>_xlfn.XLOOKUP(SimpleBB[[#This Row],[customer_code]],'Input  - indicative charges'!$B$13:$B$69,'Input  - indicative charges'!$E$13:$E$69)</f>
        <v>North Island generation</v>
      </c>
      <c r="K464" s="70">
        <f t="shared" si="7"/>
        <v>95.331111852336335</v>
      </c>
    </row>
    <row r="465" spans="1:11" x14ac:dyDescent="0.25">
      <c r="A465" s="65">
        <v>44531</v>
      </c>
      <c r="B465" s="66" t="s">
        <v>136</v>
      </c>
      <c r="C465" s="66" t="s">
        <v>137</v>
      </c>
      <c r="D465" s="67">
        <v>125509.41</v>
      </c>
      <c r="E465" s="66">
        <v>1.2383</v>
      </c>
      <c r="F465" s="67">
        <v>155418.30240300001</v>
      </c>
      <c r="G465" s="66" t="s">
        <v>114</v>
      </c>
      <c r="H465" s="68">
        <v>1.8559295167262101E-3</v>
      </c>
      <c r="I465" s="87">
        <v>288.445414869209</v>
      </c>
      <c r="J465" s="69" t="str">
        <f>_xlfn.XLOOKUP(SimpleBB[[#This Row],[customer_code]],'Input  - indicative charges'!$B$13:$B$69,'Input  - indicative charges'!$E$13:$E$69)</f>
        <v>Lower North Island distributor</v>
      </c>
      <c r="K465" s="70">
        <f t="shared" si="7"/>
        <v>266.65438482806258</v>
      </c>
    </row>
    <row r="466" spans="1:11" x14ac:dyDescent="0.25">
      <c r="A466" s="65">
        <v>44531</v>
      </c>
      <c r="B466" s="66" t="s">
        <v>136</v>
      </c>
      <c r="C466" s="66" t="s">
        <v>137</v>
      </c>
      <c r="D466" s="67">
        <v>125509.41</v>
      </c>
      <c r="E466" s="66">
        <v>1.2383</v>
      </c>
      <c r="F466" s="67">
        <v>155418.30240300001</v>
      </c>
      <c r="G466" s="66" t="s">
        <v>116</v>
      </c>
      <c r="H466" s="68">
        <v>4.2152534668444999E-4</v>
      </c>
      <c r="I466" s="87">
        <v>65.512753801533407</v>
      </c>
      <c r="J466" s="69" t="str">
        <f>_xlfn.XLOOKUP(SimpleBB[[#This Row],[customer_code]],'Input  - indicative charges'!$B$13:$B$69,'Input  - indicative charges'!$E$13:$E$69)</f>
        <v>Major Industrial</v>
      </c>
      <c r="K466" s="70">
        <f t="shared" si="7"/>
        <v>60.563497156858496</v>
      </c>
    </row>
    <row r="467" spans="1:11" x14ac:dyDescent="0.25">
      <c r="A467" s="65">
        <v>44531</v>
      </c>
      <c r="B467" s="66" t="s">
        <v>136</v>
      </c>
      <c r="C467" s="66" t="s">
        <v>137</v>
      </c>
      <c r="D467" s="67">
        <v>125509.41</v>
      </c>
      <c r="E467" s="66">
        <v>1.2383</v>
      </c>
      <c r="F467" s="67">
        <v>155418.30240300001</v>
      </c>
      <c r="G467" s="66" t="s">
        <v>118</v>
      </c>
      <c r="H467" s="68">
        <v>1.7846620213584498E-5</v>
      </c>
      <c r="I467" s="87">
        <v>2.77369141722638</v>
      </c>
      <c r="J467" s="69" t="str">
        <f>_xlfn.XLOOKUP(SimpleBB[[#This Row],[customer_code]],'Input  - indicative charges'!$B$13:$B$69,'Input  - indicative charges'!$E$13:$E$69)</f>
        <v>Upper South Island distributor</v>
      </c>
      <c r="K467" s="70">
        <f t="shared" si="7"/>
        <v>2.5641488490941864</v>
      </c>
    </row>
    <row r="468" spans="1:11" x14ac:dyDescent="0.25">
      <c r="A468" s="65">
        <v>44531</v>
      </c>
      <c r="B468" s="66" t="s">
        <v>136</v>
      </c>
      <c r="C468" s="66" t="s">
        <v>137</v>
      </c>
      <c r="D468" s="67">
        <v>125509.41</v>
      </c>
      <c r="E468" s="66">
        <v>1.2383</v>
      </c>
      <c r="F468" s="67">
        <v>155418.30240300001</v>
      </c>
      <c r="G468" s="66" t="s">
        <v>120</v>
      </c>
      <c r="H468" s="68">
        <v>2.7928022540690302E-4</v>
      </c>
      <c r="I468" s="87">
        <v>43.405258527468099</v>
      </c>
      <c r="J468" s="69" t="str">
        <f>_xlfn.XLOOKUP(SimpleBB[[#This Row],[customer_code]],'Input  - indicative charges'!$B$13:$B$69,'Input  - indicative charges'!$E$13:$E$69)</f>
        <v>Lower North Island distributor</v>
      </c>
      <c r="K468" s="70">
        <f t="shared" si="7"/>
        <v>40.126144893629743</v>
      </c>
    </row>
    <row r="469" spans="1:11" x14ac:dyDescent="0.25">
      <c r="A469" s="65">
        <v>44531</v>
      </c>
      <c r="B469" s="66" t="s">
        <v>136</v>
      </c>
      <c r="C469" s="66" t="s">
        <v>137</v>
      </c>
      <c r="D469" s="67">
        <v>125509.41</v>
      </c>
      <c r="E469" s="66">
        <v>1.2383</v>
      </c>
      <c r="F469" s="67">
        <v>155418.30240300001</v>
      </c>
      <c r="G469" s="66" t="s">
        <v>241</v>
      </c>
      <c r="H469" s="68">
        <v>0.10695376059764999</v>
      </c>
      <c r="I469" s="87">
        <v>16622.571907703601</v>
      </c>
      <c r="J469" s="69" t="str">
        <f>_xlfn.XLOOKUP(SimpleBB[[#This Row],[customer_code]],'Input  - indicative charges'!$B$13:$B$69,'Input  - indicative charges'!$E$13:$E$69)</f>
        <v>North Island generation</v>
      </c>
      <c r="K469" s="70">
        <f t="shared" si="7"/>
        <v>15366.795441414026</v>
      </c>
    </row>
    <row r="470" spans="1:11" x14ac:dyDescent="0.25">
      <c r="A470" s="65">
        <v>44562</v>
      </c>
      <c r="B470" s="66" t="s">
        <v>136</v>
      </c>
      <c r="C470" s="66" t="s">
        <v>137</v>
      </c>
      <c r="D470" s="67">
        <v>216048.6</v>
      </c>
      <c r="E470" s="66">
        <v>0.48491085561195202</v>
      </c>
      <c r="F470" s="67">
        <v>104764.311479764</v>
      </c>
      <c r="G470" s="66" t="s">
        <v>8</v>
      </c>
      <c r="H470" s="68">
        <v>1.12880749192023E-4</v>
      </c>
      <c r="I470" s="87">
        <v>11.8258739684223</v>
      </c>
      <c r="J470" s="69" t="str">
        <f>_xlfn.XLOOKUP(SimpleBB[[#This Row],[customer_code]],'Input  - indicative charges'!$B$13:$B$69,'Input  - indicative charges'!$E$13:$E$69)</f>
        <v>Lower South Island distributor</v>
      </c>
      <c r="K470" s="70">
        <f t="shared" si="7"/>
        <v>10.932471051875504</v>
      </c>
    </row>
    <row r="471" spans="1:11" x14ac:dyDescent="0.25">
      <c r="A471" s="65">
        <v>44562</v>
      </c>
      <c r="B471" s="66" t="s">
        <v>136</v>
      </c>
      <c r="C471" s="66" t="s">
        <v>137</v>
      </c>
      <c r="D471" s="67">
        <v>216048.6</v>
      </c>
      <c r="E471" s="66">
        <v>0.48491085561195202</v>
      </c>
      <c r="F471" s="67">
        <v>104764.311479764</v>
      </c>
      <c r="G471" s="66" t="s">
        <v>10</v>
      </c>
      <c r="H471" s="68">
        <v>4.56121600787113E-6</v>
      </c>
      <c r="I471" s="87">
        <v>0.47785265457509901</v>
      </c>
      <c r="J471" s="69" t="str">
        <f>_xlfn.XLOOKUP(SimpleBB[[#This Row],[customer_code]],'Input  - indicative charges'!$B$13:$B$69,'Input  - indicative charges'!$E$13:$E$69)</f>
        <v>Upper South Island distributor</v>
      </c>
      <c r="K471" s="70">
        <f t="shared" si="7"/>
        <v>0.44175257804654988</v>
      </c>
    </row>
    <row r="472" spans="1:11" x14ac:dyDescent="0.25">
      <c r="A472" s="65">
        <v>44562</v>
      </c>
      <c r="B472" s="66" t="s">
        <v>136</v>
      </c>
      <c r="C472" s="66" t="s">
        <v>137</v>
      </c>
      <c r="D472" s="67">
        <v>216048.6</v>
      </c>
      <c r="E472" s="66">
        <v>0.48491085561195202</v>
      </c>
      <c r="F472" s="67">
        <v>104764.311479764</v>
      </c>
      <c r="G472" s="66" t="s">
        <v>12</v>
      </c>
      <c r="H472" s="68">
        <v>9.9770902398759302E-5</v>
      </c>
      <c r="I472" s="87">
        <v>10.452429895520799</v>
      </c>
      <c r="J472" s="69" t="str">
        <f>_xlfn.XLOOKUP(SimpleBB[[#This Row],[customer_code]],'Input  - indicative charges'!$B$13:$B$69,'Input  - indicative charges'!$E$13:$E$69)</f>
        <v>Lower North Island distributor</v>
      </c>
      <c r="K472" s="70">
        <f t="shared" si="7"/>
        <v>9.6627858169018026</v>
      </c>
    </row>
    <row r="473" spans="1:11" x14ac:dyDescent="0.25">
      <c r="A473" s="65">
        <v>44562</v>
      </c>
      <c r="B473" s="66" t="s">
        <v>136</v>
      </c>
      <c r="C473" s="66" t="s">
        <v>137</v>
      </c>
      <c r="D473" s="67">
        <v>216048.6</v>
      </c>
      <c r="E473" s="66">
        <v>0.48491085561195202</v>
      </c>
      <c r="F473" s="67">
        <v>104764.311479764</v>
      </c>
      <c r="G473" s="66" t="s">
        <v>14</v>
      </c>
      <c r="H473" s="68">
        <v>6.8400295681876903E-4</v>
      </c>
      <c r="I473" s="87">
        <v>71.6590988212414</v>
      </c>
      <c r="J473" s="69" t="str">
        <f>_xlfn.XLOOKUP(SimpleBB[[#This Row],[customer_code]],'Input  - indicative charges'!$B$13:$B$69,'Input  - indicative charges'!$E$13:$E$69)</f>
        <v>Upper North Island distributor</v>
      </c>
      <c r="K473" s="70">
        <f t="shared" si="7"/>
        <v>66.245507567439702</v>
      </c>
    </row>
    <row r="474" spans="1:11" x14ac:dyDescent="0.25">
      <c r="A474" s="65">
        <v>44562</v>
      </c>
      <c r="B474" s="66" t="s">
        <v>136</v>
      </c>
      <c r="C474" s="66" t="s">
        <v>137</v>
      </c>
      <c r="D474" s="67">
        <v>216048.6</v>
      </c>
      <c r="E474" s="66">
        <v>0.48491085561195202</v>
      </c>
      <c r="F474" s="67">
        <v>104764.311479764</v>
      </c>
      <c r="G474" s="66" t="s">
        <v>16</v>
      </c>
      <c r="H474" s="68">
        <v>8.9217387779067601E-3</v>
      </c>
      <c r="I474" s="87">
        <v>934.67982026971595</v>
      </c>
      <c r="J474" s="69" t="str">
        <f>_xlfn.XLOOKUP(SimpleBB[[#This Row],[customer_code]],'Input  - indicative charges'!$B$13:$B$69,'Input  - indicative charges'!$E$13:$E$69)</f>
        <v>South Island generation</v>
      </c>
      <c r="K474" s="70">
        <f t="shared" si="7"/>
        <v>864.06806847055452</v>
      </c>
    </row>
    <row r="475" spans="1:11" x14ac:dyDescent="0.25">
      <c r="A475" s="65">
        <v>44562</v>
      </c>
      <c r="B475" s="66" t="s">
        <v>136</v>
      </c>
      <c r="C475" s="66" t="s">
        <v>137</v>
      </c>
      <c r="D475" s="67">
        <v>216048.6</v>
      </c>
      <c r="E475" s="66">
        <v>0.48491085561195202</v>
      </c>
      <c r="F475" s="67">
        <v>104764.311479764</v>
      </c>
      <c r="G475" s="66" t="s">
        <v>19</v>
      </c>
      <c r="H475" s="68">
        <v>1.05922995529017E-4</v>
      </c>
      <c r="I475" s="87">
        <v>11.0969496964717</v>
      </c>
      <c r="J475" s="69" t="str">
        <f>_xlfn.XLOOKUP(SimpleBB[[#This Row],[customer_code]],'Input  - indicative charges'!$B$13:$B$69,'Input  - indicative charges'!$E$13:$E$69)</f>
        <v>Lower South Island distributor</v>
      </c>
      <c r="K475" s="70">
        <f t="shared" si="7"/>
        <v>10.258614428391422</v>
      </c>
    </row>
    <row r="476" spans="1:11" x14ac:dyDescent="0.25">
      <c r="A476" s="65">
        <v>44562</v>
      </c>
      <c r="B476" s="66" t="s">
        <v>136</v>
      </c>
      <c r="C476" s="66" t="s">
        <v>137</v>
      </c>
      <c r="D476" s="67">
        <v>216048.6</v>
      </c>
      <c r="E476" s="66">
        <v>0.48491085561195202</v>
      </c>
      <c r="F476" s="67">
        <v>104764.311479764</v>
      </c>
      <c r="G476" s="66" t="s">
        <v>21</v>
      </c>
      <c r="H476" s="68">
        <v>6.8534715722578797E-5</v>
      </c>
      <c r="I476" s="87">
        <v>7.1799923051373504</v>
      </c>
      <c r="J476" s="69" t="str">
        <f>_xlfn.XLOOKUP(SimpleBB[[#This Row],[customer_code]],'Input  - indicative charges'!$B$13:$B$69,'Input  - indicative charges'!$E$13:$E$69)</f>
        <v>Upper South Island distributor</v>
      </c>
      <c r="K476" s="70">
        <f t="shared" si="7"/>
        <v>6.637569302548135</v>
      </c>
    </row>
    <row r="477" spans="1:11" x14ac:dyDescent="0.25">
      <c r="A477" s="65">
        <v>44562</v>
      </c>
      <c r="B477" s="66" t="s">
        <v>136</v>
      </c>
      <c r="C477" s="66" t="s">
        <v>137</v>
      </c>
      <c r="D477" s="67">
        <v>216048.6</v>
      </c>
      <c r="E477" s="66">
        <v>0.48491085561195202</v>
      </c>
      <c r="F477" s="67">
        <v>104764.311479764</v>
      </c>
      <c r="G477" s="66" t="s">
        <v>23</v>
      </c>
      <c r="H477" s="68">
        <v>2.5899091676464397E-4</v>
      </c>
      <c r="I477" s="87">
        <v>27.133005074360899</v>
      </c>
      <c r="J477" s="69" t="str">
        <f>_xlfn.XLOOKUP(SimpleBB[[#This Row],[customer_code]],'Input  - indicative charges'!$B$13:$B$69,'Input  - indicative charges'!$E$13:$E$69)</f>
        <v>Lower North Island distributor</v>
      </c>
      <c r="K477" s="70">
        <f t="shared" si="7"/>
        <v>25.083202587640585</v>
      </c>
    </row>
    <row r="478" spans="1:11" x14ac:dyDescent="0.25">
      <c r="A478" s="65">
        <v>44562</v>
      </c>
      <c r="B478" s="66" t="s">
        <v>136</v>
      </c>
      <c r="C478" s="66" t="s">
        <v>137</v>
      </c>
      <c r="D478" s="67">
        <v>216048.6</v>
      </c>
      <c r="E478" s="66">
        <v>0.48491085561195202</v>
      </c>
      <c r="F478" s="67">
        <v>104764.311479764</v>
      </c>
      <c r="G478" s="66" t="s">
        <v>25</v>
      </c>
      <c r="H478" s="68">
        <v>1.1154872268245001E-2</v>
      </c>
      <c r="I478" s="87">
        <v>1168.63251282741</v>
      </c>
      <c r="J478" s="69" t="str">
        <f>_xlfn.XLOOKUP(SimpleBB[[#This Row],[customer_code]],'Input  - indicative charges'!$B$13:$B$69,'Input  - indicative charges'!$E$13:$E$69)</f>
        <v>North Island generation</v>
      </c>
      <c r="K478" s="70">
        <f t="shared" si="7"/>
        <v>1080.3464632619157</v>
      </c>
    </row>
    <row r="479" spans="1:11" x14ac:dyDescent="0.25">
      <c r="A479" s="65">
        <v>44562</v>
      </c>
      <c r="B479" s="66" t="s">
        <v>136</v>
      </c>
      <c r="C479" s="66" t="s">
        <v>137</v>
      </c>
      <c r="D479" s="67">
        <v>216048.6</v>
      </c>
      <c r="E479" s="66">
        <v>0.48491085561195202</v>
      </c>
      <c r="F479" s="67">
        <v>104764.311479764</v>
      </c>
      <c r="G479" s="66" t="s">
        <v>27</v>
      </c>
      <c r="H479" s="68">
        <v>5.4673579739662704E-4</v>
      </c>
      <c r="I479" s="87">
        <v>57.278399375597601</v>
      </c>
      <c r="J479" s="69" t="str">
        <f>_xlfn.XLOOKUP(SimpleBB[[#This Row],[customer_code]],'Input  - indicative charges'!$B$13:$B$69,'Input  - indicative charges'!$E$13:$E$69)</f>
        <v>Lower North Island distributor</v>
      </c>
      <c r="K479" s="70">
        <f t="shared" si="7"/>
        <v>52.951219059459149</v>
      </c>
    </row>
    <row r="480" spans="1:11" x14ac:dyDescent="0.25">
      <c r="A480" s="65">
        <v>44562</v>
      </c>
      <c r="B480" s="66" t="s">
        <v>136</v>
      </c>
      <c r="C480" s="66" t="s">
        <v>137</v>
      </c>
      <c r="D480" s="67">
        <v>216048.6</v>
      </c>
      <c r="E480" s="66">
        <v>0.48491085561195202</v>
      </c>
      <c r="F480" s="67">
        <v>104764.311479764</v>
      </c>
      <c r="G480" s="66" t="s">
        <v>29</v>
      </c>
      <c r="H480" s="68">
        <v>4.1494386449573102E-2</v>
      </c>
      <c r="I480" s="87">
        <v>4347.1308266647902</v>
      </c>
      <c r="J480" s="69" t="str">
        <f>_xlfn.XLOOKUP(SimpleBB[[#This Row],[customer_code]],'Input  - indicative charges'!$B$13:$B$69,'Input  - indicative charges'!$E$13:$E$69)</f>
        <v>Lower North Island distributor</v>
      </c>
      <c r="K480" s="70">
        <f t="shared" si="7"/>
        <v>4018.7204808820388</v>
      </c>
    </row>
    <row r="481" spans="1:11" x14ac:dyDescent="0.25">
      <c r="A481" s="65">
        <v>44562</v>
      </c>
      <c r="B481" s="66" t="s">
        <v>136</v>
      </c>
      <c r="C481" s="66" t="s">
        <v>137</v>
      </c>
      <c r="D481" s="67">
        <v>216048.6</v>
      </c>
      <c r="E481" s="66">
        <v>0.48491085561195202</v>
      </c>
      <c r="F481" s="67">
        <v>104764.311479764</v>
      </c>
      <c r="G481" s="66" t="s">
        <v>31</v>
      </c>
      <c r="H481" s="68">
        <v>1.6739179681352699E-5</v>
      </c>
      <c r="I481" s="87">
        <v>1.7536686340529799</v>
      </c>
      <c r="J481" s="69" t="str">
        <f>_xlfn.XLOOKUP(SimpleBB[[#This Row],[customer_code]],'Input  - indicative charges'!$B$13:$B$69,'Input  - indicative charges'!$E$13:$E$69)</f>
        <v>Major Industrial</v>
      </c>
      <c r="K481" s="70">
        <f t="shared" si="7"/>
        <v>1.6211851764664125</v>
      </c>
    </row>
    <row r="482" spans="1:11" x14ac:dyDescent="0.25">
      <c r="A482" s="65">
        <v>44562</v>
      </c>
      <c r="B482" s="66" t="s">
        <v>136</v>
      </c>
      <c r="C482" s="66" t="s">
        <v>137</v>
      </c>
      <c r="D482" s="67">
        <v>216048.6</v>
      </c>
      <c r="E482" s="66">
        <v>0.48491085561195202</v>
      </c>
      <c r="F482" s="67">
        <v>104764.311479764</v>
      </c>
      <c r="G482" s="66" t="s">
        <v>34</v>
      </c>
      <c r="H482" s="68">
        <v>5.3407582213357697E-5</v>
      </c>
      <c r="I482" s="87">
        <v>5.5952085783813299</v>
      </c>
      <c r="J482" s="69" t="str">
        <f>_xlfn.XLOOKUP(SimpleBB[[#This Row],[customer_code]],'Input  - indicative charges'!$B$13:$B$69,'Input  - indicative charges'!$E$13:$E$69)</f>
        <v>Major Industrial</v>
      </c>
      <c r="K482" s="70">
        <f t="shared" si="7"/>
        <v>5.1725103764588871</v>
      </c>
    </row>
    <row r="483" spans="1:11" x14ac:dyDescent="0.25">
      <c r="A483" s="65">
        <v>44562</v>
      </c>
      <c r="B483" s="66" t="s">
        <v>136</v>
      </c>
      <c r="C483" s="66" t="s">
        <v>137</v>
      </c>
      <c r="D483" s="67">
        <v>216048.6</v>
      </c>
      <c r="E483" s="66">
        <v>0.48491085561195202</v>
      </c>
      <c r="F483" s="67">
        <v>104764.311479764</v>
      </c>
      <c r="G483" s="66" t="s">
        <v>36</v>
      </c>
      <c r="H483" s="68">
        <v>4.4961215845156302E-5</v>
      </c>
      <c r="I483" s="87">
        <v>4.7103308213108797</v>
      </c>
      <c r="J483" s="69" t="str">
        <f>_xlfn.XLOOKUP(SimpleBB[[#This Row],[customer_code]],'Input  - indicative charges'!$B$13:$B$69,'Input  - indicative charges'!$E$13:$E$69)</f>
        <v>Upper South Island distributor</v>
      </c>
      <c r="K483" s="70">
        <f t="shared" si="7"/>
        <v>4.3544820016045058</v>
      </c>
    </row>
    <row r="484" spans="1:11" x14ac:dyDescent="0.25">
      <c r="A484" s="65">
        <v>44562</v>
      </c>
      <c r="B484" s="66" t="s">
        <v>136</v>
      </c>
      <c r="C484" s="66" t="s">
        <v>137</v>
      </c>
      <c r="D484" s="67">
        <v>216048.6</v>
      </c>
      <c r="E484" s="66">
        <v>0.48491085561195202</v>
      </c>
      <c r="F484" s="67">
        <v>104764.311479764</v>
      </c>
      <c r="G484" s="66" t="s">
        <v>38</v>
      </c>
      <c r="H484" s="68">
        <v>2.5114628769764899E-5</v>
      </c>
      <c r="I484" s="87">
        <v>2.6311167911342999</v>
      </c>
      <c r="J484" s="69" t="str">
        <f>_xlfn.XLOOKUP(SimpleBB[[#This Row],[customer_code]],'Input  - indicative charges'!$B$13:$B$69,'Input  - indicative charges'!$E$13:$E$69)</f>
        <v>North Island generation</v>
      </c>
      <c r="K484" s="70">
        <f t="shared" si="7"/>
        <v>2.4323452313112051</v>
      </c>
    </row>
    <row r="485" spans="1:11" x14ac:dyDescent="0.25">
      <c r="A485" s="65">
        <v>44562</v>
      </c>
      <c r="B485" s="66" t="s">
        <v>136</v>
      </c>
      <c r="C485" s="66" t="s">
        <v>137</v>
      </c>
      <c r="D485" s="67">
        <v>216048.6</v>
      </c>
      <c r="E485" s="66">
        <v>0.48491085561195202</v>
      </c>
      <c r="F485" s="67">
        <v>104764.311479764</v>
      </c>
      <c r="G485" s="66" t="s">
        <v>40</v>
      </c>
      <c r="H485" s="68">
        <v>8.2346301668117196E-7</v>
      </c>
      <c r="I485" s="87">
        <v>8.6269535971652697E-2</v>
      </c>
      <c r="J485" s="69" t="str">
        <f>_xlfn.XLOOKUP(SimpleBB[[#This Row],[customer_code]],'Input  - indicative charges'!$B$13:$B$69,'Input  - indicative charges'!$E$13:$E$69)</f>
        <v>North Island generation</v>
      </c>
      <c r="K485" s="70">
        <f t="shared" si="7"/>
        <v>7.9752177909828567E-2</v>
      </c>
    </row>
    <row r="486" spans="1:11" x14ac:dyDescent="0.25">
      <c r="A486" s="65">
        <v>44562</v>
      </c>
      <c r="B486" s="66" t="s">
        <v>136</v>
      </c>
      <c r="C486" s="66" t="s">
        <v>137</v>
      </c>
      <c r="D486" s="67">
        <v>216048.6</v>
      </c>
      <c r="E486" s="66">
        <v>0.48491085561195202</v>
      </c>
      <c r="F486" s="67">
        <v>104764.311479764</v>
      </c>
      <c r="G486" s="66" t="s">
        <v>42</v>
      </c>
      <c r="H486" s="68">
        <v>4.5768954627937904E-3</v>
      </c>
      <c r="I486" s="87">
        <v>479.49530187444901</v>
      </c>
      <c r="J486" s="69" t="str">
        <f>_xlfn.XLOOKUP(SimpleBB[[#This Row],[customer_code]],'Input  - indicative charges'!$B$13:$B$69,'Input  - indicative charges'!$E$13:$E$69)</f>
        <v>South Island generation</v>
      </c>
      <c r="K486" s="70">
        <f t="shared" si="7"/>
        <v>443.27112915715173</v>
      </c>
    </row>
    <row r="487" spans="1:11" x14ac:dyDescent="0.25">
      <c r="A487" s="65">
        <v>44562</v>
      </c>
      <c r="B487" s="66" t="s">
        <v>136</v>
      </c>
      <c r="C487" s="66" t="s">
        <v>137</v>
      </c>
      <c r="D487" s="67">
        <v>216048.6</v>
      </c>
      <c r="E487" s="66">
        <v>0.48491085561195202</v>
      </c>
      <c r="F487" s="67">
        <v>104764.311479764</v>
      </c>
      <c r="G487" s="66" t="s">
        <v>44</v>
      </c>
      <c r="H487" s="68">
        <v>4.1285881405960901E-5</v>
      </c>
      <c r="I487" s="87">
        <v>4.3252869393306996</v>
      </c>
      <c r="J487" s="69" t="str">
        <f>_xlfn.XLOOKUP(SimpleBB[[#This Row],[customer_code]],'Input  - indicative charges'!$B$13:$B$69,'Input  - indicative charges'!$E$13:$E$69)</f>
        <v>Major Industrial</v>
      </c>
      <c r="K487" s="70">
        <f t="shared" si="7"/>
        <v>3.9985268219120509</v>
      </c>
    </row>
    <row r="488" spans="1:11" x14ac:dyDescent="0.25">
      <c r="A488" s="65">
        <v>44562</v>
      </c>
      <c r="B488" s="66" t="s">
        <v>136</v>
      </c>
      <c r="C488" s="66" t="s">
        <v>137</v>
      </c>
      <c r="D488" s="67">
        <v>216048.6</v>
      </c>
      <c r="E488" s="66">
        <v>0.48491085561195202</v>
      </c>
      <c r="F488" s="67">
        <v>104764.311479764</v>
      </c>
      <c r="G488" s="66" t="s">
        <v>46</v>
      </c>
      <c r="H488" s="68">
        <v>8.9958933262949297E-5</v>
      </c>
      <c r="I488" s="87">
        <v>9.4244857047469601</v>
      </c>
      <c r="J488" s="69" t="str">
        <f>_xlfn.XLOOKUP(SimpleBB[[#This Row],[customer_code]],'Input  - indicative charges'!$B$13:$B$69,'Input  - indicative charges'!$E$13:$E$69)</f>
        <v>Upper South Island distributor</v>
      </c>
      <c r="K488" s="70">
        <f t="shared" si="7"/>
        <v>8.7124991709772441</v>
      </c>
    </row>
    <row r="489" spans="1:11" x14ac:dyDescent="0.25">
      <c r="A489" s="65">
        <v>44562</v>
      </c>
      <c r="B489" s="66" t="s">
        <v>136</v>
      </c>
      <c r="C489" s="66" t="s">
        <v>137</v>
      </c>
      <c r="D489" s="67">
        <v>216048.6</v>
      </c>
      <c r="E489" s="66">
        <v>0.48491085561195202</v>
      </c>
      <c r="F489" s="67">
        <v>104764.311479764</v>
      </c>
      <c r="G489" s="66" t="s">
        <v>48</v>
      </c>
      <c r="H489" s="68">
        <v>6.7523322737028199E-2</v>
      </c>
      <c r="I489" s="87">
        <v>7074.0344153706801</v>
      </c>
      <c r="J489" s="69" t="str">
        <f>_xlfn.XLOOKUP(SimpleBB[[#This Row],[customer_code]],'Input  - indicative charges'!$B$13:$B$69,'Input  - indicative charges'!$E$13:$E$69)</f>
        <v>North Island generation</v>
      </c>
      <c r="K489" s="70">
        <f t="shared" si="7"/>
        <v>6539.6161562787711</v>
      </c>
    </row>
    <row r="490" spans="1:11" x14ac:dyDescent="0.25">
      <c r="A490" s="65">
        <v>44562</v>
      </c>
      <c r="B490" s="66" t="s">
        <v>136</v>
      </c>
      <c r="C490" s="66" t="s">
        <v>137</v>
      </c>
      <c r="D490" s="67">
        <v>216048.6</v>
      </c>
      <c r="E490" s="66">
        <v>0.48491085561195202</v>
      </c>
      <c r="F490" s="67">
        <v>104764.311479764</v>
      </c>
      <c r="G490" s="66" t="s">
        <v>50</v>
      </c>
      <c r="H490" s="68">
        <v>1.10751276627268E-3</v>
      </c>
      <c r="I490" s="87">
        <v>116.02781241360699</v>
      </c>
      <c r="J490" s="69" t="str">
        <f>_xlfn.XLOOKUP(SimpleBB[[#This Row],[customer_code]],'Input  - indicative charges'!$B$13:$B$69,'Input  - indicative charges'!$E$13:$E$69)</f>
        <v>North Island generation</v>
      </c>
      <c r="K490" s="70">
        <f t="shared" si="7"/>
        <v>107.26232190629607</v>
      </c>
    </row>
    <row r="491" spans="1:11" x14ac:dyDescent="0.25">
      <c r="A491" s="65">
        <v>44562</v>
      </c>
      <c r="B491" s="66" t="s">
        <v>136</v>
      </c>
      <c r="C491" s="66" t="s">
        <v>137</v>
      </c>
      <c r="D491" s="67">
        <v>216048.6</v>
      </c>
      <c r="E491" s="66">
        <v>0.48491085561195202</v>
      </c>
      <c r="F491" s="67">
        <v>104764.311479764</v>
      </c>
      <c r="G491" s="66" t="s">
        <v>52</v>
      </c>
      <c r="H491" s="68">
        <v>2.2348717509101499E-3</v>
      </c>
      <c r="I491" s="87">
        <v>234.13480022967701</v>
      </c>
      <c r="J491" s="69" t="str">
        <f>_xlfn.XLOOKUP(SimpleBB[[#This Row],[customer_code]],'Input  - indicative charges'!$B$13:$B$69,'Input  - indicative charges'!$E$13:$E$69)</f>
        <v>North Island generation</v>
      </c>
      <c r="K491" s="70">
        <f t="shared" si="7"/>
        <v>216.44674487335891</v>
      </c>
    </row>
    <row r="492" spans="1:11" x14ac:dyDescent="0.25">
      <c r="A492" s="65">
        <v>44562</v>
      </c>
      <c r="B492" s="66" t="s">
        <v>136</v>
      </c>
      <c r="C492" s="66" t="s">
        <v>137</v>
      </c>
      <c r="D492" s="67">
        <v>216048.6</v>
      </c>
      <c r="E492" s="66">
        <v>0.48491085561195202</v>
      </c>
      <c r="F492" s="67">
        <v>104764.311479764</v>
      </c>
      <c r="G492" s="66" t="s">
        <v>54</v>
      </c>
      <c r="H492" s="68">
        <v>7.2301850453286502E-6</v>
      </c>
      <c r="I492" s="87">
        <v>0.75746535814514504</v>
      </c>
      <c r="J492" s="69" t="str">
        <f>_xlfn.XLOOKUP(SimpleBB[[#This Row],[customer_code]],'Input  - indicative charges'!$B$13:$B$69,'Input  - indicative charges'!$E$13:$E$69)</f>
        <v>Upper South Island distributor</v>
      </c>
      <c r="K492" s="70">
        <f t="shared" si="7"/>
        <v>0.70024153164766734</v>
      </c>
    </row>
    <row r="493" spans="1:11" x14ac:dyDescent="0.25">
      <c r="A493" s="65">
        <v>44562</v>
      </c>
      <c r="B493" s="66" t="s">
        <v>136</v>
      </c>
      <c r="C493" s="66" t="s">
        <v>137</v>
      </c>
      <c r="D493" s="67">
        <v>216048.6</v>
      </c>
      <c r="E493" s="66">
        <v>0.48491085561195202</v>
      </c>
      <c r="F493" s="67">
        <v>104764.311479764</v>
      </c>
      <c r="G493" s="66" t="s">
        <v>56</v>
      </c>
      <c r="H493" s="68">
        <v>2.1079704563812598E-3</v>
      </c>
      <c r="I493" s="87">
        <v>220.84007348246701</v>
      </c>
      <c r="J493" s="69" t="str">
        <f>_xlfn.XLOOKUP(SimpleBB[[#This Row],[customer_code]],'Input  - indicative charges'!$B$13:$B$69,'Input  - indicative charges'!$E$13:$E$69)</f>
        <v>Upper North Island distributor</v>
      </c>
      <c r="K493" s="70">
        <f t="shared" si="7"/>
        <v>204.15638767062111</v>
      </c>
    </row>
    <row r="494" spans="1:11" x14ac:dyDescent="0.25">
      <c r="A494" s="65">
        <v>44562</v>
      </c>
      <c r="B494" s="66" t="s">
        <v>136</v>
      </c>
      <c r="C494" s="66" t="s">
        <v>137</v>
      </c>
      <c r="D494" s="67">
        <v>216048.6</v>
      </c>
      <c r="E494" s="66">
        <v>0.48491085561195202</v>
      </c>
      <c r="F494" s="67">
        <v>104764.311479764</v>
      </c>
      <c r="G494" s="66" t="s">
        <v>58</v>
      </c>
      <c r="H494" s="68">
        <v>1.3792741991923399E-3</v>
      </c>
      <c r="I494" s="87">
        <v>144.49871182018899</v>
      </c>
      <c r="J494" s="69" t="str">
        <f>_xlfn.XLOOKUP(SimpleBB[[#This Row],[customer_code]],'Input  - indicative charges'!$B$13:$B$69,'Input  - indicative charges'!$E$13:$E$69)</f>
        <v>North Island generation</v>
      </c>
      <c r="K494" s="70">
        <f t="shared" si="7"/>
        <v>133.58234564529778</v>
      </c>
    </row>
    <row r="495" spans="1:11" x14ac:dyDescent="0.25">
      <c r="A495" s="65">
        <v>44562</v>
      </c>
      <c r="B495" s="66" t="s">
        <v>136</v>
      </c>
      <c r="C495" s="66" t="s">
        <v>137</v>
      </c>
      <c r="D495" s="67">
        <v>216048.6</v>
      </c>
      <c r="E495" s="66">
        <v>0.48491085561195202</v>
      </c>
      <c r="F495" s="67">
        <v>104764.311479764</v>
      </c>
      <c r="G495" s="66" t="s">
        <v>60</v>
      </c>
      <c r="H495" s="68">
        <v>2.2792266542943999E-4</v>
      </c>
      <c r="I495" s="87">
        <v>23.878161114348</v>
      </c>
      <c r="J495" s="69" t="str">
        <f>_xlfn.XLOOKUP(SimpleBB[[#This Row],[customer_code]],'Input  - indicative charges'!$B$13:$B$69,'Input  - indicative charges'!$E$13:$E$69)</f>
        <v>Major Industrial</v>
      </c>
      <c r="K495" s="70">
        <f t="shared" si="7"/>
        <v>22.074250567161709</v>
      </c>
    </row>
    <row r="496" spans="1:11" x14ac:dyDescent="0.25">
      <c r="A496" s="65">
        <v>44562</v>
      </c>
      <c r="B496" s="66" t="s">
        <v>136</v>
      </c>
      <c r="C496" s="66" t="s">
        <v>137</v>
      </c>
      <c r="D496" s="67">
        <v>216048.6</v>
      </c>
      <c r="E496" s="66">
        <v>0.48491085561195202</v>
      </c>
      <c r="F496" s="67">
        <v>104764.311479764</v>
      </c>
      <c r="G496" s="66" t="s">
        <v>62</v>
      </c>
      <c r="H496" s="68">
        <v>7.39107589810296E-4</v>
      </c>
      <c r="I496" s="87">
        <v>77.432097755943801</v>
      </c>
      <c r="J496" s="69" t="str">
        <f>_xlfn.XLOOKUP(SimpleBB[[#This Row],[customer_code]],'Input  - indicative charges'!$B$13:$B$69,'Input  - indicative charges'!$E$13:$E$69)</f>
        <v>Major Industrial</v>
      </c>
      <c r="K496" s="70">
        <f t="shared" si="7"/>
        <v>71.582376868150007</v>
      </c>
    </row>
    <row r="497" spans="1:11" x14ac:dyDescent="0.25">
      <c r="A497" s="65">
        <v>44562</v>
      </c>
      <c r="B497" s="66" t="s">
        <v>136</v>
      </c>
      <c r="C497" s="66" t="s">
        <v>137</v>
      </c>
      <c r="D497" s="67">
        <v>216048.6</v>
      </c>
      <c r="E497" s="66">
        <v>0.48491085561195202</v>
      </c>
      <c r="F497" s="67">
        <v>104764.311479764</v>
      </c>
      <c r="G497" s="66" t="s">
        <v>64</v>
      </c>
      <c r="H497" s="68">
        <v>4.39318255637297E-5</v>
      </c>
      <c r="I497" s="87">
        <v>4.6024874572332601</v>
      </c>
      <c r="J497" s="69" t="str">
        <f>_xlfn.XLOOKUP(SimpleBB[[#This Row],[customer_code]],'Input  - indicative charges'!$B$13:$B$69,'Input  - indicative charges'!$E$13:$E$69)</f>
        <v>Major Industrial</v>
      </c>
      <c r="K497" s="70">
        <f t="shared" si="7"/>
        <v>4.2547858219340968</v>
      </c>
    </row>
    <row r="498" spans="1:11" x14ac:dyDescent="0.25">
      <c r="A498" s="65">
        <v>44562</v>
      </c>
      <c r="B498" s="66" t="s">
        <v>136</v>
      </c>
      <c r="C498" s="66" t="s">
        <v>137</v>
      </c>
      <c r="D498" s="67">
        <v>216048.6</v>
      </c>
      <c r="E498" s="66">
        <v>0.48491085561195202</v>
      </c>
      <c r="F498" s="67">
        <v>104764.311479764</v>
      </c>
      <c r="G498" s="66" t="s">
        <v>66</v>
      </c>
      <c r="H498" s="68">
        <v>4.7382550038858298E-4</v>
      </c>
      <c r="I498" s="87">
        <v>49.640002309764803</v>
      </c>
      <c r="J498" s="69" t="str">
        <f>_xlfn.XLOOKUP(SimpleBB[[#This Row],[customer_code]],'Input  - indicative charges'!$B$13:$B$69,'Input  - indicative charges'!$E$13:$E$69)</f>
        <v>Upper South Island distributor</v>
      </c>
      <c r="K498" s="70">
        <f t="shared" si="7"/>
        <v>45.889875853204053</v>
      </c>
    </row>
    <row r="499" spans="1:11" x14ac:dyDescent="0.25">
      <c r="A499" s="65">
        <v>44562</v>
      </c>
      <c r="B499" s="66" t="s">
        <v>136</v>
      </c>
      <c r="C499" s="66" t="s">
        <v>137</v>
      </c>
      <c r="D499" s="67">
        <v>216048.6</v>
      </c>
      <c r="E499" s="66">
        <v>0.48491085561195202</v>
      </c>
      <c r="F499" s="67">
        <v>104764.311479764</v>
      </c>
      <c r="G499" s="66" t="s">
        <v>68</v>
      </c>
      <c r="H499" s="68">
        <v>8.5574177104902197E-4</v>
      </c>
      <c r="I499" s="87">
        <v>89.651197448424995</v>
      </c>
      <c r="J499" s="69" t="str">
        <f>_xlfn.XLOOKUP(SimpleBB[[#This Row],[customer_code]],'Input  - indicative charges'!$B$13:$B$69,'Input  - indicative charges'!$E$13:$E$69)</f>
        <v>Major Industrial</v>
      </c>
      <c r="K499" s="70">
        <f t="shared" si="7"/>
        <v>82.878366832590089</v>
      </c>
    </row>
    <row r="500" spans="1:11" x14ac:dyDescent="0.25">
      <c r="A500" s="65">
        <v>44562</v>
      </c>
      <c r="B500" s="66" t="s">
        <v>136</v>
      </c>
      <c r="C500" s="66" t="s">
        <v>137</v>
      </c>
      <c r="D500" s="67">
        <v>216048.6</v>
      </c>
      <c r="E500" s="66">
        <v>0.48491085561195202</v>
      </c>
      <c r="F500" s="67">
        <v>104764.311479764</v>
      </c>
      <c r="G500" s="66" t="s">
        <v>70</v>
      </c>
      <c r="H500" s="68">
        <v>0.43620753196246298</v>
      </c>
      <c r="I500" s="87">
        <v>45698.981748334802</v>
      </c>
      <c r="J500" s="69" t="str">
        <f>_xlfn.XLOOKUP(SimpleBB[[#This Row],[customer_code]],'Input  - indicative charges'!$B$13:$B$69,'Input  - indicative charges'!$E$13:$E$69)</f>
        <v>Lower North Island distributor</v>
      </c>
      <c r="K500" s="70">
        <f t="shared" si="7"/>
        <v>42246.585444585937</v>
      </c>
    </row>
    <row r="501" spans="1:11" x14ac:dyDescent="0.25">
      <c r="A501" s="65">
        <v>44562</v>
      </c>
      <c r="B501" s="66" t="s">
        <v>136</v>
      </c>
      <c r="C501" s="66" t="s">
        <v>137</v>
      </c>
      <c r="D501" s="67">
        <v>216048.6</v>
      </c>
      <c r="E501" s="66">
        <v>0.48491085561195202</v>
      </c>
      <c r="F501" s="67">
        <v>104764.311479764</v>
      </c>
      <c r="G501" s="66" t="s">
        <v>72</v>
      </c>
      <c r="H501" s="68">
        <v>7.1153459726446894E-5</v>
      </c>
      <c r="I501" s="87">
        <v>7.4543432176443503</v>
      </c>
      <c r="J501" s="69" t="str">
        <f>_xlfn.XLOOKUP(SimpleBB[[#This Row],[customer_code]],'Input  - indicative charges'!$B$13:$B$69,'Input  - indicative charges'!$E$13:$E$69)</f>
        <v>Lower South Island distributor</v>
      </c>
      <c r="K501" s="70">
        <f t="shared" si="7"/>
        <v>6.8911939747750921</v>
      </c>
    </row>
    <row r="502" spans="1:11" x14ac:dyDescent="0.25">
      <c r="A502" s="65">
        <v>44562</v>
      </c>
      <c r="B502" s="66" t="s">
        <v>136</v>
      </c>
      <c r="C502" s="66" t="s">
        <v>137</v>
      </c>
      <c r="D502" s="67">
        <v>216048.6</v>
      </c>
      <c r="E502" s="66">
        <v>0.48491085561195202</v>
      </c>
      <c r="F502" s="67">
        <v>104764.311479764</v>
      </c>
      <c r="G502" s="66" t="s">
        <v>74</v>
      </c>
      <c r="H502" s="68">
        <v>1.1181182733381599E-6</v>
      </c>
      <c r="I502" s="87">
        <v>0.117138891059215</v>
      </c>
      <c r="J502" s="69" t="str">
        <f>_xlfn.XLOOKUP(SimpleBB[[#This Row],[customer_code]],'Input  - indicative charges'!$B$13:$B$69,'Input  - indicative charges'!$E$13:$E$69)</f>
        <v>Major Industrial</v>
      </c>
      <c r="K502" s="70">
        <f t="shared" si="7"/>
        <v>0.10828946249327522</v>
      </c>
    </row>
    <row r="503" spans="1:11" x14ac:dyDescent="0.25">
      <c r="A503" s="65">
        <v>44562</v>
      </c>
      <c r="B503" s="66" t="s">
        <v>136</v>
      </c>
      <c r="C503" s="66" t="s">
        <v>137</v>
      </c>
      <c r="D503" s="67">
        <v>216048.6</v>
      </c>
      <c r="E503" s="66">
        <v>0.48491085561195202</v>
      </c>
      <c r="F503" s="67">
        <v>104764.311479764</v>
      </c>
      <c r="G503" s="66" t="s">
        <v>76</v>
      </c>
      <c r="H503" s="68">
        <v>6.9779158914792699E-5</v>
      </c>
      <c r="I503" s="87">
        <v>7.3103655393453204</v>
      </c>
      <c r="J503" s="69" t="str">
        <f>_xlfn.XLOOKUP(SimpleBB[[#This Row],[customer_code]],'Input  - indicative charges'!$B$13:$B$69,'Input  - indicative charges'!$E$13:$E$69)</f>
        <v>Lower North Island distributor</v>
      </c>
      <c r="K503" s="70">
        <f t="shared" si="7"/>
        <v>6.7580933004128081</v>
      </c>
    </row>
    <row r="504" spans="1:11" x14ac:dyDescent="0.25">
      <c r="A504" s="65">
        <v>44562</v>
      </c>
      <c r="B504" s="66" t="s">
        <v>136</v>
      </c>
      <c r="C504" s="66" t="s">
        <v>137</v>
      </c>
      <c r="D504" s="67">
        <v>216048.6</v>
      </c>
      <c r="E504" s="66">
        <v>0.48491085561195202</v>
      </c>
      <c r="F504" s="67">
        <v>104764.311479764</v>
      </c>
      <c r="G504" s="66" t="s">
        <v>78</v>
      </c>
      <c r="H504" s="68">
        <v>2.96633549677114E-6</v>
      </c>
      <c r="I504" s="87">
        <v>0.31076609593721399</v>
      </c>
      <c r="J504" s="69" t="str">
        <f>_xlfn.XLOOKUP(SimpleBB[[#This Row],[customer_code]],'Input  - indicative charges'!$B$13:$B$69,'Input  - indicative charges'!$E$13:$E$69)</f>
        <v>North Island generation</v>
      </c>
      <c r="K504" s="70">
        <f t="shared" si="7"/>
        <v>0.28728881745314366</v>
      </c>
    </row>
    <row r="505" spans="1:11" x14ac:dyDescent="0.25">
      <c r="A505" s="65">
        <v>44562</v>
      </c>
      <c r="B505" s="66" t="s">
        <v>136</v>
      </c>
      <c r="C505" s="66" t="s">
        <v>137</v>
      </c>
      <c r="D505" s="67">
        <v>216048.6</v>
      </c>
      <c r="E505" s="66">
        <v>0.48491085561195202</v>
      </c>
      <c r="F505" s="67">
        <v>104764.311479764</v>
      </c>
      <c r="G505" s="66" t="s">
        <v>80</v>
      </c>
      <c r="H505" s="68">
        <v>7.1787973751347097E-7</v>
      </c>
      <c r="I505" s="87">
        <v>7.5208176425872797E-2</v>
      </c>
      <c r="J505" s="69" t="str">
        <f>_xlfn.XLOOKUP(SimpleBB[[#This Row],[customer_code]],'Input  - indicative charges'!$B$13:$B$69,'Input  - indicative charges'!$E$13:$E$69)</f>
        <v>Major Industrial</v>
      </c>
      <c r="K505" s="70">
        <f t="shared" si="7"/>
        <v>6.9526464922227818E-2</v>
      </c>
    </row>
    <row r="506" spans="1:11" x14ac:dyDescent="0.25">
      <c r="A506" s="65">
        <v>44562</v>
      </c>
      <c r="B506" s="66" t="s">
        <v>136</v>
      </c>
      <c r="C506" s="66" t="s">
        <v>137</v>
      </c>
      <c r="D506" s="67">
        <v>216048.6</v>
      </c>
      <c r="E506" s="66">
        <v>0.48491085561195202</v>
      </c>
      <c r="F506" s="67">
        <v>104764.311479764</v>
      </c>
      <c r="G506" s="66" t="s">
        <v>82</v>
      </c>
      <c r="H506" s="68">
        <v>0.11824417796641901</v>
      </c>
      <c r="I506" s="87">
        <v>12387.7698911426</v>
      </c>
      <c r="J506" s="69" t="str">
        <f>_xlfn.XLOOKUP(SimpleBB[[#This Row],[customer_code]],'Input  - indicative charges'!$B$13:$B$69,'Input  - indicative charges'!$E$13:$E$69)</f>
        <v>Major Industrial</v>
      </c>
      <c r="K506" s="70">
        <f t="shared" si="7"/>
        <v>11451.917726659074</v>
      </c>
    </row>
    <row r="507" spans="1:11" x14ac:dyDescent="0.25">
      <c r="A507" s="65">
        <v>44562</v>
      </c>
      <c r="B507" s="66" t="s">
        <v>136</v>
      </c>
      <c r="C507" s="66" t="s">
        <v>137</v>
      </c>
      <c r="D507" s="67">
        <v>216048.6</v>
      </c>
      <c r="E507" s="66">
        <v>0.48491085561195202</v>
      </c>
      <c r="F507" s="67">
        <v>104764.311479764</v>
      </c>
      <c r="G507" s="66" t="s">
        <v>84</v>
      </c>
      <c r="H507" s="68">
        <v>3.6042242322327501E-9</v>
      </c>
      <c r="I507" s="87">
        <v>3.7759407010854601E-4</v>
      </c>
      <c r="J507" s="69" t="str">
        <f>_xlfn.XLOOKUP(SimpleBB[[#This Row],[customer_code]],'Input  - indicative charges'!$B$13:$B$69,'Input  - indicative charges'!$E$13:$E$69)</f>
        <v>Major Industrial</v>
      </c>
      <c r="K507" s="70">
        <f t="shared" si="7"/>
        <v>3.4906817473653949E-4</v>
      </c>
    </row>
    <row r="508" spans="1:11" x14ac:dyDescent="0.25">
      <c r="A508" s="65">
        <v>44562</v>
      </c>
      <c r="B508" s="66" t="s">
        <v>136</v>
      </c>
      <c r="C508" s="66" t="s">
        <v>137</v>
      </c>
      <c r="D508" s="67">
        <v>216048.6</v>
      </c>
      <c r="E508" s="66">
        <v>0.48491085561195202</v>
      </c>
      <c r="F508" s="67">
        <v>104764.311479764</v>
      </c>
      <c r="G508" s="66" t="s">
        <v>86</v>
      </c>
      <c r="H508" s="68">
        <v>1.24990979115345E-2</v>
      </c>
      <c r="I508" s="87">
        <v>1309.45938682007</v>
      </c>
      <c r="J508" s="69" t="str">
        <f>_xlfn.XLOOKUP(SimpleBB[[#This Row],[customer_code]],'Input  - indicative charges'!$B$13:$B$69,'Input  - indicative charges'!$E$13:$E$69)</f>
        <v>North Island generation</v>
      </c>
      <c r="K508" s="70">
        <f t="shared" si="7"/>
        <v>1210.5343654298156</v>
      </c>
    </row>
    <row r="509" spans="1:11" x14ac:dyDescent="0.25">
      <c r="A509" s="65">
        <v>44562</v>
      </c>
      <c r="B509" s="66" t="s">
        <v>136</v>
      </c>
      <c r="C509" s="66" t="s">
        <v>137</v>
      </c>
      <c r="D509" s="67">
        <v>216048.6</v>
      </c>
      <c r="E509" s="66">
        <v>0.48491085561195202</v>
      </c>
      <c r="F509" s="67">
        <v>104764.311479764</v>
      </c>
      <c r="G509" s="66" t="s">
        <v>88</v>
      </c>
      <c r="H509" s="68">
        <v>8.0319619535992198E-4</v>
      </c>
      <c r="I509" s="87">
        <v>84.146296390048605</v>
      </c>
      <c r="J509" s="69" t="str">
        <f>_xlfn.XLOOKUP(SimpleBB[[#This Row],[customer_code]],'Input  - indicative charges'!$B$13:$B$69,'Input  - indicative charges'!$E$13:$E$69)</f>
        <v>North Island generation</v>
      </c>
      <c r="K509" s="70">
        <f t="shared" si="7"/>
        <v>77.789341562674451</v>
      </c>
    </row>
    <row r="510" spans="1:11" x14ac:dyDescent="0.25">
      <c r="A510" s="65">
        <v>44562</v>
      </c>
      <c r="B510" s="66" t="s">
        <v>136</v>
      </c>
      <c r="C510" s="66" t="s">
        <v>137</v>
      </c>
      <c r="D510" s="67">
        <v>216048.6</v>
      </c>
      <c r="E510" s="66">
        <v>0.48491085561195202</v>
      </c>
      <c r="F510" s="67">
        <v>104764.311479764</v>
      </c>
      <c r="G510" s="66" t="s">
        <v>90</v>
      </c>
      <c r="H510" s="68">
        <v>8.7103828555988897E-5</v>
      </c>
      <c r="I510" s="87">
        <v>9.1253726259196206</v>
      </c>
      <c r="J510" s="69" t="str">
        <f>_xlfn.XLOOKUP(SimpleBB[[#This Row],[customer_code]],'Input  - indicative charges'!$B$13:$B$69,'Input  - indicative charges'!$E$13:$E$69)</f>
        <v>Upper South Island distributor</v>
      </c>
      <c r="K510" s="70">
        <f t="shared" si="7"/>
        <v>8.4359830264412032</v>
      </c>
    </row>
    <row r="511" spans="1:11" x14ac:dyDescent="0.25">
      <c r="A511" s="65">
        <v>44562</v>
      </c>
      <c r="B511" s="66" t="s">
        <v>136</v>
      </c>
      <c r="C511" s="66" t="s">
        <v>137</v>
      </c>
      <c r="D511" s="67">
        <v>216048.6</v>
      </c>
      <c r="E511" s="66">
        <v>0.48491085561195202</v>
      </c>
      <c r="F511" s="67">
        <v>104764.311479764</v>
      </c>
      <c r="G511" s="66" t="s">
        <v>92</v>
      </c>
      <c r="H511" s="68">
        <v>1.3064505870586799E-5</v>
      </c>
      <c r="I511" s="87">
        <v>1.36869396235537</v>
      </c>
      <c r="J511" s="69" t="str">
        <f>_xlfn.XLOOKUP(SimpleBB[[#This Row],[customer_code]],'Input  - indicative charges'!$B$13:$B$69,'Input  - indicative charges'!$E$13:$E$69)</f>
        <v>North Island generation</v>
      </c>
      <c r="K511" s="70">
        <f t="shared" si="7"/>
        <v>1.2652939784646731</v>
      </c>
    </row>
    <row r="512" spans="1:11" x14ac:dyDescent="0.25">
      <c r="A512" s="65">
        <v>44562</v>
      </c>
      <c r="B512" s="66" t="s">
        <v>136</v>
      </c>
      <c r="C512" s="66" t="s">
        <v>137</v>
      </c>
      <c r="D512" s="67">
        <v>216048.6</v>
      </c>
      <c r="E512" s="66">
        <v>0.48491085561195202</v>
      </c>
      <c r="F512" s="67">
        <v>104764.311479764</v>
      </c>
      <c r="G512" s="66" t="s">
        <v>94</v>
      </c>
      <c r="H512" s="68">
        <v>7.01580214431633E-5</v>
      </c>
      <c r="I512" s="87">
        <v>7.3500568112755502</v>
      </c>
      <c r="J512" s="69" t="str">
        <f>_xlfn.XLOOKUP(SimpleBB[[#This Row],[customer_code]],'Input  - indicative charges'!$B$13:$B$69,'Input  - indicative charges'!$E$13:$E$69)</f>
        <v>North Island generation</v>
      </c>
      <c r="K512" s="70">
        <f t="shared" si="7"/>
        <v>6.7947860372496818</v>
      </c>
    </row>
    <row r="513" spans="1:11" x14ac:dyDescent="0.25">
      <c r="A513" s="65">
        <v>44562</v>
      </c>
      <c r="B513" s="66" t="s">
        <v>136</v>
      </c>
      <c r="C513" s="66" t="s">
        <v>137</v>
      </c>
      <c r="D513" s="67">
        <v>216048.6</v>
      </c>
      <c r="E513" s="66">
        <v>0.48491085561195202</v>
      </c>
      <c r="F513" s="67">
        <v>104764.311479764</v>
      </c>
      <c r="G513" s="66" t="s">
        <v>96</v>
      </c>
      <c r="H513" s="68">
        <v>2.4444984518439398E-4</v>
      </c>
      <c r="I513" s="87">
        <v>25.609619722078101</v>
      </c>
      <c r="J513" s="69" t="str">
        <f>_xlfn.XLOOKUP(SimpleBB[[#This Row],[customer_code]],'Input  - indicative charges'!$B$13:$B$69,'Input  - indicative charges'!$E$13:$E$69)</f>
        <v>Upper North Island distributor</v>
      </c>
      <c r="K513" s="70">
        <f t="shared" si="7"/>
        <v>23.674903606173871</v>
      </c>
    </row>
    <row r="514" spans="1:11" x14ac:dyDescent="0.25">
      <c r="A514" s="65">
        <v>44562</v>
      </c>
      <c r="B514" s="66" t="s">
        <v>136</v>
      </c>
      <c r="C514" s="66" t="s">
        <v>137</v>
      </c>
      <c r="D514" s="67">
        <v>216048.6</v>
      </c>
      <c r="E514" s="66">
        <v>0.48491085561195202</v>
      </c>
      <c r="F514" s="67">
        <v>104764.311479764</v>
      </c>
      <c r="G514" s="66" t="s">
        <v>98</v>
      </c>
      <c r="H514" s="68">
        <v>7.5456817024947403E-5</v>
      </c>
      <c r="I514" s="87">
        <v>7.9051814820731696</v>
      </c>
      <c r="J514" s="69" t="str">
        <f>_xlfn.XLOOKUP(SimpleBB[[#This Row],[customer_code]],'Input  - indicative charges'!$B$13:$B$69,'Input  - indicative charges'!$E$13:$E$69)</f>
        <v>Major Industrial</v>
      </c>
      <c r="K514" s="70">
        <f t="shared" si="7"/>
        <v>7.3079730042241442</v>
      </c>
    </row>
    <row r="515" spans="1:11" x14ac:dyDescent="0.25">
      <c r="A515" s="65">
        <v>44562</v>
      </c>
      <c r="B515" s="66" t="s">
        <v>136</v>
      </c>
      <c r="C515" s="66" t="s">
        <v>137</v>
      </c>
      <c r="D515" s="67">
        <v>216048.6</v>
      </c>
      <c r="E515" s="66">
        <v>0.48491085561195202</v>
      </c>
      <c r="F515" s="67">
        <v>104764.311479764</v>
      </c>
      <c r="G515" s="66" t="s">
        <v>100</v>
      </c>
      <c r="H515" s="68">
        <v>3.5203600816137402E-2</v>
      </c>
      <c r="I515" s="87">
        <v>3688.0810011111098</v>
      </c>
      <c r="J515" s="69" t="str">
        <f>_xlfn.XLOOKUP(SimpleBB[[#This Row],[customer_code]],'Input  - indicative charges'!$B$13:$B$69,'Input  - indicative charges'!$E$13:$E$69)</f>
        <v>North Island generation</v>
      </c>
      <c r="K515" s="70">
        <f t="shared" si="7"/>
        <v>3409.4595367143374</v>
      </c>
    </row>
    <row r="516" spans="1:11" x14ac:dyDescent="0.25">
      <c r="A516" s="65">
        <v>44562</v>
      </c>
      <c r="B516" s="66" t="s">
        <v>136</v>
      </c>
      <c r="C516" s="66" t="s">
        <v>137</v>
      </c>
      <c r="D516" s="67">
        <v>216048.6</v>
      </c>
      <c r="E516" s="66">
        <v>0.48491085561195202</v>
      </c>
      <c r="F516" s="67">
        <v>104764.311479764</v>
      </c>
      <c r="G516" s="66" t="s">
        <v>102</v>
      </c>
      <c r="H516" s="68">
        <v>2.9724784662583E-3</v>
      </c>
      <c r="I516" s="87">
        <v>311.40965990597698</v>
      </c>
      <c r="J516" s="69" t="str">
        <f>_xlfn.XLOOKUP(SimpleBB[[#This Row],[customer_code]],'Input  - indicative charges'!$B$13:$B$69,'Input  - indicative charges'!$E$13:$E$69)</f>
        <v>Lower North Island distributor</v>
      </c>
      <c r="K516" s="70">
        <f t="shared" si="7"/>
        <v>287.88376244218364</v>
      </c>
    </row>
    <row r="517" spans="1:11" x14ac:dyDescent="0.25">
      <c r="A517" s="65">
        <v>44562</v>
      </c>
      <c r="B517" s="66" t="s">
        <v>136</v>
      </c>
      <c r="C517" s="66" t="s">
        <v>137</v>
      </c>
      <c r="D517" s="67">
        <v>216048.6</v>
      </c>
      <c r="E517" s="66">
        <v>0.48491085561195202</v>
      </c>
      <c r="F517" s="67">
        <v>104764.311479764</v>
      </c>
      <c r="G517" s="66" t="s">
        <v>104</v>
      </c>
      <c r="H517" s="68">
        <v>0.10131114271245301</v>
      </c>
      <c r="I517" s="87">
        <v>10613.7921114983</v>
      </c>
      <c r="J517" s="69" t="str">
        <f>_xlfn.XLOOKUP(SimpleBB[[#This Row],[customer_code]],'Input  - indicative charges'!$B$13:$B$69,'Input  - indicative charges'!$E$13:$E$69)</f>
        <v>Lower North Island distributor</v>
      </c>
      <c r="K517" s="70">
        <f t="shared" si="7"/>
        <v>9811.9576886595278</v>
      </c>
    </row>
    <row r="518" spans="1:11" x14ac:dyDescent="0.25">
      <c r="A518" s="65">
        <v>44562</v>
      </c>
      <c r="B518" s="66" t="s">
        <v>136</v>
      </c>
      <c r="C518" s="66" t="s">
        <v>137</v>
      </c>
      <c r="D518" s="67">
        <v>216048.6</v>
      </c>
      <c r="E518" s="66">
        <v>0.48491085561195202</v>
      </c>
      <c r="F518" s="67">
        <v>104764.311479764</v>
      </c>
      <c r="G518" s="66" t="s">
        <v>106</v>
      </c>
      <c r="H518" s="68">
        <v>3.64685113407692E-2</v>
      </c>
      <c r="I518" s="87">
        <v>3820.5984813076602</v>
      </c>
      <c r="J518" s="69" t="str">
        <f>_xlfn.XLOOKUP(SimpleBB[[#This Row],[customer_code]],'Input  - indicative charges'!$B$13:$B$69,'Input  - indicative charges'!$E$13:$E$69)</f>
        <v>Upper North Island distributor</v>
      </c>
      <c r="K518" s="70">
        <f t="shared" si="7"/>
        <v>3531.9657903734528</v>
      </c>
    </row>
    <row r="519" spans="1:11" x14ac:dyDescent="0.25">
      <c r="A519" s="65">
        <v>44562</v>
      </c>
      <c r="B519" s="66" t="s">
        <v>136</v>
      </c>
      <c r="C519" s="66" t="s">
        <v>137</v>
      </c>
      <c r="D519" s="67">
        <v>216048.6</v>
      </c>
      <c r="E519" s="66">
        <v>0.48491085561195202</v>
      </c>
      <c r="F519" s="67">
        <v>104764.311479764</v>
      </c>
      <c r="G519" s="66" t="s">
        <v>108</v>
      </c>
      <c r="H519" s="68">
        <v>4.1812920147639199E-4</v>
      </c>
      <c r="I519" s="87">
        <v>43.805017902257902</v>
      </c>
      <c r="J519" s="69" t="str">
        <f>_xlfn.XLOOKUP(SimpleBB[[#This Row],[customer_code]],'Input  - indicative charges'!$B$13:$B$69,'Input  - indicative charges'!$E$13:$E$69)</f>
        <v>Lower North Island distributor</v>
      </c>
      <c r="K519" s="70">
        <f t="shared" si="7"/>
        <v>40.495703862740626</v>
      </c>
    </row>
    <row r="520" spans="1:11" x14ac:dyDescent="0.25">
      <c r="A520" s="65">
        <v>44562</v>
      </c>
      <c r="B520" s="66" t="s">
        <v>136</v>
      </c>
      <c r="C520" s="66" t="s">
        <v>137</v>
      </c>
      <c r="D520" s="67">
        <v>216048.6</v>
      </c>
      <c r="E520" s="66">
        <v>0.48491085561195202</v>
      </c>
      <c r="F520" s="67">
        <v>104764.311479764</v>
      </c>
      <c r="G520" s="66" t="s">
        <v>110</v>
      </c>
      <c r="H520" s="68">
        <v>4.2014105864836897E-5</v>
      </c>
      <c r="I520" s="87">
        <v>4.40157887336757</v>
      </c>
      <c r="J520" s="69" t="str">
        <f>_xlfn.XLOOKUP(SimpleBB[[#This Row],[customer_code]],'Input  - indicative charges'!$B$13:$B$69,'Input  - indicative charges'!$E$13:$E$69)</f>
        <v>Lower South Island distributor</v>
      </c>
      <c r="K520" s="70">
        <f t="shared" si="7"/>
        <v>4.0690551703941003</v>
      </c>
    </row>
    <row r="521" spans="1:11" x14ac:dyDescent="0.25">
      <c r="A521" s="65">
        <v>44562</v>
      </c>
      <c r="B521" s="66" t="s">
        <v>136</v>
      </c>
      <c r="C521" s="66" t="s">
        <v>137</v>
      </c>
      <c r="D521" s="67">
        <v>216048.6</v>
      </c>
      <c r="E521" s="66">
        <v>0.48491085561195202</v>
      </c>
      <c r="F521" s="67">
        <v>104764.311479764</v>
      </c>
      <c r="G521" s="66" t="s">
        <v>112</v>
      </c>
      <c r="H521" s="68">
        <v>6.6350990051471798E-4</v>
      </c>
      <c r="I521" s="87">
        <v>69.5121578874314</v>
      </c>
      <c r="J521" s="69" t="str">
        <f>_xlfn.XLOOKUP(SimpleBB[[#This Row],[customer_code]],'Input  - indicative charges'!$B$13:$B$69,'Input  - indicative charges'!$E$13:$E$69)</f>
        <v>North Island generation</v>
      </c>
      <c r="K521" s="70">
        <f t="shared" si="7"/>
        <v>64.260760421339711</v>
      </c>
    </row>
    <row r="522" spans="1:11" x14ac:dyDescent="0.25">
      <c r="A522" s="65">
        <v>44562</v>
      </c>
      <c r="B522" s="66" t="s">
        <v>136</v>
      </c>
      <c r="C522" s="66" t="s">
        <v>137</v>
      </c>
      <c r="D522" s="67">
        <v>216048.6</v>
      </c>
      <c r="E522" s="66">
        <v>0.48491085561195202</v>
      </c>
      <c r="F522" s="67">
        <v>104764.311479764</v>
      </c>
      <c r="G522" s="66" t="s">
        <v>114</v>
      </c>
      <c r="H522" s="68">
        <v>1.8559295167262101E-3</v>
      </c>
      <c r="I522" s="87">
        <v>194.43517797479399</v>
      </c>
      <c r="J522" s="69" t="str">
        <f>_xlfn.XLOOKUP(SimpleBB[[#This Row],[customer_code]],'Input  - indicative charges'!$B$13:$B$69,'Input  - indicative charges'!$E$13:$E$69)</f>
        <v>Lower North Island distributor</v>
      </c>
      <c r="K522" s="70">
        <f t="shared" si="7"/>
        <v>179.74628854930057</v>
      </c>
    </row>
    <row r="523" spans="1:11" x14ac:dyDescent="0.25">
      <c r="A523" s="65">
        <v>44562</v>
      </c>
      <c r="B523" s="66" t="s">
        <v>136</v>
      </c>
      <c r="C523" s="66" t="s">
        <v>137</v>
      </c>
      <c r="D523" s="67">
        <v>216048.6</v>
      </c>
      <c r="E523" s="66">
        <v>0.48491085561195202</v>
      </c>
      <c r="F523" s="67">
        <v>104764.311479764</v>
      </c>
      <c r="G523" s="66" t="s">
        <v>116</v>
      </c>
      <c r="H523" s="68">
        <v>4.2152534668444999E-4</v>
      </c>
      <c r="I523" s="87">
        <v>44.160812716665497</v>
      </c>
      <c r="J523" s="69" t="str">
        <f>_xlfn.XLOOKUP(SimpleBB[[#This Row],[customer_code]],'Input  - indicative charges'!$B$13:$B$69,'Input  - indicative charges'!$E$13:$E$69)</f>
        <v>Major Industrial</v>
      </c>
      <c r="K523" s="70">
        <f t="shared" si="7"/>
        <v>40.824619638378422</v>
      </c>
    </row>
    <row r="524" spans="1:11" x14ac:dyDescent="0.25">
      <c r="A524" s="65">
        <v>44562</v>
      </c>
      <c r="B524" s="66" t="s">
        <v>136</v>
      </c>
      <c r="C524" s="66" t="s">
        <v>137</v>
      </c>
      <c r="D524" s="67">
        <v>216048.6</v>
      </c>
      <c r="E524" s="66">
        <v>0.48491085561195202</v>
      </c>
      <c r="F524" s="67">
        <v>104764.311479764</v>
      </c>
      <c r="G524" s="66" t="s">
        <v>118</v>
      </c>
      <c r="H524" s="68">
        <v>1.7846620213584498E-5</v>
      </c>
      <c r="I524" s="87">
        <v>1.8696888789170301</v>
      </c>
      <c r="J524" s="69" t="str">
        <f>_xlfn.XLOOKUP(SimpleBB[[#This Row],[customer_code]],'Input  - indicative charges'!$B$13:$B$69,'Input  - indicative charges'!$E$13:$E$69)</f>
        <v>Upper South Island distributor</v>
      </c>
      <c r="K524" s="70">
        <f t="shared" si="7"/>
        <v>1.7284405025247327</v>
      </c>
    </row>
    <row r="525" spans="1:11" x14ac:dyDescent="0.25">
      <c r="A525" s="65">
        <v>44562</v>
      </c>
      <c r="B525" s="66" t="s">
        <v>136</v>
      </c>
      <c r="C525" s="66" t="s">
        <v>137</v>
      </c>
      <c r="D525" s="67">
        <v>216048.6</v>
      </c>
      <c r="E525" s="66">
        <v>0.48491085561195202</v>
      </c>
      <c r="F525" s="67">
        <v>104764.311479764</v>
      </c>
      <c r="G525" s="66" t="s">
        <v>120</v>
      </c>
      <c r="H525" s="68">
        <v>2.7928022540690302E-4</v>
      </c>
      <c r="I525" s="87">
        <v>29.2586005246676</v>
      </c>
      <c r="J525" s="69" t="str">
        <f>_xlfn.XLOOKUP(SimpleBB[[#This Row],[customer_code]],'Input  - indicative charges'!$B$13:$B$69,'Input  - indicative charges'!$E$13:$E$69)</f>
        <v>Lower North Island distributor</v>
      </c>
      <c r="K525" s="70">
        <f t="shared" si="7"/>
        <v>27.048216825956242</v>
      </c>
    </row>
    <row r="526" spans="1:11" x14ac:dyDescent="0.25">
      <c r="A526" s="65">
        <v>44562</v>
      </c>
      <c r="B526" s="66" t="s">
        <v>136</v>
      </c>
      <c r="C526" s="66" t="s">
        <v>137</v>
      </c>
      <c r="D526" s="67">
        <v>216048.6</v>
      </c>
      <c r="E526" s="66">
        <v>0.48491085561195202</v>
      </c>
      <c r="F526" s="67">
        <v>104764.311479764</v>
      </c>
      <c r="G526" s="66" t="s">
        <v>241</v>
      </c>
      <c r="H526" s="68">
        <v>0.10695376059764999</v>
      </c>
      <c r="I526" s="87">
        <v>11204.937089184299</v>
      </c>
      <c r="J526" s="69" t="str">
        <f>_xlfn.XLOOKUP(SimpleBB[[#This Row],[customer_code]],'Input  - indicative charges'!$B$13:$B$69,'Input  - indicative charges'!$E$13:$E$69)</f>
        <v>North Island generation</v>
      </c>
      <c r="K526" s="70">
        <f t="shared" ref="K526:K589" si="8">I526*$L$9</f>
        <v>10358.443755843276</v>
      </c>
    </row>
    <row r="527" spans="1:11" x14ac:dyDescent="0.25">
      <c r="A527" s="65">
        <v>44593</v>
      </c>
      <c r="B527" s="66" t="s">
        <v>136</v>
      </c>
      <c r="C527" s="66" t="s">
        <v>137</v>
      </c>
      <c r="D527" s="67">
        <v>208468.56</v>
      </c>
      <c r="E527" s="66">
        <v>0.61632333436765196</v>
      </c>
      <c r="F527" s="67">
        <v>128484.038010023</v>
      </c>
      <c r="G527" s="66" t="s">
        <v>8</v>
      </c>
      <c r="H527" s="68">
        <v>1.12880749192023E-4</v>
      </c>
      <c r="I527" s="87">
        <v>14.503374469787801</v>
      </c>
      <c r="J527" s="69" t="str">
        <f>_xlfn.XLOOKUP(SimpleBB[[#This Row],[customer_code]],'Input  - indicative charges'!$B$13:$B$69,'Input  - indicative charges'!$E$13:$E$69)</f>
        <v>Lower South Island distributor</v>
      </c>
      <c r="K527" s="70">
        <f t="shared" si="8"/>
        <v>13.407695868301113</v>
      </c>
    </row>
    <row r="528" spans="1:11" x14ac:dyDescent="0.25">
      <c r="A528" s="65">
        <v>44593</v>
      </c>
      <c r="B528" s="66" t="s">
        <v>136</v>
      </c>
      <c r="C528" s="66" t="s">
        <v>137</v>
      </c>
      <c r="D528" s="67">
        <v>208468.56</v>
      </c>
      <c r="E528" s="66">
        <v>0.61632333436765196</v>
      </c>
      <c r="F528" s="67">
        <v>128484.038010023</v>
      </c>
      <c r="G528" s="66" t="s">
        <v>10</v>
      </c>
      <c r="H528" s="68">
        <v>4.56121600787113E-6</v>
      </c>
      <c r="I528" s="87">
        <v>0.58604345092723997</v>
      </c>
      <c r="J528" s="69" t="str">
        <f>_xlfn.XLOOKUP(SimpleBB[[#This Row],[customer_code]],'Input  - indicative charges'!$B$13:$B$69,'Input  - indicative charges'!$E$13:$E$69)</f>
        <v>Upper South Island distributor</v>
      </c>
      <c r="K528" s="70">
        <f t="shared" si="8"/>
        <v>0.54176994271299717</v>
      </c>
    </row>
    <row r="529" spans="1:11" x14ac:dyDescent="0.25">
      <c r="A529" s="65">
        <v>44593</v>
      </c>
      <c r="B529" s="66" t="s">
        <v>136</v>
      </c>
      <c r="C529" s="66" t="s">
        <v>137</v>
      </c>
      <c r="D529" s="67">
        <v>208468.56</v>
      </c>
      <c r="E529" s="66">
        <v>0.61632333436765196</v>
      </c>
      <c r="F529" s="67">
        <v>128484.038010023</v>
      </c>
      <c r="G529" s="66" t="s">
        <v>12</v>
      </c>
      <c r="H529" s="68">
        <v>9.9770902398759302E-5</v>
      </c>
      <c r="I529" s="87">
        <v>12.818968416096499</v>
      </c>
      <c r="J529" s="69" t="str">
        <f>_xlfn.XLOOKUP(SimpleBB[[#This Row],[customer_code]],'Input  - indicative charges'!$B$13:$B$69,'Input  - indicative charges'!$E$13:$E$69)</f>
        <v>Lower North Island distributor</v>
      </c>
      <c r="K529" s="70">
        <f t="shared" si="8"/>
        <v>11.850540729428893</v>
      </c>
    </row>
    <row r="530" spans="1:11" x14ac:dyDescent="0.25">
      <c r="A530" s="65">
        <v>44593</v>
      </c>
      <c r="B530" s="66" t="s">
        <v>136</v>
      </c>
      <c r="C530" s="66" t="s">
        <v>137</v>
      </c>
      <c r="D530" s="67">
        <v>208468.56</v>
      </c>
      <c r="E530" s="66">
        <v>0.61632333436765196</v>
      </c>
      <c r="F530" s="67">
        <v>128484.038010023</v>
      </c>
      <c r="G530" s="66" t="s">
        <v>14</v>
      </c>
      <c r="H530" s="68">
        <v>6.8400295681876903E-4</v>
      </c>
      <c r="I530" s="87">
        <v>87.883461902870906</v>
      </c>
      <c r="J530" s="69" t="str">
        <f>_xlfn.XLOOKUP(SimpleBB[[#This Row],[customer_code]],'Input  - indicative charges'!$B$13:$B$69,'Input  - indicative charges'!$E$13:$E$69)</f>
        <v>Upper North Island distributor</v>
      </c>
      <c r="K530" s="70">
        <f t="shared" si="8"/>
        <v>81.244177449991781</v>
      </c>
    </row>
    <row r="531" spans="1:11" x14ac:dyDescent="0.25">
      <c r="A531" s="65">
        <v>44593</v>
      </c>
      <c r="B531" s="66" t="s">
        <v>136</v>
      </c>
      <c r="C531" s="66" t="s">
        <v>137</v>
      </c>
      <c r="D531" s="67">
        <v>208468.56</v>
      </c>
      <c r="E531" s="66">
        <v>0.61632333436765196</v>
      </c>
      <c r="F531" s="67">
        <v>128484.038010023</v>
      </c>
      <c r="G531" s="66" t="s">
        <v>16</v>
      </c>
      <c r="H531" s="68">
        <v>8.9217387779067601E-3</v>
      </c>
      <c r="I531" s="87">
        <v>1146.3010242560599</v>
      </c>
      <c r="J531" s="69" t="str">
        <f>_xlfn.XLOOKUP(SimpleBB[[#This Row],[customer_code]],'Input  - indicative charges'!$B$13:$B$69,'Input  - indicative charges'!$E$13:$E$69)</f>
        <v>South Island generation</v>
      </c>
      <c r="K531" s="70">
        <f t="shared" si="8"/>
        <v>1059.7020396021105</v>
      </c>
    </row>
    <row r="532" spans="1:11" x14ac:dyDescent="0.25">
      <c r="A532" s="65">
        <v>44593</v>
      </c>
      <c r="B532" s="66" t="s">
        <v>136</v>
      </c>
      <c r="C532" s="66" t="s">
        <v>137</v>
      </c>
      <c r="D532" s="67">
        <v>208468.56</v>
      </c>
      <c r="E532" s="66">
        <v>0.61632333436765196</v>
      </c>
      <c r="F532" s="67">
        <v>128484.038010023</v>
      </c>
      <c r="G532" s="66" t="s">
        <v>19</v>
      </c>
      <c r="H532" s="68">
        <v>1.05922995529017E-4</v>
      </c>
      <c r="I532" s="87">
        <v>13.6094141836858</v>
      </c>
      <c r="J532" s="69" t="str">
        <f>_xlfn.XLOOKUP(SimpleBB[[#This Row],[customer_code]],'Input  - indicative charges'!$B$13:$B$69,'Input  - indicative charges'!$E$13:$E$69)</f>
        <v>Lower South Island distributor</v>
      </c>
      <c r="K532" s="70">
        <f t="shared" si="8"/>
        <v>12.581271117332767</v>
      </c>
    </row>
    <row r="533" spans="1:11" x14ac:dyDescent="0.25">
      <c r="A533" s="65">
        <v>44593</v>
      </c>
      <c r="B533" s="66" t="s">
        <v>136</v>
      </c>
      <c r="C533" s="66" t="s">
        <v>137</v>
      </c>
      <c r="D533" s="67">
        <v>208468.56</v>
      </c>
      <c r="E533" s="66">
        <v>0.61632333436765196</v>
      </c>
      <c r="F533" s="67">
        <v>128484.038010023</v>
      </c>
      <c r="G533" s="66" t="s">
        <v>21</v>
      </c>
      <c r="H533" s="68">
        <v>6.8534715722578797E-5</v>
      </c>
      <c r="I533" s="87">
        <v>8.8056170199059398</v>
      </c>
      <c r="J533" s="69" t="str">
        <f>_xlfn.XLOOKUP(SimpleBB[[#This Row],[customer_code]],'Input  - indicative charges'!$B$13:$B$69,'Input  - indicative charges'!$E$13:$E$69)</f>
        <v>Upper South Island distributor</v>
      </c>
      <c r="K533" s="70">
        <f t="shared" si="8"/>
        <v>8.1403838245763929</v>
      </c>
    </row>
    <row r="534" spans="1:11" x14ac:dyDescent="0.25">
      <c r="A534" s="65">
        <v>44593</v>
      </c>
      <c r="B534" s="66" t="s">
        <v>136</v>
      </c>
      <c r="C534" s="66" t="s">
        <v>137</v>
      </c>
      <c r="D534" s="67">
        <v>208468.56</v>
      </c>
      <c r="E534" s="66">
        <v>0.61632333436765196</v>
      </c>
      <c r="F534" s="67">
        <v>128484.038010023</v>
      </c>
      <c r="G534" s="66" t="s">
        <v>23</v>
      </c>
      <c r="H534" s="68">
        <v>2.5899091676464397E-4</v>
      </c>
      <c r="I534" s="87">
        <v>33.276198793839299</v>
      </c>
      <c r="J534" s="69" t="str">
        <f>_xlfn.XLOOKUP(SimpleBB[[#This Row],[customer_code]],'Input  - indicative charges'!$B$13:$B$69,'Input  - indicative charges'!$E$13:$E$69)</f>
        <v>Lower North Island distributor</v>
      </c>
      <c r="K534" s="70">
        <f t="shared" si="8"/>
        <v>30.762299767569431</v>
      </c>
    </row>
    <row r="535" spans="1:11" x14ac:dyDescent="0.25">
      <c r="A535" s="65">
        <v>44593</v>
      </c>
      <c r="B535" s="66" t="s">
        <v>136</v>
      </c>
      <c r="C535" s="66" t="s">
        <v>137</v>
      </c>
      <c r="D535" s="67">
        <v>208468.56</v>
      </c>
      <c r="E535" s="66">
        <v>0.61632333436765196</v>
      </c>
      <c r="F535" s="67">
        <v>128484.038010023</v>
      </c>
      <c r="G535" s="66" t="s">
        <v>25</v>
      </c>
      <c r="H535" s="68">
        <v>1.1154872268245001E-2</v>
      </c>
      <c r="I535" s="87">
        <v>1433.22303251014</v>
      </c>
      <c r="J535" s="69" t="str">
        <f>_xlfn.XLOOKUP(SimpleBB[[#This Row],[customer_code]],'Input  - indicative charges'!$B$13:$B$69,'Input  - indicative charges'!$E$13:$E$69)</f>
        <v>North Island generation</v>
      </c>
      <c r="K535" s="70">
        <f t="shared" si="8"/>
        <v>1324.948105792193</v>
      </c>
    </row>
    <row r="536" spans="1:11" x14ac:dyDescent="0.25">
      <c r="A536" s="65">
        <v>44593</v>
      </c>
      <c r="B536" s="66" t="s">
        <v>136</v>
      </c>
      <c r="C536" s="66" t="s">
        <v>137</v>
      </c>
      <c r="D536" s="67">
        <v>208468.56</v>
      </c>
      <c r="E536" s="66">
        <v>0.61632333436765196</v>
      </c>
      <c r="F536" s="67">
        <v>128484.038010023</v>
      </c>
      <c r="G536" s="66" t="s">
        <v>27</v>
      </c>
      <c r="H536" s="68">
        <v>5.4673579739662704E-4</v>
      </c>
      <c r="I536" s="87">
        <v>70.2468229741485</v>
      </c>
      <c r="J536" s="69" t="str">
        <f>_xlfn.XLOOKUP(SimpleBB[[#This Row],[customer_code]],'Input  - indicative charges'!$B$13:$B$69,'Input  - indicative charges'!$E$13:$E$69)</f>
        <v>Lower North Island distributor</v>
      </c>
      <c r="K536" s="70">
        <f t="shared" si="8"/>
        <v>64.939924161356274</v>
      </c>
    </row>
    <row r="537" spans="1:11" x14ac:dyDescent="0.25">
      <c r="A537" s="65">
        <v>44593</v>
      </c>
      <c r="B537" s="66" t="s">
        <v>136</v>
      </c>
      <c r="C537" s="66" t="s">
        <v>137</v>
      </c>
      <c r="D537" s="67">
        <v>208468.56</v>
      </c>
      <c r="E537" s="66">
        <v>0.61632333436765196</v>
      </c>
      <c r="F537" s="67">
        <v>128484.038010023</v>
      </c>
      <c r="G537" s="66" t="s">
        <v>29</v>
      </c>
      <c r="H537" s="68">
        <v>4.1494386449573102E-2</v>
      </c>
      <c r="I537" s="87">
        <v>5331.3663257895396</v>
      </c>
      <c r="J537" s="69" t="str">
        <f>_xlfn.XLOOKUP(SimpleBB[[#This Row],[customer_code]],'Input  - indicative charges'!$B$13:$B$69,'Input  - indicative charges'!$E$13:$E$69)</f>
        <v>Lower North Island distributor</v>
      </c>
      <c r="K537" s="70">
        <f t="shared" si="8"/>
        <v>4928.6004720895789</v>
      </c>
    </row>
    <row r="538" spans="1:11" x14ac:dyDescent="0.25">
      <c r="A538" s="65">
        <v>44593</v>
      </c>
      <c r="B538" s="66" t="s">
        <v>136</v>
      </c>
      <c r="C538" s="66" t="s">
        <v>137</v>
      </c>
      <c r="D538" s="67">
        <v>208468.56</v>
      </c>
      <c r="E538" s="66">
        <v>0.61632333436765196</v>
      </c>
      <c r="F538" s="67">
        <v>128484.038010023</v>
      </c>
      <c r="G538" s="66" t="s">
        <v>31</v>
      </c>
      <c r="H538" s="68">
        <v>1.6739179681352699E-5</v>
      </c>
      <c r="I538" s="87">
        <v>2.1507173984355301</v>
      </c>
      <c r="J538" s="69" t="str">
        <f>_xlfn.XLOOKUP(SimpleBB[[#This Row],[customer_code]],'Input  - indicative charges'!$B$13:$B$69,'Input  - indicative charges'!$E$13:$E$69)</f>
        <v>Major Industrial</v>
      </c>
      <c r="K538" s="70">
        <f t="shared" si="8"/>
        <v>1.9882383121911684</v>
      </c>
    </row>
    <row r="539" spans="1:11" x14ac:dyDescent="0.25">
      <c r="A539" s="65">
        <v>44593</v>
      </c>
      <c r="B539" s="66" t="s">
        <v>136</v>
      </c>
      <c r="C539" s="66" t="s">
        <v>137</v>
      </c>
      <c r="D539" s="67">
        <v>208468.56</v>
      </c>
      <c r="E539" s="66">
        <v>0.61632333436765196</v>
      </c>
      <c r="F539" s="67">
        <v>128484.038010023</v>
      </c>
      <c r="G539" s="66" t="s">
        <v>34</v>
      </c>
      <c r="H539" s="68">
        <v>5.3407582213357697E-5</v>
      </c>
      <c r="I539" s="87">
        <v>6.8620218231244801</v>
      </c>
      <c r="J539" s="69" t="str">
        <f>_xlfn.XLOOKUP(SimpleBB[[#This Row],[customer_code]],'Input  - indicative charges'!$B$13:$B$69,'Input  - indicative charges'!$E$13:$E$69)</f>
        <v>Major Industrial</v>
      </c>
      <c r="K539" s="70">
        <f t="shared" si="8"/>
        <v>6.343620364884937</v>
      </c>
    </row>
    <row r="540" spans="1:11" x14ac:dyDescent="0.25">
      <c r="A540" s="65">
        <v>44593</v>
      </c>
      <c r="B540" s="66" t="s">
        <v>136</v>
      </c>
      <c r="C540" s="66" t="s">
        <v>137</v>
      </c>
      <c r="D540" s="67">
        <v>208468.56</v>
      </c>
      <c r="E540" s="66">
        <v>0.61632333436765196</v>
      </c>
      <c r="F540" s="67">
        <v>128484.038010023</v>
      </c>
      <c r="G540" s="66" t="s">
        <v>36</v>
      </c>
      <c r="H540" s="68">
        <v>4.4961215845156302E-5</v>
      </c>
      <c r="I540" s="87">
        <v>5.7767985656259198</v>
      </c>
      <c r="J540" s="69" t="str">
        <f>_xlfn.XLOOKUP(SimpleBB[[#This Row],[customer_code]],'Input  - indicative charges'!$B$13:$B$69,'Input  - indicative charges'!$E$13:$E$69)</f>
        <v>Upper South Island distributor</v>
      </c>
      <c r="K540" s="70">
        <f t="shared" si="8"/>
        <v>5.3403818829676588</v>
      </c>
    </row>
    <row r="541" spans="1:11" x14ac:dyDescent="0.25">
      <c r="A541" s="65">
        <v>44593</v>
      </c>
      <c r="B541" s="66" t="s">
        <v>136</v>
      </c>
      <c r="C541" s="66" t="s">
        <v>137</v>
      </c>
      <c r="D541" s="67">
        <v>208468.56</v>
      </c>
      <c r="E541" s="66">
        <v>0.61632333436765196</v>
      </c>
      <c r="F541" s="67">
        <v>128484.038010023</v>
      </c>
      <c r="G541" s="66" t="s">
        <v>38</v>
      </c>
      <c r="H541" s="68">
        <v>2.5114628769764899E-5</v>
      </c>
      <c r="I541" s="87">
        <v>3.2268289174620999</v>
      </c>
      <c r="J541" s="69" t="str">
        <f>_xlfn.XLOOKUP(SimpleBB[[#This Row],[customer_code]],'Input  - indicative charges'!$B$13:$B$69,'Input  - indicative charges'!$E$13:$E$69)</f>
        <v>North Island generation</v>
      </c>
      <c r="K541" s="70">
        <f t="shared" si="8"/>
        <v>2.9830534152238677</v>
      </c>
    </row>
    <row r="542" spans="1:11" x14ac:dyDescent="0.25">
      <c r="A542" s="65">
        <v>44593</v>
      </c>
      <c r="B542" s="66" t="s">
        <v>136</v>
      </c>
      <c r="C542" s="66" t="s">
        <v>137</v>
      </c>
      <c r="D542" s="67">
        <v>208468.56</v>
      </c>
      <c r="E542" s="66">
        <v>0.61632333436765196</v>
      </c>
      <c r="F542" s="67">
        <v>128484.038010023</v>
      </c>
      <c r="G542" s="66" t="s">
        <v>40</v>
      </c>
      <c r="H542" s="68">
        <v>8.2346301668117196E-7</v>
      </c>
      <c r="I542" s="87">
        <v>0.105801853535111</v>
      </c>
      <c r="J542" s="69" t="str">
        <f>_xlfn.XLOOKUP(SimpleBB[[#This Row],[customer_code]],'Input  - indicative charges'!$B$13:$B$69,'Input  - indicative charges'!$E$13:$E$69)</f>
        <v>North Island generation</v>
      </c>
      <c r="K542" s="70">
        <f t="shared" si="8"/>
        <v>9.7808898022755275E-2</v>
      </c>
    </row>
    <row r="543" spans="1:11" x14ac:dyDescent="0.25">
      <c r="A543" s="65">
        <v>44593</v>
      </c>
      <c r="B543" s="66" t="s">
        <v>136</v>
      </c>
      <c r="C543" s="66" t="s">
        <v>137</v>
      </c>
      <c r="D543" s="67">
        <v>208468.56</v>
      </c>
      <c r="E543" s="66">
        <v>0.61632333436765196</v>
      </c>
      <c r="F543" s="67">
        <v>128484.038010023</v>
      </c>
      <c r="G543" s="66" t="s">
        <v>42</v>
      </c>
      <c r="H543" s="68">
        <v>4.5768954627937904E-3</v>
      </c>
      <c r="I543" s="87">
        <v>588.05801060949898</v>
      </c>
      <c r="J543" s="69" t="str">
        <f>_xlfn.XLOOKUP(SimpleBB[[#This Row],[customer_code]],'Input  - indicative charges'!$B$13:$B$69,'Input  - indicative charges'!$E$13:$E$69)</f>
        <v>South Island generation</v>
      </c>
      <c r="K543" s="70">
        <f t="shared" si="8"/>
        <v>543.63230954249161</v>
      </c>
    </row>
    <row r="544" spans="1:11" x14ac:dyDescent="0.25">
      <c r="A544" s="65">
        <v>44593</v>
      </c>
      <c r="B544" s="66" t="s">
        <v>136</v>
      </c>
      <c r="C544" s="66" t="s">
        <v>137</v>
      </c>
      <c r="D544" s="67">
        <v>208468.56</v>
      </c>
      <c r="E544" s="66">
        <v>0.61632333436765196</v>
      </c>
      <c r="F544" s="67">
        <v>128484.038010023</v>
      </c>
      <c r="G544" s="66" t="s">
        <v>44</v>
      </c>
      <c r="H544" s="68">
        <v>4.1285881405960901E-5</v>
      </c>
      <c r="I544" s="87">
        <v>5.3045767558407801</v>
      </c>
      <c r="J544" s="69" t="str">
        <f>_xlfn.XLOOKUP(SimpleBB[[#This Row],[customer_code]],'Input  - indicative charges'!$B$13:$B$69,'Input  - indicative charges'!$E$13:$E$69)</f>
        <v>Major Industrial</v>
      </c>
      <c r="K544" s="70">
        <f t="shared" si="8"/>
        <v>4.9038347593195075</v>
      </c>
    </row>
    <row r="545" spans="1:11" x14ac:dyDescent="0.25">
      <c r="A545" s="65">
        <v>44593</v>
      </c>
      <c r="B545" s="66" t="s">
        <v>136</v>
      </c>
      <c r="C545" s="66" t="s">
        <v>137</v>
      </c>
      <c r="D545" s="67">
        <v>208468.56</v>
      </c>
      <c r="E545" s="66">
        <v>0.61632333436765196</v>
      </c>
      <c r="F545" s="67">
        <v>128484.038010023</v>
      </c>
      <c r="G545" s="66" t="s">
        <v>46</v>
      </c>
      <c r="H545" s="68">
        <v>8.9958933262949297E-5</v>
      </c>
      <c r="I545" s="87">
        <v>11.5582870006979</v>
      </c>
      <c r="J545" s="69" t="str">
        <f>_xlfn.XLOOKUP(SimpleBB[[#This Row],[customer_code]],'Input  - indicative charges'!$B$13:$B$69,'Input  - indicative charges'!$E$13:$E$69)</f>
        <v>Upper South Island distributor</v>
      </c>
      <c r="K545" s="70">
        <f t="shared" si="8"/>
        <v>10.685099332346143</v>
      </c>
    </row>
    <row r="546" spans="1:11" x14ac:dyDescent="0.25">
      <c r="A546" s="65">
        <v>44593</v>
      </c>
      <c r="B546" s="66" t="s">
        <v>136</v>
      </c>
      <c r="C546" s="66" t="s">
        <v>137</v>
      </c>
      <c r="D546" s="67">
        <v>208468.56</v>
      </c>
      <c r="E546" s="66">
        <v>0.61632333436765196</v>
      </c>
      <c r="F546" s="67">
        <v>128484.038010023</v>
      </c>
      <c r="G546" s="66" t="s">
        <v>48</v>
      </c>
      <c r="H546" s="68">
        <v>6.7523322737028199E-2</v>
      </c>
      <c r="I546" s="87">
        <v>8675.6691651073907</v>
      </c>
      <c r="J546" s="69" t="str">
        <f>_xlfn.XLOOKUP(SimpleBB[[#This Row],[customer_code]],'Input  - indicative charges'!$B$13:$B$69,'Input  - indicative charges'!$E$13:$E$69)</f>
        <v>North Island generation</v>
      </c>
      <c r="K546" s="70">
        <f t="shared" si="8"/>
        <v>8020.2530702125368</v>
      </c>
    </row>
    <row r="547" spans="1:11" x14ac:dyDescent="0.25">
      <c r="A547" s="65">
        <v>44593</v>
      </c>
      <c r="B547" s="66" t="s">
        <v>136</v>
      </c>
      <c r="C547" s="66" t="s">
        <v>137</v>
      </c>
      <c r="D547" s="67">
        <v>208468.56</v>
      </c>
      <c r="E547" s="66">
        <v>0.61632333436765196</v>
      </c>
      <c r="F547" s="67">
        <v>128484.038010023</v>
      </c>
      <c r="G547" s="66" t="s">
        <v>50</v>
      </c>
      <c r="H547" s="68">
        <v>1.10751276627268E-3</v>
      </c>
      <c r="I547" s="87">
        <v>142.297712358365</v>
      </c>
      <c r="J547" s="69" t="str">
        <f>_xlfn.XLOOKUP(SimpleBB[[#This Row],[customer_code]],'Input  - indicative charges'!$B$13:$B$69,'Input  - indicative charges'!$E$13:$E$69)</f>
        <v>North Island generation</v>
      </c>
      <c r="K547" s="70">
        <f t="shared" si="8"/>
        <v>131.54762390161639</v>
      </c>
    </row>
    <row r="548" spans="1:11" x14ac:dyDescent="0.25">
      <c r="A548" s="65">
        <v>44593</v>
      </c>
      <c r="B548" s="66" t="s">
        <v>136</v>
      </c>
      <c r="C548" s="66" t="s">
        <v>137</v>
      </c>
      <c r="D548" s="67">
        <v>208468.56</v>
      </c>
      <c r="E548" s="66">
        <v>0.61632333436765196</v>
      </c>
      <c r="F548" s="67">
        <v>128484.038010023</v>
      </c>
      <c r="G548" s="66" t="s">
        <v>52</v>
      </c>
      <c r="H548" s="68">
        <v>2.2348717509101499E-3</v>
      </c>
      <c r="I548" s="87">
        <v>287.145346991466</v>
      </c>
      <c r="J548" s="69" t="str">
        <f>_xlfn.XLOOKUP(SimpleBB[[#This Row],[customer_code]],'Input  - indicative charges'!$B$13:$B$69,'Input  - indicative charges'!$E$13:$E$69)</f>
        <v>North Island generation</v>
      </c>
      <c r="K548" s="70">
        <f t="shared" si="8"/>
        <v>265.45253247644354</v>
      </c>
    </row>
    <row r="549" spans="1:11" x14ac:dyDescent="0.25">
      <c r="A549" s="65">
        <v>44593</v>
      </c>
      <c r="B549" s="66" t="s">
        <v>136</v>
      </c>
      <c r="C549" s="66" t="s">
        <v>137</v>
      </c>
      <c r="D549" s="67">
        <v>208468.56</v>
      </c>
      <c r="E549" s="66">
        <v>0.61632333436765196</v>
      </c>
      <c r="F549" s="67">
        <v>128484.038010023</v>
      </c>
      <c r="G549" s="66" t="s">
        <v>54</v>
      </c>
      <c r="H549" s="68">
        <v>7.2301850453286502E-6</v>
      </c>
      <c r="I549" s="87">
        <v>0.92896337018350605</v>
      </c>
      <c r="J549" s="69" t="str">
        <f>_xlfn.XLOOKUP(SimpleBB[[#This Row],[customer_code]],'Input  - indicative charges'!$B$13:$B$69,'Input  - indicative charges'!$E$13:$E$69)</f>
        <v>Upper South Island distributor</v>
      </c>
      <c r="K549" s="70">
        <f t="shared" si="8"/>
        <v>0.8587834759530073</v>
      </c>
    </row>
    <row r="550" spans="1:11" x14ac:dyDescent="0.25">
      <c r="A550" s="65">
        <v>44593</v>
      </c>
      <c r="B550" s="66" t="s">
        <v>136</v>
      </c>
      <c r="C550" s="66" t="s">
        <v>137</v>
      </c>
      <c r="D550" s="67">
        <v>208468.56</v>
      </c>
      <c r="E550" s="66">
        <v>0.61632333436765196</v>
      </c>
      <c r="F550" s="67">
        <v>128484.038010023</v>
      </c>
      <c r="G550" s="66" t="s">
        <v>56</v>
      </c>
      <c r="H550" s="68">
        <v>2.1079704563812598E-3</v>
      </c>
      <c r="I550" s="87">
        <v>270.84055624169599</v>
      </c>
      <c r="J550" s="69" t="str">
        <f>_xlfn.XLOOKUP(SimpleBB[[#This Row],[customer_code]],'Input  - indicative charges'!$B$13:$B$69,'Input  - indicative charges'!$E$13:$E$69)</f>
        <v>Upper North Island distributor</v>
      </c>
      <c r="K550" s="70">
        <f t="shared" si="8"/>
        <v>250.37951095137745</v>
      </c>
    </row>
    <row r="551" spans="1:11" x14ac:dyDescent="0.25">
      <c r="A551" s="65">
        <v>44593</v>
      </c>
      <c r="B551" s="66" t="s">
        <v>136</v>
      </c>
      <c r="C551" s="66" t="s">
        <v>137</v>
      </c>
      <c r="D551" s="67">
        <v>208468.56</v>
      </c>
      <c r="E551" s="66">
        <v>0.61632333436765196</v>
      </c>
      <c r="F551" s="67">
        <v>128484.038010023</v>
      </c>
      <c r="G551" s="66" t="s">
        <v>58</v>
      </c>
      <c r="H551" s="68">
        <v>1.3792741991923399E-3</v>
      </c>
      <c r="I551" s="87">
        <v>177.21471863527299</v>
      </c>
      <c r="J551" s="69" t="str">
        <f>_xlfn.XLOOKUP(SimpleBB[[#This Row],[customer_code]],'Input  - indicative charges'!$B$13:$B$69,'Input  - indicative charges'!$E$13:$E$69)</f>
        <v>North Island generation</v>
      </c>
      <c r="K551" s="70">
        <f t="shared" si="8"/>
        <v>163.82677395511377</v>
      </c>
    </row>
    <row r="552" spans="1:11" x14ac:dyDescent="0.25">
      <c r="A552" s="65">
        <v>44593</v>
      </c>
      <c r="B552" s="66" t="s">
        <v>136</v>
      </c>
      <c r="C552" s="66" t="s">
        <v>137</v>
      </c>
      <c r="D552" s="67">
        <v>208468.56</v>
      </c>
      <c r="E552" s="66">
        <v>0.61632333436765196</v>
      </c>
      <c r="F552" s="67">
        <v>128484.038010023</v>
      </c>
      <c r="G552" s="66" t="s">
        <v>60</v>
      </c>
      <c r="H552" s="68">
        <v>2.2792266542943999E-4</v>
      </c>
      <c r="I552" s="87">
        <v>29.284424408382002</v>
      </c>
      <c r="J552" s="69" t="str">
        <f>_xlfn.XLOOKUP(SimpleBB[[#This Row],[customer_code]],'Input  - indicative charges'!$B$13:$B$69,'Input  - indicative charges'!$E$13:$E$69)</f>
        <v>Major Industrial</v>
      </c>
      <c r="K552" s="70">
        <f t="shared" si="8"/>
        <v>27.072089806668579</v>
      </c>
    </row>
    <row r="553" spans="1:11" x14ac:dyDescent="0.25">
      <c r="A553" s="65">
        <v>44593</v>
      </c>
      <c r="B553" s="66" t="s">
        <v>136</v>
      </c>
      <c r="C553" s="66" t="s">
        <v>137</v>
      </c>
      <c r="D553" s="67">
        <v>208468.56</v>
      </c>
      <c r="E553" s="66">
        <v>0.61632333436765196</v>
      </c>
      <c r="F553" s="67">
        <v>128484.038010023</v>
      </c>
      <c r="G553" s="66" t="s">
        <v>62</v>
      </c>
      <c r="H553" s="68">
        <v>7.39107589810296E-4</v>
      </c>
      <c r="I553" s="87">
        <v>94.963527662682694</v>
      </c>
      <c r="J553" s="69" t="str">
        <f>_xlfn.XLOOKUP(SimpleBB[[#This Row],[customer_code]],'Input  - indicative charges'!$B$13:$B$69,'Input  - indicative charges'!$E$13:$E$69)</f>
        <v>Major Industrial</v>
      </c>
      <c r="K553" s="70">
        <f t="shared" si="8"/>
        <v>87.789369303989162</v>
      </c>
    </row>
    <row r="554" spans="1:11" x14ac:dyDescent="0.25">
      <c r="A554" s="65">
        <v>44593</v>
      </c>
      <c r="B554" s="66" t="s">
        <v>136</v>
      </c>
      <c r="C554" s="66" t="s">
        <v>137</v>
      </c>
      <c r="D554" s="67">
        <v>208468.56</v>
      </c>
      <c r="E554" s="66">
        <v>0.61632333436765196</v>
      </c>
      <c r="F554" s="67">
        <v>128484.038010023</v>
      </c>
      <c r="G554" s="66" t="s">
        <v>64</v>
      </c>
      <c r="H554" s="68">
        <v>4.39318255637297E-5</v>
      </c>
      <c r="I554" s="87">
        <v>5.64453834557996</v>
      </c>
      <c r="J554" s="69" t="str">
        <f>_xlfn.XLOOKUP(SimpleBB[[#This Row],[customer_code]],'Input  - indicative charges'!$B$13:$B$69,'Input  - indicative charges'!$E$13:$E$69)</f>
        <v>Major Industrial</v>
      </c>
      <c r="K554" s="70">
        <f t="shared" si="8"/>
        <v>5.218113454365418</v>
      </c>
    </row>
    <row r="555" spans="1:11" x14ac:dyDescent="0.25">
      <c r="A555" s="65">
        <v>44593</v>
      </c>
      <c r="B555" s="66" t="s">
        <v>136</v>
      </c>
      <c r="C555" s="66" t="s">
        <v>137</v>
      </c>
      <c r="D555" s="67">
        <v>208468.56</v>
      </c>
      <c r="E555" s="66">
        <v>0.61632333436765196</v>
      </c>
      <c r="F555" s="67">
        <v>128484.038010023</v>
      </c>
      <c r="G555" s="66" t="s">
        <v>66</v>
      </c>
      <c r="H555" s="68">
        <v>4.7382550038858298E-4</v>
      </c>
      <c r="I555" s="87">
        <v>60.8790136020449</v>
      </c>
      <c r="J555" s="69" t="str">
        <f>_xlfn.XLOOKUP(SimpleBB[[#This Row],[customer_code]],'Input  - indicative charges'!$B$13:$B$69,'Input  - indicative charges'!$E$13:$E$69)</f>
        <v>Upper South Island distributor</v>
      </c>
      <c r="K555" s="70">
        <f t="shared" si="8"/>
        <v>56.279819626716652</v>
      </c>
    </row>
    <row r="556" spans="1:11" x14ac:dyDescent="0.25">
      <c r="A556" s="65">
        <v>44593</v>
      </c>
      <c r="B556" s="66" t="s">
        <v>136</v>
      </c>
      <c r="C556" s="66" t="s">
        <v>137</v>
      </c>
      <c r="D556" s="67">
        <v>208468.56</v>
      </c>
      <c r="E556" s="66">
        <v>0.61632333436765196</v>
      </c>
      <c r="F556" s="67">
        <v>128484.038010023</v>
      </c>
      <c r="G556" s="66" t="s">
        <v>68</v>
      </c>
      <c r="H556" s="68">
        <v>8.5574177104902197E-4</v>
      </c>
      <c r="I556" s="87">
        <v>109.949158238227</v>
      </c>
      <c r="J556" s="69" t="str">
        <f>_xlfn.XLOOKUP(SimpleBB[[#This Row],[customer_code]],'Input  - indicative charges'!$B$13:$B$69,'Input  - indicative charges'!$E$13:$E$69)</f>
        <v>Major Industrial</v>
      </c>
      <c r="K556" s="70">
        <f t="shared" si="8"/>
        <v>101.64288853636901</v>
      </c>
    </row>
    <row r="557" spans="1:11" x14ac:dyDescent="0.25">
      <c r="A557" s="65">
        <v>44593</v>
      </c>
      <c r="B557" s="66" t="s">
        <v>136</v>
      </c>
      <c r="C557" s="66" t="s">
        <v>137</v>
      </c>
      <c r="D557" s="67">
        <v>208468.56</v>
      </c>
      <c r="E557" s="66">
        <v>0.61632333436765196</v>
      </c>
      <c r="F557" s="67">
        <v>128484.038010023</v>
      </c>
      <c r="G557" s="66" t="s">
        <v>70</v>
      </c>
      <c r="H557" s="68">
        <v>0.43620753196246298</v>
      </c>
      <c r="I557" s="87">
        <v>56045.705116923498</v>
      </c>
      <c r="J557" s="69" t="str">
        <f>_xlfn.XLOOKUP(SimpleBB[[#This Row],[customer_code]],'Input  - indicative charges'!$B$13:$B$69,'Input  - indicative charges'!$E$13:$E$69)</f>
        <v>Lower North Island distributor</v>
      </c>
      <c r="K557" s="70">
        <f t="shared" si="8"/>
        <v>51811.650488480576</v>
      </c>
    </row>
    <row r="558" spans="1:11" x14ac:dyDescent="0.25">
      <c r="A558" s="65">
        <v>44593</v>
      </c>
      <c r="B558" s="66" t="s">
        <v>136</v>
      </c>
      <c r="C558" s="66" t="s">
        <v>137</v>
      </c>
      <c r="D558" s="67">
        <v>208468.56</v>
      </c>
      <c r="E558" s="66">
        <v>0.61632333436765196</v>
      </c>
      <c r="F558" s="67">
        <v>128484.038010023</v>
      </c>
      <c r="G558" s="66" t="s">
        <v>72</v>
      </c>
      <c r="H558" s="68">
        <v>7.1153459726446894E-5</v>
      </c>
      <c r="I558" s="87">
        <v>9.1420838240374493</v>
      </c>
      <c r="J558" s="69" t="str">
        <f>_xlfn.XLOOKUP(SimpleBB[[#This Row],[customer_code]],'Input  - indicative charges'!$B$13:$B$69,'Input  - indicative charges'!$E$13:$E$69)</f>
        <v>Lower South Island distributor</v>
      </c>
      <c r="K558" s="70">
        <f t="shared" si="8"/>
        <v>8.4514317526962905</v>
      </c>
    </row>
    <row r="559" spans="1:11" x14ac:dyDescent="0.25">
      <c r="A559" s="65">
        <v>44593</v>
      </c>
      <c r="B559" s="66" t="s">
        <v>136</v>
      </c>
      <c r="C559" s="66" t="s">
        <v>137</v>
      </c>
      <c r="D559" s="67">
        <v>208468.56</v>
      </c>
      <c r="E559" s="66">
        <v>0.61632333436765196</v>
      </c>
      <c r="F559" s="67">
        <v>128484.038010023</v>
      </c>
      <c r="G559" s="66" t="s">
        <v>74</v>
      </c>
      <c r="H559" s="68">
        <v>1.1181182733381599E-6</v>
      </c>
      <c r="I559" s="87">
        <v>0.143660350731282</v>
      </c>
      <c r="J559" s="69" t="str">
        <f>_xlfn.XLOOKUP(SimpleBB[[#This Row],[customer_code]],'Input  - indicative charges'!$B$13:$B$69,'Input  - indicative charges'!$E$13:$E$69)</f>
        <v>Major Industrial</v>
      </c>
      <c r="K559" s="70">
        <f t="shared" si="8"/>
        <v>0.13280731976898891</v>
      </c>
    </row>
    <row r="560" spans="1:11" x14ac:dyDescent="0.25">
      <c r="A560" s="65">
        <v>44593</v>
      </c>
      <c r="B560" s="66" t="s">
        <v>136</v>
      </c>
      <c r="C560" s="66" t="s">
        <v>137</v>
      </c>
      <c r="D560" s="67">
        <v>208468.56</v>
      </c>
      <c r="E560" s="66">
        <v>0.61632333436765196</v>
      </c>
      <c r="F560" s="67">
        <v>128484.038010023</v>
      </c>
      <c r="G560" s="66" t="s">
        <v>76</v>
      </c>
      <c r="H560" s="68">
        <v>6.9779158914792699E-5</v>
      </c>
      <c r="I560" s="87">
        <v>8.9655081063156707</v>
      </c>
      <c r="J560" s="69" t="str">
        <f>_xlfn.XLOOKUP(SimpleBB[[#This Row],[customer_code]],'Input  - indicative charges'!$B$13:$B$69,'Input  - indicative charges'!$E$13:$E$69)</f>
        <v>Lower North Island distributor</v>
      </c>
      <c r="K560" s="70">
        <f t="shared" si="8"/>
        <v>8.2881957053976212</v>
      </c>
    </row>
    <row r="561" spans="1:11" x14ac:dyDescent="0.25">
      <c r="A561" s="65">
        <v>44593</v>
      </c>
      <c r="B561" s="66" t="s">
        <v>136</v>
      </c>
      <c r="C561" s="66" t="s">
        <v>137</v>
      </c>
      <c r="D561" s="67">
        <v>208468.56</v>
      </c>
      <c r="E561" s="66">
        <v>0.61632333436765196</v>
      </c>
      <c r="F561" s="67">
        <v>128484.038010023</v>
      </c>
      <c r="G561" s="66" t="s">
        <v>78</v>
      </c>
      <c r="H561" s="68">
        <v>2.96633549677114E-6</v>
      </c>
      <c r="I561" s="87">
        <v>0.38112676271762402</v>
      </c>
      <c r="J561" s="69" t="str">
        <f>_xlfn.XLOOKUP(SimpleBB[[#This Row],[customer_code]],'Input  - indicative charges'!$B$13:$B$69,'Input  - indicative charges'!$E$13:$E$69)</f>
        <v>North Island generation</v>
      </c>
      <c r="K561" s="70">
        <f t="shared" si="8"/>
        <v>0.35233398492418788</v>
      </c>
    </row>
    <row r="562" spans="1:11" x14ac:dyDescent="0.25">
      <c r="A562" s="65">
        <v>44593</v>
      </c>
      <c r="B562" s="66" t="s">
        <v>136</v>
      </c>
      <c r="C562" s="66" t="s">
        <v>137</v>
      </c>
      <c r="D562" s="67">
        <v>208468.56</v>
      </c>
      <c r="E562" s="66">
        <v>0.61632333436765196</v>
      </c>
      <c r="F562" s="67">
        <v>128484.038010023</v>
      </c>
      <c r="G562" s="66" t="s">
        <v>80</v>
      </c>
      <c r="H562" s="68">
        <v>7.1787973751347097E-7</v>
      </c>
      <c r="I562" s="87">
        <v>9.2236087481306198E-2</v>
      </c>
      <c r="J562" s="69" t="str">
        <f>_xlfn.XLOOKUP(SimpleBB[[#This Row],[customer_code]],'Input  - indicative charges'!$B$13:$B$69,'Input  - indicative charges'!$E$13:$E$69)</f>
        <v>Major Industrial</v>
      </c>
      <c r="K562" s="70">
        <f t="shared" si="8"/>
        <v>8.5267977573598636E-2</v>
      </c>
    </row>
    <row r="563" spans="1:11" x14ac:dyDescent="0.25">
      <c r="A563" s="65">
        <v>44593</v>
      </c>
      <c r="B563" s="66" t="s">
        <v>136</v>
      </c>
      <c r="C563" s="66" t="s">
        <v>137</v>
      </c>
      <c r="D563" s="67">
        <v>208468.56</v>
      </c>
      <c r="E563" s="66">
        <v>0.61632333436765196</v>
      </c>
      <c r="F563" s="67">
        <v>128484.038010023</v>
      </c>
      <c r="G563" s="66" t="s">
        <v>82</v>
      </c>
      <c r="H563" s="68">
        <v>0.11824417796641901</v>
      </c>
      <c r="I563" s="87">
        <v>15192.4894563013</v>
      </c>
      <c r="J563" s="69" t="str">
        <f>_xlfn.XLOOKUP(SimpleBB[[#This Row],[customer_code]],'Input  - indicative charges'!$B$13:$B$69,'Input  - indicative charges'!$E$13:$E$69)</f>
        <v>Major Industrial</v>
      </c>
      <c r="K563" s="70">
        <f t="shared" si="8"/>
        <v>14044.750656944147</v>
      </c>
    </row>
    <row r="564" spans="1:11" x14ac:dyDescent="0.25">
      <c r="A564" s="65">
        <v>44593</v>
      </c>
      <c r="B564" s="66" t="s">
        <v>136</v>
      </c>
      <c r="C564" s="66" t="s">
        <v>137</v>
      </c>
      <c r="D564" s="67">
        <v>208468.56</v>
      </c>
      <c r="E564" s="66">
        <v>0.61632333436765196</v>
      </c>
      <c r="F564" s="67">
        <v>128484.038010023</v>
      </c>
      <c r="G564" s="66" t="s">
        <v>84</v>
      </c>
      <c r="H564" s="68">
        <v>3.6042242322327501E-9</v>
      </c>
      <c r="I564" s="87">
        <v>4.63085283250838E-4</v>
      </c>
      <c r="J564" s="69" t="str">
        <f>_xlfn.XLOOKUP(SimpleBB[[#This Row],[customer_code]],'Input  - indicative charges'!$B$13:$B$69,'Input  - indicative charges'!$E$13:$E$69)</f>
        <v>Major Industrial</v>
      </c>
      <c r="K564" s="70">
        <f t="shared" si="8"/>
        <v>4.2810082935162291E-4</v>
      </c>
    </row>
    <row r="565" spans="1:11" x14ac:dyDescent="0.25">
      <c r="A565" s="65">
        <v>44593</v>
      </c>
      <c r="B565" s="66" t="s">
        <v>136</v>
      </c>
      <c r="C565" s="66" t="s">
        <v>137</v>
      </c>
      <c r="D565" s="67">
        <v>208468.56</v>
      </c>
      <c r="E565" s="66">
        <v>0.61632333436765196</v>
      </c>
      <c r="F565" s="67">
        <v>128484.038010023</v>
      </c>
      <c r="G565" s="66" t="s">
        <v>86</v>
      </c>
      <c r="H565" s="68">
        <v>1.24990979115345E-2</v>
      </c>
      <c r="I565" s="87">
        <v>1605.93457115659</v>
      </c>
      <c r="J565" s="69" t="str">
        <f>_xlfn.XLOOKUP(SimpleBB[[#This Row],[customer_code]],'Input  - indicative charges'!$B$13:$B$69,'Input  - indicative charges'!$E$13:$E$69)</f>
        <v>North Island generation</v>
      </c>
      <c r="K565" s="70">
        <f t="shared" si="8"/>
        <v>1484.6118990660775</v>
      </c>
    </row>
    <row r="566" spans="1:11" x14ac:dyDescent="0.25">
      <c r="A566" s="65">
        <v>44593</v>
      </c>
      <c r="B566" s="66" t="s">
        <v>136</v>
      </c>
      <c r="C566" s="66" t="s">
        <v>137</v>
      </c>
      <c r="D566" s="67">
        <v>208468.56</v>
      </c>
      <c r="E566" s="66">
        <v>0.61632333436765196</v>
      </c>
      <c r="F566" s="67">
        <v>128484.038010023</v>
      </c>
      <c r="G566" s="66" t="s">
        <v>88</v>
      </c>
      <c r="H566" s="68">
        <v>8.0319619535992198E-4</v>
      </c>
      <c r="I566" s="87">
        <v>103.19789049412999</v>
      </c>
      <c r="J566" s="69" t="str">
        <f>_xlfn.XLOOKUP(SimpleBB[[#This Row],[customer_code]],'Input  - indicative charges'!$B$13:$B$69,'Input  - indicative charges'!$E$13:$E$69)</f>
        <v>North Island generation</v>
      </c>
      <c r="K566" s="70">
        <f t="shared" si="8"/>
        <v>95.401655171893367</v>
      </c>
    </row>
    <row r="567" spans="1:11" x14ac:dyDescent="0.25">
      <c r="A567" s="65">
        <v>44593</v>
      </c>
      <c r="B567" s="66" t="s">
        <v>136</v>
      </c>
      <c r="C567" s="66" t="s">
        <v>137</v>
      </c>
      <c r="D567" s="67">
        <v>208468.56</v>
      </c>
      <c r="E567" s="66">
        <v>0.61632333436765196</v>
      </c>
      <c r="F567" s="67">
        <v>128484.038010023</v>
      </c>
      <c r="G567" s="66" t="s">
        <v>90</v>
      </c>
      <c r="H567" s="68">
        <v>8.7103828555988897E-5</v>
      </c>
      <c r="I567" s="87">
        <v>11.1914516190062</v>
      </c>
      <c r="J567" s="69" t="str">
        <f>_xlfn.XLOOKUP(SimpleBB[[#This Row],[customer_code]],'Input  - indicative charges'!$B$13:$B$69,'Input  - indicative charges'!$E$13:$E$69)</f>
        <v>Upper South Island distributor</v>
      </c>
      <c r="K567" s="70">
        <f t="shared" si="8"/>
        <v>10.345977065200652</v>
      </c>
    </row>
    <row r="568" spans="1:11" x14ac:dyDescent="0.25">
      <c r="A568" s="65">
        <v>44593</v>
      </c>
      <c r="B568" s="66" t="s">
        <v>136</v>
      </c>
      <c r="C568" s="66" t="s">
        <v>137</v>
      </c>
      <c r="D568" s="67">
        <v>208468.56</v>
      </c>
      <c r="E568" s="66">
        <v>0.61632333436765196</v>
      </c>
      <c r="F568" s="67">
        <v>128484.038010023</v>
      </c>
      <c r="G568" s="66" t="s">
        <v>92</v>
      </c>
      <c r="H568" s="68">
        <v>1.3064505870586799E-5</v>
      </c>
      <c r="I568" s="87">
        <v>1.6785804688586501</v>
      </c>
      <c r="J568" s="69" t="str">
        <f>_xlfn.XLOOKUP(SimpleBB[[#This Row],[customer_code]],'Input  - indicative charges'!$B$13:$B$69,'Input  - indicative charges'!$E$13:$E$69)</f>
        <v>North Island generation</v>
      </c>
      <c r="K568" s="70">
        <f t="shared" si="8"/>
        <v>1.5517696563520058</v>
      </c>
    </row>
    <row r="569" spans="1:11" x14ac:dyDescent="0.25">
      <c r="A569" s="65">
        <v>44593</v>
      </c>
      <c r="B569" s="66" t="s">
        <v>136</v>
      </c>
      <c r="C569" s="66" t="s">
        <v>137</v>
      </c>
      <c r="D569" s="67">
        <v>208468.56</v>
      </c>
      <c r="E569" s="66">
        <v>0.61632333436765196</v>
      </c>
      <c r="F569" s="67">
        <v>128484.038010023</v>
      </c>
      <c r="G569" s="66" t="s">
        <v>94</v>
      </c>
      <c r="H569" s="68">
        <v>7.01580214431633E-5</v>
      </c>
      <c r="I569" s="87">
        <v>9.0141858938114101</v>
      </c>
      <c r="J569" s="69" t="str">
        <f>_xlfn.XLOOKUP(SimpleBB[[#This Row],[customer_code]],'Input  - indicative charges'!$B$13:$B$69,'Input  - indicative charges'!$E$13:$E$69)</f>
        <v>North Island generation</v>
      </c>
      <c r="K569" s="70">
        <f t="shared" si="8"/>
        <v>8.3331960583599081</v>
      </c>
    </row>
    <row r="570" spans="1:11" x14ac:dyDescent="0.25">
      <c r="A570" s="65">
        <v>44593</v>
      </c>
      <c r="B570" s="66" t="s">
        <v>136</v>
      </c>
      <c r="C570" s="66" t="s">
        <v>137</v>
      </c>
      <c r="D570" s="67">
        <v>208468.56</v>
      </c>
      <c r="E570" s="66">
        <v>0.61632333436765196</v>
      </c>
      <c r="F570" s="67">
        <v>128484.038010023</v>
      </c>
      <c r="G570" s="66" t="s">
        <v>96</v>
      </c>
      <c r="H570" s="68">
        <v>2.4444984518439398E-4</v>
      </c>
      <c r="I570" s="87">
        <v>31.407903200216001</v>
      </c>
      <c r="J570" s="69" t="str">
        <f>_xlfn.XLOOKUP(SimpleBB[[#This Row],[customer_code]],'Input  - indicative charges'!$B$13:$B$69,'Input  - indicative charges'!$E$13:$E$69)</f>
        <v>Upper North Island distributor</v>
      </c>
      <c r="K570" s="70">
        <f t="shared" si="8"/>
        <v>29.035147292566503</v>
      </c>
    </row>
    <row r="571" spans="1:11" x14ac:dyDescent="0.25">
      <c r="A571" s="65">
        <v>44593</v>
      </c>
      <c r="B571" s="66" t="s">
        <v>136</v>
      </c>
      <c r="C571" s="66" t="s">
        <v>137</v>
      </c>
      <c r="D571" s="67">
        <v>208468.56</v>
      </c>
      <c r="E571" s="66">
        <v>0.61632333436765196</v>
      </c>
      <c r="F571" s="67">
        <v>128484.038010023</v>
      </c>
      <c r="G571" s="66" t="s">
        <v>98</v>
      </c>
      <c r="H571" s="68">
        <v>7.5456817024947403E-5</v>
      </c>
      <c r="I571" s="87">
        <v>9.6949965467486905</v>
      </c>
      <c r="J571" s="69" t="str">
        <f>_xlfn.XLOOKUP(SimpleBB[[#This Row],[customer_code]],'Input  - indicative charges'!$B$13:$B$69,'Input  - indicative charges'!$E$13:$E$69)</f>
        <v>Major Industrial</v>
      </c>
      <c r="K571" s="70">
        <f t="shared" si="8"/>
        <v>8.9625738764323462</v>
      </c>
    </row>
    <row r="572" spans="1:11" x14ac:dyDescent="0.25">
      <c r="A572" s="65">
        <v>44593</v>
      </c>
      <c r="B572" s="66" t="s">
        <v>136</v>
      </c>
      <c r="C572" s="66" t="s">
        <v>137</v>
      </c>
      <c r="D572" s="67">
        <v>208468.56</v>
      </c>
      <c r="E572" s="66">
        <v>0.61632333436765196</v>
      </c>
      <c r="F572" s="67">
        <v>128484.038010023</v>
      </c>
      <c r="G572" s="66" t="s">
        <v>100</v>
      </c>
      <c r="H572" s="68">
        <v>3.5203600816137402E-2</v>
      </c>
      <c r="I572" s="87">
        <v>4523.1007853502797</v>
      </c>
      <c r="J572" s="69" t="str">
        <f>_xlfn.XLOOKUP(SimpleBB[[#This Row],[customer_code]],'Input  - indicative charges'!$B$13:$B$69,'Input  - indicative charges'!$E$13:$E$69)</f>
        <v>North Island generation</v>
      </c>
      <c r="K572" s="70">
        <f t="shared" si="8"/>
        <v>4181.3965320953175</v>
      </c>
    </row>
    <row r="573" spans="1:11" x14ac:dyDescent="0.25">
      <c r="A573" s="65">
        <v>44593</v>
      </c>
      <c r="B573" s="66" t="s">
        <v>136</v>
      </c>
      <c r="C573" s="66" t="s">
        <v>137</v>
      </c>
      <c r="D573" s="67">
        <v>208468.56</v>
      </c>
      <c r="E573" s="66">
        <v>0.61632333436765196</v>
      </c>
      <c r="F573" s="67">
        <v>128484.038010023</v>
      </c>
      <c r="G573" s="66" t="s">
        <v>102</v>
      </c>
      <c r="H573" s="68">
        <v>2.9724784662583E-3</v>
      </c>
      <c r="I573" s="87">
        <v>381.91603624270698</v>
      </c>
      <c r="J573" s="69" t="str">
        <f>_xlfn.XLOOKUP(SimpleBB[[#This Row],[customer_code]],'Input  - indicative charges'!$B$13:$B$69,'Input  - indicative charges'!$E$13:$E$69)</f>
        <v>Lower North Island distributor</v>
      </c>
      <c r="K573" s="70">
        <f t="shared" si="8"/>
        <v>353.0636316283572</v>
      </c>
    </row>
    <row r="574" spans="1:11" x14ac:dyDescent="0.25">
      <c r="A574" s="65">
        <v>44593</v>
      </c>
      <c r="B574" s="66" t="s">
        <v>136</v>
      </c>
      <c r="C574" s="66" t="s">
        <v>137</v>
      </c>
      <c r="D574" s="67">
        <v>208468.56</v>
      </c>
      <c r="E574" s="66">
        <v>0.61632333436765196</v>
      </c>
      <c r="F574" s="67">
        <v>128484.038010023</v>
      </c>
      <c r="G574" s="66" t="s">
        <v>104</v>
      </c>
      <c r="H574" s="68">
        <v>0.10131114271245301</v>
      </c>
      <c r="I574" s="87">
        <v>13016.8647111056</v>
      </c>
      <c r="J574" s="69" t="str">
        <f>_xlfn.XLOOKUP(SimpleBB[[#This Row],[customer_code]],'Input  - indicative charges'!$B$13:$B$69,'Input  - indicative charges'!$E$13:$E$69)</f>
        <v>Lower North Island distributor</v>
      </c>
      <c r="K574" s="70">
        <f t="shared" si="8"/>
        <v>12033.486659872378</v>
      </c>
    </row>
    <row r="575" spans="1:11" x14ac:dyDescent="0.25">
      <c r="A575" s="65">
        <v>44593</v>
      </c>
      <c r="B575" s="66" t="s">
        <v>136</v>
      </c>
      <c r="C575" s="66" t="s">
        <v>137</v>
      </c>
      <c r="D575" s="67">
        <v>208468.56</v>
      </c>
      <c r="E575" s="66">
        <v>0.61632333436765196</v>
      </c>
      <c r="F575" s="67">
        <v>128484.038010023</v>
      </c>
      <c r="G575" s="66" t="s">
        <v>106</v>
      </c>
      <c r="H575" s="68">
        <v>3.64685113407692E-2</v>
      </c>
      <c r="I575" s="87">
        <v>4685.6215972763503</v>
      </c>
      <c r="J575" s="69" t="str">
        <f>_xlfn.XLOOKUP(SimpleBB[[#This Row],[customer_code]],'Input  - indicative charges'!$B$13:$B$69,'Input  - indicative charges'!$E$13:$E$69)</f>
        <v>Upper North Island distributor</v>
      </c>
      <c r="K575" s="70">
        <f t="shared" si="8"/>
        <v>4331.6394719789478</v>
      </c>
    </row>
    <row r="576" spans="1:11" x14ac:dyDescent="0.25">
      <c r="A576" s="65">
        <v>44593</v>
      </c>
      <c r="B576" s="66" t="s">
        <v>136</v>
      </c>
      <c r="C576" s="66" t="s">
        <v>137</v>
      </c>
      <c r="D576" s="67">
        <v>208468.56</v>
      </c>
      <c r="E576" s="66">
        <v>0.61632333436765196</v>
      </c>
      <c r="F576" s="67">
        <v>128484.038010023</v>
      </c>
      <c r="G576" s="66" t="s">
        <v>108</v>
      </c>
      <c r="H576" s="68">
        <v>4.1812920147639199E-4</v>
      </c>
      <c r="I576" s="87">
        <v>53.722928215593299</v>
      </c>
      <c r="J576" s="69" t="str">
        <f>_xlfn.XLOOKUP(SimpleBB[[#This Row],[customer_code]],'Input  - indicative charges'!$B$13:$B$69,'Input  - indicative charges'!$E$13:$E$69)</f>
        <v>Lower North Island distributor</v>
      </c>
      <c r="K576" s="70">
        <f t="shared" si="8"/>
        <v>49.664351159774363</v>
      </c>
    </row>
    <row r="577" spans="1:11" x14ac:dyDescent="0.25">
      <c r="A577" s="65">
        <v>44593</v>
      </c>
      <c r="B577" s="66" t="s">
        <v>136</v>
      </c>
      <c r="C577" s="66" t="s">
        <v>137</v>
      </c>
      <c r="D577" s="67">
        <v>208468.56</v>
      </c>
      <c r="E577" s="66">
        <v>0.61632333436765196</v>
      </c>
      <c r="F577" s="67">
        <v>128484.038010023</v>
      </c>
      <c r="G577" s="66" t="s">
        <v>110</v>
      </c>
      <c r="H577" s="68">
        <v>4.2014105864836897E-5</v>
      </c>
      <c r="I577" s="87">
        <v>5.3981419748948403</v>
      </c>
      <c r="J577" s="69" t="str">
        <f>_xlfn.XLOOKUP(SimpleBB[[#This Row],[customer_code]],'Input  - indicative charges'!$B$13:$B$69,'Input  - indicative charges'!$E$13:$E$69)</f>
        <v>Lower South Island distributor</v>
      </c>
      <c r="K577" s="70">
        <f t="shared" si="8"/>
        <v>4.9903314572804591</v>
      </c>
    </row>
    <row r="578" spans="1:11" x14ac:dyDescent="0.25">
      <c r="A578" s="65">
        <v>44593</v>
      </c>
      <c r="B578" s="66" t="s">
        <v>136</v>
      </c>
      <c r="C578" s="66" t="s">
        <v>137</v>
      </c>
      <c r="D578" s="67">
        <v>208468.56</v>
      </c>
      <c r="E578" s="66">
        <v>0.61632333436765196</v>
      </c>
      <c r="F578" s="67">
        <v>128484.038010023</v>
      </c>
      <c r="G578" s="66" t="s">
        <v>112</v>
      </c>
      <c r="H578" s="68">
        <v>6.6350990051471798E-4</v>
      </c>
      <c r="I578" s="87">
        <v>85.250431277759702</v>
      </c>
      <c r="J578" s="69" t="str">
        <f>_xlfn.XLOOKUP(SimpleBB[[#This Row],[customer_code]],'Input  - indicative charges'!$B$13:$B$69,'Input  - indicative charges'!$E$13:$E$69)</f>
        <v>North Island generation</v>
      </c>
      <c r="K578" s="70">
        <f t="shared" si="8"/>
        <v>78.810062968085958</v>
      </c>
    </row>
    <row r="579" spans="1:11" x14ac:dyDescent="0.25">
      <c r="A579" s="65">
        <v>44593</v>
      </c>
      <c r="B579" s="66" t="s">
        <v>136</v>
      </c>
      <c r="C579" s="66" t="s">
        <v>137</v>
      </c>
      <c r="D579" s="67">
        <v>208468.56</v>
      </c>
      <c r="E579" s="66">
        <v>0.61632333436765196</v>
      </c>
      <c r="F579" s="67">
        <v>128484.038010023</v>
      </c>
      <c r="G579" s="66" t="s">
        <v>114</v>
      </c>
      <c r="H579" s="68">
        <v>1.8559295167262101E-3</v>
      </c>
      <c r="I579" s="87">
        <v>238.45731857097499</v>
      </c>
      <c r="J579" s="69" t="str">
        <f>_xlfn.XLOOKUP(SimpleBB[[#This Row],[customer_code]],'Input  - indicative charges'!$B$13:$B$69,'Input  - indicative charges'!$E$13:$E$69)</f>
        <v>Lower North Island distributor</v>
      </c>
      <c r="K579" s="70">
        <f t="shared" si="8"/>
        <v>220.44271225501922</v>
      </c>
    </row>
    <row r="580" spans="1:11" x14ac:dyDescent="0.25">
      <c r="A580" s="65">
        <v>44593</v>
      </c>
      <c r="B580" s="66" t="s">
        <v>136</v>
      </c>
      <c r="C580" s="66" t="s">
        <v>137</v>
      </c>
      <c r="D580" s="67">
        <v>208468.56</v>
      </c>
      <c r="E580" s="66">
        <v>0.61632333436765196</v>
      </c>
      <c r="F580" s="67">
        <v>128484.038010023</v>
      </c>
      <c r="G580" s="66" t="s">
        <v>116</v>
      </c>
      <c r="H580" s="68">
        <v>4.2152534668444999E-4</v>
      </c>
      <c r="I580" s="87">
        <v>54.159278665593099</v>
      </c>
      <c r="J580" s="69" t="str">
        <f>_xlfn.XLOOKUP(SimpleBB[[#This Row],[customer_code]],'Input  - indicative charges'!$B$13:$B$69,'Input  - indicative charges'!$E$13:$E$69)</f>
        <v>Major Industrial</v>
      </c>
      <c r="K580" s="70">
        <f t="shared" si="8"/>
        <v>50.067736877889878</v>
      </c>
    </row>
    <row r="581" spans="1:11" x14ac:dyDescent="0.25">
      <c r="A581" s="65">
        <v>44593</v>
      </c>
      <c r="B581" s="66" t="s">
        <v>136</v>
      </c>
      <c r="C581" s="66" t="s">
        <v>137</v>
      </c>
      <c r="D581" s="67">
        <v>208468.56</v>
      </c>
      <c r="E581" s="66">
        <v>0.61632333436765196</v>
      </c>
      <c r="F581" s="67">
        <v>128484.038010023</v>
      </c>
      <c r="G581" s="66" t="s">
        <v>118</v>
      </c>
      <c r="H581" s="68">
        <v>1.7846620213584498E-5</v>
      </c>
      <c r="I581" s="87">
        <v>2.2930058298726399</v>
      </c>
      <c r="J581" s="69" t="str">
        <f>_xlfn.XLOOKUP(SimpleBB[[#This Row],[customer_code]],'Input  - indicative charges'!$B$13:$B$69,'Input  - indicative charges'!$E$13:$E$69)</f>
        <v>Upper South Island distributor</v>
      </c>
      <c r="K581" s="70">
        <f t="shared" si="8"/>
        <v>2.1197773563122775</v>
      </c>
    </row>
    <row r="582" spans="1:11" x14ac:dyDescent="0.25">
      <c r="A582" s="65">
        <v>44593</v>
      </c>
      <c r="B582" s="66" t="s">
        <v>136</v>
      </c>
      <c r="C582" s="66" t="s">
        <v>137</v>
      </c>
      <c r="D582" s="67">
        <v>208468.56</v>
      </c>
      <c r="E582" s="66">
        <v>0.61632333436765196</v>
      </c>
      <c r="F582" s="67">
        <v>128484.038010023</v>
      </c>
      <c r="G582" s="66" t="s">
        <v>120</v>
      </c>
      <c r="H582" s="68">
        <v>2.7928022540690302E-4</v>
      </c>
      <c r="I582" s="87">
        <v>35.8830510966284</v>
      </c>
      <c r="J582" s="69" t="str">
        <f>_xlfn.XLOOKUP(SimpleBB[[#This Row],[customer_code]],'Input  - indicative charges'!$B$13:$B$69,'Input  - indicative charges'!$E$13:$E$69)</f>
        <v>Lower North Island distributor</v>
      </c>
      <c r="K582" s="70">
        <f t="shared" si="8"/>
        <v>33.172213606737373</v>
      </c>
    </row>
    <row r="583" spans="1:11" x14ac:dyDescent="0.25">
      <c r="A583" s="65">
        <v>44593</v>
      </c>
      <c r="B583" s="66" t="s">
        <v>136</v>
      </c>
      <c r="C583" s="66" t="s">
        <v>137</v>
      </c>
      <c r="D583" s="67">
        <v>208468.56</v>
      </c>
      <c r="E583" s="66">
        <v>0.61632333436765196</v>
      </c>
      <c r="F583" s="67">
        <v>128484.038010023</v>
      </c>
      <c r="G583" s="66" t="s">
        <v>241</v>
      </c>
      <c r="H583" s="68">
        <v>0.10695376059764999</v>
      </c>
      <c r="I583" s="87">
        <v>13741.851041943301</v>
      </c>
      <c r="J583" s="69" t="str">
        <f>_xlfn.XLOOKUP(SimpleBB[[#This Row],[customer_code]],'Input  - indicative charges'!$B$13:$B$69,'Input  - indicative charges'!$E$13:$E$69)</f>
        <v>North Island generation</v>
      </c>
      <c r="K583" s="70">
        <f t="shared" si="8"/>
        <v>12703.702839754938</v>
      </c>
    </row>
    <row r="584" spans="1:11" x14ac:dyDescent="0.25">
      <c r="A584" s="65">
        <v>44621</v>
      </c>
      <c r="B584" s="66" t="s">
        <v>136</v>
      </c>
      <c r="C584" s="66" t="s">
        <v>137</v>
      </c>
      <c r="D584" s="67">
        <v>332358.83</v>
      </c>
      <c r="E584" s="66">
        <v>0.56787028716662102</v>
      </c>
      <c r="F584" s="67">
        <v>188736.704234462</v>
      </c>
      <c r="G584" s="66" t="s">
        <v>8</v>
      </c>
      <c r="H584" s="68">
        <v>1.12880749192023E-4</v>
      </c>
      <c r="I584" s="87">
        <v>21.304740574019501</v>
      </c>
      <c r="J584" s="69" t="str">
        <f>_xlfn.XLOOKUP(SimpleBB[[#This Row],[customer_code]],'Input  - indicative charges'!$B$13:$B$69,'Input  - indicative charges'!$E$13:$E$69)</f>
        <v>Lower South Island distributor</v>
      </c>
      <c r="K584" s="70">
        <f t="shared" si="8"/>
        <v>19.695242839143742</v>
      </c>
    </row>
    <row r="585" spans="1:11" x14ac:dyDescent="0.25">
      <c r="A585" s="65">
        <v>44621</v>
      </c>
      <c r="B585" s="66" t="s">
        <v>136</v>
      </c>
      <c r="C585" s="66" t="s">
        <v>137</v>
      </c>
      <c r="D585" s="67">
        <v>332358.83</v>
      </c>
      <c r="E585" s="66">
        <v>0.56787028716662102</v>
      </c>
      <c r="F585" s="67">
        <v>188736.704234462</v>
      </c>
      <c r="G585" s="66" t="s">
        <v>10</v>
      </c>
      <c r="H585" s="68">
        <v>4.56121600787113E-6</v>
      </c>
      <c r="I585" s="87">
        <v>0.86086887662707001</v>
      </c>
      <c r="J585" s="69" t="str">
        <f>_xlfn.XLOOKUP(SimpleBB[[#This Row],[customer_code]],'Input  - indicative charges'!$B$13:$B$69,'Input  - indicative charges'!$E$13:$E$69)</f>
        <v>Upper South Island distributor</v>
      </c>
      <c r="K585" s="70">
        <f t="shared" si="8"/>
        <v>0.79583328034076906</v>
      </c>
    </row>
    <row r="586" spans="1:11" x14ac:dyDescent="0.25">
      <c r="A586" s="65">
        <v>44621</v>
      </c>
      <c r="B586" s="66" t="s">
        <v>136</v>
      </c>
      <c r="C586" s="66" t="s">
        <v>137</v>
      </c>
      <c r="D586" s="67">
        <v>332358.83</v>
      </c>
      <c r="E586" s="66">
        <v>0.56787028716662102</v>
      </c>
      <c r="F586" s="67">
        <v>188736.704234462</v>
      </c>
      <c r="G586" s="66" t="s">
        <v>12</v>
      </c>
      <c r="H586" s="68">
        <v>9.9770902398759302E-5</v>
      </c>
      <c r="I586" s="87">
        <v>18.830431297240001</v>
      </c>
      <c r="J586" s="69" t="str">
        <f>_xlfn.XLOOKUP(SimpleBB[[#This Row],[customer_code]],'Input  - indicative charges'!$B$13:$B$69,'Input  - indicative charges'!$E$13:$E$69)</f>
        <v>Lower North Island distributor</v>
      </c>
      <c r="K586" s="70">
        <f t="shared" si="8"/>
        <v>17.407858869552218</v>
      </c>
    </row>
    <row r="587" spans="1:11" x14ac:dyDescent="0.25">
      <c r="A587" s="65">
        <v>44621</v>
      </c>
      <c r="B587" s="66" t="s">
        <v>136</v>
      </c>
      <c r="C587" s="66" t="s">
        <v>137</v>
      </c>
      <c r="D587" s="67">
        <v>332358.83</v>
      </c>
      <c r="E587" s="66">
        <v>0.56787028716662102</v>
      </c>
      <c r="F587" s="67">
        <v>188736.704234462</v>
      </c>
      <c r="G587" s="66" t="s">
        <v>14</v>
      </c>
      <c r="H587" s="68">
        <v>6.8400295681876903E-4</v>
      </c>
      <c r="I587" s="87">
        <v>129.096463756601</v>
      </c>
      <c r="J587" s="69" t="str">
        <f>_xlfn.XLOOKUP(SimpleBB[[#This Row],[customer_code]],'Input  - indicative charges'!$B$13:$B$69,'Input  - indicative charges'!$E$13:$E$69)</f>
        <v>Upper North Island distributor</v>
      </c>
      <c r="K587" s="70">
        <f t="shared" si="8"/>
        <v>119.34368290133436</v>
      </c>
    </row>
    <row r="588" spans="1:11" x14ac:dyDescent="0.25">
      <c r="A588" s="65">
        <v>44621</v>
      </c>
      <c r="B588" s="66" t="s">
        <v>136</v>
      </c>
      <c r="C588" s="66" t="s">
        <v>137</v>
      </c>
      <c r="D588" s="67">
        <v>332358.83</v>
      </c>
      <c r="E588" s="66">
        <v>0.56787028716662102</v>
      </c>
      <c r="F588" s="67">
        <v>188736.704234462</v>
      </c>
      <c r="G588" s="66" t="s">
        <v>16</v>
      </c>
      <c r="H588" s="68">
        <v>8.9217387779067601E-3</v>
      </c>
      <c r="I588" s="87">
        <v>1683.8595729829201</v>
      </c>
      <c r="J588" s="69" t="str">
        <f>_xlfn.XLOOKUP(SimpleBB[[#This Row],[customer_code]],'Input  - indicative charges'!$B$13:$B$69,'Input  - indicative charges'!$E$13:$E$69)</f>
        <v>South Island generation</v>
      </c>
      <c r="K588" s="70">
        <f t="shared" si="8"/>
        <v>1556.6499428469006</v>
      </c>
    </row>
    <row r="589" spans="1:11" x14ac:dyDescent="0.25">
      <c r="A589" s="65">
        <v>44621</v>
      </c>
      <c r="B589" s="66" t="s">
        <v>136</v>
      </c>
      <c r="C589" s="66" t="s">
        <v>137</v>
      </c>
      <c r="D589" s="67">
        <v>332358.83</v>
      </c>
      <c r="E589" s="66">
        <v>0.56787028716662102</v>
      </c>
      <c r="F589" s="67">
        <v>188736.704234462</v>
      </c>
      <c r="G589" s="66" t="s">
        <v>19</v>
      </c>
      <c r="H589" s="68">
        <v>1.05922995529017E-4</v>
      </c>
      <c r="I589" s="87">
        <v>19.9915570787885</v>
      </c>
      <c r="J589" s="69" t="str">
        <f>_xlfn.XLOOKUP(SimpleBB[[#This Row],[customer_code]],'Input  - indicative charges'!$B$13:$B$69,'Input  - indicative charges'!$E$13:$E$69)</f>
        <v>Lower South Island distributor</v>
      </c>
      <c r="K589" s="70">
        <f t="shared" si="8"/>
        <v>18.481265708510673</v>
      </c>
    </row>
    <row r="590" spans="1:11" x14ac:dyDescent="0.25">
      <c r="A590" s="65">
        <v>44621</v>
      </c>
      <c r="B590" s="66" t="s">
        <v>136</v>
      </c>
      <c r="C590" s="66" t="s">
        <v>137</v>
      </c>
      <c r="D590" s="67">
        <v>332358.83</v>
      </c>
      <c r="E590" s="66">
        <v>0.56787028716662102</v>
      </c>
      <c r="F590" s="67">
        <v>188736.704234462</v>
      </c>
      <c r="G590" s="66" t="s">
        <v>21</v>
      </c>
      <c r="H590" s="68">
        <v>6.8534715722578797E-5</v>
      </c>
      <c r="I590" s="87">
        <v>12.9350163711253</v>
      </c>
      <c r="J590" s="69" t="str">
        <f>_xlfn.XLOOKUP(SimpleBB[[#This Row],[customer_code]],'Input  - indicative charges'!$B$13:$B$69,'Input  - indicative charges'!$E$13:$E$69)</f>
        <v>Upper South Island distributor</v>
      </c>
      <c r="K590" s="70">
        <f t="shared" ref="K590:K653" si="9">I590*$L$9</f>
        <v>11.957821672247107</v>
      </c>
    </row>
    <row r="591" spans="1:11" x14ac:dyDescent="0.25">
      <c r="A591" s="65">
        <v>44621</v>
      </c>
      <c r="B591" s="66" t="s">
        <v>136</v>
      </c>
      <c r="C591" s="66" t="s">
        <v>137</v>
      </c>
      <c r="D591" s="67">
        <v>332358.83</v>
      </c>
      <c r="E591" s="66">
        <v>0.56787028716662102</v>
      </c>
      <c r="F591" s="67">
        <v>188736.704234462</v>
      </c>
      <c r="G591" s="66" t="s">
        <v>23</v>
      </c>
      <c r="H591" s="68">
        <v>2.5899091676464397E-4</v>
      </c>
      <c r="I591" s="87">
        <v>48.881092056820997</v>
      </c>
      <c r="J591" s="69" t="str">
        <f>_xlfn.XLOOKUP(SimpleBB[[#This Row],[customer_code]],'Input  - indicative charges'!$B$13:$B$69,'Input  - indicative charges'!$E$13:$E$69)</f>
        <v>Lower North Island distributor</v>
      </c>
      <c r="K591" s="70">
        <f t="shared" si="9"/>
        <v>45.188298583445054</v>
      </c>
    </row>
    <row r="592" spans="1:11" x14ac:dyDescent="0.25">
      <c r="A592" s="65">
        <v>44621</v>
      </c>
      <c r="B592" s="66" t="s">
        <v>136</v>
      </c>
      <c r="C592" s="66" t="s">
        <v>137</v>
      </c>
      <c r="D592" s="67">
        <v>332358.83</v>
      </c>
      <c r="E592" s="66">
        <v>0.56787028716662102</v>
      </c>
      <c r="F592" s="67">
        <v>188736.704234462</v>
      </c>
      <c r="G592" s="66" t="s">
        <v>25</v>
      </c>
      <c r="H592" s="68">
        <v>1.1154872268245001E-2</v>
      </c>
      <c r="I592" s="87">
        <v>2105.33382806497</v>
      </c>
      <c r="J592" s="69" t="str">
        <f>_xlfn.XLOOKUP(SimpleBB[[#This Row],[customer_code]],'Input  - indicative charges'!$B$13:$B$69,'Input  - indicative charges'!$E$13:$E$69)</f>
        <v>North Island generation</v>
      </c>
      <c r="K592" s="70">
        <f t="shared" si="9"/>
        <v>1946.2833099112738</v>
      </c>
    </row>
    <row r="593" spans="1:11" x14ac:dyDescent="0.25">
      <c r="A593" s="65">
        <v>44621</v>
      </c>
      <c r="B593" s="66" t="s">
        <v>136</v>
      </c>
      <c r="C593" s="66" t="s">
        <v>137</v>
      </c>
      <c r="D593" s="67">
        <v>332358.83</v>
      </c>
      <c r="E593" s="66">
        <v>0.56787028716662102</v>
      </c>
      <c r="F593" s="67">
        <v>188736.704234462</v>
      </c>
      <c r="G593" s="66" t="s">
        <v>27</v>
      </c>
      <c r="H593" s="68">
        <v>5.4673579739662704E-4</v>
      </c>
      <c r="I593" s="87">
        <v>103.18911248764</v>
      </c>
      <c r="J593" s="69" t="str">
        <f>_xlfn.XLOOKUP(SimpleBB[[#This Row],[customer_code]],'Input  - indicative charges'!$B$13:$B$69,'Input  - indicative charges'!$E$13:$E$69)</f>
        <v>Lower North Island distributor</v>
      </c>
      <c r="K593" s="70">
        <f t="shared" si="9"/>
        <v>95.393540312720901</v>
      </c>
    </row>
    <row r="594" spans="1:11" x14ac:dyDescent="0.25">
      <c r="A594" s="65">
        <v>44621</v>
      </c>
      <c r="B594" s="66" t="s">
        <v>136</v>
      </c>
      <c r="C594" s="66" t="s">
        <v>137</v>
      </c>
      <c r="D594" s="67">
        <v>332358.83</v>
      </c>
      <c r="E594" s="66">
        <v>0.56787028716662102</v>
      </c>
      <c r="F594" s="67">
        <v>188736.704234462</v>
      </c>
      <c r="G594" s="66" t="s">
        <v>29</v>
      </c>
      <c r="H594" s="68">
        <v>4.1494386449573102E-2</v>
      </c>
      <c r="I594" s="87">
        <v>7831.5137427235704</v>
      </c>
      <c r="J594" s="69" t="str">
        <f>_xlfn.XLOOKUP(SimpleBB[[#This Row],[customer_code]],'Input  - indicative charges'!$B$13:$B$69,'Input  - indicative charges'!$E$13:$E$69)</f>
        <v>Lower North Island distributor</v>
      </c>
      <c r="K594" s="70">
        <f t="shared" si="9"/>
        <v>7239.8706018099874</v>
      </c>
    </row>
    <row r="595" spans="1:11" x14ac:dyDescent="0.25">
      <c r="A595" s="65">
        <v>44621</v>
      </c>
      <c r="B595" s="66" t="s">
        <v>136</v>
      </c>
      <c r="C595" s="66" t="s">
        <v>137</v>
      </c>
      <c r="D595" s="67">
        <v>332358.83</v>
      </c>
      <c r="E595" s="66">
        <v>0.56787028716662102</v>
      </c>
      <c r="F595" s="67">
        <v>188736.704234462</v>
      </c>
      <c r="G595" s="66" t="s">
        <v>31</v>
      </c>
      <c r="H595" s="68">
        <v>1.6739179681352699E-5</v>
      </c>
      <c r="I595" s="87">
        <v>3.159297604647</v>
      </c>
      <c r="J595" s="69" t="str">
        <f>_xlfn.XLOOKUP(SimpleBB[[#This Row],[customer_code]],'Input  - indicative charges'!$B$13:$B$69,'Input  - indicative charges'!$E$13:$E$69)</f>
        <v>Major Industrial</v>
      </c>
      <c r="K595" s="70">
        <f t="shared" si="9"/>
        <v>2.9206238540415308</v>
      </c>
    </row>
    <row r="596" spans="1:11" x14ac:dyDescent="0.25">
      <c r="A596" s="65">
        <v>44621</v>
      </c>
      <c r="B596" s="66" t="s">
        <v>136</v>
      </c>
      <c r="C596" s="66" t="s">
        <v>137</v>
      </c>
      <c r="D596" s="67">
        <v>332358.83</v>
      </c>
      <c r="E596" s="66">
        <v>0.56787028716662102</v>
      </c>
      <c r="F596" s="67">
        <v>188736.704234462</v>
      </c>
      <c r="G596" s="66" t="s">
        <v>34</v>
      </c>
      <c r="H596" s="68">
        <v>5.3407582213357697E-5</v>
      </c>
      <c r="I596" s="87">
        <v>10.0799710480802</v>
      </c>
      <c r="J596" s="69" t="str">
        <f>_xlfn.XLOOKUP(SimpleBB[[#This Row],[customer_code]],'Input  - indicative charges'!$B$13:$B$69,'Input  - indicative charges'!$E$13:$E$69)</f>
        <v>Major Industrial</v>
      </c>
      <c r="K596" s="70">
        <f t="shared" si="9"/>
        <v>9.3184649169385416</v>
      </c>
    </row>
    <row r="597" spans="1:11" x14ac:dyDescent="0.25">
      <c r="A597" s="65">
        <v>44621</v>
      </c>
      <c r="B597" s="66" t="s">
        <v>136</v>
      </c>
      <c r="C597" s="66" t="s">
        <v>137</v>
      </c>
      <c r="D597" s="67">
        <v>332358.83</v>
      </c>
      <c r="E597" s="66">
        <v>0.56787028716662102</v>
      </c>
      <c r="F597" s="67">
        <v>188736.704234462</v>
      </c>
      <c r="G597" s="66" t="s">
        <v>36</v>
      </c>
      <c r="H597" s="68">
        <v>4.4961215845156302E-5</v>
      </c>
      <c r="I597" s="87">
        <v>8.4858316969891003</v>
      </c>
      <c r="J597" s="69" t="str">
        <f>_xlfn.XLOOKUP(SimpleBB[[#This Row],[customer_code]],'Input  - indicative charges'!$B$13:$B$69,'Input  - indicative charges'!$E$13:$E$69)</f>
        <v>Upper South Island distributor</v>
      </c>
      <c r="K597" s="70">
        <f t="shared" si="9"/>
        <v>7.8447571508152638</v>
      </c>
    </row>
    <row r="598" spans="1:11" x14ac:dyDescent="0.25">
      <c r="A598" s="65">
        <v>44621</v>
      </c>
      <c r="B598" s="66" t="s">
        <v>136</v>
      </c>
      <c r="C598" s="66" t="s">
        <v>137</v>
      </c>
      <c r="D598" s="67">
        <v>332358.83</v>
      </c>
      <c r="E598" s="66">
        <v>0.56787028716662102</v>
      </c>
      <c r="F598" s="67">
        <v>188736.704234462</v>
      </c>
      <c r="G598" s="66" t="s">
        <v>38</v>
      </c>
      <c r="H598" s="68">
        <v>2.5114628769764899E-5</v>
      </c>
      <c r="I598" s="87">
        <v>4.7400522620774499</v>
      </c>
      <c r="J598" s="69" t="str">
        <f>_xlfn.XLOOKUP(SimpleBB[[#This Row],[customer_code]],'Input  - indicative charges'!$B$13:$B$69,'Input  - indicative charges'!$E$13:$E$69)</f>
        <v>North Island generation</v>
      </c>
      <c r="K598" s="70">
        <f t="shared" si="9"/>
        <v>4.3819580927304722</v>
      </c>
    </row>
    <row r="599" spans="1:11" x14ac:dyDescent="0.25">
      <c r="A599" s="65">
        <v>44621</v>
      </c>
      <c r="B599" s="66" t="s">
        <v>136</v>
      </c>
      <c r="C599" s="66" t="s">
        <v>137</v>
      </c>
      <c r="D599" s="67">
        <v>332358.83</v>
      </c>
      <c r="E599" s="66">
        <v>0.56787028716662102</v>
      </c>
      <c r="F599" s="67">
        <v>188736.704234462</v>
      </c>
      <c r="G599" s="66" t="s">
        <v>40</v>
      </c>
      <c r="H599" s="68">
        <v>8.2346301668117196E-7</v>
      </c>
      <c r="I599" s="87">
        <v>0.155417695827372</v>
      </c>
      <c r="J599" s="69" t="str">
        <f>_xlfn.XLOOKUP(SimpleBB[[#This Row],[customer_code]],'Input  - indicative charges'!$B$13:$B$69,'Input  - indicative charges'!$E$13:$E$69)</f>
        <v>North Island generation</v>
      </c>
      <c r="K599" s="70">
        <f t="shared" si="9"/>
        <v>0.14367643906225519</v>
      </c>
    </row>
    <row r="600" spans="1:11" x14ac:dyDescent="0.25">
      <c r="A600" s="65">
        <v>44621</v>
      </c>
      <c r="B600" s="66" t="s">
        <v>136</v>
      </c>
      <c r="C600" s="66" t="s">
        <v>137</v>
      </c>
      <c r="D600" s="67">
        <v>332358.83</v>
      </c>
      <c r="E600" s="66">
        <v>0.56787028716662102</v>
      </c>
      <c r="F600" s="67">
        <v>188736.704234462</v>
      </c>
      <c r="G600" s="66" t="s">
        <v>42</v>
      </c>
      <c r="H600" s="68">
        <v>4.5768954627937904E-3</v>
      </c>
      <c r="I600" s="87">
        <v>863.82816527336502</v>
      </c>
      <c r="J600" s="69" t="str">
        <f>_xlfn.XLOOKUP(SimpleBB[[#This Row],[customer_code]],'Input  - indicative charges'!$B$13:$B$69,'Input  - indicative charges'!$E$13:$E$69)</f>
        <v>South Island generation</v>
      </c>
      <c r="K600" s="70">
        <f t="shared" si="9"/>
        <v>798.56900520526131</v>
      </c>
    </row>
    <row r="601" spans="1:11" x14ac:dyDescent="0.25">
      <c r="A601" s="65">
        <v>44621</v>
      </c>
      <c r="B601" s="66" t="s">
        <v>136</v>
      </c>
      <c r="C601" s="66" t="s">
        <v>137</v>
      </c>
      <c r="D601" s="67">
        <v>332358.83</v>
      </c>
      <c r="E601" s="66">
        <v>0.56787028716662102</v>
      </c>
      <c r="F601" s="67">
        <v>188736.704234462</v>
      </c>
      <c r="G601" s="66" t="s">
        <v>44</v>
      </c>
      <c r="H601" s="68">
        <v>4.1285881405960901E-5</v>
      </c>
      <c r="I601" s="87">
        <v>7.79216118797593</v>
      </c>
      <c r="J601" s="69" t="str">
        <f>_xlfn.XLOOKUP(SimpleBB[[#This Row],[customer_code]],'Input  - indicative charges'!$B$13:$B$69,'Input  - indicative charges'!$E$13:$E$69)</f>
        <v>Major Industrial</v>
      </c>
      <c r="K601" s="70">
        <f t="shared" si="9"/>
        <v>7.2034909932715649</v>
      </c>
    </row>
    <row r="602" spans="1:11" x14ac:dyDescent="0.25">
      <c r="A602" s="65">
        <v>44621</v>
      </c>
      <c r="B602" s="66" t="s">
        <v>136</v>
      </c>
      <c r="C602" s="66" t="s">
        <v>137</v>
      </c>
      <c r="D602" s="67">
        <v>332358.83</v>
      </c>
      <c r="E602" s="66">
        <v>0.56787028716662102</v>
      </c>
      <c r="F602" s="67">
        <v>188736.704234462</v>
      </c>
      <c r="G602" s="66" t="s">
        <v>46</v>
      </c>
      <c r="H602" s="68">
        <v>8.9958933262949297E-5</v>
      </c>
      <c r="I602" s="87">
        <v>16.978552580496999</v>
      </c>
      <c r="J602" s="69" t="str">
        <f>_xlfn.XLOOKUP(SimpleBB[[#This Row],[customer_code]],'Input  - indicative charges'!$B$13:$B$69,'Input  - indicative charges'!$E$13:$E$69)</f>
        <v>Upper South Island distributor</v>
      </c>
      <c r="K602" s="70">
        <f t="shared" si="9"/>
        <v>15.695883034494488</v>
      </c>
    </row>
    <row r="603" spans="1:11" x14ac:dyDescent="0.25">
      <c r="A603" s="65">
        <v>44621</v>
      </c>
      <c r="B603" s="66" t="s">
        <v>136</v>
      </c>
      <c r="C603" s="66" t="s">
        <v>137</v>
      </c>
      <c r="D603" s="67">
        <v>332358.83</v>
      </c>
      <c r="E603" s="66">
        <v>0.56787028716662102</v>
      </c>
      <c r="F603" s="67">
        <v>188736.704234462</v>
      </c>
      <c r="G603" s="66" t="s">
        <v>48</v>
      </c>
      <c r="H603" s="68">
        <v>6.7523322737028199E-2</v>
      </c>
      <c r="I603" s="87">
        <v>12744.1293923466</v>
      </c>
      <c r="J603" s="69" t="str">
        <f>_xlfn.XLOOKUP(SimpleBB[[#This Row],[customer_code]],'Input  - indicative charges'!$B$13:$B$69,'Input  - indicative charges'!$E$13:$E$69)</f>
        <v>North Island generation</v>
      </c>
      <c r="K603" s="70">
        <f t="shared" si="9"/>
        <v>11781.355529004712</v>
      </c>
    </row>
    <row r="604" spans="1:11" x14ac:dyDescent="0.25">
      <c r="A604" s="65">
        <v>44621</v>
      </c>
      <c r="B604" s="66" t="s">
        <v>136</v>
      </c>
      <c r="C604" s="66" t="s">
        <v>137</v>
      </c>
      <c r="D604" s="67">
        <v>332358.83</v>
      </c>
      <c r="E604" s="66">
        <v>0.56787028716662102</v>
      </c>
      <c r="F604" s="67">
        <v>188736.704234462</v>
      </c>
      <c r="G604" s="66" t="s">
        <v>50</v>
      </c>
      <c r="H604" s="68">
        <v>1.10751276627268E-3</v>
      </c>
      <c r="I604" s="87">
        <v>209.02830940389899</v>
      </c>
      <c r="J604" s="69" t="str">
        <f>_xlfn.XLOOKUP(SimpleBB[[#This Row],[customer_code]],'Input  - indicative charges'!$B$13:$B$69,'Input  - indicative charges'!$E$13:$E$69)</f>
        <v>North Island generation</v>
      </c>
      <c r="K604" s="70">
        <f t="shared" si="9"/>
        <v>193.23696055636825</v>
      </c>
    </row>
    <row r="605" spans="1:11" x14ac:dyDescent="0.25">
      <c r="A605" s="65">
        <v>44621</v>
      </c>
      <c r="B605" s="66" t="s">
        <v>136</v>
      </c>
      <c r="C605" s="66" t="s">
        <v>137</v>
      </c>
      <c r="D605" s="67">
        <v>332358.83</v>
      </c>
      <c r="E605" s="66">
        <v>0.56787028716662102</v>
      </c>
      <c r="F605" s="67">
        <v>188736.704234462</v>
      </c>
      <c r="G605" s="66" t="s">
        <v>52</v>
      </c>
      <c r="H605" s="68">
        <v>2.2348717509101499E-3</v>
      </c>
      <c r="I605" s="87">
        <v>421.80232865348398</v>
      </c>
      <c r="J605" s="69" t="str">
        <f>_xlfn.XLOOKUP(SimpleBB[[#This Row],[customer_code]],'Input  - indicative charges'!$B$13:$B$69,'Input  - indicative charges'!$E$13:$E$69)</f>
        <v>North Island generation</v>
      </c>
      <c r="K605" s="70">
        <f t="shared" si="9"/>
        <v>389.93665583881528</v>
      </c>
    </row>
    <row r="606" spans="1:11" x14ac:dyDescent="0.25">
      <c r="A606" s="65">
        <v>44621</v>
      </c>
      <c r="B606" s="66" t="s">
        <v>136</v>
      </c>
      <c r="C606" s="66" t="s">
        <v>137</v>
      </c>
      <c r="D606" s="67">
        <v>332358.83</v>
      </c>
      <c r="E606" s="66">
        <v>0.56787028716662102</v>
      </c>
      <c r="F606" s="67">
        <v>188736.704234462</v>
      </c>
      <c r="G606" s="66" t="s">
        <v>54</v>
      </c>
      <c r="H606" s="68">
        <v>7.2301850453286502E-6</v>
      </c>
      <c r="I606" s="87">
        <v>1.36460129646062</v>
      </c>
      <c r="J606" s="69" t="str">
        <f>_xlfn.XLOOKUP(SimpleBB[[#This Row],[customer_code]],'Input  - indicative charges'!$B$13:$B$69,'Input  - indicative charges'!$E$13:$E$69)</f>
        <v>Upper South Island distributor</v>
      </c>
      <c r="K606" s="70">
        <f t="shared" si="9"/>
        <v>1.2615104989908663</v>
      </c>
    </row>
    <row r="607" spans="1:11" x14ac:dyDescent="0.25">
      <c r="A607" s="65">
        <v>44621</v>
      </c>
      <c r="B607" s="66" t="s">
        <v>136</v>
      </c>
      <c r="C607" s="66" t="s">
        <v>137</v>
      </c>
      <c r="D607" s="67">
        <v>332358.83</v>
      </c>
      <c r="E607" s="66">
        <v>0.56787028716662102</v>
      </c>
      <c r="F607" s="67">
        <v>188736.704234462</v>
      </c>
      <c r="G607" s="66" t="s">
        <v>56</v>
      </c>
      <c r="H607" s="68">
        <v>2.1079704563812598E-3</v>
      </c>
      <c r="I607" s="87">
        <v>397.85139656101501</v>
      </c>
      <c r="J607" s="69" t="str">
        <f>_xlfn.XLOOKUP(SimpleBB[[#This Row],[customer_code]],'Input  - indicative charges'!$B$13:$B$69,'Input  - indicative charges'!$E$13:$E$69)</f>
        <v>Upper North Island distributor</v>
      </c>
      <c r="K607" s="70">
        <f t="shared" si="9"/>
        <v>367.79513188333163</v>
      </c>
    </row>
    <row r="608" spans="1:11" x14ac:dyDescent="0.25">
      <c r="A608" s="65">
        <v>44621</v>
      </c>
      <c r="B608" s="66" t="s">
        <v>136</v>
      </c>
      <c r="C608" s="66" t="s">
        <v>137</v>
      </c>
      <c r="D608" s="67">
        <v>332358.83</v>
      </c>
      <c r="E608" s="66">
        <v>0.56787028716662102</v>
      </c>
      <c r="F608" s="67">
        <v>188736.704234462</v>
      </c>
      <c r="G608" s="66" t="s">
        <v>58</v>
      </c>
      <c r="H608" s="68">
        <v>1.3792741991923399E-3</v>
      </c>
      <c r="I608" s="87">
        <v>260.31966659119001</v>
      </c>
      <c r="J608" s="69" t="str">
        <f>_xlfn.XLOOKUP(SimpleBB[[#This Row],[customer_code]],'Input  - indicative charges'!$B$13:$B$69,'Input  - indicative charges'!$E$13:$E$69)</f>
        <v>North Island generation</v>
      </c>
      <c r="K608" s="70">
        <f t="shared" si="9"/>
        <v>240.65343727164264</v>
      </c>
    </row>
    <row r="609" spans="1:11" x14ac:dyDescent="0.25">
      <c r="A609" s="65">
        <v>44621</v>
      </c>
      <c r="B609" s="66" t="s">
        <v>136</v>
      </c>
      <c r="C609" s="66" t="s">
        <v>137</v>
      </c>
      <c r="D609" s="67">
        <v>332358.83</v>
      </c>
      <c r="E609" s="66">
        <v>0.56787028716662102</v>
      </c>
      <c r="F609" s="67">
        <v>188736.704234462</v>
      </c>
      <c r="G609" s="66" t="s">
        <v>60</v>
      </c>
      <c r="H609" s="68">
        <v>2.2792266542943999E-4</v>
      </c>
      <c r="I609" s="87">
        <v>43.017372693486699</v>
      </c>
      <c r="J609" s="69" t="str">
        <f>_xlfn.XLOOKUP(SimpleBB[[#This Row],[customer_code]],'Input  - indicative charges'!$B$13:$B$69,'Input  - indicative charges'!$E$13:$E$69)</f>
        <v>Major Industrial</v>
      </c>
      <c r="K609" s="70">
        <f t="shared" si="9"/>
        <v>39.767562461349691</v>
      </c>
    </row>
    <row r="610" spans="1:11" x14ac:dyDescent="0.25">
      <c r="A610" s="65">
        <v>44621</v>
      </c>
      <c r="B610" s="66" t="s">
        <v>136</v>
      </c>
      <c r="C610" s="66" t="s">
        <v>137</v>
      </c>
      <c r="D610" s="67">
        <v>332358.83</v>
      </c>
      <c r="E610" s="66">
        <v>0.56787028716662102</v>
      </c>
      <c r="F610" s="67">
        <v>188736.704234462</v>
      </c>
      <c r="G610" s="66" t="s">
        <v>62</v>
      </c>
      <c r="H610" s="68">
        <v>7.39107589810296E-4</v>
      </c>
      <c r="I610" s="87">
        <v>139.49673057547199</v>
      </c>
      <c r="J610" s="69" t="str">
        <f>_xlfn.XLOOKUP(SimpleBB[[#This Row],[customer_code]],'Input  - indicative charges'!$B$13:$B$69,'Input  - indicative charges'!$E$13:$E$69)</f>
        <v>Major Industrial</v>
      </c>
      <c r="K610" s="70">
        <f t="shared" si="9"/>
        <v>128.958246377378</v>
      </c>
    </row>
    <row r="611" spans="1:11" x14ac:dyDescent="0.25">
      <c r="A611" s="65">
        <v>44621</v>
      </c>
      <c r="B611" s="66" t="s">
        <v>136</v>
      </c>
      <c r="C611" s="66" t="s">
        <v>137</v>
      </c>
      <c r="D611" s="67">
        <v>332358.83</v>
      </c>
      <c r="E611" s="66">
        <v>0.56787028716662102</v>
      </c>
      <c r="F611" s="67">
        <v>188736.704234462</v>
      </c>
      <c r="G611" s="66" t="s">
        <v>64</v>
      </c>
      <c r="H611" s="68">
        <v>4.39318255637297E-5</v>
      </c>
      <c r="I611" s="87">
        <v>8.2915479679016695</v>
      </c>
      <c r="J611" s="69" t="str">
        <f>_xlfn.XLOOKUP(SimpleBB[[#This Row],[customer_code]],'Input  - indicative charges'!$B$13:$B$69,'Input  - indicative charges'!$E$13:$E$69)</f>
        <v>Major Industrial</v>
      </c>
      <c r="K611" s="70">
        <f t="shared" si="9"/>
        <v>7.6651508697259922</v>
      </c>
    </row>
    <row r="612" spans="1:11" x14ac:dyDescent="0.25">
      <c r="A612" s="65">
        <v>44621</v>
      </c>
      <c r="B612" s="66" t="s">
        <v>136</v>
      </c>
      <c r="C612" s="66" t="s">
        <v>137</v>
      </c>
      <c r="D612" s="67">
        <v>332358.83</v>
      </c>
      <c r="E612" s="66">
        <v>0.56787028716662102</v>
      </c>
      <c r="F612" s="67">
        <v>188736.704234462</v>
      </c>
      <c r="G612" s="66" t="s">
        <v>66</v>
      </c>
      <c r="H612" s="68">
        <v>4.7382550038858298E-4</v>
      </c>
      <c r="I612" s="87">
        <v>89.4282633255863</v>
      </c>
      <c r="J612" s="69" t="str">
        <f>_xlfn.XLOOKUP(SimpleBB[[#This Row],[customer_code]],'Input  - indicative charges'!$B$13:$B$69,'Input  - indicative charges'!$E$13:$E$69)</f>
        <v>Upper South Island distributor</v>
      </c>
      <c r="K612" s="70">
        <f t="shared" si="9"/>
        <v>82.672274593579488</v>
      </c>
    </row>
    <row r="613" spans="1:11" x14ac:dyDescent="0.25">
      <c r="A613" s="65">
        <v>44621</v>
      </c>
      <c r="B613" s="66" t="s">
        <v>136</v>
      </c>
      <c r="C613" s="66" t="s">
        <v>137</v>
      </c>
      <c r="D613" s="67">
        <v>332358.83</v>
      </c>
      <c r="E613" s="66">
        <v>0.56787028716662102</v>
      </c>
      <c r="F613" s="67">
        <v>188736.704234462</v>
      </c>
      <c r="G613" s="66" t="s">
        <v>68</v>
      </c>
      <c r="H613" s="68">
        <v>8.5574177104902197E-4</v>
      </c>
      <c r="I613" s="87">
        <v>161.509881543554</v>
      </c>
      <c r="J613" s="69" t="str">
        <f>_xlfn.XLOOKUP(SimpleBB[[#This Row],[customer_code]],'Input  - indicative charges'!$B$13:$B$69,'Input  - indicative charges'!$E$13:$E$69)</f>
        <v>Major Industrial</v>
      </c>
      <c r="K613" s="70">
        <f t="shared" si="9"/>
        <v>149.30838171297623</v>
      </c>
    </row>
    <row r="614" spans="1:11" x14ac:dyDescent="0.25">
      <c r="A614" s="65">
        <v>44621</v>
      </c>
      <c r="B614" s="66" t="s">
        <v>136</v>
      </c>
      <c r="C614" s="66" t="s">
        <v>137</v>
      </c>
      <c r="D614" s="67">
        <v>332358.83</v>
      </c>
      <c r="E614" s="66">
        <v>0.56787028716662102</v>
      </c>
      <c r="F614" s="67">
        <v>188736.704234462</v>
      </c>
      <c r="G614" s="66" t="s">
        <v>70</v>
      </c>
      <c r="H614" s="68">
        <v>0.43620753196246298</v>
      </c>
      <c r="I614" s="87">
        <v>82328.371944844301</v>
      </c>
      <c r="J614" s="69" t="str">
        <f>_xlfn.XLOOKUP(SimpleBB[[#This Row],[customer_code]],'Input  - indicative charges'!$B$13:$B$69,'Input  - indicative charges'!$E$13:$E$69)</f>
        <v>Lower North Island distributor</v>
      </c>
      <c r="K614" s="70">
        <f t="shared" si="9"/>
        <v>76108.754874133549</v>
      </c>
    </row>
    <row r="615" spans="1:11" x14ac:dyDescent="0.25">
      <c r="A615" s="65">
        <v>44621</v>
      </c>
      <c r="B615" s="66" t="s">
        <v>136</v>
      </c>
      <c r="C615" s="66" t="s">
        <v>137</v>
      </c>
      <c r="D615" s="67">
        <v>332358.83</v>
      </c>
      <c r="E615" s="66">
        <v>0.56787028716662102</v>
      </c>
      <c r="F615" s="67">
        <v>188736.704234462</v>
      </c>
      <c r="G615" s="66" t="s">
        <v>72</v>
      </c>
      <c r="H615" s="68">
        <v>7.1153459726446894E-5</v>
      </c>
      <c r="I615" s="87">
        <v>13.429269483649099</v>
      </c>
      <c r="J615" s="69" t="str">
        <f>_xlfn.XLOOKUP(SimpleBB[[#This Row],[customer_code]],'Input  - indicative charges'!$B$13:$B$69,'Input  - indicative charges'!$E$13:$E$69)</f>
        <v>Lower South Island distributor</v>
      </c>
      <c r="K615" s="70">
        <f t="shared" si="9"/>
        <v>12.414735711699421</v>
      </c>
    </row>
    <row r="616" spans="1:11" x14ac:dyDescent="0.25">
      <c r="A616" s="65">
        <v>44621</v>
      </c>
      <c r="B616" s="66" t="s">
        <v>136</v>
      </c>
      <c r="C616" s="66" t="s">
        <v>137</v>
      </c>
      <c r="D616" s="67">
        <v>332358.83</v>
      </c>
      <c r="E616" s="66">
        <v>0.56787028716662102</v>
      </c>
      <c r="F616" s="67">
        <v>188736.704234462</v>
      </c>
      <c r="G616" s="66" t="s">
        <v>74</v>
      </c>
      <c r="H616" s="68">
        <v>1.1181182733381599E-6</v>
      </c>
      <c r="I616" s="87">
        <v>0.211029957854173</v>
      </c>
      <c r="J616" s="69" t="str">
        <f>_xlfn.XLOOKUP(SimpleBB[[#This Row],[customer_code]],'Input  - indicative charges'!$B$13:$B$69,'Input  - indicative charges'!$E$13:$E$69)</f>
        <v>Major Industrial</v>
      </c>
      <c r="K616" s="70">
        <f t="shared" si="9"/>
        <v>0.19508739155175042</v>
      </c>
    </row>
    <row r="617" spans="1:11" x14ac:dyDescent="0.25">
      <c r="A617" s="65">
        <v>44621</v>
      </c>
      <c r="B617" s="66" t="s">
        <v>136</v>
      </c>
      <c r="C617" s="66" t="s">
        <v>137</v>
      </c>
      <c r="D617" s="67">
        <v>332358.83</v>
      </c>
      <c r="E617" s="66">
        <v>0.56787028716662102</v>
      </c>
      <c r="F617" s="67">
        <v>188736.704234462</v>
      </c>
      <c r="G617" s="66" t="s">
        <v>76</v>
      </c>
      <c r="H617" s="68">
        <v>6.9779158914792699E-5</v>
      </c>
      <c r="I617" s="87">
        <v>13.1698884778307</v>
      </c>
      <c r="J617" s="69" t="str">
        <f>_xlfn.XLOOKUP(SimpleBB[[#This Row],[customer_code]],'Input  - indicative charges'!$B$13:$B$69,'Input  - indicative charges'!$E$13:$E$69)</f>
        <v>Lower North Island distributor</v>
      </c>
      <c r="K617" s="70">
        <f t="shared" si="9"/>
        <v>12.174950022701898</v>
      </c>
    </row>
    <row r="618" spans="1:11" x14ac:dyDescent="0.25">
      <c r="A618" s="65">
        <v>44621</v>
      </c>
      <c r="B618" s="66" t="s">
        <v>136</v>
      </c>
      <c r="C618" s="66" t="s">
        <v>137</v>
      </c>
      <c r="D618" s="67">
        <v>332358.83</v>
      </c>
      <c r="E618" s="66">
        <v>0.56787028716662102</v>
      </c>
      <c r="F618" s="67">
        <v>188736.704234462</v>
      </c>
      <c r="G618" s="66" t="s">
        <v>78</v>
      </c>
      <c r="H618" s="68">
        <v>2.96633549677114E-6</v>
      </c>
      <c r="I618" s="87">
        <v>0.55985638531428294</v>
      </c>
      <c r="J618" s="69" t="str">
        <f>_xlfn.XLOOKUP(SimpleBB[[#This Row],[customer_code]],'Input  - indicative charges'!$B$13:$B$69,'Input  - indicative charges'!$E$13:$E$69)</f>
        <v>North Island generation</v>
      </c>
      <c r="K618" s="70">
        <f t="shared" si="9"/>
        <v>0.517561217208931</v>
      </c>
    </row>
    <row r="619" spans="1:11" x14ac:dyDescent="0.25">
      <c r="A619" s="65">
        <v>44621</v>
      </c>
      <c r="B619" s="66" t="s">
        <v>136</v>
      </c>
      <c r="C619" s="66" t="s">
        <v>137</v>
      </c>
      <c r="D619" s="67">
        <v>332358.83</v>
      </c>
      <c r="E619" s="66">
        <v>0.56787028716662102</v>
      </c>
      <c r="F619" s="67">
        <v>188736.704234462</v>
      </c>
      <c r="G619" s="66" t="s">
        <v>80</v>
      </c>
      <c r="H619" s="68">
        <v>7.1787973751347097E-7</v>
      </c>
      <c r="I619" s="87">
        <v>0.13549025569499301</v>
      </c>
      <c r="J619" s="69" t="str">
        <f>_xlfn.XLOOKUP(SimpleBB[[#This Row],[customer_code]],'Input  - indicative charges'!$B$13:$B$69,'Input  - indicative charges'!$E$13:$E$69)</f>
        <v>Major Industrial</v>
      </c>
      <c r="K619" s="70">
        <f t="shared" si="9"/>
        <v>0.12525444649181688</v>
      </c>
    </row>
    <row r="620" spans="1:11" x14ac:dyDescent="0.25">
      <c r="A620" s="65">
        <v>44621</v>
      </c>
      <c r="B620" s="66" t="s">
        <v>136</v>
      </c>
      <c r="C620" s="66" t="s">
        <v>137</v>
      </c>
      <c r="D620" s="67">
        <v>332358.83</v>
      </c>
      <c r="E620" s="66">
        <v>0.56787028716662102</v>
      </c>
      <c r="F620" s="67">
        <v>188736.704234462</v>
      </c>
      <c r="G620" s="66" t="s">
        <v>82</v>
      </c>
      <c r="H620" s="68">
        <v>0.11824417796641901</v>
      </c>
      <c r="I620" s="87">
        <v>22317.016444295201</v>
      </c>
      <c r="J620" s="69" t="str">
        <f>_xlfn.XLOOKUP(SimpleBB[[#This Row],[customer_code]],'Input  - indicative charges'!$B$13:$B$69,'Input  - indicative charges'!$E$13:$E$69)</f>
        <v>Major Industrial</v>
      </c>
      <c r="K620" s="70">
        <f t="shared" si="9"/>
        <v>20631.044850720362</v>
      </c>
    </row>
    <row r="621" spans="1:11" x14ac:dyDescent="0.25">
      <c r="A621" s="65">
        <v>44621</v>
      </c>
      <c r="B621" s="66" t="s">
        <v>136</v>
      </c>
      <c r="C621" s="66" t="s">
        <v>137</v>
      </c>
      <c r="D621" s="67">
        <v>332358.83</v>
      </c>
      <c r="E621" s="66">
        <v>0.56787028716662102</v>
      </c>
      <c r="F621" s="67">
        <v>188736.704234462</v>
      </c>
      <c r="G621" s="66" t="s">
        <v>84</v>
      </c>
      <c r="H621" s="68">
        <v>3.6042242322327501E-9</v>
      </c>
      <c r="I621" s="87">
        <v>6.8024940291359502E-4</v>
      </c>
      <c r="J621" s="69" t="str">
        <f>_xlfn.XLOOKUP(SimpleBB[[#This Row],[customer_code]],'Input  - indicative charges'!$B$13:$B$69,'Input  - indicative charges'!$E$13:$E$69)</f>
        <v>Major Industrial</v>
      </c>
      <c r="K621" s="70">
        <f t="shared" si="9"/>
        <v>6.2885896850130426E-4</v>
      </c>
    </row>
    <row r="622" spans="1:11" x14ac:dyDescent="0.25">
      <c r="A622" s="65">
        <v>44621</v>
      </c>
      <c r="B622" s="66" t="s">
        <v>136</v>
      </c>
      <c r="C622" s="66" t="s">
        <v>137</v>
      </c>
      <c r="D622" s="67">
        <v>332358.83</v>
      </c>
      <c r="E622" s="66">
        <v>0.56787028716662102</v>
      </c>
      <c r="F622" s="67">
        <v>188736.704234462</v>
      </c>
      <c r="G622" s="66" t="s">
        <v>86</v>
      </c>
      <c r="H622" s="68">
        <v>1.24990979115345E-2</v>
      </c>
      <c r="I622" s="87">
        <v>2359.0385457268699</v>
      </c>
      <c r="J622" s="69" t="str">
        <f>_xlfn.XLOOKUP(SimpleBB[[#This Row],[customer_code]],'Input  - indicative charges'!$B$13:$B$69,'Input  - indicative charges'!$E$13:$E$69)</f>
        <v>North Island generation</v>
      </c>
      <c r="K622" s="70">
        <f t="shared" si="9"/>
        <v>2180.8215342293365</v>
      </c>
    </row>
    <row r="623" spans="1:11" x14ac:dyDescent="0.25">
      <c r="A623" s="65">
        <v>44621</v>
      </c>
      <c r="B623" s="66" t="s">
        <v>136</v>
      </c>
      <c r="C623" s="66" t="s">
        <v>137</v>
      </c>
      <c r="D623" s="67">
        <v>332358.83</v>
      </c>
      <c r="E623" s="66">
        <v>0.56787028716662102</v>
      </c>
      <c r="F623" s="67">
        <v>188736.704234462</v>
      </c>
      <c r="G623" s="66" t="s">
        <v>88</v>
      </c>
      <c r="H623" s="68">
        <v>8.0319619535992198E-4</v>
      </c>
      <c r="I623" s="87">
        <v>151.592602765891</v>
      </c>
      <c r="J623" s="69" t="str">
        <f>_xlfn.XLOOKUP(SimpleBB[[#This Row],[customer_code]],'Input  - indicative charges'!$B$13:$B$69,'Input  - indicative charges'!$E$13:$E$69)</f>
        <v>North Island generation</v>
      </c>
      <c r="K623" s="70">
        <f t="shared" si="9"/>
        <v>140.14031824133039</v>
      </c>
    </row>
    <row r="624" spans="1:11" x14ac:dyDescent="0.25">
      <c r="A624" s="65">
        <v>44621</v>
      </c>
      <c r="B624" s="66" t="s">
        <v>136</v>
      </c>
      <c r="C624" s="66" t="s">
        <v>137</v>
      </c>
      <c r="D624" s="67">
        <v>332358.83</v>
      </c>
      <c r="E624" s="66">
        <v>0.56787028716662102</v>
      </c>
      <c r="F624" s="67">
        <v>188736.704234462</v>
      </c>
      <c r="G624" s="66" t="s">
        <v>90</v>
      </c>
      <c r="H624" s="68">
        <v>8.7103828555988897E-5</v>
      </c>
      <c r="I624" s="87">
        <v>16.439689527860999</v>
      </c>
      <c r="J624" s="69" t="str">
        <f>_xlfn.XLOOKUP(SimpleBB[[#This Row],[customer_code]],'Input  - indicative charges'!$B$13:$B$69,'Input  - indicative charges'!$E$13:$E$69)</f>
        <v>Upper South Island distributor</v>
      </c>
      <c r="K624" s="70">
        <f t="shared" si="9"/>
        <v>15.197729177993152</v>
      </c>
    </row>
    <row r="625" spans="1:11" x14ac:dyDescent="0.25">
      <c r="A625" s="65">
        <v>44621</v>
      </c>
      <c r="B625" s="66" t="s">
        <v>136</v>
      </c>
      <c r="C625" s="66" t="s">
        <v>137</v>
      </c>
      <c r="D625" s="67">
        <v>332358.83</v>
      </c>
      <c r="E625" s="66">
        <v>0.56787028716662102</v>
      </c>
      <c r="F625" s="67">
        <v>188736.704234462</v>
      </c>
      <c r="G625" s="66" t="s">
        <v>92</v>
      </c>
      <c r="H625" s="68">
        <v>1.3064505870586799E-5</v>
      </c>
      <c r="I625" s="87">
        <v>2.4657517804663498</v>
      </c>
      <c r="J625" s="69" t="str">
        <f>_xlfn.XLOOKUP(SimpleBB[[#This Row],[customer_code]],'Input  - indicative charges'!$B$13:$B$69,'Input  - indicative charges'!$E$13:$E$69)</f>
        <v>North Island generation</v>
      </c>
      <c r="K625" s="70">
        <f t="shared" si="9"/>
        <v>2.2794729618326195</v>
      </c>
    </row>
    <row r="626" spans="1:11" x14ac:dyDescent="0.25">
      <c r="A626" s="65">
        <v>44621</v>
      </c>
      <c r="B626" s="66" t="s">
        <v>136</v>
      </c>
      <c r="C626" s="66" t="s">
        <v>137</v>
      </c>
      <c r="D626" s="67">
        <v>332358.83</v>
      </c>
      <c r="E626" s="66">
        <v>0.56787028716662102</v>
      </c>
      <c r="F626" s="67">
        <v>188736.704234462</v>
      </c>
      <c r="G626" s="66" t="s">
        <v>94</v>
      </c>
      <c r="H626" s="68">
        <v>7.01580214431633E-5</v>
      </c>
      <c r="I626" s="87">
        <v>13.241393742793401</v>
      </c>
      <c r="J626" s="69" t="str">
        <f>_xlfn.XLOOKUP(SimpleBB[[#This Row],[customer_code]],'Input  - indicative charges'!$B$13:$B$69,'Input  - indicative charges'!$E$13:$E$69)</f>
        <v>North Island generation</v>
      </c>
      <c r="K626" s="70">
        <f t="shared" si="9"/>
        <v>12.241053318014263</v>
      </c>
    </row>
    <row r="627" spans="1:11" x14ac:dyDescent="0.25">
      <c r="A627" s="65">
        <v>44621</v>
      </c>
      <c r="B627" s="66" t="s">
        <v>136</v>
      </c>
      <c r="C627" s="66" t="s">
        <v>137</v>
      </c>
      <c r="D627" s="67">
        <v>332358.83</v>
      </c>
      <c r="E627" s="66">
        <v>0.56787028716662102</v>
      </c>
      <c r="F627" s="67">
        <v>188736.704234462</v>
      </c>
      <c r="G627" s="66" t="s">
        <v>96</v>
      </c>
      <c r="H627" s="68">
        <v>2.4444984518439398E-4</v>
      </c>
      <c r="I627" s="87">
        <v>46.136658130727199</v>
      </c>
      <c r="J627" s="69" t="str">
        <f>_xlfn.XLOOKUP(SimpleBB[[#This Row],[customer_code]],'Input  - indicative charges'!$B$13:$B$69,'Input  - indicative charges'!$E$13:$E$69)</f>
        <v>Upper North Island distributor</v>
      </c>
      <c r="K627" s="70">
        <f t="shared" si="9"/>
        <v>42.651196925595386</v>
      </c>
    </row>
    <row r="628" spans="1:11" x14ac:dyDescent="0.25">
      <c r="A628" s="65">
        <v>44621</v>
      </c>
      <c r="B628" s="66" t="s">
        <v>136</v>
      </c>
      <c r="C628" s="66" t="s">
        <v>137</v>
      </c>
      <c r="D628" s="67">
        <v>332358.83</v>
      </c>
      <c r="E628" s="66">
        <v>0.56787028716662102</v>
      </c>
      <c r="F628" s="67">
        <v>188736.704234462</v>
      </c>
      <c r="G628" s="66" t="s">
        <v>98</v>
      </c>
      <c r="H628" s="68">
        <v>7.5456817024947403E-5</v>
      </c>
      <c r="I628" s="87">
        <v>14.2414709573114</v>
      </c>
      <c r="J628" s="69" t="str">
        <f>_xlfn.XLOOKUP(SimpleBB[[#This Row],[customer_code]],'Input  - indicative charges'!$B$13:$B$69,'Input  - indicative charges'!$E$13:$E$69)</f>
        <v>Major Industrial</v>
      </c>
      <c r="K628" s="70">
        <f t="shared" si="9"/>
        <v>13.165578239094318</v>
      </c>
    </row>
    <row r="629" spans="1:11" x14ac:dyDescent="0.25">
      <c r="A629" s="65">
        <v>44621</v>
      </c>
      <c r="B629" s="66" t="s">
        <v>136</v>
      </c>
      <c r="C629" s="66" t="s">
        <v>137</v>
      </c>
      <c r="D629" s="67">
        <v>332358.83</v>
      </c>
      <c r="E629" s="66">
        <v>0.56787028716662102</v>
      </c>
      <c r="F629" s="67">
        <v>188736.704234462</v>
      </c>
      <c r="G629" s="66" t="s">
        <v>100</v>
      </c>
      <c r="H629" s="68">
        <v>3.5203600816137402E-2</v>
      </c>
      <c r="I629" s="87">
        <v>6644.2115952234099</v>
      </c>
      <c r="J629" s="69" t="str">
        <f>_xlfn.XLOOKUP(SimpleBB[[#This Row],[customer_code]],'Input  - indicative charges'!$B$13:$B$69,'Input  - indicative charges'!$E$13:$E$69)</f>
        <v>North Island generation</v>
      </c>
      <c r="K629" s="70">
        <f t="shared" si="9"/>
        <v>6142.2649286872238</v>
      </c>
    </row>
    <row r="630" spans="1:11" x14ac:dyDescent="0.25">
      <c r="A630" s="65">
        <v>44621</v>
      </c>
      <c r="B630" s="66" t="s">
        <v>136</v>
      </c>
      <c r="C630" s="66" t="s">
        <v>137</v>
      </c>
      <c r="D630" s="67">
        <v>332358.83</v>
      </c>
      <c r="E630" s="66">
        <v>0.56787028716662102</v>
      </c>
      <c r="F630" s="67">
        <v>188736.704234462</v>
      </c>
      <c r="G630" s="66" t="s">
        <v>102</v>
      </c>
      <c r="H630" s="68">
        <v>2.9724784662583E-3</v>
      </c>
      <c r="I630" s="87">
        <v>561.01578912950299</v>
      </c>
      <c r="J630" s="69" t="str">
        <f>_xlfn.XLOOKUP(SimpleBB[[#This Row],[customer_code]],'Input  - indicative charges'!$B$13:$B$69,'Input  - indicative charges'!$E$13:$E$69)</f>
        <v>Lower North Island distributor</v>
      </c>
      <c r="K630" s="70">
        <f t="shared" si="9"/>
        <v>518.63303217002158</v>
      </c>
    </row>
    <row r="631" spans="1:11" x14ac:dyDescent="0.25">
      <c r="A631" s="65">
        <v>44621</v>
      </c>
      <c r="B631" s="66" t="s">
        <v>136</v>
      </c>
      <c r="C631" s="66" t="s">
        <v>137</v>
      </c>
      <c r="D631" s="67">
        <v>332358.83</v>
      </c>
      <c r="E631" s="66">
        <v>0.56787028716662102</v>
      </c>
      <c r="F631" s="67">
        <v>188736.704234462</v>
      </c>
      <c r="G631" s="66" t="s">
        <v>104</v>
      </c>
      <c r="H631" s="68">
        <v>0.10131114271245301</v>
      </c>
      <c r="I631" s="87">
        <v>19121.131177775598</v>
      </c>
      <c r="J631" s="69" t="str">
        <f>_xlfn.XLOOKUP(SimpleBB[[#This Row],[customer_code]],'Input  - indicative charges'!$B$13:$B$69,'Input  - indicative charges'!$E$13:$E$69)</f>
        <v>Lower North Island distributor</v>
      </c>
      <c r="K631" s="70">
        <f t="shared" si="9"/>
        <v>17676.597403146032</v>
      </c>
    </row>
    <row r="632" spans="1:11" x14ac:dyDescent="0.25">
      <c r="A632" s="65">
        <v>44621</v>
      </c>
      <c r="B632" s="66" t="s">
        <v>136</v>
      </c>
      <c r="C632" s="66" t="s">
        <v>137</v>
      </c>
      <c r="D632" s="67">
        <v>332358.83</v>
      </c>
      <c r="E632" s="66">
        <v>0.56787028716662102</v>
      </c>
      <c r="F632" s="67">
        <v>188736.704234462</v>
      </c>
      <c r="G632" s="66" t="s">
        <v>106</v>
      </c>
      <c r="H632" s="68">
        <v>3.64685113407692E-2</v>
      </c>
      <c r="I632" s="87">
        <v>6882.9466387939001</v>
      </c>
      <c r="J632" s="69" t="str">
        <f>_xlfn.XLOOKUP(SimpleBB[[#This Row],[customer_code]],'Input  - indicative charges'!$B$13:$B$69,'Input  - indicative charges'!$E$13:$E$69)</f>
        <v>Upper North Island distributor</v>
      </c>
      <c r="K632" s="70">
        <f t="shared" si="9"/>
        <v>6362.9643848011483</v>
      </c>
    </row>
    <row r="633" spans="1:11" x14ac:dyDescent="0.25">
      <c r="A633" s="65">
        <v>44621</v>
      </c>
      <c r="B633" s="66" t="s">
        <v>136</v>
      </c>
      <c r="C633" s="66" t="s">
        <v>137</v>
      </c>
      <c r="D633" s="67">
        <v>332358.83</v>
      </c>
      <c r="E633" s="66">
        <v>0.56787028716662102</v>
      </c>
      <c r="F633" s="67">
        <v>188736.704234462</v>
      </c>
      <c r="G633" s="66" t="s">
        <v>108</v>
      </c>
      <c r="H633" s="68">
        <v>4.1812920147639199E-4</v>
      </c>
      <c r="I633" s="87">
        <v>78.916327430841804</v>
      </c>
      <c r="J633" s="69" t="str">
        <f>_xlfn.XLOOKUP(SimpleBB[[#This Row],[customer_code]],'Input  - indicative charges'!$B$13:$B$69,'Input  - indicative charges'!$E$13:$E$69)</f>
        <v>Lower North Island distributor</v>
      </c>
      <c r="K633" s="70">
        <f t="shared" si="9"/>
        <v>72.954478245053295</v>
      </c>
    </row>
    <row r="634" spans="1:11" x14ac:dyDescent="0.25">
      <c r="A634" s="65">
        <v>44621</v>
      </c>
      <c r="B634" s="66" t="s">
        <v>136</v>
      </c>
      <c r="C634" s="66" t="s">
        <v>137</v>
      </c>
      <c r="D634" s="67">
        <v>332358.83</v>
      </c>
      <c r="E634" s="66">
        <v>0.56787028716662102</v>
      </c>
      <c r="F634" s="67">
        <v>188736.704234462</v>
      </c>
      <c r="G634" s="66" t="s">
        <v>110</v>
      </c>
      <c r="H634" s="68">
        <v>4.2014105864836897E-5</v>
      </c>
      <c r="I634" s="87">
        <v>7.9296038722871298</v>
      </c>
      <c r="J634" s="69" t="str">
        <f>_xlfn.XLOOKUP(SimpleBB[[#This Row],[customer_code]],'Input  - indicative charges'!$B$13:$B$69,'Input  - indicative charges'!$E$13:$E$69)</f>
        <v>Lower South Island distributor</v>
      </c>
      <c r="K634" s="70">
        <f t="shared" si="9"/>
        <v>7.3305503693089298</v>
      </c>
    </row>
    <row r="635" spans="1:11" x14ac:dyDescent="0.25">
      <c r="A635" s="65">
        <v>44621</v>
      </c>
      <c r="B635" s="66" t="s">
        <v>136</v>
      </c>
      <c r="C635" s="66" t="s">
        <v>137</v>
      </c>
      <c r="D635" s="67">
        <v>332358.83</v>
      </c>
      <c r="E635" s="66">
        <v>0.56787028716662102</v>
      </c>
      <c r="F635" s="67">
        <v>188736.704234462</v>
      </c>
      <c r="G635" s="66" t="s">
        <v>112</v>
      </c>
      <c r="H635" s="68">
        <v>6.6350990051471798E-4</v>
      </c>
      <c r="I635" s="87">
        <v>125.228671850084</v>
      </c>
      <c r="J635" s="69" t="str">
        <f>_xlfn.XLOOKUP(SimpleBB[[#This Row],[customer_code]],'Input  - indicative charges'!$B$13:$B$69,'Input  - indicative charges'!$E$13:$E$69)</f>
        <v>North Island generation</v>
      </c>
      <c r="K635" s="70">
        <f t="shared" si="9"/>
        <v>115.7680889819687</v>
      </c>
    </row>
    <row r="636" spans="1:11" x14ac:dyDescent="0.25">
      <c r="A636" s="65">
        <v>44621</v>
      </c>
      <c r="B636" s="66" t="s">
        <v>136</v>
      </c>
      <c r="C636" s="66" t="s">
        <v>137</v>
      </c>
      <c r="D636" s="67">
        <v>332358.83</v>
      </c>
      <c r="E636" s="66">
        <v>0.56787028716662102</v>
      </c>
      <c r="F636" s="67">
        <v>188736.704234462</v>
      </c>
      <c r="G636" s="66" t="s">
        <v>114</v>
      </c>
      <c r="H636" s="68">
        <v>1.8559295167262101E-3</v>
      </c>
      <c r="I636" s="87">
        <v>350.282020278365</v>
      </c>
      <c r="J636" s="69" t="str">
        <f>_xlfn.XLOOKUP(SimpleBB[[#This Row],[customer_code]],'Input  - indicative charges'!$B$13:$B$69,'Input  - indicative charges'!$E$13:$E$69)</f>
        <v>Lower North Island distributor</v>
      </c>
      <c r="K636" s="70">
        <f t="shared" si="9"/>
        <v>323.81945359059017</v>
      </c>
    </row>
    <row r="637" spans="1:11" x14ac:dyDescent="0.25">
      <c r="A637" s="65">
        <v>44621</v>
      </c>
      <c r="B637" s="66" t="s">
        <v>136</v>
      </c>
      <c r="C637" s="66" t="s">
        <v>137</v>
      </c>
      <c r="D637" s="67">
        <v>332358.83</v>
      </c>
      <c r="E637" s="66">
        <v>0.56787028716662102</v>
      </c>
      <c r="F637" s="67">
        <v>188736.704234462</v>
      </c>
      <c r="G637" s="66" t="s">
        <v>116</v>
      </c>
      <c r="H637" s="68">
        <v>4.2152534668444999E-4</v>
      </c>
      <c r="I637" s="87">
        <v>79.557304684512403</v>
      </c>
      <c r="J637" s="69" t="str">
        <f>_xlfn.XLOOKUP(SimpleBB[[#This Row],[customer_code]],'Input  - indicative charges'!$B$13:$B$69,'Input  - indicative charges'!$E$13:$E$69)</f>
        <v>Major Industrial</v>
      </c>
      <c r="K637" s="70">
        <f t="shared" si="9"/>
        <v>73.547031936169574</v>
      </c>
    </row>
    <row r="638" spans="1:11" x14ac:dyDescent="0.25">
      <c r="A638" s="65">
        <v>44621</v>
      </c>
      <c r="B638" s="66" t="s">
        <v>136</v>
      </c>
      <c r="C638" s="66" t="s">
        <v>137</v>
      </c>
      <c r="D638" s="67">
        <v>332358.83</v>
      </c>
      <c r="E638" s="66">
        <v>0.56787028716662102</v>
      </c>
      <c r="F638" s="67">
        <v>188736.704234462</v>
      </c>
      <c r="G638" s="66" t="s">
        <v>118</v>
      </c>
      <c r="H638" s="68">
        <v>1.7846620213584498E-5</v>
      </c>
      <c r="I638" s="87">
        <v>3.3683122808360899</v>
      </c>
      <c r="J638" s="69" t="str">
        <f>_xlfn.XLOOKUP(SimpleBB[[#This Row],[customer_code]],'Input  - indicative charges'!$B$13:$B$69,'Input  - indicative charges'!$E$13:$E$69)</f>
        <v>Upper South Island distributor</v>
      </c>
      <c r="K638" s="70">
        <f t="shared" si="9"/>
        <v>3.1138482113242092</v>
      </c>
    </row>
    <row r="639" spans="1:11" x14ac:dyDescent="0.25">
      <c r="A639" s="65">
        <v>44621</v>
      </c>
      <c r="B639" s="66" t="s">
        <v>136</v>
      </c>
      <c r="C639" s="66" t="s">
        <v>137</v>
      </c>
      <c r="D639" s="67">
        <v>332358.83</v>
      </c>
      <c r="E639" s="66">
        <v>0.56787028716662102</v>
      </c>
      <c r="F639" s="67">
        <v>188736.704234462</v>
      </c>
      <c r="G639" s="66" t="s">
        <v>120</v>
      </c>
      <c r="H639" s="68">
        <v>2.7928022540690302E-4</v>
      </c>
      <c r="I639" s="87">
        <v>52.710429301156701</v>
      </c>
      <c r="J639" s="69" t="str">
        <f>_xlfn.XLOOKUP(SimpleBB[[#This Row],[customer_code]],'Input  - indicative charges'!$B$13:$B$69,'Input  - indicative charges'!$E$13:$E$69)</f>
        <v>Lower North Island distributor</v>
      </c>
      <c r="K639" s="70">
        <f t="shared" si="9"/>
        <v>48.728342954233653</v>
      </c>
    </row>
    <row r="640" spans="1:11" x14ac:dyDescent="0.25">
      <c r="A640" s="65">
        <v>44621</v>
      </c>
      <c r="B640" s="66" t="s">
        <v>136</v>
      </c>
      <c r="C640" s="66" t="s">
        <v>137</v>
      </c>
      <c r="D640" s="67">
        <v>332358.83</v>
      </c>
      <c r="E640" s="66">
        <v>0.56787028716662102</v>
      </c>
      <c r="F640" s="67">
        <v>188736.704234462</v>
      </c>
      <c r="G640" s="66" t="s">
        <v>241</v>
      </c>
      <c r="H640" s="68">
        <v>0.10695376059764999</v>
      </c>
      <c r="I640" s="87">
        <v>20186.1002806822</v>
      </c>
      <c r="J640" s="69" t="str">
        <f>_xlfn.XLOOKUP(SimpleBB[[#This Row],[customer_code]],'Input  - indicative charges'!$B$13:$B$69,'Input  - indicative charges'!$E$13:$E$69)</f>
        <v>North Island generation</v>
      </c>
      <c r="K640" s="70">
        <f t="shared" si="9"/>
        <v>18661.111860154197</v>
      </c>
    </row>
    <row r="641" spans="1:11" x14ac:dyDescent="0.25">
      <c r="A641" s="65">
        <v>44287</v>
      </c>
      <c r="B641" s="66" t="s">
        <v>138</v>
      </c>
      <c r="C641" s="66" t="s">
        <v>137</v>
      </c>
      <c r="D641" s="67">
        <v>51944.5099999999</v>
      </c>
      <c r="E641" s="66">
        <v>0.20369999999999999</v>
      </c>
      <c r="F641" s="67">
        <v>10581.096686999999</v>
      </c>
      <c r="G641" s="66" t="s">
        <v>8</v>
      </c>
      <c r="H641" s="68">
        <v>0</v>
      </c>
      <c r="I641" s="87">
        <v>0</v>
      </c>
      <c r="J641" s="69" t="str">
        <f>_xlfn.XLOOKUP(SimpleBB[[#This Row],[customer_code]],'Input  - indicative charges'!$B$13:$B$69,'Input  - indicative charges'!$E$13:$E$69)</f>
        <v>Lower South Island distributor</v>
      </c>
      <c r="K641" s="70">
        <f t="shared" si="9"/>
        <v>0</v>
      </c>
    </row>
    <row r="642" spans="1:11" x14ac:dyDescent="0.25">
      <c r="A642" s="65">
        <v>44287</v>
      </c>
      <c r="B642" s="66" t="s">
        <v>138</v>
      </c>
      <c r="C642" s="66" t="s">
        <v>137</v>
      </c>
      <c r="D642" s="67">
        <v>51944.5099999999</v>
      </c>
      <c r="E642" s="66">
        <v>0.20369999999999999</v>
      </c>
      <c r="F642" s="67">
        <v>10581.096686999999</v>
      </c>
      <c r="G642" s="66" t="s">
        <v>10</v>
      </c>
      <c r="H642" s="68">
        <v>0</v>
      </c>
      <c r="I642" s="87">
        <v>0</v>
      </c>
      <c r="J642" s="69" t="str">
        <f>_xlfn.XLOOKUP(SimpleBB[[#This Row],[customer_code]],'Input  - indicative charges'!$B$13:$B$69,'Input  - indicative charges'!$E$13:$E$69)</f>
        <v>Upper South Island distributor</v>
      </c>
      <c r="K642" s="70">
        <f t="shared" si="9"/>
        <v>0</v>
      </c>
    </row>
    <row r="643" spans="1:11" x14ac:dyDescent="0.25">
      <c r="A643" s="65">
        <v>44287</v>
      </c>
      <c r="B643" s="66" t="s">
        <v>138</v>
      </c>
      <c r="C643" s="66" t="s">
        <v>137</v>
      </c>
      <c r="D643" s="67">
        <v>51944.5099999999</v>
      </c>
      <c r="E643" s="66">
        <v>0.20369999999999999</v>
      </c>
      <c r="F643" s="67">
        <v>10581.096686999999</v>
      </c>
      <c r="G643" s="66" t="s">
        <v>12</v>
      </c>
      <c r="H643" s="68">
        <v>0</v>
      </c>
      <c r="I643" s="87">
        <v>0</v>
      </c>
      <c r="J643" s="69" t="str">
        <f>_xlfn.XLOOKUP(SimpleBB[[#This Row],[customer_code]],'Input  - indicative charges'!$B$13:$B$69,'Input  - indicative charges'!$E$13:$E$69)</f>
        <v>Lower North Island distributor</v>
      </c>
      <c r="K643" s="70">
        <f t="shared" si="9"/>
        <v>0</v>
      </c>
    </row>
    <row r="644" spans="1:11" x14ac:dyDescent="0.25">
      <c r="A644" s="65">
        <v>44287</v>
      </c>
      <c r="B644" s="66" t="s">
        <v>138</v>
      </c>
      <c r="C644" s="66" t="s">
        <v>137</v>
      </c>
      <c r="D644" s="67">
        <v>51944.5099999999</v>
      </c>
      <c r="E644" s="66">
        <v>0.20369999999999999</v>
      </c>
      <c r="F644" s="67">
        <v>10581.096686999999</v>
      </c>
      <c r="G644" s="66" t="s">
        <v>14</v>
      </c>
      <c r="H644" s="68">
        <v>0</v>
      </c>
      <c r="I644" s="87">
        <v>0</v>
      </c>
      <c r="J644" s="69" t="str">
        <f>_xlfn.XLOOKUP(SimpleBB[[#This Row],[customer_code]],'Input  - indicative charges'!$B$13:$B$69,'Input  - indicative charges'!$E$13:$E$69)</f>
        <v>Upper North Island distributor</v>
      </c>
      <c r="K644" s="70">
        <f t="shared" si="9"/>
        <v>0</v>
      </c>
    </row>
    <row r="645" spans="1:11" x14ac:dyDescent="0.25">
      <c r="A645" s="65">
        <v>44287</v>
      </c>
      <c r="B645" s="66" t="s">
        <v>138</v>
      </c>
      <c r="C645" s="66" t="s">
        <v>137</v>
      </c>
      <c r="D645" s="67">
        <v>51944.5099999999</v>
      </c>
      <c r="E645" s="66">
        <v>0.20369999999999999</v>
      </c>
      <c r="F645" s="67">
        <v>10581.096686999999</v>
      </c>
      <c r="G645" s="66" t="s">
        <v>16</v>
      </c>
      <c r="H645" s="68">
        <v>2.6904029848872801E-2</v>
      </c>
      <c r="I645" s="87">
        <v>284.67414110085701</v>
      </c>
      <c r="J645" s="69" t="str">
        <f>_xlfn.XLOOKUP(SimpleBB[[#This Row],[customer_code]],'Input  - indicative charges'!$B$13:$B$69,'Input  - indicative charges'!$E$13:$E$69)</f>
        <v>South Island generation</v>
      </c>
      <c r="K645" s="70">
        <f t="shared" si="9"/>
        <v>263.16801744318286</v>
      </c>
    </row>
    <row r="646" spans="1:11" x14ac:dyDescent="0.25">
      <c r="A646" s="65">
        <v>44287</v>
      </c>
      <c r="B646" s="66" t="s">
        <v>138</v>
      </c>
      <c r="C646" s="66" t="s">
        <v>137</v>
      </c>
      <c r="D646" s="67">
        <v>51944.5099999999</v>
      </c>
      <c r="E646" s="66">
        <v>0.20369999999999999</v>
      </c>
      <c r="F646" s="67">
        <v>10581.096686999999</v>
      </c>
      <c r="G646" s="66" t="s">
        <v>19</v>
      </c>
      <c r="H646" s="68">
        <v>0.56050375283865395</v>
      </c>
      <c r="I646" s="87">
        <v>5930.7444022121399</v>
      </c>
      <c r="J646" s="69" t="str">
        <f>_xlfn.XLOOKUP(SimpleBB[[#This Row],[customer_code]],'Input  - indicative charges'!$B$13:$B$69,'Input  - indicative charges'!$E$13:$E$69)</f>
        <v>Lower South Island distributor</v>
      </c>
      <c r="K646" s="70">
        <f t="shared" si="9"/>
        <v>5482.6976565442765</v>
      </c>
    </row>
    <row r="647" spans="1:11" x14ac:dyDescent="0.25">
      <c r="A647" s="65">
        <v>44287</v>
      </c>
      <c r="B647" s="66" t="s">
        <v>138</v>
      </c>
      <c r="C647" s="66" t="s">
        <v>137</v>
      </c>
      <c r="D647" s="67">
        <v>51944.5099999999</v>
      </c>
      <c r="E647" s="66">
        <v>0.20369999999999999</v>
      </c>
      <c r="F647" s="67">
        <v>10581.096686999999</v>
      </c>
      <c r="G647" s="66" t="s">
        <v>21</v>
      </c>
      <c r="H647" s="68">
        <v>0</v>
      </c>
      <c r="I647" s="87">
        <v>0</v>
      </c>
      <c r="J647" s="69" t="str">
        <f>_xlfn.XLOOKUP(SimpleBB[[#This Row],[customer_code]],'Input  - indicative charges'!$B$13:$B$69,'Input  - indicative charges'!$E$13:$E$69)</f>
        <v>Upper South Island distributor</v>
      </c>
      <c r="K647" s="70">
        <f t="shared" si="9"/>
        <v>0</v>
      </c>
    </row>
    <row r="648" spans="1:11" x14ac:dyDescent="0.25">
      <c r="A648" s="65">
        <v>44287</v>
      </c>
      <c r="B648" s="66" t="s">
        <v>138</v>
      </c>
      <c r="C648" s="66" t="s">
        <v>137</v>
      </c>
      <c r="D648" s="67">
        <v>51944.5099999999</v>
      </c>
      <c r="E648" s="66">
        <v>0.20369999999999999</v>
      </c>
      <c r="F648" s="67">
        <v>10581.096686999999</v>
      </c>
      <c r="G648" s="66" t="s">
        <v>23</v>
      </c>
      <c r="H648" s="68">
        <v>0</v>
      </c>
      <c r="I648" s="87">
        <v>0</v>
      </c>
      <c r="J648" s="69" t="str">
        <f>_xlfn.XLOOKUP(SimpleBB[[#This Row],[customer_code]],'Input  - indicative charges'!$B$13:$B$69,'Input  - indicative charges'!$E$13:$E$69)</f>
        <v>Lower North Island distributor</v>
      </c>
      <c r="K648" s="70">
        <f t="shared" si="9"/>
        <v>0</v>
      </c>
    </row>
    <row r="649" spans="1:11" x14ac:dyDescent="0.25">
      <c r="A649" s="65">
        <v>44287</v>
      </c>
      <c r="B649" s="66" t="s">
        <v>138</v>
      </c>
      <c r="C649" s="66" t="s">
        <v>137</v>
      </c>
      <c r="D649" s="67">
        <v>51944.5099999999</v>
      </c>
      <c r="E649" s="66">
        <v>0.20369999999999999</v>
      </c>
      <c r="F649" s="67">
        <v>10581.096686999999</v>
      </c>
      <c r="G649" s="66" t="s">
        <v>25</v>
      </c>
      <c r="H649" s="68">
        <v>3.6006539499712199E-2</v>
      </c>
      <c r="I649" s="87">
        <v>380.98867581073898</v>
      </c>
      <c r="J649" s="69" t="str">
        <f>_xlfn.XLOOKUP(SimpleBB[[#This Row],[customer_code]],'Input  - indicative charges'!$B$13:$B$69,'Input  - indicative charges'!$E$13:$E$69)</f>
        <v>North Island generation</v>
      </c>
      <c r="K649" s="70">
        <f t="shared" si="9"/>
        <v>352.20632999431172</v>
      </c>
    </row>
    <row r="650" spans="1:11" x14ac:dyDescent="0.25">
      <c r="A650" s="65">
        <v>44287</v>
      </c>
      <c r="B650" s="66" t="s">
        <v>138</v>
      </c>
      <c r="C650" s="66" t="s">
        <v>137</v>
      </c>
      <c r="D650" s="67">
        <v>51944.5099999999</v>
      </c>
      <c r="E650" s="66">
        <v>0.20369999999999999</v>
      </c>
      <c r="F650" s="67">
        <v>10581.096686999999</v>
      </c>
      <c r="G650" s="66" t="s">
        <v>27</v>
      </c>
      <c r="H650" s="68">
        <v>1.0640756958362499E-6</v>
      </c>
      <c r="I650" s="87">
        <v>1.1259087819930199E-2</v>
      </c>
      <c r="J650" s="69" t="str">
        <f>_xlfn.XLOOKUP(SimpleBB[[#This Row],[customer_code]],'Input  - indicative charges'!$B$13:$B$69,'Input  - indicative charges'!$E$13:$E$69)</f>
        <v>Lower North Island distributor</v>
      </c>
      <c r="K650" s="70">
        <f t="shared" si="9"/>
        <v>1.0408503590566548E-2</v>
      </c>
    </row>
    <row r="651" spans="1:11" x14ac:dyDescent="0.25">
      <c r="A651" s="65">
        <v>44287</v>
      </c>
      <c r="B651" s="66" t="s">
        <v>138</v>
      </c>
      <c r="C651" s="66" t="s">
        <v>137</v>
      </c>
      <c r="D651" s="67">
        <v>51944.5099999999</v>
      </c>
      <c r="E651" s="66">
        <v>0.20369999999999999</v>
      </c>
      <c r="F651" s="67">
        <v>10581.096686999999</v>
      </c>
      <c r="G651" s="66" t="s">
        <v>29</v>
      </c>
      <c r="H651" s="68">
        <v>3.4269898332583398E-6</v>
      </c>
      <c r="I651" s="87">
        <v>3.6261310771072502E-2</v>
      </c>
      <c r="J651" s="69" t="str">
        <f>_xlfn.XLOOKUP(SimpleBB[[#This Row],[customer_code]],'Input  - indicative charges'!$B$13:$B$69,'Input  - indicative charges'!$E$13:$E$69)</f>
        <v>Lower North Island distributor</v>
      </c>
      <c r="K651" s="70">
        <f t="shared" si="9"/>
        <v>3.3521897101758055E-2</v>
      </c>
    </row>
    <row r="652" spans="1:11" x14ac:dyDescent="0.25">
      <c r="A652" s="65">
        <v>44287</v>
      </c>
      <c r="B652" s="66" t="s">
        <v>138</v>
      </c>
      <c r="C652" s="66" t="s">
        <v>137</v>
      </c>
      <c r="D652" s="67">
        <v>51944.5099999999</v>
      </c>
      <c r="E652" s="66">
        <v>0.20369999999999999</v>
      </c>
      <c r="F652" s="67">
        <v>10581.096686999999</v>
      </c>
      <c r="G652" s="66" t="s">
        <v>31</v>
      </c>
      <c r="H652" s="68">
        <v>6.5908477316357102E-6</v>
      </c>
      <c r="I652" s="87">
        <v>6.9738397097732094E-2</v>
      </c>
      <c r="J652" s="69" t="str">
        <f>_xlfn.XLOOKUP(SimpleBB[[#This Row],[customer_code]],'Input  - indicative charges'!$B$13:$B$69,'Input  - indicative charges'!$E$13:$E$69)</f>
        <v>Major Industrial</v>
      </c>
      <c r="K652" s="70">
        <f t="shared" si="9"/>
        <v>6.4469908060154055E-2</v>
      </c>
    </row>
    <row r="653" spans="1:11" x14ac:dyDescent="0.25">
      <c r="A653" s="65">
        <v>44287</v>
      </c>
      <c r="B653" s="66" t="s">
        <v>138</v>
      </c>
      <c r="C653" s="66" t="s">
        <v>137</v>
      </c>
      <c r="D653" s="67">
        <v>51944.5099999999</v>
      </c>
      <c r="E653" s="66">
        <v>0.20369999999999999</v>
      </c>
      <c r="F653" s="67">
        <v>10581.096686999999</v>
      </c>
      <c r="G653" s="66" t="s">
        <v>34</v>
      </c>
      <c r="H653" s="68">
        <v>0</v>
      </c>
      <c r="I653" s="87">
        <v>0</v>
      </c>
      <c r="J653" s="69" t="str">
        <f>_xlfn.XLOOKUP(SimpleBB[[#This Row],[customer_code]],'Input  - indicative charges'!$B$13:$B$69,'Input  - indicative charges'!$E$13:$E$69)</f>
        <v>Major Industrial</v>
      </c>
      <c r="K653" s="70">
        <f t="shared" si="9"/>
        <v>0</v>
      </c>
    </row>
    <row r="654" spans="1:11" x14ac:dyDescent="0.25">
      <c r="A654" s="65">
        <v>44287</v>
      </c>
      <c r="B654" s="66" t="s">
        <v>138</v>
      </c>
      <c r="C654" s="66" t="s">
        <v>137</v>
      </c>
      <c r="D654" s="67">
        <v>51944.5099999999</v>
      </c>
      <c r="E654" s="66">
        <v>0.20369999999999999</v>
      </c>
      <c r="F654" s="67">
        <v>10581.096686999999</v>
      </c>
      <c r="G654" s="66" t="s">
        <v>36</v>
      </c>
      <c r="H654" s="68">
        <v>0</v>
      </c>
      <c r="I654" s="87">
        <v>0</v>
      </c>
      <c r="J654" s="69" t="str">
        <f>_xlfn.XLOOKUP(SimpleBB[[#This Row],[customer_code]],'Input  - indicative charges'!$B$13:$B$69,'Input  - indicative charges'!$E$13:$E$69)</f>
        <v>Upper South Island distributor</v>
      </c>
      <c r="K654" s="70">
        <f t="shared" ref="K654:K717" si="10">I654*$L$9</f>
        <v>0</v>
      </c>
    </row>
    <row r="655" spans="1:11" x14ac:dyDescent="0.25">
      <c r="A655" s="65">
        <v>44287</v>
      </c>
      <c r="B655" s="66" t="s">
        <v>138</v>
      </c>
      <c r="C655" s="66" t="s">
        <v>137</v>
      </c>
      <c r="D655" s="67">
        <v>51944.5099999999</v>
      </c>
      <c r="E655" s="66">
        <v>0.20369999999999999</v>
      </c>
      <c r="F655" s="67">
        <v>10581.096686999999</v>
      </c>
      <c r="G655" s="66" t="s">
        <v>38</v>
      </c>
      <c r="H655" s="68">
        <v>9.8371862701187997E-6</v>
      </c>
      <c r="I655" s="87">
        <v>0.104088219052155</v>
      </c>
      <c r="J655" s="69" t="str">
        <f>_xlfn.XLOOKUP(SimpleBB[[#This Row],[customer_code]],'Input  - indicative charges'!$B$13:$B$69,'Input  - indicative charges'!$E$13:$E$69)</f>
        <v>North Island generation</v>
      </c>
      <c r="K655" s="70">
        <f t="shared" si="10"/>
        <v>9.6224722558985176E-2</v>
      </c>
    </row>
    <row r="656" spans="1:11" x14ac:dyDescent="0.25">
      <c r="A656" s="65">
        <v>44287</v>
      </c>
      <c r="B656" s="66" t="s">
        <v>138</v>
      </c>
      <c r="C656" s="66" t="s">
        <v>137</v>
      </c>
      <c r="D656" s="67">
        <v>51944.5099999999</v>
      </c>
      <c r="E656" s="66">
        <v>0.20369999999999999</v>
      </c>
      <c r="F656" s="67">
        <v>10581.096686999999</v>
      </c>
      <c r="G656" s="66" t="s">
        <v>40</v>
      </c>
      <c r="H656" s="68">
        <v>2.5151190586759598E-7</v>
      </c>
      <c r="I656" s="87">
        <v>2.66127179391667E-3</v>
      </c>
      <c r="J656" s="69" t="str">
        <f>_xlfn.XLOOKUP(SimpleBB[[#This Row],[customer_code]],'Input  - indicative charges'!$B$13:$B$69,'Input  - indicative charges'!$E$13:$E$69)</f>
        <v>North Island generation</v>
      </c>
      <c r="K656" s="70">
        <f t="shared" si="10"/>
        <v>2.46022213037742E-3</v>
      </c>
    </row>
    <row r="657" spans="1:11" x14ac:dyDescent="0.25">
      <c r="A657" s="65">
        <v>44287</v>
      </c>
      <c r="B657" s="66" t="s">
        <v>138</v>
      </c>
      <c r="C657" s="66" t="s">
        <v>137</v>
      </c>
      <c r="D657" s="67">
        <v>51944.5099999999</v>
      </c>
      <c r="E657" s="66">
        <v>0.20369999999999999</v>
      </c>
      <c r="F657" s="67">
        <v>10581.096686999999</v>
      </c>
      <c r="G657" s="66" t="s">
        <v>42</v>
      </c>
      <c r="H657" s="68">
        <v>0.30476203542621499</v>
      </c>
      <c r="I657" s="87">
        <v>3224.7165633717</v>
      </c>
      <c r="J657" s="69" t="str">
        <f>_xlfn.XLOOKUP(SimpleBB[[#This Row],[customer_code]],'Input  - indicative charges'!$B$13:$B$69,'Input  - indicative charges'!$E$13:$E$69)</f>
        <v>South Island generation</v>
      </c>
      <c r="K657" s="70">
        <f t="shared" si="10"/>
        <v>2981.1006420075905</v>
      </c>
    </row>
    <row r="658" spans="1:11" x14ac:dyDescent="0.25">
      <c r="A658" s="65">
        <v>44287</v>
      </c>
      <c r="B658" s="66" t="s">
        <v>138</v>
      </c>
      <c r="C658" s="66" t="s">
        <v>137</v>
      </c>
      <c r="D658" s="67">
        <v>51944.5099999999</v>
      </c>
      <c r="E658" s="66">
        <v>0.20369999999999999</v>
      </c>
      <c r="F658" s="67">
        <v>10581.096686999999</v>
      </c>
      <c r="G658" s="66" t="s">
        <v>44</v>
      </c>
      <c r="H658" s="68">
        <v>0</v>
      </c>
      <c r="I658" s="87">
        <v>0</v>
      </c>
      <c r="J658" s="69" t="str">
        <f>_xlfn.XLOOKUP(SimpleBB[[#This Row],[customer_code]],'Input  - indicative charges'!$B$13:$B$69,'Input  - indicative charges'!$E$13:$E$69)</f>
        <v>Major Industrial</v>
      </c>
      <c r="K658" s="70">
        <f t="shared" si="10"/>
        <v>0</v>
      </c>
    </row>
    <row r="659" spans="1:11" x14ac:dyDescent="0.25">
      <c r="A659" s="65">
        <v>44287</v>
      </c>
      <c r="B659" s="66" t="s">
        <v>138</v>
      </c>
      <c r="C659" s="66" t="s">
        <v>137</v>
      </c>
      <c r="D659" s="67">
        <v>51944.5099999999</v>
      </c>
      <c r="E659" s="66">
        <v>0.20369999999999999</v>
      </c>
      <c r="F659" s="67">
        <v>10581.096686999999</v>
      </c>
      <c r="G659" s="66" t="s">
        <v>46</v>
      </c>
      <c r="H659" s="68">
        <v>0</v>
      </c>
      <c r="I659" s="87">
        <v>0</v>
      </c>
      <c r="J659" s="69" t="str">
        <f>_xlfn.XLOOKUP(SimpleBB[[#This Row],[customer_code]],'Input  - indicative charges'!$B$13:$B$69,'Input  - indicative charges'!$E$13:$E$69)</f>
        <v>Upper South Island distributor</v>
      </c>
      <c r="K659" s="70">
        <f t="shared" si="10"/>
        <v>0</v>
      </c>
    </row>
    <row r="660" spans="1:11" x14ac:dyDescent="0.25">
      <c r="A660" s="65">
        <v>44287</v>
      </c>
      <c r="B660" s="66" t="s">
        <v>138</v>
      </c>
      <c r="C660" s="66" t="s">
        <v>137</v>
      </c>
      <c r="D660" s="67">
        <v>51944.5099999999</v>
      </c>
      <c r="E660" s="66">
        <v>0.20369999999999999</v>
      </c>
      <c r="F660" s="67">
        <v>10581.096686999999</v>
      </c>
      <c r="G660" s="66" t="s">
        <v>48</v>
      </c>
      <c r="H660" s="68">
        <v>2.2281352636733202E-3</v>
      </c>
      <c r="I660" s="87">
        <v>23.5761146566417</v>
      </c>
      <c r="J660" s="69" t="str">
        <f>_xlfn.XLOOKUP(SimpleBB[[#This Row],[customer_code]],'Input  - indicative charges'!$B$13:$B$69,'Input  - indicative charges'!$E$13:$E$69)</f>
        <v>North Island generation</v>
      </c>
      <c r="K660" s="70">
        <f t="shared" si="10"/>
        <v>21.795022650137305</v>
      </c>
    </row>
    <row r="661" spans="1:11" x14ac:dyDescent="0.25">
      <c r="A661" s="65">
        <v>44287</v>
      </c>
      <c r="B661" s="66" t="s">
        <v>138</v>
      </c>
      <c r="C661" s="66" t="s">
        <v>137</v>
      </c>
      <c r="D661" s="67">
        <v>51944.5099999999</v>
      </c>
      <c r="E661" s="66">
        <v>0.20369999999999999</v>
      </c>
      <c r="F661" s="67">
        <v>10581.096686999999</v>
      </c>
      <c r="G661" s="66" t="s">
        <v>50</v>
      </c>
      <c r="H661" s="68">
        <v>4.6515172561984098E-4</v>
      </c>
      <c r="I661" s="87">
        <v>4.9218153829084299</v>
      </c>
      <c r="J661" s="69" t="str">
        <f>_xlfn.XLOOKUP(SimpleBB[[#This Row],[customer_code]],'Input  - indicative charges'!$B$13:$B$69,'Input  - indicative charges'!$E$13:$E$69)</f>
        <v>North Island generation</v>
      </c>
      <c r="K661" s="70">
        <f t="shared" si="10"/>
        <v>4.5499896531960484</v>
      </c>
    </row>
    <row r="662" spans="1:11" x14ac:dyDescent="0.25">
      <c r="A662" s="65">
        <v>44287</v>
      </c>
      <c r="B662" s="66" t="s">
        <v>138</v>
      </c>
      <c r="C662" s="66" t="s">
        <v>137</v>
      </c>
      <c r="D662" s="67">
        <v>51944.5099999999</v>
      </c>
      <c r="E662" s="66">
        <v>0.20369999999999999</v>
      </c>
      <c r="F662" s="67">
        <v>10581.096686999999</v>
      </c>
      <c r="G662" s="66" t="s">
        <v>52</v>
      </c>
      <c r="H662" s="68">
        <v>9.3930339638881701E-4</v>
      </c>
      <c r="I662" s="87">
        <v>9.9388600556175604</v>
      </c>
      <c r="J662" s="69" t="str">
        <f>_xlfn.XLOOKUP(SimpleBB[[#This Row],[customer_code]],'Input  - indicative charges'!$B$13:$B$69,'Input  - indicative charges'!$E$13:$E$69)</f>
        <v>North Island generation</v>
      </c>
      <c r="K662" s="70">
        <f t="shared" si="10"/>
        <v>9.188014360445333</v>
      </c>
    </row>
    <row r="663" spans="1:11" x14ac:dyDescent="0.25">
      <c r="A663" s="65">
        <v>44287</v>
      </c>
      <c r="B663" s="66" t="s">
        <v>138</v>
      </c>
      <c r="C663" s="66" t="s">
        <v>137</v>
      </c>
      <c r="D663" s="67">
        <v>51944.5099999999</v>
      </c>
      <c r="E663" s="66">
        <v>0.20369999999999999</v>
      </c>
      <c r="F663" s="67">
        <v>10581.096686999999</v>
      </c>
      <c r="G663" s="66" t="s">
        <v>54</v>
      </c>
      <c r="H663" s="68">
        <v>0</v>
      </c>
      <c r="I663" s="87">
        <v>0</v>
      </c>
      <c r="J663" s="69" t="str">
        <f>_xlfn.XLOOKUP(SimpleBB[[#This Row],[customer_code]],'Input  - indicative charges'!$B$13:$B$69,'Input  - indicative charges'!$E$13:$E$69)</f>
        <v>Upper South Island distributor</v>
      </c>
      <c r="K663" s="70">
        <f t="shared" si="10"/>
        <v>0</v>
      </c>
    </row>
    <row r="664" spans="1:11" x14ac:dyDescent="0.25">
      <c r="A664" s="65">
        <v>44287</v>
      </c>
      <c r="B664" s="66" t="s">
        <v>138</v>
      </c>
      <c r="C664" s="66" t="s">
        <v>137</v>
      </c>
      <c r="D664" s="67">
        <v>51944.5099999999</v>
      </c>
      <c r="E664" s="66">
        <v>0.20369999999999999</v>
      </c>
      <c r="F664" s="67">
        <v>10581.096686999999</v>
      </c>
      <c r="G664" s="66" t="s">
        <v>56</v>
      </c>
      <c r="H664" s="68">
        <v>0</v>
      </c>
      <c r="I664" s="87">
        <v>0</v>
      </c>
      <c r="J664" s="69" t="str">
        <f>_xlfn.XLOOKUP(SimpleBB[[#This Row],[customer_code]],'Input  - indicative charges'!$B$13:$B$69,'Input  - indicative charges'!$E$13:$E$69)</f>
        <v>Upper North Island distributor</v>
      </c>
      <c r="K664" s="70">
        <f t="shared" si="10"/>
        <v>0</v>
      </c>
    </row>
    <row r="665" spans="1:11" x14ac:dyDescent="0.25">
      <c r="A665" s="65">
        <v>44287</v>
      </c>
      <c r="B665" s="66" t="s">
        <v>138</v>
      </c>
      <c r="C665" s="66" t="s">
        <v>137</v>
      </c>
      <c r="D665" s="67">
        <v>51944.5099999999</v>
      </c>
      <c r="E665" s="66">
        <v>0.20369999999999999</v>
      </c>
      <c r="F665" s="67">
        <v>10581.096686999999</v>
      </c>
      <c r="G665" s="66" t="s">
        <v>58</v>
      </c>
      <c r="H665" s="68">
        <v>5.79734855266989E-4</v>
      </c>
      <c r="I665" s="87">
        <v>6.1342305564039599</v>
      </c>
      <c r="J665" s="69" t="str">
        <f>_xlfn.XLOOKUP(SimpleBB[[#This Row],[customer_code]],'Input  - indicative charges'!$B$13:$B$69,'Input  - indicative charges'!$E$13:$E$69)</f>
        <v>North Island generation</v>
      </c>
      <c r="K665" s="70">
        <f t="shared" si="10"/>
        <v>5.6708111520964648</v>
      </c>
    </row>
    <row r="666" spans="1:11" x14ac:dyDescent="0.25">
      <c r="A666" s="65">
        <v>44287</v>
      </c>
      <c r="B666" s="66" t="s">
        <v>138</v>
      </c>
      <c r="C666" s="66" t="s">
        <v>137</v>
      </c>
      <c r="D666" s="67">
        <v>51944.5099999999</v>
      </c>
      <c r="E666" s="66">
        <v>0.20369999999999999</v>
      </c>
      <c r="F666" s="67">
        <v>10581.096686999999</v>
      </c>
      <c r="G666" s="66" t="s">
        <v>60</v>
      </c>
      <c r="H666" s="68">
        <v>0</v>
      </c>
      <c r="I666" s="87">
        <v>0</v>
      </c>
      <c r="J666" s="69" t="str">
        <f>_xlfn.XLOOKUP(SimpleBB[[#This Row],[customer_code]],'Input  - indicative charges'!$B$13:$B$69,'Input  - indicative charges'!$E$13:$E$69)</f>
        <v>Major Industrial</v>
      </c>
      <c r="K666" s="70">
        <f t="shared" si="10"/>
        <v>0</v>
      </c>
    </row>
    <row r="667" spans="1:11" x14ac:dyDescent="0.25">
      <c r="A667" s="65">
        <v>44287</v>
      </c>
      <c r="B667" s="66" t="s">
        <v>138</v>
      </c>
      <c r="C667" s="66" t="s">
        <v>137</v>
      </c>
      <c r="D667" s="67">
        <v>51944.5099999999</v>
      </c>
      <c r="E667" s="66">
        <v>0.20369999999999999</v>
      </c>
      <c r="F667" s="67">
        <v>10581.096686999999</v>
      </c>
      <c r="G667" s="66" t="s">
        <v>62</v>
      </c>
      <c r="H667" s="68">
        <v>1.8494318224065999E-13</v>
      </c>
      <c r="I667" s="87">
        <v>1.9569016928898899E-9</v>
      </c>
      <c r="J667" s="69" t="str">
        <f>_xlfn.XLOOKUP(SimpleBB[[#This Row],[customer_code]],'Input  - indicative charges'!$B$13:$B$69,'Input  - indicative charges'!$E$13:$E$69)</f>
        <v>Major Industrial</v>
      </c>
      <c r="K667" s="70">
        <f t="shared" si="10"/>
        <v>1.8090646971218356E-9</v>
      </c>
    </row>
    <row r="668" spans="1:11" x14ac:dyDescent="0.25">
      <c r="A668" s="65">
        <v>44287</v>
      </c>
      <c r="B668" s="66" t="s">
        <v>138</v>
      </c>
      <c r="C668" s="66" t="s">
        <v>137</v>
      </c>
      <c r="D668" s="67">
        <v>51944.5099999999</v>
      </c>
      <c r="E668" s="66">
        <v>0.20369999999999999</v>
      </c>
      <c r="F668" s="67">
        <v>10581.096686999999</v>
      </c>
      <c r="G668" s="66" t="s">
        <v>64</v>
      </c>
      <c r="H668" s="68">
        <v>0</v>
      </c>
      <c r="I668" s="87">
        <v>0</v>
      </c>
      <c r="J668" s="69" t="str">
        <f>_xlfn.XLOOKUP(SimpleBB[[#This Row],[customer_code]],'Input  - indicative charges'!$B$13:$B$69,'Input  - indicative charges'!$E$13:$E$69)</f>
        <v>Major Industrial</v>
      </c>
      <c r="K668" s="70">
        <f t="shared" si="10"/>
        <v>0</v>
      </c>
    </row>
    <row r="669" spans="1:11" x14ac:dyDescent="0.25">
      <c r="A669" s="65">
        <v>44287</v>
      </c>
      <c r="B669" s="66" t="s">
        <v>138</v>
      </c>
      <c r="C669" s="66" t="s">
        <v>137</v>
      </c>
      <c r="D669" s="67">
        <v>51944.5099999999</v>
      </c>
      <c r="E669" s="66">
        <v>0.20369999999999999</v>
      </c>
      <c r="F669" s="67">
        <v>10581.096686999999</v>
      </c>
      <c r="G669" s="66" t="s">
        <v>66</v>
      </c>
      <c r="H669" s="68">
        <v>0</v>
      </c>
      <c r="I669" s="87">
        <v>0</v>
      </c>
      <c r="J669" s="69" t="str">
        <f>_xlfn.XLOOKUP(SimpleBB[[#This Row],[customer_code]],'Input  - indicative charges'!$B$13:$B$69,'Input  - indicative charges'!$E$13:$E$69)</f>
        <v>Upper South Island distributor</v>
      </c>
      <c r="K669" s="70">
        <f t="shared" si="10"/>
        <v>0</v>
      </c>
    </row>
    <row r="670" spans="1:11" x14ac:dyDescent="0.25">
      <c r="A670" s="65">
        <v>44287</v>
      </c>
      <c r="B670" s="66" t="s">
        <v>138</v>
      </c>
      <c r="C670" s="66" t="s">
        <v>137</v>
      </c>
      <c r="D670" s="67">
        <v>51944.5099999999</v>
      </c>
      <c r="E670" s="66">
        <v>0.20369999999999999</v>
      </c>
      <c r="F670" s="67">
        <v>10581.096686999999</v>
      </c>
      <c r="G670" s="66" t="s">
        <v>68</v>
      </c>
      <c r="H670" s="68">
        <v>0</v>
      </c>
      <c r="I670" s="87">
        <v>0</v>
      </c>
      <c r="J670" s="69" t="str">
        <f>_xlfn.XLOOKUP(SimpleBB[[#This Row],[customer_code]],'Input  - indicative charges'!$B$13:$B$69,'Input  - indicative charges'!$E$13:$E$69)</f>
        <v>Major Industrial</v>
      </c>
      <c r="K670" s="70">
        <f t="shared" si="10"/>
        <v>0</v>
      </c>
    </row>
    <row r="671" spans="1:11" x14ac:dyDescent="0.25">
      <c r="A671" s="65">
        <v>44287</v>
      </c>
      <c r="B671" s="66" t="s">
        <v>138</v>
      </c>
      <c r="C671" s="66" t="s">
        <v>137</v>
      </c>
      <c r="D671" s="67">
        <v>51944.5099999999</v>
      </c>
      <c r="E671" s="66">
        <v>0.20369999999999999</v>
      </c>
      <c r="F671" s="67">
        <v>10581.096686999999</v>
      </c>
      <c r="G671" s="66" t="s">
        <v>70</v>
      </c>
      <c r="H671" s="68">
        <v>4.42790132512747E-6</v>
      </c>
      <c r="I671" s="87">
        <v>4.6852052041669201E-2</v>
      </c>
      <c r="J671" s="69" t="str">
        <f>_xlfn.XLOOKUP(SimpleBB[[#This Row],[customer_code]],'Input  - indicative charges'!$B$13:$B$69,'Input  - indicative charges'!$E$13:$E$69)</f>
        <v>Lower North Island distributor</v>
      </c>
      <c r="K671" s="70">
        <f t="shared" si="10"/>
        <v>4.3312545358949683E-2</v>
      </c>
    </row>
    <row r="672" spans="1:11" x14ac:dyDescent="0.25">
      <c r="A672" s="65">
        <v>44287</v>
      </c>
      <c r="B672" s="66" t="s">
        <v>138</v>
      </c>
      <c r="C672" s="66" t="s">
        <v>137</v>
      </c>
      <c r="D672" s="67">
        <v>51944.5099999999</v>
      </c>
      <c r="E672" s="66">
        <v>0.20369999999999999</v>
      </c>
      <c r="F672" s="67">
        <v>10581.096686999999</v>
      </c>
      <c r="G672" s="66" t="s">
        <v>72</v>
      </c>
      <c r="H672" s="68">
        <v>6.6393061968075803E-2</v>
      </c>
      <c r="I672" s="87">
        <v>702.511408030192</v>
      </c>
      <c r="J672" s="69" t="str">
        <f>_xlfn.XLOOKUP(SimpleBB[[#This Row],[customer_code]],'Input  - indicative charges'!$B$13:$B$69,'Input  - indicative charges'!$E$13:$E$69)</f>
        <v>Lower South Island distributor</v>
      </c>
      <c r="K672" s="70">
        <f t="shared" si="10"/>
        <v>649.43915793540248</v>
      </c>
    </row>
    <row r="673" spans="1:11" x14ac:dyDescent="0.25">
      <c r="A673" s="65">
        <v>44287</v>
      </c>
      <c r="B673" s="66" t="s">
        <v>138</v>
      </c>
      <c r="C673" s="66" t="s">
        <v>137</v>
      </c>
      <c r="D673" s="67">
        <v>51944.5099999999</v>
      </c>
      <c r="E673" s="66">
        <v>0.20369999999999999</v>
      </c>
      <c r="F673" s="67">
        <v>10581.096686999999</v>
      </c>
      <c r="G673" s="66" t="s">
        <v>74</v>
      </c>
      <c r="H673" s="68">
        <v>0</v>
      </c>
      <c r="I673" s="87">
        <v>0</v>
      </c>
      <c r="J673" s="69" t="str">
        <f>_xlfn.XLOOKUP(SimpleBB[[#This Row],[customer_code]],'Input  - indicative charges'!$B$13:$B$69,'Input  - indicative charges'!$E$13:$E$69)</f>
        <v>Major Industrial</v>
      </c>
      <c r="K673" s="70">
        <f t="shared" si="10"/>
        <v>0</v>
      </c>
    </row>
    <row r="674" spans="1:11" x14ac:dyDescent="0.25">
      <c r="A674" s="65">
        <v>44287</v>
      </c>
      <c r="B674" s="66" t="s">
        <v>138</v>
      </c>
      <c r="C674" s="66" t="s">
        <v>137</v>
      </c>
      <c r="D674" s="67">
        <v>51944.5099999999</v>
      </c>
      <c r="E674" s="66">
        <v>0.20369999999999999</v>
      </c>
      <c r="F674" s="67">
        <v>10581.096686999999</v>
      </c>
      <c r="G674" s="66" t="s">
        <v>76</v>
      </c>
      <c r="H674" s="68">
        <v>0</v>
      </c>
      <c r="I674" s="87">
        <v>0</v>
      </c>
      <c r="J674" s="69" t="str">
        <f>_xlfn.XLOOKUP(SimpleBB[[#This Row],[customer_code]],'Input  - indicative charges'!$B$13:$B$69,'Input  - indicative charges'!$E$13:$E$69)</f>
        <v>Lower North Island distributor</v>
      </c>
      <c r="K674" s="70">
        <f t="shared" si="10"/>
        <v>0</v>
      </c>
    </row>
    <row r="675" spans="1:11" x14ac:dyDescent="0.25">
      <c r="A675" s="65">
        <v>44287</v>
      </c>
      <c r="B675" s="66" t="s">
        <v>138</v>
      </c>
      <c r="C675" s="66" t="s">
        <v>137</v>
      </c>
      <c r="D675" s="67">
        <v>51944.5099999999</v>
      </c>
      <c r="E675" s="66">
        <v>0.20369999999999999</v>
      </c>
      <c r="F675" s="67">
        <v>10581.096686999999</v>
      </c>
      <c r="G675" s="66" t="s">
        <v>78</v>
      </c>
      <c r="H675" s="68">
        <v>1.3247790225568201E-12</v>
      </c>
      <c r="I675" s="87">
        <v>1.4017614926583001E-8</v>
      </c>
      <c r="J675" s="69" t="str">
        <f>_xlfn.XLOOKUP(SimpleBB[[#This Row],[customer_code]],'Input  - indicative charges'!$B$13:$B$69,'Input  - indicative charges'!$E$13:$E$69)</f>
        <v>North Island generation</v>
      </c>
      <c r="K675" s="70">
        <f t="shared" si="10"/>
        <v>1.2958633739071672E-8</v>
      </c>
    </row>
    <row r="676" spans="1:11" x14ac:dyDescent="0.25">
      <c r="A676" s="65">
        <v>44287</v>
      </c>
      <c r="B676" s="66" t="s">
        <v>138</v>
      </c>
      <c r="C676" s="66" t="s">
        <v>137</v>
      </c>
      <c r="D676" s="67">
        <v>51944.5099999999</v>
      </c>
      <c r="E676" s="66">
        <v>0.20369999999999999</v>
      </c>
      <c r="F676" s="67">
        <v>10581.096686999999</v>
      </c>
      <c r="G676" s="66" t="s">
        <v>80</v>
      </c>
      <c r="H676" s="68">
        <v>0</v>
      </c>
      <c r="I676" s="87">
        <v>0</v>
      </c>
      <c r="J676" s="69" t="str">
        <f>_xlfn.XLOOKUP(SimpleBB[[#This Row],[customer_code]],'Input  - indicative charges'!$B$13:$B$69,'Input  - indicative charges'!$E$13:$E$69)</f>
        <v>Major Industrial</v>
      </c>
      <c r="K676" s="70">
        <f t="shared" si="10"/>
        <v>0</v>
      </c>
    </row>
    <row r="677" spans="1:11" x14ac:dyDescent="0.25">
      <c r="A677" s="65">
        <v>44287</v>
      </c>
      <c r="B677" s="66" t="s">
        <v>138</v>
      </c>
      <c r="C677" s="66" t="s">
        <v>137</v>
      </c>
      <c r="D677" s="67">
        <v>51944.5099999999</v>
      </c>
      <c r="E677" s="66">
        <v>0.20369999999999999</v>
      </c>
      <c r="F677" s="67">
        <v>10581.096686999999</v>
      </c>
      <c r="G677" s="66" t="s">
        <v>82</v>
      </c>
      <c r="H677" s="68">
        <v>6.9566075014000902E-5</v>
      </c>
      <c r="I677" s="87">
        <v>0.73608536585823803</v>
      </c>
      <c r="J677" s="69" t="str">
        <f>_xlfn.XLOOKUP(SimpleBB[[#This Row],[customer_code]],'Input  - indicative charges'!$B$13:$B$69,'Input  - indicative charges'!$E$13:$E$69)</f>
        <v>Major Industrial</v>
      </c>
      <c r="K677" s="70">
        <f t="shared" si="10"/>
        <v>0.68047672209616528</v>
      </c>
    </row>
    <row r="678" spans="1:11" x14ac:dyDescent="0.25">
      <c r="A678" s="65">
        <v>44287</v>
      </c>
      <c r="B678" s="66" t="s">
        <v>138</v>
      </c>
      <c r="C678" s="66" t="s">
        <v>137</v>
      </c>
      <c r="D678" s="67">
        <v>51944.5099999999</v>
      </c>
      <c r="E678" s="66">
        <v>0.20369999999999999</v>
      </c>
      <c r="F678" s="67">
        <v>10581.096686999999</v>
      </c>
      <c r="G678" s="66" t="s">
        <v>84</v>
      </c>
      <c r="H678" s="68">
        <v>0</v>
      </c>
      <c r="I678" s="87">
        <v>0</v>
      </c>
      <c r="J678" s="69" t="str">
        <f>_xlfn.XLOOKUP(SimpleBB[[#This Row],[customer_code]],'Input  - indicative charges'!$B$13:$B$69,'Input  - indicative charges'!$E$13:$E$69)</f>
        <v>Major Industrial</v>
      </c>
      <c r="K678" s="70">
        <f t="shared" si="10"/>
        <v>0</v>
      </c>
    </row>
    <row r="679" spans="1:11" x14ac:dyDescent="0.25">
      <c r="A679" s="65">
        <v>44287</v>
      </c>
      <c r="B679" s="66" t="s">
        <v>138</v>
      </c>
      <c r="C679" s="66" t="s">
        <v>137</v>
      </c>
      <c r="D679" s="67">
        <v>51944.5099999999</v>
      </c>
      <c r="E679" s="66">
        <v>0.20369999999999999</v>
      </c>
      <c r="F679" s="67">
        <v>10581.096686999999</v>
      </c>
      <c r="G679" s="66" t="s">
        <v>86</v>
      </c>
      <c r="H679" s="68">
        <v>7.26193287755777E-6</v>
      </c>
      <c r="I679" s="87">
        <v>7.68392139119429E-2</v>
      </c>
      <c r="J679" s="69" t="str">
        <f>_xlfn.XLOOKUP(SimpleBB[[#This Row],[customer_code]],'Input  - indicative charges'!$B$13:$B$69,'Input  - indicative charges'!$E$13:$E$69)</f>
        <v>North Island generation</v>
      </c>
      <c r="K679" s="70">
        <f t="shared" si="10"/>
        <v>7.1034283299846124E-2</v>
      </c>
    </row>
    <row r="680" spans="1:11" x14ac:dyDescent="0.25">
      <c r="A680" s="65">
        <v>44287</v>
      </c>
      <c r="B680" s="66" t="s">
        <v>138</v>
      </c>
      <c r="C680" s="66" t="s">
        <v>137</v>
      </c>
      <c r="D680" s="67">
        <v>51944.5099999999</v>
      </c>
      <c r="E680" s="66">
        <v>0.20369999999999999</v>
      </c>
      <c r="F680" s="67">
        <v>10581.096686999999</v>
      </c>
      <c r="G680" s="66" t="s">
        <v>88</v>
      </c>
      <c r="H680" s="68">
        <v>3.3733976497655099E-4</v>
      </c>
      <c r="I680" s="87">
        <v>3.56942466958674</v>
      </c>
      <c r="J680" s="69" t="str">
        <f>_xlfn.XLOOKUP(SimpleBB[[#This Row],[customer_code]],'Input  - indicative charges'!$B$13:$B$69,'Input  - indicative charges'!$E$13:$E$69)</f>
        <v>North Island generation</v>
      </c>
      <c r="K680" s="70">
        <f t="shared" si="10"/>
        <v>3.2997672710115449</v>
      </c>
    </row>
    <row r="681" spans="1:11" x14ac:dyDescent="0.25">
      <c r="A681" s="65">
        <v>44287</v>
      </c>
      <c r="B681" s="66" t="s">
        <v>138</v>
      </c>
      <c r="C681" s="66" t="s">
        <v>137</v>
      </c>
      <c r="D681" s="67">
        <v>51944.5099999999</v>
      </c>
      <c r="E681" s="66">
        <v>0.20369999999999999</v>
      </c>
      <c r="F681" s="67">
        <v>10581.096686999999</v>
      </c>
      <c r="G681" s="66" t="s">
        <v>90</v>
      </c>
      <c r="H681" s="68">
        <v>0</v>
      </c>
      <c r="I681" s="87">
        <v>0</v>
      </c>
      <c r="J681" s="69" t="str">
        <f>_xlfn.XLOOKUP(SimpleBB[[#This Row],[customer_code]],'Input  - indicative charges'!$B$13:$B$69,'Input  - indicative charges'!$E$13:$E$69)</f>
        <v>Upper South Island distributor</v>
      </c>
      <c r="K681" s="70">
        <f t="shared" si="10"/>
        <v>0</v>
      </c>
    </row>
    <row r="682" spans="1:11" x14ac:dyDescent="0.25">
      <c r="A682" s="65">
        <v>44287</v>
      </c>
      <c r="B682" s="66" t="s">
        <v>138</v>
      </c>
      <c r="C682" s="66" t="s">
        <v>137</v>
      </c>
      <c r="D682" s="67">
        <v>51944.5099999999</v>
      </c>
      <c r="E682" s="66">
        <v>0.20369999999999999</v>
      </c>
      <c r="F682" s="67">
        <v>10581.096686999999</v>
      </c>
      <c r="G682" s="66" t="s">
        <v>92</v>
      </c>
      <c r="H682" s="68">
        <v>5.2095704724317197E-6</v>
      </c>
      <c r="I682" s="87">
        <v>5.5122968866540299E-2</v>
      </c>
      <c r="J682" s="69" t="str">
        <f>_xlfn.XLOOKUP(SimpleBB[[#This Row],[customer_code]],'Input  - indicative charges'!$B$13:$B$69,'Input  - indicative charges'!$E$13:$E$69)</f>
        <v>North Island generation</v>
      </c>
      <c r="K682" s="70">
        <f t="shared" si="10"/>
        <v>5.0958623695470003E-2</v>
      </c>
    </row>
    <row r="683" spans="1:11" x14ac:dyDescent="0.25">
      <c r="A683" s="65">
        <v>44287</v>
      </c>
      <c r="B683" s="66" t="s">
        <v>138</v>
      </c>
      <c r="C683" s="66" t="s">
        <v>137</v>
      </c>
      <c r="D683" s="67">
        <v>51944.5099999999</v>
      </c>
      <c r="E683" s="66">
        <v>0.20369999999999999</v>
      </c>
      <c r="F683" s="67">
        <v>10581.096686999999</v>
      </c>
      <c r="G683" s="66" t="s">
        <v>94</v>
      </c>
      <c r="H683" s="68">
        <v>2.7591913236931902E-5</v>
      </c>
      <c r="I683" s="87">
        <v>0.291952701739292</v>
      </c>
      <c r="J683" s="69" t="str">
        <f>_xlfn.XLOOKUP(SimpleBB[[#This Row],[customer_code]],'Input  - indicative charges'!$B$13:$B$69,'Input  - indicative charges'!$E$13:$E$69)</f>
        <v>North Island generation</v>
      </c>
      <c r="K683" s="70">
        <f t="shared" si="10"/>
        <v>0.26989670859036469</v>
      </c>
    </row>
    <row r="684" spans="1:11" x14ac:dyDescent="0.25">
      <c r="A684" s="65">
        <v>44287</v>
      </c>
      <c r="B684" s="66" t="s">
        <v>138</v>
      </c>
      <c r="C684" s="66" t="s">
        <v>137</v>
      </c>
      <c r="D684" s="67">
        <v>51944.5099999999</v>
      </c>
      <c r="E684" s="66">
        <v>0.20369999999999999</v>
      </c>
      <c r="F684" s="67">
        <v>10581.096686999999</v>
      </c>
      <c r="G684" s="66" t="s">
        <v>96</v>
      </c>
      <c r="H684" s="68">
        <v>5.9262102102105297E-11</v>
      </c>
      <c r="I684" s="87">
        <v>6.2705803221724205E-7</v>
      </c>
      <c r="J684" s="69" t="str">
        <f>_xlfn.XLOOKUP(SimpleBB[[#This Row],[customer_code]],'Input  - indicative charges'!$B$13:$B$69,'Input  - indicative charges'!$E$13:$E$69)</f>
        <v>Upper North Island distributor</v>
      </c>
      <c r="K684" s="70">
        <f t="shared" si="10"/>
        <v>5.7968601757182318E-7</v>
      </c>
    </row>
    <row r="685" spans="1:11" x14ac:dyDescent="0.25">
      <c r="A685" s="65">
        <v>44287</v>
      </c>
      <c r="B685" s="66" t="s">
        <v>138</v>
      </c>
      <c r="C685" s="66" t="s">
        <v>137</v>
      </c>
      <c r="D685" s="67">
        <v>51944.5099999999</v>
      </c>
      <c r="E685" s="66">
        <v>0.20369999999999999</v>
      </c>
      <c r="F685" s="67">
        <v>10581.096686999999</v>
      </c>
      <c r="G685" s="66" t="s">
        <v>98</v>
      </c>
      <c r="H685" s="68">
        <v>2.5418784917989101E-7</v>
      </c>
      <c r="I685" s="87">
        <v>2.6895862088329998E-3</v>
      </c>
      <c r="J685" s="69" t="str">
        <f>_xlfn.XLOOKUP(SimpleBB[[#This Row],[customer_code]],'Input  - indicative charges'!$B$13:$B$69,'Input  - indicative charges'!$E$13:$E$69)</f>
        <v>Major Industrial</v>
      </c>
      <c r="K685" s="70">
        <f t="shared" si="10"/>
        <v>2.4863974914754775E-3</v>
      </c>
    </row>
    <row r="686" spans="1:11" x14ac:dyDescent="0.25">
      <c r="A686" s="65">
        <v>44287</v>
      </c>
      <c r="B686" s="66" t="s">
        <v>138</v>
      </c>
      <c r="C686" s="66" t="s">
        <v>137</v>
      </c>
      <c r="D686" s="67">
        <v>51944.5099999999</v>
      </c>
      <c r="E686" s="66">
        <v>0.20369999999999999</v>
      </c>
      <c r="F686" s="67">
        <v>10581.096686999999</v>
      </c>
      <c r="G686" s="66" t="s">
        <v>100</v>
      </c>
      <c r="H686" s="68">
        <v>8.4663701798242796E-5</v>
      </c>
      <c r="I686" s="87">
        <v>0.89583481460654302</v>
      </c>
      <c r="J686" s="69" t="str">
        <f>_xlfn.XLOOKUP(SimpleBB[[#This Row],[customer_code]],'Input  - indicative charges'!$B$13:$B$69,'Input  - indicative charges'!$E$13:$E$69)</f>
        <v>North Island generation</v>
      </c>
      <c r="K686" s="70">
        <f t="shared" si="10"/>
        <v>0.82815766547991332</v>
      </c>
    </row>
    <row r="687" spans="1:11" x14ac:dyDescent="0.25">
      <c r="A687" s="65">
        <v>44287</v>
      </c>
      <c r="B687" s="66" t="s">
        <v>138</v>
      </c>
      <c r="C687" s="66" t="s">
        <v>137</v>
      </c>
      <c r="D687" s="67">
        <v>51944.5099999999</v>
      </c>
      <c r="E687" s="66">
        <v>0.20369999999999999</v>
      </c>
      <c r="F687" s="67">
        <v>10581.096686999999</v>
      </c>
      <c r="G687" s="66" t="s">
        <v>102</v>
      </c>
      <c r="H687" s="68">
        <v>8.1344324859878295E-5</v>
      </c>
      <c r="I687" s="87">
        <v>0.86071216628111002</v>
      </c>
      <c r="J687" s="69" t="str">
        <f>_xlfn.XLOOKUP(SimpleBB[[#This Row],[customer_code]],'Input  - indicative charges'!$B$13:$B$69,'Input  - indicative charges'!$E$13:$E$69)</f>
        <v>Lower North Island distributor</v>
      </c>
      <c r="K687" s="70">
        <f t="shared" si="10"/>
        <v>0.79568840890671599</v>
      </c>
    </row>
    <row r="688" spans="1:11" x14ac:dyDescent="0.25">
      <c r="A688" s="65">
        <v>44287</v>
      </c>
      <c r="B688" s="66" t="s">
        <v>138</v>
      </c>
      <c r="C688" s="66" t="s">
        <v>137</v>
      </c>
      <c r="D688" s="67">
        <v>51944.5099999999</v>
      </c>
      <c r="E688" s="66">
        <v>0.20369999999999999</v>
      </c>
      <c r="F688" s="67">
        <v>10581.096686999999</v>
      </c>
      <c r="G688" s="66" t="s">
        <v>104</v>
      </c>
      <c r="H688" s="68">
        <v>1.7033679114662601E-4</v>
      </c>
      <c r="I688" s="87">
        <v>1.8023500564757799</v>
      </c>
      <c r="J688" s="69" t="str">
        <f>_xlfn.XLOOKUP(SimpleBB[[#This Row],[customer_code]],'Input  - indicative charges'!$B$13:$B$69,'Input  - indicative charges'!$E$13:$E$69)</f>
        <v>Lower North Island distributor</v>
      </c>
      <c r="K688" s="70">
        <f t="shared" si="10"/>
        <v>1.6661888897498871</v>
      </c>
    </row>
    <row r="689" spans="1:11" x14ac:dyDescent="0.25">
      <c r="A689" s="65">
        <v>44287</v>
      </c>
      <c r="B689" s="66" t="s">
        <v>138</v>
      </c>
      <c r="C689" s="66" t="s">
        <v>137</v>
      </c>
      <c r="D689" s="67">
        <v>51944.5099999999</v>
      </c>
      <c r="E689" s="66">
        <v>0.20369999999999999</v>
      </c>
      <c r="F689" s="67">
        <v>10581.096686999999</v>
      </c>
      <c r="G689" s="66" t="s">
        <v>106</v>
      </c>
      <c r="H689" s="68">
        <v>0</v>
      </c>
      <c r="I689" s="87">
        <v>0</v>
      </c>
      <c r="J689" s="69" t="str">
        <f>_xlfn.XLOOKUP(SimpleBB[[#This Row],[customer_code]],'Input  - indicative charges'!$B$13:$B$69,'Input  - indicative charges'!$E$13:$E$69)</f>
        <v>Upper North Island distributor</v>
      </c>
      <c r="K689" s="70">
        <f t="shared" si="10"/>
        <v>0</v>
      </c>
    </row>
    <row r="690" spans="1:11" x14ac:dyDescent="0.25">
      <c r="A690" s="65">
        <v>44287</v>
      </c>
      <c r="B690" s="66" t="s">
        <v>138</v>
      </c>
      <c r="C690" s="66" t="s">
        <v>137</v>
      </c>
      <c r="D690" s="67">
        <v>51944.5099999999</v>
      </c>
      <c r="E690" s="66">
        <v>0.20369999999999999</v>
      </c>
      <c r="F690" s="67">
        <v>10581.096686999999</v>
      </c>
      <c r="G690" s="66" t="s">
        <v>108</v>
      </c>
      <c r="H690" s="68">
        <v>0</v>
      </c>
      <c r="I690" s="87">
        <v>0</v>
      </c>
      <c r="J690" s="69" t="str">
        <f>_xlfn.XLOOKUP(SimpleBB[[#This Row],[customer_code]],'Input  - indicative charges'!$B$13:$B$69,'Input  - indicative charges'!$E$13:$E$69)</f>
        <v>Lower North Island distributor</v>
      </c>
      <c r="K690" s="70">
        <f t="shared" si="10"/>
        <v>0</v>
      </c>
    </row>
    <row r="691" spans="1:11" x14ac:dyDescent="0.25">
      <c r="A691" s="65">
        <v>44287</v>
      </c>
      <c r="B691" s="66" t="s">
        <v>138</v>
      </c>
      <c r="C691" s="66" t="s">
        <v>137</v>
      </c>
      <c r="D691" s="67">
        <v>51944.5099999999</v>
      </c>
      <c r="E691" s="66">
        <v>0.20369999999999999</v>
      </c>
      <c r="F691" s="67">
        <v>10581.096686999999</v>
      </c>
      <c r="G691" s="66" t="s">
        <v>110</v>
      </c>
      <c r="H691" s="68">
        <v>0</v>
      </c>
      <c r="I691" s="87">
        <v>0</v>
      </c>
      <c r="J691" s="69" t="str">
        <f>_xlfn.XLOOKUP(SimpleBB[[#This Row],[customer_code]],'Input  - indicative charges'!$B$13:$B$69,'Input  - indicative charges'!$E$13:$E$69)</f>
        <v>Lower South Island distributor</v>
      </c>
      <c r="K691" s="70">
        <f t="shared" si="10"/>
        <v>0</v>
      </c>
    </row>
    <row r="692" spans="1:11" x14ac:dyDescent="0.25">
      <c r="A692" s="65">
        <v>44287</v>
      </c>
      <c r="B692" s="66" t="s">
        <v>138</v>
      </c>
      <c r="C692" s="66" t="s">
        <v>137</v>
      </c>
      <c r="D692" s="67">
        <v>51944.5099999999</v>
      </c>
      <c r="E692" s="66">
        <v>0.20369999999999999</v>
      </c>
      <c r="F692" s="67">
        <v>10581.096686999999</v>
      </c>
      <c r="G692" s="66" t="s">
        <v>112</v>
      </c>
      <c r="H692" s="68">
        <v>2.7867197976323802E-4</v>
      </c>
      <c r="I692" s="87">
        <v>2.9486551618325199</v>
      </c>
      <c r="J692" s="69" t="str">
        <f>_xlfn.XLOOKUP(SimpleBB[[#This Row],[customer_code]],'Input  - indicative charges'!$B$13:$B$69,'Input  - indicative charges'!$E$13:$E$69)</f>
        <v>North Island generation</v>
      </c>
      <c r="K692" s="70">
        <f t="shared" si="10"/>
        <v>2.7258947021399678</v>
      </c>
    </row>
    <row r="693" spans="1:11" x14ac:dyDescent="0.25">
      <c r="A693" s="65">
        <v>44287</v>
      </c>
      <c r="B693" s="66" t="s">
        <v>138</v>
      </c>
      <c r="C693" s="66" t="s">
        <v>137</v>
      </c>
      <c r="D693" s="67">
        <v>51944.5099999999</v>
      </c>
      <c r="E693" s="66">
        <v>0.20369999999999999</v>
      </c>
      <c r="F693" s="67">
        <v>10581.096686999999</v>
      </c>
      <c r="G693" s="66" t="s">
        <v>114</v>
      </c>
      <c r="H693" s="68">
        <v>6.7003388509178207E-5</v>
      </c>
      <c r="I693" s="87">
        <v>0.70896933217223901</v>
      </c>
      <c r="J693" s="69" t="str">
        <f>_xlfn.XLOOKUP(SimpleBB[[#This Row],[customer_code]],'Input  - indicative charges'!$B$13:$B$69,'Input  - indicative charges'!$E$13:$E$69)</f>
        <v>Lower North Island distributor</v>
      </c>
      <c r="K693" s="70">
        <f t="shared" si="10"/>
        <v>0.65540920876857189</v>
      </c>
    </row>
    <row r="694" spans="1:11" x14ac:dyDescent="0.25">
      <c r="A694" s="65">
        <v>44287</v>
      </c>
      <c r="B694" s="66" t="s">
        <v>138</v>
      </c>
      <c r="C694" s="66" t="s">
        <v>137</v>
      </c>
      <c r="D694" s="67">
        <v>51944.5099999999</v>
      </c>
      <c r="E694" s="66">
        <v>0.20369999999999999</v>
      </c>
      <c r="F694" s="67">
        <v>10581.096686999999</v>
      </c>
      <c r="G694" s="66" t="s">
        <v>116</v>
      </c>
      <c r="H694" s="68">
        <v>0</v>
      </c>
      <c r="I694" s="87">
        <v>0</v>
      </c>
      <c r="J694" s="69" t="str">
        <f>_xlfn.XLOOKUP(SimpleBB[[#This Row],[customer_code]],'Input  - indicative charges'!$B$13:$B$69,'Input  - indicative charges'!$E$13:$E$69)</f>
        <v>Major Industrial</v>
      </c>
      <c r="K694" s="70">
        <f t="shared" si="10"/>
        <v>0</v>
      </c>
    </row>
    <row r="695" spans="1:11" x14ac:dyDescent="0.25">
      <c r="A695" s="65">
        <v>44287</v>
      </c>
      <c r="B695" s="66" t="s">
        <v>138</v>
      </c>
      <c r="C695" s="66" t="s">
        <v>137</v>
      </c>
      <c r="D695" s="67">
        <v>51944.5099999999</v>
      </c>
      <c r="E695" s="66">
        <v>0.20369999999999999</v>
      </c>
      <c r="F695" s="67">
        <v>10581.096686999999</v>
      </c>
      <c r="G695" s="66" t="s">
        <v>118</v>
      </c>
      <c r="H695" s="68">
        <v>0</v>
      </c>
      <c r="I695" s="87">
        <v>0</v>
      </c>
      <c r="J695" s="69" t="str">
        <f>_xlfn.XLOOKUP(SimpleBB[[#This Row],[customer_code]],'Input  - indicative charges'!$B$13:$B$69,'Input  - indicative charges'!$E$13:$E$69)</f>
        <v>Upper South Island distributor</v>
      </c>
      <c r="K695" s="70">
        <f t="shared" si="10"/>
        <v>0</v>
      </c>
    </row>
    <row r="696" spans="1:11" x14ac:dyDescent="0.25">
      <c r="A696" s="65">
        <v>44287</v>
      </c>
      <c r="B696" s="66" t="s">
        <v>138</v>
      </c>
      <c r="C696" s="66" t="s">
        <v>137</v>
      </c>
      <c r="D696" s="67">
        <v>51944.5099999999</v>
      </c>
      <c r="E696" s="66">
        <v>0.20369999999999999</v>
      </c>
      <c r="F696" s="67">
        <v>10581.096686999999</v>
      </c>
      <c r="G696" s="66" t="s">
        <v>120</v>
      </c>
      <c r="H696" s="68">
        <v>1.974422387661E-7</v>
      </c>
      <c r="I696" s="87">
        <v>2.08915541848184E-3</v>
      </c>
      <c r="J696" s="69" t="str">
        <f>_xlfn.XLOOKUP(SimpleBB[[#This Row],[customer_code]],'Input  - indicative charges'!$B$13:$B$69,'Input  - indicative charges'!$E$13:$E$69)</f>
        <v>Lower North Island distributor</v>
      </c>
      <c r="K696" s="70">
        <f t="shared" si="10"/>
        <v>1.9313271219030777E-3</v>
      </c>
    </row>
    <row r="697" spans="1:11" x14ac:dyDescent="0.25">
      <c r="A697" s="65">
        <v>44287</v>
      </c>
      <c r="B697" s="66" t="s">
        <v>138</v>
      </c>
      <c r="C697" s="66" t="s">
        <v>137</v>
      </c>
      <c r="D697" s="67">
        <v>51944.5099999999</v>
      </c>
      <c r="E697" s="66">
        <v>0.20369999999999999</v>
      </c>
      <c r="F697" s="67">
        <v>10581.096686999999</v>
      </c>
      <c r="G697" s="66" t="s">
        <v>241</v>
      </c>
      <c r="H697" s="68">
        <v>6.3215531244105601E-5</v>
      </c>
      <c r="I697" s="87">
        <v>0.66888964821395103</v>
      </c>
      <c r="J697" s="69" t="str">
        <f>_xlfn.XLOOKUP(SimpleBB[[#This Row],[customer_code]],'Input  - indicative charges'!$B$13:$B$69,'Input  - indicative charges'!$E$13:$E$69)</f>
        <v>North Island generation</v>
      </c>
      <c r="K697" s="70">
        <f t="shared" si="10"/>
        <v>0.61835740305744114</v>
      </c>
    </row>
    <row r="698" spans="1:11" x14ac:dyDescent="0.25">
      <c r="A698" s="65">
        <v>44317</v>
      </c>
      <c r="B698" s="66" t="s">
        <v>138</v>
      </c>
      <c r="C698" s="66" t="s">
        <v>137</v>
      </c>
      <c r="D698" s="67">
        <v>89421.92</v>
      </c>
      <c r="E698" s="66">
        <v>0.1762</v>
      </c>
      <c r="F698" s="67">
        <v>15756.142303999901</v>
      </c>
      <c r="G698" s="66" t="s">
        <v>8</v>
      </c>
      <c r="H698" s="68">
        <v>0</v>
      </c>
      <c r="I698" s="87">
        <v>0</v>
      </c>
      <c r="J698" s="69" t="str">
        <f>_xlfn.XLOOKUP(SimpleBB[[#This Row],[customer_code]],'Input  - indicative charges'!$B$13:$B$69,'Input  - indicative charges'!$E$13:$E$69)</f>
        <v>Lower South Island distributor</v>
      </c>
      <c r="K698" s="70">
        <f t="shared" si="10"/>
        <v>0</v>
      </c>
    </row>
    <row r="699" spans="1:11" x14ac:dyDescent="0.25">
      <c r="A699" s="65">
        <v>44317</v>
      </c>
      <c r="B699" s="66" t="s">
        <v>138</v>
      </c>
      <c r="C699" s="66" t="s">
        <v>137</v>
      </c>
      <c r="D699" s="67">
        <v>89421.92</v>
      </c>
      <c r="E699" s="66">
        <v>0.1762</v>
      </c>
      <c r="F699" s="67">
        <v>15756.142303999901</v>
      </c>
      <c r="G699" s="66" t="s">
        <v>10</v>
      </c>
      <c r="H699" s="68">
        <v>0</v>
      </c>
      <c r="I699" s="87">
        <v>0</v>
      </c>
      <c r="J699" s="69" t="str">
        <f>_xlfn.XLOOKUP(SimpleBB[[#This Row],[customer_code]],'Input  - indicative charges'!$B$13:$B$69,'Input  - indicative charges'!$E$13:$E$69)</f>
        <v>Upper South Island distributor</v>
      </c>
      <c r="K699" s="70">
        <f t="shared" si="10"/>
        <v>0</v>
      </c>
    </row>
    <row r="700" spans="1:11" x14ac:dyDescent="0.25">
      <c r="A700" s="65">
        <v>44317</v>
      </c>
      <c r="B700" s="66" t="s">
        <v>138</v>
      </c>
      <c r="C700" s="66" t="s">
        <v>137</v>
      </c>
      <c r="D700" s="67">
        <v>89421.92</v>
      </c>
      <c r="E700" s="66">
        <v>0.1762</v>
      </c>
      <c r="F700" s="67">
        <v>15756.142303999901</v>
      </c>
      <c r="G700" s="66" t="s">
        <v>12</v>
      </c>
      <c r="H700" s="68">
        <v>0</v>
      </c>
      <c r="I700" s="87">
        <v>0</v>
      </c>
      <c r="J700" s="69" t="str">
        <f>_xlfn.XLOOKUP(SimpleBB[[#This Row],[customer_code]],'Input  - indicative charges'!$B$13:$B$69,'Input  - indicative charges'!$E$13:$E$69)</f>
        <v>Lower North Island distributor</v>
      </c>
      <c r="K700" s="70">
        <f t="shared" si="10"/>
        <v>0</v>
      </c>
    </row>
    <row r="701" spans="1:11" x14ac:dyDescent="0.25">
      <c r="A701" s="65">
        <v>44317</v>
      </c>
      <c r="B701" s="66" t="s">
        <v>138</v>
      </c>
      <c r="C701" s="66" t="s">
        <v>137</v>
      </c>
      <c r="D701" s="67">
        <v>89421.92</v>
      </c>
      <c r="E701" s="66">
        <v>0.1762</v>
      </c>
      <c r="F701" s="67">
        <v>15756.142303999901</v>
      </c>
      <c r="G701" s="66" t="s">
        <v>14</v>
      </c>
      <c r="H701" s="68">
        <v>0</v>
      </c>
      <c r="I701" s="87">
        <v>0</v>
      </c>
      <c r="J701" s="69" t="str">
        <f>_xlfn.XLOOKUP(SimpleBB[[#This Row],[customer_code]],'Input  - indicative charges'!$B$13:$B$69,'Input  - indicative charges'!$E$13:$E$69)</f>
        <v>Upper North Island distributor</v>
      </c>
      <c r="K701" s="70">
        <f t="shared" si="10"/>
        <v>0</v>
      </c>
    </row>
    <row r="702" spans="1:11" x14ac:dyDescent="0.25">
      <c r="A702" s="65">
        <v>44317</v>
      </c>
      <c r="B702" s="66" t="s">
        <v>138</v>
      </c>
      <c r="C702" s="66" t="s">
        <v>137</v>
      </c>
      <c r="D702" s="67">
        <v>89421.92</v>
      </c>
      <c r="E702" s="66">
        <v>0.1762</v>
      </c>
      <c r="F702" s="67">
        <v>15756.142303999901</v>
      </c>
      <c r="G702" s="66" t="s">
        <v>16</v>
      </c>
      <c r="H702" s="68">
        <v>2.6904029848872801E-2</v>
      </c>
      <c r="I702" s="87">
        <v>423.903722849904</v>
      </c>
      <c r="J702" s="69" t="str">
        <f>_xlfn.XLOOKUP(SimpleBB[[#This Row],[customer_code]],'Input  - indicative charges'!$B$13:$B$69,'Input  - indicative charges'!$E$13:$E$69)</f>
        <v>South Island generation</v>
      </c>
      <c r="K702" s="70">
        <f t="shared" si="10"/>
        <v>391.87929714230671</v>
      </c>
    </row>
    <row r="703" spans="1:11" x14ac:dyDescent="0.25">
      <c r="A703" s="65">
        <v>44317</v>
      </c>
      <c r="B703" s="66" t="s">
        <v>138</v>
      </c>
      <c r="C703" s="66" t="s">
        <v>137</v>
      </c>
      <c r="D703" s="67">
        <v>89421.92</v>
      </c>
      <c r="E703" s="66">
        <v>0.1762</v>
      </c>
      <c r="F703" s="67">
        <v>15756.142303999901</v>
      </c>
      <c r="G703" s="66" t="s">
        <v>19</v>
      </c>
      <c r="H703" s="68">
        <v>0.56050375283865395</v>
      </c>
      <c r="I703" s="87">
        <v>8831.3768916518693</v>
      </c>
      <c r="J703" s="69" t="str">
        <f>_xlfn.XLOOKUP(SimpleBB[[#This Row],[customer_code]],'Input  - indicative charges'!$B$13:$B$69,'Input  - indicative charges'!$E$13:$E$69)</f>
        <v>Lower South Island distributor</v>
      </c>
      <c r="K703" s="70">
        <f t="shared" si="10"/>
        <v>8164.1976291978854</v>
      </c>
    </row>
    <row r="704" spans="1:11" x14ac:dyDescent="0.25">
      <c r="A704" s="65">
        <v>44317</v>
      </c>
      <c r="B704" s="66" t="s">
        <v>138</v>
      </c>
      <c r="C704" s="66" t="s">
        <v>137</v>
      </c>
      <c r="D704" s="67">
        <v>89421.92</v>
      </c>
      <c r="E704" s="66">
        <v>0.1762</v>
      </c>
      <c r="F704" s="67">
        <v>15756.142303999901</v>
      </c>
      <c r="G704" s="66" t="s">
        <v>21</v>
      </c>
      <c r="H704" s="68">
        <v>0</v>
      </c>
      <c r="I704" s="87">
        <v>0</v>
      </c>
      <c r="J704" s="69" t="str">
        <f>_xlfn.XLOOKUP(SimpleBB[[#This Row],[customer_code]],'Input  - indicative charges'!$B$13:$B$69,'Input  - indicative charges'!$E$13:$E$69)</f>
        <v>Upper South Island distributor</v>
      </c>
      <c r="K704" s="70">
        <f t="shared" si="10"/>
        <v>0</v>
      </c>
    </row>
    <row r="705" spans="1:11" x14ac:dyDescent="0.25">
      <c r="A705" s="65">
        <v>44317</v>
      </c>
      <c r="B705" s="66" t="s">
        <v>138</v>
      </c>
      <c r="C705" s="66" t="s">
        <v>137</v>
      </c>
      <c r="D705" s="67">
        <v>89421.92</v>
      </c>
      <c r="E705" s="66">
        <v>0.1762</v>
      </c>
      <c r="F705" s="67">
        <v>15756.142303999901</v>
      </c>
      <c r="G705" s="66" t="s">
        <v>23</v>
      </c>
      <c r="H705" s="68">
        <v>0</v>
      </c>
      <c r="I705" s="87">
        <v>0</v>
      </c>
      <c r="J705" s="69" t="str">
        <f>_xlfn.XLOOKUP(SimpleBB[[#This Row],[customer_code]],'Input  - indicative charges'!$B$13:$B$69,'Input  - indicative charges'!$E$13:$E$69)</f>
        <v>Lower North Island distributor</v>
      </c>
      <c r="K705" s="70">
        <f t="shared" si="10"/>
        <v>0</v>
      </c>
    </row>
    <row r="706" spans="1:11" x14ac:dyDescent="0.25">
      <c r="A706" s="65">
        <v>44317</v>
      </c>
      <c r="B706" s="66" t="s">
        <v>138</v>
      </c>
      <c r="C706" s="66" t="s">
        <v>137</v>
      </c>
      <c r="D706" s="67">
        <v>89421.92</v>
      </c>
      <c r="E706" s="66">
        <v>0.1762</v>
      </c>
      <c r="F706" s="67">
        <v>15756.142303999901</v>
      </c>
      <c r="G706" s="66" t="s">
        <v>25</v>
      </c>
      <c r="H706" s="68">
        <v>3.6006539499712199E-2</v>
      </c>
      <c r="I706" s="87">
        <v>567.32416023206201</v>
      </c>
      <c r="J706" s="69" t="str">
        <f>_xlfn.XLOOKUP(SimpleBB[[#This Row],[customer_code]],'Input  - indicative charges'!$B$13:$B$69,'Input  - indicative charges'!$E$13:$E$69)</f>
        <v>North Island generation</v>
      </c>
      <c r="K706" s="70">
        <f t="shared" si="10"/>
        <v>524.46482816644175</v>
      </c>
    </row>
    <row r="707" spans="1:11" x14ac:dyDescent="0.25">
      <c r="A707" s="65">
        <v>44317</v>
      </c>
      <c r="B707" s="66" t="s">
        <v>138</v>
      </c>
      <c r="C707" s="66" t="s">
        <v>137</v>
      </c>
      <c r="D707" s="67">
        <v>89421.92</v>
      </c>
      <c r="E707" s="66">
        <v>0.1762</v>
      </c>
      <c r="F707" s="67">
        <v>15756.142303999901</v>
      </c>
      <c r="G707" s="66" t="s">
        <v>27</v>
      </c>
      <c r="H707" s="68">
        <v>1.0640756958362499E-6</v>
      </c>
      <c r="I707" s="87">
        <v>1.67657280858238E-2</v>
      </c>
      <c r="J707" s="69" t="str">
        <f>_xlfn.XLOOKUP(SimpleBB[[#This Row],[customer_code]],'Input  - indicative charges'!$B$13:$B$69,'Input  - indicative charges'!$E$13:$E$69)</f>
        <v>Lower North Island distributor</v>
      </c>
      <c r="K707" s="70">
        <f t="shared" si="10"/>
        <v>1.5499136677028005E-2</v>
      </c>
    </row>
    <row r="708" spans="1:11" x14ac:dyDescent="0.25">
      <c r="A708" s="65">
        <v>44317</v>
      </c>
      <c r="B708" s="66" t="s">
        <v>138</v>
      </c>
      <c r="C708" s="66" t="s">
        <v>137</v>
      </c>
      <c r="D708" s="67">
        <v>89421.92</v>
      </c>
      <c r="E708" s="66">
        <v>0.1762</v>
      </c>
      <c r="F708" s="67">
        <v>15756.142303999901</v>
      </c>
      <c r="G708" s="66" t="s">
        <v>29</v>
      </c>
      <c r="H708" s="68">
        <v>3.4269898332583398E-6</v>
      </c>
      <c r="I708" s="87">
        <v>5.3996139487179601E-2</v>
      </c>
      <c r="J708" s="69" t="str">
        <f>_xlfn.XLOOKUP(SimpleBB[[#This Row],[customer_code]],'Input  - indicative charges'!$B$13:$B$69,'Input  - indicative charges'!$E$13:$E$69)</f>
        <v>Lower North Island distributor</v>
      </c>
      <c r="K708" s="70">
        <f t="shared" si="10"/>
        <v>4.9916922286918027E-2</v>
      </c>
    </row>
    <row r="709" spans="1:11" x14ac:dyDescent="0.25">
      <c r="A709" s="65">
        <v>44317</v>
      </c>
      <c r="B709" s="66" t="s">
        <v>138</v>
      </c>
      <c r="C709" s="66" t="s">
        <v>137</v>
      </c>
      <c r="D709" s="67">
        <v>89421.92</v>
      </c>
      <c r="E709" s="66">
        <v>0.1762</v>
      </c>
      <c r="F709" s="67">
        <v>15756.142303999901</v>
      </c>
      <c r="G709" s="66" t="s">
        <v>31</v>
      </c>
      <c r="H709" s="68">
        <v>6.5908477316357102E-6</v>
      </c>
      <c r="I709" s="87">
        <v>0.10384633476364701</v>
      </c>
      <c r="J709" s="69" t="str">
        <f>_xlfn.XLOOKUP(SimpleBB[[#This Row],[customer_code]],'Input  - indicative charges'!$B$13:$B$69,'Input  - indicative charges'!$E$13:$E$69)</f>
        <v>Major Industrial</v>
      </c>
      <c r="K709" s="70">
        <f t="shared" si="10"/>
        <v>9.6001111772240938E-2</v>
      </c>
    </row>
    <row r="710" spans="1:11" x14ac:dyDescent="0.25">
      <c r="A710" s="65">
        <v>44317</v>
      </c>
      <c r="B710" s="66" t="s">
        <v>138</v>
      </c>
      <c r="C710" s="66" t="s">
        <v>137</v>
      </c>
      <c r="D710" s="67">
        <v>89421.92</v>
      </c>
      <c r="E710" s="66">
        <v>0.1762</v>
      </c>
      <c r="F710" s="67">
        <v>15756.142303999901</v>
      </c>
      <c r="G710" s="66" t="s">
        <v>34</v>
      </c>
      <c r="H710" s="68">
        <v>0</v>
      </c>
      <c r="I710" s="87">
        <v>0</v>
      </c>
      <c r="J710" s="69" t="str">
        <f>_xlfn.XLOOKUP(SimpleBB[[#This Row],[customer_code]],'Input  - indicative charges'!$B$13:$B$69,'Input  - indicative charges'!$E$13:$E$69)</f>
        <v>Major Industrial</v>
      </c>
      <c r="K710" s="70">
        <f t="shared" si="10"/>
        <v>0</v>
      </c>
    </row>
    <row r="711" spans="1:11" x14ac:dyDescent="0.25">
      <c r="A711" s="65">
        <v>44317</v>
      </c>
      <c r="B711" s="66" t="s">
        <v>138</v>
      </c>
      <c r="C711" s="66" t="s">
        <v>137</v>
      </c>
      <c r="D711" s="67">
        <v>89421.92</v>
      </c>
      <c r="E711" s="66">
        <v>0.1762</v>
      </c>
      <c r="F711" s="67">
        <v>15756.142303999901</v>
      </c>
      <c r="G711" s="66" t="s">
        <v>36</v>
      </c>
      <c r="H711" s="68">
        <v>0</v>
      </c>
      <c r="I711" s="87">
        <v>0</v>
      </c>
      <c r="J711" s="69" t="str">
        <f>_xlfn.XLOOKUP(SimpleBB[[#This Row],[customer_code]],'Input  - indicative charges'!$B$13:$B$69,'Input  - indicative charges'!$E$13:$E$69)</f>
        <v>Upper South Island distributor</v>
      </c>
      <c r="K711" s="70">
        <f t="shared" si="10"/>
        <v>0</v>
      </c>
    </row>
    <row r="712" spans="1:11" x14ac:dyDescent="0.25">
      <c r="A712" s="65">
        <v>44317</v>
      </c>
      <c r="B712" s="66" t="s">
        <v>138</v>
      </c>
      <c r="C712" s="66" t="s">
        <v>137</v>
      </c>
      <c r="D712" s="67">
        <v>89421.92</v>
      </c>
      <c r="E712" s="66">
        <v>0.1762</v>
      </c>
      <c r="F712" s="67">
        <v>15756.142303999901</v>
      </c>
      <c r="G712" s="66" t="s">
        <v>38</v>
      </c>
      <c r="H712" s="68">
        <v>9.8371862701187997E-6</v>
      </c>
      <c r="I712" s="87">
        <v>0.154996106742946</v>
      </c>
      <c r="J712" s="69" t="str">
        <f>_xlfn.XLOOKUP(SimpleBB[[#This Row],[customer_code]],'Input  - indicative charges'!$B$13:$B$69,'Input  - indicative charges'!$E$13:$E$69)</f>
        <v>North Island generation</v>
      </c>
      <c r="K712" s="70">
        <f t="shared" si="10"/>
        <v>0.14328669954079734</v>
      </c>
    </row>
    <row r="713" spans="1:11" x14ac:dyDescent="0.25">
      <c r="A713" s="65">
        <v>44317</v>
      </c>
      <c r="B713" s="66" t="s">
        <v>138</v>
      </c>
      <c r="C713" s="66" t="s">
        <v>137</v>
      </c>
      <c r="D713" s="67">
        <v>89421.92</v>
      </c>
      <c r="E713" s="66">
        <v>0.1762</v>
      </c>
      <c r="F713" s="67">
        <v>15756.142303999901</v>
      </c>
      <c r="G713" s="66" t="s">
        <v>40</v>
      </c>
      <c r="H713" s="68">
        <v>2.5151190586759598E-7</v>
      </c>
      <c r="I713" s="87">
        <v>3.9628573800000897E-3</v>
      </c>
      <c r="J713" s="69" t="str">
        <f>_xlfn.XLOOKUP(SimpleBB[[#This Row],[customer_code]],'Input  - indicative charges'!$B$13:$B$69,'Input  - indicative charges'!$E$13:$E$69)</f>
        <v>North Island generation</v>
      </c>
      <c r="K713" s="70">
        <f t="shared" si="10"/>
        <v>3.6634775328442007E-3</v>
      </c>
    </row>
    <row r="714" spans="1:11" x14ac:dyDescent="0.25">
      <c r="A714" s="65">
        <v>44317</v>
      </c>
      <c r="B714" s="66" t="s">
        <v>138</v>
      </c>
      <c r="C714" s="66" t="s">
        <v>137</v>
      </c>
      <c r="D714" s="67">
        <v>89421.92</v>
      </c>
      <c r="E714" s="66">
        <v>0.1762</v>
      </c>
      <c r="F714" s="67">
        <v>15756.142303999901</v>
      </c>
      <c r="G714" s="66" t="s">
        <v>42</v>
      </c>
      <c r="H714" s="68">
        <v>0.30476203542621499</v>
      </c>
      <c r="I714" s="87">
        <v>4801.8739990321401</v>
      </c>
      <c r="J714" s="69" t="str">
        <f>_xlfn.XLOOKUP(SimpleBB[[#This Row],[customer_code]],'Input  - indicative charges'!$B$13:$B$69,'Input  - indicative charges'!$E$13:$E$69)</f>
        <v>South Island generation</v>
      </c>
      <c r="K714" s="70">
        <f t="shared" si="10"/>
        <v>4439.1094162976369</v>
      </c>
    </row>
    <row r="715" spans="1:11" x14ac:dyDescent="0.25">
      <c r="A715" s="65">
        <v>44317</v>
      </c>
      <c r="B715" s="66" t="s">
        <v>138</v>
      </c>
      <c r="C715" s="66" t="s">
        <v>137</v>
      </c>
      <c r="D715" s="67">
        <v>89421.92</v>
      </c>
      <c r="E715" s="66">
        <v>0.1762</v>
      </c>
      <c r="F715" s="67">
        <v>15756.142303999901</v>
      </c>
      <c r="G715" s="66" t="s">
        <v>44</v>
      </c>
      <c r="H715" s="68">
        <v>0</v>
      </c>
      <c r="I715" s="87">
        <v>0</v>
      </c>
      <c r="J715" s="69" t="str">
        <f>_xlfn.XLOOKUP(SimpleBB[[#This Row],[customer_code]],'Input  - indicative charges'!$B$13:$B$69,'Input  - indicative charges'!$E$13:$E$69)</f>
        <v>Major Industrial</v>
      </c>
      <c r="K715" s="70">
        <f t="shared" si="10"/>
        <v>0</v>
      </c>
    </row>
    <row r="716" spans="1:11" x14ac:dyDescent="0.25">
      <c r="A716" s="65">
        <v>44317</v>
      </c>
      <c r="B716" s="66" t="s">
        <v>138</v>
      </c>
      <c r="C716" s="66" t="s">
        <v>137</v>
      </c>
      <c r="D716" s="67">
        <v>89421.92</v>
      </c>
      <c r="E716" s="66">
        <v>0.1762</v>
      </c>
      <c r="F716" s="67">
        <v>15756.142303999901</v>
      </c>
      <c r="G716" s="66" t="s">
        <v>46</v>
      </c>
      <c r="H716" s="68">
        <v>0</v>
      </c>
      <c r="I716" s="87">
        <v>0</v>
      </c>
      <c r="J716" s="69" t="str">
        <f>_xlfn.XLOOKUP(SimpleBB[[#This Row],[customer_code]],'Input  - indicative charges'!$B$13:$B$69,'Input  - indicative charges'!$E$13:$E$69)</f>
        <v>Upper South Island distributor</v>
      </c>
      <c r="K716" s="70">
        <f t="shared" si="10"/>
        <v>0</v>
      </c>
    </row>
    <row r="717" spans="1:11" x14ac:dyDescent="0.25">
      <c r="A717" s="65">
        <v>44317</v>
      </c>
      <c r="B717" s="66" t="s">
        <v>138</v>
      </c>
      <c r="C717" s="66" t="s">
        <v>137</v>
      </c>
      <c r="D717" s="67">
        <v>89421.92</v>
      </c>
      <c r="E717" s="66">
        <v>0.1762</v>
      </c>
      <c r="F717" s="67">
        <v>15756.142303999901</v>
      </c>
      <c r="G717" s="66" t="s">
        <v>48</v>
      </c>
      <c r="H717" s="68">
        <v>2.2281352636733202E-3</v>
      </c>
      <c r="I717" s="87">
        <v>35.1068162869974</v>
      </c>
      <c r="J717" s="69" t="str">
        <f>_xlfn.XLOOKUP(SimpleBB[[#This Row],[customer_code]],'Input  - indicative charges'!$B$13:$B$69,'Input  - indicative charges'!$E$13:$E$69)</f>
        <v>North Island generation</v>
      </c>
      <c r="K717" s="70">
        <f t="shared" si="10"/>
        <v>32.45462058922265</v>
      </c>
    </row>
    <row r="718" spans="1:11" x14ac:dyDescent="0.25">
      <c r="A718" s="65">
        <v>44317</v>
      </c>
      <c r="B718" s="66" t="s">
        <v>138</v>
      </c>
      <c r="C718" s="66" t="s">
        <v>137</v>
      </c>
      <c r="D718" s="67">
        <v>89421.92</v>
      </c>
      <c r="E718" s="66">
        <v>0.1762</v>
      </c>
      <c r="F718" s="67">
        <v>15756.142303999901</v>
      </c>
      <c r="G718" s="66" t="s">
        <v>50</v>
      </c>
      <c r="H718" s="68">
        <v>4.6515172561984098E-4</v>
      </c>
      <c r="I718" s="87">
        <v>7.32899678181737</v>
      </c>
      <c r="J718" s="69" t="str">
        <f>_xlfn.XLOOKUP(SimpleBB[[#This Row],[customer_code]],'Input  - indicative charges'!$B$13:$B$69,'Input  - indicative charges'!$E$13:$E$69)</f>
        <v>North Island generation</v>
      </c>
      <c r="K718" s="70">
        <f t="shared" ref="K718:K781" si="11">I718*$L$9</f>
        <v>6.7753170184678151</v>
      </c>
    </row>
    <row r="719" spans="1:11" x14ac:dyDescent="0.25">
      <c r="A719" s="65">
        <v>44317</v>
      </c>
      <c r="B719" s="66" t="s">
        <v>138</v>
      </c>
      <c r="C719" s="66" t="s">
        <v>137</v>
      </c>
      <c r="D719" s="67">
        <v>89421.92</v>
      </c>
      <c r="E719" s="66">
        <v>0.1762</v>
      </c>
      <c r="F719" s="67">
        <v>15756.142303999901</v>
      </c>
      <c r="G719" s="66" t="s">
        <v>52</v>
      </c>
      <c r="H719" s="68">
        <v>9.3930339638881701E-4</v>
      </c>
      <c r="I719" s="87">
        <v>14.7997979801327</v>
      </c>
      <c r="J719" s="69" t="str">
        <f>_xlfn.XLOOKUP(SimpleBB[[#This Row],[customer_code]],'Input  - indicative charges'!$B$13:$B$69,'Input  - indicative charges'!$E$13:$E$69)</f>
        <v>North Island generation</v>
      </c>
      <c r="K719" s="70">
        <f t="shared" si="11"/>
        <v>13.681725631732904</v>
      </c>
    </row>
    <row r="720" spans="1:11" x14ac:dyDescent="0.25">
      <c r="A720" s="65">
        <v>44317</v>
      </c>
      <c r="B720" s="66" t="s">
        <v>138</v>
      </c>
      <c r="C720" s="66" t="s">
        <v>137</v>
      </c>
      <c r="D720" s="67">
        <v>89421.92</v>
      </c>
      <c r="E720" s="66">
        <v>0.1762</v>
      </c>
      <c r="F720" s="67">
        <v>15756.142303999901</v>
      </c>
      <c r="G720" s="66" t="s">
        <v>54</v>
      </c>
      <c r="H720" s="68">
        <v>0</v>
      </c>
      <c r="I720" s="87">
        <v>0</v>
      </c>
      <c r="J720" s="69" t="str">
        <f>_xlfn.XLOOKUP(SimpleBB[[#This Row],[customer_code]],'Input  - indicative charges'!$B$13:$B$69,'Input  - indicative charges'!$E$13:$E$69)</f>
        <v>Upper South Island distributor</v>
      </c>
      <c r="K720" s="70">
        <f t="shared" si="11"/>
        <v>0</v>
      </c>
    </row>
    <row r="721" spans="1:11" x14ac:dyDescent="0.25">
      <c r="A721" s="65">
        <v>44317</v>
      </c>
      <c r="B721" s="66" t="s">
        <v>138</v>
      </c>
      <c r="C721" s="66" t="s">
        <v>137</v>
      </c>
      <c r="D721" s="67">
        <v>89421.92</v>
      </c>
      <c r="E721" s="66">
        <v>0.1762</v>
      </c>
      <c r="F721" s="67">
        <v>15756.142303999901</v>
      </c>
      <c r="G721" s="66" t="s">
        <v>56</v>
      </c>
      <c r="H721" s="68">
        <v>0</v>
      </c>
      <c r="I721" s="87">
        <v>0</v>
      </c>
      <c r="J721" s="69" t="str">
        <f>_xlfn.XLOOKUP(SimpleBB[[#This Row],[customer_code]],'Input  - indicative charges'!$B$13:$B$69,'Input  - indicative charges'!$E$13:$E$69)</f>
        <v>Upper North Island distributor</v>
      </c>
      <c r="K721" s="70">
        <f t="shared" si="11"/>
        <v>0</v>
      </c>
    </row>
    <row r="722" spans="1:11" x14ac:dyDescent="0.25">
      <c r="A722" s="65">
        <v>44317</v>
      </c>
      <c r="B722" s="66" t="s">
        <v>138</v>
      </c>
      <c r="C722" s="66" t="s">
        <v>137</v>
      </c>
      <c r="D722" s="67">
        <v>89421.92</v>
      </c>
      <c r="E722" s="66">
        <v>0.1762</v>
      </c>
      <c r="F722" s="67">
        <v>15756.142303999901</v>
      </c>
      <c r="G722" s="66" t="s">
        <v>58</v>
      </c>
      <c r="H722" s="68">
        <v>5.79734855266989E-4</v>
      </c>
      <c r="I722" s="87">
        <v>9.1343848781755295</v>
      </c>
      <c r="J722" s="69" t="str">
        <f>_xlfn.XLOOKUP(SimpleBB[[#This Row],[customer_code]],'Input  - indicative charges'!$B$13:$B$69,'Input  - indicative charges'!$E$13:$E$69)</f>
        <v>North Island generation</v>
      </c>
      <c r="K722" s="70">
        <f t="shared" si="11"/>
        <v>8.4443144349411607</v>
      </c>
    </row>
    <row r="723" spans="1:11" x14ac:dyDescent="0.25">
      <c r="A723" s="65">
        <v>44317</v>
      </c>
      <c r="B723" s="66" t="s">
        <v>138</v>
      </c>
      <c r="C723" s="66" t="s">
        <v>137</v>
      </c>
      <c r="D723" s="67">
        <v>89421.92</v>
      </c>
      <c r="E723" s="66">
        <v>0.1762</v>
      </c>
      <c r="F723" s="67">
        <v>15756.142303999901</v>
      </c>
      <c r="G723" s="66" t="s">
        <v>60</v>
      </c>
      <c r="H723" s="68">
        <v>0</v>
      </c>
      <c r="I723" s="87">
        <v>0</v>
      </c>
      <c r="J723" s="69" t="str">
        <f>_xlfn.XLOOKUP(SimpleBB[[#This Row],[customer_code]],'Input  - indicative charges'!$B$13:$B$69,'Input  - indicative charges'!$E$13:$E$69)</f>
        <v>Major Industrial</v>
      </c>
      <c r="K723" s="70">
        <f t="shared" si="11"/>
        <v>0</v>
      </c>
    </row>
    <row r="724" spans="1:11" x14ac:dyDescent="0.25">
      <c r="A724" s="65">
        <v>44317</v>
      </c>
      <c r="B724" s="66" t="s">
        <v>138</v>
      </c>
      <c r="C724" s="66" t="s">
        <v>137</v>
      </c>
      <c r="D724" s="67">
        <v>89421.92</v>
      </c>
      <c r="E724" s="66">
        <v>0.1762</v>
      </c>
      <c r="F724" s="67">
        <v>15756.142303999901</v>
      </c>
      <c r="G724" s="66" t="s">
        <v>62</v>
      </c>
      <c r="H724" s="68">
        <v>1.8494318224065999E-13</v>
      </c>
      <c r="I724" s="87">
        <v>2.91399109753845E-9</v>
      </c>
      <c r="J724" s="69" t="str">
        <f>_xlfn.XLOOKUP(SimpleBB[[#This Row],[customer_code]],'Input  - indicative charges'!$B$13:$B$69,'Input  - indicative charges'!$E$13:$E$69)</f>
        <v>Major Industrial</v>
      </c>
      <c r="K724" s="70">
        <f t="shared" si="11"/>
        <v>2.6938493851978804E-9</v>
      </c>
    </row>
    <row r="725" spans="1:11" x14ac:dyDescent="0.25">
      <c r="A725" s="65">
        <v>44317</v>
      </c>
      <c r="B725" s="66" t="s">
        <v>138</v>
      </c>
      <c r="C725" s="66" t="s">
        <v>137</v>
      </c>
      <c r="D725" s="67">
        <v>89421.92</v>
      </c>
      <c r="E725" s="66">
        <v>0.1762</v>
      </c>
      <c r="F725" s="67">
        <v>15756.142303999901</v>
      </c>
      <c r="G725" s="66" t="s">
        <v>64</v>
      </c>
      <c r="H725" s="68">
        <v>0</v>
      </c>
      <c r="I725" s="87">
        <v>0</v>
      </c>
      <c r="J725" s="69" t="str">
        <f>_xlfn.XLOOKUP(SimpleBB[[#This Row],[customer_code]],'Input  - indicative charges'!$B$13:$B$69,'Input  - indicative charges'!$E$13:$E$69)</f>
        <v>Major Industrial</v>
      </c>
      <c r="K725" s="70">
        <f t="shared" si="11"/>
        <v>0</v>
      </c>
    </row>
    <row r="726" spans="1:11" x14ac:dyDescent="0.25">
      <c r="A726" s="65">
        <v>44317</v>
      </c>
      <c r="B726" s="66" t="s">
        <v>138</v>
      </c>
      <c r="C726" s="66" t="s">
        <v>137</v>
      </c>
      <c r="D726" s="67">
        <v>89421.92</v>
      </c>
      <c r="E726" s="66">
        <v>0.1762</v>
      </c>
      <c r="F726" s="67">
        <v>15756.142303999901</v>
      </c>
      <c r="G726" s="66" t="s">
        <v>66</v>
      </c>
      <c r="H726" s="68">
        <v>0</v>
      </c>
      <c r="I726" s="87">
        <v>0</v>
      </c>
      <c r="J726" s="69" t="str">
        <f>_xlfn.XLOOKUP(SimpleBB[[#This Row],[customer_code]],'Input  - indicative charges'!$B$13:$B$69,'Input  - indicative charges'!$E$13:$E$69)</f>
        <v>Upper South Island distributor</v>
      </c>
      <c r="K726" s="70">
        <f t="shared" si="11"/>
        <v>0</v>
      </c>
    </row>
    <row r="727" spans="1:11" x14ac:dyDescent="0.25">
      <c r="A727" s="65">
        <v>44317</v>
      </c>
      <c r="B727" s="66" t="s">
        <v>138</v>
      </c>
      <c r="C727" s="66" t="s">
        <v>137</v>
      </c>
      <c r="D727" s="67">
        <v>89421.92</v>
      </c>
      <c r="E727" s="66">
        <v>0.1762</v>
      </c>
      <c r="F727" s="67">
        <v>15756.142303999901</v>
      </c>
      <c r="G727" s="66" t="s">
        <v>68</v>
      </c>
      <c r="H727" s="68">
        <v>0</v>
      </c>
      <c r="I727" s="87">
        <v>0</v>
      </c>
      <c r="J727" s="69" t="str">
        <f>_xlfn.XLOOKUP(SimpleBB[[#This Row],[customer_code]],'Input  - indicative charges'!$B$13:$B$69,'Input  - indicative charges'!$E$13:$E$69)</f>
        <v>Major Industrial</v>
      </c>
      <c r="K727" s="70">
        <f t="shared" si="11"/>
        <v>0</v>
      </c>
    </row>
    <row r="728" spans="1:11" x14ac:dyDescent="0.25">
      <c r="A728" s="65">
        <v>44317</v>
      </c>
      <c r="B728" s="66" t="s">
        <v>138</v>
      </c>
      <c r="C728" s="66" t="s">
        <v>137</v>
      </c>
      <c r="D728" s="67">
        <v>89421.92</v>
      </c>
      <c r="E728" s="66">
        <v>0.1762</v>
      </c>
      <c r="F728" s="67">
        <v>15756.142303999901</v>
      </c>
      <c r="G728" s="66" t="s">
        <v>70</v>
      </c>
      <c r="H728" s="68">
        <v>4.42790132512747E-6</v>
      </c>
      <c r="I728" s="87">
        <v>6.9766643386778696E-2</v>
      </c>
      <c r="J728" s="69" t="str">
        <f>_xlfn.XLOOKUP(SimpleBB[[#This Row],[customer_code]],'Input  - indicative charges'!$B$13:$B$69,'Input  - indicative charges'!$E$13:$E$69)</f>
        <v>Lower North Island distributor</v>
      </c>
      <c r="K728" s="70">
        <f t="shared" si="11"/>
        <v>6.4496020442050675E-2</v>
      </c>
    </row>
    <row r="729" spans="1:11" x14ac:dyDescent="0.25">
      <c r="A729" s="65">
        <v>44317</v>
      </c>
      <c r="B729" s="66" t="s">
        <v>138</v>
      </c>
      <c r="C729" s="66" t="s">
        <v>137</v>
      </c>
      <c r="D729" s="67">
        <v>89421.92</v>
      </c>
      <c r="E729" s="66">
        <v>0.1762</v>
      </c>
      <c r="F729" s="67">
        <v>15756.142303999901</v>
      </c>
      <c r="G729" s="66" t="s">
        <v>72</v>
      </c>
      <c r="H729" s="68">
        <v>6.6393061968075803E-2</v>
      </c>
      <c r="I729" s="87">
        <v>1046.0985323672901</v>
      </c>
      <c r="J729" s="69" t="str">
        <f>_xlfn.XLOOKUP(SimpleBB[[#This Row],[customer_code]],'Input  - indicative charges'!$B$13:$B$69,'Input  - indicative charges'!$E$13:$E$69)</f>
        <v>Lower South Island distributor</v>
      </c>
      <c r="K729" s="70">
        <f t="shared" si="11"/>
        <v>967.0694912741908</v>
      </c>
    </row>
    <row r="730" spans="1:11" x14ac:dyDescent="0.25">
      <c r="A730" s="65">
        <v>44317</v>
      </c>
      <c r="B730" s="66" t="s">
        <v>138</v>
      </c>
      <c r="C730" s="66" t="s">
        <v>137</v>
      </c>
      <c r="D730" s="67">
        <v>89421.92</v>
      </c>
      <c r="E730" s="66">
        <v>0.1762</v>
      </c>
      <c r="F730" s="67">
        <v>15756.142303999901</v>
      </c>
      <c r="G730" s="66" t="s">
        <v>74</v>
      </c>
      <c r="H730" s="68">
        <v>0</v>
      </c>
      <c r="I730" s="87">
        <v>0</v>
      </c>
      <c r="J730" s="69" t="str">
        <f>_xlfn.XLOOKUP(SimpleBB[[#This Row],[customer_code]],'Input  - indicative charges'!$B$13:$B$69,'Input  - indicative charges'!$E$13:$E$69)</f>
        <v>Major Industrial</v>
      </c>
      <c r="K730" s="70">
        <f t="shared" si="11"/>
        <v>0</v>
      </c>
    </row>
    <row r="731" spans="1:11" x14ac:dyDescent="0.25">
      <c r="A731" s="65">
        <v>44317</v>
      </c>
      <c r="B731" s="66" t="s">
        <v>138</v>
      </c>
      <c r="C731" s="66" t="s">
        <v>137</v>
      </c>
      <c r="D731" s="67">
        <v>89421.92</v>
      </c>
      <c r="E731" s="66">
        <v>0.1762</v>
      </c>
      <c r="F731" s="67">
        <v>15756.142303999901</v>
      </c>
      <c r="G731" s="66" t="s">
        <v>76</v>
      </c>
      <c r="H731" s="68">
        <v>0</v>
      </c>
      <c r="I731" s="87">
        <v>0</v>
      </c>
      <c r="J731" s="69" t="str">
        <f>_xlfn.XLOOKUP(SimpleBB[[#This Row],[customer_code]],'Input  - indicative charges'!$B$13:$B$69,'Input  - indicative charges'!$E$13:$E$69)</f>
        <v>Lower North Island distributor</v>
      </c>
      <c r="K731" s="70">
        <f t="shared" si="11"/>
        <v>0</v>
      </c>
    </row>
    <row r="732" spans="1:11" x14ac:dyDescent="0.25">
      <c r="A732" s="65">
        <v>44317</v>
      </c>
      <c r="B732" s="66" t="s">
        <v>138</v>
      </c>
      <c r="C732" s="66" t="s">
        <v>137</v>
      </c>
      <c r="D732" s="67">
        <v>89421.92</v>
      </c>
      <c r="E732" s="66">
        <v>0.1762</v>
      </c>
      <c r="F732" s="67">
        <v>15756.142303999901</v>
      </c>
      <c r="G732" s="66" t="s">
        <v>78</v>
      </c>
      <c r="H732" s="68">
        <v>1.3247790225568201E-12</v>
      </c>
      <c r="I732" s="87">
        <v>2.0873406800759201E-8</v>
      </c>
      <c r="J732" s="69" t="str">
        <f>_xlfn.XLOOKUP(SimpleBB[[#This Row],[customer_code]],'Input  - indicative charges'!$B$13:$B$69,'Input  - indicative charges'!$E$13:$E$69)</f>
        <v>North Island generation</v>
      </c>
      <c r="K732" s="70">
        <f t="shared" si="11"/>
        <v>1.9296494805598314E-8</v>
      </c>
    </row>
    <row r="733" spans="1:11" x14ac:dyDescent="0.25">
      <c r="A733" s="65">
        <v>44317</v>
      </c>
      <c r="B733" s="66" t="s">
        <v>138</v>
      </c>
      <c r="C733" s="66" t="s">
        <v>137</v>
      </c>
      <c r="D733" s="67">
        <v>89421.92</v>
      </c>
      <c r="E733" s="66">
        <v>0.1762</v>
      </c>
      <c r="F733" s="67">
        <v>15756.142303999901</v>
      </c>
      <c r="G733" s="66" t="s">
        <v>80</v>
      </c>
      <c r="H733" s="68">
        <v>0</v>
      </c>
      <c r="I733" s="87">
        <v>0</v>
      </c>
      <c r="J733" s="69" t="str">
        <f>_xlfn.XLOOKUP(SimpleBB[[#This Row],[customer_code]],'Input  - indicative charges'!$B$13:$B$69,'Input  - indicative charges'!$E$13:$E$69)</f>
        <v>Major Industrial</v>
      </c>
      <c r="K733" s="70">
        <f t="shared" si="11"/>
        <v>0</v>
      </c>
    </row>
    <row r="734" spans="1:11" x14ac:dyDescent="0.25">
      <c r="A734" s="65">
        <v>44317</v>
      </c>
      <c r="B734" s="66" t="s">
        <v>138</v>
      </c>
      <c r="C734" s="66" t="s">
        <v>137</v>
      </c>
      <c r="D734" s="67">
        <v>89421.92</v>
      </c>
      <c r="E734" s="66">
        <v>0.1762</v>
      </c>
      <c r="F734" s="67">
        <v>15756.142303999901</v>
      </c>
      <c r="G734" s="66" t="s">
        <v>82</v>
      </c>
      <c r="H734" s="68">
        <v>6.9566075014000902E-5</v>
      </c>
      <c r="I734" s="87">
        <v>1.0960929774513299</v>
      </c>
      <c r="J734" s="69" t="str">
        <f>_xlfn.XLOOKUP(SimpleBB[[#This Row],[customer_code]],'Input  - indicative charges'!$B$13:$B$69,'Input  - indicative charges'!$E$13:$E$69)</f>
        <v>Major Industrial</v>
      </c>
      <c r="K734" s="70">
        <f t="shared" si="11"/>
        <v>1.0132870330047461</v>
      </c>
    </row>
    <row r="735" spans="1:11" x14ac:dyDescent="0.25">
      <c r="A735" s="65">
        <v>44317</v>
      </c>
      <c r="B735" s="66" t="s">
        <v>138</v>
      </c>
      <c r="C735" s="66" t="s">
        <v>137</v>
      </c>
      <c r="D735" s="67">
        <v>89421.92</v>
      </c>
      <c r="E735" s="66">
        <v>0.1762</v>
      </c>
      <c r="F735" s="67">
        <v>15756.142303999901</v>
      </c>
      <c r="G735" s="66" t="s">
        <v>84</v>
      </c>
      <c r="H735" s="68">
        <v>0</v>
      </c>
      <c r="I735" s="87">
        <v>0</v>
      </c>
      <c r="J735" s="69" t="str">
        <f>_xlfn.XLOOKUP(SimpleBB[[#This Row],[customer_code]],'Input  - indicative charges'!$B$13:$B$69,'Input  - indicative charges'!$E$13:$E$69)</f>
        <v>Major Industrial</v>
      </c>
      <c r="K735" s="70">
        <f t="shared" si="11"/>
        <v>0</v>
      </c>
    </row>
    <row r="736" spans="1:11" x14ac:dyDescent="0.25">
      <c r="A736" s="65">
        <v>44317</v>
      </c>
      <c r="B736" s="66" t="s">
        <v>138</v>
      </c>
      <c r="C736" s="66" t="s">
        <v>137</v>
      </c>
      <c r="D736" s="67">
        <v>89421.92</v>
      </c>
      <c r="E736" s="66">
        <v>0.1762</v>
      </c>
      <c r="F736" s="67">
        <v>15756.142303999901</v>
      </c>
      <c r="G736" s="66" t="s">
        <v>86</v>
      </c>
      <c r="H736" s="68">
        <v>7.26193287755777E-6</v>
      </c>
      <c r="I736" s="87">
        <v>0.114420047820896</v>
      </c>
      <c r="J736" s="69" t="str">
        <f>_xlfn.XLOOKUP(SimpleBB[[#This Row],[customer_code]],'Input  - indicative charges'!$B$13:$B$69,'Input  - indicative charges'!$E$13:$E$69)</f>
        <v>North Island generation</v>
      </c>
      <c r="K736" s="70">
        <f t="shared" si="11"/>
        <v>0.10577601823732603</v>
      </c>
    </row>
    <row r="737" spans="1:11" x14ac:dyDescent="0.25">
      <c r="A737" s="65">
        <v>44317</v>
      </c>
      <c r="B737" s="66" t="s">
        <v>138</v>
      </c>
      <c r="C737" s="66" t="s">
        <v>137</v>
      </c>
      <c r="D737" s="67">
        <v>89421.92</v>
      </c>
      <c r="E737" s="66">
        <v>0.1762</v>
      </c>
      <c r="F737" s="67">
        <v>15756.142303999901</v>
      </c>
      <c r="G737" s="66" t="s">
        <v>88</v>
      </c>
      <c r="H737" s="68">
        <v>3.3733976497655099E-4</v>
      </c>
      <c r="I737" s="87">
        <v>5.3151733417684497</v>
      </c>
      <c r="J737" s="69" t="str">
        <f>_xlfn.XLOOKUP(SimpleBB[[#This Row],[customer_code]],'Input  - indicative charges'!$B$13:$B$69,'Input  - indicative charges'!$E$13:$E$69)</f>
        <v>North Island generation</v>
      </c>
      <c r="K737" s="70">
        <f t="shared" si="11"/>
        <v>4.9136308106906199</v>
      </c>
    </row>
    <row r="738" spans="1:11" x14ac:dyDescent="0.25">
      <c r="A738" s="65">
        <v>44317</v>
      </c>
      <c r="B738" s="66" t="s">
        <v>138</v>
      </c>
      <c r="C738" s="66" t="s">
        <v>137</v>
      </c>
      <c r="D738" s="67">
        <v>89421.92</v>
      </c>
      <c r="E738" s="66">
        <v>0.1762</v>
      </c>
      <c r="F738" s="67">
        <v>15756.142303999901</v>
      </c>
      <c r="G738" s="66" t="s">
        <v>90</v>
      </c>
      <c r="H738" s="68">
        <v>0</v>
      </c>
      <c r="I738" s="87">
        <v>0</v>
      </c>
      <c r="J738" s="69" t="str">
        <f>_xlfn.XLOOKUP(SimpleBB[[#This Row],[customer_code]],'Input  - indicative charges'!$B$13:$B$69,'Input  - indicative charges'!$E$13:$E$69)</f>
        <v>Upper South Island distributor</v>
      </c>
      <c r="K738" s="70">
        <f t="shared" si="11"/>
        <v>0</v>
      </c>
    </row>
    <row r="739" spans="1:11" x14ac:dyDescent="0.25">
      <c r="A739" s="65">
        <v>44317</v>
      </c>
      <c r="B739" s="66" t="s">
        <v>138</v>
      </c>
      <c r="C739" s="66" t="s">
        <v>137</v>
      </c>
      <c r="D739" s="67">
        <v>89421.92</v>
      </c>
      <c r="E739" s="66">
        <v>0.1762</v>
      </c>
      <c r="F739" s="67">
        <v>15756.142303999901</v>
      </c>
      <c r="G739" s="66" t="s">
        <v>92</v>
      </c>
      <c r="H739" s="68">
        <v>5.2095704724317197E-6</v>
      </c>
      <c r="I739" s="87">
        <v>8.2082733706350705E-2</v>
      </c>
      <c r="J739" s="69" t="str">
        <f>_xlfn.XLOOKUP(SimpleBB[[#This Row],[customer_code]],'Input  - indicative charges'!$B$13:$B$69,'Input  - indicative charges'!$E$13:$E$69)</f>
        <v>North Island generation</v>
      </c>
      <c r="K739" s="70">
        <f t="shared" si="11"/>
        <v>7.5881673735036709E-2</v>
      </c>
    </row>
    <row r="740" spans="1:11" x14ac:dyDescent="0.25">
      <c r="A740" s="65">
        <v>44317</v>
      </c>
      <c r="B740" s="66" t="s">
        <v>138</v>
      </c>
      <c r="C740" s="66" t="s">
        <v>137</v>
      </c>
      <c r="D740" s="67">
        <v>89421.92</v>
      </c>
      <c r="E740" s="66">
        <v>0.1762</v>
      </c>
      <c r="F740" s="67">
        <v>15756.142303999901</v>
      </c>
      <c r="G740" s="66" t="s">
        <v>94</v>
      </c>
      <c r="H740" s="68">
        <v>2.7591913236931902E-5</v>
      </c>
      <c r="I740" s="87">
        <v>0.434742111400721</v>
      </c>
      <c r="J740" s="69" t="str">
        <f>_xlfn.XLOOKUP(SimpleBB[[#This Row],[customer_code]],'Input  - indicative charges'!$B$13:$B$69,'Input  - indicative charges'!$E$13:$E$69)</f>
        <v>North Island generation</v>
      </c>
      <c r="K740" s="70">
        <f t="shared" si="11"/>
        <v>0.40189888380433109</v>
      </c>
    </row>
    <row r="741" spans="1:11" x14ac:dyDescent="0.25">
      <c r="A741" s="65">
        <v>44317</v>
      </c>
      <c r="B741" s="66" t="s">
        <v>138</v>
      </c>
      <c r="C741" s="66" t="s">
        <v>137</v>
      </c>
      <c r="D741" s="67">
        <v>89421.92</v>
      </c>
      <c r="E741" s="66">
        <v>0.1762</v>
      </c>
      <c r="F741" s="67">
        <v>15756.142303999901</v>
      </c>
      <c r="G741" s="66" t="s">
        <v>96</v>
      </c>
      <c r="H741" s="68">
        <v>5.9262102102105297E-11</v>
      </c>
      <c r="I741" s="87">
        <v>9.3374211395494805E-7</v>
      </c>
      <c r="J741" s="69" t="str">
        <f>_xlfn.XLOOKUP(SimpleBB[[#This Row],[customer_code]],'Input  - indicative charges'!$B$13:$B$69,'Input  - indicative charges'!$E$13:$E$69)</f>
        <v>Upper North Island distributor</v>
      </c>
      <c r="K741" s="70">
        <f t="shared" si="11"/>
        <v>8.6320120254853183E-7</v>
      </c>
    </row>
    <row r="742" spans="1:11" x14ac:dyDescent="0.25">
      <c r="A742" s="65">
        <v>44317</v>
      </c>
      <c r="B742" s="66" t="s">
        <v>138</v>
      </c>
      <c r="C742" s="66" t="s">
        <v>137</v>
      </c>
      <c r="D742" s="67">
        <v>89421.92</v>
      </c>
      <c r="E742" s="66">
        <v>0.1762</v>
      </c>
      <c r="F742" s="67">
        <v>15756.142303999901</v>
      </c>
      <c r="G742" s="66" t="s">
        <v>98</v>
      </c>
      <c r="H742" s="68">
        <v>2.5418784917989101E-7</v>
      </c>
      <c r="I742" s="87">
        <v>4.0050199236260501E-3</v>
      </c>
      <c r="J742" s="69" t="str">
        <f>_xlfn.XLOOKUP(SimpleBB[[#This Row],[customer_code]],'Input  - indicative charges'!$B$13:$B$69,'Input  - indicative charges'!$E$13:$E$69)</f>
        <v>Major Industrial</v>
      </c>
      <c r="K742" s="70">
        <f t="shared" si="11"/>
        <v>3.7024548455481129E-3</v>
      </c>
    </row>
    <row r="743" spans="1:11" x14ac:dyDescent="0.25">
      <c r="A743" s="65">
        <v>44317</v>
      </c>
      <c r="B743" s="66" t="s">
        <v>138</v>
      </c>
      <c r="C743" s="66" t="s">
        <v>137</v>
      </c>
      <c r="D743" s="67">
        <v>89421.92</v>
      </c>
      <c r="E743" s="66">
        <v>0.1762</v>
      </c>
      <c r="F743" s="67">
        <v>15756.142303999901</v>
      </c>
      <c r="G743" s="66" t="s">
        <v>100</v>
      </c>
      <c r="H743" s="68">
        <v>8.4663701798242796E-5</v>
      </c>
      <c r="I743" s="87">
        <v>1.33397333351653</v>
      </c>
      <c r="J743" s="69" t="str">
        <f>_xlfn.XLOOKUP(SimpleBB[[#This Row],[customer_code]],'Input  - indicative charges'!$B$13:$B$69,'Input  - indicative charges'!$E$13:$E$69)</f>
        <v>North Island generation</v>
      </c>
      <c r="K743" s="70">
        <f t="shared" si="11"/>
        <v>1.2331963702289435</v>
      </c>
    </row>
    <row r="744" spans="1:11" x14ac:dyDescent="0.25">
      <c r="A744" s="65">
        <v>44317</v>
      </c>
      <c r="B744" s="66" t="s">
        <v>138</v>
      </c>
      <c r="C744" s="66" t="s">
        <v>137</v>
      </c>
      <c r="D744" s="67">
        <v>89421.92</v>
      </c>
      <c r="E744" s="66">
        <v>0.1762</v>
      </c>
      <c r="F744" s="67">
        <v>15756.142303999901</v>
      </c>
      <c r="G744" s="66" t="s">
        <v>102</v>
      </c>
      <c r="H744" s="68">
        <v>8.1344324859878295E-5</v>
      </c>
      <c r="I744" s="87">
        <v>1.28167275811504</v>
      </c>
      <c r="J744" s="69" t="str">
        <f>_xlfn.XLOOKUP(SimpleBB[[#This Row],[customer_code]],'Input  - indicative charges'!$B$13:$B$69,'Input  - indicative charges'!$E$13:$E$69)</f>
        <v>Lower North Island distributor</v>
      </c>
      <c r="K744" s="70">
        <f t="shared" si="11"/>
        <v>1.1848469181630761</v>
      </c>
    </row>
    <row r="745" spans="1:11" x14ac:dyDescent="0.25">
      <c r="A745" s="65">
        <v>44317</v>
      </c>
      <c r="B745" s="66" t="s">
        <v>138</v>
      </c>
      <c r="C745" s="66" t="s">
        <v>137</v>
      </c>
      <c r="D745" s="67">
        <v>89421.92</v>
      </c>
      <c r="E745" s="66">
        <v>0.1762</v>
      </c>
      <c r="F745" s="67">
        <v>15756.142303999901</v>
      </c>
      <c r="G745" s="66" t="s">
        <v>104</v>
      </c>
      <c r="H745" s="68">
        <v>1.7033679114662601E-4</v>
      </c>
      <c r="I745" s="87">
        <v>2.6838507209129698</v>
      </c>
      <c r="J745" s="69" t="str">
        <f>_xlfn.XLOOKUP(SimpleBB[[#This Row],[customer_code]],'Input  - indicative charges'!$B$13:$B$69,'Input  - indicative charges'!$E$13:$E$69)</f>
        <v>Lower North Island distributor</v>
      </c>
      <c r="K745" s="70">
        <f t="shared" si="11"/>
        <v>2.4810952993650641</v>
      </c>
    </row>
    <row r="746" spans="1:11" x14ac:dyDescent="0.25">
      <c r="A746" s="65">
        <v>44317</v>
      </c>
      <c r="B746" s="66" t="s">
        <v>138</v>
      </c>
      <c r="C746" s="66" t="s">
        <v>137</v>
      </c>
      <c r="D746" s="67">
        <v>89421.92</v>
      </c>
      <c r="E746" s="66">
        <v>0.1762</v>
      </c>
      <c r="F746" s="67">
        <v>15756.142303999901</v>
      </c>
      <c r="G746" s="66" t="s">
        <v>106</v>
      </c>
      <c r="H746" s="68">
        <v>0</v>
      </c>
      <c r="I746" s="87">
        <v>0</v>
      </c>
      <c r="J746" s="69" t="str">
        <f>_xlfn.XLOOKUP(SimpleBB[[#This Row],[customer_code]],'Input  - indicative charges'!$B$13:$B$69,'Input  - indicative charges'!$E$13:$E$69)</f>
        <v>Upper North Island distributor</v>
      </c>
      <c r="K746" s="70">
        <f t="shared" si="11"/>
        <v>0</v>
      </c>
    </row>
    <row r="747" spans="1:11" x14ac:dyDescent="0.25">
      <c r="A747" s="65">
        <v>44317</v>
      </c>
      <c r="B747" s="66" t="s">
        <v>138</v>
      </c>
      <c r="C747" s="66" t="s">
        <v>137</v>
      </c>
      <c r="D747" s="67">
        <v>89421.92</v>
      </c>
      <c r="E747" s="66">
        <v>0.1762</v>
      </c>
      <c r="F747" s="67">
        <v>15756.142303999901</v>
      </c>
      <c r="G747" s="66" t="s">
        <v>108</v>
      </c>
      <c r="H747" s="68">
        <v>0</v>
      </c>
      <c r="I747" s="87">
        <v>0</v>
      </c>
      <c r="J747" s="69" t="str">
        <f>_xlfn.XLOOKUP(SimpleBB[[#This Row],[customer_code]],'Input  - indicative charges'!$B$13:$B$69,'Input  - indicative charges'!$E$13:$E$69)</f>
        <v>Lower North Island distributor</v>
      </c>
      <c r="K747" s="70">
        <f t="shared" si="11"/>
        <v>0</v>
      </c>
    </row>
    <row r="748" spans="1:11" x14ac:dyDescent="0.25">
      <c r="A748" s="65">
        <v>44317</v>
      </c>
      <c r="B748" s="66" t="s">
        <v>138</v>
      </c>
      <c r="C748" s="66" t="s">
        <v>137</v>
      </c>
      <c r="D748" s="67">
        <v>89421.92</v>
      </c>
      <c r="E748" s="66">
        <v>0.1762</v>
      </c>
      <c r="F748" s="67">
        <v>15756.142303999901</v>
      </c>
      <c r="G748" s="66" t="s">
        <v>110</v>
      </c>
      <c r="H748" s="68">
        <v>0</v>
      </c>
      <c r="I748" s="87">
        <v>0</v>
      </c>
      <c r="J748" s="69" t="str">
        <f>_xlfn.XLOOKUP(SimpleBB[[#This Row],[customer_code]],'Input  - indicative charges'!$B$13:$B$69,'Input  - indicative charges'!$E$13:$E$69)</f>
        <v>Lower South Island distributor</v>
      </c>
      <c r="K748" s="70">
        <f t="shared" si="11"/>
        <v>0</v>
      </c>
    </row>
    <row r="749" spans="1:11" x14ac:dyDescent="0.25">
      <c r="A749" s="65">
        <v>44317</v>
      </c>
      <c r="B749" s="66" t="s">
        <v>138</v>
      </c>
      <c r="C749" s="66" t="s">
        <v>137</v>
      </c>
      <c r="D749" s="67">
        <v>89421.92</v>
      </c>
      <c r="E749" s="66">
        <v>0.1762</v>
      </c>
      <c r="F749" s="67">
        <v>15756.142303999901</v>
      </c>
      <c r="G749" s="66" t="s">
        <v>112</v>
      </c>
      <c r="H749" s="68">
        <v>2.7867197976323802E-4</v>
      </c>
      <c r="I749" s="87">
        <v>4.3907953692869803</v>
      </c>
      <c r="J749" s="69" t="str">
        <f>_xlfn.XLOOKUP(SimpleBB[[#This Row],[customer_code]],'Input  - indicative charges'!$B$13:$B$69,'Input  - indicative charges'!$E$13:$E$69)</f>
        <v>North Island generation</v>
      </c>
      <c r="K749" s="70">
        <f t="shared" si="11"/>
        <v>4.0590863218748598</v>
      </c>
    </row>
    <row r="750" spans="1:11" x14ac:dyDescent="0.25">
      <c r="A750" s="65">
        <v>44317</v>
      </c>
      <c r="B750" s="66" t="s">
        <v>138</v>
      </c>
      <c r="C750" s="66" t="s">
        <v>137</v>
      </c>
      <c r="D750" s="67">
        <v>89421.92</v>
      </c>
      <c r="E750" s="66">
        <v>0.1762</v>
      </c>
      <c r="F750" s="67">
        <v>15756.142303999901</v>
      </c>
      <c r="G750" s="66" t="s">
        <v>114</v>
      </c>
      <c r="H750" s="68">
        <v>6.7003388509178207E-5</v>
      </c>
      <c r="I750" s="87">
        <v>1.0557149242008099</v>
      </c>
      <c r="J750" s="69" t="str">
        <f>_xlfn.XLOOKUP(SimpleBB[[#This Row],[customer_code]],'Input  - indicative charges'!$B$13:$B$69,'Input  - indicative charges'!$E$13:$E$69)</f>
        <v>Lower North Island distributor</v>
      </c>
      <c r="K750" s="70">
        <f t="shared" si="11"/>
        <v>0.97595939874523008</v>
      </c>
    </row>
    <row r="751" spans="1:11" x14ac:dyDescent="0.25">
      <c r="A751" s="65">
        <v>44317</v>
      </c>
      <c r="B751" s="66" t="s">
        <v>138</v>
      </c>
      <c r="C751" s="66" t="s">
        <v>137</v>
      </c>
      <c r="D751" s="67">
        <v>89421.92</v>
      </c>
      <c r="E751" s="66">
        <v>0.1762</v>
      </c>
      <c r="F751" s="67">
        <v>15756.142303999901</v>
      </c>
      <c r="G751" s="66" t="s">
        <v>116</v>
      </c>
      <c r="H751" s="68">
        <v>0</v>
      </c>
      <c r="I751" s="87">
        <v>0</v>
      </c>
      <c r="J751" s="69" t="str">
        <f>_xlfn.XLOOKUP(SimpleBB[[#This Row],[customer_code]],'Input  - indicative charges'!$B$13:$B$69,'Input  - indicative charges'!$E$13:$E$69)</f>
        <v>Major Industrial</v>
      </c>
      <c r="K751" s="70">
        <f t="shared" si="11"/>
        <v>0</v>
      </c>
    </row>
    <row r="752" spans="1:11" x14ac:dyDescent="0.25">
      <c r="A752" s="65">
        <v>44317</v>
      </c>
      <c r="B752" s="66" t="s">
        <v>138</v>
      </c>
      <c r="C752" s="66" t="s">
        <v>137</v>
      </c>
      <c r="D752" s="67">
        <v>89421.92</v>
      </c>
      <c r="E752" s="66">
        <v>0.1762</v>
      </c>
      <c r="F752" s="67">
        <v>15756.142303999901</v>
      </c>
      <c r="G752" s="66" t="s">
        <v>118</v>
      </c>
      <c r="H752" s="68">
        <v>0</v>
      </c>
      <c r="I752" s="87">
        <v>0</v>
      </c>
      <c r="J752" s="69" t="str">
        <f>_xlfn.XLOOKUP(SimpleBB[[#This Row],[customer_code]],'Input  - indicative charges'!$B$13:$B$69,'Input  - indicative charges'!$E$13:$E$69)</f>
        <v>Upper South Island distributor</v>
      </c>
      <c r="K752" s="70">
        <f t="shared" si="11"/>
        <v>0</v>
      </c>
    </row>
    <row r="753" spans="1:11" x14ac:dyDescent="0.25">
      <c r="A753" s="65">
        <v>44317</v>
      </c>
      <c r="B753" s="66" t="s">
        <v>138</v>
      </c>
      <c r="C753" s="66" t="s">
        <v>137</v>
      </c>
      <c r="D753" s="67">
        <v>89421.92</v>
      </c>
      <c r="E753" s="66">
        <v>0.1762</v>
      </c>
      <c r="F753" s="67">
        <v>15756.142303999901</v>
      </c>
      <c r="G753" s="66" t="s">
        <v>120</v>
      </c>
      <c r="H753" s="68">
        <v>1.974422387661E-7</v>
      </c>
      <c r="I753" s="87">
        <v>3.1109280108190199E-3</v>
      </c>
      <c r="J753" s="69" t="str">
        <f>_xlfn.XLOOKUP(SimpleBB[[#This Row],[customer_code]],'Input  - indicative charges'!$B$13:$B$69,'Input  - indicative charges'!$E$13:$E$69)</f>
        <v>Lower North Island distributor</v>
      </c>
      <c r="K753" s="70">
        <f t="shared" si="11"/>
        <v>2.8759084118063624E-3</v>
      </c>
    </row>
    <row r="754" spans="1:11" x14ac:dyDescent="0.25">
      <c r="A754" s="65">
        <v>44317</v>
      </c>
      <c r="B754" s="66" t="s">
        <v>138</v>
      </c>
      <c r="C754" s="66" t="s">
        <v>137</v>
      </c>
      <c r="D754" s="67">
        <v>89421.92</v>
      </c>
      <c r="E754" s="66">
        <v>0.1762</v>
      </c>
      <c r="F754" s="67">
        <v>15756.142303999901</v>
      </c>
      <c r="G754" s="66" t="s">
        <v>241</v>
      </c>
      <c r="H754" s="68">
        <v>6.3215531244105601E-5</v>
      </c>
      <c r="I754" s="87">
        <v>0.99603290610508599</v>
      </c>
      <c r="J754" s="69" t="str">
        <f>_xlfn.XLOOKUP(SimpleBB[[#This Row],[customer_code]],'Input  - indicative charges'!$B$13:$B$69,'Input  - indicative charges'!$E$13:$E$69)</f>
        <v>North Island generation</v>
      </c>
      <c r="K754" s="70">
        <f t="shared" si="11"/>
        <v>0.92078614585151108</v>
      </c>
    </row>
    <row r="755" spans="1:11" x14ac:dyDescent="0.25">
      <c r="A755" s="65">
        <v>44348</v>
      </c>
      <c r="B755" s="66" t="s">
        <v>138</v>
      </c>
      <c r="C755" s="66" t="s">
        <v>137</v>
      </c>
      <c r="D755" s="67">
        <v>111498.94</v>
      </c>
      <c r="E755" s="66">
        <v>0.2994</v>
      </c>
      <c r="F755" s="67">
        <v>33382.782636000004</v>
      </c>
      <c r="G755" s="66" t="s">
        <v>8</v>
      </c>
      <c r="H755" s="68">
        <v>0</v>
      </c>
      <c r="I755" s="87">
        <v>0</v>
      </c>
      <c r="J755" s="69" t="str">
        <f>_xlfn.XLOOKUP(SimpleBB[[#This Row],[customer_code]],'Input  - indicative charges'!$B$13:$B$69,'Input  - indicative charges'!$E$13:$E$69)</f>
        <v>Lower South Island distributor</v>
      </c>
      <c r="K755" s="70">
        <f t="shared" si="11"/>
        <v>0</v>
      </c>
    </row>
    <row r="756" spans="1:11" x14ac:dyDescent="0.25">
      <c r="A756" s="65">
        <v>44348</v>
      </c>
      <c r="B756" s="66" t="s">
        <v>138</v>
      </c>
      <c r="C756" s="66" t="s">
        <v>137</v>
      </c>
      <c r="D756" s="67">
        <v>111498.94</v>
      </c>
      <c r="E756" s="66">
        <v>0.2994</v>
      </c>
      <c r="F756" s="67">
        <v>33382.782636000004</v>
      </c>
      <c r="G756" s="66" t="s">
        <v>10</v>
      </c>
      <c r="H756" s="68">
        <v>0</v>
      </c>
      <c r="I756" s="87">
        <v>0</v>
      </c>
      <c r="J756" s="69" t="str">
        <f>_xlfn.XLOOKUP(SimpleBB[[#This Row],[customer_code]],'Input  - indicative charges'!$B$13:$B$69,'Input  - indicative charges'!$E$13:$E$69)</f>
        <v>Upper South Island distributor</v>
      </c>
      <c r="K756" s="70">
        <f t="shared" si="11"/>
        <v>0</v>
      </c>
    </row>
    <row r="757" spans="1:11" x14ac:dyDescent="0.25">
      <c r="A757" s="65">
        <v>44348</v>
      </c>
      <c r="B757" s="66" t="s">
        <v>138</v>
      </c>
      <c r="C757" s="66" t="s">
        <v>137</v>
      </c>
      <c r="D757" s="67">
        <v>111498.94</v>
      </c>
      <c r="E757" s="66">
        <v>0.2994</v>
      </c>
      <c r="F757" s="67">
        <v>33382.782636000004</v>
      </c>
      <c r="G757" s="66" t="s">
        <v>12</v>
      </c>
      <c r="H757" s="68">
        <v>0</v>
      </c>
      <c r="I757" s="87">
        <v>0</v>
      </c>
      <c r="J757" s="69" t="str">
        <f>_xlfn.XLOOKUP(SimpleBB[[#This Row],[customer_code]],'Input  - indicative charges'!$B$13:$B$69,'Input  - indicative charges'!$E$13:$E$69)</f>
        <v>Lower North Island distributor</v>
      </c>
      <c r="K757" s="70">
        <f t="shared" si="11"/>
        <v>0</v>
      </c>
    </row>
    <row r="758" spans="1:11" x14ac:dyDescent="0.25">
      <c r="A758" s="65">
        <v>44348</v>
      </c>
      <c r="B758" s="66" t="s">
        <v>138</v>
      </c>
      <c r="C758" s="66" t="s">
        <v>137</v>
      </c>
      <c r="D758" s="67">
        <v>111498.94</v>
      </c>
      <c r="E758" s="66">
        <v>0.2994</v>
      </c>
      <c r="F758" s="67">
        <v>33382.782636000004</v>
      </c>
      <c r="G758" s="66" t="s">
        <v>14</v>
      </c>
      <c r="H758" s="68">
        <v>0</v>
      </c>
      <c r="I758" s="87">
        <v>0</v>
      </c>
      <c r="J758" s="69" t="str">
        <f>_xlfn.XLOOKUP(SimpleBB[[#This Row],[customer_code]],'Input  - indicative charges'!$B$13:$B$69,'Input  - indicative charges'!$E$13:$E$69)</f>
        <v>Upper North Island distributor</v>
      </c>
      <c r="K758" s="70">
        <f t="shared" si="11"/>
        <v>0</v>
      </c>
    </row>
    <row r="759" spans="1:11" x14ac:dyDescent="0.25">
      <c r="A759" s="65">
        <v>44348</v>
      </c>
      <c r="B759" s="66" t="s">
        <v>138</v>
      </c>
      <c r="C759" s="66" t="s">
        <v>137</v>
      </c>
      <c r="D759" s="67">
        <v>111498.94</v>
      </c>
      <c r="E759" s="66">
        <v>0.2994</v>
      </c>
      <c r="F759" s="67">
        <v>33382.782636000004</v>
      </c>
      <c r="G759" s="66" t="s">
        <v>16</v>
      </c>
      <c r="H759" s="68">
        <v>2.6904029848872801E-2</v>
      </c>
      <c r="I759" s="87">
        <v>898.13138047737903</v>
      </c>
      <c r="J759" s="69" t="str">
        <f>_xlfn.XLOOKUP(SimpleBB[[#This Row],[customer_code]],'Input  - indicative charges'!$B$13:$B$69,'Input  - indicative charges'!$E$13:$E$69)</f>
        <v>South Island generation</v>
      </c>
      <c r="K759" s="70">
        <f t="shared" si="11"/>
        <v>830.28073392869624</v>
      </c>
    </row>
    <row r="760" spans="1:11" x14ac:dyDescent="0.25">
      <c r="A760" s="65">
        <v>44348</v>
      </c>
      <c r="B760" s="66" t="s">
        <v>138</v>
      </c>
      <c r="C760" s="66" t="s">
        <v>137</v>
      </c>
      <c r="D760" s="67">
        <v>111498.94</v>
      </c>
      <c r="E760" s="66">
        <v>0.2994</v>
      </c>
      <c r="F760" s="67">
        <v>33382.782636000004</v>
      </c>
      <c r="G760" s="66" t="s">
        <v>19</v>
      </c>
      <c r="H760" s="68">
        <v>0.56050375283865395</v>
      </c>
      <c r="I760" s="87">
        <v>18711.174947675001</v>
      </c>
      <c r="J760" s="69" t="str">
        <f>_xlfn.XLOOKUP(SimpleBB[[#This Row],[customer_code]],'Input  - indicative charges'!$B$13:$B$69,'Input  - indicative charges'!$E$13:$E$69)</f>
        <v>Lower South Island distributor</v>
      </c>
      <c r="K760" s="70">
        <f t="shared" si="11"/>
        <v>17297.611915047793</v>
      </c>
    </row>
    <row r="761" spans="1:11" x14ac:dyDescent="0.25">
      <c r="A761" s="65">
        <v>44348</v>
      </c>
      <c r="B761" s="66" t="s">
        <v>138</v>
      </c>
      <c r="C761" s="66" t="s">
        <v>137</v>
      </c>
      <c r="D761" s="67">
        <v>111498.94</v>
      </c>
      <c r="E761" s="66">
        <v>0.2994</v>
      </c>
      <c r="F761" s="67">
        <v>33382.782636000004</v>
      </c>
      <c r="G761" s="66" t="s">
        <v>21</v>
      </c>
      <c r="H761" s="68">
        <v>0</v>
      </c>
      <c r="I761" s="87">
        <v>0</v>
      </c>
      <c r="J761" s="69" t="str">
        <f>_xlfn.XLOOKUP(SimpleBB[[#This Row],[customer_code]],'Input  - indicative charges'!$B$13:$B$69,'Input  - indicative charges'!$E$13:$E$69)</f>
        <v>Upper South Island distributor</v>
      </c>
      <c r="K761" s="70">
        <f t="shared" si="11"/>
        <v>0</v>
      </c>
    </row>
    <row r="762" spans="1:11" x14ac:dyDescent="0.25">
      <c r="A762" s="65">
        <v>44348</v>
      </c>
      <c r="B762" s="66" t="s">
        <v>138</v>
      </c>
      <c r="C762" s="66" t="s">
        <v>137</v>
      </c>
      <c r="D762" s="67">
        <v>111498.94</v>
      </c>
      <c r="E762" s="66">
        <v>0.2994</v>
      </c>
      <c r="F762" s="67">
        <v>33382.782636000004</v>
      </c>
      <c r="G762" s="66" t="s">
        <v>23</v>
      </c>
      <c r="H762" s="68">
        <v>0</v>
      </c>
      <c r="I762" s="87">
        <v>0</v>
      </c>
      <c r="J762" s="69" t="str">
        <f>_xlfn.XLOOKUP(SimpleBB[[#This Row],[customer_code]],'Input  - indicative charges'!$B$13:$B$69,'Input  - indicative charges'!$E$13:$E$69)</f>
        <v>Lower North Island distributor</v>
      </c>
      <c r="K762" s="70">
        <f t="shared" si="11"/>
        <v>0</v>
      </c>
    </row>
    <row r="763" spans="1:11" x14ac:dyDescent="0.25">
      <c r="A763" s="65">
        <v>44348</v>
      </c>
      <c r="B763" s="66" t="s">
        <v>138</v>
      </c>
      <c r="C763" s="66" t="s">
        <v>137</v>
      </c>
      <c r="D763" s="67">
        <v>111498.94</v>
      </c>
      <c r="E763" s="66">
        <v>0.2994</v>
      </c>
      <c r="F763" s="67">
        <v>33382.782636000004</v>
      </c>
      <c r="G763" s="66" t="s">
        <v>25</v>
      </c>
      <c r="H763" s="68">
        <v>3.6006539499712199E-2</v>
      </c>
      <c r="I763" s="87">
        <v>1201.9984815934399</v>
      </c>
      <c r="J763" s="69" t="str">
        <f>_xlfn.XLOOKUP(SimpleBB[[#This Row],[customer_code]],'Input  - indicative charges'!$B$13:$B$69,'Input  - indicative charges'!$E$13:$E$69)</f>
        <v>North Island generation</v>
      </c>
      <c r="K763" s="70">
        <f t="shared" si="11"/>
        <v>1111.1917511980487</v>
      </c>
    </row>
    <row r="764" spans="1:11" x14ac:dyDescent="0.25">
      <c r="A764" s="65">
        <v>44348</v>
      </c>
      <c r="B764" s="66" t="s">
        <v>138</v>
      </c>
      <c r="C764" s="66" t="s">
        <v>137</v>
      </c>
      <c r="D764" s="67">
        <v>111498.94</v>
      </c>
      <c r="E764" s="66">
        <v>0.2994</v>
      </c>
      <c r="F764" s="67">
        <v>33382.782636000004</v>
      </c>
      <c r="G764" s="66" t="s">
        <v>27</v>
      </c>
      <c r="H764" s="68">
        <v>1.0640756958362499E-6</v>
      </c>
      <c r="I764" s="87">
        <v>3.5521807662352099E-2</v>
      </c>
      <c r="J764" s="69" t="str">
        <f>_xlfn.XLOOKUP(SimpleBB[[#This Row],[customer_code]],'Input  - indicative charges'!$B$13:$B$69,'Input  - indicative charges'!$E$13:$E$69)</f>
        <v>Lower North Island distributor</v>
      </c>
      <c r="K764" s="70">
        <f t="shared" si="11"/>
        <v>3.283826083517468E-2</v>
      </c>
    </row>
    <row r="765" spans="1:11" x14ac:dyDescent="0.25">
      <c r="A765" s="65">
        <v>44348</v>
      </c>
      <c r="B765" s="66" t="s">
        <v>138</v>
      </c>
      <c r="C765" s="66" t="s">
        <v>137</v>
      </c>
      <c r="D765" s="67">
        <v>111498.94</v>
      </c>
      <c r="E765" s="66">
        <v>0.2994</v>
      </c>
      <c r="F765" s="67">
        <v>33382.782636000004</v>
      </c>
      <c r="G765" s="66" t="s">
        <v>29</v>
      </c>
      <c r="H765" s="68">
        <v>3.4269898332583398E-6</v>
      </c>
      <c r="I765" s="87">
        <v>0.114402456699445</v>
      </c>
      <c r="J765" s="69" t="str">
        <f>_xlfn.XLOOKUP(SimpleBB[[#This Row],[customer_code]],'Input  - indicative charges'!$B$13:$B$69,'Input  - indicative charges'!$E$13:$E$69)</f>
        <v>Lower North Island distributor</v>
      </c>
      <c r="K765" s="70">
        <f t="shared" si="11"/>
        <v>0.10575975606283081</v>
      </c>
    </row>
    <row r="766" spans="1:11" x14ac:dyDescent="0.25">
      <c r="A766" s="65">
        <v>44348</v>
      </c>
      <c r="B766" s="66" t="s">
        <v>138</v>
      </c>
      <c r="C766" s="66" t="s">
        <v>137</v>
      </c>
      <c r="D766" s="67">
        <v>111498.94</v>
      </c>
      <c r="E766" s="66">
        <v>0.2994</v>
      </c>
      <c r="F766" s="67">
        <v>33382.782636000004</v>
      </c>
      <c r="G766" s="66" t="s">
        <v>31</v>
      </c>
      <c r="H766" s="68">
        <v>6.5908477316357102E-6</v>
      </c>
      <c r="I766" s="87">
        <v>0.220020837212168</v>
      </c>
      <c r="J766" s="69" t="str">
        <f>_xlfn.XLOOKUP(SimpleBB[[#This Row],[customer_code]],'Input  - indicative charges'!$B$13:$B$69,'Input  - indicative charges'!$E$13:$E$69)</f>
        <v>Major Industrial</v>
      </c>
      <c r="K766" s="70">
        <f t="shared" si="11"/>
        <v>0.20339904180057333</v>
      </c>
    </row>
    <row r="767" spans="1:11" x14ac:dyDescent="0.25">
      <c r="A767" s="65">
        <v>44348</v>
      </c>
      <c r="B767" s="66" t="s">
        <v>138</v>
      </c>
      <c r="C767" s="66" t="s">
        <v>137</v>
      </c>
      <c r="D767" s="67">
        <v>111498.94</v>
      </c>
      <c r="E767" s="66">
        <v>0.2994</v>
      </c>
      <c r="F767" s="67">
        <v>33382.782636000004</v>
      </c>
      <c r="G767" s="66" t="s">
        <v>34</v>
      </c>
      <c r="H767" s="68">
        <v>0</v>
      </c>
      <c r="I767" s="87">
        <v>0</v>
      </c>
      <c r="J767" s="69" t="str">
        <f>_xlfn.XLOOKUP(SimpleBB[[#This Row],[customer_code]],'Input  - indicative charges'!$B$13:$B$69,'Input  - indicative charges'!$E$13:$E$69)</f>
        <v>Major Industrial</v>
      </c>
      <c r="K767" s="70">
        <f t="shared" si="11"/>
        <v>0</v>
      </c>
    </row>
    <row r="768" spans="1:11" x14ac:dyDescent="0.25">
      <c r="A768" s="65">
        <v>44348</v>
      </c>
      <c r="B768" s="66" t="s">
        <v>138</v>
      </c>
      <c r="C768" s="66" t="s">
        <v>137</v>
      </c>
      <c r="D768" s="67">
        <v>111498.94</v>
      </c>
      <c r="E768" s="66">
        <v>0.2994</v>
      </c>
      <c r="F768" s="67">
        <v>33382.782636000004</v>
      </c>
      <c r="G768" s="66" t="s">
        <v>36</v>
      </c>
      <c r="H768" s="68">
        <v>0</v>
      </c>
      <c r="I768" s="87">
        <v>0</v>
      </c>
      <c r="J768" s="69" t="str">
        <f>_xlfn.XLOOKUP(SimpleBB[[#This Row],[customer_code]],'Input  - indicative charges'!$B$13:$B$69,'Input  - indicative charges'!$E$13:$E$69)</f>
        <v>Upper South Island distributor</v>
      </c>
      <c r="K768" s="70">
        <f t="shared" si="11"/>
        <v>0</v>
      </c>
    </row>
    <row r="769" spans="1:11" x14ac:dyDescent="0.25">
      <c r="A769" s="65">
        <v>44348</v>
      </c>
      <c r="B769" s="66" t="s">
        <v>138</v>
      </c>
      <c r="C769" s="66" t="s">
        <v>137</v>
      </c>
      <c r="D769" s="67">
        <v>111498.94</v>
      </c>
      <c r="E769" s="66">
        <v>0.2994</v>
      </c>
      <c r="F769" s="67">
        <v>33382.782636000004</v>
      </c>
      <c r="G769" s="66" t="s">
        <v>38</v>
      </c>
      <c r="H769" s="68">
        <v>9.8371862701187997E-6</v>
      </c>
      <c r="I769" s="87">
        <v>0.32839265100521903</v>
      </c>
      <c r="J769" s="69" t="str">
        <f>_xlfn.XLOOKUP(SimpleBB[[#This Row],[customer_code]],'Input  - indicative charges'!$B$13:$B$69,'Input  - indicative charges'!$E$13:$E$69)</f>
        <v>North Island generation</v>
      </c>
      <c r="K769" s="70">
        <f t="shared" si="11"/>
        <v>0.30358374868104365</v>
      </c>
    </row>
    <row r="770" spans="1:11" x14ac:dyDescent="0.25">
      <c r="A770" s="65">
        <v>44348</v>
      </c>
      <c r="B770" s="66" t="s">
        <v>138</v>
      </c>
      <c r="C770" s="66" t="s">
        <v>137</v>
      </c>
      <c r="D770" s="67">
        <v>111498.94</v>
      </c>
      <c r="E770" s="66">
        <v>0.2994</v>
      </c>
      <c r="F770" s="67">
        <v>33382.782636000004</v>
      </c>
      <c r="G770" s="66" t="s">
        <v>40</v>
      </c>
      <c r="H770" s="68">
        <v>2.5151190586759598E-7</v>
      </c>
      <c r="I770" s="87">
        <v>8.3961672839440501E-3</v>
      </c>
      <c r="J770" s="69" t="str">
        <f>_xlfn.XLOOKUP(SimpleBB[[#This Row],[customer_code]],'Input  - indicative charges'!$B$13:$B$69,'Input  - indicative charges'!$E$13:$E$69)</f>
        <v>North Island generation</v>
      </c>
      <c r="K770" s="70">
        <f t="shared" si="11"/>
        <v>7.7618665667775928E-3</v>
      </c>
    </row>
    <row r="771" spans="1:11" x14ac:dyDescent="0.25">
      <c r="A771" s="65">
        <v>44348</v>
      </c>
      <c r="B771" s="66" t="s">
        <v>138</v>
      </c>
      <c r="C771" s="66" t="s">
        <v>137</v>
      </c>
      <c r="D771" s="67">
        <v>111498.94</v>
      </c>
      <c r="E771" s="66">
        <v>0.2994</v>
      </c>
      <c r="F771" s="67">
        <v>33382.782636000004</v>
      </c>
      <c r="G771" s="66" t="s">
        <v>42</v>
      </c>
      <c r="H771" s="68">
        <v>0.30476203542621499</v>
      </c>
      <c r="I771" s="87">
        <v>10173.804784338199</v>
      </c>
      <c r="J771" s="69" t="str">
        <f>_xlfn.XLOOKUP(SimpleBB[[#This Row],[customer_code]],'Input  - indicative charges'!$B$13:$B$69,'Input  - indicative charges'!$E$13:$E$69)</f>
        <v>South Island generation</v>
      </c>
      <c r="K771" s="70">
        <f t="shared" si="11"/>
        <v>9405.2098465791842</v>
      </c>
    </row>
    <row r="772" spans="1:11" x14ac:dyDescent="0.25">
      <c r="A772" s="65">
        <v>44348</v>
      </c>
      <c r="B772" s="66" t="s">
        <v>138</v>
      </c>
      <c r="C772" s="66" t="s">
        <v>137</v>
      </c>
      <c r="D772" s="67">
        <v>111498.94</v>
      </c>
      <c r="E772" s="66">
        <v>0.2994</v>
      </c>
      <c r="F772" s="67">
        <v>33382.782636000004</v>
      </c>
      <c r="G772" s="66" t="s">
        <v>44</v>
      </c>
      <c r="H772" s="68">
        <v>0</v>
      </c>
      <c r="I772" s="87">
        <v>0</v>
      </c>
      <c r="J772" s="69" t="str">
        <f>_xlfn.XLOOKUP(SimpleBB[[#This Row],[customer_code]],'Input  - indicative charges'!$B$13:$B$69,'Input  - indicative charges'!$E$13:$E$69)</f>
        <v>Major Industrial</v>
      </c>
      <c r="K772" s="70">
        <f t="shared" si="11"/>
        <v>0</v>
      </c>
    </row>
    <row r="773" spans="1:11" x14ac:dyDescent="0.25">
      <c r="A773" s="65">
        <v>44348</v>
      </c>
      <c r="B773" s="66" t="s">
        <v>138</v>
      </c>
      <c r="C773" s="66" t="s">
        <v>137</v>
      </c>
      <c r="D773" s="67">
        <v>111498.94</v>
      </c>
      <c r="E773" s="66">
        <v>0.2994</v>
      </c>
      <c r="F773" s="67">
        <v>33382.782636000004</v>
      </c>
      <c r="G773" s="66" t="s">
        <v>46</v>
      </c>
      <c r="H773" s="68">
        <v>0</v>
      </c>
      <c r="I773" s="87">
        <v>0</v>
      </c>
      <c r="J773" s="69" t="str">
        <f>_xlfn.XLOOKUP(SimpleBB[[#This Row],[customer_code]],'Input  - indicative charges'!$B$13:$B$69,'Input  - indicative charges'!$E$13:$E$69)</f>
        <v>Upper South Island distributor</v>
      </c>
      <c r="K773" s="70">
        <f t="shared" si="11"/>
        <v>0</v>
      </c>
    </row>
    <row r="774" spans="1:11" x14ac:dyDescent="0.25">
      <c r="A774" s="65">
        <v>44348</v>
      </c>
      <c r="B774" s="66" t="s">
        <v>138</v>
      </c>
      <c r="C774" s="66" t="s">
        <v>137</v>
      </c>
      <c r="D774" s="67">
        <v>111498.94</v>
      </c>
      <c r="E774" s="66">
        <v>0.2994</v>
      </c>
      <c r="F774" s="67">
        <v>33382.782636000004</v>
      </c>
      <c r="G774" s="66" t="s">
        <v>48</v>
      </c>
      <c r="H774" s="68">
        <v>2.2281352636733202E-3</v>
      </c>
      <c r="I774" s="87">
        <v>74.381355190813196</v>
      </c>
      <c r="J774" s="69" t="str">
        <f>_xlfn.XLOOKUP(SimpleBB[[#This Row],[customer_code]],'Input  - indicative charges'!$B$13:$B$69,'Input  - indicative charges'!$E$13:$E$69)</f>
        <v>North Island generation</v>
      </c>
      <c r="K774" s="70">
        <f t="shared" si="11"/>
        <v>68.762107104657488</v>
      </c>
    </row>
    <row r="775" spans="1:11" x14ac:dyDescent="0.25">
      <c r="A775" s="65">
        <v>44348</v>
      </c>
      <c r="B775" s="66" t="s">
        <v>138</v>
      </c>
      <c r="C775" s="66" t="s">
        <v>137</v>
      </c>
      <c r="D775" s="67">
        <v>111498.94</v>
      </c>
      <c r="E775" s="66">
        <v>0.2994</v>
      </c>
      <c r="F775" s="67">
        <v>33382.782636000004</v>
      </c>
      <c r="G775" s="66" t="s">
        <v>50</v>
      </c>
      <c r="H775" s="68">
        <v>4.6515172561984098E-4</v>
      </c>
      <c r="I775" s="87">
        <v>15.5280589491274</v>
      </c>
      <c r="J775" s="69" t="str">
        <f>_xlfn.XLOOKUP(SimpleBB[[#This Row],[customer_code]],'Input  - indicative charges'!$B$13:$B$69,'Input  - indicative charges'!$E$13:$E$69)</f>
        <v>North Island generation</v>
      </c>
      <c r="K775" s="70">
        <f t="shared" si="11"/>
        <v>14.354969062451415</v>
      </c>
    </row>
    <row r="776" spans="1:11" x14ac:dyDescent="0.25">
      <c r="A776" s="65">
        <v>44348</v>
      </c>
      <c r="B776" s="66" t="s">
        <v>138</v>
      </c>
      <c r="C776" s="66" t="s">
        <v>137</v>
      </c>
      <c r="D776" s="67">
        <v>111498.94</v>
      </c>
      <c r="E776" s="66">
        <v>0.2994</v>
      </c>
      <c r="F776" s="67">
        <v>33382.782636000004</v>
      </c>
      <c r="G776" s="66" t="s">
        <v>52</v>
      </c>
      <c r="H776" s="68">
        <v>9.3930339638881701E-4</v>
      </c>
      <c r="I776" s="87">
        <v>31.356561110904401</v>
      </c>
      <c r="J776" s="69" t="str">
        <f>_xlfn.XLOOKUP(SimpleBB[[#This Row],[customer_code]],'Input  - indicative charges'!$B$13:$B$69,'Input  - indicative charges'!$E$13:$E$69)</f>
        <v>North Island generation</v>
      </c>
      <c r="K776" s="70">
        <f t="shared" si="11"/>
        <v>28.987683916359327</v>
      </c>
    </row>
    <row r="777" spans="1:11" x14ac:dyDescent="0.25">
      <c r="A777" s="65">
        <v>44348</v>
      </c>
      <c r="B777" s="66" t="s">
        <v>138</v>
      </c>
      <c r="C777" s="66" t="s">
        <v>137</v>
      </c>
      <c r="D777" s="67">
        <v>111498.94</v>
      </c>
      <c r="E777" s="66">
        <v>0.2994</v>
      </c>
      <c r="F777" s="67">
        <v>33382.782636000004</v>
      </c>
      <c r="G777" s="66" t="s">
        <v>54</v>
      </c>
      <c r="H777" s="68">
        <v>0</v>
      </c>
      <c r="I777" s="87">
        <v>0</v>
      </c>
      <c r="J777" s="69" t="str">
        <f>_xlfn.XLOOKUP(SimpleBB[[#This Row],[customer_code]],'Input  - indicative charges'!$B$13:$B$69,'Input  - indicative charges'!$E$13:$E$69)</f>
        <v>Upper South Island distributor</v>
      </c>
      <c r="K777" s="70">
        <f t="shared" si="11"/>
        <v>0</v>
      </c>
    </row>
    <row r="778" spans="1:11" x14ac:dyDescent="0.25">
      <c r="A778" s="65">
        <v>44348</v>
      </c>
      <c r="B778" s="66" t="s">
        <v>138</v>
      </c>
      <c r="C778" s="66" t="s">
        <v>137</v>
      </c>
      <c r="D778" s="67">
        <v>111498.94</v>
      </c>
      <c r="E778" s="66">
        <v>0.2994</v>
      </c>
      <c r="F778" s="67">
        <v>33382.782636000004</v>
      </c>
      <c r="G778" s="66" t="s">
        <v>56</v>
      </c>
      <c r="H778" s="68">
        <v>0</v>
      </c>
      <c r="I778" s="87">
        <v>0</v>
      </c>
      <c r="J778" s="69" t="str">
        <f>_xlfn.XLOOKUP(SimpleBB[[#This Row],[customer_code]],'Input  - indicative charges'!$B$13:$B$69,'Input  - indicative charges'!$E$13:$E$69)</f>
        <v>Upper North Island distributor</v>
      </c>
      <c r="K778" s="70">
        <f t="shared" si="11"/>
        <v>0</v>
      </c>
    </row>
    <row r="779" spans="1:11" x14ac:dyDescent="0.25">
      <c r="A779" s="65">
        <v>44348</v>
      </c>
      <c r="B779" s="66" t="s">
        <v>138</v>
      </c>
      <c r="C779" s="66" t="s">
        <v>137</v>
      </c>
      <c r="D779" s="67">
        <v>111498.94</v>
      </c>
      <c r="E779" s="66">
        <v>0.2994</v>
      </c>
      <c r="F779" s="67">
        <v>33382.782636000004</v>
      </c>
      <c r="G779" s="66" t="s">
        <v>58</v>
      </c>
      <c r="H779" s="68">
        <v>5.79734855266989E-4</v>
      </c>
      <c r="I779" s="87">
        <v>19.353162659890799</v>
      </c>
      <c r="J779" s="69" t="str">
        <f>_xlfn.XLOOKUP(SimpleBB[[#This Row],[customer_code]],'Input  - indicative charges'!$B$13:$B$69,'Input  - indicative charges'!$E$13:$E$69)</f>
        <v>North Island generation</v>
      </c>
      <c r="K779" s="70">
        <f t="shared" si="11"/>
        <v>17.891099728143043</v>
      </c>
    </row>
    <row r="780" spans="1:11" x14ac:dyDescent="0.25">
      <c r="A780" s="65">
        <v>44348</v>
      </c>
      <c r="B780" s="66" t="s">
        <v>138</v>
      </c>
      <c r="C780" s="66" t="s">
        <v>137</v>
      </c>
      <c r="D780" s="67">
        <v>111498.94</v>
      </c>
      <c r="E780" s="66">
        <v>0.2994</v>
      </c>
      <c r="F780" s="67">
        <v>33382.782636000004</v>
      </c>
      <c r="G780" s="66" t="s">
        <v>60</v>
      </c>
      <c r="H780" s="68">
        <v>0</v>
      </c>
      <c r="I780" s="87">
        <v>0</v>
      </c>
      <c r="J780" s="69" t="str">
        <f>_xlfn.XLOOKUP(SimpleBB[[#This Row],[customer_code]],'Input  - indicative charges'!$B$13:$B$69,'Input  - indicative charges'!$E$13:$E$69)</f>
        <v>Major Industrial</v>
      </c>
      <c r="K780" s="70">
        <f t="shared" si="11"/>
        <v>0</v>
      </c>
    </row>
    <row r="781" spans="1:11" x14ac:dyDescent="0.25">
      <c r="A781" s="65">
        <v>44348</v>
      </c>
      <c r="B781" s="66" t="s">
        <v>138</v>
      </c>
      <c r="C781" s="66" t="s">
        <v>137</v>
      </c>
      <c r="D781" s="67">
        <v>111498.94</v>
      </c>
      <c r="E781" s="66">
        <v>0.2994</v>
      </c>
      <c r="F781" s="67">
        <v>33382.782636000004</v>
      </c>
      <c r="G781" s="66" t="s">
        <v>62</v>
      </c>
      <c r="H781" s="68">
        <v>1.8494318224065999E-13</v>
      </c>
      <c r="I781" s="87">
        <v>6.1739180527501199E-9</v>
      </c>
      <c r="J781" s="69" t="str">
        <f>_xlfn.XLOOKUP(SimpleBB[[#This Row],[customer_code]],'Input  - indicative charges'!$B$13:$B$69,'Input  - indicative charges'!$E$13:$E$69)</f>
        <v>Major Industrial</v>
      </c>
      <c r="K781" s="70">
        <f t="shared" si="11"/>
        <v>5.7075003985812803E-9</v>
      </c>
    </row>
    <row r="782" spans="1:11" x14ac:dyDescent="0.25">
      <c r="A782" s="65">
        <v>44348</v>
      </c>
      <c r="B782" s="66" t="s">
        <v>138</v>
      </c>
      <c r="C782" s="66" t="s">
        <v>137</v>
      </c>
      <c r="D782" s="67">
        <v>111498.94</v>
      </c>
      <c r="E782" s="66">
        <v>0.2994</v>
      </c>
      <c r="F782" s="67">
        <v>33382.782636000004</v>
      </c>
      <c r="G782" s="66" t="s">
        <v>64</v>
      </c>
      <c r="H782" s="68">
        <v>0</v>
      </c>
      <c r="I782" s="87">
        <v>0</v>
      </c>
      <c r="J782" s="69" t="str">
        <f>_xlfn.XLOOKUP(SimpleBB[[#This Row],[customer_code]],'Input  - indicative charges'!$B$13:$B$69,'Input  - indicative charges'!$E$13:$E$69)</f>
        <v>Major Industrial</v>
      </c>
      <c r="K782" s="70">
        <f t="shared" ref="K782:K845" si="12">I782*$L$9</f>
        <v>0</v>
      </c>
    </row>
    <row r="783" spans="1:11" x14ac:dyDescent="0.25">
      <c r="A783" s="65">
        <v>44348</v>
      </c>
      <c r="B783" s="66" t="s">
        <v>138</v>
      </c>
      <c r="C783" s="66" t="s">
        <v>137</v>
      </c>
      <c r="D783" s="67">
        <v>111498.94</v>
      </c>
      <c r="E783" s="66">
        <v>0.2994</v>
      </c>
      <c r="F783" s="67">
        <v>33382.782636000004</v>
      </c>
      <c r="G783" s="66" t="s">
        <v>66</v>
      </c>
      <c r="H783" s="68">
        <v>0</v>
      </c>
      <c r="I783" s="87">
        <v>0</v>
      </c>
      <c r="J783" s="69" t="str">
        <f>_xlfn.XLOOKUP(SimpleBB[[#This Row],[customer_code]],'Input  - indicative charges'!$B$13:$B$69,'Input  - indicative charges'!$E$13:$E$69)</f>
        <v>Upper South Island distributor</v>
      </c>
      <c r="K783" s="70">
        <f t="shared" si="12"/>
        <v>0</v>
      </c>
    </row>
    <row r="784" spans="1:11" x14ac:dyDescent="0.25">
      <c r="A784" s="65">
        <v>44348</v>
      </c>
      <c r="B784" s="66" t="s">
        <v>138</v>
      </c>
      <c r="C784" s="66" t="s">
        <v>137</v>
      </c>
      <c r="D784" s="67">
        <v>111498.94</v>
      </c>
      <c r="E784" s="66">
        <v>0.2994</v>
      </c>
      <c r="F784" s="67">
        <v>33382.782636000004</v>
      </c>
      <c r="G784" s="66" t="s">
        <v>68</v>
      </c>
      <c r="H784" s="68">
        <v>0</v>
      </c>
      <c r="I784" s="87">
        <v>0</v>
      </c>
      <c r="J784" s="69" t="str">
        <f>_xlfn.XLOOKUP(SimpleBB[[#This Row],[customer_code]],'Input  - indicative charges'!$B$13:$B$69,'Input  - indicative charges'!$E$13:$E$69)</f>
        <v>Major Industrial</v>
      </c>
      <c r="K784" s="70">
        <f t="shared" si="12"/>
        <v>0</v>
      </c>
    </row>
    <row r="785" spans="1:11" x14ac:dyDescent="0.25">
      <c r="A785" s="65">
        <v>44348</v>
      </c>
      <c r="B785" s="66" t="s">
        <v>138</v>
      </c>
      <c r="C785" s="66" t="s">
        <v>137</v>
      </c>
      <c r="D785" s="67">
        <v>111498.94</v>
      </c>
      <c r="E785" s="66">
        <v>0.2994</v>
      </c>
      <c r="F785" s="67">
        <v>33382.782636000004</v>
      </c>
      <c r="G785" s="66" t="s">
        <v>70</v>
      </c>
      <c r="H785" s="68">
        <v>4.42790132512747E-6</v>
      </c>
      <c r="I785" s="87">
        <v>0.14781566747038599</v>
      </c>
      <c r="J785" s="69" t="str">
        <f>_xlfn.XLOOKUP(SimpleBB[[#This Row],[customer_code]],'Input  - indicative charges'!$B$13:$B$69,'Input  - indicative charges'!$E$13:$E$69)</f>
        <v>Lower North Island distributor</v>
      </c>
      <c r="K785" s="70">
        <f t="shared" si="12"/>
        <v>0.13664871703763312</v>
      </c>
    </row>
    <row r="786" spans="1:11" x14ac:dyDescent="0.25">
      <c r="A786" s="65">
        <v>44348</v>
      </c>
      <c r="B786" s="66" t="s">
        <v>138</v>
      </c>
      <c r="C786" s="66" t="s">
        <v>137</v>
      </c>
      <c r="D786" s="67">
        <v>111498.94</v>
      </c>
      <c r="E786" s="66">
        <v>0.2994</v>
      </c>
      <c r="F786" s="67">
        <v>33382.782636000004</v>
      </c>
      <c r="G786" s="66" t="s">
        <v>72</v>
      </c>
      <c r="H786" s="68">
        <v>6.6393061968075803E-2</v>
      </c>
      <c r="I786" s="87">
        <v>2216.3851562187501</v>
      </c>
      <c r="J786" s="69" t="str">
        <f>_xlfn.XLOOKUP(SimpleBB[[#This Row],[customer_code]],'Input  - indicative charges'!$B$13:$B$69,'Input  - indicative charges'!$E$13:$E$69)</f>
        <v>Lower South Island distributor</v>
      </c>
      <c r="K786" s="70">
        <f t="shared" si="12"/>
        <v>2048.9451033275873</v>
      </c>
    </row>
    <row r="787" spans="1:11" x14ac:dyDescent="0.25">
      <c r="A787" s="65">
        <v>44348</v>
      </c>
      <c r="B787" s="66" t="s">
        <v>138</v>
      </c>
      <c r="C787" s="66" t="s">
        <v>137</v>
      </c>
      <c r="D787" s="67">
        <v>111498.94</v>
      </c>
      <c r="E787" s="66">
        <v>0.2994</v>
      </c>
      <c r="F787" s="67">
        <v>33382.782636000004</v>
      </c>
      <c r="G787" s="66" t="s">
        <v>74</v>
      </c>
      <c r="H787" s="68">
        <v>0</v>
      </c>
      <c r="I787" s="87">
        <v>0</v>
      </c>
      <c r="J787" s="69" t="str">
        <f>_xlfn.XLOOKUP(SimpleBB[[#This Row],[customer_code]],'Input  - indicative charges'!$B$13:$B$69,'Input  - indicative charges'!$E$13:$E$69)</f>
        <v>Major Industrial</v>
      </c>
      <c r="K787" s="70">
        <f t="shared" si="12"/>
        <v>0</v>
      </c>
    </row>
    <row r="788" spans="1:11" x14ac:dyDescent="0.25">
      <c r="A788" s="65">
        <v>44348</v>
      </c>
      <c r="B788" s="66" t="s">
        <v>138</v>
      </c>
      <c r="C788" s="66" t="s">
        <v>137</v>
      </c>
      <c r="D788" s="67">
        <v>111498.94</v>
      </c>
      <c r="E788" s="66">
        <v>0.2994</v>
      </c>
      <c r="F788" s="67">
        <v>33382.782636000004</v>
      </c>
      <c r="G788" s="66" t="s">
        <v>76</v>
      </c>
      <c r="H788" s="68">
        <v>0</v>
      </c>
      <c r="I788" s="87">
        <v>0</v>
      </c>
      <c r="J788" s="69" t="str">
        <f>_xlfn.XLOOKUP(SimpleBB[[#This Row],[customer_code]],'Input  - indicative charges'!$B$13:$B$69,'Input  - indicative charges'!$E$13:$E$69)</f>
        <v>Lower North Island distributor</v>
      </c>
      <c r="K788" s="70">
        <f t="shared" si="12"/>
        <v>0</v>
      </c>
    </row>
    <row r="789" spans="1:11" x14ac:dyDescent="0.25">
      <c r="A789" s="65">
        <v>44348</v>
      </c>
      <c r="B789" s="66" t="s">
        <v>138</v>
      </c>
      <c r="C789" s="66" t="s">
        <v>137</v>
      </c>
      <c r="D789" s="67">
        <v>111498.94</v>
      </c>
      <c r="E789" s="66">
        <v>0.2994</v>
      </c>
      <c r="F789" s="67">
        <v>33382.782636000004</v>
      </c>
      <c r="G789" s="66" t="s">
        <v>78</v>
      </c>
      <c r="H789" s="68">
        <v>1.3247790225568201E-12</v>
      </c>
      <c r="I789" s="87">
        <v>4.4224810150746797E-8</v>
      </c>
      <c r="J789" s="69" t="str">
        <f>_xlfn.XLOOKUP(SimpleBB[[#This Row],[customer_code]],'Input  - indicative charges'!$B$13:$B$69,'Input  - indicative charges'!$E$13:$E$69)</f>
        <v>North Island generation</v>
      </c>
      <c r="K789" s="70">
        <f t="shared" si="12"/>
        <v>4.0883782292855911E-8</v>
      </c>
    </row>
    <row r="790" spans="1:11" x14ac:dyDescent="0.25">
      <c r="A790" s="65">
        <v>44348</v>
      </c>
      <c r="B790" s="66" t="s">
        <v>138</v>
      </c>
      <c r="C790" s="66" t="s">
        <v>137</v>
      </c>
      <c r="D790" s="67">
        <v>111498.94</v>
      </c>
      <c r="E790" s="66">
        <v>0.2994</v>
      </c>
      <c r="F790" s="67">
        <v>33382.782636000004</v>
      </c>
      <c r="G790" s="66" t="s">
        <v>80</v>
      </c>
      <c r="H790" s="68">
        <v>0</v>
      </c>
      <c r="I790" s="87">
        <v>0</v>
      </c>
      <c r="J790" s="69" t="str">
        <f>_xlfn.XLOOKUP(SimpleBB[[#This Row],[customer_code]],'Input  - indicative charges'!$B$13:$B$69,'Input  - indicative charges'!$E$13:$E$69)</f>
        <v>Major Industrial</v>
      </c>
      <c r="K790" s="70">
        <f t="shared" si="12"/>
        <v>0</v>
      </c>
    </row>
    <row r="791" spans="1:11" x14ac:dyDescent="0.25">
      <c r="A791" s="65">
        <v>44348</v>
      </c>
      <c r="B791" s="66" t="s">
        <v>138</v>
      </c>
      <c r="C791" s="66" t="s">
        <v>137</v>
      </c>
      <c r="D791" s="67">
        <v>111498.94</v>
      </c>
      <c r="E791" s="66">
        <v>0.2994</v>
      </c>
      <c r="F791" s="67">
        <v>33382.782636000004</v>
      </c>
      <c r="G791" s="66" t="s">
        <v>82</v>
      </c>
      <c r="H791" s="68">
        <v>6.9566075014000902E-5</v>
      </c>
      <c r="I791" s="87">
        <v>2.3223091610320599</v>
      </c>
      <c r="J791" s="69" t="str">
        <f>_xlfn.XLOOKUP(SimpleBB[[#This Row],[customer_code]],'Input  - indicative charges'!$B$13:$B$69,'Input  - indicative charges'!$E$13:$E$69)</f>
        <v>Major Industrial</v>
      </c>
      <c r="K791" s="70">
        <f t="shared" si="12"/>
        <v>2.1468669245318699</v>
      </c>
    </row>
    <row r="792" spans="1:11" x14ac:dyDescent="0.25">
      <c r="A792" s="65">
        <v>44348</v>
      </c>
      <c r="B792" s="66" t="s">
        <v>138</v>
      </c>
      <c r="C792" s="66" t="s">
        <v>137</v>
      </c>
      <c r="D792" s="67">
        <v>111498.94</v>
      </c>
      <c r="E792" s="66">
        <v>0.2994</v>
      </c>
      <c r="F792" s="67">
        <v>33382.782636000004</v>
      </c>
      <c r="G792" s="66" t="s">
        <v>84</v>
      </c>
      <c r="H792" s="68">
        <v>0</v>
      </c>
      <c r="I792" s="87">
        <v>0</v>
      </c>
      <c r="J792" s="69" t="str">
        <f>_xlfn.XLOOKUP(SimpleBB[[#This Row],[customer_code]],'Input  - indicative charges'!$B$13:$B$69,'Input  - indicative charges'!$E$13:$E$69)</f>
        <v>Major Industrial</v>
      </c>
      <c r="K792" s="70">
        <f t="shared" si="12"/>
        <v>0</v>
      </c>
    </row>
    <row r="793" spans="1:11" x14ac:dyDescent="0.25">
      <c r="A793" s="65">
        <v>44348</v>
      </c>
      <c r="B793" s="66" t="s">
        <v>138</v>
      </c>
      <c r="C793" s="66" t="s">
        <v>137</v>
      </c>
      <c r="D793" s="67">
        <v>111498.94</v>
      </c>
      <c r="E793" s="66">
        <v>0.2994</v>
      </c>
      <c r="F793" s="67">
        <v>33382.782636000004</v>
      </c>
      <c r="G793" s="66" t="s">
        <v>86</v>
      </c>
      <c r="H793" s="68">
        <v>7.26193287755777E-6</v>
      </c>
      <c r="I793" s="87">
        <v>0.24242352676873299</v>
      </c>
      <c r="J793" s="69" t="str">
        <f>_xlfn.XLOOKUP(SimpleBB[[#This Row],[customer_code]],'Input  - indicative charges'!$B$13:$B$69,'Input  - indicative charges'!$E$13:$E$69)</f>
        <v>North Island generation</v>
      </c>
      <c r="K793" s="70">
        <f t="shared" si="12"/>
        <v>0.22410928746320108</v>
      </c>
    </row>
    <row r="794" spans="1:11" x14ac:dyDescent="0.25">
      <c r="A794" s="65">
        <v>44348</v>
      </c>
      <c r="B794" s="66" t="s">
        <v>138</v>
      </c>
      <c r="C794" s="66" t="s">
        <v>137</v>
      </c>
      <c r="D794" s="67">
        <v>111498.94</v>
      </c>
      <c r="E794" s="66">
        <v>0.2994</v>
      </c>
      <c r="F794" s="67">
        <v>33382.782636000004</v>
      </c>
      <c r="G794" s="66" t="s">
        <v>88</v>
      </c>
      <c r="H794" s="68">
        <v>3.3733976497655099E-4</v>
      </c>
      <c r="I794" s="87">
        <v>11.261340048691499</v>
      </c>
      <c r="J794" s="69" t="str">
        <f>_xlfn.XLOOKUP(SimpleBB[[#This Row],[customer_code]],'Input  - indicative charges'!$B$13:$B$69,'Input  - indicative charges'!$E$13:$E$69)</f>
        <v>North Island generation</v>
      </c>
      <c r="K794" s="70">
        <f t="shared" si="12"/>
        <v>10.410585671417474</v>
      </c>
    </row>
    <row r="795" spans="1:11" x14ac:dyDescent="0.25">
      <c r="A795" s="65">
        <v>44348</v>
      </c>
      <c r="B795" s="66" t="s">
        <v>138</v>
      </c>
      <c r="C795" s="66" t="s">
        <v>137</v>
      </c>
      <c r="D795" s="67">
        <v>111498.94</v>
      </c>
      <c r="E795" s="66">
        <v>0.2994</v>
      </c>
      <c r="F795" s="67">
        <v>33382.782636000004</v>
      </c>
      <c r="G795" s="66" t="s">
        <v>90</v>
      </c>
      <c r="H795" s="68">
        <v>0</v>
      </c>
      <c r="I795" s="87">
        <v>0</v>
      </c>
      <c r="J795" s="69" t="str">
        <f>_xlfn.XLOOKUP(SimpleBB[[#This Row],[customer_code]],'Input  - indicative charges'!$B$13:$B$69,'Input  - indicative charges'!$E$13:$E$69)</f>
        <v>Upper South Island distributor</v>
      </c>
      <c r="K795" s="70">
        <f t="shared" si="12"/>
        <v>0</v>
      </c>
    </row>
    <row r="796" spans="1:11" x14ac:dyDescent="0.25">
      <c r="A796" s="65">
        <v>44348</v>
      </c>
      <c r="B796" s="66" t="s">
        <v>138</v>
      </c>
      <c r="C796" s="66" t="s">
        <v>137</v>
      </c>
      <c r="D796" s="67">
        <v>111498.94</v>
      </c>
      <c r="E796" s="66">
        <v>0.2994</v>
      </c>
      <c r="F796" s="67">
        <v>33382.782636000004</v>
      </c>
      <c r="G796" s="66" t="s">
        <v>92</v>
      </c>
      <c r="H796" s="68">
        <v>5.2095704724317197E-6</v>
      </c>
      <c r="I796" s="87">
        <v>0.17390995870811199</v>
      </c>
      <c r="J796" s="69" t="str">
        <f>_xlfn.XLOOKUP(SimpleBB[[#This Row],[customer_code]],'Input  - indicative charges'!$B$13:$B$69,'Input  - indicative charges'!$E$13:$E$69)</f>
        <v>North Island generation</v>
      </c>
      <c r="K796" s="70">
        <f t="shared" si="12"/>
        <v>0.16077167694211</v>
      </c>
    </row>
    <row r="797" spans="1:11" x14ac:dyDescent="0.25">
      <c r="A797" s="65">
        <v>44348</v>
      </c>
      <c r="B797" s="66" t="s">
        <v>138</v>
      </c>
      <c r="C797" s="66" t="s">
        <v>137</v>
      </c>
      <c r="D797" s="67">
        <v>111498.94</v>
      </c>
      <c r="E797" s="66">
        <v>0.2994</v>
      </c>
      <c r="F797" s="67">
        <v>33382.782636000004</v>
      </c>
      <c r="G797" s="66" t="s">
        <v>94</v>
      </c>
      <c r="H797" s="68">
        <v>2.7591913236931902E-5</v>
      </c>
      <c r="I797" s="87">
        <v>0.92109484209987103</v>
      </c>
      <c r="J797" s="69" t="str">
        <f>_xlfn.XLOOKUP(SimpleBB[[#This Row],[customer_code]],'Input  - indicative charges'!$B$13:$B$69,'Input  - indicative charges'!$E$13:$E$69)</f>
        <v>North Island generation</v>
      </c>
      <c r="K797" s="70">
        <f t="shared" si="12"/>
        <v>0.85150938731271675</v>
      </c>
    </row>
    <row r="798" spans="1:11" x14ac:dyDescent="0.25">
      <c r="A798" s="65">
        <v>44348</v>
      </c>
      <c r="B798" s="66" t="s">
        <v>138</v>
      </c>
      <c r="C798" s="66" t="s">
        <v>137</v>
      </c>
      <c r="D798" s="67">
        <v>111498.94</v>
      </c>
      <c r="E798" s="66">
        <v>0.2994</v>
      </c>
      <c r="F798" s="67">
        <v>33382.782636000004</v>
      </c>
      <c r="G798" s="66" t="s">
        <v>96</v>
      </c>
      <c r="H798" s="68">
        <v>5.9262102102105297E-11</v>
      </c>
      <c r="I798" s="87">
        <v>1.9783338730270201E-6</v>
      </c>
      <c r="J798" s="69" t="str">
        <f>_xlfn.XLOOKUP(SimpleBB[[#This Row],[customer_code]],'Input  - indicative charges'!$B$13:$B$69,'Input  - indicative charges'!$E$13:$E$69)</f>
        <v>Upper North Island distributor</v>
      </c>
      <c r="K798" s="70">
        <f t="shared" si="12"/>
        <v>1.8288777519162134E-6</v>
      </c>
    </row>
    <row r="799" spans="1:11" x14ac:dyDescent="0.25">
      <c r="A799" s="65">
        <v>44348</v>
      </c>
      <c r="B799" s="66" t="s">
        <v>138</v>
      </c>
      <c r="C799" s="66" t="s">
        <v>137</v>
      </c>
      <c r="D799" s="67">
        <v>111498.94</v>
      </c>
      <c r="E799" s="66">
        <v>0.2994</v>
      </c>
      <c r="F799" s="67">
        <v>33382.782636000004</v>
      </c>
      <c r="G799" s="66" t="s">
        <v>98</v>
      </c>
      <c r="H799" s="68">
        <v>2.5418784917989101E-7</v>
      </c>
      <c r="I799" s="87">
        <v>8.4854977178846509E-3</v>
      </c>
      <c r="J799" s="69" t="str">
        <f>_xlfn.XLOOKUP(SimpleBB[[#This Row],[customer_code]],'Input  - indicative charges'!$B$13:$B$69,'Input  - indicative charges'!$E$13:$E$69)</f>
        <v>Major Industrial</v>
      </c>
      <c r="K799" s="70">
        <f t="shared" si="12"/>
        <v>7.8444484026499207E-3</v>
      </c>
    </row>
    <row r="800" spans="1:11" x14ac:dyDescent="0.25">
      <c r="A800" s="65">
        <v>44348</v>
      </c>
      <c r="B800" s="66" t="s">
        <v>138</v>
      </c>
      <c r="C800" s="66" t="s">
        <v>137</v>
      </c>
      <c r="D800" s="67">
        <v>111498.94</v>
      </c>
      <c r="E800" s="66">
        <v>0.2994</v>
      </c>
      <c r="F800" s="67">
        <v>33382.782636000004</v>
      </c>
      <c r="G800" s="66" t="s">
        <v>100</v>
      </c>
      <c r="H800" s="68">
        <v>8.4663701798242796E-5</v>
      </c>
      <c r="I800" s="87">
        <v>2.8263099542898602</v>
      </c>
      <c r="J800" s="69" t="str">
        <f>_xlfn.XLOOKUP(SimpleBB[[#This Row],[customer_code]],'Input  - indicative charges'!$B$13:$B$69,'Input  - indicative charges'!$E$13:$E$69)</f>
        <v>North Island generation</v>
      </c>
      <c r="K800" s="70">
        <f t="shared" si="12"/>
        <v>2.6127922419440157</v>
      </c>
    </row>
    <row r="801" spans="1:11" x14ac:dyDescent="0.25">
      <c r="A801" s="65">
        <v>44348</v>
      </c>
      <c r="B801" s="66" t="s">
        <v>138</v>
      </c>
      <c r="C801" s="66" t="s">
        <v>137</v>
      </c>
      <c r="D801" s="67">
        <v>111498.94</v>
      </c>
      <c r="E801" s="66">
        <v>0.2994</v>
      </c>
      <c r="F801" s="67">
        <v>33382.782636000004</v>
      </c>
      <c r="G801" s="66" t="s">
        <v>102</v>
      </c>
      <c r="H801" s="68">
        <v>8.1344324859878295E-5</v>
      </c>
      <c r="I801" s="87">
        <v>2.7154999154694801</v>
      </c>
      <c r="J801" s="69" t="str">
        <f>_xlfn.XLOOKUP(SimpleBB[[#This Row],[customer_code]],'Input  - indicative charges'!$B$13:$B$69,'Input  - indicative charges'!$E$13:$E$69)</f>
        <v>Lower North Island distributor</v>
      </c>
      <c r="K801" s="70">
        <f t="shared" si="12"/>
        <v>2.5103535093060909</v>
      </c>
    </row>
    <row r="802" spans="1:11" x14ac:dyDescent="0.25">
      <c r="A802" s="65">
        <v>44348</v>
      </c>
      <c r="B802" s="66" t="s">
        <v>138</v>
      </c>
      <c r="C802" s="66" t="s">
        <v>137</v>
      </c>
      <c r="D802" s="67">
        <v>111498.94</v>
      </c>
      <c r="E802" s="66">
        <v>0.2994</v>
      </c>
      <c r="F802" s="67">
        <v>33382.782636000004</v>
      </c>
      <c r="G802" s="66" t="s">
        <v>104</v>
      </c>
      <c r="H802" s="68">
        <v>1.7033679114662601E-4</v>
      </c>
      <c r="I802" s="87">
        <v>5.6863160737615601</v>
      </c>
      <c r="J802" s="69" t="str">
        <f>_xlfn.XLOOKUP(SimpleBB[[#This Row],[customer_code]],'Input  - indicative charges'!$B$13:$B$69,'Input  - indicative charges'!$E$13:$E$69)</f>
        <v>Lower North Island distributor</v>
      </c>
      <c r="K802" s="70">
        <f t="shared" si="12"/>
        <v>5.2567350230696039</v>
      </c>
    </row>
    <row r="803" spans="1:11" x14ac:dyDescent="0.25">
      <c r="A803" s="65">
        <v>44348</v>
      </c>
      <c r="B803" s="66" t="s">
        <v>138</v>
      </c>
      <c r="C803" s="66" t="s">
        <v>137</v>
      </c>
      <c r="D803" s="67">
        <v>111498.94</v>
      </c>
      <c r="E803" s="66">
        <v>0.2994</v>
      </c>
      <c r="F803" s="67">
        <v>33382.782636000004</v>
      </c>
      <c r="G803" s="66" t="s">
        <v>106</v>
      </c>
      <c r="H803" s="68">
        <v>0</v>
      </c>
      <c r="I803" s="87">
        <v>0</v>
      </c>
      <c r="J803" s="69" t="str">
        <f>_xlfn.XLOOKUP(SimpleBB[[#This Row],[customer_code]],'Input  - indicative charges'!$B$13:$B$69,'Input  - indicative charges'!$E$13:$E$69)</f>
        <v>Upper North Island distributor</v>
      </c>
      <c r="K803" s="70">
        <f t="shared" si="12"/>
        <v>0</v>
      </c>
    </row>
    <row r="804" spans="1:11" x14ac:dyDescent="0.25">
      <c r="A804" s="65">
        <v>44348</v>
      </c>
      <c r="B804" s="66" t="s">
        <v>138</v>
      </c>
      <c r="C804" s="66" t="s">
        <v>137</v>
      </c>
      <c r="D804" s="67">
        <v>111498.94</v>
      </c>
      <c r="E804" s="66">
        <v>0.2994</v>
      </c>
      <c r="F804" s="67">
        <v>33382.782636000004</v>
      </c>
      <c r="G804" s="66" t="s">
        <v>108</v>
      </c>
      <c r="H804" s="68">
        <v>0</v>
      </c>
      <c r="I804" s="87">
        <v>0</v>
      </c>
      <c r="J804" s="69" t="str">
        <f>_xlfn.XLOOKUP(SimpleBB[[#This Row],[customer_code]],'Input  - indicative charges'!$B$13:$B$69,'Input  - indicative charges'!$E$13:$E$69)</f>
        <v>Lower North Island distributor</v>
      </c>
      <c r="K804" s="70">
        <f t="shared" si="12"/>
        <v>0</v>
      </c>
    </row>
    <row r="805" spans="1:11" x14ac:dyDescent="0.25">
      <c r="A805" s="65">
        <v>44348</v>
      </c>
      <c r="B805" s="66" t="s">
        <v>138</v>
      </c>
      <c r="C805" s="66" t="s">
        <v>137</v>
      </c>
      <c r="D805" s="67">
        <v>111498.94</v>
      </c>
      <c r="E805" s="66">
        <v>0.2994</v>
      </c>
      <c r="F805" s="67">
        <v>33382.782636000004</v>
      </c>
      <c r="G805" s="66" t="s">
        <v>110</v>
      </c>
      <c r="H805" s="68">
        <v>0</v>
      </c>
      <c r="I805" s="87">
        <v>0</v>
      </c>
      <c r="J805" s="69" t="str">
        <f>_xlfn.XLOOKUP(SimpleBB[[#This Row],[customer_code]],'Input  - indicative charges'!$B$13:$B$69,'Input  - indicative charges'!$E$13:$E$69)</f>
        <v>Lower South Island distributor</v>
      </c>
      <c r="K805" s="70">
        <f t="shared" si="12"/>
        <v>0</v>
      </c>
    </row>
    <row r="806" spans="1:11" x14ac:dyDescent="0.25">
      <c r="A806" s="65">
        <v>44348</v>
      </c>
      <c r="B806" s="66" t="s">
        <v>138</v>
      </c>
      <c r="C806" s="66" t="s">
        <v>137</v>
      </c>
      <c r="D806" s="67">
        <v>111498.94</v>
      </c>
      <c r="E806" s="66">
        <v>0.2994</v>
      </c>
      <c r="F806" s="67">
        <v>33382.782636000004</v>
      </c>
      <c r="G806" s="66" t="s">
        <v>112</v>
      </c>
      <c r="H806" s="68">
        <v>2.7867197976323802E-4</v>
      </c>
      <c r="I806" s="87">
        <v>9.3028461271799596</v>
      </c>
      <c r="J806" s="69" t="str">
        <f>_xlfn.XLOOKUP(SimpleBB[[#This Row],[customer_code]],'Input  - indicative charges'!$B$13:$B$69,'Input  - indicative charges'!$E$13:$E$69)</f>
        <v>North Island generation</v>
      </c>
      <c r="K806" s="70">
        <f t="shared" si="12"/>
        <v>8.6000490329101105</v>
      </c>
    </row>
    <row r="807" spans="1:11" x14ac:dyDescent="0.25">
      <c r="A807" s="65">
        <v>44348</v>
      </c>
      <c r="B807" s="66" t="s">
        <v>138</v>
      </c>
      <c r="C807" s="66" t="s">
        <v>137</v>
      </c>
      <c r="D807" s="67">
        <v>111498.94</v>
      </c>
      <c r="E807" s="66">
        <v>0.2994</v>
      </c>
      <c r="F807" s="67">
        <v>33382.782636000004</v>
      </c>
      <c r="G807" s="66" t="s">
        <v>114</v>
      </c>
      <c r="H807" s="68">
        <v>6.7003388509178207E-5</v>
      </c>
      <c r="I807" s="87">
        <v>2.23675955447735</v>
      </c>
      <c r="J807" s="69" t="str">
        <f>_xlfn.XLOOKUP(SimpleBB[[#This Row],[customer_code]],'Input  - indicative charges'!$B$13:$B$69,'Input  - indicative charges'!$E$13:$E$69)</f>
        <v>Lower North Island distributor</v>
      </c>
      <c r="K807" s="70">
        <f t="shared" si="12"/>
        <v>2.0677802879199731</v>
      </c>
    </row>
    <row r="808" spans="1:11" x14ac:dyDescent="0.25">
      <c r="A808" s="65">
        <v>44348</v>
      </c>
      <c r="B808" s="66" t="s">
        <v>138</v>
      </c>
      <c r="C808" s="66" t="s">
        <v>137</v>
      </c>
      <c r="D808" s="67">
        <v>111498.94</v>
      </c>
      <c r="E808" s="66">
        <v>0.2994</v>
      </c>
      <c r="F808" s="67">
        <v>33382.782636000004</v>
      </c>
      <c r="G808" s="66" t="s">
        <v>116</v>
      </c>
      <c r="H808" s="68">
        <v>0</v>
      </c>
      <c r="I808" s="87">
        <v>0</v>
      </c>
      <c r="J808" s="69" t="str">
        <f>_xlfn.XLOOKUP(SimpleBB[[#This Row],[customer_code]],'Input  - indicative charges'!$B$13:$B$69,'Input  - indicative charges'!$E$13:$E$69)</f>
        <v>Major Industrial</v>
      </c>
      <c r="K808" s="70">
        <f t="shared" si="12"/>
        <v>0</v>
      </c>
    </row>
    <row r="809" spans="1:11" x14ac:dyDescent="0.25">
      <c r="A809" s="65">
        <v>44348</v>
      </c>
      <c r="B809" s="66" t="s">
        <v>138</v>
      </c>
      <c r="C809" s="66" t="s">
        <v>137</v>
      </c>
      <c r="D809" s="67">
        <v>111498.94</v>
      </c>
      <c r="E809" s="66">
        <v>0.2994</v>
      </c>
      <c r="F809" s="67">
        <v>33382.782636000004</v>
      </c>
      <c r="G809" s="66" t="s">
        <v>118</v>
      </c>
      <c r="H809" s="68">
        <v>0</v>
      </c>
      <c r="I809" s="87">
        <v>0</v>
      </c>
      <c r="J809" s="69" t="str">
        <f>_xlfn.XLOOKUP(SimpleBB[[#This Row],[customer_code]],'Input  - indicative charges'!$B$13:$B$69,'Input  - indicative charges'!$E$13:$E$69)</f>
        <v>Upper South Island distributor</v>
      </c>
      <c r="K809" s="70">
        <f t="shared" si="12"/>
        <v>0</v>
      </c>
    </row>
    <row r="810" spans="1:11" x14ac:dyDescent="0.25">
      <c r="A810" s="65">
        <v>44348</v>
      </c>
      <c r="B810" s="66" t="s">
        <v>138</v>
      </c>
      <c r="C810" s="66" t="s">
        <v>137</v>
      </c>
      <c r="D810" s="67">
        <v>111498.94</v>
      </c>
      <c r="E810" s="66">
        <v>0.2994</v>
      </c>
      <c r="F810" s="67">
        <v>33382.782636000004</v>
      </c>
      <c r="G810" s="66" t="s">
        <v>120</v>
      </c>
      <c r="H810" s="68">
        <v>1.974422387661E-7</v>
      </c>
      <c r="I810" s="87">
        <v>6.5911713398939401E-3</v>
      </c>
      <c r="J810" s="69" t="str">
        <f>_xlfn.XLOOKUP(SimpleBB[[#This Row],[customer_code]],'Input  - indicative charges'!$B$13:$B$69,'Input  - indicative charges'!$E$13:$E$69)</f>
        <v>Lower North Island distributor</v>
      </c>
      <c r="K810" s="70">
        <f t="shared" si="12"/>
        <v>6.093231676893583E-3</v>
      </c>
    </row>
    <row r="811" spans="1:11" x14ac:dyDescent="0.25">
      <c r="A811" s="65">
        <v>44348</v>
      </c>
      <c r="B811" s="66" t="s">
        <v>138</v>
      </c>
      <c r="C811" s="66" t="s">
        <v>137</v>
      </c>
      <c r="D811" s="67">
        <v>111498.94</v>
      </c>
      <c r="E811" s="66">
        <v>0.2994</v>
      </c>
      <c r="F811" s="67">
        <v>33382.782636000004</v>
      </c>
      <c r="G811" s="66" t="s">
        <v>241</v>
      </c>
      <c r="H811" s="68">
        <v>6.3215531244105601E-5</v>
      </c>
      <c r="I811" s="87">
        <v>2.1103103387412401</v>
      </c>
      <c r="J811" s="69" t="str">
        <f>_xlfn.XLOOKUP(SimpleBB[[#This Row],[customer_code]],'Input  - indicative charges'!$B$13:$B$69,'Input  - indicative charges'!$E$13:$E$69)</f>
        <v>North Island generation</v>
      </c>
      <c r="K811" s="70">
        <f t="shared" si="12"/>
        <v>1.9508838628220309</v>
      </c>
    </row>
    <row r="812" spans="1:11" x14ac:dyDescent="0.25">
      <c r="A812" s="65">
        <v>44378</v>
      </c>
      <c r="B812" s="66" t="s">
        <v>138</v>
      </c>
      <c r="C812" s="66" t="s">
        <v>137</v>
      </c>
      <c r="D812" s="67">
        <v>125527.23</v>
      </c>
      <c r="E812" s="66">
        <v>0.58430000000000004</v>
      </c>
      <c r="F812" s="67">
        <v>73345.560488999996</v>
      </c>
      <c r="G812" s="66" t="s">
        <v>8</v>
      </c>
      <c r="H812" s="68">
        <v>0</v>
      </c>
      <c r="I812" s="87">
        <v>0</v>
      </c>
      <c r="J812" s="69" t="str">
        <f>_xlfn.XLOOKUP(SimpleBB[[#This Row],[customer_code]],'Input  - indicative charges'!$B$13:$B$69,'Input  - indicative charges'!$E$13:$E$69)</f>
        <v>Lower South Island distributor</v>
      </c>
      <c r="K812" s="70">
        <f t="shared" si="12"/>
        <v>0</v>
      </c>
    </row>
    <row r="813" spans="1:11" x14ac:dyDescent="0.25">
      <c r="A813" s="65">
        <v>44378</v>
      </c>
      <c r="B813" s="66" t="s">
        <v>138</v>
      </c>
      <c r="C813" s="66" t="s">
        <v>137</v>
      </c>
      <c r="D813" s="67">
        <v>125527.23</v>
      </c>
      <c r="E813" s="66">
        <v>0.58430000000000004</v>
      </c>
      <c r="F813" s="67">
        <v>73345.560488999996</v>
      </c>
      <c r="G813" s="66" t="s">
        <v>10</v>
      </c>
      <c r="H813" s="68">
        <v>0</v>
      </c>
      <c r="I813" s="87">
        <v>0</v>
      </c>
      <c r="J813" s="69" t="str">
        <f>_xlfn.XLOOKUP(SimpleBB[[#This Row],[customer_code]],'Input  - indicative charges'!$B$13:$B$69,'Input  - indicative charges'!$E$13:$E$69)</f>
        <v>Upper South Island distributor</v>
      </c>
      <c r="K813" s="70">
        <f t="shared" si="12"/>
        <v>0</v>
      </c>
    </row>
    <row r="814" spans="1:11" x14ac:dyDescent="0.25">
      <c r="A814" s="65">
        <v>44378</v>
      </c>
      <c r="B814" s="66" t="s">
        <v>138</v>
      </c>
      <c r="C814" s="66" t="s">
        <v>137</v>
      </c>
      <c r="D814" s="67">
        <v>125527.23</v>
      </c>
      <c r="E814" s="66">
        <v>0.58430000000000004</v>
      </c>
      <c r="F814" s="67">
        <v>73345.560488999996</v>
      </c>
      <c r="G814" s="66" t="s">
        <v>12</v>
      </c>
      <c r="H814" s="68">
        <v>0</v>
      </c>
      <c r="I814" s="87">
        <v>0</v>
      </c>
      <c r="J814" s="69" t="str">
        <f>_xlfn.XLOOKUP(SimpleBB[[#This Row],[customer_code]],'Input  - indicative charges'!$B$13:$B$69,'Input  - indicative charges'!$E$13:$E$69)</f>
        <v>Lower North Island distributor</v>
      </c>
      <c r="K814" s="70">
        <f t="shared" si="12"/>
        <v>0</v>
      </c>
    </row>
    <row r="815" spans="1:11" x14ac:dyDescent="0.25">
      <c r="A815" s="65">
        <v>44378</v>
      </c>
      <c r="B815" s="66" t="s">
        <v>138</v>
      </c>
      <c r="C815" s="66" t="s">
        <v>137</v>
      </c>
      <c r="D815" s="67">
        <v>125527.23</v>
      </c>
      <c r="E815" s="66">
        <v>0.58430000000000004</v>
      </c>
      <c r="F815" s="67">
        <v>73345.560488999996</v>
      </c>
      <c r="G815" s="66" t="s">
        <v>14</v>
      </c>
      <c r="H815" s="68">
        <v>0</v>
      </c>
      <c r="I815" s="87">
        <v>0</v>
      </c>
      <c r="J815" s="69" t="str">
        <f>_xlfn.XLOOKUP(SimpleBB[[#This Row],[customer_code]],'Input  - indicative charges'!$B$13:$B$69,'Input  - indicative charges'!$E$13:$E$69)</f>
        <v>Upper North Island distributor</v>
      </c>
      <c r="K815" s="70">
        <f t="shared" si="12"/>
        <v>0</v>
      </c>
    </row>
    <row r="816" spans="1:11" x14ac:dyDescent="0.25">
      <c r="A816" s="65">
        <v>44378</v>
      </c>
      <c r="B816" s="66" t="s">
        <v>138</v>
      </c>
      <c r="C816" s="66" t="s">
        <v>137</v>
      </c>
      <c r="D816" s="67">
        <v>125527.23</v>
      </c>
      <c r="E816" s="66">
        <v>0.58430000000000004</v>
      </c>
      <c r="F816" s="67">
        <v>73345.560488999996</v>
      </c>
      <c r="G816" s="66" t="s">
        <v>16</v>
      </c>
      <c r="H816" s="68">
        <v>2.6904029848872801E-2</v>
      </c>
      <c r="I816" s="87">
        <v>1973.2911486783601</v>
      </c>
      <c r="J816" s="69" t="str">
        <f>_xlfn.XLOOKUP(SimpleBB[[#This Row],[customer_code]],'Input  - indicative charges'!$B$13:$B$69,'Input  - indicative charges'!$E$13:$E$69)</f>
        <v>South Island generation</v>
      </c>
      <c r="K816" s="70">
        <f t="shared" si="12"/>
        <v>1824.2159875416294</v>
      </c>
    </row>
    <row r="817" spans="1:11" x14ac:dyDescent="0.25">
      <c r="A817" s="65">
        <v>44378</v>
      </c>
      <c r="B817" s="66" t="s">
        <v>138</v>
      </c>
      <c r="C817" s="66" t="s">
        <v>137</v>
      </c>
      <c r="D817" s="67">
        <v>125527.23</v>
      </c>
      <c r="E817" s="66">
        <v>0.58430000000000004</v>
      </c>
      <c r="F817" s="67">
        <v>73345.560488999996</v>
      </c>
      <c r="G817" s="66" t="s">
        <v>19</v>
      </c>
      <c r="H817" s="68">
        <v>0.56050375283865395</v>
      </c>
      <c r="I817" s="87">
        <v>41110.461908138997</v>
      </c>
      <c r="J817" s="69" t="str">
        <f>_xlfn.XLOOKUP(SimpleBB[[#This Row],[customer_code]],'Input  - indicative charges'!$B$13:$B$69,'Input  - indicative charges'!$E$13:$E$69)</f>
        <v>Lower South Island distributor</v>
      </c>
      <c r="K817" s="70">
        <f t="shared" si="12"/>
        <v>38004.712035665318</v>
      </c>
    </row>
    <row r="818" spans="1:11" x14ac:dyDescent="0.25">
      <c r="A818" s="65">
        <v>44378</v>
      </c>
      <c r="B818" s="66" t="s">
        <v>138</v>
      </c>
      <c r="C818" s="66" t="s">
        <v>137</v>
      </c>
      <c r="D818" s="67">
        <v>125527.23</v>
      </c>
      <c r="E818" s="66">
        <v>0.58430000000000004</v>
      </c>
      <c r="F818" s="67">
        <v>73345.560488999996</v>
      </c>
      <c r="G818" s="66" t="s">
        <v>21</v>
      </c>
      <c r="H818" s="68">
        <v>0</v>
      </c>
      <c r="I818" s="87">
        <v>0</v>
      </c>
      <c r="J818" s="69" t="str">
        <f>_xlfn.XLOOKUP(SimpleBB[[#This Row],[customer_code]],'Input  - indicative charges'!$B$13:$B$69,'Input  - indicative charges'!$E$13:$E$69)</f>
        <v>Upper South Island distributor</v>
      </c>
      <c r="K818" s="70">
        <f t="shared" si="12"/>
        <v>0</v>
      </c>
    </row>
    <row r="819" spans="1:11" x14ac:dyDescent="0.25">
      <c r="A819" s="65">
        <v>44378</v>
      </c>
      <c r="B819" s="66" t="s">
        <v>138</v>
      </c>
      <c r="C819" s="66" t="s">
        <v>137</v>
      </c>
      <c r="D819" s="67">
        <v>125527.23</v>
      </c>
      <c r="E819" s="66">
        <v>0.58430000000000004</v>
      </c>
      <c r="F819" s="67">
        <v>73345.560488999996</v>
      </c>
      <c r="G819" s="66" t="s">
        <v>23</v>
      </c>
      <c r="H819" s="68">
        <v>0</v>
      </c>
      <c r="I819" s="87">
        <v>0</v>
      </c>
      <c r="J819" s="69" t="str">
        <f>_xlfn.XLOOKUP(SimpleBB[[#This Row],[customer_code]],'Input  - indicative charges'!$B$13:$B$69,'Input  - indicative charges'!$E$13:$E$69)</f>
        <v>Lower North Island distributor</v>
      </c>
      <c r="K819" s="70">
        <f t="shared" si="12"/>
        <v>0</v>
      </c>
    </row>
    <row r="820" spans="1:11" x14ac:dyDescent="0.25">
      <c r="A820" s="65">
        <v>44378</v>
      </c>
      <c r="B820" s="66" t="s">
        <v>138</v>
      </c>
      <c r="C820" s="66" t="s">
        <v>137</v>
      </c>
      <c r="D820" s="67">
        <v>125527.23</v>
      </c>
      <c r="E820" s="66">
        <v>0.58430000000000004</v>
      </c>
      <c r="F820" s="67">
        <v>73345.560488999996</v>
      </c>
      <c r="G820" s="66" t="s">
        <v>25</v>
      </c>
      <c r="H820" s="68">
        <v>3.6006539499712199E-2</v>
      </c>
      <c r="I820" s="87">
        <v>2640.9198208757098</v>
      </c>
      <c r="J820" s="69" t="str">
        <f>_xlfn.XLOOKUP(SimpleBB[[#This Row],[customer_code]],'Input  - indicative charges'!$B$13:$B$69,'Input  - indicative charges'!$E$13:$E$69)</f>
        <v>North Island generation</v>
      </c>
      <c r="K820" s="70">
        <f t="shared" si="12"/>
        <v>2441.407676856863</v>
      </c>
    </row>
    <row r="821" spans="1:11" x14ac:dyDescent="0.25">
      <c r="A821" s="65">
        <v>44378</v>
      </c>
      <c r="B821" s="66" t="s">
        <v>138</v>
      </c>
      <c r="C821" s="66" t="s">
        <v>137</v>
      </c>
      <c r="D821" s="67">
        <v>125527.23</v>
      </c>
      <c r="E821" s="66">
        <v>0.58430000000000004</v>
      </c>
      <c r="F821" s="67">
        <v>73345.560488999996</v>
      </c>
      <c r="G821" s="66" t="s">
        <v>27</v>
      </c>
      <c r="H821" s="68">
        <v>1.0640756958362499E-6</v>
      </c>
      <c r="I821" s="87">
        <v>7.8045228313832704E-2</v>
      </c>
      <c r="J821" s="69" t="str">
        <f>_xlfn.XLOOKUP(SimpleBB[[#This Row],[customer_code]],'Input  - indicative charges'!$B$13:$B$69,'Input  - indicative charges'!$E$13:$E$69)</f>
        <v>Lower North Island distributor</v>
      </c>
      <c r="K821" s="70">
        <f t="shared" si="12"/>
        <v>7.2149187582777885E-2</v>
      </c>
    </row>
    <row r="822" spans="1:11" x14ac:dyDescent="0.25">
      <c r="A822" s="65">
        <v>44378</v>
      </c>
      <c r="B822" s="66" t="s">
        <v>138</v>
      </c>
      <c r="C822" s="66" t="s">
        <v>137</v>
      </c>
      <c r="D822" s="67">
        <v>125527.23</v>
      </c>
      <c r="E822" s="66">
        <v>0.58430000000000004</v>
      </c>
      <c r="F822" s="67">
        <v>73345.560488999996</v>
      </c>
      <c r="G822" s="66" t="s">
        <v>29</v>
      </c>
      <c r="H822" s="68">
        <v>3.4269898332583398E-6</v>
      </c>
      <c r="I822" s="87">
        <v>0.25135449011043698</v>
      </c>
      <c r="J822" s="69" t="str">
        <f>_xlfn.XLOOKUP(SimpleBB[[#This Row],[customer_code]],'Input  - indicative charges'!$B$13:$B$69,'Input  - indicative charges'!$E$13:$E$69)</f>
        <v>Lower North Island distributor</v>
      </c>
      <c r="K822" s="70">
        <f t="shared" si="12"/>
        <v>0.2323655481386703</v>
      </c>
    </row>
    <row r="823" spans="1:11" x14ac:dyDescent="0.25">
      <c r="A823" s="65">
        <v>44378</v>
      </c>
      <c r="B823" s="66" t="s">
        <v>138</v>
      </c>
      <c r="C823" s="66" t="s">
        <v>137</v>
      </c>
      <c r="D823" s="67">
        <v>125527.23</v>
      </c>
      <c r="E823" s="66">
        <v>0.58430000000000004</v>
      </c>
      <c r="F823" s="67">
        <v>73345.560488999996</v>
      </c>
      <c r="G823" s="66" t="s">
        <v>31</v>
      </c>
      <c r="H823" s="68">
        <v>6.5908477316357102E-6</v>
      </c>
      <c r="I823" s="87">
        <v>0.48340942097447498</v>
      </c>
      <c r="J823" s="69" t="str">
        <f>_xlfn.XLOOKUP(SimpleBB[[#This Row],[customer_code]],'Input  - indicative charges'!$B$13:$B$69,'Input  - indicative charges'!$E$13:$E$69)</f>
        <v>Major Industrial</v>
      </c>
      <c r="K823" s="70">
        <f t="shared" si="12"/>
        <v>0.44688955041454786</v>
      </c>
    </row>
    <row r="824" spans="1:11" x14ac:dyDescent="0.25">
      <c r="A824" s="65">
        <v>44378</v>
      </c>
      <c r="B824" s="66" t="s">
        <v>138</v>
      </c>
      <c r="C824" s="66" t="s">
        <v>137</v>
      </c>
      <c r="D824" s="67">
        <v>125527.23</v>
      </c>
      <c r="E824" s="66">
        <v>0.58430000000000004</v>
      </c>
      <c r="F824" s="67">
        <v>73345.560488999996</v>
      </c>
      <c r="G824" s="66" t="s">
        <v>34</v>
      </c>
      <c r="H824" s="68">
        <v>0</v>
      </c>
      <c r="I824" s="87">
        <v>0</v>
      </c>
      <c r="J824" s="69" t="str">
        <f>_xlfn.XLOOKUP(SimpleBB[[#This Row],[customer_code]],'Input  - indicative charges'!$B$13:$B$69,'Input  - indicative charges'!$E$13:$E$69)</f>
        <v>Major Industrial</v>
      </c>
      <c r="K824" s="70">
        <f t="shared" si="12"/>
        <v>0</v>
      </c>
    </row>
    <row r="825" spans="1:11" x14ac:dyDescent="0.25">
      <c r="A825" s="65">
        <v>44378</v>
      </c>
      <c r="B825" s="66" t="s">
        <v>138</v>
      </c>
      <c r="C825" s="66" t="s">
        <v>137</v>
      </c>
      <c r="D825" s="67">
        <v>125527.23</v>
      </c>
      <c r="E825" s="66">
        <v>0.58430000000000004</v>
      </c>
      <c r="F825" s="67">
        <v>73345.560488999996</v>
      </c>
      <c r="G825" s="66" t="s">
        <v>36</v>
      </c>
      <c r="H825" s="68">
        <v>0</v>
      </c>
      <c r="I825" s="87">
        <v>0</v>
      </c>
      <c r="J825" s="69" t="str">
        <f>_xlfn.XLOOKUP(SimpleBB[[#This Row],[customer_code]],'Input  - indicative charges'!$B$13:$B$69,'Input  - indicative charges'!$E$13:$E$69)</f>
        <v>Upper South Island distributor</v>
      </c>
      <c r="K825" s="70">
        <f t="shared" si="12"/>
        <v>0</v>
      </c>
    </row>
    <row r="826" spans="1:11" x14ac:dyDescent="0.25">
      <c r="A826" s="65">
        <v>44378</v>
      </c>
      <c r="B826" s="66" t="s">
        <v>138</v>
      </c>
      <c r="C826" s="66" t="s">
        <v>137</v>
      </c>
      <c r="D826" s="67">
        <v>125527.23</v>
      </c>
      <c r="E826" s="66">
        <v>0.58430000000000004</v>
      </c>
      <c r="F826" s="67">
        <v>73345.560488999996</v>
      </c>
      <c r="G826" s="66" t="s">
        <v>38</v>
      </c>
      <c r="H826" s="68">
        <v>9.8371862701187997E-6</v>
      </c>
      <c r="I826" s="87">
        <v>0.72151394061655805</v>
      </c>
      <c r="J826" s="69" t="str">
        <f>_xlfn.XLOOKUP(SimpleBB[[#This Row],[customer_code]],'Input  - indicative charges'!$B$13:$B$69,'Input  - indicative charges'!$E$13:$E$69)</f>
        <v>North Island generation</v>
      </c>
      <c r="K826" s="70">
        <f t="shared" si="12"/>
        <v>0.66700611645089924</v>
      </c>
    </row>
    <row r="827" spans="1:11" x14ac:dyDescent="0.25">
      <c r="A827" s="65">
        <v>44378</v>
      </c>
      <c r="B827" s="66" t="s">
        <v>138</v>
      </c>
      <c r="C827" s="66" t="s">
        <v>137</v>
      </c>
      <c r="D827" s="67">
        <v>125527.23</v>
      </c>
      <c r="E827" s="66">
        <v>0.58430000000000004</v>
      </c>
      <c r="F827" s="67">
        <v>73345.560488999996</v>
      </c>
      <c r="G827" s="66" t="s">
        <v>40</v>
      </c>
      <c r="H827" s="68">
        <v>2.5151190586759598E-7</v>
      </c>
      <c r="I827" s="87">
        <v>1.8447281705515399E-2</v>
      </c>
      <c r="J827" s="69" t="str">
        <f>_xlfn.XLOOKUP(SimpleBB[[#This Row],[customer_code]],'Input  - indicative charges'!$B$13:$B$69,'Input  - indicative charges'!$E$13:$E$69)</f>
        <v>North Island generation</v>
      </c>
      <c r="K827" s="70">
        <f t="shared" si="12"/>
        <v>1.7053654873192027E-2</v>
      </c>
    </row>
    <row r="828" spans="1:11" x14ac:dyDescent="0.25">
      <c r="A828" s="65">
        <v>44378</v>
      </c>
      <c r="B828" s="66" t="s">
        <v>138</v>
      </c>
      <c r="C828" s="66" t="s">
        <v>137</v>
      </c>
      <c r="D828" s="67">
        <v>125527.23</v>
      </c>
      <c r="E828" s="66">
        <v>0.58430000000000004</v>
      </c>
      <c r="F828" s="67">
        <v>73345.560488999996</v>
      </c>
      <c r="G828" s="66" t="s">
        <v>42</v>
      </c>
      <c r="H828" s="68">
        <v>0.30476203542621499</v>
      </c>
      <c r="I828" s="87">
        <v>22352.942304104199</v>
      </c>
      <c r="J828" s="69" t="str">
        <f>_xlfn.XLOOKUP(SimpleBB[[#This Row],[customer_code]],'Input  - indicative charges'!$B$13:$B$69,'Input  - indicative charges'!$E$13:$E$69)</f>
        <v>South Island generation</v>
      </c>
      <c r="K828" s="70">
        <f t="shared" si="12"/>
        <v>20664.256638992785</v>
      </c>
    </row>
    <row r="829" spans="1:11" x14ac:dyDescent="0.25">
      <c r="A829" s="65">
        <v>44378</v>
      </c>
      <c r="B829" s="66" t="s">
        <v>138</v>
      </c>
      <c r="C829" s="66" t="s">
        <v>137</v>
      </c>
      <c r="D829" s="67">
        <v>125527.23</v>
      </c>
      <c r="E829" s="66">
        <v>0.58430000000000004</v>
      </c>
      <c r="F829" s="67">
        <v>73345.560488999996</v>
      </c>
      <c r="G829" s="66" t="s">
        <v>44</v>
      </c>
      <c r="H829" s="68">
        <v>0</v>
      </c>
      <c r="I829" s="87">
        <v>0</v>
      </c>
      <c r="J829" s="69" t="str">
        <f>_xlfn.XLOOKUP(SimpleBB[[#This Row],[customer_code]],'Input  - indicative charges'!$B$13:$B$69,'Input  - indicative charges'!$E$13:$E$69)</f>
        <v>Major Industrial</v>
      </c>
      <c r="K829" s="70">
        <f t="shared" si="12"/>
        <v>0</v>
      </c>
    </row>
    <row r="830" spans="1:11" x14ac:dyDescent="0.25">
      <c r="A830" s="65">
        <v>44378</v>
      </c>
      <c r="B830" s="66" t="s">
        <v>138</v>
      </c>
      <c r="C830" s="66" t="s">
        <v>137</v>
      </c>
      <c r="D830" s="67">
        <v>125527.23</v>
      </c>
      <c r="E830" s="66">
        <v>0.58430000000000004</v>
      </c>
      <c r="F830" s="67">
        <v>73345.560488999996</v>
      </c>
      <c r="G830" s="66" t="s">
        <v>46</v>
      </c>
      <c r="H830" s="68">
        <v>0</v>
      </c>
      <c r="I830" s="87">
        <v>0</v>
      </c>
      <c r="J830" s="69" t="str">
        <f>_xlfn.XLOOKUP(SimpleBB[[#This Row],[customer_code]],'Input  - indicative charges'!$B$13:$B$69,'Input  - indicative charges'!$E$13:$E$69)</f>
        <v>Upper South Island distributor</v>
      </c>
      <c r="K830" s="70">
        <f t="shared" si="12"/>
        <v>0</v>
      </c>
    </row>
    <row r="831" spans="1:11" x14ac:dyDescent="0.25">
      <c r="A831" s="65">
        <v>44378</v>
      </c>
      <c r="B831" s="66" t="s">
        <v>138</v>
      </c>
      <c r="C831" s="66" t="s">
        <v>137</v>
      </c>
      <c r="D831" s="67">
        <v>125527.23</v>
      </c>
      <c r="E831" s="66">
        <v>0.58430000000000004</v>
      </c>
      <c r="F831" s="67">
        <v>73345.560488999996</v>
      </c>
      <c r="G831" s="66" t="s">
        <v>48</v>
      </c>
      <c r="H831" s="68">
        <v>2.2281352636733202E-3</v>
      </c>
      <c r="I831" s="87">
        <v>163.42382975942499</v>
      </c>
      <c r="J831" s="69" t="str">
        <f>_xlfn.XLOOKUP(SimpleBB[[#This Row],[customer_code]],'Input  - indicative charges'!$B$13:$B$69,'Input  - indicative charges'!$E$13:$E$69)</f>
        <v>North Island generation</v>
      </c>
      <c r="K831" s="70">
        <f t="shared" si="12"/>
        <v>151.07773791621926</v>
      </c>
    </row>
    <row r="832" spans="1:11" x14ac:dyDescent="0.25">
      <c r="A832" s="65">
        <v>44378</v>
      </c>
      <c r="B832" s="66" t="s">
        <v>138</v>
      </c>
      <c r="C832" s="66" t="s">
        <v>137</v>
      </c>
      <c r="D832" s="67">
        <v>125527.23</v>
      </c>
      <c r="E832" s="66">
        <v>0.58430000000000004</v>
      </c>
      <c r="F832" s="67">
        <v>73345.560488999996</v>
      </c>
      <c r="G832" s="66" t="s">
        <v>50</v>
      </c>
      <c r="H832" s="68">
        <v>4.6515172561984098E-4</v>
      </c>
      <c r="I832" s="87">
        <v>34.116814028012698</v>
      </c>
      <c r="J832" s="69" t="str">
        <f>_xlfn.XLOOKUP(SimpleBB[[#This Row],[customer_code]],'Input  - indicative charges'!$B$13:$B$69,'Input  - indicative charges'!$E$13:$E$69)</f>
        <v>North Island generation</v>
      </c>
      <c r="K832" s="70">
        <f t="shared" si="12"/>
        <v>31.539409496449139</v>
      </c>
    </row>
    <row r="833" spans="1:11" x14ac:dyDescent="0.25">
      <c r="A833" s="65">
        <v>44378</v>
      </c>
      <c r="B833" s="66" t="s">
        <v>138</v>
      </c>
      <c r="C833" s="66" t="s">
        <v>137</v>
      </c>
      <c r="D833" s="67">
        <v>125527.23</v>
      </c>
      <c r="E833" s="66">
        <v>0.58430000000000004</v>
      </c>
      <c r="F833" s="67">
        <v>73345.560488999996</v>
      </c>
      <c r="G833" s="66" t="s">
        <v>52</v>
      </c>
      <c r="H833" s="68">
        <v>9.3930339638881701E-4</v>
      </c>
      <c r="I833" s="87">
        <v>68.893734077359099</v>
      </c>
      <c r="J833" s="69" t="str">
        <f>_xlfn.XLOOKUP(SimpleBB[[#This Row],[customer_code]],'Input  - indicative charges'!$B$13:$B$69,'Input  - indicative charges'!$E$13:$E$69)</f>
        <v>North Island generation</v>
      </c>
      <c r="K833" s="70">
        <f t="shared" si="12"/>
        <v>63.689056340993588</v>
      </c>
    </row>
    <row r="834" spans="1:11" x14ac:dyDescent="0.25">
      <c r="A834" s="65">
        <v>44378</v>
      </c>
      <c r="B834" s="66" t="s">
        <v>138</v>
      </c>
      <c r="C834" s="66" t="s">
        <v>137</v>
      </c>
      <c r="D834" s="67">
        <v>125527.23</v>
      </c>
      <c r="E834" s="66">
        <v>0.58430000000000004</v>
      </c>
      <c r="F834" s="67">
        <v>73345.560488999996</v>
      </c>
      <c r="G834" s="66" t="s">
        <v>54</v>
      </c>
      <c r="H834" s="68">
        <v>0</v>
      </c>
      <c r="I834" s="87">
        <v>0</v>
      </c>
      <c r="J834" s="69" t="str">
        <f>_xlfn.XLOOKUP(SimpleBB[[#This Row],[customer_code]],'Input  - indicative charges'!$B$13:$B$69,'Input  - indicative charges'!$E$13:$E$69)</f>
        <v>Upper South Island distributor</v>
      </c>
      <c r="K834" s="70">
        <f t="shared" si="12"/>
        <v>0</v>
      </c>
    </row>
    <row r="835" spans="1:11" x14ac:dyDescent="0.25">
      <c r="A835" s="65">
        <v>44378</v>
      </c>
      <c r="B835" s="66" t="s">
        <v>138</v>
      </c>
      <c r="C835" s="66" t="s">
        <v>137</v>
      </c>
      <c r="D835" s="67">
        <v>125527.23</v>
      </c>
      <c r="E835" s="66">
        <v>0.58430000000000004</v>
      </c>
      <c r="F835" s="67">
        <v>73345.560488999996</v>
      </c>
      <c r="G835" s="66" t="s">
        <v>56</v>
      </c>
      <c r="H835" s="68">
        <v>0</v>
      </c>
      <c r="I835" s="87">
        <v>0</v>
      </c>
      <c r="J835" s="69" t="str">
        <f>_xlfn.XLOOKUP(SimpleBB[[#This Row],[customer_code]],'Input  - indicative charges'!$B$13:$B$69,'Input  - indicative charges'!$E$13:$E$69)</f>
        <v>Upper North Island distributor</v>
      </c>
      <c r="K835" s="70">
        <f t="shared" si="12"/>
        <v>0</v>
      </c>
    </row>
    <row r="836" spans="1:11" x14ac:dyDescent="0.25">
      <c r="A836" s="65">
        <v>44378</v>
      </c>
      <c r="B836" s="66" t="s">
        <v>138</v>
      </c>
      <c r="C836" s="66" t="s">
        <v>137</v>
      </c>
      <c r="D836" s="67">
        <v>125527.23</v>
      </c>
      <c r="E836" s="66">
        <v>0.58430000000000004</v>
      </c>
      <c r="F836" s="67">
        <v>73345.560488999996</v>
      </c>
      <c r="G836" s="66" t="s">
        <v>58</v>
      </c>
      <c r="H836" s="68">
        <v>5.79734855266989E-4</v>
      </c>
      <c r="I836" s="87">
        <v>42.520977894566599</v>
      </c>
      <c r="J836" s="69" t="str">
        <f>_xlfn.XLOOKUP(SimpleBB[[#This Row],[customer_code]],'Input  - indicative charges'!$B$13:$B$69,'Input  - indicative charges'!$E$13:$E$69)</f>
        <v>North Island generation</v>
      </c>
      <c r="K836" s="70">
        <f t="shared" si="12"/>
        <v>39.308668532327076</v>
      </c>
    </row>
    <row r="837" spans="1:11" x14ac:dyDescent="0.25">
      <c r="A837" s="65">
        <v>44378</v>
      </c>
      <c r="B837" s="66" t="s">
        <v>138</v>
      </c>
      <c r="C837" s="66" t="s">
        <v>137</v>
      </c>
      <c r="D837" s="67">
        <v>125527.23</v>
      </c>
      <c r="E837" s="66">
        <v>0.58430000000000004</v>
      </c>
      <c r="F837" s="67">
        <v>73345.560488999996</v>
      </c>
      <c r="G837" s="66" t="s">
        <v>60</v>
      </c>
      <c r="H837" s="68">
        <v>0</v>
      </c>
      <c r="I837" s="87">
        <v>0</v>
      </c>
      <c r="J837" s="69" t="str">
        <f>_xlfn.XLOOKUP(SimpleBB[[#This Row],[customer_code]],'Input  - indicative charges'!$B$13:$B$69,'Input  - indicative charges'!$E$13:$E$69)</f>
        <v>Major Industrial</v>
      </c>
      <c r="K837" s="70">
        <f t="shared" si="12"/>
        <v>0</v>
      </c>
    </row>
    <row r="838" spans="1:11" x14ac:dyDescent="0.25">
      <c r="A838" s="65">
        <v>44378</v>
      </c>
      <c r="B838" s="66" t="s">
        <v>138</v>
      </c>
      <c r="C838" s="66" t="s">
        <v>137</v>
      </c>
      <c r="D838" s="67">
        <v>125527.23</v>
      </c>
      <c r="E838" s="66">
        <v>0.58430000000000004</v>
      </c>
      <c r="F838" s="67">
        <v>73345.560488999996</v>
      </c>
      <c r="G838" s="66" t="s">
        <v>62</v>
      </c>
      <c r="H838" s="68">
        <v>1.8494318224065999E-13</v>
      </c>
      <c r="I838" s="87">
        <v>1.35647613600605E-8</v>
      </c>
      <c r="J838" s="69" t="str">
        <f>_xlfn.XLOOKUP(SimpleBB[[#This Row],[customer_code]],'Input  - indicative charges'!$B$13:$B$69,'Input  - indicative charges'!$E$13:$E$69)</f>
        <v>Major Industrial</v>
      </c>
      <c r="K838" s="70">
        <f t="shared" si="12"/>
        <v>1.2539991656468258E-8</v>
      </c>
    </row>
    <row r="839" spans="1:11" x14ac:dyDescent="0.25">
      <c r="A839" s="65">
        <v>44378</v>
      </c>
      <c r="B839" s="66" t="s">
        <v>138</v>
      </c>
      <c r="C839" s="66" t="s">
        <v>137</v>
      </c>
      <c r="D839" s="67">
        <v>125527.23</v>
      </c>
      <c r="E839" s="66">
        <v>0.58430000000000004</v>
      </c>
      <c r="F839" s="67">
        <v>73345.560488999996</v>
      </c>
      <c r="G839" s="66" t="s">
        <v>64</v>
      </c>
      <c r="H839" s="68">
        <v>0</v>
      </c>
      <c r="I839" s="87">
        <v>0</v>
      </c>
      <c r="J839" s="69" t="str">
        <f>_xlfn.XLOOKUP(SimpleBB[[#This Row],[customer_code]],'Input  - indicative charges'!$B$13:$B$69,'Input  - indicative charges'!$E$13:$E$69)</f>
        <v>Major Industrial</v>
      </c>
      <c r="K839" s="70">
        <f t="shared" si="12"/>
        <v>0</v>
      </c>
    </row>
    <row r="840" spans="1:11" x14ac:dyDescent="0.25">
      <c r="A840" s="65">
        <v>44378</v>
      </c>
      <c r="B840" s="66" t="s">
        <v>138</v>
      </c>
      <c r="C840" s="66" t="s">
        <v>137</v>
      </c>
      <c r="D840" s="67">
        <v>125527.23</v>
      </c>
      <c r="E840" s="66">
        <v>0.58430000000000004</v>
      </c>
      <c r="F840" s="67">
        <v>73345.560488999996</v>
      </c>
      <c r="G840" s="66" t="s">
        <v>66</v>
      </c>
      <c r="H840" s="68">
        <v>0</v>
      </c>
      <c r="I840" s="87">
        <v>0</v>
      </c>
      <c r="J840" s="69" t="str">
        <f>_xlfn.XLOOKUP(SimpleBB[[#This Row],[customer_code]],'Input  - indicative charges'!$B$13:$B$69,'Input  - indicative charges'!$E$13:$E$69)</f>
        <v>Upper South Island distributor</v>
      </c>
      <c r="K840" s="70">
        <f t="shared" si="12"/>
        <v>0</v>
      </c>
    </row>
    <row r="841" spans="1:11" x14ac:dyDescent="0.25">
      <c r="A841" s="65">
        <v>44378</v>
      </c>
      <c r="B841" s="66" t="s">
        <v>138</v>
      </c>
      <c r="C841" s="66" t="s">
        <v>137</v>
      </c>
      <c r="D841" s="67">
        <v>125527.23</v>
      </c>
      <c r="E841" s="66">
        <v>0.58430000000000004</v>
      </c>
      <c r="F841" s="67">
        <v>73345.560488999996</v>
      </c>
      <c r="G841" s="66" t="s">
        <v>68</v>
      </c>
      <c r="H841" s="68">
        <v>0</v>
      </c>
      <c r="I841" s="87">
        <v>0</v>
      </c>
      <c r="J841" s="69" t="str">
        <f>_xlfn.XLOOKUP(SimpleBB[[#This Row],[customer_code]],'Input  - indicative charges'!$B$13:$B$69,'Input  - indicative charges'!$E$13:$E$69)</f>
        <v>Major Industrial</v>
      </c>
      <c r="K841" s="70">
        <f t="shared" si="12"/>
        <v>0</v>
      </c>
    </row>
    <row r="842" spans="1:11" x14ac:dyDescent="0.25">
      <c r="A842" s="65">
        <v>44378</v>
      </c>
      <c r="B842" s="66" t="s">
        <v>138</v>
      </c>
      <c r="C842" s="66" t="s">
        <v>137</v>
      </c>
      <c r="D842" s="67">
        <v>125527.23</v>
      </c>
      <c r="E842" s="66">
        <v>0.58430000000000004</v>
      </c>
      <c r="F842" s="67">
        <v>73345.560488999996</v>
      </c>
      <c r="G842" s="66" t="s">
        <v>70</v>
      </c>
      <c r="H842" s="68">
        <v>4.42790132512747E-6</v>
      </c>
      <c r="I842" s="87">
        <v>0.32476690448146001</v>
      </c>
      <c r="J842" s="69" t="str">
        <f>_xlfn.XLOOKUP(SimpleBB[[#This Row],[customer_code]],'Input  - indicative charges'!$B$13:$B$69,'Input  - indicative charges'!$E$13:$E$69)</f>
        <v>Lower North Island distributor</v>
      </c>
      <c r="K842" s="70">
        <f t="shared" si="12"/>
        <v>0.30023191447257191</v>
      </c>
    </row>
    <row r="843" spans="1:11" x14ac:dyDescent="0.25">
      <c r="A843" s="65">
        <v>44378</v>
      </c>
      <c r="B843" s="66" t="s">
        <v>138</v>
      </c>
      <c r="C843" s="66" t="s">
        <v>137</v>
      </c>
      <c r="D843" s="67">
        <v>125527.23</v>
      </c>
      <c r="E843" s="66">
        <v>0.58430000000000004</v>
      </c>
      <c r="F843" s="67">
        <v>73345.560488999996</v>
      </c>
      <c r="G843" s="66" t="s">
        <v>72</v>
      </c>
      <c r="H843" s="68">
        <v>6.6393061968075803E-2</v>
      </c>
      <c r="I843" s="87">
        <v>4869.6363426294201</v>
      </c>
      <c r="J843" s="69" t="str">
        <f>_xlfn.XLOOKUP(SimpleBB[[#This Row],[customer_code]],'Input  - indicative charges'!$B$13:$B$69,'Input  - indicative charges'!$E$13:$E$69)</f>
        <v>Lower South Island distributor</v>
      </c>
      <c r="K843" s="70">
        <f t="shared" si="12"/>
        <v>4501.7525547043733</v>
      </c>
    </row>
    <row r="844" spans="1:11" x14ac:dyDescent="0.25">
      <c r="A844" s="65">
        <v>44378</v>
      </c>
      <c r="B844" s="66" t="s">
        <v>138</v>
      </c>
      <c r="C844" s="66" t="s">
        <v>137</v>
      </c>
      <c r="D844" s="67">
        <v>125527.23</v>
      </c>
      <c r="E844" s="66">
        <v>0.58430000000000004</v>
      </c>
      <c r="F844" s="67">
        <v>73345.560488999996</v>
      </c>
      <c r="G844" s="66" t="s">
        <v>74</v>
      </c>
      <c r="H844" s="68">
        <v>0</v>
      </c>
      <c r="I844" s="87">
        <v>0</v>
      </c>
      <c r="J844" s="69" t="str">
        <f>_xlfn.XLOOKUP(SimpleBB[[#This Row],[customer_code]],'Input  - indicative charges'!$B$13:$B$69,'Input  - indicative charges'!$E$13:$E$69)</f>
        <v>Major Industrial</v>
      </c>
      <c r="K844" s="70">
        <f t="shared" si="12"/>
        <v>0</v>
      </c>
    </row>
    <row r="845" spans="1:11" x14ac:dyDescent="0.25">
      <c r="A845" s="65">
        <v>44378</v>
      </c>
      <c r="B845" s="66" t="s">
        <v>138</v>
      </c>
      <c r="C845" s="66" t="s">
        <v>137</v>
      </c>
      <c r="D845" s="67">
        <v>125527.23</v>
      </c>
      <c r="E845" s="66">
        <v>0.58430000000000004</v>
      </c>
      <c r="F845" s="67">
        <v>73345.560488999996</v>
      </c>
      <c r="G845" s="66" t="s">
        <v>76</v>
      </c>
      <c r="H845" s="68">
        <v>0</v>
      </c>
      <c r="I845" s="87">
        <v>0</v>
      </c>
      <c r="J845" s="69" t="str">
        <f>_xlfn.XLOOKUP(SimpleBB[[#This Row],[customer_code]],'Input  - indicative charges'!$B$13:$B$69,'Input  - indicative charges'!$E$13:$E$69)</f>
        <v>Lower North Island distributor</v>
      </c>
      <c r="K845" s="70">
        <f t="shared" si="12"/>
        <v>0</v>
      </c>
    </row>
    <row r="846" spans="1:11" x14ac:dyDescent="0.25">
      <c r="A846" s="65">
        <v>44378</v>
      </c>
      <c r="B846" s="66" t="s">
        <v>138</v>
      </c>
      <c r="C846" s="66" t="s">
        <v>137</v>
      </c>
      <c r="D846" s="67">
        <v>125527.23</v>
      </c>
      <c r="E846" s="66">
        <v>0.58430000000000004</v>
      </c>
      <c r="F846" s="67">
        <v>73345.560488999996</v>
      </c>
      <c r="G846" s="66" t="s">
        <v>78</v>
      </c>
      <c r="H846" s="68">
        <v>1.3247790225568201E-12</v>
      </c>
      <c r="I846" s="87">
        <v>9.7166659933499506E-8</v>
      </c>
      <c r="J846" s="69" t="str">
        <f>_xlfn.XLOOKUP(SimpleBB[[#This Row],[customer_code]],'Input  - indicative charges'!$B$13:$B$69,'Input  - indicative charges'!$E$13:$E$69)</f>
        <v>North Island generation</v>
      </c>
      <c r="K846" s="70">
        <f t="shared" ref="K846:K909" si="13">I846*$L$9</f>
        <v>8.982606273049376E-8</v>
      </c>
    </row>
    <row r="847" spans="1:11" x14ac:dyDescent="0.25">
      <c r="A847" s="65">
        <v>44378</v>
      </c>
      <c r="B847" s="66" t="s">
        <v>138</v>
      </c>
      <c r="C847" s="66" t="s">
        <v>137</v>
      </c>
      <c r="D847" s="67">
        <v>125527.23</v>
      </c>
      <c r="E847" s="66">
        <v>0.58430000000000004</v>
      </c>
      <c r="F847" s="67">
        <v>73345.560488999996</v>
      </c>
      <c r="G847" s="66" t="s">
        <v>80</v>
      </c>
      <c r="H847" s="68">
        <v>0</v>
      </c>
      <c r="I847" s="87">
        <v>0</v>
      </c>
      <c r="J847" s="69" t="str">
        <f>_xlfn.XLOOKUP(SimpleBB[[#This Row],[customer_code]],'Input  - indicative charges'!$B$13:$B$69,'Input  - indicative charges'!$E$13:$E$69)</f>
        <v>Major Industrial</v>
      </c>
      <c r="K847" s="70">
        <f t="shared" si="13"/>
        <v>0</v>
      </c>
    </row>
    <row r="848" spans="1:11" x14ac:dyDescent="0.25">
      <c r="A848" s="65">
        <v>44378</v>
      </c>
      <c r="B848" s="66" t="s">
        <v>138</v>
      </c>
      <c r="C848" s="66" t="s">
        <v>137</v>
      </c>
      <c r="D848" s="67">
        <v>125527.23</v>
      </c>
      <c r="E848" s="66">
        <v>0.58430000000000004</v>
      </c>
      <c r="F848" s="67">
        <v>73345.560488999996</v>
      </c>
      <c r="G848" s="66" t="s">
        <v>82</v>
      </c>
      <c r="H848" s="68">
        <v>6.9566075014000902E-5</v>
      </c>
      <c r="I848" s="87">
        <v>5.1023627629217101</v>
      </c>
      <c r="J848" s="69" t="str">
        <f>_xlfn.XLOOKUP(SimpleBB[[#This Row],[customer_code]],'Input  - indicative charges'!$B$13:$B$69,'Input  - indicative charges'!$E$13:$E$69)</f>
        <v>Major Industrial</v>
      </c>
      <c r="K848" s="70">
        <f t="shared" si="13"/>
        <v>4.7168973177591678</v>
      </c>
    </row>
    <row r="849" spans="1:11" x14ac:dyDescent="0.25">
      <c r="A849" s="65">
        <v>44378</v>
      </c>
      <c r="B849" s="66" t="s">
        <v>138</v>
      </c>
      <c r="C849" s="66" t="s">
        <v>137</v>
      </c>
      <c r="D849" s="67">
        <v>125527.23</v>
      </c>
      <c r="E849" s="66">
        <v>0.58430000000000004</v>
      </c>
      <c r="F849" s="67">
        <v>73345.560488999996</v>
      </c>
      <c r="G849" s="66" t="s">
        <v>84</v>
      </c>
      <c r="H849" s="68">
        <v>0</v>
      </c>
      <c r="I849" s="87">
        <v>0</v>
      </c>
      <c r="J849" s="69" t="str">
        <f>_xlfn.XLOOKUP(SimpleBB[[#This Row],[customer_code]],'Input  - indicative charges'!$B$13:$B$69,'Input  - indicative charges'!$E$13:$E$69)</f>
        <v>Major Industrial</v>
      </c>
      <c r="K849" s="70">
        <f t="shared" si="13"/>
        <v>0</v>
      </c>
    </row>
    <row r="850" spans="1:11" x14ac:dyDescent="0.25">
      <c r="A850" s="65">
        <v>44378</v>
      </c>
      <c r="B850" s="66" t="s">
        <v>138</v>
      </c>
      <c r="C850" s="66" t="s">
        <v>137</v>
      </c>
      <c r="D850" s="67">
        <v>125527.23</v>
      </c>
      <c r="E850" s="66">
        <v>0.58430000000000004</v>
      </c>
      <c r="F850" s="67">
        <v>73345.560488999996</v>
      </c>
      <c r="G850" s="66" t="s">
        <v>86</v>
      </c>
      <c r="H850" s="68">
        <v>7.26193287755777E-6</v>
      </c>
      <c r="I850" s="87">
        <v>0.53263053713797104</v>
      </c>
      <c r="J850" s="69" t="str">
        <f>_xlfn.XLOOKUP(SimpleBB[[#This Row],[customer_code]],'Input  - indicative charges'!$B$13:$B$69,'Input  - indicative charges'!$E$13:$E$69)</f>
        <v>North Island generation</v>
      </c>
      <c r="K850" s="70">
        <f t="shared" si="13"/>
        <v>0.4923921854870415</v>
      </c>
    </row>
    <row r="851" spans="1:11" x14ac:dyDescent="0.25">
      <c r="A851" s="65">
        <v>44378</v>
      </c>
      <c r="B851" s="66" t="s">
        <v>138</v>
      </c>
      <c r="C851" s="66" t="s">
        <v>137</v>
      </c>
      <c r="D851" s="67">
        <v>125527.23</v>
      </c>
      <c r="E851" s="66">
        <v>0.58430000000000004</v>
      </c>
      <c r="F851" s="67">
        <v>73345.560488999996</v>
      </c>
      <c r="G851" s="66" t="s">
        <v>88</v>
      </c>
      <c r="H851" s="68">
        <v>3.3733976497655099E-4</v>
      </c>
      <c r="I851" s="87">
        <v>24.742374137432599</v>
      </c>
      <c r="J851" s="69" t="str">
        <f>_xlfn.XLOOKUP(SimpleBB[[#This Row],[customer_code]],'Input  - indicative charges'!$B$13:$B$69,'Input  - indicative charges'!$E$13:$E$69)</f>
        <v>North Island generation</v>
      </c>
      <c r="K851" s="70">
        <f t="shared" si="13"/>
        <v>22.873175355532901</v>
      </c>
    </row>
    <row r="852" spans="1:11" x14ac:dyDescent="0.25">
      <c r="A852" s="65">
        <v>44378</v>
      </c>
      <c r="B852" s="66" t="s">
        <v>138</v>
      </c>
      <c r="C852" s="66" t="s">
        <v>137</v>
      </c>
      <c r="D852" s="67">
        <v>125527.23</v>
      </c>
      <c r="E852" s="66">
        <v>0.58430000000000004</v>
      </c>
      <c r="F852" s="67">
        <v>73345.560488999996</v>
      </c>
      <c r="G852" s="66" t="s">
        <v>90</v>
      </c>
      <c r="H852" s="68">
        <v>0</v>
      </c>
      <c r="I852" s="87">
        <v>0</v>
      </c>
      <c r="J852" s="69" t="str">
        <f>_xlfn.XLOOKUP(SimpleBB[[#This Row],[customer_code]],'Input  - indicative charges'!$B$13:$B$69,'Input  - indicative charges'!$E$13:$E$69)</f>
        <v>Upper South Island distributor</v>
      </c>
      <c r="K852" s="70">
        <f t="shared" si="13"/>
        <v>0</v>
      </c>
    </row>
    <row r="853" spans="1:11" x14ac:dyDescent="0.25">
      <c r="A853" s="65">
        <v>44378</v>
      </c>
      <c r="B853" s="66" t="s">
        <v>138</v>
      </c>
      <c r="C853" s="66" t="s">
        <v>137</v>
      </c>
      <c r="D853" s="67">
        <v>125527.23</v>
      </c>
      <c r="E853" s="66">
        <v>0.58430000000000004</v>
      </c>
      <c r="F853" s="67">
        <v>73345.560488999996</v>
      </c>
      <c r="G853" s="66" t="s">
        <v>92</v>
      </c>
      <c r="H853" s="68">
        <v>5.2095704724317197E-6</v>
      </c>
      <c r="I853" s="87">
        <v>0.38209886620744898</v>
      </c>
      <c r="J853" s="69" t="str">
        <f>_xlfn.XLOOKUP(SimpleBB[[#This Row],[customer_code]],'Input  - indicative charges'!$B$13:$B$69,'Input  - indicative charges'!$E$13:$E$69)</f>
        <v>North Island generation</v>
      </c>
      <c r="K853" s="70">
        <f t="shared" si="13"/>
        <v>0.35323264943645283</v>
      </c>
    </row>
    <row r="854" spans="1:11" x14ac:dyDescent="0.25">
      <c r="A854" s="65">
        <v>44378</v>
      </c>
      <c r="B854" s="66" t="s">
        <v>138</v>
      </c>
      <c r="C854" s="66" t="s">
        <v>137</v>
      </c>
      <c r="D854" s="67">
        <v>125527.23</v>
      </c>
      <c r="E854" s="66">
        <v>0.58430000000000004</v>
      </c>
      <c r="F854" s="67">
        <v>73345.560488999996</v>
      </c>
      <c r="G854" s="66" t="s">
        <v>94</v>
      </c>
      <c r="H854" s="68">
        <v>2.7591913236931902E-5</v>
      </c>
      <c r="I854" s="87">
        <v>2.0237443413266298</v>
      </c>
      <c r="J854" s="69" t="str">
        <f>_xlfn.XLOOKUP(SimpleBB[[#This Row],[customer_code]],'Input  - indicative charges'!$B$13:$B$69,'Input  - indicative charges'!$E$13:$E$69)</f>
        <v>North Island generation</v>
      </c>
      <c r="K854" s="70">
        <f t="shared" si="13"/>
        <v>1.8708576200818325</v>
      </c>
    </row>
    <row r="855" spans="1:11" x14ac:dyDescent="0.25">
      <c r="A855" s="65">
        <v>44378</v>
      </c>
      <c r="B855" s="66" t="s">
        <v>138</v>
      </c>
      <c r="C855" s="66" t="s">
        <v>137</v>
      </c>
      <c r="D855" s="67">
        <v>125527.23</v>
      </c>
      <c r="E855" s="66">
        <v>0.58430000000000004</v>
      </c>
      <c r="F855" s="67">
        <v>73345.560488999996</v>
      </c>
      <c r="G855" s="66" t="s">
        <v>96</v>
      </c>
      <c r="H855" s="68">
        <v>5.9262102102105297E-11</v>
      </c>
      <c r="I855" s="87">
        <v>4.3466120944352598E-6</v>
      </c>
      <c r="J855" s="69" t="str">
        <f>_xlfn.XLOOKUP(SimpleBB[[#This Row],[customer_code]],'Input  - indicative charges'!$B$13:$B$69,'Input  - indicative charges'!$E$13:$E$69)</f>
        <v>Upper North Island distributor</v>
      </c>
      <c r="K855" s="70">
        <f t="shared" si="13"/>
        <v>4.0182409370362171E-6</v>
      </c>
    </row>
    <row r="856" spans="1:11" x14ac:dyDescent="0.25">
      <c r="A856" s="65">
        <v>44378</v>
      </c>
      <c r="B856" s="66" t="s">
        <v>138</v>
      </c>
      <c r="C856" s="66" t="s">
        <v>137</v>
      </c>
      <c r="D856" s="67">
        <v>125527.23</v>
      </c>
      <c r="E856" s="66">
        <v>0.58430000000000004</v>
      </c>
      <c r="F856" s="67">
        <v>73345.560488999996</v>
      </c>
      <c r="G856" s="66" t="s">
        <v>98</v>
      </c>
      <c r="H856" s="68">
        <v>2.5418784917989101E-7</v>
      </c>
      <c r="I856" s="87">
        <v>1.8643550267592499E-2</v>
      </c>
      <c r="J856" s="69" t="str">
        <f>_xlfn.XLOOKUP(SimpleBB[[#This Row],[customer_code]],'Input  - indicative charges'!$B$13:$B$69,'Input  - indicative charges'!$E$13:$E$69)</f>
        <v>Major Industrial</v>
      </c>
      <c r="K856" s="70">
        <f t="shared" si="13"/>
        <v>1.7235096040164599E-2</v>
      </c>
    </row>
    <row r="857" spans="1:11" x14ac:dyDescent="0.25">
      <c r="A857" s="65">
        <v>44378</v>
      </c>
      <c r="B857" s="66" t="s">
        <v>138</v>
      </c>
      <c r="C857" s="66" t="s">
        <v>137</v>
      </c>
      <c r="D857" s="67">
        <v>125527.23</v>
      </c>
      <c r="E857" s="66">
        <v>0.58430000000000004</v>
      </c>
      <c r="F857" s="67">
        <v>73345.560488999996</v>
      </c>
      <c r="G857" s="66" t="s">
        <v>100</v>
      </c>
      <c r="H857" s="68">
        <v>8.4663701798242796E-5</v>
      </c>
      <c r="I857" s="87">
        <v>6.2097066614656802</v>
      </c>
      <c r="J857" s="69" t="str">
        <f>_xlfn.XLOOKUP(SimpleBB[[#This Row],[customer_code]],'Input  - indicative charges'!$B$13:$B$69,'Input  - indicative charges'!$E$13:$E$69)</f>
        <v>North Island generation</v>
      </c>
      <c r="K857" s="70">
        <f t="shared" si="13"/>
        <v>5.7405853045945276</v>
      </c>
    </row>
    <row r="858" spans="1:11" x14ac:dyDescent="0.25">
      <c r="A858" s="65">
        <v>44378</v>
      </c>
      <c r="B858" s="66" t="s">
        <v>138</v>
      </c>
      <c r="C858" s="66" t="s">
        <v>137</v>
      </c>
      <c r="D858" s="67">
        <v>125527.23</v>
      </c>
      <c r="E858" s="66">
        <v>0.58430000000000004</v>
      </c>
      <c r="F858" s="67">
        <v>73345.560488999996</v>
      </c>
      <c r="G858" s="66" t="s">
        <v>102</v>
      </c>
      <c r="H858" s="68">
        <v>8.1344324859878295E-5</v>
      </c>
      <c r="I858" s="87">
        <v>5.9662450994470699</v>
      </c>
      <c r="J858" s="69" t="str">
        <f>_xlfn.XLOOKUP(SimpleBB[[#This Row],[customer_code]],'Input  - indicative charges'!$B$13:$B$69,'Input  - indicative charges'!$E$13:$E$69)</f>
        <v>Lower North Island distributor</v>
      </c>
      <c r="K858" s="70">
        <f t="shared" si="13"/>
        <v>5.5155164017700935</v>
      </c>
    </row>
    <row r="859" spans="1:11" x14ac:dyDescent="0.25">
      <c r="A859" s="65">
        <v>44378</v>
      </c>
      <c r="B859" s="66" t="s">
        <v>138</v>
      </c>
      <c r="C859" s="66" t="s">
        <v>137</v>
      </c>
      <c r="D859" s="67">
        <v>125527.23</v>
      </c>
      <c r="E859" s="66">
        <v>0.58430000000000004</v>
      </c>
      <c r="F859" s="67">
        <v>73345.560488999996</v>
      </c>
      <c r="G859" s="66" t="s">
        <v>104</v>
      </c>
      <c r="H859" s="68">
        <v>1.7033679114662601E-4</v>
      </c>
      <c r="I859" s="87">
        <v>12.493447418546999</v>
      </c>
      <c r="J859" s="69" t="str">
        <f>_xlfn.XLOOKUP(SimpleBB[[#This Row],[customer_code]],'Input  - indicative charges'!$B$13:$B$69,'Input  - indicative charges'!$E$13:$E$69)</f>
        <v>Lower North Island distributor</v>
      </c>
      <c r="K859" s="70">
        <f t="shared" si="13"/>
        <v>11.549611690950199</v>
      </c>
    </row>
    <row r="860" spans="1:11" x14ac:dyDescent="0.25">
      <c r="A860" s="65">
        <v>44378</v>
      </c>
      <c r="B860" s="66" t="s">
        <v>138</v>
      </c>
      <c r="C860" s="66" t="s">
        <v>137</v>
      </c>
      <c r="D860" s="67">
        <v>125527.23</v>
      </c>
      <c r="E860" s="66">
        <v>0.58430000000000004</v>
      </c>
      <c r="F860" s="67">
        <v>73345.560488999996</v>
      </c>
      <c r="G860" s="66" t="s">
        <v>106</v>
      </c>
      <c r="H860" s="68">
        <v>0</v>
      </c>
      <c r="I860" s="87">
        <v>0</v>
      </c>
      <c r="J860" s="69" t="str">
        <f>_xlfn.XLOOKUP(SimpleBB[[#This Row],[customer_code]],'Input  - indicative charges'!$B$13:$B$69,'Input  - indicative charges'!$E$13:$E$69)</f>
        <v>Upper North Island distributor</v>
      </c>
      <c r="K860" s="70">
        <f t="shared" si="13"/>
        <v>0</v>
      </c>
    </row>
    <row r="861" spans="1:11" x14ac:dyDescent="0.25">
      <c r="A861" s="65">
        <v>44378</v>
      </c>
      <c r="B861" s="66" t="s">
        <v>138</v>
      </c>
      <c r="C861" s="66" t="s">
        <v>137</v>
      </c>
      <c r="D861" s="67">
        <v>125527.23</v>
      </c>
      <c r="E861" s="66">
        <v>0.58430000000000004</v>
      </c>
      <c r="F861" s="67">
        <v>73345.560488999996</v>
      </c>
      <c r="G861" s="66" t="s">
        <v>108</v>
      </c>
      <c r="H861" s="68">
        <v>0</v>
      </c>
      <c r="I861" s="87">
        <v>0</v>
      </c>
      <c r="J861" s="69" t="str">
        <f>_xlfn.XLOOKUP(SimpleBB[[#This Row],[customer_code]],'Input  - indicative charges'!$B$13:$B$69,'Input  - indicative charges'!$E$13:$E$69)</f>
        <v>Lower North Island distributor</v>
      </c>
      <c r="K861" s="70">
        <f t="shared" si="13"/>
        <v>0</v>
      </c>
    </row>
    <row r="862" spans="1:11" x14ac:dyDescent="0.25">
      <c r="A862" s="65">
        <v>44378</v>
      </c>
      <c r="B862" s="66" t="s">
        <v>138</v>
      </c>
      <c r="C862" s="66" t="s">
        <v>137</v>
      </c>
      <c r="D862" s="67">
        <v>125527.23</v>
      </c>
      <c r="E862" s="66">
        <v>0.58430000000000004</v>
      </c>
      <c r="F862" s="67">
        <v>73345.560488999996</v>
      </c>
      <c r="G862" s="66" t="s">
        <v>110</v>
      </c>
      <c r="H862" s="68">
        <v>0</v>
      </c>
      <c r="I862" s="87">
        <v>0</v>
      </c>
      <c r="J862" s="69" t="str">
        <f>_xlfn.XLOOKUP(SimpleBB[[#This Row],[customer_code]],'Input  - indicative charges'!$B$13:$B$69,'Input  - indicative charges'!$E$13:$E$69)</f>
        <v>Lower South Island distributor</v>
      </c>
      <c r="K862" s="70">
        <f t="shared" si="13"/>
        <v>0</v>
      </c>
    </row>
    <row r="863" spans="1:11" x14ac:dyDescent="0.25">
      <c r="A863" s="65">
        <v>44378</v>
      </c>
      <c r="B863" s="66" t="s">
        <v>138</v>
      </c>
      <c r="C863" s="66" t="s">
        <v>137</v>
      </c>
      <c r="D863" s="67">
        <v>125527.23</v>
      </c>
      <c r="E863" s="66">
        <v>0.58430000000000004</v>
      </c>
      <c r="F863" s="67">
        <v>73345.560488999996</v>
      </c>
      <c r="G863" s="66" t="s">
        <v>112</v>
      </c>
      <c r="H863" s="68">
        <v>2.7867197976323802E-4</v>
      </c>
      <c r="I863" s="87">
        <v>20.439352548313899</v>
      </c>
      <c r="J863" s="69" t="str">
        <f>_xlfn.XLOOKUP(SimpleBB[[#This Row],[customer_code]],'Input  - indicative charges'!$B$13:$B$69,'Input  - indicative charges'!$E$13:$E$69)</f>
        <v>North Island generation</v>
      </c>
      <c r="K863" s="70">
        <f t="shared" si="13"/>
        <v>18.895231815440233</v>
      </c>
    </row>
    <row r="864" spans="1:11" x14ac:dyDescent="0.25">
      <c r="A864" s="65">
        <v>44378</v>
      </c>
      <c r="B864" s="66" t="s">
        <v>138</v>
      </c>
      <c r="C864" s="66" t="s">
        <v>137</v>
      </c>
      <c r="D864" s="67">
        <v>125527.23</v>
      </c>
      <c r="E864" s="66">
        <v>0.58430000000000004</v>
      </c>
      <c r="F864" s="67">
        <v>73345.560488999996</v>
      </c>
      <c r="G864" s="66" t="s">
        <v>114</v>
      </c>
      <c r="H864" s="68">
        <v>6.7003388509178207E-5</v>
      </c>
      <c r="I864" s="87">
        <v>4.9144010848679001</v>
      </c>
      <c r="J864" s="69" t="str">
        <f>_xlfn.XLOOKUP(SimpleBB[[#This Row],[customer_code]],'Input  - indicative charges'!$B$13:$B$69,'Input  - indicative charges'!$E$13:$E$69)</f>
        <v>Lower North Island distributor</v>
      </c>
      <c r="K864" s="70">
        <f t="shared" si="13"/>
        <v>4.5431354791270104</v>
      </c>
    </row>
    <row r="865" spans="1:11" x14ac:dyDescent="0.25">
      <c r="A865" s="65">
        <v>44378</v>
      </c>
      <c r="B865" s="66" t="s">
        <v>138</v>
      </c>
      <c r="C865" s="66" t="s">
        <v>137</v>
      </c>
      <c r="D865" s="67">
        <v>125527.23</v>
      </c>
      <c r="E865" s="66">
        <v>0.58430000000000004</v>
      </c>
      <c r="F865" s="67">
        <v>73345.560488999996</v>
      </c>
      <c r="G865" s="66" t="s">
        <v>116</v>
      </c>
      <c r="H865" s="68">
        <v>0</v>
      </c>
      <c r="I865" s="87">
        <v>0</v>
      </c>
      <c r="J865" s="69" t="str">
        <f>_xlfn.XLOOKUP(SimpleBB[[#This Row],[customer_code]],'Input  - indicative charges'!$B$13:$B$69,'Input  - indicative charges'!$E$13:$E$69)</f>
        <v>Major Industrial</v>
      </c>
      <c r="K865" s="70">
        <f t="shared" si="13"/>
        <v>0</v>
      </c>
    </row>
    <row r="866" spans="1:11" x14ac:dyDescent="0.25">
      <c r="A866" s="65">
        <v>44378</v>
      </c>
      <c r="B866" s="66" t="s">
        <v>138</v>
      </c>
      <c r="C866" s="66" t="s">
        <v>137</v>
      </c>
      <c r="D866" s="67">
        <v>125527.23</v>
      </c>
      <c r="E866" s="66">
        <v>0.58430000000000004</v>
      </c>
      <c r="F866" s="67">
        <v>73345.560488999996</v>
      </c>
      <c r="G866" s="66" t="s">
        <v>118</v>
      </c>
      <c r="H866" s="68">
        <v>0</v>
      </c>
      <c r="I866" s="87">
        <v>0</v>
      </c>
      <c r="J866" s="69" t="str">
        <f>_xlfn.XLOOKUP(SimpleBB[[#This Row],[customer_code]],'Input  - indicative charges'!$B$13:$B$69,'Input  - indicative charges'!$E$13:$E$69)</f>
        <v>Upper South Island distributor</v>
      </c>
      <c r="K866" s="70">
        <f t="shared" si="13"/>
        <v>0</v>
      </c>
    </row>
    <row r="867" spans="1:11" x14ac:dyDescent="0.25">
      <c r="A867" s="65">
        <v>44378</v>
      </c>
      <c r="B867" s="66" t="s">
        <v>138</v>
      </c>
      <c r="C867" s="66" t="s">
        <v>137</v>
      </c>
      <c r="D867" s="67">
        <v>125527.23</v>
      </c>
      <c r="E867" s="66">
        <v>0.58430000000000004</v>
      </c>
      <c r="F867" s="67">
        <v>73345.560488999996</v>
      </c>
      <c r="G867" s="66" t="s">
        <v>120</v>
      </c>
      <c r="H867" s="68">
        <v>1.974422387661E-7</v>
      </c>
      <c r="I867" s="87">
        <v>1.44815116665026E-2</v>
      </c>
      <c r="J867" s="69" t="str">
        <f>_xlfn.XLOOKUP(SimpleBB[[#This Row],[customer_code]],'Input  - indicative charges'!$B$13:$B$69,'Input  - indicative charges'!$E$13:$E$69)</f>
        <v>Lower North Island distributor</v>
      </c>
      <c r="K867" s="70">
        <f t="shared" si="13"/>
        <v>1.3387484722413164E-2</v>
      </c>
    </row>
    <row r="868" spans="1:11" x14ac:dyDescent="0.25">
      <c r="A868" s="65">
        <v>44378</v>
      </c>
      <c r="B868" s="66" t="s">
        <v>138</v>
      </c>
      <c r="C868" s="66" t="s">
        <v>137</v>
      </c>
      <c r="D868" s="67">
        <v>125527.23</v>
      </c>
      <c r="E868" s="66">
        <v>0.58430000000000004</v>
      </c>
      <c r="F868" s="67">
        <v>73345.560488999996</v>
      </c>
      <c r="G868" s="66" t="s">
        <v>241</v>
      </c>
      <c r="H868" s="68">
        <v>6.3215531244105601E-5</v>
      </c>
      <c r="I868" s="87">
        <v>4.6365785707088101</v>
      </c>
      <c r="J868" s="69" t="str">
        <f>_xlfn.XLOOKUP(SimpleBB[[#This Row],[customer_code]],'Input  - indicative charges'!$B$13:$B$69,'Input  - indicative charges'!$E$13:$E$69)</f>
        <v>North Island generation</v>
      </c>
      <c r="K868" s="70">
        <f t="shared" si="13"/>
        <v>4.2863014724638457</v>
      </c>
    </row>
    <row r="869" spans="1:11" x14ac:dyDescent="0.25">
      <c r="A869" s="65">
        <v>44440</v>
      </c>
      <c r="B869" s="66" t="s">
        <v>138</v>
      </c>
      <c r="C869" s="66" t="s">
        <v>137</v>
      </c>
      <c r="D869" s="67">
        <v>24428.97</v>
      </c>
      <c r="E869" s="66">
        <v>0.8962</v>
      </c>
      <c r="F869" s="67">
        <v>21893.242913999999</v>
      </c>
      <c r="G869" s="66" t="s">
        <v>8</v>
      </c>
      <c r="H869" s="68">
        <v>0</v>
      </c>
      <c r="I869" s="87">
        <v>0</v>
      </c>
      <c r="J869" s="69" t="str">
        <f>_xlfn.XLOOKUP(SimpleBB[[#This Row],[customer_code]],'Input  - indicative charges'!$B$13:$B$69,'Input  - indicative charges'!$E$13:$E$69)</f>
        <v>Lower South Island distributor</v>
      </c>
      <c r="K869" s="70">
        <f t="shared" si="13"/>
        <v>0</v>
      </c>
    </row>
    <row r="870" spans="1:11" x14ac:dyDescent="0.25">
      <c r="A870" s="65">
        <v>44440</v>
      </c>
      <c r="B870" s="66" t="s">
        <v>138</v>
      </c>
      <c r="C870" s="66" t="s">
        <v>137</v>
      </c>
      <c r="D870" s="67">
        <v>24428.97</v>
      </c>
      <c r="E870" s="66">
        <v>0.8962</v>
      </c>
      <c r="F870" s="67">
        <v>21893.242913999999</v>
      </c>
      <c r="G870" s="66" t="s">
        <v>10</v>
      </c>
      <c r="H870" s="68">
        <v>0</v>
      </c>
      <c r="I870" s="87">
        <v>0</v>
      </c>
      <c r="J870" s="69" t="str">
        <f>_xlfn.XLOOKUP(SimpleBB[[#This Row],[customer_code]],'Input  - indicative charges'!$B$13:$B$69,'Input  - indicative charges'!$E$13:$E$69)</f>
        <v>Upper South Island distributor</v>
      </c>
      <c r="K870" s="70">
        <f t="shared" si="13"/>
        <v>0</v>
      </c>
    </row>
    <row r="871" spans="1:11" x14ac:dyDescent="0.25">
      <c r="A871" s="65">
        <v>44440</v>
      </c>
      <c r="B871" s="66" t="s">
        <v>138</v>
      </c>
      <c r="C871" s="66" t="s">
        <v>137</v>
      </c>
      <c r="D871" s="67">
        <v>24428.97</v>
      </c>
      <c r="E871" s="66">
        <v>0.8962</v>
      </c>
      <c r="F871" s="67">
        <v>21893.242913999999</v>
      </c>
      <c r="G871" s="66" t="s">
        <v>12</v>
      </c>
      <c r="H871" s="68">
        <v>0</v>
      </c>
      <c r="I871" s="87">
        <v>0</v>
      </c>
      <c r="J871" s="69" t="str">
        <f>_xlfn.XLOOKUP(SimpleBB[[#This Row],[customer_code]],'Input  - indicative charges'!$B$13:$B$69,'Input  - indicative charges'!$E$13:$E$69)</f>
        <v>Lower North Island distributor</v>
      </c>
      <c r="K871" s="70">
        <f t="shared" si="13"/>
        <v>0</v>
      </c>
    </row>
    <row r="872" spans="1:11" x14ac:dyDescent="0.25">
      <c r="A872" s="65">
        <v>44440</v>
      </c>
      <c r="B872" s="66" t="s">
        <v>138</v>
      </c>
      <c r="C872" s="66" t="s">
        <v>137</v>
      </c>
      <c r="D872" s="67">
        <v>24428.97</v>
      </c>
      <c r="E872" s="66">
        <v>0.8962</v>
      </c>
      <c r="F872" s="67">
        <v>21893.242913999999</v>
      </c>
      <c r="G872" s="66" t="s">
        <v>14</v>
      </c>
      <c r="H872" s="68">
        <v>0</v>
      </c>
      <c r="I872" s="87">
        <v>0</v>
      </c>
      <c r="J872" s="69" t="str">
        <f>_xlfn.XLOOKUP(SimpleBB[[#This Row],[customer_code]],'Input  - indicative charges'!$B$13:$B$69,'Input  - indicative charges'!$E$13:$E$69)</f>
        <v>Upper North Island distributor</v>
      </c>
      <c r="K872" s="70">
        <f t="shared" si="13"/>
        <v>0</v>
      </c>
    </row>
    <row r="873" spans="1:11" x14ac:dyDescent="0.25">
      <c r="A873" s="65">
        <v>44440</v>
      </c>
      <c r="B873" s="66" t="s">
        <v>138</v>
      </c>
      <c r="C873" s="66" t="s">
        <v>137</v>
      </c>
      <c r="D873" s="67">
        <v>24428.97</v>
      </c>
      <c r="E873" s="66">
        <v>0.8962</v>
      </c>
      <c r="F873" s="67">
        <v>21893.242913999999</v>
      </c>
      <c r="G873" s="66" t="s">
        <v>16</v>
      </c>
      <c r="H873" s="68">
        <v>2.6904029848872801E-2</v>
      </c>
      <c r="I873" s="87">
        <v>589.01646084688002</v>
      </c>
      <c r="J873" s="69" t="str">
        <f>_xlfn.XLOOKUP(SimpleBB[[#This Row],[customer_code]],'Input  - indicative charges'!$B$13:$B$69,'Input  - indicative charges'!$E$13:$E$69)</f>
        <v>South Island generation</v>
      </c>
      <c r="K873" s="70">
        <f t="shared" si="13"/>
        <v>544.51835225720436</v>
      </c>
    </row>
    <row r="874" spans="1:11" x14ac:dyDescent="0.25">
      <c r="A874" s="65">
        <v>44440</v>
      </c>
      <c r="B874" s="66" t="s">
        <v>138</v>
      </c>
      <c r="C874" s="66" t="s">
        <v>137</v>
      </c>
      <c r="D874" s="67">
        <v>24428.97</v>
      </c>
      <c r="E874" s="66">
        <v>0.8962</v>
      </c>
      <c r="F874" s="67">
        <v>21893.242913999999</v>
      </c>
      <c r="G874" s="66" t="s">
        <v>19</v>
      </c>
      <c r="H874" s="68">
        <v>0.56050375283865395</v>
      </c>
      <c r="I874" s="87">
        <v>12271.244815105199</v>
      </c>
      <c r="J874" s="69" t="str">
        <f>_xlfn.XLOOKUP(SimpleBB[[#This Row],[customer_code]],'Input  - indicative charges'!$B$13:$B$69,'Input  - indicative charges'!$E$13:$E$69)</f>
        <v>Lower South Island distributor</v>
      </c>
      <c r="K874" s="70">
        <f t="shared" si="13"/>
        <v>11344.195707635527</v>
      </c>
    </row>
    <row r="875" spans="1:11" x14ac:dyDescent="0.25">
      <c r="A875" s="65">
        <v>44440</v>
      </c>
      <c r="B875" s="66" t="s">
        <v>138</v>
      </c>
      <c r="C875" s="66" t="s">
        <v>137</v>
      </c>
      <c r="D875" s="67">
        <v>24428.97</v>
      </c>
      <c r="E875" s="66">
        <v>0.8962</v>
      </c>
      <c r="F875" s="67">
        <v>21893.242913999999</v>
      </c>
      <c r="G875" s="66" t="s">
        <v>21</v>
      </c>
      <c r="H875" s="68">
        <v>0</v>
      </c>
      <c r="I875" s="87">
        <v>0</v>
      </c>
      <c r="J875" s="69" t="str">
        <f>_xlfn.XLOOKUP(SimpleBB[[#This Row],[customer_code]],'Input  - indicative charges'!$B$13:$B$69,'Input  - indicative charges'!$E$13:$E$69)</f>
        <v>Upper South Island distributor</v>
      </c>
      <c r="K875" s="70">
        <f t="shared" si="13"/>
        <v>0</v>
      </c>
    </row>
    <row r="876" spans="1:11" x14ac:dyDescent="0.25">
      <c r="A876" s="65">
        <v>44440</v>
      </c>
      <c r="B876" s="66" t="s">
        <v>138</v>
      </c>
      <c r="C876" s="66" t="s">
        <v>137</v>
      </c>
      <c r="D876" s="67">
        <v>24428.97</v>
      </c>
      <c r="E876" s="66">
        <v>0.8962</v>
      </c>
      <c r="F876" s="67">
        <v>21893.242913999999</v>
      </c>
      <c r="G876" s="66" t="s">
        <v>23</v>
      </c>
      <c r="H876" s="68">
        <v>0</v>
      </c>
      <c r="I876" s="87">
        <v>0</v>
      </c>
      <c r="J876" s="69" t="str">
        <f>_xlfn.XLOOKUP(SimpleBB[[#This Row],[customer_code]],'Input  - indicative charges'!$B$13:$B$69,'Input  - indicative charges'!$E$13:$E$69)</f>
        <v>Lower North Island distributor</v>
      </c>
      <c r="K876" s="70">
        <f t="shared" si="13"/>
        <v>0</v>
      </c>
    </row>
    <row r="877" spans="1:11" x14ac:dyDescent="0.25">
      <c r="A877" s="65">
        <v>44440</v>
      </c>
      <c r="B877" s="66" t="s">
        <v>138</v>
      </c>
      <c r="C877" s="66" t="s">
        <v>137</v>
      </c>
      <c r="D877" s="67">
        <v>24428.97</v>
      </c>
      <c r="E877" s="66">
        <v>0.8962</v>
      </c>
      <c r="F877" s="67">
        <v>21893.242913999999</v>
      </c>
      <c r="G877" s="66" t="s">
        <v>25</v>
      </c>
      <c r="H877" s="68">
        <v>3.6006539499712199E-2</v>
      </c>
      <c r="I877" s="87">
        <v>788.299915759736</v>
      </c>
      <c r="J877" s="69" t="str">
        <f>_xlfn.XLOOKUP(SimpleBB[[#This Row],[customer_code]],'Input  - indicative charges'!$B$13:$B$69,'Input  - indicative charges'!$E$13:$E$69)</f>
        <v>North Island generation</v>
      </c>
      <c r="K877" s="70">
        <f t="shared" si="13"/>
        <v>728.74664758404788</v>
      </c>
    </row>
    <row r="878" spans="1:11" x14ac:dyDescent="0.25">
      <c r="A878" s="65">
        <v>44440</v>
      </c>
      <c r="B878" s="66" t="s">
        <v>138</v>
      </c>
      <c r="C878" s="66" t="s">
        <v>137</v>
      </c>
      <c r="D878" s="67">
        <v>24428.97</v>
      </c>
      <c r="E878" s="66">
        <v>0.8962</v>
      </c>
      <c r="F878" s="67">
        <v>21893.242913999999</v>
      </c>
      <c r="G878" s="66" t="s">
        <v>27</v>
      </c>
      <c r="H878" s="68">
        <v>1.0640756958362499E-6</v>
      </c>
      <c r="I878" s="87">
        <v>2.3296067687826601E-2</v>
      </c>
      <c r="J878" s="69" t="str">
        <f>_xlfn.XLOOKUP(SimpleBB[[#This Row],[customer_code]],'Input  - indicative charges'!$B$13:$B$69,'Input  - indicative charges'!$E$13:$E$69)</f>
        <v>Lower North Island distributor</v>
      </c>
      <c r="K878" s="70">
        <f t="shared" si="13"/>
        <v>2.1536132238493169E-2</v>
      </c>
    </row>
    <row r="879" spans="1:11" x14ac:dyDescent="0.25">
      <c r="A879" s="65">
        <v>44440</v>
      </c>
      <c r="B879" s="66" t="s">
        <v>138</v>
      </c>
      <c r="C879" s="66" t="s">
        <v>137</v>
      </c>
      <c r="D879" s="67">
        <v>24428.97</v>
      </c>
      <c r="E879" s="66">
        <v>0.8962</v>
      </c>
      <c r="F879" s="67">
        <v>21893.242913999999</v>
      </c>
      <c r="G879" s="66" t="s">
        <v>29</v>
      </c>
      <c r="H879" s="68">
        <v>3.4269898332583398E-6</v>
      </c>
      <c r="I879" s="87">
        <v>7.5027920883333196E-2</v>
      </c>
      <c r="J879" s="69" t="str">
        <f>_xlfn.XLOOKUP(SimpleBB[[#This Row],[customer_code]],'Input  - indicative charges'!$B$13:$B$69,'Input  - indicative charges'!$E$13:$E$69)</f>
        <v>Lower North Island distributor</v>
      </c>
      <c r="K879" s="70">
        <f t="shared" si="13"/>
        <v>6.9359827047850292E-2</v>
      </c>
    </row>
    <row r="880" spans="1:11" x14ac:dyDescent="0.25">
      <c r="A880" s="65">
        <v>44440</v>
      </c>
      <c r="B880" s="66" t="s">
        <v>138</v>
      </c>
      <c r="C880" s="66" t="s">
        <v>137</v>
      </c>
      <c r="D880" s="67">
        <v>24428.97</v>
      </c>
      <c r="E880" s="66">
        <v>0.8962</v>
      </c>
      <c r="F880" s="67">
        <v>21893.242913999999</v>
      </c>
      <c r="G880" s="66" t="s">
        <v>31</v>
      </c>
      <c r="H880" s="68">
        <v>6.5908477316357102E-6</v>
      </c>
      <c r="I880" s="87">
        <v>0.14429503039788599</v>
      </c>
      <c r="J880" s="69" t="str">
        <f>_xlfn.XLOOKUP(SimpleBB[[#This Row],[customer_code]],'Input  - indicative charges'!$B$13:$B$69,'Input  - indicative charges'!$E$13:$E$69)</f>
        <v>Major Industrial</v>
      </c>
      <c r="K880" s="70">
        <f t="shared" si="13"/>
        <v>0.13339405163344897</v>
      </c>
    </row>
    <row r="881" spans="1:11" x14ac:dyDescent="0.25">
      <c r="A881" s="65">
        <v>44440</v>
      </c>
      <c r="B881" s="66" t="s">
        <v>138</v>
      </c>
      <c r="C881" s="66" t="s">
        <v>137</v>
      </c>
      <c r="D881" s="67">
        <v>24428.97</v>
      </c>
      <c r="E881" s="66">
        <v>0.8962</v>
      </c>
      <c r="F881" s="67">
        <v>21893.242913999999</v>
      </c>
      <c r="G881" s="66" t="s">
        <v>34</v>
      </c>
      <c r="H881" s="68">
        <v>0</v>
      </c>
      <c r="I881" s="87">
        <v>0</v>
      </c>
      <c r="J881" s="69" t="str">
        <f>_xlfn.XLOOKUP(SimpleBB[[#This Row],[customer_code]],'Input  - indicative charges'!$B$13:$B$69,'Input  - indicative charges'!$E$13:$E$69)</f>
        <v>Major Industrial</v>
      </c>
      <c r="K881" s="70">
        <f t="shared" si="13"/>
        <v>0</v>
      </c>
    </row>
    <row r="882" spans="1:11" x14ac:dyDescent="0.25">
      <c r="A882" s="65">
        <v>44440</v>
      </c>
      <c r="B882" s="66" t="s">
        <v>138</v>
      </c>
      <c r="C882" s="66" t="s">
        <v>137</v>
      </c>
      <c r="D882" s="67">
        <v>24428.97</v>
      </c>
      <c r="E882" s="66">
        <v>0.8962</v>
      </c>
      <c r="F882" s="67">
        <v>21893.242913999999</v>
      </c>
      <c r="G882" s="66" t="s">
        <v>36</v>
      </c>
      <c r="H882" s="68">
        <v>0</v>
      </c>
      <c r="I882" s="87">
        <v>0</v>
      </c>
      <c r="J882" s="69" t="str">
        <f>_xlfn.XLOOKUP(SimpleBB[[#This Row],[customer_code]],'Input  - indicative charges'!$B$13:$B$69,'Input  - indicative charges'!$E$13:$E$69)</f>
        <v>Upper South Island distributor</v>
      </c>
      <c r="K882" s="70">
        <f t="shared" si="13"/>
        <v>0</v>
      </c>
    </row>
    <row r="883" spans="1:11" x14ac:dyDescent="0.25">
      <c r="A883" s="65">
        <v>44440</v>
      </c>
      <c r="B883" s="66" t="s">
        <v>138</v>
      </c>
      <c r="C883" s="66" t="s">
        <v>137</v>
      </c>
      <c r="D883" s="67">
        <v>24428.97</v>
      </c>
      <c r="E883" s="66">
        <v>0.8962</v>
      </c>
      <c r="F883" s="67">
        <v>21893.242913999999</v>
      </c>
      <c r="G883" s="66" t="s">
        <v>38</v>
      </c>
      <c r="H883" s="68">
        <v>9.8371862701187997E-6</v>
      </c>
      <c r="I883" s="87">
        <v>0.21536790860197599</v>
      </c>
      <c r="J883" s="69" t="str">
        <f>_xlfn.XLOOKUP(SimpleBB[[#This Row],[customer_code]],'Input  - indicative charges'!$B$13:$B$69,'Input  - indicative charges'!$E$13:$E$69)</f>
        <v>North Island generation</v>
      </c>
      <c r="K883" s="70">
        <f t="shared" si="13"/>
        <v>0.19909762547623264</v>
      </c>
    </row>
    <row r="884" spans="1:11" x14ac:dyDescent="0.25">
      <c r="A884" s="65">
        <v>44440</v>
      </c>
      <c r="B884" s="66" t="s">
        <v>138</v>
      </c>
      <c r="C884" s="66" t="s">
        <v>137</v>
      </c>
      <c r="D884" s="67">
        <v>24428.97</v>
      </c>
      <c r="E884" s="66">
        <v>0.8962</v>
      </c>
      <c r="F884" s="67">
        <v>21893.242913999999</v>
      </c>
      <c r="G884" s="66" t="s">
        <v>40</v>
      </c>
      <c r="H884" s="68">
        <v>2.5151190586759598E-7</v>
      </c>
      <c r="I884" s="87">
        <v>5.5064112509223802E-3</v>
      </c>
      <c r="J884" s="69" t="str">
        <f>_xlfn.XLOOKUP(SimpleBB[[#This Row],[customer_code]],'Input  - indicative charges'!$B$13:$B$69,'Input  - indicative charges'!$E$13:$E$69)</f>
        <v>North Island generation</v>
      </c>
      <c r="K884" s="70">
        <f t="shared" si="13"/>
        <v>5.0904213727606352E-3</v>
      </c>
    </row>
    <row r="885" spans="1:11" x14ac:dyDescent="0.25">
      <c r="A885" s="65">
        <v>44440</v>
      </c>
      <c r="B885" s="66" t="s">
        <v>138</v>
      </c>
      <c r="C885" s="66" t="s">
        <v>137</v>
      </c>
      <c r="D885" s="67">
        <v>24428.97</v>
      </c>
      <c r="E885" s="66">
        <v>0.8962</v>
      </c>
      <c r="F885" s="67">
        <v>21893.242913999999</v>
      </c>
      <c r="G885" s="66" t="s">
        <v>42</v>
      </c>
      <c r="H885" s="68">
        <v>0.30476203542621499</v>
      </c>
      <c r="I885" s="87">
        <v>6672.2292725512098</v>
      </c>
      <c r="J885" s="69" t="str">
        <f>_xlfn.XLOOKUP(SimpleBB[[#This Row],[customer_code]],'Input  - indicative charges'!$B$13:$B$69,'Input  - indicative charges'!$E$13:$E$69)</f>
        <v>South Island generation</v>
      </c>
      <c r="K885" s="70">
        <f t="shared" si="13"/>
        <v>6168.1659696711595</v>
      </c>
    </row>
    <row r="886" spans="1:11" x14ac:dyDescent="0.25">
      <c r="A886" s="65">
        <v>44440</v>
      </c>
      <c r="B886" s="66" t="s">
        <v>138</v>
      </c>
      <c r="C886" s="66" t="s">
        <v>137</v>
      </c>
      <c r="D886" s="67">
        <v>24428.97</v>
      </c>
      <c r="E886" s="66">
        <v>0.8962</v>
      </c>
      <c r="F886" s="67">
        <v>21893.242913999999</v>
      </c>
      <c r="G886" s="66" t="s">
        <v>44</v>
      </c>
      <c r="H886" s="68">
        <v>0</v>
      </c>
      <c r="I886" s="87">
        <v>0</v>
      </c>
      <c r="J886" s="69" t="str">
        <f>_xlfn.XLOOKUP(SimpleBB[[#This Row],[customer_code]],'Input  - indicative charges'!$B$13:$B$69,'Input  - indicative charges'!$E$13:$E$69)</f>
        <v>Major Industrial</v>
      </c>
      <c r="K886" s="70">
        <f t="shared" si="13"/>
        <v>0</v>
      </c>
    </row>
    <row r="887" spans="1:11" x14ac:dyDescent="0.25">
      <c r="A887" s="65">
        <v>44440</v>
      </c>
      <c r="B887" s="66" t="s">
        <v>138</v>
      </c>
      <c r="C887" s="66" t="s">
        <v>137</v>
      </c>
      <c r="D887" s="67">
        <v>24428.97</v>
      </c>
      <c r="E887" s="66">
        <v>0.8962</v>
      </c>
      <c r="F887" s="67">
        <v>21893.242913999999</v>
      </c>
      <c r="G887" s="66" t="s">
        <v>46</v>
      </c>
      <c r="H887" s="68">
        <v>0</v>
      </c>
      <c r="I887" s="87">
        <v>0</v>
      </c>
      <c r="J887" s="69" t="str">
        <f>_xlfn.XLOOKUP(SimpleBB[[#This Row],[customer_code]],'Input  - indicative charges'!$B$13:$B$69,'Input  - indicative charges'!$E$13:$E$69)</f>
        <v>Upper South Island distributor</v>
      </c>
      <c r="K887" s="70">
        <f t="shared" si="13"/>
        <v>0</v>
      </c>
    </row>
    <row r="888" spans="1:11" x14ac:dyDescent="0.25">
      <c r="A888" s="65">
        <v>44440</v>
      </c>
      <c r="B888" s="66" t="s">
        <v>138</v>
      </c>
      <c r="C888" s="66" t="s">
        <v>137</v>
      </c>
      <c r="D888" s="67">
        <v>24428.97</v>
      </c>
      <c r="E888" s="66">
        <v>0.8962</v>
      </c>
      <c r="F888" s="67">
        <v>21893.242913999999</v>
      </c>
      <c r="G888" s="66" t="s">
        <v>48</v>
      </c>
      <c r="H888" s="68">
        <v>2.2281352636733202E-3</v>
      </c>
      <c r="I888" s="87">
        <v>48.781106572849502</v>
      </c>
      <c r="J888" s="69" t="str">
        <f>_xlfn.XLOOKUP(SimpleBB[[#This Row],[customer_code]],'Input  - indicative charges'!$B$13:$B$69,'Input  - indicative charges'!$E$13:$E$69)</f>
        <v>North Island generation</v>
      </c>
      <c r="K888" s="70">
        <f t="shared" si="13"/>
        <v>45.09586664885444</v>
      </c>
    </row>
    <row r="889" spans="1:11" x14ac:dyDescent="0.25">
      <c r="A889" s="65">
        <v>44440</v>
      </c>
      <c r="B889" s="66" t="s">
        <v>138</v>
      </c>
      <c r="C889" s="66" t="s">
        <v>137</v>
      </c>
      <c r="D889" s="67">
        <v>24428.97</v>
      </c>
      <c r="E889" s="66">
        <v>0.8962</v>
      </c>
      <c r="F889" s="67">
        <v>21893.242913999999</v>
      </c>
      <c r="G889" s="66" t="s">
        <v>50</v>
      </c>
      <c r="H889" s="68">
        <v>4.6515172561984098E-4</v>
      </c>
      <c r="I889" s="87">
        <v>10.1836797208614</v>
      </c>
      <c r="J889" s="69" t="str">
        <f>_xlfn.XLOOKUP(SimpleBB[[#This Row],[customer_code]],'Input  - indicative charges'!$B$13:$B$69,'Input  - indicative charges'!$E$13:$E$69)</f>
        <v>North Island generation</v>
      </c>
      <c r="K889" s="70">
        <f t="shared" si="13"/>
        <v>9.4143387666038088</v>
      </c>
    </row>
    <row r="890" spans="1:11" x14ac:dyDescent="0.25">
      <c r="A890" s="65">
        <v>44440</v>
      </c>
      <c r="B890" s="66" t="s">
        <v>138</v>
      </c>
      <c r="C890" s="66" t="s">
        <v>137</v>
      </c>
      <c r="D890" s="67">
        <v>24428.97</v>
      </c>
      <c r="E890" s="66">
        <v>0.8962</v>
      </c>
      <c r="F890" s="67">
        <v>21893.242913999999</v>
      </c>
      <c r="G890" s="66" t="s">
        <v>52</v>
      </c>
      <c r="H890" s="68">
        <v>9.3930339638881701E-4</v>
      </c>
      <c r="I890" s="87">
        <v>20.564397427085598</v>
      </c>
      <c r="J890" s="69" t="str">
        <f>_xlfn.XLOOKUP(SimpleBB[[#This Row],[customer_code]],'Input  - indicative charges'!$B$13:$B$69,'Input  - indicative charges'!$E$13:$E$69)</f>
        <v>North Island generation</v>
      </c>
      <c r="K890" s="70">
        <f t="shared" si="13"/>
        <v>19.010829996260291</v>
      </c>
    </row>
    <row r="891" spans="1:11" x14ac:dyDescent="0.25">
      <c r="A891" s="65">
        <v>44440</v>
      </c>
      <c r="B891" s="66" t="s">
        <v>138</v>
      </c>
      <c r="C891" s="66" t="s">
        <v>137</v>
      </c>
      <c r="D891" s="67">
        <v>24428.97</v>
      </c>
      <c r="E891" s="66">
        <v>0.8962</v>
      </c>
      <c r="F891" s="67">
        <v>21893.242913999999</v>
      </c>
      <c r="G891" s="66" t="s">
        <v>54</v>
      </c>
      <c r="H891" s="68">
        <v>0</v>
      </c>
      <c r="I891" s="87">
        <v>0</v>
      </c>
      <c r="J891" s="69" t="str">
        <f>_xlfn.XLOOKUP(SimpleBB[[#This Row],[customer_code]],'Input  - indicative charges'!$B$13:$B$69,'Input  - indicative charges'!$E$13:$E$69)</f>
        <v>Upper South Island distributor</v>
      </c>
      <c r="K891" s="70">
        <f t="shared" si="13"/>
        <v>0</v>
      </c>
    </row>
    <row r="892" spans="1:11" x14ac:dyDescent="0.25">
      <c r="A892" s="65">
        <v>44440</v>
      </c>
      <c r="B892" s="66" t="s">
        <v>138</v>
      </c>
      <c r="C892" s="66" t="s">
        <v>137</v>
      </c>
      <c r="D892" s="67">
        <v>24428.97</v>
      </c>
      <c r="E892" s="66">
        <v>0.8962</v>
      </c>
      <c r="F892" s="67">
        <v>21893.242913999999</v>
      </c>
      <c r="G892" s="66" t="s">
        <v>56</v>
      </c>
      <c r="H892" s="68">
        <v>0</v>
      </c>
      <c r="I892" s="87">
        <v>0</v>
      </c>
      <c r="J892" s="69" t="str">
        <f>_xlfn.XLOOKUP(SimpleBB[[#This Row],[customer_code]],'Input  - indicative charges'!$B$13:$B$69,'Input  - indicative charges'!$E$13:$E$69)</f>
        <v>Upper North Island distributor</v>
      </c>
      <c r="K892" s="70">
        <f t="shared" si="13"/>
        <v>0</v>
      </c>
    </row>
    <row r="893" spans="1:11" x14ac:dyDescent="0.25">
      <c r="A893" s="65">
        <v>44440</v>
      </c>
      <c r="B893" s="66" t="s">
        <v>138</v>
      </c>
      <c r="C893" s="66" t="s">
        <v>137</v>
      </c>
      <c r="D893" s="67">
        <v>24428.97</v>
      </c>
      <c r="E893" s="66">
        <v>0.8962</v>
      </c>
      <c r="F893" s="67">
        <v>21893.242913999999</v>
      </c>
      <c r="G893" s="66" t="s">
        <v>58</v>
      </c>
      <c r="H893" s="68">
        <v>5.79734855266989E-4</v>
      </c>
      <c r="I893" s="87">
        <v>12.692276012072799</v>
      </c>
      <c r="J893" s="69" t="str">
        <f>_xlfn.XLOOKUP(SimpleBB[[#This Row],[customer_code]],'Input  - indicative charges'!$B$13:$B$69,'Input  - indicative charges'!$E$13:$E$69)</f>
        <v>North Island generation</v>
      </c>
      <c r="K893" s="70">
        <f t="shared" si="13"/>
        <v>11.733419488057638</v>
      </c>
    </row>
    <row r="894" spans="1:11" x14ac:dyDescent="0.25">
      <c r="A894" s="65">
        <v>44440</v>
      </c>
      <c r="B894" s="66" t="s">
        <v>138</v>
      </c>
      <c r="C894" s="66" t="s">
        <v>137</v>
      </c>
      <c r="D894" s="67">
        <v>24428.97</v>
      </c>
      <c r="E894" s="66">
        <v>0.8962</v>
      </c>
      <c r="F894" s="67">
        <v>21893.242913999999</v>
      </c>
      <c r="G894" s="66" t="s">
        <v>60</v>
      </c>
      <c r="H894" s="68">
        <v>0</v>
      </c>
      <c r="I894" s="87">
        <v>0</v>
      </c>
      <c r="J894" s="69" t="str">
        <f>_xlfn.XLOOKUP(SimpleBB[[#This Row],[customer_code]],'Input  - indicative charges'!$B$13:$B$69,'Input  - indicative charges'!$E$13:$E$69)</f>
        <v>Major Industrial</v>
      </c>
      <c r="K894" s="70">
        <f t="shared" si="13"/>
        <v>0</v>
      </c>
    </row>
    <row r="895" spans="1:11" x14ac:dyDescent="0.25">
      <c r="A895" s="65">
        <v>44440</v>
      </c>
      <c r="B895" s="66" t="s">
        <v>138</v>
      </c>
      <c r="C895" s="66" t="s">
        <v>137</v>
      </c>
      <c r="D895" s="67">
        <v>24428.97</v>
      </c>
      <c r="E895" s="66">
        <v>0.8962</v>
      </c>
      <c r="F895" s="67">
        <v>21893.242913999999</v>
      </c>
      <c r="G895" s="66" t="s">
        <v>62</v>
      </c>
      <c r="H895" s="68">
        <v>1.8494318224065999E-13</v>
      </c>
      <c r="I895" s="87">
        <v>4.0490060140829599E-9</v>
      </c>
      <c r="J895" s="69" t="str">
        <f>_xlfn.XLOOKUP(SimpleBB[[#This Row],[customer_code]],'Input  - indicative charges'!$B$13:$B$69,'Input  - indicative charges'!$E$13:$E$69)</f>
        <v>Major Industrial</v>
      </c>
      <c r="K895" s="70">
        <f t="shared" si="13"/>
        <v>3.7431179425749699E-9</v>
      </c>
    </row>
    <row r="896" spans="1:11" x14ac:dyDescent="0.25">
      <c r="A896" s="65">
        <v>44440</v>
      </c>
      <c r="B896" s="66" t="s">
        <v>138</v>
      </c>
      <c r="C896" s="66" t="s">
        <v>137</v>
      </c>
      <c r="D896" s="67">
        <v>24428.97</v>
      </c>
      <c r="E896" s="66">
        <v>0.8962</v>
      </c>
      <c r="F896" s="67">
        <v>21893.242913999999</v>
      </c>
      <c r="G896" s="66" t="s">
        <v>64</v>
      </c>
      <c r="H896" s="68">
        <v>0</v>
      </c>
      <c r="I896" s="87">
        <v>0</v>
      </c>
      <c r="J896" s="69" t="str">
        <f>_xlfn.XLOOKUP(SimpleBB[[#This Row],[customer_code]],'Input  - indicative charges'!$B$13:$B$69,'Input  - indicative charges'!$E$13:$E$69)</f>
        <v>Major Industrial</v>
      </c>
      <c r="K896" s="70">
        <f t="shared" si="13"/>
        <v>0</v>
      </c>
    </row>
    <row r="897" spans="1:11" x14ac:dyDescent="0.25">
      <c r="A897" s="65">
        <v>44440</v>
      </c>
      <c r="B897" s="66" t="s">
        <v>138</v>
      </c>
      <c r="C897" s="66" t="s">
        <v>137</v>
      </c>
      <c r="D897" s="67">
        <v>24428.97</v>
      </c>
      <c r="E897" s="66">
        <v>0.8962</v>
      </c>
      <c r="F897" s="67">
        <v>21893.242913999999</v>
      </c>
      <c r="G897" s="66" t="s">
        <v>66</v>
      </c>
      <c r="H897" s="68">
        <v>0</v>
      </c>
      <c r="I897" s="87">
        <v>0</v>
      </c>
      <c r="J897" s="69" t="str">
        <f>_xlfn.XLOOKUP(SimpleBB[[#This Row],[customer_code]],'Input  - indicative charges'!$B$13:$B$69,'Input  - indicative charges'!$E$13:$E$69)</f>
        <v>Upper South Island distributor</v>
      </c>
      <c r="K897" s="70">
        <f t="shared" si="13"/>
        <v>0</v>
      </c>
    </row>
    <row r="898" spans="1:11" x14ac:dyDescent="0.25">
      <c r="A898" s="65">
        <v>44440</v>
      </c>
      <c r="B898" s="66" t="s">
        <v>138</v>
      </c>
      <c r="C898" s="66" t="s">
        <v>137</v>
      </c>
      <c r="D898" s="67">
        <v>24428.97</v>
      </c>
      <c r="E898" s="66">
        <v>0.8962</v>
      </c>
      <c r="F898" s="67">
        <v>21893.242913999999</v>
      </c>
      <c r="G898" s="66" t="s">
        <v>68</v>
      </c>
      <c r="H898" s="68">
        <v>0</v>
      </c>
      <c r="I898" s="87">
        <v>0</v>
      </c>
      <c r="J898" s="69" t="str">
        <f>_xlfn.XLOOKUP(SimpleBB[[#This Row],[customer_code]],'Input  - indicative charges'!$B$13:$B$69,'Input  - indicative charges'!$E$13:$E$69)</f>
        <v>Major Industrial</v>
      </c>
      <c r="K898" s="70">
        <f t="shared" si="13"/>
        <v>0</v>
      </c>
    </row>
    <row r="899" spans="1:11" x14ac:dyDescent="0.25">
      <c r="A899" s="65">
        <v>44440</v>
      </c>
      <c r="B899" s="66" t="s">
        <v>138</v>
      </c>
      <c r="C899" s="66" t="s">
        <v>137</v>
      </c>
      <c r="D899" s="67">
        <v>24428.97</v>
      </c>
      <c r="E899" s="66">
        <v>0.8962</v>
      </c>
      <c r="F899" s="67">
        <v>21893.242913999999</v>
      </c>
      <c r="G899" s="66" t="s">
        <v>70</v>
      </c>
      <c r="H899" s="68">
        <v>4.42790132512747E-6</v>
      </c>
      <c r="I899" s="87">
        <v>9.69411193102383E-2</v>
      </c>
      <c r="J899" s="69" t="str">
        <f>_xlfn.XLOOKUP(SimpleBB[[#This Row],[customer_code]],'Input  - indicative charges'!$B$13:$B$69,'Input  - indicative charges'!$E$13:$E$69)</f>
        <v>Lower North Island distributor</v>
      </c>
      <c r="K899" s="70">
        <f t="shared" si="13"/>
        <v>8.9617560902940971E-2</v>
      </c>
    </row>
    <row r="900" spans="1:11" x14ac:dyDescent="0.25">
      <c r="A900" s="65">
        <v>44440</v>
      </c>
      <c r="B900" s="66" t="s">
        <v>138</v>
      </c>
      <c r="C900" s="66" t="s">
        <v>137</v>
      </c>
      <c r="D900" s="67">
        <v>24428.97</v>
      </c>
      <c r="E900" s="66">
        <v>0.8962</v>
      </c>
      <c r="F900" s="67">
        <v>21893.242913999999</v>
      </c>
      <c r="G900" s="66" t="s">
        <v>72</v>
      </c>
      <c r="H900" s="68">
        <v>6.6393061968075803E-2</v>
      </c>
      <c r="I900" s="87">
        <v>1453.5594334713301</v>
      </c>
      <c r="J900" s="69" t="str">
        <f>_xlfn.XLOOKUP(SimpleBB[[#This Row],[customer_code]],'Input  - indicative charges'!$B$13:$B$69,'Input  - indicative charges'!$E$13:$E$69)</f>
        <v>Lower South Island distributor</v>
      </c>
      <c r="K900" s="70">
        <f t="shared" si="13"/>
        <v>1343.7481636484838</v>
      </c>
    </row>
    <row r="901" spans="1:11" x14ac:dyDescent="0.25">
      <c r="A901" s="65">
        <v>44440</v>
      </c>
      <c r="B901" s="66" t="s">
        <v>138</v>
      </c>
      <c r="C901" s="66" t="s">
        <v>137</v>
      </c>
      <c r="D901" s="67">
        <v>24428.97</v>
      </c>
      <c r="E901" s="66">
        <v>0.8962</v>
      </c>
      <c r="F901" s="67">
        <v>21893.242913999999</v>
      </c>
      <c r="G901" s="66" t="s">
        <v>74</v>
      </c>
      <c r="H901" s="68">
        <v>0</v>
      </c>
      <c r="I901" s="87">
        <v>0</v>
      </c>
      <c r="J901" s="69" t="str">
        <f>_xlfn.XLOOKUP(SimpleBB[[#This Row],[customer_code]],'Input  - indicative charges'!$B$13:$B$69,'Input  - indicative charges'!$E$13:$E$69)</f>
        <v>Major Industrial</v>
      </c>
      <c r="K901" s="70">
        <f t="shared" si="13"/>
        <v>0</v>
      </c>
    </row>
    <row r="902" spans="1:11" x14ac:dyDescent="0.25">
      <c r="A902" s="65">
        <v>44440</v>
      </c>
      <c r="B902" s="66" t="s">
        <v>138</v>
      </c>
      <c r="C902" s="66" t="s">
        <v>137</v>
      </c>
      <c r="D902" s="67">
        <v>24428.97</v>
      </c>
      <c r="E902" s="66">
        <v>0.8962</v>
      </c>
      <c r="F902" s="67">
        <v>21893.242913999999</v>
      </c>
      <c r="G902" s="66" t="s">
        <v>76</v>
      </c>
      <c r="H902" s="68">
        <v>0</v>
      </c>
      <c r="I902" s="87">
        <v>0</v>
      </c>
      <c r="J902" s="69" t="str">
        <f>_xlfn.XLOOKUP(SimpleBB[[#This Row],[customer_code]],'Input  - indicative charges'!$B$13:$B$69,'Input  - indicative charges'!$E$13:$E$69)</f>
        <v>Lower North Island distributor</v>
      </c>
      <c r="K902" s="70">
        <f t="shared" si="13"/>
        <v>0</v>
      </c>
    </row>
    <row r="903" spans="1:11" x14ac:dyDescent="0.25">
      <c r="A903" s="65">
        <v>44440</v>
      </c>
      <c r="B903" s="66" t="s">
        <v>138</v>
      </c>
      <c r="C903" s="66" t="s">
        <v>137</v>
      </c>
      <c r="D903" s="67">
        <v>24428.97</v>
      </c>
      <c r="E903" s="66">
        <v>0.8962</v>
      </c>
      <c r="F903" s="67">
        <v>21893.242913999999</v>
      </c>
      <c r="G903" s="66" t="s">
        <v>78</v>
      </c>
      <c r="H903" s="68">
        <v>1.3247790225568201E-12</v>
      </c>
      <c r="I903" s="87">
        <v>2.9003708948207899E-8</v>
      </c>
      <c r="J903" s="69" t="str">
        <f>_xlfn.XLOOKUP(SimpleBB[[#This Row],[customer_code]],'Input  - indicative charges'!$B$13:$B$69,'Input  - indicative charges'!$E$13:$E$69)</f>
        <v>North Island generation</v>
      </c>
      <c r="K903" s="70">
        <f t="shared" si="13"/>
        <v>2.6812581405821256E-8</v>
      </c>
    </row>
    <row r="904" spans="1:11" x14ac:dyDescent="0.25">
      <c r="A904" s="65">
        <v>44440</v>
      </c>
      <c r="B904" s="66" t="s">
        <v>138</v>
      </c>
      <c r="C904" s="66" t="s">
        <v>137</v>
      </c>
      <c r="D904" s="67">
        <v>24428.97</v>
      </c>
      <c r="E904" s="66">
        <v>0.8962</v>
      </c>
      <c r="F904" s="67">
        <v>21893.242913999999</v>
      </c>
      <c r="G904" s="66" t="s">
        <v>80</v>
      </c>
      <c r="H904" s="68">
        <v>0</v>
      </c>
      <c r="I904" s="87">
        <v>0</v>
      </c>
      <c r="J904" s="69" t="str">
        <f>_xlfn.XLOOKUP(SimpleBB[[#This Row],[customer_code]],'Input  - indicative charges'!$B$13:$B$69,'Input  - indicative charges'!$E$13:$E$69)</f>
        <v>Major Industrial</v>
      </c>
      <c r="K904" s="70">
        <f t="shared" si="13"/>
        <v>0</v>
      </c>
    </row>
    <row r="905" spans="1:11" x14ac:dyDescent="0.25">
      <c r="A905" s="65">
        <v>44440</v>
      </c>
      <c r="B905" s="66" t="s">
        <v>138</v>
      </c>
      <c r="C905" s="66" t="s">
        <v>137</v>
      </c>
      <c r="D905" s="67">
        <v>24428.97</v>
      </c>
      <c r="E905" s="66">
        <v>0.8962</v>
      </c>
      <c r="F905" s="67">
        <v>21893.242913999999</v>
      </c>
      <c r="G905" s="66" t="s">
        <v>82</v>
      </c>
      <c r="H905" s="68">
        <v>6.9566075014000902E-5</v>
      </c>
      <c r="I905" s="87">
        <v>1.5230269788550601</v>
      </c>
      <c r="J905" s="69" t="str">
        <f>_xlfn.XLOOKUP(SimpleBB[[#This Row],[customer_code]],'Input  - indicative charges'!$B$13:$B$69,'Input  - indicative charges'!$E$13:$E$69)</f>
        <v>Major Industrial</v>
      </c>
      <c r="K905" s="70">
        <f t="shared" si="13"/>
        <v>1.4079676818828555</v>
      </c>
    </row>
    <row r="906" spans="1:11" x14ac:dyDescent="0.25">
      <c r="A906" s="65">
        <v>44440</v>
      </c>
      <c r="B906" s="66" t="s">
        <v>138</v>
      </c>
      <c r="C906" s="66" t="s">
        <v>137</v>
      </c>
      <c r="D906" s="67">
        <v>24428.97</v>
      </c>
      <c r="E906" s="66">
        <v>0.8962</v>
      </c>
      <c r="F906" s="67">
        <v>21893.242913999999</v>
      </c>
      <c r="G906" s="66" t="s">
        <v>84</v>
      </c>
      <c r="H906" s="68">
        <v>0</v>
      </c>
      <c r="I906" s="87">
        <v>0</v>
      </c>
      <c r="J906" s="69" t="str">
        <f>_xlfn.XLOOKUP(SimpleBB[[#This Row],[customer_code]],'Input  - indicative charges'!$B$13:$B$69,'Input  - indicative charges'!$E$13:$E$69)</f>
        <v>Major Industrial</v>
      </c>
      <c r="K906" s="70">
        <f t="shared" si="13"/>
        <v>0</v>
      </c>
    </row>
    <row r="907" spans="1:11" x14ac:dyDescent="0.25">
      <c r="A907" s="65">
        <v>44440</v>
      </c>
      <c r="B907" s="66" t="s">
        <v>138</v>
      </c>
      <c r="C907" s="66" t="s">
        <v>137</v>
      </c>
      <c r="D907" s="67">
        <v>24428.97</v>
      </c>
      <c r="E907" s="66">
        <v>0.8962</v>
      </c>
      <c r="F907" s="67">
        <v>21893.242913999999</v>
      </c>
      <c r="G907" s="66" t="s">
        <v>86</v>
      </c>
      <c r="H907" s="68">
        <v>7.26193287755777E-6</v>
      </c>
      <c r="I907" s="87">
        <v>0.15898726051353501</v>
      </c>
      <c r="J907" s="69" t="str">
        <f>_xlfn.XLOOKUP(SimpleBB[[#This Row],[customer_code]],'Input  - indicative charges'!$B$13:$B$69,'Input  - indicative charges'!$E$13:$E$69)</f>
        <v>North Island generation</v>
      </c>
      <c r="K907" s="70">
        <f t="shared" si="13"/>
        <v>0.14697633577208633</v>
      </c>
    </row>
    <row r="908" spans="1:11" x14ac:dyDescent="0.25">
      <c r="A908" s="65">
        <v>44440</v>
      </c>
      <c r="B908" s="66" t="s">
        <v>138</v>
      </c>
      <c r="C908" s="66" t="s">
        <v>137</v>
      </c>
      <c r="D908" s="67">
        <v>24428.97</v>
      </c>
      <c r="E908" s="66">
        <v>0.8962</v>
      </c>
      <c r="F908" s="67">
        <v>21893.242913999999</v>
      </c>
      <c r="G908" s="66" t="s">
        <v>88</v>
      </c>
      <c r="H908" s="68">
        <v>3.3733976497655099E-4</v>
      </c>
      <c r="I908" s="87">
        <v>7.3854614191832999</v>
      </c>
      <c r="J908" s="69" t="str">
        <f>_xlfn.XLOOKUP(SimpleBB[[#This Row],[customer_code]],'Input  - indicative charges'!$B$13:$B$69,'Input  - indicative charges'!$E$13:$E$69)</f>
        <v>North Island generation</v>
      </c>
      <c r="K908" s="70">
        <f t="shared" si="13"/>
        <v>6.8275159523568449</v>
      </c>
    </row>
    <row r="909" spans="1:11" x14ac:dyDescent="0.25">
      <c r="A909" s="65">
        <v>44440</v>
      </c>
      <c r="B909" s="66" t="s">
        <v>138</v>
      </c>
      <c r="C909" s="66" t="s">
        <v>137</v>
      </c>
      <c r="D909" s="67">
        <v>24428.97</v>
      </c>
      <c r="E909" s="66">
        <v>0.8962</v>
      </c>
      <c r="F909" s="67">
        <v>21893.242913999999</v>
      </c>
      <c r="G909" s="66" t="s">
        <v>90</v>
      </c>
      <c r="H909" s="68">
        <v>0</v>
      </c>
      <c r="I909" s="87">
        <v>0</v>
      </c>
      <c r="J909" s="69" t="str">
        <f>_xlfn.XLOOKUP(SimpleBB[[#This Row],[customer_code]],'Input  - indicative charges'!$B$13:$B$69,'Input  - indicative charges'!$E$13:$E$69)</f>
        <v>Upper South Island distributor</v>
      </c>
      <c r="K909" s="70">
        <f t="shared" si="13"/>
        <v>0</v>
      </c>
    </row>
    <row r="910" spans="1:11" x14ac:dyDescent="0.25">
      <c r="A910" s="65">
        <v>44440</v>
      </c>
      <c r="B910" s="66" t="s">
        <v>138</v>
      </c>
      <c r="C910" s="66" t="s">
        <v>137</v>
      </c>
      <c r="D910" s="67">
        <v>24428.97</v>
      </c>
      <c r="E910" s="66">
        <v>0.8962</v>
      </c>
      <c r="F910" s="67">
        <v>21893.242913999999</v>
      </c>
      <c r="G910" s="66" t="s">
        <v>92</v>
      </c>
      <c r="H910" s="68">
        <v>5.2095704724317197E-6</v>
      </c>
      <c r="I910" s="87">
        <v>0.114054391830549</v>
      </c>
      <c r="J910" s="69" t="str">
        <f>_xlfn.XLOOKUP(SimpleBB[[#This Row],[customer_code]],'Input  - indicative charges'!$B$13:$B$69,'Input  - indicative charges'!$E$13:$E$69)</f>
        <v>North Island generation</v>
      </c>
      <c r="K910" s="70">
        <f t="shared" ref="K910:K973" si="14">I910*$L$9</f>
        <v>0.10543798626268401</v>
      </c>
    </row>
    <row r="911" spans="1:11" x14ac:dyDescent="0.25">
      <c r="A911" s="65">
        <v>44440</v>
      </c>
      <c r="B911" s="66" t="s">
        <v>138</v>
      </c>
      <c r="C911" s="66" t="s">
        <v>137</v>
      </c>
      <c r="D911" s="67">
        <v>24428.97</v>
      </c>
      <c r="E911" s="66">
        <v>0.8962</v>
      </c>
      <c r="F911" s="67">
        <v>21893.242913999999</v>
      </c>
      <c r="G911" s="66" t="s">
        <v>94</v>
      </c>
      <c r="H911" s="68">
        <v>2.7591913236931902E-5</v>
      </c>
      <c r="I911" s="87">
        <v>0.60407645895816298</v>
      </c>
      <c r="J911" s="69" t="str">
        <f>_xlfn.XLOOKUP(SimpleBB[[#This Row],[customer_code]],'Input  - indicative charges'!$B$13:$B$69,'Input  - indicative charges'!$E$13:$E$69)</f>
        <v>North Island generation</v>
      </c>
      <c r="K911" s="70">
        <f t="shared" si="14"/>
        <v>0.55844062082124735</v>
      </c>
    </row>
    <row r="912" spans="1:11" x14ac:dyDescent="0.25">
      <c r="A912" s="65">
        <v>44440</v>
      </c>
      <c r="B912" s="66" t="s">
        <v>138</v>
      </c>
      <c r="C912" s="66" t="s">
        <v>137</v>
      </c>
      <c r="D912" s="67">
        <v>24428.97</v>
      </c>
      <c r="E912" s="66">
        <v>0.8962</v>
      </c>
      <c r="F912" s="67">
        <v>21893.242913999999</v>
      </c>
      <c r="G912" s="66" t="s">
        <v>96</v>
      </c>
      <c r="H912" s="68">
        <v>5.9262102102105297E-11</v>
      </c>
      <c r="I912" s="87">
        <v>1.2974395969156601E-6</v>
      </c>
      <c r="J912" s="69" t="str">
        <f>_xlfn.XLOOKUP(SimpleBB[[#This Row],[customer_code]],'Input  - indicative charges'!$B$13:$B$69,'Input  - indicative charges'!$E$13:$E$69)</f>
        <v>Upper North Island distributor</v>
      </c>
      <c r="K912" s="70">
        <f t="shared" si="14"/>
        <v>1.1994226281044839E-6</v>
      </c>
    </row>
    <row r="913" spans="1:11" x14ac:dyDescent="0.25">
      <c r="A913" s="65">
        <v>44440</v>
      </c>
      <c r="B913" s="66" t="s">
        <v>138</v>
      </c>
      <c r="C913" s="66" t="s">
        <v>137</v>
      </c>
      <c r="D913" s="67">
        <v>24428.97</v>
      </c>
      <c r="E913" s="66">
        <v>0.8962</v>
      </c>
      <c r="F913" s="67">
        <v>21893.242913999999</v>
      </c>
      <c r="G913" s="66" t="s">
        <v>98</v>
      </c>
      <c r="H913" s="68">
        <v>2.5418784917989101E-7</v>
      </c>
      <c r="I913" s="87">
        <v>5.5649963278825501E-3</v>
      </c>
      <c r="J913" s="69" t="str">
        <f>_xlfn.XLOOKUP(SimpleBB[[#This Row],[customer_code]],'Input  - indicative charges'!$B$13:$B$69,'Input  - indicative charges'!$E$13:$E$69)</f>
        <v>Major Industrial</v>
      </c>
      <c r="K913" s="70">
        <f t="shared" si="14"/>
        <v>5.1445805545385888E-3</v>
      </c>
    </row>
    <row r="914" spans="1:11" x14ac:dyDescent="0.25">
      <c r="A914" s="65">
        <v>44440</v>
      </c>
      <c r="B914" s="66" t="s">
        <v>138</v>
      </c>
      <c r="C914" s="66" t="s">
        <v>137</v>
      </c>
      <c r="D914" s="67">
        <v>24428.97</v>
      </c>
      <c r="E914" s="66">
        <v>0.8962</v>
      </c>
      <c r="F914" s="67">
        <v>21893.242913999999</v>
      </c>
      <c r="G914" s="66" t="s">
        <v>100</v>
      </c>
      <c r="H914" s="68">
        <v>8.4663701798242796E-5</v>
      </c>
      <c r="I914" s="87">
        <v>1.85356298946739</v>
      </c>
      <c r="J914" s="69" t="str">
        <f>_xlfn.XLOOKUP(SimpleBB[[#This Row],[customer_code]],'Input  - indicative charges'!$B$13:$B$69,'Input  - indicative charges'!$E$13:$E$69)</f>
        <v>North Island generation</v>
      </c>
      <c r="K914" s="70">
        <f t="shared" si="14"/>
        <v>1.7135328669398546</v>
      </c>
    </row>
    <row r="915" spans="1:11" x14ac:dyDescent="0.25">
      <c r="A915" s="65">
        <v>44440</v>
      </c>
      <c r="B915" s="66" t="s">
        <v>138</v>
      </c>
      <c r="C915" s="66" t="s">
        <v>137</v>
      </c>
      <c r="D915" s="67">
        <v>24428.97</v>
      </c>
      <c r="E915" s="66">
        <v>0.8962</v>
      </c>
      <c r="F915" s="67">
        <v>21893.242913999999</v>
      </c>
      <c r="G915" s="66" t="s">
        <v>102</v>
      </c>
      <c r="H915" s="68">
        <v>8.1344324859878295E-5</v>
      </c>
      <c r="I915" s="87">
        <v>1.7808910638326401</v>
      </c>
      <c r="J915" s="69" t="str">
        <f>_xlfn.XLOOKUP(SimpleBB[[#This Row],[customer_code]],'Input  - indicative charges'!$B$13:$B$69,'Input  - indicative charges'!$E$13:$E$69)</f>
        <v>Lower North Island distributor</v>
      </c>
      <c r="K915" s="70">
        <f t="shared" si="14"/>
        <v>1.6463510480394166</v>
      </c>
    </row>
    <row r="916" spans="1:11" x14ac:dyDescent="0.25">
      <c r="A916" s="65">
        <v>44440</v>
      </c>
      <c r="B916" s="66" t="s">
        <v>138</v>
      </c>
      <c r="C916" s="66" t="s">
        <v>137</v>
      </c>
      <c r="D916" s="67">
        <v>24428.97</v>
      </c>
      <c r="E916" s="66">
        <v>0.8962</v>
      </c>
      <c r="F916" s="67">
        <v>21893.242913999999</v>
      </c>
      <c r="G916" s="66" t="s">
        <v>104</v>
      </c>
      <c r="H916" s="68">
        <v>1.7033679114662601E-4</v>
      </c>
      <c r="I916" s="87">
        <v>3.7292247457643799</v>
      </c>
      <c r="J916" s="69" t="str">
        <f>_xlfn.XLOOKUP(SimpleBB[[#This Row],[customer_code]],'Input  - indicative charges'!$B$13:$B$69,'Input  - indicative charges'!$E$13:$E$69)</f>
        <v>Lower North Island distributor</v>
      </c>
      <c r="K916" s="70">
        <f t="shared" si="14"/>
        <v>3.4474950171015548</v>
      </c>
    </row>
    <row r="917" spans="1:11" x14ac:dyDescent="0.25">
      <c r="A917" s="65">
        <v>44440</v>
      </c>
      <c r="B917" s="66" t="s">
        <v>138</v>
      </c>
      <c r="C917" s="66" t="s">
        <v>137</v>
      </c>
      <c r="D917" s="67">
        <v>24428.97</v>
      </c>
      <c r="E917" s="66">
        <v>0.8962</v>
      </c>
      <c r="F917" s="67">
        <v>21893.242913999999</v>
      </c>
      <c r="G917" s="66" t="s">
        <v>106</v>
      </c>
      <c r="H917" s="68">
        <v>0</v>
      </c>
      <c r="I917" s="87">
        <v>0</v>
      </c>
      <c r="J917" s="69" t="str">
        <f>_xlfn.XLOOKUP(SimpleBB[[#This Row],[customer_code]],'Input  - indicative charges'!$B$13:$B$69,'Input  - indicative charges'!$E$13:$E$69)</f>
        <v>Upper North Island distributor</v>
      </c>
      <c r="K917" s="70">
        <f t="shared" si="14"/>
        <v>0</v>
      </c>
    </row>
    <row r="918" spans="1:11" x14ac:dyDescent="0.25">
      <c r="A918" s="65">
        <v>44440</v>
      </c>
      <c r="B918" s="66" t="s">
        <v>138</v>
      </c>
      <c r="C918" s="66" t="s">
        <v>137</v>
      </c>
      <c r="D918" s="67">
        <v>24428.97</v>
      </c>
      <c r="E918" s="66">
        <v>0.8962</v>
      </c>
      <c r="F918" s="67">
        <v>21893.242913999999</v>
      </c>
      <c r="G918" s="66" t="s">
        <v>108</v>
      </c>
      <c r="H918" s="68">
        <v>0</v>
      </c>
      <c r="I918" s="87">
        <v>0</v>
      </c>
      <c r="J918" s="69" t="str">
        <f>_xlfn.XLOOKUP(SimpleBB[[#This Row],[customer_code]],'Input  - indicative charges'!$B$13:$B$69,'Input  - indicative charges'!$E$13:$E$69)</f>
        <v>Lower North Island distributor</v>
      </c>
      <c r="K918" s="70">
        <f t="shared" si="14"/>
        <v>0</v>
      </c>
    </row>
    <row r="919" spans="1:11" x14ac:dyDescent="0.25">
      <c r="A919" s="65">
        <v>44440</v>
      </c>
      <c r="B919" s="66" t="s">
        <v>138</v>
      </c>
      <c r="C919" s="66" t="s">
        <v>137</v>
      </c>
      <c r="D919" s="67">
        <v>24428.97</v>
      </c>
      <c r="E919" s="66">
        <v>0.8962</v>
      </c>
      <c r="F919" s="67">
        <v>21893.242913999999</v>
      </c>
      <c r="G919" s="66" t="s">
        <v>110</v>
      </c>
      <c r="H919" s="68">
        <v>0</v>
      </c>
      <c r="I919" s="87">
        <v>0</v>
      </c>
      <c r="J919" s="69" t="str">
        <f>_xlfn.XLOOKUP(SimpleBB[[#This Row],[customer_code]],'Input  - indicative charges'!$B$13:$B$69,'Input  - indicative charges'!$E$13:$E$69)</f>
        <v>Lower South Island distributor</v>
      </c>
      <c r="K919" s="70">
        <f t="shared" si="14"/>
        <v>0</v>
      </c>
    </row>
    <row r="920" spans="1:11" x14ac:dyDescent="0.25">
      <c r="A920" s="65">
        <v>44440</v>
      </c>
      <c r="B920" s="66" t="s">
        <v>138</v>
      </c>
      <c r="C920" s="66" t="s">
        <v>137</v>
      </c>
      <c r="D920" s="67">
        <v>24428.97</v>
      </c>
      <c r="E920" s="66">
        <v>0.8962</v>
      </c>
      <c r="F920" s="67">
        <v>21893.242913999999</v>
      </c>
      <c r="G920" s="66" t="s">
        <v>112</v>
      </c>
      <c r="H920" s="68">
        <v>2.7867197976323802E-4</v>
      </c>
      <c r="I920" s="87">
        <v>6.1010333462818602</v>
      </c>
      <c r="J920" s="69" t="str">
        <f>_xlfn.XLOOKUP(SimpleBB[[#This Row],[customer_code]],'Input  - indicative charges'!$B$13:$B$69,'Input  - indicative charges'!$E$13:$E$69)</f>
        <v>North Island generation</v>
      </c>
      <c r="K920" s="70">
        <f t="shared" si="14"/>
        <v>5.640121873686093</v>
      </c>
    </row>
    <row r="921" spans="1:11" x14ac:dyDescent="0.25">
      <c r="A921" s="65">
        <v>44440</v>
      </c>
      <c r="B921" s="66" t="s">
        <v>138</v>
      </c>
      <c r="C921" s="66" t="s">
        <v>137</v>
      </c>
      <c r="D921" s="67">
        <v>24428.97</v>
      </c>
      <c r="E921" s="66">
        <v>0.8962</v>
      </c>
      <c r="F921" s="67">
        <v>21893.242913999999</v>
      </c>
      <c r="G921" s="66" t="s">
        <v>114</v>
      </c>
      <c r="H921" s="68">
        <v>6.7003388509178207E-5</v>
      </c>
      <c r="I921" s="87">
        <v>1.46692146069255</v>
      </c>
      <c r="J921" s="69" t="str">
        <f>_xlfn.XLOOKUP(SimpleBB[[#This Row],[customer_code]],'Input  - indicative charges'!$B$13:$B$69,'Input  - indicative charges'!$E$13:$E$69)</f>
        <v>Lower North Island distributor</v>
      </c>
      <c r="K921" s="70">
        <f t="shared" si="14"/>
        <v>1.3561007370126534</v>
      </c>
    </row>
    <row r="922" spans="1:11" x14ac:dyDescent="0.25">
      <c r="A922" s="65">
        <v>44440</v>
      </c>
      <c r="B922" s="66" t="s">
        <v>138</v>
      </c>
      <c r="C922" s="66" t="s">
        <v>137</v>
      </c>
      <c r="D922" s="67">
        <v>24428.97</v>
      </c>
      <c r="E922" s="66">
        <v>0.8962</v>
      </c>
      <c r="F922" s="67">
        <v>21893.242913999999</v>
      </c>
      <c r="G922" s="66" t="s">
        <v>116</v>
      </c>
      <c r="H922" s="68">
        <v>0</v>
      </c>
      <c r="I922" s="87">
        <v>0</v>
      </c>
      <c r="J922" s="69" t="str">
        <f>_xlfn.XLOOKUP(SimpleBB[[#This Row],[customer_code]],'Input  - indicative charges'!$B$13:$B$69,'Input  - indicative charges'!$E$13:$E$69)</f>
        <v>Major Industrial</v>
      </c>
      <c r="K922" s="70">
        <f t="shared" si="14"/>
        <v>0</v>
      </c>
    </row>
    <row r="923" spans="1:11" x14ac:dyDescent="0.25">
      <c r="A923" s="65">
        <v>44440</v>
      </c>
      <c r="B923" s="66" t="s">
        <v>138</v>
      </c>
      <c r="C923" s="66" t="s">
        <v>137</v>
      </c>
      <c r="D923" s="67">
        <v>24428.97</v>
      </c>
      <c r="E923" s="66">
        <v>0.8962</v>
      </c>
      <c r="F923" s="67">
        <v>21893.242913999999</v>
      </c>
      <c r="G923" s="66" t="s">
        <v>118</v>
      </c>
      <c r="H923" s="68">
        <v>0</v>
      </c>
      <c r="I923" s="87">
        <v>0</v>
      </c>
      <c r="J923" s="69" t="str">
        <f>_xlfn.XLOOKUP(SimpleBB[[#This Row],[customer_code]],'Input  - indicative charges'!$B$13:$B$69,'Input  - indicative charges'!$E$13:$E$69)</f>
        <v>Upper South Island distributor</v>
      </c>
      <c r="K923" s="70">
        <f t="shared" si="14"/>
        <v>0</v>
      </c>
    </row>
    <row r="924" spans="1:11" x14ac:dyDescent="0.25">
      <c r="A924" s="65">
        <v>44440</v>
      </c>
      <c r="B924" s="66" t="s">
        <v>138</v>
      </c>
      <c r="C924" s="66" t="s">
        <v>137</v>
      </c>
      <c r="D924" s="67">
        <v>24428.97</v>
      </c>
      <c r="E924" s="66">
        <v>0.8962</v>
      </c>
      <c r="F924" s="67">
        <v>21893.242913999999</v>
      </c>
      <c r="G924" s="66" t="s">
        <v>120</v>
      </c>
      <c r="H924" s="68">
        <v>1.974422387661E-7</v>
      </c>
      <c r="I924" s="87">
        <v>4.3226508947902201E-3</v>
      </c>
      <c r="J924" s="69" t="str">
        <f>_xlfn.XLOOKUP(SimpleBB[[#This Row],[customer_code]],'Input  - indicative charges'!$B$13:$B$69,'Input  - indicative charges'!$E$13:$E$69)</f>
        <v>Lower North Island distributor</v>
      </c>
      <c r="K924" s="70">
        <f t="shared" si="14"/>
        <v>3.9960899212054144E-3</v>
      </c>
    </row>
    <row r="925" spans="1:11" x14ac:dyDescent="0.25">
      <c r="A925" s="65">
        <v>44440</v>
      </c>
      <c r="B925" s="66" t="s">
        <v>138</v>
      </c>
      <c r="C925" s="66" t="s">
        <v>137</v>
      </c>
      <c r="D925" s="67">
        <v>24428.97</v>
      </c>
      <c r="E925" s="66">
        <v>0.8962</v>
      </c>
      <c r="F925" s="67">
        <v>21893.242913999999</v>
      </c>
      <c r="G925" s="66" t="s">
        <v>241</v>
      </c>
      <c r="H925" s="68">
        <v>6.3215531244105601E-5</v>
      </c>
      <c r="I925" s="87">
        <v>1.38399298146476</v>
      </c>
      <c r="J925" s="69" t="str">
        <f>_xlfn.XLOOKUP(SimpleBB[[#This Row],[customer_code]],'Input  - indicative charges'!$B$13:$B$69,'Input  - indicative charges'!$E$13:$E$69)</f>
        <v>North Island generation</v>
      </c>
      <c r="K925" s="70">
        <f t="shared" si="14"/>
        <v>1.2794372108365135</v>
      </c>
    </row>
    <row r="926" spans="1:11" x14ac:dyDescent="0.25">
      <c r="A926" s="65">
        <v>44470</v>
      </c>
      <c r="B926" s="66" t="s">
        <v>138</v>
      </c>
      <c r="C926" s="66" t="s">
        <v>137</v>
      </c>
      <c r="D926" s="67">
        <v>11155.43</v>
      </c>
      <c r="E926" s="66">
        <v>1.1705000000000001</v>
      </c>
      <c r="F926" s="67">
        <v>13057.430815</v>
      </c>
      <c r="G926" s="66" t="s">
        <v>8</v>
      </c>
      <c r="H926" s="68">
        <v>0</v>
      </c>
      <c r="I926" s="87">
        <v>0</v>
      </c>
      <c r="J926" s="69" t="str">
        <f>_xlfn.XLOOKUP(SimpleBB[[#This Row],[customer_code]],'Input  - indicative charges'!$B$13:$B$69,'Input  - indicative charges'!$E$13:$E$69)</f>
        <v>Lower South Island distributor</v>
      </c>
      <c r="K926" s="70">
        <f t="shared" si="14"/>
        <v>0</v>
      </c>
    </row>
    <row r="927" spans="1:11" x14ac:dyDescent="0.25">
      <c r="A927" s="65">
        <v>44470</v>
      </c>
      <c r="B927" s="66" t="s">
        <v>138</v>
      </c>
      <c r="C927" s="66" t="s">
        <v>137</v>
      </c>
      <c r="D927" s="67">
        <v>11155.43</v>
      </c>
      <c r="E927" s="66">
        <v>1.1705000000000001</v>
      </c>
      <c r="F927" s="67">
        <v>13057.430815</v>
      </c>
      <c r="G927" s="66" t="s">
        <v>10</v>
      </c>
      <c r="H927" s="68">
        <v>0</v>
      </c>
      <c r="I927" s="87">
        <v>0</v>
      </c>
      <c r="J927" s="69" t="str">
        <f>_xlfn.XLOOKUP(SimpleBB[[#This Row],[customer_code]],'Input  - indicative charges'!$B$13:$B$69,'Input  - indicative charges'!$E$13:$E$69)</f>
        <v>Upper South Island distributor</v>
      </c>
      <c r="K927" s="70">
        <f t="shared" si="14"/>
        <v>0</v>
      </c>
    </row>
    <row r="928" spans="1:11" x14ac:dyDescent="0.25">
      <c r="A928" s="65">
        <v>44470</v>
      </c>
      <c r="B928" s="66" t="s">
        <v>138</v>
      </c>
      <c r="C928" s="66" t="s">
        <v>137</v>
      </c>
      <c r="D928" s="67">
        <v>11155.43</v>
      </c>
      <c r="E928" s="66">
        <v>1.1705000000000001</v>
      </c>
      <c r="F928" s="67">
        <v>13057.430815</v>
      </c>
      <c r="G928" s="66" t="s">
        <v>12</v>
      </c>
      <c r="H928" s="68">
        <v>0</v>
      </c>
      <c r="I928" s="87">
        <v>0</v>
      </c>
      <c r="J928" s="69" t="str">
        <f>_xlfn.XLOOKUP(SimpleBB[[#This Row],[customer_code]],'Input  - indicative charges'!$B$13:$B$69,'Input  - indicative charges'!$E$13:$E$69)</f>
        <v>Lower North Island distributor</v>
      </c>
      <c r="K928" s="70">
        <f t="shared" si="14"/>
        <v>0</v>
      </c>
    </row>
    <row r="929" spans="1:11" x14ac:dyDescent="0.25">
      <c r="A929" s="65">
        <v>44470</v>
      </c>
      <c r="B929" s="66" t="s">
        <v>138</v>
      </c>
      <c r="C929" s="66" t="s">
        <v>137</v>
      </c>
      <c r="D929" s="67">
        <v>11155.43</v>
      </c>
      <c r="E929" s="66">
        <v>1.1705000000000001</v>
      </c>
      <c r="F929" s="67">
        <v>13057.430815</v>
      </c>
      <c r="G929" s="66" t="s">
        <v>14</v>
      </c>
      <c r="H929" s="68">
        <v>0</v>
      </c>
      <c r="I929" s="87">
        <v>0</v>
      </c>
      <c r="J929" s="69" t="str">
        <f>_xlfn.XLOOKUP(SimpleBB[[#This Row],[customer_code]],'Input  - indicative charges'!$B$13:$B$69,'Input  - indicative charges'!$E$13:$E$69)</f>
        <v>Upper North Island distributor</v>
      </c>
      <c r="K929" s="70">
        <f t="shared" si="14"/>
        <v>0</v>
      </c>
    </row>
    <row r="930" spans="1:11" x14ac:dyDescent="0.25">
      <c r="A930" s="65">
        <v>44470</v>
      </c>
      <c r="B930" s="66" t="s">
        <v>138</v>
      </c>
      <c r="C930" s="66" t="s">
        <v>137</v>
      </c>
      <c r="D930" s="67">
        <v>11155.43</v>
      </c>
      <c r="E930" s="66">
        <v>1.1705000000000001</v>
      </c>
      <c r="F930" s="67">
        <v>13057.430815</v>
      </c>
      <c r="G930" s="66" t="s">
        <v>16</v>
      </c>
      <c r="H930" s="68">
        <v>2.6904029848872801E-2</v>
      </c>
      <c r="I930" s="87">
        <v>351.29750839635199</v>
      </c>
      <c r="J930" s="69" t="str">
        <f>_xlfn.XLOOKUP(SimpleBB[[#This Row],[customer_code]],'Input  - indicative charges'!$B$13:$B$69,'Input  - indicative charges'!$E$13:$E$69)</f>
        <v>South Island generation</v>
      </c>
      <c r="K930" s="70">
        <f t="shared" si="14"/>
        <v>324.7582251759344</v>
      </c>
    </row>
    <row r="931" spans="1:11" x14ac:dyDescent="0.25">
      <c r="A931" s="65">
        <v>44470</v>
      </c>
      <c r="B931" s="66" t="s">
        <v>138</v>
      </c>
      <c r="C931" s="66" t="s">
        <v>137</v>
      </c>
      <c r="D931" s="67">
        <v>11155.43</v>
      </c>
      <c r="E931" s="66">
        <v>1.1705000000000001</v>
      </c>
      <c r="F931" s="67">
        <v>13057.430815</v>
      </c>
      <c r="G931" s="66" t="s">
        <v>19</v>
      </c>
      <c r="H931" s="68">
        <v>0.56050375283865395</v>
      </c>
      <c r="I931" s="87">
        <v>7318.7389742385803</v>
      </c>
      <c r="J931" s="69" t="str">
        <f>_xlfn.XLOOKUP(SimpleBB[[#This Row],[customer_code]],'Input  - indicative charges'!$B$13:$B$69,'Input  - indicative charges'!$E$13:$E$69)</f>
        <v>Lower South Island distributor</v>
      </c>
      <c r="K931" s="70">
        <f t="shared" si="14"/>
        <v>6765.8341519405485</v>
      </c>
    </row>
    <row r="932" spans="1:11" x14ac:dyDescent="0.25">
      <c r="A932" s="65">
        <v>44470</v>
      </c>
      <c r="B932" s="66" t="s">
        <v>138</v>
      </c>
      <c r="C932" s="66" t="s">
        <v>137</v>
      </c>
      <c r="D932" s="67">
        <v>11155.43</v>
      </c>
      <c r="E932" s="66">
        <v>1.1705000000000001</v>
      </c>
      <c r="F932" s="67">
        <v>13057.430815</v>
      </c>
      <c r="G932" s="66" t="s">
        <v>21</v>
      </c>
      <c r="H932" s="68">
        <v>0</v>
      </c>
      <c r="I932" s="87">
        <v>0</v>
      </c>
      <c r="J932" s="69" t="str">
        <f>_xlfn.XLOOKUP(SimpleBB[[#This Row],[customer_code]],'Input  - indicative charges'!$B$13:$B$69,'Input  - indicative charges'!$E$13:$E$69)</f>
        <v>Upper South Island distributor</v>
      </c>
      <c r="K932" s="70">
        <f t="shared" si="14"/>
        <v>0</v>
      </c>
    </row>
    <row r="933" spans="1:11" x14ac:dyDescent="0.25">
      <c r="A933" s="65">
        <v>44470</v>
      </c>
      <c r="B933" s="66" t="s">
        <v>138</v>
      </c>
      <c r="C933" s="66" t="s">
        <v>137</v>
      </c>
      <c r="D933" s="67">
        <v>11155.43</v>
      </c>
      <c r="E933" s="66">
        <v>1.1705000000000001</v>
      </c>
      <c r="F933" s="67">
        <v>13057.430815</v>
      </c>
      <c r="G933" s="66" t="s">
        <v>23</v>
      </c>
      <c r="H933" s="68">
        <v>0</v>
      </c>
      <c r="I933" s="87">
        <v>0</v>
      </c>
      <c r="J933" s="69" t="str">
        <f>_xlfn.XLOOKUP(SimpleBB[[#This Row],[customer_code]],'Input  - indicative charges'!$B$13:$B$69,'Input  - indicative charges'!$E$13:$E$69)</f>
        <v>Lower North Island distributor</v>
      </c>
      <c r="K933" s="70">
        <f t="shared" si="14"/>
        <v>0</v>
      </c>
    </row>
    <row r="934" spans="1:11" x14ac:dyDescent="0.25">
      <c r="A934" s="65">
        <v>44470</v>
      </c>
      <c r="B934" s="66" t="s">
        <v>138</v>
      </c>
      <c r="C934" s="66" t="s">
        <v>137</v>
      </c>
      <c r="D934" s="67">
        <v>11155.43</v>
      </c>
      <c r="E934" s="66">
        <v>1.1705000000000001</v>
      </c>
      <c r="F934" s="67">
        <v>13057.430815</v>
      </c>
      <c r="G934" s="66" t="s">
        <v>25</v>
      </c>
      <c r="H934" s="68">
        <v>3.6006539499712199E-2</v>
      </c>
      <c r="I934" s="87">
        <v>470.15289840505699</v>
      </c>
      <c r="J934" s="69" t="str">
        <f>_xlfn.XLOOKUP(SimpleBB[[#This Row],[customer_code]],'Input  - indicative charges'!$B$13:$B$69,'Input  - indicative charges'!$E$13:$E$69)</f>
        <v>North Island generation</v>
      </c>
      <c r="K934" s="70">
        <f t="shared" si="14"/>
        <v>434.63451119920683</v>
      </c>
    </row>
    <row r="935" spans="1:11" x14ac:dyDescent="0.25">
      <c r="A935" s="65">
        <v>44470</v>
      </c>
      <c r="B935" s="66" t="s">
        <v>138</v>
      </c>
      <c r="C935" s="66" t="s">
        <v>137</v>
      </c>
      <c r="D935" s="67">
        <v>11155.43</v>
      </c>
      <c r="E935" s="66">
        <v>1.1705000000000001</v>
      </c>
      <c r="F935" s="67">
        <v>13057.430815</v>
      </c>
      <c r="G935" s="66" t="s">
        <v>27</v>
      </c>
      <c r="H935" s="68">
        <v>1.0640756958362499E-6</v>
      </c>
      <c r="I935" s="87">
        <v>1.3894094780304799E-2</v>
      </c>
      <c r="J935" s="69" t="str">
        <f>_xlfn.XLOOKUP(SimpleBB[[#This Row],[customer_code]],'Input  - indicative charges'!$B$13:$B$69,'Input  - indicative charges'!$E$13:$E$69)</f>
        <v>Lower North Island distributor</v>
      </c>
      <c r="K935" s="70">
        <f t="shared" si="14"/>
        <v>1.2844445102602547E-2</v>
      </c>
    </row>
    <row r="936" spans="1:11" x14ac:dyDescent="0.25">
      <c r="A936" s="65">
        <v>44470</v>
      </c>
      <c r="B936" s="66" t="s">
        <v>138</v>
      </c>
      <c r="C936" s="66" t="s">
        <v>137</v>
      </c>
      <c r="D936" s="67">
        <v>11155.43</v>
      </c>
      <c r="E936" s="66">
        <v>1.1705000000000001</v>
      </c>
      <c r="F936" s="67">
        <v>13057.430815</v>
      </c>
      <c r="G936" s="66" t="s">
        <v>29</v>
      </c>
      <c r="H936" s="68">
        <v>3.4269898332583398E-6</v>
      </c>
      <c r="I936" s="87">
        <v>4.4747682651479097E-2</v>
      </c>
      <c r="J936" s="69" t="str">
        <f>_xlfn.XLOOKUP(SimpleBB[[#This Row],[customer_code]],'Input  - indicative charges'!$B$13:$B$69,'Input  - indicative charges'!$E$13:$E$69)</f>
        <v>Lower North Island distributor</v>
      </c>
      <c r="K936" s="70">
        <f t="shared" si="14"/>
        <v>4.1367153627045787E-2</v>
      </c>
    </row>
    <row r="937" spans="1:11" x14ac:dyDescent="0.25">
      <c r="A937" s="65">
        <v>44470</v>
      </c>
      <c r="B937" s="66" t="s">
        <v>138</v>
      </c>
      <c r="C937" s="66" t="s">
        <v>137</v>
      </c>
      <c r="D937" s="67">
        <v>11155.43</v>
      </c>
      <c r="E937" s="66">
        <v>1.1705000000000001</v>
      </c>
      <c r="F937" s="67">
        <v>13057.430815</v>
      </c>
      <c r="G937" s="66" t="s">
        <v>31</v>
      </c>
      <c r="H937" s="68">
        <v>6.5908477316357102E-6</v>
      </c>
      <c r="I937" s="87">
        <v>8.6059538268033003E-2</v>
      </c>
      <c r="J937" s="69" t="str">
        <f>_xlfn.XLOOKUP(SimpleBB[[#This Row],[customer_code]],'Input  - indicative charges'!$B$13:$B$69,'Input  - indicative charges'!$E$13:$E$69)</f>
        <v>Major Industrial</v>
      </c>
      <c r="K937" s="70">
        <f t="shared" si="14"/>
        <v>7.9558044789357893E-2</v>
      </c>
    </row>
    <row r="938" spans="1:11" x14ac:dyDescent="0.25">
      <c r="A938" s="65">
        <v>44470</v>
      </c>
      <c r="B938" s="66" t="s">
        <v>138</v>
      </c>
      <c r="C938" s="66" t="s">
        <v>137</v>
      </c>
      <c r="D938" s="67">
        <v>11155.43</v>
      </c>
      <c r="E938" s="66">
        <v>1.1705000000000001</v>
      </c>
      <c r="F938" s="67">
        <v>13057.430815</v>
      </c>
      <c r="G938" s="66" t="s">
        <v>34</v>
      </c>
      <c r="H938" s="68">
        <v>0</v>
      </c>
      <c r="I938" s="87">
        <v>0</v>
      </c>
      <c r="J938" s="69" t="str">
        <f>_xlfn.XLOOKUP(SimpleBB[[#This Row],[customer_code]],'Input  - indicative charges'!$B$13:$B$69,'Input  - indicative charges'!$E$13:$E$69)</f>
        <v>Major Industrial</v>
      </c>
      <c r="K938" s="70">
        <f t="shared" si="14"/>
        <v>0</v>
      </c>
    </row>
    <row r="939" spans="1:11" x14ac:dyDescent="0.25">
      <c r="A939" s="65">
        <v>44470</v>
      </c>
      <c r="B939" s="66" t="s">
        <v>138</v>
      </c>
      <c r="C939" s="66" t="s">
        <v>137</v>
      </c>
      <c r="D939" s="67">
        <v>11155.43</v>
      </c>
      <c r="E939" s="66">
        <v>1.1705000000000001</v>
      </c>
      <c r="F939" s="67">
        <v>13057.430815</v>
      </c>
      <c r="G939" s="66" t="s">
        <v>36</v>
      </c>
      <c r="H939" s="68">
        <v>0</v>
      </c>
      <c r="I939" s="87">
        <v>0</v>
      </c>
      <c r="J939" s="69" t="str">
        <f>_xlfn.XLOOKUP(SimpleBB[[#This Row],[customer_code]],'Input  - indicative charges'!$B$13:$B$69,'Input  - indicative charges'!$E$13:$E$69)</f>
        <v>Upper South Island distributor</v>
      </c>
      <c r="K939" s="70">
        <f t="shared" si="14"/>
        <v>0</v>
      </c>
    </row>
    <row r="940" spans="1:11" x14ac:dyDescent="0.25">
      <c r="A940" s="65">
        <v>44470</v>
      </c>
      <c r="B940" s="66" t="s">
        <v>138</v>
      </c>
      <c r="C940" s="66" t="s">
        <v>137</v>
      </c>
      <c r="D940" s="67">
        <v>11155.43</v>
      </c>
      <c r="E940" s="66">
        <v>1.1705000000000001</v>
      </c>
      <c r="F940" s="67">
        <v>13057.430815</v>
      </c>
      <c r="G940" s="66" t="s">
        <v>38</v>
      </c>
      <c r="H940" s="68">
        <v>9.8371862701187997E-6</v>
      </c>
      <c r="I940" s="87">
        <v>0.12844837913634399</v>
      </c>
      <c r="J940" s="69" t="str">
        <f>_xlfn.XLOOKUP(SimpleBB[[#This Row],[customer_code]],'Input  - indicative charges'!$B$13:$B$69,'Input  - indicative charges'!$E$13:$E$69)</f>
        <v>North Island generation</v>
      </c>
      <c r="K940" s="70">
        <f t="shared" si="14"/>
        <v>0.11874455878001831</v>
      </c>
    </row>
    <row r="941" spans="1:11" x14ac:dyDescent="0.25">
      <c r="A941" s="65">
        <v>44470</v>
      </c>
      <c r="B941" s="66" t="s">
        <v>138</v>
      </c>
      <c r="C941" s="66" t="s">
        <v>137</v>
      </c>
      <c r="D941" s="67">
        <v>11155.43</v>
      </c>
      <c r="E941" s="66">
        <v>1.1705000000000001</v>
      </c>
      <c r="F941" s="67">
        <v>13057.430815</v>
      </c>
      <c r="G941" s="66" t="s">
        <v>40</v>
      </c>
      <c r="H941" s="68">
        <v>2.5151190586759598E-7</v>
      </c>
      <c r="I941" s="87">
        <v>3.2840993100149199E-3</v>
      </c>
      <c r="J941" s="69" t="str">
        <f>_xlfn.XLOOKUP(SimpleBB[[#This Row],[customer_code]],'Input  - indicative charges'!$B$13:$B$69,'Input  - indicative charges'!$E$13:$E$69)</f>
        <v>North Island generation</v>
      </c>
      <c r="K941" s="70">
        <f t="shared" si="14"/>
        <v>3.0359972323476675E-3</v>
      </c>
    </row>
    <row r="942" spans="1:11" x14ac:dyDescent="0.25">
      <c r="A942" s="65">
        <v>44470</v>
      </c>
      <c r="B942" s="66" t="s">
        <v>138</v>
      </c>
      <c r="C942" s="66" t="s">
        <v>137</v>
      </c>
      <c r="D942" s="67">
        <v>11155.43</v>
      </c>
      <c r="E942" s="66">
        <v>1.1705000000000001</v>
      </c>
      <c r="F942" s="67">
        <v>13057.430815</v>
      </c>
      <c r="G942" s="66" t="s">
        <v>42</v>
      </c>
      <c r="H942" s="68">
        <v>0.30476203542621499</v>
      </c>
      <c r="I942" s="87">
        <v>3979.4091926163801</v>
      </c>
      <c r="J942" s="69" t="str">
        <f>_xlfn.XLOOKUP(SimpleBB[[#This Row],[customer_code]],'Input  - indicative charges'!$B$13:$B$69,'Input  - indicative charges'!$E$13:$E$69)</f>
        <v>South Island generation</v>
      </c>
      <c r="K942" s="70">
        <f t="shared" si="14"/>
        <v>3678.7789146081909</v>
      </c>
    </row>
    <row r="943" spans="1:11" x14ac:dyDescent="0.25">
      <c r="A943" s="65">
        <v>44470</v>
      </c>
      <c r="B943" s="66" t="s">
        <v>138</v>
      </c>
      <c r="C943" s="66" t="s">
        <v>137</v>
      </c>
      <c r="D943" s="67">
        <v>11155.43</v>
      </c>
      <c r="E943" s="66">
        <v>1.1705000000000001</v>
      </c>
      <c r="F943" s="67">
        <v>13057.430815</v>
      </c>
      <c r="G943" s="66" t="s">
        <v>44</v>
      </c>
      <c r="H943" s="68">
        <v>0</v>
      </c>
      <c r="I943" s="87">
        <v>0</v>
      </c>
      <c r="J943" s="69" t="str">
        <f>_xlfn.XLOOKUP(SimpleBB[[#This Row],[customer_code]],'Input  - indicative charges'!$B$13:$B$69,'Input  - indicative charges'!$E$13:$E$69)</f>
        <v>Major Industrial</v>
      </c>
      <c r="K943" s="70">
        <f t="shared" si="14"/>
        <v>0</v>
      </c>
    </row>
    <row r="944" spans="1:11" x14ac:dyDescent="0.25">
      <c r="A944" s="65">
        <v>44470</v>
      </c>
      <c r="B944" s="66" t="s">
        <v>138</v>
      </c>
      <c r="C944" s="66" t="s">
        <v>137</v>
      </c>
      <c r="D944" s="67">
        <v>11155.43</v>
      </c>
      <c r="E944" s="66">
        <v>1.1705000000000001</v>
      </c>
      <c r="F944" s="67">
        <v>13057.430815</v>
      </c>
      <c r="G944" s="66" t="s">
        <v>46</v>
      </c>
      <c r="H944" s="68">
        <v>0</v>
      </c>
      <c r="I944" s="87">
        <v>0</v>
      </c>
      <c r="J944" s="69" t="str">
        <f>_xlfn.XLOOKUP(SimpleBB[[#This Row],[customer_code]],'Input  - indicative charges'!$B$13:$B$69,'Input  - indicative charges'!$E$13:$E$69)</f>
        <v>Upper South Island distributor</v>
      </c>
      <c r="K944" s="70">
        <f t="shared" si="14"/>
        <v>0</v>
      </c>
    </row>
    <row r="945" spans="1:11" x14ac:dyDescent="0.25">
      <c r="A945" s="65">
        <v>44470</v>
      </c>
      <c r="B945" s="66" t="s">
        <v>138</v>
      </c>
      <c r="C945" s="66" t="s">
        <v>137</v>
      </c>
      <c r="D945" s="67">
        <v>11155.43</v>
      </c>
      <c r="E945" s="66">
        <v>1.1705000000000001</v>
      </c>
      <c r="F945" s="67">
        <v>13057.430815</v>
      </c>
      <c r="G945" s="66" t="s">
        <v>48</v>
      </c>
      <c r="H945" s="68">
        <v>2.2281352636733202E-3</v>
      </c>
      <c r="I945" s="87">
        <v>29.093722051876199</v>
      </c>
      <c r="J945" s="69" t="str">
        <f>_xlfn.XLOOKUP(SimpleBB[[#This Row],[customer_code]],'Input  - indicative charges'!$B$13:$B$69,'Input  - indicative charges'!$E$13:$E$69)</f>
        <v>North Island generation</v>
      </c>
      <c r="K945" s="70">
        <f t="shared" si="14"/>
        <v>26.895794338139901</v>
      </c>
    </row>
    <row r="946" spans="1:11" x14ac:dyDescent="0.25">
      <c r="A946" s="65">
        <v>44470</v>
      </c>
      <c r="B946" s="66" t="s">
        <v>138</v>
      </c>
      <c r="C946" s="66" t="s">
        <v>137</v>
      </c>
      <c r="D946" s="67">
        <v>11155.43</v>
      </c>
      <c r="E946" s="66">
        <v>1.1705000000000001</v>
      </c>
      <c r="F946" s="67">
        <v>13057.430815</v>
      </c>
      <c r="G946" s="66" t="s">
        <v>50</v>
      </c>
      <c r="H946" s="68">
        <v>4.6515172561984098E-4</v>
      </c>
      <c r="I946" s="87">
        <v>6.0736864757589304</v>
      </c>
      <c r="J946" s="69" t="str">
        <f>_xlfn.XLOOKUP(SimpleBB[[#This Row],[customer_code]],'Input  - indicative charges'!$B$13:$B$69,'Input  - indicative charges'!$E$13:$E$69)</f>
        <v>North Island generation</v>
      </c>
      <c r="K946" s="70">
        <f t="shared" si="14"/>
        <v>5.614840962427472</v>
      </c>
    </row>
    <row r="947" spans="1:11" x14ac:dyDescent="0.25">
      <c r="A947" s="65">
        <v>44470</v>
      </c>
      <c r="B947" s="66" t="s">
        <v>138</v>
      </c>
      <c r="C947" s="66" t="s">
        <v>137</v>
      </c>
      <c r="D947" s="67">
        <v>11155.43</v>
      </c>
      <c r="E947" s="66">
        <v>1.1705000000000001</v>
      </c>
      <c r="F947" s="67">
        <v>13057.430815</v>
      </c>
      <c r="G947" s="66" t="s">
        <v>52</v>
      </c>
      <c r="H947" s="68">
        <v>9.3930339638881701E-4</v>
      </c>
      <c r="I947" s="87">
        <v>12.2648891126415</v>
      </c>
      <c r="J947" s="69" t="str">
        <f>_xlfn.XLOOKUP(SimpleBB[[#This Row],[customer_code]],'Input  - indicative charges'!$B$13:$B$69,'Input  - indicative charges'!$E$13:$E$69)</f>
        <v>North Island generation</v>
      </c>
      <c r="K947" s="70">
        <f t="shared" si="14"/>
        <v>11.338320155994754</v>
      </c>
    </row>
    <row r="948" spans="1:11" x14ac:dyDescent="0.25">
      <c r="A948" s="65">
        <v>44470</v>
      </c>
      <c r="B948" s="66" t="s">
        <v>138</v>
      </c>
      <c r="C948" s="66" t="s">
        <v>137</v>
      </c>
      <c r="D948" s="67">
        <v>11155.43</v>
      </c>
      <c r="E948" s="66">
        <v>1.1705000000000001</v>
      </c>
      <c r="F948" s="67">
        <v>13057.430815</v>
      </c>
      <c r="G948" s="66" t="s">
        <v>54</v>
      </c>
      <c r="H948" s="68">
        <v>0</v>
      </c>
      <c r="I948" s="87">
        <v>0</v>
      </c>
      <c r="J948" s="69" t="str">
        <f>_xlfn.XLOOKUP(SimpleBB[[#This Row],[customer_code]],'Input  - indicative charges'!$B$13:$B$69,'Input  - indicative charges'!$E$13:$E$69)</f>
        <v>Upper South Island distributor</v>
      </c>
      <c r="K948" s="70">
        <f t="shared" si="14"/>
        <v>0</v>
      </c>
    </row>
    <row r="949" spans="1:11" x14ac:dyDescent="0.25">
      <c r="A949" s="65">
        <v>44470</v>
      </c>
      <c r="B949" s="66" t="s">
        <v>138</v>
      </c>
      <c r="C949" s="66" t="s">
        <v>137</v>
      </c>
      <c r="D949" s="67">
        <v>11155.43</v>
      </c>
      <c r="E949" s="66">
        <v>1.1705000000000001</v>
      </c>
      <c r="F949" s="67">
        <v>13057.430815</v>
      </c>
      <c r="G949" s="66" t="s">
        <v>56</v>
      </c>
      <c r="H949" s="68">
        <v>0</v>
      </c>
      <c r="I949" s="87">
        <v>0</v>
      </c>
      <c r="J949" s="69" t="str">
        <f>_xlfn.XLOOKUP(SimpleBB[[#This Row],[customer_code]],'Input  - indicative charges'!$B$13:$B$69,'Input  - indicative charges'!$E$13:$E$69)</f>
        <v>Upper North Island distributor</v>
      </c>
      <c r="K949" s="70">
        <f t="shared" si="14"/>
        <v>0</v>
      </c>
    </row>
    <row r="950" spans="1:11" x14ac:dyDescent="0.25">
      <c r="A950" s="65">
        <v>44470</v>
      </c>
      <c r="B950" s="66" t="s">
        <v>138</v>
      </c>
      <c r="C950" s="66" t="s">
        <v>137</v>
      </c>
      <c r="D950" s="67">
        <v>11155.43</v>
      </c>
      <c r="E950" s="66">
        <v>1.1705000000000001</v>
      </c>
      <c r="F950" s="67">
        <v>13057.430815</v>
      </c>
      <c r="G950" s="66" t="s">
        <v>58</v>
      </c>
      <c r="H950" s="68">
        <v>5.79734855266989E-4</v>
      </c>
      <c r="I950" s="87">
        <v>7.5698477636927501</v>
      </c>
      <c r="J950" s="69" t="str">
        <f>_xlfn.XLOOKUP(SimpleBB[[#This Row],[customer_code]],'Input  - indicative charges'!$B$13:$B$69,'Input  - indicative charges'!$E$13:$E$69)</f>
        <v>North Island generation</v>
      </c>
      <c r="K950" s="70">
        <f t="shared" si="14"/>
        <v>6.9979725612377903</v>
      </c>
    </row>
    <row r="951" spans="1:11" x14ac:dyDescent="0.25">
      <c r="A951" s="65">
        <v>44470</v>
      </c>
      <c r="B951" s="66" t="s">
        <v>138</v>
      </c>
      <c r="C951" s="66" t="s">
        <v>137</v>
      </c>
      <c r="D951" s="67">
        <v>11155.43</v>
      </c>
      <c r="E951" s="66">
        <v>1.1705000000000001</v>
      </c>
      <c r="F951" s="67">
        <v>13057.430815</v>
      </c>
      <c r="G951" s="66" t="s">
        <v>60</v>
      </c>
      <c r="H951" s="68">
        <v>0</v>
      </c>
      <c r="I951" s="87">
        <v>0</v>
      </c>
      <c r="J951" s="69" t="str">
        <f>_xlfn.XLOOKUP(SimpleBB[[#This Row],[customer_code]],'Input  - indicative charges'!$B$13:$B$69,'Input  - indicative charges'!$E$13:$E$69)</f>
        <v>Major Industrial</v>
      </c>
      <c r="K951" s="70">
        <f t="shared" si="14"/>
        <v>0</v>
      </c>
    </row>
    <row r="952" spans="1:11" x14ac:dyDescent="0.25">
      <c r="A952" s="65">
        <v>44470</v>
      </c>
      <c r="B952" s="66" t="s">
        <v>138</v>
      </c>
      <c r="C952" s="66" t="s">
        <v>137</v>
      </c>
      <c r="D952" s="67">
        <v>11155.43</v>
      </c>
      <c r="E952" s="66">
        <v>1.1705000000000001</v>
      </c>
      <c r="F952" s="67">
        <v>13057.430815</v>
      </c>
      <c r="G952" s="66" t="s">
        <v>62</v>
      </c>
      <c r="H952" s="68">
        <v>1.8494318224065999E-13</v>
      </c>
      <c r="I952" s="87">
        <v>2.41488280681336E-9</v>
      </c>
      <c r="J952" s="69" t="str">
        <f>_xlfn.XLOOKUP(SimpleBB[[#This Row],[customer_code]],'Input  - indicative charges'!$B$13:$B$69,'Input  - indicative charges'!$E$13:$E$69)</f>
        <v>Major Industrial</v>
      </c>
      <c r="K952" s="70">
        <f t="shared" si="14"/>
        <v>2.2324469590708021E-9</v>
      </c>
    </row>
    <row r="953" spans="1:11" x14ac:dyDescent="0.25">
      <c r="A953" s="65">
        <v>44470</v>
      </c>
      <c r="B953" s="66" t="s">
        <v>138</v>
      </c>
      <c r="C953" s="66" t="s">
        <v>137</v>
      </c>
      <c r="D953" s="67">
        <v>11155.43</v>
      </c>
      <c r="E953" s="66">
        <v>1.1705000000000001</v>
      </c>
      <c r="F953" s="67">
        <v>13057.430815</v>
      </c>
      <c r="G953" s="66" t="s">
        <v>64</v>
      </c>
      <c r="H953" s="68">
        <v>0</v>
      </c>
      <c r="I953" s="87">
        <v>0</v>
      </c>
      <c r="J953" s="69" t="str">
        <f>_xlfn.XLOOKUP(SimpleBB[[#This Row],[customer_code]],'Input  - indicative charges'!$B$13:$B$69,'Input  - indicative charges'!$E$13:$E$69)</f>
        <v>Major Industrial</v>
      </c>
      <c r="K953" s="70">
        <f t="shared" si="14"/>
        <v>0</v>
      </c>
    </row>
    <row r="954" spans="1:11" x14ac:dyDescent="0.25">
      <c r="A954" s="65">
        <v>44470</v>
      </c>
      <c r="B954" s="66" t="s">
        <v>138</v>
      </c>
      <c r="C954" s="66" t="s">
        <v>137</v>
      </c>
      <c r="D954" s="67">
        <v>11155.43</v>
      </c>
      <c r="E954" s="66">
        <v>1.1705000000000001</v>
      </c>
      <c r="F954" s="67">
        <v>13057.430815</v>
      </c>
      <c r="G954" s="66" t="s">
        <v>66</v>
      </c>
      <c r="H954" s="68">
        <v>0</v>
      </c>
      <c r="I954" s="87">
        <v>0</v>
      </c>
      <c r="J954" s="69" t="str">
        <f>_xlfn.XLOOKUP(SimpleBB[[#This Row],[customer_code]],'Input  - indicative charges'!$B$13:$B$69,'Input  - indicative charges'!$E$13:$E$69)</f>
        <v>Upper South Island distributor</v>
      </c>
      <c r="K954" s="70">
        <f t="shared" si="14"/>
        <v>0</v>
      </c>
    </row>
    <row r="955" spans="1:11" x14ac:dyDescent="0.25">
      <c r="A955" s="65">
        <v>44470</v>
      </c>
      <c r="B955" s="66" t="s">
        <v>138</v>
      </c>
      <c r="C955" s="66" t="s">
        <v>137</v>
      </c>
      <c r="D955" s="67">
        <v>11155.43</v>
      </c>
      <c r="E955" s="66">
        <v>1.1705000000000001</v>
      </c>
      <c r="F955" s="67">
        <v>13057.430815</v>
      </c>
      <c r="G955" s="66" t="s">
        <v>68</v>
      </c>
      <c r="H955" s="68">
        <v>0</v>
      </c>
      <c r="I955" s="87">
        <v>0</v>
      </c>
      <c r="J955" s="69" t="str">
        <f>_xlfn.XLOOKUP(SimpleBB[[#This Row],[customer_code]],'Input  - indicative charges'!$B$13:$B$69,'Input  - indicative charges'!$E$13:$E$69)</f>
        <v>Major Industrial</v>
      </c>
      <c r="K955" s="70">
        <f t="shared" si="14"/>
        <v>0</v>
      </c>
    </row>
    <row r="956" spans="1:11" x14ac:dyDescent="0.25">
      <c r="A956" s="65">
        <v>44470</v>
      </c>
      <c r="B956" s="66" t="s">
        <v>138</v>
      </c>
      <c r="C956" s="66" t="s">
        <v>137</v>
      </c>
      <c r="D956" s="67">
        <v>11155.43</v>
      </c>
      <c r="E956" s="66">
        <v>1.1705000000000001</v>
      </c>
      <c r="F956" s="67">
        <v>13057.430815</v>
      </c>
      <c r="G956" s="66" t="s">
        <v>70</v>
      </c>
      <c r="H956" s="68">
        <v>4.42790132512747E-6</v>
      </c>
      <c r="I956" s="87">
        <v>5.7817015208498801E-2</v>
      </c>
      <c r="J956" s="69" t="str">
        <f>_xlfn.XLOOKUP(SimpleBB[[#This Row],[customer_code]],'Input  - indicative charges'!$B$13:$B$69,'Input  - indicative charges'!$E$13:$E$69)</f>
        <v>Lower North Island distributor</v>
      </c>
      <c r="K956" s="70">
        <f t="shared" si="14"/>
        <v>5.344914437280153E-2</v>
      </c>
    </row>
    <row r="957" spans="1:11" x14ac:dyDescent="0.25">
      <c r="A957" s="65">
        <v>44470</v>
      </c>
      <c r="B957" s="66" t="s">
        <v>138</v>
      </c>
      <c r="C957" s="66" t="s">
        <v>137</v>
      </c>
      <c r="D957" s="67">
        <v>11155.43</v>
      </c>
      <c r="E957" s="66">
        <v>1.1705000000000001</v>
      </c>
      <c r="F957" s="67">
        <v>13057.430815</v>
      </c>
      <c r="G957" s="66" t="s">
        <v>72</v>
      </c>
      <c r="H957" s="68">
        <v>6.6393061968075803E-2</v>
      </c>
      <c r="I957" s="87">
        <v>866.92281324415706</v>
      </c>
      <c r="J957" s="69" t="str">
        <f>_xlfn.XLOOKUP(SimpleBB[[#This Row],[customer_code]],'Input  - indicative charges'!$B$13:$B$69,'Input  - indicative charges'!$E$13:$E$69)</f>
        <v>Lower South Island distributor</v>
      </c>
      <c r="K957" s="70">
        <f t="shared" si="14"/>
        <v>801.42986347643591</v>
      </c>
    </row>
    <row r="958" spans="1:11" x14ac:dyDescent="0.25">
      <c r="A958" s="65">
        <v>44470</v>
      </c>
      <c r="B958" s="66" t="s">
        <v>138</v>
      </c>
      <c r="C958" s="66" t="s">
        <v>137</v>
      </c>
      <c r="D958" s="67">
        <v>11155.43</v>
      </c>
      <c r="E958" s="66">
        <v>1.1705000000000001</v>
      </c>
      <c r="F958" s="67">
        <v>13057.430815</v>
      </c>
      <c r="G958" s="66" t="s">
        <v>74</v>
      </c>
      <c r="H958" s="68">
        <v>0</v>
      </c>
      <c r="I958" s="87">
        <v>0</v>
      </c>
      <c r="J958" s="69" t="str">
        <f>_xlfn.XLOOKUP(SimpleBB[[#This Row],[customer_code]],'Input  - indicative charges'!$B$13:$B$69,'Input  - indicative charges'!$E$13:$E$69)</f>
        <v>Major Industrial</v>
      </c>
      <c r="K958" s="70">
        <f t="shared" si="14"/>
        <v>0</v>
      </c>
    </row>
    <row r="959" spans="1:11" x14ac:dyDescent="0.25">
      <c r="A959" s="65">
        <v>44470</v>
      </c>
      <c r="B959" s="66" t="s">
        <v>138</v>
      </c>
      <c r="C959" s="66" t="s">
        <v>137</v>
      </c>
      <c r="D959" s="67">
        <v>11155.43</v>
      </c>
      <c r="E959" s="66">
        <v>1.1705000000000001</v>
      </c>
      <c r="F959" s="67">
        <v>13057.430815</v>
      </c>
      <c r="G959" s="66" t="s">
        <v>76</v>
      </c>
      <c r="H959" s="68">
        <v>0</v>
      </c>
      <c r="I959" s="87">
        <v>0</v>
      </c>
      <c r="J959" s="69" t="str">
        <f>_xlfn.XLOOKUP(SimpleBB[[#This Row],[customer_code]],'Input  - indicative charges'!$B$13:$B$69,'Input  - indicative charges'!$E$13:$E$69)</f>
        <v>Lower North Island distributor</v>
      </c>
      <c r="K959" s="70">
        <f t="shared" si="14"/>
        <v>0</v>
      </c>
    </row>
    <row r="960" spans="1:11" x14ac:dyDescent="0.25">
      <c r="A960" s="65">
        <v>44470</v>
      </c>
      <c r="B960" s="66" t="s">
        <v>138</v>
      </c>
      <c r="C960" s="66" t="s">
        <v>137</v>
      </c>
      <c r="D960" s="67">
        <v>11155.43</v>
      </c>
      <c r="E960" s="66">
        <v>1.1705000000000001</v>
      </c>
      <c r="F960" s="67">
        <v>13057.430815</v>
      </c>
      <c r="G960" s="66" t="s">
        <v>78</v>
      </c>
      <c r="H960" s="68">
        <v>1.3247790225568201E-12</v>
      </c>
      <c r="I960" s="87">
        <v>1.7298210432198999E-8</v>
      </c>
      <c r="J960" s="69" t="str">
        <f>_xlfn.XLOOKUP(SimpleBB[[#This Row],[customer_code]],'Input  - indicative charges'!$B$13:$B$69,'Input  - indicative charges'!$E$13:$E$69)</f>
        <v>North Island generation</v>
      </c>
      <c r="K960" s="70">
        <f t="shared" si="14"/>
        <v>1.5991391867039832E-8</v>
      </c>
    </row>
    <row r="961" spans="1:11" x14ac:dyDescent="0.25">
      <c r="A961" s="65">
        <v>44470</v>
      </c>
      <c r="B961" s="66" t="s">
        <v>138</v>
      </c>
      <c r="C961" s="66" t="s">
        <v>137</v>
      </c>
      <c r="D961" s="67">
        <v>11155.43</v>
      </c>
      <c r="E961" s="66">
        <v>1.1705000000000001</v>
      </c>
      <c r="F961" s="67">
        <v>13057.430815</v>
      </c>
      <c r="G961" s="66" t="s">
        <v>80</v>
      </c>
      <c r="H961" s="68">
        <v>0</v>
      </c>
      <c r="I961" s="87">
        <v>0</v>
      </c>
      <c r="J961" s="69" t="str">
        <f>_xlfn.XLOOKUP(SimpleBB[[#This Row],[customer_code]],'Input  - indicative charges'!$B$13:$B$69,'Input  - indicative charges'!$E$13:$E$69)</f>
        <v>Major Industrial</v>
      </c>
      <c r="K961" s="70">
        <f t="shared" si="14"/>
        <v>0</v>
      </c>
    </row>
    <row r="962" spans="1:11" x14ac:dyDescent="0.25">
      <c r="A962" s="65">
        <v>44470</v>
      </c>
      <c r="B962" s="66" t="s">
        <v>138</v>
      </c>
      <c r="C962" s="66" t="s">
        <v>137</v>
      </c>
      <c r="D962" s="67">
        <v>11155.43</v>
      </c>
      <c r="E962" s="66">
        <v>1.1705000000000001</v>
      </c>
      <c r="F962" s="67">
        <v>13057.430815</v>
      </c>
      <c r="G962" s="66" t="s">
        <v>82</v>
      </c>
      <c r="H962" s="68">
        <v>6.9566075014000902E-5</v>
      </c>
      <c r="I962" s="87">
        <v>0.90835421156641705</v>
      </c>
      <c r="J962" s="69" t="str">
        <f>_xlfn.XLOOKUP(SimpleBB[[#This Row],[customer_code]],'Input  - indicative charges'!$B$13:$B$69,'Input  - indicative charges'!$E$13:$E$69)</f>
        <v>Major Industrial</v>
      </c>
      <c r="K962" s="70">
        <f t="shared" si="14"/>
        <v>0.83973126631620065</v>
      </c>
    </row>
    <row r="963" spans="1:11" x14ac:dyDescent="0.25">
      <c r="A963" s="65">
        <v>44470</v>
      </c>
      <c r="B963" s="66" t="s">
        <v>138</v>
      </c>
      <c r="C963" s="66" t="s">
        <v>137</v>
      </c>
      <c r="D963" s="67">
        <v>11155.43</v>
      </c>
      <c r="E963" s="66">
        <v>1.1705000000000001</v>
      </c>
      <c r="F963" s="67">
        <v>13057.430815</v>
      </c>
      <c r="G963" s="66" t="s">
        <v>84</v>
      </c>
      <c r="H963" s="68">
        <v>0</v>
      </c>
      <c r="I963" s="87">
        <v>0</v>
      </c>
      <c r="J963" s="69" t="str">
        <f>_xlfn.XLOOKUP(SimpleBB[[#This Row],[customer_code]],'Input  - indicative charges'!$B$13:$B$69,'Input  - indicative charges'!$E$13:$E$69)</f>
        <v>Major Industrial</v>
      </c>
      <c r="K963" s="70">
        <f t="shared" si="14"/>
        <v>0</v>
      </c>
    </row>
    <row r="964" spans="1:11" x14ac:dyDescent="0.25">
      <c r="A964" s="65">
        <v>44470</v>
      </c>
      <c r="B964" s="66" t="s">
        <v>138</v>
      </c>
      <c r="C964" s="66" t="s">
        <v>137</v>
      </c>
      <c r="D964" s="67">
        <v>11155.43</v>
      </c>
      <c r="E964" s="66">
        <v>1.1705000000000001</v>
      </c>
      <c r="F964" s="67">
        <v>13057.430815</v>
      </c>
      <c r="G964" s="66" t="s">
        <v>86</v>
      </c>
      <c r="H964" s="68">
        <v>7.26193287755777E-6</v>
      </c>
      <c r="I964" s="87">
        <v>9.4822186131884506E-2</v>
      </c>
      <c r="J964" s="69" t="str">
        <f>_xlfn.XLOOKUP(SimpleBB[[#This Row],[customer_code]],'Input  - indicative charges'!$B$13:$B$69,'Input  - indicative charges'!$E$13:$E$69)</f>
        <v>North Island generation</v>
      </c>
      <c r="K964" s="70">
        <f t="shared" si="14"/>
        <v>8.7658705625515587E-2</v>
      </c>
    </row>
    <row r="965" spans="1:11" x14ac:dyDescent="0.25">
      <c r="A965" s="65">
        <v>44470</v>
      </c>
      <c r="B965" s="66" t="s">
        <v>138</v>
      </c>
      <c r="C965" s="66" t="s">
        <v>137</v>
      </c>
      <c r="D965" s="67">
        <v>11155.43</v>
      </c>
      <c r="E965" s="66">
        <v>1.1705000000000001</v>
      </c>
      <c r="F965" s="67">
        <v>13057.430815</v>
      </c>
      <c r="G965" s="66" t="s">
        <v>88</v>
      </c>
      <c r="H965" s="68">
        <v>3.3733976497655099E-4</v>
      </c>
      <c r="I965" s="87">
        <v>4.4047906423296697</v>
      </c>
      <c r="J965" s="69" t="str">
        <f>_xlfn.XLOOKUP(SimpleBB[[#This Row],[customer_code]],'Input  - indicative charges'!$B$13:$B$69,'Input  - indicative charges'!$E$13:$E$69)</f>
        <v>North Island generation</v>
      </c>
      <c r="K965" s="70">
        <f t="shared" si="14"/>
        <v>4.0720243015802788</v>
      </c>
    </row>
    <row r="966" spans="1:11" x14ac:dyDescent="0.25">
      <c r="A966" s="65">
        <v>44470</v>
      </c>
      <c r="B966" s="66" t="s">
        <v>138</v>
      </c>
      <c r="C966" s="66" t="s">
        <v>137</v>
      </c>
      <c r="D966" s="67">
        <v>11155.43</v>
      </c>
      <c r="E966" s="66">
        <v>1.1705000000000001</v>
      </c>
      <c r="F966" s="67">
        <v>13057.430815</v>
      </c>
      <c r="G966" s="66" t="s">
        <v>90</v>
      </c>
      <c r="H966" s="68">
        <v>0</v>
      </c>
      <c r="I966" s="87">
        <v>0</v>
      </c>
      <c r="J966" s="69" t="str">
        <f>_xlfn.XLOOKUP(SimpleBB[[#This Row],[customer_code]],'Input  - indicative charges'!$B$13:$B$69,'Input  - indicative charges'!$E$13:$E$69)</f>
        <v>Upper South Island distributor</v>
      </c>
      <c r="K966" s="70">
        <f t="shared" si="14"/>
        <v>0</v>
      </c>
    </row>
    <row r="967" spans="1:11" x14ac:dyDescent="0.25">
      <c r="A967" s="65">
        <v>44470</v>
      </c>
      <c r="B967" s="66" t="s">
        <v>138</v>
      </c>
      <c r="C967" s="66" t="s">
        <v>137</v>
      </c>
      <c r="D967" s="67">
        <v>11155.43</v>
      </c>
      <c r="E967" s="66">
        <v>1.1705000000000001</v>
      </c>
      <c r="F967" s="67">
        <v>13057.430815</v>
      </c>
      <c r="G967" s="66" t="s">
        <v>92</v>
      </c>
      <c r="H967" s="68">
        <v>5.2095704724317197E-6</v>
      </c>
      <c r="I967" s="87">
        <v>6.8023606019643995E-2</v>
      </c>
      <c r="J967" s="69" t="str">
        <f>_xlfn.XLOOKUP(SimpleBB[[#This Row],[customer_code]],'Input  - indicative charges'!$B$13:$B$69,'Input  - indicative charges'!$E$13:$E$69)</f>
        <v>North Island generation</v>
      </c>
      <c r="K967" s="70">
        <f t="shared" si="14"/>
        <v>6.2884663377919911E-2</v>
      </c>
    </row>
    <row r="968" spans="1:11" x14ac:dyDescent="0.25">
      <c r="A968" s="65">
        <v>44470</v>
      </c>
      <c r="B968" s="66" t="s">
        <v>138</v>
      </c>
      <c r="C968" s="66" t="s">
        <v>137</v>
      </c>
      <c r="D968" s="67">
        <v>11155.43</v>
      </c>
      <c r="E968" s="66">
        <v>1.1705000000000001</v>
      </c>
      <c r="F968" s="67">
        <v>13057.430815</v>
      </c>
      <c r="G968" s="66" t="s">
        <v>94</v>
      </c>
      <c r="H968" s="68">
        <v>2.7591913236931902E-5</v>
      </c>
      <c r="I968" s="87">
        <v>0.36027949814472099</v>
      </c>
      <c r="J968" s="69" t="str">
        <f>_xlfn.XLOOKUP(SimpleBB[[#This Row],[customer_code]],'Input  - indicative charges'!$B$13:$B$69,'Input  - indicative charges'!$E$13:$E$69)</f>
        <v>North Island generation</v>
      </c>
      <c r="K968" s="70">
        <f t="shared" si="14"/>
        <v>0.33306165739367066</v>
      </c>
    </row>
    <row r="969" spans="1:11" x14ac:dyDescent="0.25">
      <c r="A969" s="65">
        <v>44470</v>
      </c>
      <c r="B969" s="66" t="s">
        <v>138</v>
      </c>
      <c r="C969" s="66" t="s">
        <v>137</v>
      </c>
      <c r="D969" s="67">
        <v>11155.43</v>
      </c>
      <c r="E969" s="66">
        <v>1.1705000000000001</v>
      </c>
      <c r="F969" s="67">
        <v>13057.430815</v>
      </c>
      <c r="G969" s="66" t="s">
        <v>96</v>
      </c>
      <c r="H969" s="68">
        <v>5.9262102102105297E-11</v>
      </c>
      <c r="I969" s="87">
        <v>7.7381079814970598E-7</v>
      </c>
      <c r="J969" s="69" t="str">
        <f>_xlfn.XLOOKUP(SimpleBB[[#This Row],[customer_code]],'Input  - indicative charges'!$B$13:$B$69,'Input  - indicative charges'!$E$13:$E$69)</f>
        <v>Upper North Island distributor</v>
      </c>
      <c r="K969" s="70">
        <f t="shared" si="14"/>
        <v>7.15352131520217E-7</v>
      </c>
    </row>
    <row r="970" spans="1:11" x14ac:dyDescent="0.25">
      <c r="A970" s="65">
        <v>44470</v>
      </c>
      <c r="B970" s="66" t="s">
        <v>138</v>
      </c>
      <c r="C970" s="66" t="s">
        <v>137</v>
      </c>
      <c r="D970" s="67">
        <v>11155.43</v>
      </c>
      <c r="E970" s="66">
        <v>1.1705000000000001</v>
      </c>
      <c r="F970" s="67">
        <v>13057.430815</v>
      </c>
      <c r="G970" s="66" t="s">
        <v>98</v>
      </c>
      <c r="H970" s="68">
        <v>2.5418784917989101E-7</v>
      </c>
      <c r="I970" s="87">
        <v>3.3190402546800801E-3</v>
      </c>
      <c r="J970" s="69" t="str">
        <f>_xlfn.XLOOKUP(SimpleBB[[#This Row],[customer_code]],'Input  - indicative charges'!$B$13:$B$69,'Input  - indicative charges'!$E$13:$E$69)</f>
        <v>Major Industrial</v>
      </c>
      <c r="K970" s="70">
        <f t="shared" si="14"/>
        <v>3.0682985123289225E-3</v>
      </c>
    </row>
    <row r="971" spans="1:11" x14ac:dyDescent="0.25">
      <c r="A971" s="65">
        <v>44470</v>
      </c>
      <c r="B971" s="66" t="s">
        <v>138</v>
      </c>
      <c r="C971" s="66" t="s">
        <v>137</v>
      </c>
      <c r="D971" s="67">
        <v>11155.43</v>
      </c>
      <c r="E971" s="66">
        <v>1.1705000000000001</v>
      </c>
      <c r="F971" s="67">
        <v>13057.430815</v>
      </c>
      <c r="G971" s="66" t="s">
        <v>100</v>
      </c>
      <c r="H971" s="68">
        <v>8.4663701798242796E-5</v>
      </c>
      <c r="I971" s="87">
        <v>1.1054904287723399</v>
      </c>
      <c r="J971" s="69" t="str">
        <f>_xlfn.XLOOKUP(SimpleBB[[#This Row],[customer_code]],'Input  - indicative charges'!$B$13:$B$69,'Input  - indicative charges'!$E$13:$E$69)</f>
        <v>North Island generation</v>
      </c>
      <c r="K971" s="70">
        <f t="shared" si="14"/>
        <v>1.0219745401439801</v>
      </c>
    </row>
    <row r="972" spans="1:11" x14ac:dyDescent="0.25">
      <c r="A972" s="65">
        <v>44470</v>
      </c>
      <c r="B972" s="66" t="s">
        <v>138</v>
      </c>
      <c r="C972" s="66" t="s">
        <v>137</v>
      </c>
      <c r="D972" s="67">
        <v>11155.43</v>
      </c>
      <c r="E972" s="66">
        <v>1.1705000000000001</v>
      </c>
      <c r="F972" s="67">
        <v>13057.430815</v>
      </c>
      <c r="G972" s="66" t="s">
        <v>102</v>
      </c>
      <c r="H972" s="68">
        <v>8.1344324859878295E-5</v>
      </c>
      <c r="I972" s="87">
        <v>1.0621478940507401</v>
      </c>
      <c r="J972" s="69" t="str">
        <f>_xlfn.XLOOKUP(SimpleBB[[#This Row],[customer_code]],'Input  - indicative charges'!$B$13:$B$69,'Input  - indicative charges'!$E$13:$E$69)</f>
        <v>Lower North Island distributor</v>
      </c>
      <c r="K972" s="70">
        <f t="shared" si="14"/>
        <v>0.98190638049471779</v>
      </c>
    </row>
    <row r="973" spans="1:11" x14ac:dyDescent="0.25">
      <c r="A973" s="65">
        <v>44470</v>
      </c>
      <c r="B973" s="66" t="s">
        <v>138</v>
      </c>
      <c r="C973" s="66" t="s">
        <v>137</v>
      </c>
      <c r="D973" s="67">
        <v>11155.43</v>
      </c>
      <c r="E973" s="66">
        <v>1.1705000000000001</v>
      </c>
      <c r="F973" s="67">
        <v>13057.430815</v>
      </c>
      <c r="G973" s="66" t="s">
        <v>104</v>
      </c>
      <c r="H973" s="68">
        <v>1.7033679114662601E-4</v>
      </c>
      <c r="I973" s="87">
        <v>2.22416086564618</v>
      </c>
      <c r="J973" s="69" t="str">
        <f>_xlfn.XLOOKUP(SimpleBB[[#This Row],[customer_code]],'Input  - indicative charges'!$B$13:$B$69,'Input  - indicative charges'!$E$13:$E$69)</f>
        <v>Lower North Island distributor</v>
      </c>
      <c r="K973" s="70">
        <f t="shared" si="14"/>
        <v>2.0561333854325854</v>
      </c>
    </row>
    <row r="974" spans="1:11" x14ac:dyDescent="0.25">
      <c r="A974" s="65">
        <v>44470</v>
      </c>
      <c r="B974" s="66" t="s">
        <v>138</v>
      </c>
      <c r="C974" s="66" t="s">
        <v>137</v>
      </c>
      <c r="D974" s="67">
        <v>11155.43</v>
      </c>
      <c r="E974" s="66">
        <v>1.1705000000000001</v>
      </c>
      <c r="F974" s="67">
        <v>13057.430815</v>
      </c>
      <c r="G974" s="66" t="s">
        <v>106</v>
      </c>
      <c r="H974" s="68">
        <v>0</v>
      </c>
      <c r="I974" s="87">
        <v>0</v>
      </c>
      <c r="J974" s="69" t="str">
        <f>_xlfn.XLOOKUP(SimpleBB[[#This Row],[customer_code]],'Input  - indicative charges'!$B$13:$B$69,'Input  - indicative charges'!$E$13:$E$69)</f>
        <v>Upper North Island distributor</v>
      </c>
      <c r="K974" s="70">
        <f t="shared" ref="K974:K1037" si="15">I974*$L$9</f>
        <v>0</v>
      </c>
    </row>
    <row r="975" spans="1:11" x14ac:dyDescent="0.25">
      <c r="A975" s="65">
        <v>44470</v>
      </c>
      <c r="B975" s="66" t="s">
        <v>138</v>
      </c>
      <c r="C975" s="66" t="s">
        <v>137</v>
      </c>
      <c r="D975" s="67">
        <v>11155.43</v>
      </c>
      <c r="E975" s="66">
        <v>1.1705000000000001</v>
      </c>
      <c r="F975" s="67">
        <v>13057.430815</v>
      </c>
      <c r="G975" s="66" t="s">
        <v>108</v>
      </c>
      <c r="H975" s="68">
        <v>0</v>
      </c>
      <c r="I975" s="87">
        <v>0</v>
      </c>
      <c r="J975" s="69" t="str">
        <f>_xlfn.XLOOKUP(SimpleBB[[#This Row],[customer_code]],'Input  - indicative charges'!$B$13:$B$69,'Input  - indicative charges'!$E$13:$E$69)</f>
        <v>Lower North Island distributor</v>
      </c>
      <c r="K975" s="70">
        <f t="shared" si="15"/>
        <v>0</v>
      </c>
    </row>
    <row r="976" spans="1:11" x14ac:dyDescent="0.25">
      <c r="A976" s="65">
        <v>44470</v>
      </c>
      <c r="B976" s="66" t="s">
        <v>138</v>
      </c>
      <c r="C976" s="66" t="s">
        <v>137</v>
      </c>
      <c r="D976" s="67">
        <v>11155.43</v>
      </c>
      <c r="E976" s="66">
        <v>1.1705000000000001</v>
      </c>
      <c r="F976" s="67">
        <v>13057.430815</v>
      </c>
      <c r="G976" s="66" t="s">
        <v>110</v>
      </c>
      <c r="H976" s="68">
        <v>0</v>
      </c>
      <c r="I976" s="87">
        <v>0</v>
      </c>
      <c r="J976" s="69" t="str">
        <f>_xlfn.XLOOKUP(SimpleBB[[#This Row],[customer_code]],'Input  - indicative charges'!$B$13:$B$69,'Input  - indicative charges'!$E$13:$E$69)</f>
        <v>Lower South Island distributor</v>
      </c>
      <c r="K976" s="70">
        <f t="shared" si="15"/>
        <v>0</v>
      </c>
    </row>
    <row r="977" spans="1:11" x14ac:dyDescent="0.25">
      <c r="A977" s="65">
        <v>44470</v>
      </c>
      <c r="B977" s="66" t="s">
        <v>138</v>
      </c>
      <c r="C977" s="66" t="s">
        <v>137</v>
      </c>
      <c r="D977" s="67">
        <v>11155.43</v>
      </c>
      <c r="E977" s="66">
        <v>1.1705000000000001</v>
      </c>
      <c r="F977" s="67">
        <v>13057.430815</v>
      </c>
      <c r="G977" s="66" t="s">
        <v>112</v>
      </c>
      <c r="H977" s="68">
        <v>2.7867197976323802E-4</v>
      </c>
      <c r="I977" s="87">
        <v>3.63874009583756</v>
      </c>
      <c r="J977" s="69" t="str">
        <f>_xlfn.XLOOKUP(SimpleBB[[#This Row],[customer_code]],'Input  - indicative charges'!$B$13:$B$69,'Input  - indicative charges'!$E$13:$E$69)</f>
        <v>North Island generation</v>
      </c>
      <c r="K977" s="70">
        <f t="shared" si="15"/>
        <v>3.3638461621750193</v>
      </c>
    </row>
    <row r="978" spans="1:11" x14ac:dyDescent="0.25">
      <c r="A978" s="65">
        <v>44470</v>
      </c>
      <c r="B978" s="66" t="s">
        <v>138</v>
      </c>
      <c r="C978" s="66" t="s">
        <v>137</v>
      </c>
      <c r="D978" s="67">
        <v>11155.43</v>
      </c>
      <c r="E978" s="66">
        <v>1.1705000000000001</v>
      </c>
      <c r="F978" s="67">
        <v>13057.430815</v>
      </c>
      <c r="G978" s="66" t="s">
        <v>114</v>
      </c>
      <c r="H978" s="68">
        <v>6.7003388509178207E-5</v>
      </c>
      <c r="I978" s="87">
        <v>0.87489210982916099</v>
      </c>
      <c r="J978" s="69" t="str">
        <f>_xlfn.XLOOKUP(SimpleBB[[#This Row],[customer_code]],'Input  - indicative charges'!$B$13:$B$69,'Input  - indicative charges'!$E$13:$E$69)</f>
        <v>Lower North Island distributor</v>
      </c>
      <c r="K978" s="70">
        <f t="shared" si="15"/>
        <v>0.80879710791452197</v>
      </c>
    </row>
    <row r="979" spans="1:11" x14ac:dyDescent="0.25">
      <c r="A979" s="65">
        <v>44470</v>
      </c>
      <c r="B979" s="66" t="s">
        <v>138</v>
      </c>
      <c r="C979" s="66" t="s">
        <v>137</v>
      </c>
      <c r="D979" s="67">
        <v>11155.43</v>
      </c>
      <c r="E979" s="66">
        <v>1.1705000000000001</v>
      </c>
      <c r="F979" s="67">
        <v>13057.430815</v>
      </c>
      <c r="G979" s="66" t="s">
        <v>116</v>
      </c>
      <c r="H979" s="68">
        <v>0</v>
      </c>
      <c r="I979" s="87">
        <v>0</v>
      </c>
      <c r="J979" s="69" t="str">
        <f>_xlfn.XLOOKUP(SimpleBB[[#This Row],[customer_code]],'Input  - indicative charges'!$B$13:$B$69,'Input  - indicative charges'!$E$13:$E$69)</f>
        <v>Major Industrial</v>
      </c>
      <c r="K979" s="70">
        <f t="shared" si="15"/>
        <v>0</v>
      </c>
    </row>
    <row r="980" spans="1:11" x14ac:dyDescent="0.25">
      <c r="A980" s="65">
        <v>44470</v>
      </c>
      <c r="B980" s="66" t="s">
        <v>138</v>
      </c>
      <c r="C980" s="66" t="s">
        <v>137</v>
      </c>
      <c r="D980" s="67">
        <v>11155.43</v>
      </c>
      <c r="E980" s="66">
        <v>1.1705000000000001</v>
      </c>
      <c r="F980" s="67">
        <v>13057.430815</v>
      </c>
      <c r="G980" s="66" t="s">
        <v>118</v>
      </c>
      <c r="H980" s="68">
        <v>0</v>
      </c>
      <c r="I980" s="87">
        <v>0</v>
      </c>
      <c r="J980" s="69" t="str">
        <f>_xlfn.XLOOKUP(SimpleBB[[#This Row],[customer_code]],'Input  - indicative charges'!$B$13:$B$69,'Input  - indicative charges'!$E$13:$E$69)</f>
        <v>Upper South Island distributor</v>
      </c>
      <c r="K980" s="70">
        <f t="shared" si="15"/>
        <v>0</v>
      </c>
    </row>
    <row r="981" spans="1:11" x14ac:dyDescent="0.25">
      <c r="A981" s="65">
        <v>44470</v>
      </c>
      <c r="B981" s="66" t="s">
        <v>138</v>
      </c>
      <c r="C981" s="66" t="s">
        <v>137</v>
      </c>
      <c r="D981" s="67">
        <v>11155.43</v>
      </c>
      <c r="E981" s="66">
        <v>1.1705000000000001</v>
      </c>
      <c r="F981" s="67">
        <v>13057.430815</v>
      </c>
      <c r="G981" s="66" t="s">
        <v>120</v>
      </c>
      <c r="H981" s="68">
        <v>1.974422387661E-7</v>
      </c>
      <c r="I981" s="87">
        <v>2.57808837264706E-3</v>
      </c>
      <c r="J981" s="69" t="str">
        <f>_xlfn.XLOOKUP(SimpleBB[[#This Row],[customer_code]],'Input  - indicative charges'!$B$13:$B$69,'Input  - indicative charges'!$E$13:$E$69)</f>
        <v>Lower North Island distributor</v>
      </c>
      <c r="K981" s="70">
        <f t="shared" si="15"/>
        <v>2.3833229221282646E-3</v>
      </c>
    </row>
    <row r="982" spans="1:11" x14ac:dyDescent="0.25">
      <c r="A982" s="65">
        <v>44470</v>
      </c>
      <c r="B982" s="66" t="s">
        <v>138</v>
      </c>
      <c r="C982" s="66" t="s">
        <v>137</v>
      </c>
      <c r="D982" s="67">
        <v>11155.43</v>
      </c>
      <c r="E982" s="66">
        <v>1.1705000000000001</v>
      </c>
      <c r="F982" s="67">
        <v>13057.430815</v>
      </c>
      <c r="G982" s="66" t="s">
        <v>241</v>
      </c>
      <c r="H982" s="68">
        <v>6.3215531244105601E-5</v>
      </c>
      <c r="I982" s="87">
        <v>0.82543242565338004</v>
      </c>
      <c r="J982" s="69" t="str">
        <f>_xlfn.XLOOKUP(SimpleBB[[#This Row],[customer_code]],'Input  - indicative charges'!$B$13:$B$69,'Input  - indicative charges'!$E$13:$E$69)</f>
        <v>North Island generation</v>
      </c>
      <c r="K982" s="70">
        <f t="shared" si="15"/>
        <v>0.76307392779857763</v>
      </c>
    </row>
    <row r="983" spans="1:11" x14ac:dyDescent="0.25">
      <c r="A983" s="65">
        <v>44501</v>
      </c>
      <c r="B983" s="66" t="s">
        <v>138</v>
      </c>
      <c r="C983" s="66" t="s">
        <v>137</v>
      </c>
      <c r="D983" s="67">
        <v>7310.74999999999</v>
      </c>
      <c r="E983" s="66">
        <v>1.2881</v>
      </c>
      <c r="F983" s="67">
        <v>9416.9770749999898</v>
      </c>
      <c r="G983" s="66" t="s">
        <v>8</v>
      </c>
      <c r="H983" s="68">
        <v>0</v>
      </c>
      <c r="I983" s="87">
        <v>0</v>
      </c>
      <c r="J983" s="69" t="str">
        <f>_xlfn.XLOOKUP(SimpleBB[[#This Row],[customer_code]],'Input  - indicative charges'!$B$13:$B$69,'Input  - indicative charges'!$E$13:$E$69)</f>
        <v>Lower South Island distributor</v>
      </c>
      <c r="K983" s="70">
        <f t="shared" si="15"/>
        <v>0</v>
      </c>
    </row>
    <row r="984" spans="1:11" x14ac:dyDescent="0.25">
      <c r="A984" s="65">
        <v>44501</v>
      </c>
      <c r="B984" s="66" t="s">
        <v>138</v>
      </c>
      <c r="C984" s="66" t="s">
        <v>137</v>
      </c>
      <c r="D984" s="67">
        <v>7310.74999999999</v>
      </c>
      <c r="E984" s="66">
        <v>1.2881</v>
      </c>
      <c r="F984" s="67">
        <v>9416.9770749999898</v>
      </c>
      <c r="G984" s="66" t="s">
        <v>10</v>
      </c>
      <c r="H984" s="68">
        <v>0</v>
      </c>
      <c r="I984" s="87">
        <v>0</v>
      </c>
      <c r="J984" s="69" t="str">
        <f>_xlfn.XLOOKUP(SimpleBB[[#This Row],[customer_code]],'Input  - indicative charges'!$B$13:$B$69,'Input  - indicative charges'!$E$13:$E$69)</f>
        <v>Upper South Island distributor</v>
      </c>
      <c r="K984" s="70">
        <f t="shared" si="15"/>
        <v>0</v>
      </c>
    </row>
    <row r="985" spans="1:11" x14ac:dyDescent="0.25">
      <c r="A985" s="65">
        <v>44501</v>
      </c>
      <c r="B985" s="66" t="s">
        <v>138</v>
      </c>
      <c r="C985" s="66" t="s">
        <v>137</v>
      </c>
      <c r="D985" s="67">
        <v>7310.74999999999</v>
      </c>
      <c r="E985" s="66">
        <v>1.2881</v>
      </c>
      <c r="F985" s="67">
        <v>9416.9770749999898</v>
      </c>
      <c r="G985" s="66" t="s">
        <v>12</v>
      </c>
      <c r="H985" s="68">
        <v>0</v>
      </c>
      <c r="I985" s="87">
        <v>0</v>
      </c>
      <c r="J985" s="69" t="str">
        <f>_xlfn.XLOOKUP(SimpleBB[[#This Row],[customer_code]],'Input  - indicative charges'!$B$13:$B$69,'Input  - indicative charges'!$E$13:$E$69)</f>
        <v>Lower North Island distributor</v>
      </c>
      <c r="K985" s="70">
        <f t="shared" si="15"/>
        <v>0</v>
      </c>
    </row>
    <row r="986" spans="1:11" x14ac:dyDescent="0.25">
      <c r="A986" s="65">
        <v>44501</v>
      </c>
      <c r="B986" s="66" t="s">
        <v>138</v>
      </c>
      <c r="C986" s="66" t="s">
        <v>137</v>
      </c>
      <c r="D986" s="67">
        <v>7310.74999999999</v>
      </c>
      <c r="E986" s="66">
        <v>1.2881</v>
      </c>
      <c r="F986" s="67">
        <v>9416.9770749999898</v>
      </c>
      <c r="G986" s="66" t="s">
        <v>14</v>
      </c>
      <c r="H986" s="68">
        <v>0</v>
      </c>
      <c r="I986" s="87">
        <v>0</v>
      </c>
      <c r="J986" s="69" t="str">
        <f>_xlfn.XLOOKUP(SimpleBB[[#This Row],[customer_code]],'Input  - indicative charges'!$B$13:$B$69,'Input  - indicative charges'!$E$13:$E$69)</f>
        <v>Upper North Island distributor</v>
      </c>
      <c r="K986" s="70">
        <f t="shared" si="15"/>
        <v>0</v>
      </c>
    </row>
    <row r="987" spans="1:11" x14ac:dyDescent="0.25">
      <c r="A987" s="65">
        <v>44501</v>
      </c>
      <c r="B987" s="66" t="s">
        <v>138</v>
      </c>
      <c r="C987" s="66" t="s">
        <v>137</v>
      </c>
      <c r="D987" s="67">
        <v>7310.74999999999</v>
      </c>
      <c r="E987" s="66">
        <v>1.2881</v>
      </c>
      <c r="F987" s="67">
        <v>9416.9770749999898</v>
      </c>
      <c r="G987" s="66" t="s">
        <v>16</v>
      </c>
      <c r="H987" s="68">
        <v>2.6904029848872801E-2</v>
      </c>
      <c r="I987" s="87">
        <v>253.35463231195101</v>
      </c>
      <c r="J987" s="69" t="str">
        <f>_xlfn.XLOOKUP(SimpleBB[[#This Row],[customer_code]],'Input  - indicative charges'!$B$13:$B$69,'Input  - indicative charges'!$E$13:$E$69)</f>
        <v>South Island generation</v>
      </c>
      <c r="K987" s="70">
        <f t="shared" si="15"/>
        <v>234.21458667705446</v>
      </c>
    </row>
    <row r="988" spans="1:11" x14ac:dyDescent="0.25">
      <c r="A988" s="65">
        <v>44501</v>
      </c>
      <c r="B988" s="66" t="s">
        <v>138</v>
      </c>
      <c r="C988" s="66" t="s">
        <v>137</v>
      </c>
      <c r="D988" s="67">
        <v>7310.74999999999</v>
      </c>
      <c r="E988" s="66">
        <v>1.2881</v>
      </c>
      <c r="F988" s="67">
        <v>9416.9770749999898</v>
      </c>
      <c r="G988" s="66" t="s">
        <v>19</v>
      </c>
      <c r="H988" s="68">
        <v>0.56050375283865395</v>
      </c>
      <c r="I988" s="87">
        <v>5278.2509909330702</v>
      </c>
      <c r="J988" s="69" t="str">
        <f>_xlfn.XLOOKUP(SimpleBB[[#This Row],[customer_code]],'Input  - indicative charges'!$B$13:$B$69,'Input  - indicative charges'!$E$13:$E$69)</f>
        <v>Lower South Island distributor</v>
      </c>
      <c r="K988" s="70">
        <f t="shared" si="15"/>
        <v>4879.4978127614331</v>
      </c>
    </row>
    <row r="989" spans="1:11" x14ac:dyDescent="0.25">
      <c r="A989" s="65">
        <v>44501</v>
      </c>
      <c r="B989" s="66" t="s">
        <v>138</v>
      </c>
      <c r="C989" s="66" t="s">
        <v>137</v>
      </c>
      <c r="D989" s="67">
        <v>7310.74999999999</v>
      </c>
      <c r="E989" s="66">
        <v>1.2881</v>
      </c>
      <c r="F989" s="67">
        <v>9416.9770749999898</v>
      </c>
      <c r="G989" s="66" t="s">
        <v>21</v>
      </c>
      <c r="H989" s="68">
        <v>0</v>
      </c>
      <c r="I989" s="87">
        <v>0</v>
      </c>
      <c r="J989" s="69" t="str">
        <f>_xlfn.XLOOKUP(SimpleBB[[#This Row],[customer_code]],'Input  - indicative charges'!$B$13:$B$69,'Input  - indicative charges'!$E$13:$E$69)</f>
        <v>Upper South Island distributor</v>
      </c>
      <c r="K989" s="70">
        <f t="shared" si="15"/>
        <v>0</v>
      </c>
    </row>
    <row r="990" spans="1:11" x14ac:dyDescent="0.25">
      <c r="A990" s="65">
        <v>44501</v>
      </c>
      <c r="B990" s="66" t="s">
        <v>138</v>
      </c>
      <c r="C990" s="66" t="s">
        <v>137</v>
      </c>
      <c r="D990" s="67">
        <v>7310.74999999999</v>
      </c>
      <c r="E990" s="66">
        <v>1.2881</v>
      </c>
      <c r="F990" s="67">
        <v>9416.9770749999898</v>
      </c>
      <c r="G990" s="66" t="s">
        <v>23</v>
      </c>
      <c r="H990" s="68">
        <v>0</v>
      </c>
      <c r="I990" s="87">
        <v>0</v>
      </c>
      <c r="J990" s="69" t="str">
        <f>_xlfn.XLOOKUP(SimpleBB[[#This Row],[customer_code]],'Input  - indicative charges'!$B$13:$B$69,'Input  - indicative charges'!$E$13:$E$69)</f>
        <v>Lower North Island distributor</v>
      </c>
      <c r="K990" s="70">
        <f t="shared" si="15"/>
        <v>0</v>
      </c>
    </row>
    <row r="991" spans="1:11" x14ac:dyDescent="0.25">
      <c r="A991" s="65">
        <v>44501</v>
      </c>
      <c r="B991" s="66" t="s">
        <v>138</v>
      </c>
      <c r="C991" s="66" t="s">
        <v>137</v>
      </c>
      <c r="D991" s="67">
        <v>7310.74999999999</v>
      </c>
      <c r="E991" s="66">
        <v>1.2881</v>
      </c>
      <c r="F991" s="67">
        <v>9416.9770749999898</v>
      </c>
      <c r="G991" s="66" t="s">
        <v>25</v>
      </c>
      <c r="H991" s="68">
        <v>3.6006539499712199E-2</v>
      </c>
      <c r="I991" s="87">
        <v>339.07275701887198</v>
      </c>
      <c r="J991" s="69" t="str">
        <f>_xlfn.XLOOKUP(SimpleBB[[#This Row],[customer_code]],'Input  - indicative charges'!$B$13:$B$69,'Input  - indicative charges'!$E$13:$E$69)</f>
        <v>North Island generation</v>
      </c>
      <c r="K991" s="70">
        <f t="shared" si="15"/>
        <v>313.45701049129104</v>
      </c>
    </row>
    <row r="992" spans="1:11" x14ac:dyDescent="0.25">
      <c r="A992" s="65">
        <v>44501</v>
      </c>
      <c r="B992" s="66" t="s">
        <v>138</v>
      </c>
      <c r="C992" s="66" t="s">
        <v>137</v>
      </c>
      <c r="D992" s="67">
        <v>7310.74999999999</v>
      </c>
      <c r="E992" s="66">
        <v>1.2881</v>
      </c>
      <c r="F992" s="67">
        <v>9416.9770749999898</v>
      </c>
      <c r="G992" s="66" t="s">
        <v>27</v>
      </c>
      <c r="H992" s="68">
        <v>1.0640756958362499E-6</v>
      </c>
      <c r="I992" s="87">
        <v>1.0020376433754599E-2</v>
      </c>
      <c r="J992" s="69" t="str">
        <f>_xlfn.XLOOKUP(SimpleBB[[#This Row],[customer_code]],'Input  - indicative charges'!$B$13:$B$69,'Input  - indicative charges'!$E$13:$E$69)</f>
        <v>Lower North Island distributor</v>
      </c>
      <c r="K992" s="70">
        <f t="shared" si="15"/>
        <v>9.2633724647695082E-3</v>
      </c>
    </row>
    <row r="993" spans="1:11" x14ac:dyDescent="0.25">
      <c r="A993" s="65">
        <v>44501</v>
      </c>
      <c r="B993" s="66" t="s">
        <v>138</v>
      </c>
      <c r="C993" s="66" t="s">
        <v>137</v>
      </c>
      <c r="D993" s="67">
        <v>7310.74999999999</v>
      </c>
      <c r="E993" s="66">
        <v>1.2881</v>
      </c>
      <c r="F993" s="67">
        <v>9416.9770749999898</v>
      </c>
      <c r="G993" s="66" t="s">
        <v>29</v>
      </c>
      <c r="H993" s="68">
        <v>3.4269898332583398E-6</v>
      </c>
      <c r="I993" s="87">
        <v>3.22718846960518E-2</v>
      </c>
      <c r="J993" s="69" t="str">
        <f>_xlfn.XLOOKUP(SimpleBB[[#This Row],[customer_code]],'Input  - indicative charges'!$B$13:$B$69,'Input  - indicative charges'!$E$13:$E$69)</f>
        <v>Lower North Island distributor</v>
      </c>
      <c r="K993" s="70">
        <f t="shared" si="15"/>
        <v>2.9833858044752973E-2</v>
      </c>
    </row>
    <row r="994" spans="1:11" x14ac:dyDescent="0.25">
      <c r="A994" s="65">
        <v>44501</v>
      </c>
      <c r="B994" s="66" t="s">
        <v>138</v>
      </c>
      <c r="C994" s="66" t="s">
        <v>137</v>
      </c>
      <c r="D994" s="67">
        <v>7310.74999999999</v>
      </c>
      <c r="E994" s="66">
        <v>1.2881</v>
      </c>
      <c r="F994" s="67">
        <v>9416.9770749999898</v>
      </c>
      <c r="G994" s="66" t="s">
        <v>31</v>
      </c>
      <c r="H994" s="68">
        <v>6.5908477316357102E-6</v>
      </c>
      <c r="I994" s="87">
        <v>6.20658619936292E-2</v>
      </c>
      <c r="J994" s="69" t="str">
        <f>_xlfn.XLOOKUP(SimpleBB[[#This Row],[customer_code]],'Input  - indicative charges'!$B$13:$B$69,'Input  - indicative charges'!$E$13:$E$69)</f>
        <v>Major Industrial</v>
      </c>
      <c r="K994" s="70">
        <f t="shared" si="15"/>
        <v>5.7377005823576771E-2</v>
      </c>
    </row>
    <row r="995" spans="1:11" x14ac:dyDescent="0.25">
      <c r="A995" s="65">
        <v>44501</v>
      </c>
      <c r="B995" s="66" t="s">
        <v>138</v>
      </c>
      <c r="C995" s="66" t="s">
        <v>137</v>
      </c>
      <c r="D995" s="67">
        <v>7310.74999999999</v>
      </c>
      <c r="E995" s="66">
        <v>1.2881</v>
      </c>
      <c r="F995" s="67">
        <v>9416.9770749999898</v>
      </c>
      <c r="G995" s="66" t="s">
        <v>34</v>
      </c>
      <c r="H995" s="68">
        <v>0</v>
      </c>
      <c r="I995" s="87">
        <v>0</v>
      </c>
      <c r="J995" s="69" t="str">
        <f>_xlfn.XLOOKUP(SimpleBB[[#This Row],[customer_code]],'Input  - indicative charges'!$B$13:$B$69,'Input  - indicative charges'!$E$13:$E$69)</f>
        <v>Major Industrial</v>
      </c>
      <c r="K995" s="70">
        <f t="shared" si="15"/>
        <v>0</v>
      </c>
    </row>
    <row r="996" spans="1:11" x14ac:dyDescent="0.25">
      <c r="A996" s="65">
        <v>44501</v>
      </c>
      <c r="B996" s="66" t="s">
        <v>138</v>
      </c>
      <c r="C996" s="66" t="s">
        <v>137</v>
      </c>
      <c r="D996" s="67">
        <v>7310.74999999999</v>
      </c>
      <c r="E996" s="66">
        <v>1.2881</v>
      </c>
      <c r="F996" s="67">
        <v>9416.9770749999898</v>
      </c>
      <c r="G996" s="66" t="s">
        <v>36</v>
      </c>
      <c r="H996" s="68">
        <v>0</v>
      </c>
      <c r="I996" s="87">
        <v>0</v>
      </c>
      <c r="J996" s="69" t="str">
        <f>_xlfn.XLOOKUP(SimpleBB[[#This Row],[customer_code]],'Input  - indicative charges'!$B$13:$B$69,'Input  - indicative charges'!$E$13:$E$69)</f>
        <v>Upper South Island distributor</v>
      </c>
      <c r="K996" s="70">
        <f t="shared" si="15"/>
        <v>0</v>
      </c>
    </row>
    <row r="997" spans="1:11" x14ac:dyDescent="0.25">
      <c r="A997" s="65">
        <v>44501</v>
      </c>
      <c r="B997" s="66" t="s">
        <v>138</v>
      </c>
      <c r="C997" s="66" t="s">
        <v>137</v>
      </c>
      <c r="D997" s="67">
        <v>7310.74999999999</v>
      </c>
      <c r="E997" s="66">
        <v>1.2881</v>
      </c>
      <c r="F997" s="67">
        <v>9416.9770749999898</v>
      </c>
      <c r="G997" s="66" t="s">
        <v>38</v>
      </c>
      <c r="H997" s="68">
        <v>9.8371862701187997E-6</v>
      </c>
      <c r="I997" s="87">
        <v>9.2636557588213403E-2</v>
      </c>
      <c r="J997" s="69" t="str">
        <f>_xlfn.XLOOKUP(SimpleBB[[#This Row],[customer_code]],'Input  - indicative charges'!$B$13:$B$69,'Input  - indicative charges'!$E$13:$E$69)</f>
        <v>North Island generation</v>
      </c>
      <c r="K997" s="70">
        <f t="shared" si="15"/>
        <v>8.5638193581531338E-2</v>
      </c>
    </row>
    <row r="998" spans="1:11" x14ac:dyDescent="0.25">
      <c r="A998" s="65">
        <v>44501</v>
      </c>
      <c r="B998" s="66" t="s">
        <v>138</v>
      </c>
      <c r="C998" s="66" t="s">
        <v>137</v>
      </c>
      <c r="D998" s="67">
        <v>7310.74999999999</v>
      </c>
      <c r="E998" s="66">
        <v>1.2881</v>
      </c>
      <c r="F998" s="67">
        <v>9416.9770749999898</v>
      </c>
      <c r="G998" s="66" t="s">
        <v>40</v>
      </c>
      <c r="H998" s="68">
        <v>2.5151190586759598E-7</v>
      </c>
      <c r="I998" s="87">
        <v>2.3684818516447E-3</v>
      </c>
      <c r="J998" s="69" t="str">
        <f>_xlfn.XLOOKUP(SimpleBB[[#This Row],[customer_code]],'Input  - indicative charges'!$B$13:$B$69,'Input  - indicative charges'!$E$13:$E$69)</f>
        <v>North Island generation</v>
      </c>
      <c r="K998" s="70">
        <f t="shared" si="15"/>
        <v>2.1895514318129193E-3</v>
      </c>
    </row>
    <row r="999" spans="1:11" x14ac:dyDescent="0.25">
      <c r="A999" s="65">
        <v>44501</v>
      </c>
      <c r="B999" s="66" t="s">
        <v>138</v>
      </c>
      <c r="C999" s="66" t="s">
        <v>137</v>
      </c>
      <c r="D999" s="67">
        <v>7310.74999999999</v>
      </c>
      <c r="E999" s="66">
        <v>1.2881</v>
      </c>
      <c r="F999" s="67">
        <v>9416.9770749999898</v>
      </c>
      <c r="G999" s="66" t="s">
        <v>42</v>
      </c>
      <c r="H999" s="68">
        <v>0.30476203542621499</v>
      </c>
      <c r="I999" s="87">
        <v>2869.9371009390002</v>
      </c>
      <c r="J999" s="69" t="str">
        <f>_xlfn.XLOOKUP(SimpleBB[[#This Row],[customer_code]],'Input  - indicative charges'!$B$13:$B$69,'Input  - indicative charges'!$E$13:$E$69)</f>
        <v>South Island generation</v>
      </c>
      <c r="K999" s="70">
        <f t="shared" si="15"/>
        <v>2653.1235120971746</v>
      </c>
    </row>
    <row r="1000" spans="1:11" x14ac:dyDescent="0.25">
      <c r="A1000" s="65">
        <v>44501</v>
      </c>
      <c r="B1000" s="66" t="s">
        <v>138</v>
      </c>
      <c r="C1000" s="66" t="s">
        <v>137</v>
      </c>
      <c r="D1000" s="67">
        <v>7310.74999999999</v>
      </c>
      <c r="E1000" s="66">
        <v>1.2881</v>
      </c>
      <c r="F1000" s="67">
        <v>9416.9770749999898</v>
      </c>
      <c r="G1000" s="66" t="s">
        <v>44</v>
      </c>
      <c r="H1000" s="68">
        <v>0</v>
      </c>
      <c r="I1000" s="87">
        <v>0</v>
      </c>
      <c r="J1000" s="69" t="str">
        <f>_xlfn.XLOOKUP(SimpleBB[[#This Row],[customer_code]],'Input  - indicative charges'!$B$13:$B$69,'Input  - indicative charges'!$E$13:$E$69)</f>
        <v>Major Industrial</v>
      </c>
      <c r="K1000" s="70">
        <f t="shared" si="15"/>
        <v>0</v>
      </c>
    </row>
    <row r="1001" spans="1:11" x14ac:dyDescent="0.25">
      <c r="A1001" s="65">
        <v>44501</v>
      </c>
      <c r="B1001" s="66" t="s">
        <v>138</v>
      </c>
      <c r="C1001" s="66" t="s">
        <v>137</v>
      </c>
      <c r="D1001" s="67">
        <v>7310.74999999999</v>
      </c>
      <c r="E1001" s="66">
        <v>1.2881</v>
      </c>
      <c r="F1001" s="67">
        <v>9416.9770749999898</v>
      </c>
      <c r="G1001" s="66" t="s">
        <v>46</v>
      </c>
      <c r="H1001" s="68">
        <v>0</v>
      </c>
      <c r="I1001" s="87">
        <v>0</v>
      </c>
      <c r="J1001" s="69" t="str">
        <f>_xlfn.XLOOKUP(SimpleBB[[#This Row],[customer_code]],'Input  - indicative charges'!$B$13:$B$69,'Input  - indicative charges'!$E$13:$E$69)</f>
        <v>Upper South Island distributor</v>
      </c>
      <c r="K1001" s="70">
        <f t="shared" si="15"/>
        <v>0</v>
      </c>
    </row>
    <row r="1002" spans="1:11" x14ac:dyDescent="0.25">
      <c r="A1002" s="65">
        <v>44501</v>
      </c>
      <c r="B1002" s="66" t="s">
        <v>138</v>
      </c>
      <c r="C1002" s="66" t="s">
        <v>137</v>
      </c>
      <c r="D1002" s="67">
        <v>7310.74999999999</v>
      </c>
      <c r="E1002" s="66">
        <v>1.2881</v>
      </c>
      <c r="F1002" s="67">
        <v>9416.9770749999898</v>
      </c>
      <c r="G1002" s="66" t="s">
        <v>48</v>
      </c>
      <c r="H1002" s="68">
        <v>2.2281352636733202E-3</v>
      </c>
      <c r="I1002" s="87">
        <v>20.982298698010698</v>
      </c>
      <c r="J1002" s="69" t="str">
        <f>_xlfn.XLOOKUP(SimpleBB[[#This Row],[customer_code]],'Input  - indicative charges'!$B$13:$B$69,'Input  - indicative charges'!$E$13:$E$69)</f>
        <v>North Island generation</v>
      </c>
      <c r="K1002" s="70">
        <f t="shared" si="15"/>
        <v>19.397160305472962</v>
      </c>
    </row>
    <row r="1003" spans="1:11" x14ac:dyDescent="0.25">
      <c r="A1003" s="65">
        <v>44501</v>
      </c>
      <c r="B1003" s="66" t="s">
        <v>138</v>
      </c>
      <c r="C1003" s="66" t="s">
        <v>137</v>
      </c>
      <c r="D1003" s="67">
        <v>7310.74999999999</v>
      </c>
      <c r="E1003" s="66">
        <v>1.2881</v>
      </c>
      <c r="F1003" s="67">
        <v>9416.9770749999898</v>
      </c>
      <c r="G1003" s="66" t="s">
        <v>50</v>
      </c>
      <c r="H1003" s="68">
        <v>4.6515172561984098E-4</v>
      </c>
      <c r="I1003" s="87">
        <v>4.3803231365587303</v>
      </c>
      <c r="J1003" s="69" t="str">
        <f>_xlfn.XLOOKUP(SimpleBB[[#This Row],[customer_code]],'Input  - indicative charges'!$B$13:$B$69,'Input  - indicative charges'!$E$13:$E$69)</f>
        <v>North Island generation</v>
      </c>
      <c r="K1003" s="70">
        <f t="shared" si="15"/>
        <v>4.0494052292591425</v>
      </c>
    </row>
    <row r="1004" spans="1:11" x14ac:dyDescent="0.25">
      <c r="A1004" s="65">
        <v>44501</v>
      </c>
      <c r="B1004" s="66" t="s">
        <v>138</v>
      </c>
      <c r="C1004" s="66" t="s">
        <v>137</v>
      </c>
      <c r="D1004" s="67">
        <v>7310.74999999999</v>
      </c>
      <c r="E1004" s="66">
        <v>1.2881</v>
      </c>
      <c r="F1004" s="67">
        <v>9416.9770749999898</v>
      </c>
      <c r="G1004" s="66" t="s">
        <v>52</v>
      </c>
      <c r="H1004" s="68">
        <v>9.3930339638881701E-4</v>
      </c>
      <c r="I1004" s="87">
        <v>8.8453985502631198</v>
      </c>
      <c r="J1004" s="69" t="str">
        <f>_xlfn.XLOOKUP(SimpleBB[[#This Row],[customer_code]],'Input  - indicative charges'!$B$13:$B$69,'Input  - indicative charges'!$E$13:$E$69)</f>
        <v>North Island generation</v>
      </c>
      <c r="K1004" s="70">
        <f t="shared" si="15"/>
        <v>8.1771600011355616</v>
      </c>
    </row>
    <row r="1005" spans="1:11" x14ac:dyDescent="0.25">
      <c r="A1005" s="65">
        <v>44501</v>
      </c>
      <c r="B1005" s="66" t="s">
        <v>138</v>
      </c>
      <c r="C1005" s="66" t="s">
        <v>137</v>
      </c>
      <c r="D1005" s="67">
        <v>7310.74999999999</v>
      </c>
      <c r="E1005" s="66">
        <v>1.2881</v>
      </c>
      <c r="F1005" s="67">
        <v>9416.9770749999898</v>
      </c>
      <c r="G1005" s="66" t="s">
        <v>54</v>
      </c>
      <c r="H1005" s="68">
        <v>0</v>
      </c>
      <c r="I1005" s="87">
        <v>0</v>
      </c>
      <c r="J1005" s="69" t="str">
        <f>_xlfn.XLOOKUP(SimpleBB[[#This Row],[customer_code]],'Input  - indicative charges'!$B$13:$B$69,'Input  - indicative charges'!$E$13:$E$69)</f>
        <v>Upper South Island distributor</v>
      </c>
      <c r="K1005" s="70">
        <f t="shared" si="15"/>
        <v>0</v>
      </c>
    </row>
    <row r="1006" spans="1:11" x14ac:dyDescent="0.25">
      <c r="A1006" s="65">
        <v>44501</v>
      </c>
      <c r="B1006" s="66" t="s">
        <v>138</v>
      </c>
      <c r="C1006" s="66" t="s">
        <v>137</v>
      </c>
      <c r="D1006" s="67">
        <v>7310.74999999999</v>
      </c>
      <c r="E1006" s="66">
        <v>1.2881</v>
      </c>
      <c r="F1006" s="67">
        <v>9416.9770749999898</v>
      </c>
      <c r="G1006" s="66" t="s">
        <v>56</v>
      </c>
      <c r="H1006" s="68">
        <v>0</v>
      </c>
      <c r="I1006" s="87">
        <v>0</v>
      </c>
      <c r="J1006" s="69" t="str">
        <f>_xlfn.XLOOKUP(SimpleBB[[#This Row],[customer_code]],'Input  - indicative charges'!$B$13:$B$69,'Input  - indicative charges'!$E$13:$E$69)</f>
        <v>Upper North Island distributor</v>
      </c>
      <c r="K1006" s="70">
        <f t="shared" si="15"/>
        <v>0</v>
      </c>
    </row>
    <row r="1007" spans="1:11" x14ac:dyDescent="0.25">
      <c r="A1007" s="65">
        <v>44501</v>
      </c>
      <c r="B1007" s="66" t="s">
        <v>138</v>
      </c>
      <c r="C1007" s="66" t="s">
        <v>137</v>
      </c>
      <c r="D1007" s="67">
        <v>7310.74999999999</v>
      </c>
      <c r="E1007" s="66">
        <v>1.2881</v>
      </c>
      <c r="F1007" s="67">
        <v>9416.9770749999898</v>
      </c>
      <c r="G1007" s="66" t="s">
        <v>58</v>
      </c>
      <c r="H1007" s="68">
        <v>5.79734855266989E-4</v>
      </c>
      <c r="I1007" s="87">
        <v>5.45934984162768</v>
      </c>
      <c r="J1007" s="69" t="str">
        <f>_xlfn.XLOOKUP(SimpleBB[[#This Row],[customer_code]],'Input  - indicative charges'!$B$13:$B$69,'Input  - indicative charges'!$E$13:$E$69)</f>
        <v>North Island generation</v>
      </c>
      <c r="K1007" s="70">
        <f t="shared" si="15"/>
        <v>5.0469152863480282</v>
      </c>
    </row>
    <row r="1008" spans="1:11" x14ac:dyDescent="0.25">
      <c r="A1008" s="65">
        <v>44501</v>
      </c>
      <c r="B1008" s="66" t="s">
        <v>138</v>
      </c>
      <c r="C1008" s="66" t="s">
        <v>137</v>
      </c>
      <c r="D1008" s="67">
        <v>7310.74999999999</v>
      </c>
      <c r="E1008" s="66">
        <v>1.2881</v>
      </c>
      <c r="F1008" s="67">
        <v>9416.9770749999898</v>
      </c>
      <c r="G1008" s="66" t="s">
        <v>60</v>
      </c>
      <c r="H1008" s="68">
        <v>0</v>
      </c>
      <c r="I1008" s="87">
        <v>0</v>
      </c>
      <c r="J1008" s="69" t="str">
        <f>_xlfn.XLOOKUP(SimpleBB[[#This Row],[customer_code]],'Input  - indicative charges'!$B$13:$B$69,'Input  - indicative charges'!$E$13:$E$69)</f>
        <v>Major Industrial</v>
      </c>
      <c r="K1008" s="70">
        <f t="shared" si="15"/>
        <v>0</v>
      </c>
    </row>
    <row r="1009" spans="1:11" x14ac:dyDescent="0.25">
      <c r="A1009" s="65">
        <v>44501</v>
      </c>
      <c r="B1009" s="66" t="s">
        <v>138</v>
      </c>
      <c r="C1009" s="66" t="s">
        <v>137</v>
      </c>
      <c r="D1009" s="67">
        <v>7310.74999999999</v>
      </c>
      <c r="E1009" s="66">
        <v>1.2881</v>
      </c>
      <c r="F1009" s="67">
        <v>9416.9770749999898</v>
      </c>
      <c r="G1009" s="66" t="s">
        <v>62</v>
      </c>
      <c r="H1009" s="68">
        <v>1.8494318224065999E-13</v>
      </c>
      <c r="I1009" s="87">
        <v>1.74160570733785E-9</v>
      </c>
      <c r="J1009" s="69" t="str">
        <f>_xlfn.XLOOKUP(SimpleBB[[#This Row],[customer_code]],'Input  - indicative charges'!$B$13:$B$69,'Input  - indicative charges'!$E$13:$E$69)</f>
        <v>Major Industrial</v>
      </c>
      <c r="K1009" s="70">
        <f t="shared" si="15"/>
        <v>1.6100335611637129E-9</v>
      </c>
    </row>
    <row r="1010" spans="1:11" x14ac:dyDescent="0.25">
      <c r="A1010" s="65">
        <v>44501</v>
      </c>
      <c r="B1010" s="66" t="s">
        <v>138</v>
      </c>
      <c r="C1010" s="66" t="s">
        <v>137</v>
      </c>
      <c r="D1010" s="67">
        <v>7310.74999999999</v>
      </c>
      <c r="E1010" s="66">
        <v>1.2881</v>
      </c>
      <c r="F1010" s="67">
        <v>9416.9770749999898</v>
      </c>
      <c r="G1010" s="66" t="s">
        <v>64</v>
      </c>
      <c r="H1010" s="68">
        <v>0</v>
      </c>
      <c r="I1010" s="87">
        <v>0</v>
      </c>
      <c r="J1010" s="69" t="str">
        <f>_xlfn.XLOOKUP(SimpleBB[[#This Row],[customer_code]],'Input  - indicative charges'!$B$13:$B$69,'Input  - indicative charges'!$E$13:$E$69)</f>
        <v>Major Industrial</v>
      </c>
      <c r="K1010" s="70">
        <f t="shared" si="15"/>
        <v>0</v>
      </c>
    </row>
    <row r="1011" spans="1:11" x14ac:dyDescent="0.25">
      <c r="A1011" s="65">
        <v>44501</v>
      </c>
      <c r="B1011" s="66" t="s">
        <v>138</v>
      </c>
      <c r="C1011" s="66" t="s">
        <v>137</v>
      </c>
      <c r="D1011" s="67">
        <v>7310.74999999999</v>
      </c>
      <c r="E1011" s="66">
        <v>1.2881</v>
      </c>
      <c r="F1011" s="67">
        <v>9416.9770749999898</v>
      </c>
      <c r="G1011" s="66" t="s">
        <v>66</v>
      </c>
      <c r="H1011" s="68">
        <v>0</v>
      </c>
      <c r="I1011" s="87">
        <v>0</v>
      </c>
      <c r="J1011" s="69" t="str">
        <f>_xlfn.XLOOKUP(SimpleBB[[#This Row],[customer_code]],'Input  - indicative charges'!$B$13:$B$69,'Input  - indicative charges'!$E$13:$E$69)</f>
        <v>Upper South Island distributor</v>
      </c>
      <c r="K1011" s="70">
        <f t="shared" si="15"/>
        <v>0</v>
      </c>
    </row>
    <row r="1012" spans="1:11" x14ac:dyDescent="0.25">
      <c r="A1012" s="65">
        <v>44501</v>
      </c>
      <c r="B1012" s="66" t="s">
        <v>138</v>
      </c>
      <c r="C1012" s="66" t="s">
        <v>137</v>
      </c>
      <c r="D1012" s="67">
        <v>7310.74999999999</v>
      </c>
      <c r="E1012" s="66">
        <v>1.2881</v>
      </c>
      <c r="F1012" s="67">
        <v>9416.9770749999898</v>
      </c>
      <c r="G1012" s="66" t="s">
        <v>68</v>
      </c>
      <c r="H1012" s="68">
        <v>0</v>
      </c>
      <c r="I1012" s="87">
        <v>0</v>
      </c>
      <c r="J1012" s="69" t="str">
        <f>_xlfn.XLOOKUP(SimpleBB[[#This Row],[customer_code]],'Input  - indicative charges'!$B$13:$B$69,'Input  - indicative charges'!$E$13:$E$69)</f>
        <v>Major Industrial</v>
      </c>
      <c r="K1012" s="70">
        <f t="shared" si="15"/>
        <v>0</v>
      </c>
    </row>
    <row r="1013" spans="1:11" x14ac:dyDescent="0.25">
      <c r="A1013" s="65">
        <v>44501</v>
      </c>
      <c r="B1013" s="66" t="s">
        <v>138</v>
      </c>
      <c r="C1013" s="66" t="s">
        <v>137</v>
      </c>
      <c r="D1013" s="67">
        <v>7310.74999999999</v>
      </c>
      <c r="E1013" s="66">
        <v>1.2881</v>
      </c>
      <c r="F1013" s="67">
        <v>9416.9770749999898</v>
      </c>
      <c r="G1013" s="66" t="s">
        <v>70</v>
      </c>
      <c r="H1013" s="68">
        <v>4.42790132512747E-6</v>
      </c>
      <c r="I1013" s="87">
        <v>4.1697445269087502E-2</v>
      </c>
      <c r="J1013" s="69" t="str">
        <f>_xlfn.XLOOKUP(SimpleBB[[#This Row],[customer_code]],'Input  - indicative charges'!$B$13:$B$69,'Input  - indicative charges'!$E$13:$E$69)</f>
        <v>Lower North Island distributor</v>
      </c>
      <c r="K1013" s="70">
        <f t="shared" si="15"/>
        <v>3.8547350881524611E-2</v>
      </c>
    </row>
    <row r="1014" spans="1:11" x14ac:dyDescent="0.25">
      <c r="A1014" s="65">
        <v>44501</v>
      </c>
      <c r="B1014" s="66" t="s">
        <v>138</v>
      </c>
      <c r="C1014" s="66" t="s">
        <v>137</v>
      </c>
      <c r="D1014" s="67">
        <v>7310.74999999999</v>
      </c>
      <c r="E1014" s="66">
        <v>1.2881</v>
      </c>
      <c r="F1014" s="67">
        <v>9416.9770749999898</v>
      </c>
      <c r="G1014" s="66" t="s">
        <v>72</v>
      </c>
      <c r="H1014" s="68">
        <v>6.6393061968075803E-2</v>
      </c>
      <c r="I1014" s="87">
        <v>625.22194249242398</v>
      </c>
      <c r="J1014" s="69" t="str">
        <f>_xlfn.XLOOKUP(SimpleBB[[#This Row],[customer_code]],'Input  - indicative charges'!$B$13:$B$69,'Input  - indicative charges'!$E$13:$E$69)</f>
        <v>Lower South Island distributor</v>
      </c>
      <c r="K1014" s="70">
        <f t="shared" si="15"/>
        <v>577.98863792624104</v>
      </c>
    </row>
    <row r="1015" spans="1:11" x14ac:dyDescent="0.25">
      <c r="A1015" s="65">
        <v>44501</v>
      </c>
      <c r="B1015" s="66" t="s">
        <v>138</v>
      </c>
      <c r="C1015" s="66" t="s">
        <v>137</v>
      </c>
      <c r="D1015" s="67">
        <v>7310.74999999999</v>
      </c>
      <c r="E1015" s="66">
        <v>1.2881</v>
      </c>
      <c r="F1015" s="67">
        <v>9416.9770749999898</v>
      </c>
      <c r="G1015" s="66" t="s">
        <v>74</v>
      </c>
      <c r="H1015" s="68">
        <v>0</v>
      </c>
      <c r="I1015" s="87">
        <v>0</v>
      </c>
      <c r="J1015" s="69" t="str">
        <f>_xlfn.XLOOKUP(SimpleBB[[#This Row],[customer_code]],'Input  - indicative charges'!$B$13:$B$69,'Input  - indicative charges'!$E$13:$E$69)</f>
        <v>Major Industrial</v>
      </c>
      <c r="K1015" s="70">
        <f t="shared" si="15"/>
        <v>0</v>
      </c>
    </row>
    <row r="1016" spans="1:11" x14ac:dyDescent="0.25">
      <c r="A1016" s="65">
        <v>44501</v>
      </c>
      <c r="B1016" s="66" t="s">
        <v>138</v>
      </c>
      <c r="C1016" s="66" t="s">
        <v>137</v>
      </c>
      <c r="D1016" s="67">
        <v>7310.74999999999</v>
      </c>
      <c r="E1016" s="66">
        <v>1.2881</v>
      </c>
      <c r="F1016" s="67">
        <v>9416.9770749999898</v>
      </c>
      <c r="G1016" s="66" t="s">
        <v>76</v>
      </c>
      <c r="H1016" s="68">
        <v>0</v>
      </c>
      <c r="I1016" s="87">
        <v>0</v>
      </c>
      <c r="J1016" s="69" t="str">
        <f>_xlfn.XLOOKUP(SimpleBB[[#This Row],[customer_code]],'Input  - indicative charges'!$B$13:$B$69,'Input  - indicative charges'!$E$13:$E$69)</f>
        <v>Lower North Island distributor</v>
      </c>
      <c r="K1016" s="70">
        <f t="shared" si="15"/>
        <v>0</v>
      </c>
    </row>
    <row r="1017" spans="1:11" x14ac:dyDescent="0.25">
      <c r="A1017" s="65">
        <v>44501</v>
      </c>
      <c r="B1017" s="66" t="s">
        <v>138</v>
      </c>
      <c r="C1017" s="66" t="s">
        <v>137</v>
      </c>
      <c r="D1017" s="67">
        <v>7310.74999999999</v>
      </c>
      <c r="E1017" s="66">
        <v>1.2881</v>
      </c>
      <c r="F1017" s="67">
        <v>9416.9770749999898</v>
      </c>
      <c r="G1017" s="66" t="s">
        <v>78</v>
      </c>
      <c r="H1017" s="68">
        <v>1.3247790225568201E-12</v>
      </c>
      <c r="I1017" s="87">
        <v>1.24754136848584E-8</v>
      </c>
      <c r="J1017" s="69" t="str">
        <f>_xlfn.XLOOKUP(SimpleBB[[#This Row],[customer_code]],'Input  - indicative charges'!$B$13:$B$69,'Input  - indicative charges'!$E$13:$E$69)</f>
        <v>North Island generation</v>
      </c>
      <c r="K1017" s="70">
        <f t="shared" si="15"/>
        <v>1.153294034200514E-8</v>
      </c>
    </row>
    <row r="1018" spans="1:11" x14ac:dyDescent="0.25">
      <c r="A1018" s="65">
        <v>44501</v>
      </c>
      <c r="B1018" s="66" t="s">
        <v>138</v>
      </c>
      <c r="C1018" s="66" t="s">
        <v>137</v>
      </c>
      <c r="D1018" s="67">
        <v>7310.74999999999</v>
      </c>
      <c r="E1018" s="66">
        <v>1.2881</v>
      </c>
      <c r="F1018" s="67">
        <v>9416.9770749999898</v>
      </c>
      <c r="G1018" s="66" t="s">
        <v>80</v>
      </c>
      <c r="H1018" s="68">
        <v>0</v>
      </c>
      <c r="I1018" s="87">
        <v>0</v>
      </c>
      <c r="J1018" s="69" t="str">
        <f>_xlfn.XLOOKUP(SimpleBB[[#This Row],[customer_code]],'Input  - indicative charges'!$B$13:$B$69,'Input  - indicative charges'!$E$13:$E$69)</f>
        <v>Major Industrial</v>
      </c>
      <c r="K1018" s="70">
        <f t="shared" si="15"/>
        <v>0</v>
      </c>
    </row>
    <row r="1019" spans="1:11" x14ac:dyDescent="0.25">
      <c r="A1019" s="65">
        <v>44501</v>
      </c>
      <c r="B1019" s="66" t="s">
        <v>138</v>
      </c>
      <c r="C1019" s="66" t="s">
        <v>137</v>
      </c>
      <c r="D1019" s="67">
        <v>7310.74999999999</v>
      </c>
      <c r="E1019" s="66">
        <v>1.2881</v>
      </c>
      <c r="F1019" s="67">
        <v>9416.9770749999898</v>
      </c>
      <c r="G1019" s="66" t="s">
        <v>82</v>
      </c>
      <c r="H1019" s="68">
        <v>6.9566075014000902E-5</v>
      </c>
      <c r="I1019" s="87">
        <v>0.65510213360457603</v>
      </c>
      <c r="J1019" s="69" t="str">
        <f>_xlfn.XLOOKUP(SimpleBB[[#This Row],[customer_code]],'Input  - indicative charges'!$B$13:$B$69,'Input  - indicative charges'!$E$13:$E$69)</f>
        <v>Major Industrial</v>
      </c>
      <c r="K1019" s="70">
        <f t="shared" si="15"/>
        <v>0.60561148637113205</v>
      </c>
    </row>
    <row r="1020" spans="1:11" x14ac:dyDescent="0.25">
      <c r="A1020" s="65">
        <v>44501</v>
      </c>
      <c r="B1020" s="66" t="s">
        <v>138</v>
      </c>
      <c r="C1020" s="66" t="s">
        <v>137</v>
      </c>
      <c r="D1020" s="67">
        <v>7310.74999999999</v>
      </c>
      <c r="E1020" s="66">
        <v>1.2881</v>
      </c>
      <c r="F1020" s="67">
        <v>9416.9770749999898</v>
      </c>
      <c r="G1020" s="66" t="s">
        <v>84</v>
      </c>
      <c r="H1020" s="68">
        <v>0</v>
      </c>
      <c r="I1020" s="87">
        <v>0</v>
      </c>
      <c r="J1020" s="69" t="str">
        <f>_xlfn.XLOOKUP(SimpleBB[[#This Row],[customer_code]],'Input  - indicative charges'!$B$13:$B$69,'Input  - indicative charges'!$E$13:$E$69)</f>
        <v>Major Industrial</v>
      </c>
      <c r="K1020" s="70">
        <f t="shared" si="15"/>
        <v>0</v>
      </c>
    </row>
    <row r="1021" spans="1:11" x14ac:dyDescent="0.25">
      <c r="A1021" s="65">
        <v>44501</v>
      </c>
      <c r="B1021" s="66" t="s">
        <v>138</v>
      </c>
      <c r="C1021" s="66" t="s">
        <v>137</v>
      </c>
      <c r="D1021" s="67">
        <v>7310.74999999999</v>
      </c>
      <c r="E1021" s="66">
        <v>1.2881</v>
      </c>
      <c r="F1021" s="67">
        <v>9416.9770749999898</v>
      </c>
      <c r="G1021" s="66" t="s">
        <v>86</v>
      </c>
      <c r="H1021" s="68">
        <v>7.26193287755777E-6</v>
      </c>
      <c r="I1021" s="87">
        <v>6.8385455428150305E-2</v>
      </c>
      <c r="J1021" s="69" t="str">
        <f>_xlfn.XLOOKUP(SimpleBB[[#This Row],[customer_code]],'Input  - indicative charges'!$B$13:$B$69,'Input  - indicative charges'!$E$13:$E$69)</f>
        <v>North Island generation</v>
      </c>
      <c r="K1021" s="70">
        <f t="shared" si="15"/>
        <v>6.3219176344504593E-2</v>
      </c>
    </row>
    <row r="1022" spans="1:11" x14ac:dyDescent="0.25">
      <c r="A1022" s="65">
        <v>44501</v>
      </c>
      <c r="B1022" s="66" t="s">
        <v>138</v>
      </c>
      <c r="C1022" s="66" t="s">
        <v>137</v>
      </c>
      <c r="D1022" s="67">
        <v>7310.74999999999</v>
      </c>
      <c r="E1022" s="66">
        <v>1.2881</v>
      </c>
      <c r="F1022" s="67">
        <v>9416.9770749999898</v>
      </c>
      <c r="G1022" s="66" t="s">
        <v>88</v>
      </c>
      <c r="H1022" s="68">
        <v>3.3733976497655099E-4</v>
      </c>
      <c r="I1022" s="87">
        <v>3.1767208332700698</v>
      </c>
      <c r="J1022" s="69" t="str">
        <f>_xlfn.XLOOKUP(SimpleBB[[#This Row],[customer_code]],'Input  - indicative charges'!$B$13:$B$69,'Input  - indicative charges'!$E$13:$E$69)</f>
        <v>North Island generation</v>
      </c>
      <c r="K1022" s="70">
        <f t="shared" si="15"/>
        <v>2.936730819417666</v>
      </c>
    </row>
    <row r="1023" spans="1:11" x14ac:dyDescent="0.25">
      <c r="A1023" s="65">
        <v>44501</v>
      </c>
      <c r="B1023" s="66" t="s">
        <v>138</v>
      </c>
      <c r="C1023" s="66" t="s">
        <v>137</v>
      </c>
      <c r="D1023" s="67">
        <v>7310.74999999999</v>
      </c>
      <c r="E1023" s="66">
        <v>1.2881</v>
      </c>
      <c r="F1023" s="67">
        <v>9416.9770749999898</v>
      </c>
      <c r="G1023" s="66" t="s">
        <v>90</v>
      </c>
      <c r="H1023" s="68">
        <v>0</v>
      </c>
      <c r="I1023" s="87">
        <v>0</v>
      </c>
      <c r="J1023" s="69" t="str">
        <f>_xlfn.XLOOKUP(SimpleBB[[#This Row],[customer_code]],'Input  - indicative charges'!$B$13:$B$69,'Input  - indicative charges'!$E$13:$E$69)</f>
        <v>Upper South Island distributor</v>
      </c>
      <c r="K1023" s="70">
        <f t="shared" si="15"/>
        <v>0</v>
      </c>
    </row>
    <row r="1024" spans="1:11" x14ac:dyDescent="0.25">
      <c r="A1024" s="65">
        <v>44501</v>
      </c>
      <c r="B1024" s="66" t="s">
        <v>138</v>
      </c>
      <c r="C1024" s="66" t="s">
        <v>137</v>
      </c>
      <c r="D1024" s="67">
        <v>7310.74999999999</v>
      </c>
      <c r="E1024" s="66">
        <v>1.2881</v>
      </c>
      <c r="F1024" s="67">
        <v>9416.9770749999898</v>
      </c>
      <c r="G1024" s="66" t="s">
        <v>92</v>
      </c>
      <c r="H1024" s="68">
        <v>5.2095704724317197E-6</v>
      </c>
      <c r="I1024" s="87">
        <v>4.90584057094864E-2</v>
      </c>
      <c r="J1024" s="69" t="str">
        <f>_xlfn.XLOOKUP(SimpleBB[[#This Row],[customer_code]],'Input  - indicative charges'!$B$13:$B$69,'Input  - indicative charges'!$E$13:$E$69)</f>
        <v>North Island generation</v>
      </c>
      <c r="K1024" s="70">
        <f t="shared" si="15"/>
        <v>4.5352216817314536E-2</v>
      </c>
    </row>
    <row r="1025" spans="1:11" x14ac:dyDescent="0.25">
      <c r="A1025" s="65">
        <v>44501</v>
      </c>
      <c r="B1025" s="66" t="s">
        <v>138</v>
      </c>
      <c r="C1025" s="66" t="s">
        <v>137</v>
      </c>
      <c r="D1025" s="67">
        <v>7310.74999999999</v>
      </c>
      <c r="E1025" s="66">
        <v>1.2881</v>
      </c>
      <c r="F1025" s="67">
        <v>9416.9770749999898</v>
      </c>
      <c r="G1025" s="66" t="s">
        <v>94</v>
      </c>
      <c r="H1025" s="68">
        <v>2.7591913236931902E-5</v>
      </c>
      <c r="I1025" s="87">
        <v>0.25983241440757698</v>
      </c>
      <c r="J1025" s="69" t="str">
        <f>_xlfn.XLOOKUP(SimpleBB[[#This Row],[customer_code]],'Input  - indicative charges'!$B$13:$B$69,'Input  - indicative charges'!$E$13:$E$69)</f>
        <v>North Island generation</v>
      </c>
      <c r="K1025" s="70">
        <f t="shared" si="15"/>
        <v>0.2402029952657041</v>
      </c>
    </row>
    <row r="1026" spans="1:11" x14ac:dyDescent="0.25">
      <c r="A1026" s="65">
        <v>44501</v>
      </c>
      <c r="B1026" s="66" t="s">
        <v>138</v>
      </c>
      <c r="C1026" s="66" t="s">
        <v>137</v>
      </c>
      <c r="D1026" s="67">
        <v>7310.74999999999</v>
      </c>
      <c r="E1026" s="66">
        <v>1.2881</v>
      </c>
      <c r="F1026" s="67">
        <v>9416.9770749999898</v>
      </c>
      <c r="G1026" s="66" t="s">
        <v>96</v>
      </c>
      <c r="H1026" s="68">
        <v>5.9262102102105297E-11</v>
      </c>
      <c r="I1026" s="87">
        <v>5.5806985691183502E-7</v>
      </c>
      <c r="J1026" s="69" t="str">
        <f>_xlfn.XLOOKUP(SimpleBB[[#This Row],[customer_code]],'Input  - indicative charges'!$B$13:$B$69,'Input  - indicative charges'!$E$13:$E$69)</f>
        <v>Upper North Island distributor</v>
      </c>
      <c r="K1026" s="70">
        <f t="shared" si="15"/>
        <v>5.1590965470325332E-7</v>
      </c>
    </row>
    <row r="1027" spans="1:11" x14ac:dyDescent="0.25">
      <c r="A1027" s="65">
        <v>44501</v>
      </c>
      <c r="B1027" s="66" t="s">
        <v>138</v>
      </c>
      <c r="C1027" s="66" t="s">
        <v>137</v>
      </c>
      <c r="D1027" s="67">
        <v>7310.74999999999</v>
      </c>
      <c r="E1027" s="66">
        <v>1.2881</v>
      </c>
      <c r="F1027" s="67">
        <v>9416.9770749999898</v>
      </c>
      <c r="G1027" s="66" t="s">
        <v>98</v>
      </c>
      <c r="H1027" s="68">
        <v>2.5418784917989101E-7</v>
      </c>
      <c r="I1027" s="87">
        <v>2.3936811484705899E-3</v>
      </c>
      <c r="J1027" s="69" t="str">
        <f>_xlfn.XLOOKUP(SimpleBB[[#This Row],[customer_code]],'Input  - indicative charges'!$B$13:$B$69,'Input  - indicative charges'!$E$13:$E$69)</f>
        <v>Major Industrial</v>
      </c>
      <c r="K1027" s="70">
        <f t="shared" si="15"/>
        <v>2.2128470109652322E-3</v>
      </c>
    </row>
    <row r="1028" spans="1:11" x14ac:dyDescent="0.25">
      <c r="A1028" s="65">
        <v>44501</v>
      </c>
      <c r="B1028" s="66" t="s">
        <v>138</v>
      </c>
      <c r="C1028" s="66" t="s">
        <v>137</v>
      </c>
      <c r="D1028" s="67">
        <v>7310.74999999999</v>
      </c>
      <c r="E1028" s="66">
        <v>1.2881</v>
      </c>
      <c r="F1028" s="67">
        <v>9416.9770749999898</v>
      </c>
      <c r="G1028" s="66" t="s">
        <v>100</v>
      </c>
      <c r="H1028" s="68">
        <v>8.4663701798242796E-5</v>
      </c>
      <c r="I1028" s="87">
        <v>0.79727613891868898</v>
      </c>
      <c r="J1028" s="69" t="str">
        <f>_xlfn.XLOOKUP(SimpleBB[[#This Row],[customer_code]],'Input  - indicative charges'!$B$13:$B$69,'Input  - indicative charges'!$E$13:$E$69)</f>
        <v>North Island generation</v>
      </c>
      <c r="K1028" s="70">
        <f t="shared" si="15"/>
        <v>0.7370447488577857</v>
      </c>
    </row>
    <row r="1029" spans="1:11" x14ac:dyDescent="0.25">
      <c r="A1029" s="65">
        <v>44501</v>
      </c>
      <c r="B1029" s="66" t="s">
        <v>138</v>
      </c>
      <c r="C1029" s="66" t="s">
        <v>137</v>
      </c>
      <c r="D1029" s="67">
        <v>7310.74999999999</v>
      </c>
      <c r="E1029" s="66">
        <v>1.2881</v>
      </c>
      <c r="F1029" s="67">
        <v>9416.9770749999898</v>
      </c>
      <c r="G1029" s="66" t="s">
        <v>102</v>
      </c>
      <c r="H1029" s="68">
        <v>8.1344324859878295E-5</v>
      </c>
      <c r="I1029" s="87">
        <v>0.76601764238682601</v>
      </c>
      <c r="J1029" s="69" t="str">
        <f>_xlfn.XLOOKUP(SimpleBB[[#This Row],[customer_code]],'Input  - indicative charges'!$B$13:$B$69,'Input  - indicative charges'!$E$13:$E$69)</f>
        <v>Lower North Island distributor</v>
      </c>
      <c r="K1029" s="70">
        <f t="shared" si="15"/>
        <v>0.70814772108865476</v>
      </c>
    </row>
    <row r="1030" spans="1:11" x14ac:dyDescent="0.25">
      <c r="A1030" s="65">
        <v>44501</v>
      </c>
      <c r="B1030" s="66" t="s">
        <v>138</v>
      </c>
      <c r="C1030" s="66" t="s">
        <v>137</v>
      </c>
      <c r="D1030" s="67">
        <v>7310.74999999999</v>
      </c>
      <c r="E1030" s="66">
        <v>1.2881</v>
      </c>
      <c r="F1030" s="67">
        <v>9416.9770749999898</v>
      </c>
      <c r="G1030" s="66" t="s">
        <v>104</v>
      </c>
      <c r="H1030" s="68">
        <v>1.7033679114662601E-4</v>
      </c>
      <c r="I1030" s="87">
        <v>1.6040576572568399</v>
      </c>
      <c r="J1030" s="69" t="str">
        <f>_xlfn.XLOOKUP(SimpleBB[[#This Row],[customer_code]],'Input  - indicative charges'!$B$13:$B$69,'Input  - indicative charges'!$E$13:$E$69)</f>
        <v>Lower North Island distributor</v>
      </c>
      <c r="K1030" s="70">
        <f t="shared" si="15"/>
        <v>1.4828767793674682</v>
      </c>
    </row>
    <row r="1031" spans="1:11" x14ac:dyDescent="0.25">
      <c r="A1031" s="65">
        <v>44501</v>
      </c>
      <c r="B1031" s="66" t="s">
        <v>138</v>
      </c>
      <c r="C1031" s="66" t="s">
        <v>137</v>
      </c>
      <c r="D1031" s="67">
        <v>7310.74999999999</v>
      </c>
      <c r="E1031" s="66">
        <v>1.2881</v>
      </c>
      <c r="F1031" s="67">
        <v>9416.9770749999898</v>
      </c>
      <c r="G1031" s="66" t="s">
        <v>106</v>
      </c>
      <c r="H1031" s="68">
        <v>0</v>
      </c>
      <c r="I1031" s="87">
        <v>0</v>
      </c>
      <c r="J1031" s="69" t="str">
        <f>_xlfn.XLOOKUP(SimpleBB[[#This Row],[customer_code]],'Input  - indicative charges'!$B$13:$B$69,'Input  - indicative charges'!$E$13:$E$69)</f>
        <v>Upper North Island distributor</v>
      </c>
      <c r="K1031" s="70">
        <f t="shared" si="15"/>
        <v>0</v>
      </c>
    </row>
    <row r="1032" spans="1:11" x14ac:dyDescent="0.25">
      <c r="A1032" s="65">
        <v>44501</v>
      </c>
      <c r="B1032" s="66" t="s">
        <v>138</v>
      </c>
      <c r="C1032" s="66" t="s">
        <v>137</v>
      </c>
      <c r="D1032" s="67">
        <v>7310.74999999999</v>
      </c>
      <c r="E1032" s="66">
        <v>1.2881</v>
      </c>
      <c r="F1032" s="67">
        <v>9416.9770749999898</v>
      </c>
      <c r="G1032" s="66" t="s">
        <v>108</v>
      </c>
      <c r="H1032" s="68">
        <v>0</v>
      </c>
      <c r="I1032" s="87">
        <v>0</v>
      </c>
      <c r="J1032" s="69" t="str">
        <f>_xlfn.XLOOKUP(SimpleBB[[#This Row],[customer_code]],'Input  - indicative charges'!$B$13:$B$69,'Input  - indicative charges'!$E$13:$E$69)</f>
        <v>Lower North Island distributor</v>
      </c>
      <c r="K1032" s="70">
        <f t="shared" si="15"/>
        <v>0</v>
      </c>
    </row>
    <row r="1033" spans="1:11" x14ac:dyDescent="0.25">
      <c r="A1033" s="65">
        <v>44501</v>
      </c>
      <c r="B1033" s="66" t="s">
        <v>138</v>
      </c>
      <c r="C1033" s="66" t="s">
        <v>137</v>
      </c>
      <c r="D1033" s="67">
        <v>7310.74999999999</v>
      </c>
      <c r="E1033" s="66">
        <v>1.2881</v>
      </c>
      <c r="F1033" s="67">
        <v>9416.9770749999898</v>
      </c>
      <c r="G1033" s="66" t="s">
        <v>110</v>
      </c>
      <c r="H1033" s="68">
        <v>0</v>
      </c>
      <c r="I1033" s="87">
        <v>0</v>
      </c>
      <c r="J1033" s="69" t="str">
        <f>_xlfn.XLOOKUP(SimpleBB[[#This Row],[customer_code]],'Input  - indicative charges'!$B$13:$B$69,'Input  - indicative charges'!$E$13:$E$69)</f>
        <v>Lower South Island distributor</v>
      </c>
      <c r="K1033" s="70">
        <f t="shared" si="15"/>
        <v>0</v>
      </c>
    </row>
    <row r="1034" spans="1:11" x14ac:dyDescent="0.25">
      <c r="A1034" s="65">
        <v>44501</v>
      </c>
      <c r="B1034" s="66" t="s">
        <v>138</v>
      </c>
      <c r="C1034" s="66" t="s">
        <v>137</v>
      </c>
      <c r="D1034" s="67">
        <v>7310.74999999999</v>
      </c>
      <c r="E1034" s="66">
        <v>1.2881</v>
      </c>
      <c r="F1034" s="67">
        <v>9416.9770749999898</v>
      </c>
      <c r="G1034" s="66" t="s">
        <v>112</v>
      </c>
      <c r="H1034" s="68">
        <v>2.7867197976323802E-4</v>
      </c>
      <c r="I1034" s="87">
        <v>2.6242476448752701</v>
      </c>
      <c r="J1034" s="69" t="str">
        <f>_xlfn.XLOOKUP(SimpleBB[[#This Row],[customer_code]],'Input  - indicative charges'!$B$13:$B$69,'Input  - indicative charges'!$E$13:$E$69)</f>
        <v>North Island generation</v>
      </c>
      <c r="K1034" s="70">
        <f t="shared" si="15"/>
        <v>2.4259950247363284</v>
      </c>
    </row>
    <row r="1035" spans="1:11" x14ac:dyDescent="0.25">
      <c r="A1035" s="65">
        <v>44501</v>
      </c>
      <c r="B1035" s="66" t="s">
        <v>138</v>
      </c>
      <c r="C1035" s="66" t="s">
        <v>137</v>
      </c>
      <c r="D1035" s="67">
        <v>7310.74999999999</v>
      </c>
      <c r="E1035" s="66">
        <v>1.2881</v>
      </c>
      <c r="F1035" s="67">
        <v>9416.9770749999898</v>
      </c>
      <c r="G1035" s="66" t="s">
        <v>114</v>
      </c>
      <c r="H1035" s="68">
        <v>6.7003388509178207E-5</v>
      </c>
      <c r="I1035" s="87">
        <v>0.630969373538249</v>
      </c>
      <c r="J1035" s="69" t="str">
        <f>_xlfn.XLOOKUP(SimpleBB[[#This Row],[customer_code]],'Input  - indicative charges'!$B$13:$B$69,'Input  - indicative charges'!$E$13:$E$69)</f>
        <v>Lower North Island distributor</v>
      </c>
      <c r="K1035" s="70">
        <f t="shared" si="15"/>
        <v>0.58330187090157226</v>
      </c>
    </row>
    <row r="1036" spans="1:11" x14ac:dyDescent="0.25">
      <c r="A1036" s="65">
        <v>44501</v>
      </c>
      <c r="B1036" s="66" t="s">
        <v>138</v>
      </c>
      <c r="C1036" s="66" t="s">
        <v>137</v>
      </c>
      <c r="D1036" s="67">
        <v>7310.74999999999</v>
      </c>
      <c r="E1036" s="66">
        <v>1.2881</v>
      </c>
      <c r="F1036" s="67">
        <v>9416.9770749999898</v>
      </c>
      <c r="G1036" s="66" t="s">
        <v>116</v>
      </c>
      <c r="H1036" s="68">
        <v>0</v>
      </c>
      <c r="I1036" s="87">
        <v>0</v>
      </c>
      <c r="J1036" s="69" t="str">
        <f>_xlfn.XLOOKUP(SimpleBB[[#This Row],[customer_code]],'Input  - indicative charges'!$B$13:$B$69,'Input  - indicative charges'!$E$13:$E$69)</f>
        <v>Major Industrial</v>
      </c>
      <c r="K1036" s="70">
        <f t="shared" si="15"/>
        <v>0</v>
      </c>
    </row>
    <row r="1037" spans="1:11" x14ac:dyDescent="0.25">
      <c r="A1037" s="65">
        <v>44501</v>
      </c>
      <c r="B1037" s="66" t="s">
        <v>138</v>
      </c>
      <c r="C1037" s="66" t="s">
        <v>137</v>
      </c>
      <c r="D1037" s="67">
        <v>7310.74999999999</v>
      </c>
      <c r="E1037" s="66">
        <v>1.2881</v>
      </c>
      <c r="F1037" s="67">
        <v>9416.9770749999898</v>
      </c>
      <c r="G1037" s="66" t="s">
        <v>118</v>
      </c>
      <c r="H1037" s="68">
        <v>0</v>
      </c>
      <c r="I1037" s="87">
        <v>0</v>
      </c>
      <c r="J1037" s="69" t="str">
        <f>_xlfn.XLOOKUP(SimpleBB[[#This Row],[customer_code]],'Input  - indicative charges'!$B$13:$B$69,'Input  - indicative charges'!$E$13:$E$69)</f>
        <v>Upper South Island distributor</v>
      </c>
      <c r="K1037" s="70">
        <f t="shared" si="15"/>
        <v>0</v>
      </c>
    </row>
    <row r="1038" spans="1:11" x14ac:dyDescent="0.25">
      <c r="A1038" s="65">
        <v>44501</v>
      </c>
      <c r="B1038" s="66" t="s">
        <v>138</v>
      </c>
      <c r="C1038" s="66" t="s">
        <v>137</v>
      </c>
      <c r="D1038" s="67">
        <v>7310.74999999999</v>
      </c>
      <c r="E1038" s="66">
        <v>1.2881</v>
      </c>
      <c r="F1038" s="67">
        <v>9416.9770749999898</v>
      </c>
      <c r="G1038" s="66" t="s">
        <v>120</v>
      </c>
      <c r="H1038" s="68">
        <v>1.974422387661E-7</v>
      </c>
      <c r="I1038" s="87">
        <v>1.85930903609704E-3</v>
      </c>
      <c r="J1038" s="69" t="str">
        <f>_xlfn.XLOOKUP(SimpleBB[[#This Row],[customer_code]],'Input  - indicative charges'!$B$13:$B$69,'Input  - indicative charges'!$E$13:$E$69)</f>
        <v>Lower North Island distributor</v>
      </c>
      <c r="K1038" s="70">
        <f t="shared" ref="K1038:K1101" si="16">I1038*$L$9</f>
        <v>1.7188448200867524E-3</v>
      </c>
    </row>
    <row r="1039" spans="1:11" x14ac:dyDescent="0.25">
      <c r="A1039" s="65">
        <v>44501</v>
      </c>
      <c r="B1039" s="66" t="s">
        <v>138</v>
      </c>
      <c r="C1039" s="66" t="s">
        <v>137</v>
      </c>
      <c r="D1039" s="67">
        <v>7310.74999999999</v>
      </c>
      <c r="E1039" s="66">
        <v>1.2881</v>
      </c>
      <c r="F1039" s="67">
        <v>9416.9770749999898</v>
      </c>
      <c r="G1039" s="66" t="s">
        <v>241</v>
      </c>
      <c r="H1039" s="68">
        <v>6.3215531244105601E-5</v>
      </c>
      <c r="I1039" s="87">
        <v>0.59529920850968798</v>
      </c>
      <c r="J1039" s="69" t="str">
        <f>_xlfn.XLOOKUP(SimpleBB[[#This Row],[customer_code]],'Input  - indicative charges'!$B$13:$B$69,'Input  - indicative charges'!$E$13:$E$69)</f>
        <v>North Island generation</v>
      </c>
      <c r="K1039" s="70">
        <f t="shared" si="16"/>
        <v>0.55032646057404366</v>
      </c>
    </row>
    <row r="1040" spans="1:11" x14ac:dyDescent="0.25">
      <c r="A1040" s="65">
        <v>44531</v>
      </c>
      <c r="B1040" s="66" t="s">
        <v>138</v>
      </c>
      <c r="C1040" s="66" t="s">
        <v>137</v>
      </c>
      <c r="D1040" s="67">
        <v>3524.4</v>
      </c>
      <c r="E1040" s="66">
        <v>1.2383</v>
      </c>
      <c r="F1040" s="67">
        <v>4364.2645199999997</v>
      </c>
      <c r="G1040" s="66" t="s">
        <v>8</v>
      </c>
      <c r="H1040" s="68">
        <v>0</v>
      </c>
      <c r="I1040" s="87">
        <v>0</v>
      </c>
      <c r="J1040" s="69" t="str">
        <f>_xlfn.XLOOKUP(SimpleBB[[#This Row],[customer_code]],'Input  - indicative charges'!$B$13:$B$69,'Input  - indicative charges'!$E$13:$E$69)</f>
        <v>Lower South Island distributor</v>
      </c>
      <c r="K1040" s="70">
        <f t="shared" si="16"/>
        <v>0</v>
      </c>
    </row>
    <row r="1041" spans="1:11" x14ac:dyDescent="0.25">
      <c r="A1041" s="65">
        <v>44531</v>
      </c>
      <c r="B1041" s="66" t="s">
        <v>138</v>
      </c>
      <c r="C1041" s="66" t="s">
        <v>137</v>
      </c>
      <c r="D1041" s="67">
        <v>3524.4</v>
      </c>
      <c r="E1041" s="66">
        <v>1.2383</v>
      </c>
      <c r="F1041" s="67">
        <v>4364.2645199999997</v>
      </c>
      <c r="G1041" s="66" t="s">
        <v>10</v>
      </c>
      <c r="H1041" s="68">
        <v>0</v>
      </c>
      <c r="I1041" s="87">
        <v>0</v>
      </c>
      <c r="J1041" s="69" t="str">
        <f>_xlfn.XLOOKUP(SimpleBB[[#This Row],[customer_code]],'Input  - indicative charges'!$B$13:$B$69,'Input  - indicative charges'!$E$13:$E$69)</f>
        <v>Upper South Island distributor</v>
      </c>
      <c r="K1041" s="70">
        <f t="shared" si="16"/>
        <v>0</v>
      </c>
    </row>
    <row r="1042" spans="1:11" x14ac:dyDescent="0.25">
      <c r="A1042" s="65">
        <v>44531</v>
      </c>
      <c r="B1042" s="66" t="s">
        <v>138</v>
      </c>
      <c r="C1042" s="66" t="s">
        <v>137</v>
      </c>
      <c r="D1042" s="67">
        <v>3524.4</v>
      </c>
      <c r="E1042" s="66">
        <v>1.2383</v>
      </c>
      <c r="F1042" s="67">
        <v>4364.2645199999997</v>
      </c>
      <c r="G1042" s="66" t="s">
        <v>12</v>
      </c>
      <c r="H1042" s="68">
        <v>0</v>
      </c>
      <c r="I1042" s="87">
        <v>0</v>
      </c>
      <c r="J1042" s="69" t="str">
        <f>_xlfn.XLOOKUP(SimpleBB[[#This Row],[customer_code]],'Input  - indicative charges'!$B$13:$B$69,'Input  - indicative charges'!$E$13:$E$69)</f>
        <v>Lower North Island distributor</v>
      </c>
      <c r="K1042" s="70">
        <f t="shared" si="16"/>
        <v>0</v>
      </c>
    </row>
    <row r="1043" spans="1:11" x14ac:dyDescent="0.25">
      <c r="A1043" s="65">
        <v>44531</v>
      </c>
      <c r="B1043" s="66" t="s">
        <v>138</v>
      </c>
      <c r="C1043" s="66" t="s">
        <v>137</v>
      </c>
      <c r="D1043" s="67">
        <v>3524.4</v>
      </c>
      <c r="E1043" s="66">
        <v>1.2383</v>
      </c>
      <c r="F1043" s="67">
        <v>4364.2645199999997</v>
      </c>
      <c r="G1043" s="66" t="s">
        <v>14</v>
      </c>
      <c r="H1043" s="68">
        <v>0</v>
      </c>
      <c r="I1043" s="87">
        <v>0</v>
      </c>
      <c r="J1043" s="69" t="str">
        <f>_xlfn.XLOOKUP(SimpleBB[[#This Row],[customer_code]],'Input  - indicative charges'!$B$13:$B$69,'Input  - indicative charges'!$E$13:$E$69)</f>
        <v>Upper North Island distributor</v>
      </c>
      <c r="K1043" s="70">
        <f t="shared" si="16"/>
        <v>0</v>
      </c>
    </row>
    <row r="1044" spans="1:11" x14ac:dyDescent="0.25">
      <c r="A1044" s="65">
        <v>44531</v>
      </c>
      <c r="B1044" s="66" t="s">
        <v>138</v>
      </c>
      <c r="C1044" s="66" t="s">
        <v>137</v>
      </c>
      <c r="D1044" s="67">
        <v>3524.4</v>
      </c>
      <c r="E1044" s="66">
        <v>1.2383</v>
      </c>
      <c r="F1044" s="67">
        <v>4364.2645199999997</v>
      </c>
      <c r="G1044" s="66" t="s">
        <v>16</v>
      </c>
      <c r="H1044" s="68">
        <v>2.6904029848872801E-2</v>
      </c>
      <c r="I1044" s="87">
        <v>117.416302914456</v>
      </c>
      <c r="J1044" s="69" t="str">
        <f>_xlfn.XLOOKUP(SimpleBB[[#This Row],[customer_code]],'Input  - indicative charges'!$B$13:$B$69,'Input  - indicative charges'!$E$13:$E$69)</f>
        <v>South Island generation</v>
      </c>
      <c r="K1044" s="70">
        <f t="shared" si="16"/>
        <v>108.54591686484787</v>
      </c>
    </row>
    <row r="1045" spans="1:11" x14ac:dyDescent="0.25">
      <c r="A1045" s="65">
        <v>44531</v>
      </c>
      <c r="B1045" s="66" t="s">
        <v>138</v>
      </c>
      <c r="C1045" s="66" t="s">
        <v>137</v>
      </c>
      <c r="D1045" s="67">
        <v>3524.4</v>
      </c>
      <c r="E1045" s="66">
        <v>1.2383</v>
      </c>
      <c r="F1045" s="67">
        <v>4364.2645199999997</v>
      </c>
      <c r="G1045" s="66" t="s">
        <v>19</v>
      </c>
      <c r="H1045" s="68">
        <v>0.56050375283865395</v>
      </c>
      <c r="I1045" s="87">
        <v>2446.1866418405798</v>
      </c>
      <c r="J1045" s="69" t="str">
        <f>_xlfn.XLOOKUP(SimpleBB[[#This Row],[customer_code]],'Input  - indicative charges'!$B$13:$B$69,'Input  - indicative charges'!$E$13:$E$69)</f>
        <v>Lower South Island distributor</v>
      </c>
      <c r="K1045" s="70">
        <f t="shared" si="16"/>
        <v>2261.3859001724572</v>
      </c>
    </row>
    <row r="1046" spans="1:11" x14ac:dyDescent="0.25">
      <c r="A1046" s="65">
        <v>44531</v>
      </c>
      <c r="B1046" s="66" t="s">
        <v>138</v>
      </c>
      <c r="C1046" s="66" t="s">
        <v>137</v>
      </c>
      <c r="D1046" s="67">
        <v>3524.4</v>
      </c>
      <c r="E1046" s="66">
        <v>1.2383</v>
      </c>
      <c r="F1046" s="67">
        <v>4364.2645199999997</v>
      </c>
      <c r="G1046" s="66" t="s">
        <v>21</v>
      </c>
      <c r="H1046" s="68">
        <v>0</v>
      </c>
      <c r="I1046" s="87">
        <v>0</v>
      </c>
      <c r="J1046" s="69" t="str">
        <f>_xlfn.XLOOKUP(SimpleBB[[#This Row],[customer_code]],'Input  - indicative charges'!$B$13:$B$69,'Input  - indicative charges'!$E$13:$E$69)</f>
        <v>Upper South Island distributor</v>
      </c>
      <c r="K1046" s="70">
        <f t="shared" si="16"/>
        <v>0</v>
      </c>
    </row>
    <row r="1047" spans="1:11" x14ac:dyDescent="0.25">
      <c r="A1047" s="65">
        <v>44531</v>
      </c>
      <c r="B1047" s="66" t="s">
        <v>138</v>
      </c>
      <c r="C1047" s="66" t="s">
        <v>137</v>
      </c>
      <c r="D1047" s="67">
        <v>3524.4</v>
      </c>
      <c r="E1047" s="66">
        <v>1.2383</v>
      </c>
      <c r="F1047" s="67">
        <v>4364.2645199999997</v>
      </c>
      <c r="G1047" s="66" t="s">
        <v>23</v>
      </c>
      <c r="H1047" s="68">
        <v>0</v>
      </c>
      <c r="I1047" s="87">
        <v>0</v>
      </c>
      <c r="J1047" s="69" t="str">
        <f>_xlfn.XLOOKUP(SimpleBB[[#This Row],[customer_code]],'Input  - indicative charges'!$B$13:$B$69,'Input  - indicative charges'!$E$13:$E$69)</f>
        <v>Lower North Island distributor</v>
      </c>
      <c r="K1047" s="70">
        <f t="shared" si="16"/>
        <v>0</v>
      </c>
    </row>
    <row r="1048" spans="1:11" x14ac:dyDescent="0.25">
      <c r="A1048" s="65">
        <v>44531</v>
      </c>
      <c r="B1048" s="66" t="s">
        <v>138</v>
      </c>
      <c r="C1048" s="66" t="s">
        <v>137</v>
      </c>
      <c r="D1048" s="67">
        <v>3524.4</v>
      </c>
      <c r="E1048" s="66">
        <v>1.2383</v>
      </c>
      <c r="F1048" s="67">
        <v>4364.2645199999997</v>
      </c>
      <c r="G1048" s="66" t="s">
        <v>25</v>
      </c>
      <c r="H1048" s="68">
        <v>3.6006539499712199E-2</v>
      </c>
      <c r="I1048" s="87">
        <v>157.14206282657199</v>
      </c>
      <c r="J1048" s="69" t="str">
        <f>_xlfn.XLOOKUP(SimpleBB[[#This Row],[customer_code]],'Input  - indicative charges'!$B$13:$B$69,'Input  - indicative charges'!$E$13:$E$69)</f>
        <v>North Island generation</v>
      </c>
      <c r="K1048" s="70">
        <f t="shared" si="16"/>
        <v>145.27053623865851</v>
      </c>
    </row>
    <row r="1049" spans="1:11" x14ac:dyDescent="0.25">
      <c r="A1049" s="65">
        <v>44531</v>
      </c>
      <c r="B1049" s="66" t="s">
        <v>138</v>
      </c>
      <c r="C1049" s="66" t="s">
        <v>137</v>
      </c>
      <c r="D1049" s="67">
        <v>3524.4</v>
      </c>
      <c r="E1049" s="66">
        <v>1.2383</v>
      </c>
      <c r="F1049" s="67">
        <v>4364.2645199999997</v>
      </c>
      <c r="G1049" s="66" t="s">
        <v>27</v>
      </c>
      <c r="H1049" s="68">
        <v>1.0640756958362499E-6</v>
      </c>
      <c r="I1049" s="87">
        <v>4.6439078059324701E-3</v>
      </c>
      <c r="J1049" s="69" t="str">
        <f>_xlfn.XLOOKUP(SimpleBB[[#This Row],[customer_code]],'Input  - indicative charges'!$B$13:$B$69,'Input  - indicative charges'!$E$13:$E$69)</f>
        <v>Lower North Island distributor</v>
      </c>
      <c r="K1049" s="70">
        <f t="shared" si="16"/>
        <v>4.2930770099107191E-3</v>
      </c>
    </row>
    <row r="1050" spans="1:11" x14ac:dyDescent="0.25">
      <c r="A1050" s="65">
        <v>44531</v>
      </c>
      <c r="B1050" s="66" t="s">
        <v>138</v>
      </c>
      <c r="C1050" s="66" t="s">
        <v>137</v>
      </c>
      <c r="D1050" s="67">
        <v>3524.4</v>
      </c>
      <c r="E1050" s="66">
        <v>1.2383</v>
      </c>
      <c r="F1050" s="67">
        <v>4364.2645199999997</v>
      </c>
      <c r="G1050" s="66" t="s">
        <v>29</v>
      </c>
      <c r="H1050" s="68">
        <v>3.4269898332583398E-6</v>
      </c>
      <c r="I1050" s="87">
        <v>1.495629013969E-2</v>
      </c>
      <c r="J1050" s="69" t="str">
        <f>_xlfn.XLOOKUP(SimpleBB[[#This Row],[customer_code]],'Input  - indicative charges'!$B$13:$B$69,'Input  - indicative charges'!$E$13:$E$69)</f>
        <v>Lower North Island distributor</v>
      </c>
      <c r="K1050" s="70">
        <f t="shared" si="16"/>
        <v>1.3826395362593726E-2</v>
      </c>
    </row>
    <row r="1051" spans="1:11" x14ac:dyDescent="0.25">
      <c r="A1051" s="65">
        <v>44531</v>
      </c>
      <c r="B1051" s="66" t="s">
        <v>138</v>
      </c>
      <c r="C1051" s="66" t="s">
        <v>137</v>
      </c>
      <c r="D1051" s="67">
        <v>3524.4</v>
      </c>
      <c r="E1051" s="66">
        <v>1.2383</v>
      </c>
      <c r="F1051" s="67">
        <v>4364.2645199999997</v>
      </c>
      <c r="G1051" s="66" t="s">
        <v>31</v>
      </c>
      <c r="H1051" s="68">
        <v>6.5908477316357102E-6</v>
      </c>
      <c r="I1051" s="87">
        <v>2.87642029119002E-2</v>
      </c>
      <c r="J1051" s="69" t="str">
        <f>_xlfn.XLOOKUP(SimpleBB[[#This Row],[customer_code]],'Input  - indicative charges'!$B$13:$B$69,'Input  - indicative charges'!$E$13:$E$69)</f>
        <v>Major Industrial</v>
      </c>
      <c r="K1051" s="70">
        <f t="shared" si="16"/>
        <v>2.6591169202742224E-2</v>
      </c>
    </row>
    <row r="1052" spans="1:11" x14ac:dyDescent="0.25">
      <c r="A1052" s="65">
        <v>44531</v>
      </c>
      <c r="B1052" s="66" t="s">
        <v>138</v>
      </c>
      <c r="C1052" s="66" t="s">
        <v>137</v>
      </c>
      <c r="D1052" s="67">
        <v>3524.4</v>
      </c>
      <c r="E1052" s="66">
        <v>1.2383</v>
      </c>
      <c r="F1052" s="67">
        <v>4364.2645199999997</v>
      </c>
      <c r="G1052" s="66" t="s">
        <v>34</v>
      </c>
      <c r="H1052" s="68">
        <v>0</v>
      </c>
      <c r="I1052" s="87">
        <v>0</v>
      </c>
      <c r="J1052" s="69" t="str">
        <f>_xlfn.XLOOKUP(SimpleBB[[#This Row],[customer_code]],'Input  - indicative charges'!$B$13:$B$69,'Input  - indicative charges'!$E$13:$E$69)</f>
        <v>Major Industrial</v>
      </c>
      <c r="K1052" s="70">
        <f t="shared" si="16"/>
        <v>0</v>
      </c>
    </row>
    <row r="1053" spans="1:11" x14ac:dyDescent="0.25">
      <c r="A1053" s="65">
        <v>44531</v>
      </c>
      <c r="B1053" s="66" t="s">
        <v>138</v>
      </c>
      <c r="C1053" s="66" t="s">
        <v>137</v>
      </c>
      <c r="D1053" s="67">
        <v>3524.4</v>
      </c>
      <c r="E1053" s="66">
        <v>1.2383</v>
      </c>
      <c r="F1053" s="67">
        <v>4364.2645199999997</v>
      </c>
      <c r="G1053" s="66" t="s">
        <v>36</v>
      </c>
      <c r="H1053" s="68">
        <v>0</v>
      </c>
      <c r="I1053" s="87">
        <v>0</v>
      </c>
      <c r="J1053" s="69" t="str">
        <f>_xlfn.XLOOKUP(SimpleBB[[#This Row],[customer_code]],'Input  - indicative charges'!$B$13:$B$69,'Input  - indicative charges'!$E$13:$E$69)</f>
        <v>Upper South Island distributor</v>
      </c>
      <c r="K1053" s="70">
        <f t="shared" si="16"/>
        <v>0</v>
      </c>
    </row>
    <row r="1054" spans="1:11" x14ac:dyDescent="0.25">
      <c r="A1054" s="65">
        <v>44531</v>
      </c>
      <c r="B1054" s="66" t="s">
        <v>138</v>
      </c>
      <c r="C1054" s="66" t="s">
        <v>137</v>
      </c>
      <c r="D1054" s="67">
        <v>3524.4</v>
      </c>
      <c r="E1054" s="66">
        <v>1.2383</v>
      </c>
      <c r="F1054" s="67">
        <v>4364.2645199999997</v>
      </c>
      <c r="G1054" s="66" t="s">
        <v>38</v>
      </c>
      <c r="H1054" s="68">
        <v>9.8371862701187997E-6</v>
      </c>
      <c r="I1054" s="87">
        <v>4.2932083015310603E-2</v>
      </c>
      <c r="J1054" s="69" t="str">
        <f>_xlfn.XLOOKUP(SimpleBB[[#This Row],[customer_code]],'Input  - indicative charges'!$B$13:$B$69,'Input  - indicative charges'!$E$13:$E$69)</f>
        <v>North Island generation</v>
      </c>
      <c r="K1054" s="70">
        <f t="shared" si="16"/>
        <v>3.9688716116447503E-2</v>
      </c>
    </row>
    <row r="1055" spans="1:11" x14ac:dyDescent="0.25">
      <c r="A1055" s="65">
        <v>44531</v>
      </c>
      <c r="B1055" s="66" t="s">
        <v>138</v>
      </c>
      <c r="C1055" s="66" t="s">
        <v>137</v>
      </c>
      <c r="D1055" s="67">
        <v>3524.4</v>
      </c>
      <c r="E1055" s="66">
        <v>1.2383</v>
      </c>
      <c r="F1055" s="67">
        <v>4364.2645199999997</v>
      </c>
      <c r="G1055" s="66" t="s">
        <v>40</v>
      </c>
      <c r="H1055" s="68">
        <v>2.5151190586759598E-7</v>
      </c>
      <c r="I1055" s="87">
        <v>1.09766448713552E-3</v>
      </c>
      <c r="J1055" s="69" t="str">
        <f>_xlfn.XLOOKUP(SimpleBB[[#This Row],[customer_code]],'Input  - indicative charges'!$B$13:$B$69,'Input  - indicative charges'!$E$13:$E$69)</f>
        <v>North Island generation</v>
      </c>
      <c r="K1055" s="70">
        <f t="shared" si="16"/>
        <v>1.0147398206951971E-3</v>
      </c>
    </row>
    <row r="1056" spans="1:11" x14ac:dyDescent="0.25">
      <c r="A1056" s="65">
        <v>44531</v>
      </c>
      <c r="B1056" s="66" t="s">
        <v>138</v>
      </c>
      <c r="C1056" s="66" t="s">
        <v>137</v>
      </c>
      <c r="D1056" s="67">
        <v>3524.4</v>
      </c>
      <c r="E1056" s="66">
        <v>1.2383</v>
      </c>
      <c r="F1056" s="67">
        <v>4364.2645199999997</v>
      </c>
      <c r="G1056" s="66" t="s">
        <v>42</v>
      </c>
      <c r="H1056" s="68">
        <v>0.30476203542621499</v>
      </c>
      <c r="I1056" s="87">
        <v>1330.0621382536101</v>
      </c>
      <c r="J1056" s="69" t="str">
        <f>_xlfn.XLOOKUP(SimpleBB[[#This Row],[customer_code]],'Input  - indicative charges'!$B$13:$B$69,'Input  - indicative charges'!$E$13:$E$69)</f>
        <v>South Island generation</v>
      </c>
      <c r="K1056" s="70">
        <f t="shared" si="16"/>
        <v>1229.5806519231101</v>
      </c>
    </row>
    <row r="1057" spans="1:11" x14ac:dyDescent="0.25">
      <c r="A1057" s="65">
        <v>44531</v>
      </c>
      <c r="B1057" s="66" t="s">
        <v>138</v>
      </c>
      <c r="C1057" s="66" t="s">
        <v>137</v>
      </c>
      <c r="D1057" s="67">
        <v>3524.4</v>
      </c>
      <c r="E1057" s="66">
        <v>1.2383</v>
      </c>
      <c r="F1057" s="67">
        <v>4364.2645199999997</v>
      </c>
      <c r="G1057" s="66" t="s">
        <v>44</v>
      </c>
      <c r="H1057" s="68">
        <v>0</v>
      </c>
      <c r="I1057" s="87">
        <v>0</v>
      </c>
      <c r="J1057" s="69" t="str">
        <f>_xlfn.XLOOKUP(SimpleBB[[#This Row],[customer_code]],'Input  - indicative charges'!$B$13:$B$69,'Input  - indicative charges'!$E$13:$E$69)</f>
        <v>Major Industrial</v>
      </c>
      <c r="K1057" s="70">
        <f t="shared" si="16"/>
        <v>0</v>
      </c>
    </row>
    <row r="1058" spans="1:11" x14ac:dyDescent="0.25">
      <c r="A1058" s="65">
        <v>44531</v>
      </c>
      <c r="B1058" s="66" t="s">
        <v>138</v>
      </c>
      <c r="C1058" s="66" t="s">
        <v>137</v>
      </c>
      <c r="D1058" s="67">
        <v>3524.4</v>
      </c>
      <c r="E1058" s="66">
        <v>1.2383</v>
      </c>
      <c r="F1058" s="67">
        <v>4364.2645199999997</v>
      </c>
      <c r="G1058" s="66" t="s">
        <v>46</v>
      </c>
      <c r="H1058" s="68">
        <v>0</v>
      </c>
      <c r="I1058" s="87">
        <v>0</v>
      </c>
      <c r="J1058" s="69" t="str">
        <f>_xlfn.XLOOKUP(SimpleBB[[#This Row],[customer_code]],'Input  - indicative charges'!$B$13:$B$69,'Input  - indicative charges'!$E$13:$E$69)</f>
        <v>Upper South Island distributor</v>
      </c>
      <c r="K1058" s="70">
        <f t="shared" si="16"/>
        <v>0</v>
      </c>
    </row>
    <row r="1059" spans="1:11" x14ac:dyDescent="0.25">
      <c r="A1059" s="65">
        <v>44531</v>
      </c>
      <c r="B1059" s="66" t="s">
        <v>138</v>
      </c>
      <c r="C1059" s="66" t="s">
        <v>137</v>
      </c>
      <c r="D1059" s="67">
        <v>3524.4</v>
      </c>
      <c r="E1059" s="66">
        <v>1.2383</v>
      </c>
      <c r="F1059" s="67">
        <v>4364.2645199999997</v>
      </c>
      <c r="G1059" s="66" t="s">
        <v>48</v>
      </c>
      <c r="H1059" s="68">
        <v>2.2281352636733202E-3</v>
      </c>
      <c r="I1059" s="87">
        <v>9.7241716770103395</v>
      </c>
      <c r="J1059" s="69" t="str">
        <f>_xlfn.XLOOKUP(SimpleBB[[#This Row],[customer_code]],'Input  - indicative charges'!$B$13:$B$69,'Input  - indicative charges'!$E$13:$E$69)</f>
        <v>North Island generation</v>
      </c>
      <c r="K1059" s="70">
        <f t="shared" si="16"/>
        <v>8.9895449288781837</v>
      </c>
    </row>
    <row r="1060" spans="1:11" x14ac:dyDescent="0.25">
      <c r="A1060" s="65">
        <v>44531</v>
      </c>
      <c r="B1060" s="66" t="s">
        <v>138</v>
      </c>
      <c r="C1060" s="66" t="s">
        <v>137</v>
      </c>
      <c r="D1060" s="67">
        <v>3524.4</v>
      </c>
      <c r="E1060" s="66">
        <v>1.2383</v>
      </c>
      <c r="F1060" s="67">
        <v>4364.2645199999997</v>
      </c>
      <c r="G1060" s="66" t="s">
        <v>50</v>
      </c>
      <c r="H1060" s="68">
        <v>4.6515172561984098E-4</v>
      </c>
      <c r="I1060" s="87">
        <v>2.0300451725394399</v>
      </c>
      <c r="J1060" s="69" t="str">
        <f>_xlfn.XLOOKUP(SimpleBB[[#This Row],[customer_code]],'Input  - indicative charges'!$B$13:$B$69,'Input  - indicative charges'!$E$13:$E$69)</f>
        <v>North Island generation</v>
      </c>
      <c r="K1060" s="70">
        <f t="shared" si="16"/>
        <v>1.8766824458004843</v>
      </c>
    </row>
    <row r="1061" spans="1:11" x14ac:dyDescent="0.25">
      <c r="A1061" s="65">
        <v>44531</v>
      </c>
      <c r="B1061" s="66" t="s">
        <v>138</v>
      </c>
      <c r="C1061" s="66" t="s">
        <v>137</v>
      </c>
      <c r="D1061" s="67">
        <v>3524.4</v>
      </c>
      <c r="E1061" s="66">
        <v>1.2383</v>
      </c>
      <c r="F1061" s="67">
        <v>4364.2645199999997</v>
      </c>
      <c r="G1061" s="66" t="s">
        <v>52</v>
      </c>
      <c r="H1061" s="68">
        <v>9.3930339638881701E-4</v>
      </c>
      <c r="I1061" s="87">
        <v>4.0993684863752096</v>
      </c>
      <c r="J1061" s="69" t="str">
        <f>_xlfn.XLOOKUP(SimpleBB[[#This Row],[customer_code]],'Input  - indicative charges'!$B$13:$B$69,'Input  - indicative charges'!$E$13:$E$69)</f>
        <v>North Island generation</v>
      </c>
      <c r="K1061" s="70">
        <f t="shared" si="16"/>
        <v>3.7896757083609147</v>
      </c>
    </row>
    <row r="1062" spans="1:11" x14ac:dyDescent="0.25">
      <c r="A1062" s="65">
        <v>44531</v>
      </c>
      <c r="B1062" s="66" t="s">
        <v>138</v>
      </c>
      <c r="C1062" s="66" t="s">
        <v>137</v>
      </c>
      <c r="D1062" s="67">
        <v>3524.4</v>
      </c>
      <c r="E1062" s="66">
        <v>1.2383</v>
      </c>
      <c r="F1062" s="67">
        <v>4364.2645199999997</v>
      </c>
      <c r="G1062" s="66" t="s">
        <v>54</v>
      </c>
      <c r="H1062" s="68">
        <v>0</v>
      </c>
      <c r="I1062" s="87">
        <v>0</v>
      </c>
      <c r="J1062" s="69" t="str">
        <f>_xlfn.XLOOKUP(SimpleBB[[#This Row],[customer_code]],'Input  - indicative charges'!$B$13:$B$69,'Input  - indicative charges'!$E$13:$E$69)</f>
        <v>Upper South Island distributor</v>
      </c>
      <c r="K1062" s="70">
        <f t="shared" si="16"/>
        <v>0</v>
      </c>
    </row>
    <row r="1063" spans="1:11" x14ac:dyDescent="0.25">
      <c r="A1063" s="65">
        <v>44531</v>
      </c>
      <c r="B1063" s="66" t="s">
        <v>138</v>
      </c>
      <c r="C1063" s="66" t="s">
        <v>137</v>
      </c>
      <c r="D1063" s="67">
        <v>3524.4</v>
      </c>
      <c r="E1063" s="66">
        <v>1.2383</v>
      </c>
      <c r="F1063" s="67">
        <v>4364.2645199999997</v>
      </c>
      <c r="G1063" s="66" t="s">
        <v>56</v>
      </c>
      <c r="H1063" s="68">
        <v>0</v>
      </c>
      <c r="I1063" s="87">
        <v>0</v>
      </c>
      <c r="J1063" s="69" t="str">
        <f>_xlfn.XLOOKUP(SimpleBB[[#This Row],[customer_code]],'Input  - indicative charges'!$B$13:$B$69,'Input  - indicative charges'!$E$13:$E$69)</f>
        <v>Upper North Island distributor</v>
      </c>
      <c r="K1063" s="70">
        <f t="shared" si="16"/>
        <v>0</v>
      </c>
    </row>
    <row r="1064" spans="1:11" x14ac:dyDescent="0.25">
      <c r="A1064" s="65">
        <v>44531</v>
      </c>
      <c r="B1064" s="66" t="s">
        <v>138</v>
      </c>
      <c r="C1064" s="66" t="s">
        <v>137</v>
      </c>
      <c r="D1064" s="67">
        <v>3524.4</v>
      </c>
      <c r="E1064" s="66">
        <v>1.2383</v>
      </c>
      <c r="F1064" s="67">
        <v>4364.2645199999997</v>
      </c>
      <c r="G1064" s="66" t="s">
        <v>58</v>
      </c>
      <c r="H1064" s="68">
        <v>5.79734855266989E-4</v>
      </c>
      <c r="I1064" s="87">
        <v>2.5301162598490499</v>
      </c>
      <c r="J1064" s="69" t="str">
        <f>_xlfn.XLOOKUP(SimpleBB[[#This Row],[customer_code]],'Input  - indicative charges'!$B$13:$B$69,'Input  - indicative charges'!$E$13:$E$69)</f>
        <v>North Island generation</v>
      </c>
      <c r="K1064" s="70">
        <f t="shared" si="16"/>
        <v>2.3389749326382732</v>
      </c>
    </row>
    <row r="1065" spans="1:11" x14ac:dyDescent="0.25">
      <c r="A1065" s="65">
        <v>44531</v>
      </c>
      <c r="B1065" s="66" t="s">
        <v>138</v>
      </c>
      <c r="C1065" s="66" t="s">
        <v>137</v>
      </c>
      <c r="D1065" s="67">
        <v>3524.4</v>
      </c>
      <c r="E1065" s="66">
        <v>1.2383</v>
      </c>
      <c r="F1065" s="67">
        <v>4364.2645199999997</v>
      </c>
      <c r="G1065" s="66" t="s">
        <v>60</v>
      </c>
      <c r="H1065" s="68">
        <v>0</v>
      </c>
      <c r="I1065" s="87">
        <v>0</v>
      </c>
      <c r="J1065" s="69" t="str">
        <f>_xlfn.XLOOKUP(SimpleBB[[#This Row],[customer_code]],'Input  - indicative charges'!$B$13:$B$69,'Input  - indicative charges'!$E$13:$E$69)</f>
        <v>Major Industrial</v>
      </c>
      <c r="K1065" s="70">
        <f t="shared" si="16"/>
        <v>0</v>
      </c>
    </row>
    <row r="1066" spans="1:11" x14ac:dyDescent="0.25">
      <c r="A1066" s="65">
        <v>44531</v>
      </c>
      <c r="B1066" s="66" t="s">
        <v>138</v>
      </c>
      <c r="C1066" s="66" t="s">
        <v>137</v>
      </c>
      <c r="D1066" s="67">
        <v>3524.4</v>
      </c>
      <c r="E1066" s="66">
        <v>1.2383</v>
      </c>
      <c r="F1066" s="67">
        <v>4364.2645199999997</v>
      </c>
      <c r="G1066" s="66" t="s">
        <v>62</v>
      </c>
      <c r="H1066" s="68">
        <v>1.8494318224065999E-13</v>
      </c>
      <c r="I1066" s="87">
        <v>8.0714096846881005E-10</v>
      </c>
      <c r="J1066" s="69" t="str">
        <f>_xlfn.XLOOKUP(SimpleBB[[#This Row],[customer_code]],'Input  - indicative charges'!$B$13:$B$69,'Input  - indicative charges'!$E$13:$E$69)</f>
        <v>Major Industrial</v>
      </c>
      <c r="K1066" s="70">
        <f t="shared" si="16"/>
        <v>7.4616432545536827E-10</v>
      </c>
    </row>
    <row r="1067" spans="1:11" x14ac:dyDescent="0.25">
      <c r="A1067" s="65">
        <v>44531</v>
      </c>
      <c r="B1067" s="66" t="s">
        <v>138</v>
      </c>
      <c r="C1067" s="66" t="s">
        <v>137</v>
      </c>
      <c r="D1067" s="67">
        <v>3524.4</v>
      </c>
      <c r="E1067" s="66">
        <v>1.2383</v>
      </c>
      <c r="F1067" s="67">
        <v>4364.2645199999997</v>
      </c>
      <c r="G1067" s="66" t="s">
        <v>64</v>
      </c>
      <c r="H1067" s="68">
        <v>0</v>
      </c>
      <c r="I1067" s="87">
        <v>0</v>
      </c>
      <c r="J1067" s="69" t="str">
        <f>_xlfn.XLOOKUP(SimpleBB[[#This Row],[customer_code]],'Input  - indicative charges'!$B$13:$B$69,'Input  - indicative charges'!$E$13:$E$69)</f>
        <v>Major Industrial</v>
      </c>
      <c r="K1067" s="70">
        <f t="shared" si="16"/>
        <v>0</v>
      </c>
    </row>
    <row r="1068" spans="1:11" x14ac:dyDescent="0.25">
      <c r="A1068" s="65">
        <v>44531</v>
      </c>
      <c r="B1068" s="66" t="s">
        <v>138</v>
      </c>
      <c r="C1068" s="66" t="s">
        <v>137</v>
      </c>
      <c r="D1068" s="67">
        <v>3524.4</v>
      </c>
      <c r="E1068" s="66">
        <v>1.2383</v>
      </c>
      <c r="F1068" s="67">
        <v>4364.2645199999997</v>
      </c>
      <c r="G1068" s="66" t="s">
        <v>66</v>
      </c>
      <c r="H1068" s="68">
        <v>0</v>
      </c>
      <c r="I1068" s="87">
        <v>0</v>
      </c>
      <c r="J1068" s="69" t="str">
        <f>_xlfn.XLOOKUP(SimpleBB[[#This Row],[customer_code]],'Input  - indicative charges'!$B$13:$B$69,'Input  - indicative charges'!$E$13:$E$69)</f>
        <v>Upper South Island distributor</v>
      </c>
      <c r="K1068" s="70">
        <f t="shared" si="16"/>
        <v>0</v>
      </c>
    </row>
    <row r="1069" spans="1:11" x14ac:dyDescent="0.25">
      <c r="A1069" s="65">
        <v>44531</v>
      </c>
      <c r="B1069" s="66" t="s">
        <v>138</v>
      </c>
      <c r="C1069" s="66" t="s">
        <v>137</v>
      </c>
      <c r="D1069" s="67">
        <v>3524.4</v>
      </c>
      <c r="E1069" s="66">
        <v>1.2383</v>
      </c>
      <c r="F1069" s="67">
        <v>4364.2645199999997</v>
      </c>
      <c r="G1069" s="66" t="s">
        <v>68</v>
      </c>
      <c r="H1069" s="68">
        <v>0</v>
      </c>
      <c r="I1069" s="87">
        <v>0</v>
      </c>
      <c r="J1069" s="69" t="str">
        <f>_xlfn.XLOOKUP(SimpleBB[[#This Row],[customer_code]],'Input  - indicative charges'!$B$13:$B$69,'Input  - indicative charges'!$E$13:$E$69)</f>
        <v>Major Industrial</v>
      </c>
      <c r="K1069" s="70">
        <f t="shared" si="16"/>
        <v>0</v>
      </c>
    </row>
    <row r="1070" spans="1:11" x14ac:dyDescent="0.25">
      <c r="A1070" s="65">
        <v>44531</v>
      </c>
      <c r="B1070" s="66" t="s">
        <v>138</v>
      </c>
      <c r="C1070" s="66" t="s">
        <v>137</v>
      </c>
      <c r="D1070" s="67">
        <v>3524.4</v>
      </c>
      <c r="E1070" s="66">
        <v>1.2383</v>
      </c>
      <c r="F1070" s="67">
        <v>4364.2645199999997</v>
      </c>
      <c r="G1070" s="66" t="s">
        <v>70</v>
      </c>
      <c r="H1070" s="68">
        <v>4.42790132512747E-6</v>
      </c>
      <c r="I1070" s="87">
        <v>1.9324532651314799E-2</v>
      </c>
      <c r="J1070" s="69" t="str">
        <f>_xlfn.XLOOKUP(SimpleBB[[#This Row],[customer_code]],'Input  - indicative charges'!$B$13:$B$69,'Input  - indicative charges'!$E$13:$E$69)</f>
        <v>Lower North Island distributor</v>
      </c>
      <c r="K1070" s="70">
        <f t="shared" si="16"/>
        <v>1.786463261536915E-2</v>
      </c>
    </row>
    <row r="1071" spans="1:11" x14ac:dyDescent="0.25">
      <c r="A1071" s="65">
        <v>44531</v>
      </c>
      <c r="B1071" s="66" t="s">
        <v>138</v>
      </c>
      <c r="C1071" s="66" t="s">
        <v>137</v>
      </c>
      <c r="D1071" s="67">
        <v>3524.4</v>
      </c>
      <c r="E1071" s="66">
        <v>1.2383</v>
      </c>
      <c r="F1071" s="67">
        <v>4364.2645199999997</v>
      </c>
      <c r="G1071" s="66" t="s">
        <v>72</v>
      </c>
      <c r="H1071" s="68">
        <v>6.6393061968075803E-2</v>
      </c>
      <c r="I1071" s="87">
        <v>289.75688472143401</v>
      </c>
      <c r="J1071" s="69" t="str">
        <f>_xlfn.XLOOKUP(SimpleBB[[#This Row],[customer_code]],'Input  - indicative charges'!$B$13:$B$69,'Input  - indicative charges'!$E$13:$E$69)</f>
        <v>Lower South Island distributor</v>
      </c>
      <c r="K1071" s="70">
        <f t="shared" si="16"/>
        <v>267.86677777535272</v>
      </c>
    </row>
    <row r="1072" spans="1:11" x14ac:dyDescent="0.25">
      <c r="A1072" s="65">
        <v>44531</v>
      </c>
      <c r="B1072" s="66" t="s">
        <v>138</v>
      </c>
      <c r="C1072" s="66" t="s">
        <v>137</v>
      </c>
      <c r="D1072" s="67">
        <v>3524.4</v>
      </c>
      <c r="E1072" s="66">
        <v>1.2383</v>
      </c>
      <c r="F1072" s="67">
        <v>4364.2645199999997</v>
      </c>
      <c r="G1072" s="66" t="s">
        <v>74</v>
      </c>
      <c r="H1072" s="68">
        <v>0</v>
      </c>
      <c r="I1072" s="87">
        <v>0</v>
      </c>
      <c r="J1072" s="69" t="str">
        <f>_xlfn.XLOOKUP(SimpleBB[[#This Row],[customer_code]],'Input  - indicative charges'!$B$13:$B$69,'Input  - indicative charges'!$E$13:$E$69)</f>
        <v>Major Industrial</v>
      </c>
      <c r="K1072" s="70">
        <f t="shared" si="16"/>
        <v>0</v>
      </c>
    </row>
    <row r="1073" spans="1:11" x14ac:dyDescent="0.25">
      <c r="A1073" s="65">
        <v>44531</v>
      </c>
      <c r="B1073" s="66" t="s">
        <v>138</v>
      </c>
      <c r="C1073" s="66" t="s">
        <v>137</v>
      </c>
      <c r="D1073" s="67">
        <v>3524.4</v>
      </c>
      <c r="E1073" s="66">
        <v>1.2383</v>
      </c>
      <c r="F1073" s="67">
        <v>4364.2645199999997</v>
      </c>
      <c r="G1073" s="66" t="s">
        <v>76</v>
      </c>
      <c r="H1073" s="68">
        <v>0</v>
      </c>
      <c r="I1073" s="87">
        <v>0</v>
      </c>
      <c r="J1073" s="69" t="str">
        <f>_xlfn.XLOOKUP(SimpleBB[[#This Row],[customer_code]],'Input  - indicative charges'!$B$13:$B$69,'Input  - indicative charges'!$E$13:$E$69)</f>
        <v>Lower North Island distributor</v>
      </c>
      <c r="K1073" s="70">
        <f t="shared" si="16"/>
        <v>0</v>
      </c>
    </row>
    <row r="1074" spans="1:11" x14ac:dyDescent="0.25">
      <c r="A1074" s="65">
        <v>44531</v>
      </c>
      <c r="B1074" s="66" t="s">
        <v>138</v>
      </c>
      <c r="C1074" s="66" t="s">
        <v>137</v>
      </c>
      <c r="D1074" s="67">
        <v>3524.4</v>
      </c>
      <c r="E1074" s="66">
        <v>1.2383</v>
      </c>
      <c r="F1074" s="67">
        <v>4364.2645199999997</v>
      </c>
      <c r="G1074" s="66" t="s">
        <v>78</v>
      </c>
      <c r="H1074" s="68">
        <v>1.3247790225568201E-12</v>
      </c>
      <c r="I1074" s="87">
        <v>5.7816860849850102E-9</v>
      </c>
      <c r="J1074" s="69" t="str">
        <f>_xlfn.XLOOKUP(SimpleBB[[#This Row],[customer_code]],'Input  - indicative charges'!$B$13:$B$69,'Input  - indicative charges'!$E$13:$E$69)</f>
        <v>North Island generation</v>
      </c>
      <c r="K1074" s="70">
        <f t="shared" si="16"/>
        <v>5.3449001675402338E-9</v>
      </c>
    </row>
    <row r="1075" spans="1:11" x14ac:dyDescent="0.25">
      <c r="A1075" s="65">
        <v>44531</v>
      </c>
      <c r="B1075" s="66" t="s">
        <v>138</v>
      </c>
      <c r="C1075" s="66" t="s">
        <v>137</v>
      </c>
      <c r="D1075" s="67">
        <v>3524.4</v>
      </c>
      <c r="E1075" s="66">
        <v>1.2383</v>
      </c>
      <c r="F1075" s="67">
        <v>4364.2645199999997</v>
      </c>
      <c r="G1075" s="66" t="s">
        <v>80</v>
      </c>
      <c r="H1075" s="68">
        <v>0</v>
      </c>
      <c r="I1075" s="87">
        <v>0</v>
      </c>
      <c r="J1075" s="69" t="str">
        <f>_xlfn.XLOOKUP(SimpleBB[[#This Row],[customer_code]],'Input  - indicative charges'!$B$13:$B$69,'Input  - indicative charges'!$E$13:$E$69)</f>
        <v>Major Industrial</v>
      </c>
      <c r="K1075" s="70">
        <f t="shared" si="16"/>
        <v>0</v>
      </c>
    </row>
    <row r="1076" spans="1:11" x14ac:dyDescent="0.25">
      <c r="A1076" s="65">
        <v>44531</v>
      </c>
      <c r="B1076" s="66" t="s">
        <v>138</v>
      </c>
      <c r="C1076" s="66" t="s">
        <v>137</v>
      </c>
      <c r="D1076" s="67">
        <v>3524.4</v>
      </c>
      <c r="E1076" s="66">
        <v>1.2383</v>
      </c>
      <c r="F1076" s="67">
        <v>4364.2645199999997</v>
      </c>
      <c r="G1076" s="66" t="s">
        <v>82</v>
      </c>
      <c r="H1076" s="68">
        <v>6.9566075014000902E-5</v>
      </c>
      <c r="I1076" s="87">
        <v>0.30360475297926198</v>
      </c>
      <c r="J1076" s="69" t="str">
        <f>_xlfn.XLOOKUP(SimpleBB[[#This Row],[customer_code]],'Input  - indicative charges'!$B$13:$B$69,'Input  - indicative charges'!$E$13:$E$69)</f>
        <v>Major Industrial</v>
      </c>
      <c r="K1076" s="70">
        <f t="shared" si="16"/>
        <v>0.28066848860561683</v>
      </c>
    </row>
    <row r="1077" spans="1:11" x14ac:dyDescent="0.25">
      <c r="A1077" s="65">
        <v>44531</v>
      </c>
      <c r="B1077" s="66" t="s">
        <v>138</v>
      </c>
      <c r="C1077" s="66" t="s">
        <v>137</v>
      </c>
      <c r="D1077" s="67">
        <v>3524.4</v>
      </c>
      <c r="E1077" s="66">
        <v>1.2383</v>
      </c>
      <c r="F1077" s="67">
        <v>4364.2645199999997</v>
      </c>
      <c r="G1077" s="66" t="s">
        <v>84</v>
      </c>
      <c r="H1077" s="68">
        <v>0</v>
      </c>
      <c r="I1077" s="87">
        <v>0</v>
      </c>
      <c r="J1077" s="69" t="str">
        <f>_xlfn.XLOOKUP(SimpleBB[[#This Row],[customer_code]],'Input  - indicative charges'!$B$13:$B$69,'Input  - indicative charges'!$E$13:$E$69)</f>
        <v>Major Industrial</v>
      </c>
      <c r="K1077" s="70">
        <f t="shared" si="16"/>
        <v>0</v>
      </c>
    </row>
    <row r="1078" spans="1:11" x14ac:dyDescent="0.25">
      <c r="A1078" s="65">
        <v>44531</v>
      </c>
      <c r="B1078" s="66" t="s">
        <v>138</v>
      </c>
      <c r="C1078" s="66" t="s">
        <v>137</v>
      </c>
      <c r="D1078" s="67">
        <v>3524.4</v>
      </c>
      <c r="E1078" s="66">
        <v>1.2383</v>
      </c>
      <c r="F1078" s="67">
        <v>4364.2645199999997</v>
      </c>
      <c r="G1078" s="66" t="s">
        <v>86</v>
      </c>
      <c r="H1078" s="68">
        <v>7.26193287755777E-6</v>
      </c>
      <c r="I1078" s="87">
        <v>3.1692996004146899E-2</v>
      </c>
      <c r="J1078" s="69" t="str">
        <f>_xlfn.XLOOKUP(SimpleBB[[#This Row],[customer_code]],'Input  - indicative charges'!$B$13:$B$69,'Input  - indicative charges'!$E$13:$E$69)</f>
        <v>North Island generation</v>
      </c>
      <c r="K1078" s="70">
        <f t="shared" si="16"/>
        <v>2.929870234434492E-2</v>
      </c>
    </row>
    <row r="1079" spans="1:11" x14ac:dyDescent="0.25">
      <c r="A1079" s="65">
        <v>44531</v>
      </c>
      <c r="B1079" s="66" t="s">
        <v>138</v>
      </c>
      <c r="C1079" s="66" t="s">
        <v>137</v>
      </c>
      <c r="D1079" s="67">
        <v>3524.4</v>
      </c>
      <c r="E1079" s="66">
        <v>1.2383</v>
      </c>
      <c r="F1079" s="67">
        <v>4364.2645199999997</v>
      </c>
      <c r="G1079" s="66" t="s">
        <v>88</v>
      </c>
      <c r="H1079" s="68">
        <v>3.3733976497655099E-4</v>
      </c>
      <c r="I1079" s="87">
        <v>1.4722399674722999</v>
      </c>
      <c r="J1079" s="69" t="str">
        <f>_xlfn.XLOOKUP(SimpleBB[[#This Row],[customer_code]],'Input  - indicative charges'!$B$13:$B$69,'Input  - indicative charges'!$E$13:$E$69)</f>
        <v>North Island generation</v>
      </c>
      <c r="K1079" s="70">
        <f t="shared" si="16"/>
        <v>1.3610174494318859</v>
      </c>
    </row>
    <row r="1080" spans="1:11" x14ac:dyDescent="0.25">
      <c r="A1080" s="65">
        <v>44531</v>
      </c>
      <c r="B1080" s="66" t="s">
        <v>138</v>
      </c>
      <c r="C1080" s="66" t="s">
        <v>137</v>
      </c>
      <c r="D1080" s="67">
        <v>3524.4</v>
      </c>
      <c r="E1080" s="66">
        <v>1.2383</v>
      </c>
      <c r="F1080" s="67">
        <v>4364.2645199999997</v>
      </c>
      <c r="G1080" s="66" t="s">
        <v>90</v>
      </c>
      <c r="H1080" s="68">
        <v>0</v>
      </c>
      <c r="I1080" s="87">
        <v>0</v>
      </c>
      <c r="J1080" s="69" t="str">
        <f>_xlfn.XLOOKUP(SimpleBB[[#This Row],[customer_code]],'Input  - indicative charges'!$B$13:$B$69,'Input  - indicative charges'!$E$13:$E$69)</f>
        <v>Upper South Island distributor</v>
      </c>
      <c r="K1080" s="70">
        <f t="shared" si="16"/>
        <v>0</v>
      </c>
    </row>
    <row r="1081" spans="1:11" x14ac:dyDescent="0.25">
      <c r="A1081" s="65">
        <v>44531</v>
      </c>
      <c r="B1081" s="66" t="s">
        <v>138</v>
      </c>
      <c r="C1081" s="66" t="s">
        <v>137</v>
      </c>
      <c r="D1081" s="67">
        <v>3524.4</v>
      </c>
      <c r="E1081" s="66">
        <v>1.2383</v>
      </c>
      <c r="F1081" s="67">
        <v>4364.2645199999997</v>
      </c>
      <c r="G1081" s="66" t="s">
        <v>92</v>
      </c>
      <c r="H1081" s="68">
        <v>5.2095704724317197E-6</v>
      </c>
      <c r="I1081" s="87">
        <v>2.27359435772733E-2</v>
      </c>
      <c r="J1081" s="69" t="str">
        <f>_xlfn.XLOOKUP(SimpleBB[[#This Row],[customer_code]],'Input  - indicative charges'!$B$13:$B$69,'Input  - indicative charges'!$E$13:$E$69)</f>
        <v>North Island generation</v>
      </c>
      <c r="K1081" s="70">
        <f t="shared" si="16"/>
        <v>2.101832352173932E-2</v>
      </c>
    </row>
    <row r="1082" spans="1:11" x14ac:dyDescent="0.25">
      <c r="A1082" s="65">
        <v>44531</v>
      </c>
      <c r="B1082" s="66" t="s">
        <v>138</v>
      </c>
      <c r="C1082" s="66" t="s">
        <v>137</v>
      </c>
      <c r="D1082" s="67">
        <v>3524.4</v>
      </c>
      <c r="E1082" s="66">
        <v>1.2383</v>
      </c>
      <c r="F1082" s="67">
        <v>4364.2645199999997</v>
      </c>
      <c r="G1082" s="66" t="s">
        <v>94</v>
      </c>
      <c r="H1082" s="68">
        <v>2.7591913236931902E-5</v>
      </c>
      <c r="I1082" s="87">
        <v>0.12041840797886</v>
      </c>
      <c r="J1082" s="69" t="str">
        <f>_xlfn.XLOOKUP(SimpleBB[[#This Row],[customer_code]],'Input  - indicative charges'!$B$13:$B$69,'Input  - indicative charges'!$E$13:$E$69)</f>
        <v>North Island generation</v>
      </c>
      <c r="K1082" s="70">
        <f t="shared" si="16"/>
        <v>0.11132122351862445</v>
      </c>
    </row>
    <row r="1083" spans="1:11" x14ac:dyDescent="0.25">
      <c r="A1083" s="65">
        <v>44531</v>
      </c>
      <c r="B1083" s="66" t="s">
        <v>138</v>
      </c>
      <c r="C1083" s="66" t="s">
        <v>137</v>
      </c>
      <c r="D1083" s="67">
        <v>3524.4</v>
      </c>
      <c r="E1083" s="66">
        <v>1.2383</v>
      </c>
      <c r="F1083" s="67">
        <v>4364.2645199999997</v>
      </c>
      <c r="G1083" s="66" t="s">
        <v>96</v>
      </c>
      <c r="H1083" s="68">
        <v>5.9262102102105297E-11</v>
      </c>
      <c r="I1083" s="87">
        <v>2.58635489584835E-7</v>
      </c>
      <c r="J1083" s="69" t="str">
        <f>_xlfn.XLOOKUP(SimpleBB[[#This Row],[customer_code]],'Input  - indicative charges'!$B$13:$B$69,'Input  - indicative charges'!$E$13:$E$69)</f>
        <v>Upper North Island distributor</v>
      </c>
      <c r="K1083" s="70">
        <f t="shared" si="16"/>
        <v>2.3909649387639122E-7</v>
      </c>
    </row>
    <row r="1084" spans="1:11" x14ac:dyDescent="0.25">
      <c r="A1084" s="65">
        <v>44531</v>
      </c>
      <c r="B1084" s="66" t="s">
        <v>138</v>
      </c>
      <c r="C1084" s="66" t="s">
        <v>137</v>
      </c>
      <c r="D1084" s="67">
        <v>3524.4</v>
      </c>
      <c r="E1084" s="66">
        <v>1.2383</v>
      </c>
      <c r="F1084" s="67">
        <v>4364.2645199999997</v>
      </c>
      <c r="G1084" s="66" t="s">
        <v>98</v>
      </c>
      <c r="H1084" s="68">
        <v>2.5418784917989101E-7</v>
      </c>
      <c r="I1084" s="87">
        <v>1.1093430115909099E-3</v>
      </c>
      <c r="J1084" s="69" t="str">
        <f>_xlfn.XLOOKUP(SimpleBB[[#This Row],[customer_code]],'Input  - indicative charges'!$B$13:$B$69,'Input  - indicative charges'!$E$13:$E$69)</f>
        <v>Major Industrial</v>
      </c>
      <c r="K1084" s="70">
        <f t="shared" si="16"/>
        <v>1.0255360739681552E-3</v>
      </c>
    </row>
    <row r="1085" spans="1:11" x14ac:dyDescent="0.25">
      <c r="A1085" s="65">
        <v>44531</v>
      </c>
      <c r="B1085" s="66" t="s">
        <v>138</v>
      </c>
      <c r="C1085" s="66" t="s">
        <v>137</v>
      </c>
      <c r="D1085" s="67">
        <v>3524.4</v>
      </c>
      <c r="E1085" s="66">
        <v>1.2383</v>
      </c>
      <c r="F1085" s="67">
        <v>4364.2645199999997</v>
      </c>
      <c r="G1085" s="66" t="s">
        <v>100</v>
      </c>
      <c r="H1085" s="68">
        <v>8.4663701798242796E-5</v>
      </c>
      <c r="I1085" s="87">
        <v>0.36949478988993101</v>
      </c>
      <c r="J1085" s="69" t="str">
        <f>_xlfn.XLOOKUP(SimpleBB[[#This Row],[customer_code]],'Input  - indicative charges'!$B$13:$B$69,'Input  - indicative charges'!$E$13:$E$69)</f>
        <v>North Island generation</v>
      </c>
      <c r="K1085" s="70">
        <f t="shared" si="16"/>
        <v>0.34158076646823965</v>
      </c>
    </row>
    <row r="1086" spans="1:11" x14ac:dyDescent="0.25">
      <c r="A1086" s="65">
        <v>44531</v>
      </c>
      <c r="B1086" s="66" t="s">
        <v>138</v>
      </c>
      <c r="C1086" s="66" t="s">
        <v>137</v>
      </c>
      <c r="D1086" s="67">
        <v>3524.4</v>
      </c>
      <c r="E1086" s="66">
        <v>1.2383</v>
      </c>
      <c r="F1086" s="67">
        <v>4364.2645199999997</v>
      </c>
      <c r="G1086" s="66" t="s">
        <v>102</v>
      </c>
      <c r="H1086" s="68">
        <v>8.1344324859878295E-5</v>
      </c>
      <c r="I1086" s="87">
        <v>0.35500815088931997</v>
      </c>
      <c r="J1086" s="69" t="str">
        <f>_xlfn.XLOOKUP(SimpleBB[[#This Row],[customer_code]],'Input  - indicative charges'!$B$13:$B$69,'Input  - indicative charges'!$E$13:$E$69)</f>
        <v>Lower North Island distributor</v>
      </c>
      <c r="K1086" s="70">
        <f t="shared" si="16"/>
        <v>0.32818854176366002</v>
      </c>
    </row>
    <row r="1087" spans="1:11" x14ac:dyDescent="0.25">
      <c r="A1087" s="65">
        <v>44531</v>
      </c>
      <c r="B1087" s="66" t="s">
        <v>138</v>
      </c>
      <c r="C1087" s="66" t="s">
        <v>137</v>
      </c>
      <c r="D1087" s="67">
        <v>3524.4</v>
      </c>
      <c r="E1087" s="66">
        <v>1.2383</v>
      </c>
      <c r="F1087" s="67">
        <v>4364.2645199999997</v>
      </c>
      <c r="G1087" s="66" t="s">
        <v>104</v>
      </c>
      <c r="H1087" s="68">
        <v>1.7033679114662601E-4</v>
      </c>
      <c r="I1087" s="87">
        <v>0.74339481405187202</v>
      </c>
      <c r="J1087" s="69" t="str">
        <f>_xlfn.XLOOKUP(SimpleBB[[#This Row],[customer_code]],'Input  - indicative charges'!$B$13:$B$69,'Input  - indicative charges'!$E$13:$E$69)</f>
        <v>Lower North Island distributor</v>
      </c>
      <c r="K1087" s="70">
        <f t="shared" si="16"/>
        <v>0.68723396735308795</v>
      </c>
    </row>
    <row r="1088" spans="1:11" x14ac:dyDescent="0.25">
      <c r="A1088" s="65">
        <v>44531</v>
      </c>
      <c r="B1088" s="66" t="s">
        <v>138</v>
      </c>
      <c r="C1088" s="66" t="s">
        <v>137</v>
      </c>
      <c r="D1088" s="67">
        <v>3524.4</v>
      </c>
      <c r="E1088" s="66">
        <v>1.2383</v>
      </c>
      <c r="F1088" s="67">
        <v>4364.2645199999997</v>
      </c>
      <c r="G1088" s="66" t="s">
        <v>106</v>
      </c>
      <c r="H1088" s="68">
        <v>0</v>
      </c>
      <c r="I1088" s="87">
        <v>0</v>
      </c>
      <c r="J1088" s="69" t="str">
        <f>_xlfn.XLOOKUP(SimpleBB[[#This Row],[customer_code]],'Input  - indicative charges'!$B$13:$B$69,'Input  - indicative charges'!$E$13:$E$69)</f>
        <v>Upper North Island distributor</v>
      </c>
      <c r="K1088" s="70">
        <f t="shared" si="16"/>
        <v>0</v>
      </c>
    </row>
    <row r="1089" spans="1:11" x14ac:dyDescent="0.25">
      <c r="A1089" s="65">
        <v>44531</v>
      </c>
      <c r="B1089" s="66" t="s">
        <v>138</v>
      </c>
      <c r="C1089" s="66" t="s">
        <v>137</v>
      </c>
      <c r="D1089" s="67">
        <v>3524.4</v>
      </c>
      <c r="E1089" s="66">
        <v>1.2383</v>
      </c>
      <c r="F1089" s="67">
        <v>4364.2645199999997</v>
      </c>
      <c r="G1089" s="66" t="s">
        <v>108</v>
      </c>
      <c r="H1089" s="68">
        <v>0</v>
      </c>
      <c r="I1089" s="87">
        <v>0</v>
      </c>
      <c r="J1089" s="69" t="str">
        <f>_xlfn.XLOOKUP(SimpleBB[[#This Row],[customer_code]],'Input  - indicative charges'!$B$13:$B$69,'Input  - indicative charges'!$E$13:$E$69)</f>
        <v>Lower North Island distributor</v>
      </c>
      <c r="K1089" s="70">
        <f t="shared" si="16"/>
        <v>0</v>
      </c>
    </row>
    <row r="1090" spans="1:11" x14ac:dyDescent="0.25">
      <c r="A1090" s="65">
        <v>44531</v>
      </c>
      <c r="B1090" s="66" t="s">
        <v>138</v>
      </c>
      <c r="C1090" s="66" t="s">
        <v>137</v>
      </c>
      <c r="D1090" s="67">
        <v>3524.4</v>
      </c>
      <c r="E1090" s="66">
        <v>1.2383</v>
      </c>
      <c r="F1090" s="67">
        <v>4364.2645199999997</v>
      </c>
      <c r="G1090" s="66" t="s">
        <v>110</v>
      </c>
      <c r="H1090" s="68">
        <v>0</v>
      </c>
      <c r="I1090" s="87">
        <v>0</v>
      </c>
      <c r="J1090" s="69" t="str">
        <f>_xlfn.XLOOKUP(SimpleBB[[#This Row],[customer_code]],'Input  - indicative charges'!$B$13:$B$69,'Input  - indicative charges'!$E$13:$E$69)</f>
        <v>Lower South Island distributor</v>
      </c>
      <c r="K1090" s="70">
        <f t="shared" si="16"/>
        <v>0</v>
      </c>
    </row>
    <row r="1091" spans="1:11" x14ac:dyDescent="0.25">
      <c r="A1091" s="65">
        <v>44531</v>
      </c>
      <c r="B1091" s="66" t="s">
        <v>138</v>
      </c>
      <c r="C1091" s="66" t="s">
        <v>137</v>
      </c>
      <c r="D1091" s="67">
        <v>3524.4</v>
      </c>
      <c r="E1091" s="66">
        <v>1.2383</v>
      </c>
      <c r="F1091" s="67">
        <v>4364.2645199999997</v>
      </c>
      <c r="G1091" s="66" t="s">
        <v>112</v>
      </c>
      <c r="H1091" s="68">
        <v>2.7867197976323802E-4</v>
      </c>
      <c r="I1091" s="87">
        <v>1.21619823399885</v>
      </c>
      <c r="J1091" s="69" t="str">
        <f>_xlfn.XLOOKUP(SimpleBB[[#This Row],[customer_code]],'Input  - indicative charges'!$B$13:$B$69,'Input  - indicative charges'!$E$13:$E$69)</f>
        <v>North Island generation</v>
      </c>
      <c r="K1091" s="70">
        <f t="shared" si="16"/>
        <v>1.1243187625741606</v>
      </c>
    </row>
    <row r="1092" spans="1:11" x14ac:dyDescent="0.25">
      <c r="A1092" s="65">
        <v>44531</v>
      </c>
      <c r="B1092" s="66" t="s">
        <v>138</v>
      </c>
      <c r="C1092" s="66" t="s">
        <v>137</v>
      </c>
      <c r="D1092" s="67">
        <v>3524.4</v>
      </c>
      <c r="E1092" s="66">
        <v>1.2383</v>
      </c>
      <c r="F1092" s="67">
        <v>4364.2645199999997</v>
      </c>
      <c r="G1092" s="66" t="s">
        <v>114</v>
      </c>
      <c r="H1092" s="68">
        <v>6.7003388509178207E-5</v>
      </c>
      <c r="I1092" s="87">
        <v>0.29242051119038198</v>
      </c>
      <c r="J1092" s="69" t="str">
        <f>_xlfn.XLOOKUP(SimpleBB[[#This Row],[customer_code]],'Input  - indicative charges'!$B$13:$B$69,'Input  - indicative charges'!$E$13:$E$69)</f>
        <v>Lower North Island distributor</v>
      </c>
      <c r="K1092" s="70">
        <f t="shared" si="16"/>
        <v>0.27032917669339801</v>
      </c>
    </row>
    <row r="1093" spans="1:11" x14ac:dyDescent="0.25">
      <c r="A1093" s="65">
        <v>44531</v>
      </c>
      <c r="B1093" s="66" t="s">
        <v>138</v>
      </c>
      <c r="C1093" s="66" t="s">
        <v>137</v>
      </c>
      <c r="D1093" s="67">
        <v>3524.4</v>
      </c>
      <c r="E1093" s="66">
        <v>1.2383</v>
      </c>
      <c r="F1093" s="67">
        <v>4364.2645199999997</v>
      </c>
      <c r="G1093" s="66" t="s">
        <v>116</v>
      </c>
      <c r="H1093" s="68">
        <v>0</v>
      </c>
      <c r="I1093" s="87">
        <v>0</v>
      </c>
      <c r="J1093" s="69" t="str">
        <f>_xlfn.XLOOKUP(SimpleBB[[#This Row],[customer_code]],'Input  - indicative charges'!$B$13:$B$69,'Input  - indicative charges'!$E$13:$E$69)</f>
        <v>Major Industrial</v>
      </c>
      <c r="K1093" s="70">
        <f t="shared" si="16"/>
        <v>0</v>
      </c>
    </row>
    <row r="1094" spans="1:11" x14ac:dyDescent="0.25">
      <c r="A1094" s="65">
        <v>44531</v>
      </c>
      <c r="B1094" s="66" t="s">
        <v>138</v>
      </c>
      <c r="C1094" s="66" t="s">
        <v>137</v>
      </c>
      <c r="D1094" s="67">
        <v>3524.4</v>
      </c>
      <c r="E1094" s="66">
        <v>1.2383</v>
      </c>
      <c r="F1094" s="67">
        <v>4364.2645199999997</v>
      </c>
      <c r="G1094" s="66" t="s">
        <v>118</v>
      </c>
      <c r="H1094" s="68">
        <v>0</v>
      </c>
      <c r="I1094" s="87">
        <v>0</v>
      </c>
      <c r="J1094" s="69" t="str">
        <f>_xlfn.XLOOKUP(SimpleBB[[#This Row],[customer_code]],'Input  - indicative charges'!$B$13:$B$69,'Input  - indicative charges'!$E$13:$E$69)</f>
        <v>Upper South Island distributor</v>
      </c>
      <c r="K1094" s="70">
        <f t="shared" si="16"/>
        <v>0</v>
      </c>
    </row>
    <row r="1095" spans="1:11" x14ac:dyDescent="0.25">
      <c r="A1095" s="65">
        <v>44531</v>
      </c>
      <c r="B1095" s="66" t="s">
        <v>138</v>
      </c>
      <c r="C1095" s="66" t="s">
        <v>137</v>
      </c>
      <c r="D1095" s="67">
        <v>3524.4</v>
      </c>
      <c r="E1095" s="66">
        <v>1.2383</v>
      </c>
      <c r="F1095" s="67">
        <v>4364.2645199999997</v>
      </c>
      <c r="G1095" s="66" t="s">
        <v>120</v>
      </c>
      <c r="H1095" s="68">
        <v>1.974422387661E-7</v>
      </c>
      <c r="I1095" s="87">
        <v>8.6169015739626098E-4</v>
      </c>
      <c r="J1095" s="69" t="str">
        <f>_xlfn.XLOOKUP(SimpleBB[[#This Row],[customer_code]],'Input  - indicative charges'!$B$13:$B$69,'Input  - indicative charges'!$E$13:$E$69)</f>
        <v>Lower North Island distributor</v>
      </c>
      <c r="K1095" s="70">
        <f t="shared" si="16"/>
        <v>7.9659251625505481E-4</v>
      </c>
    </row>
    <row r="1096" spans="1:11" x14ac:dyDescent="0.25">
      <c r="A1096" s="65">
        <v>44531</v>
      </c>
      <c r="B1096" s="66" t="s">
        <v>138</v>
      </c>
      <c r="C1096" s="66" t="s">
        <v>137</v>
      </c>
      <c r="D1096" s="67">
        <v>3524.4</v>
      </c>
      <c r="E1096" s="66">
        <v>1.2383</v>
      </c>
      <c r="F1096" s="67">
        <v>4364.2645199999997</v>
      </c>
      <c r="G1096" s="66" t="s">
        <v>241</v>
      </c>
      <c r="H1096" s="68">
        <v>6.3215531244105601E-5</v>
      </c>
      <c r="I1096" s="87">
        <v>0.27588930012160101</v>
      </c>
      <c r="J1096" s="69" t="str">
        <f>_xlfn.XLOOKUP(SimpleBB[[#This Row],[customer_code]],'Input  - indicative charges'!$B$13:$B$69,'Input  - indicative charges'!$E$13:$E$69)</f>
        <v>North Island generation</v>
      </c>
      <c r="K1096" s="70">
        <f t="shared" si="16"/>
        <v>0.25504684010292927</v>
      </c>
    </row>
    <row r="1097" spans="1:11" x14ac:dyDescent="0.25">
      <c r="A1097" s="65">
        <v>44562</v>
      </c>
      <c r="B1097" s="66" t="s">
        <v>138</v>
      </c>
      <c r="C1097" s="66" t="s">
        <v>137</v>
      </c>
      <c r="D1097" s="67">
        <v>14202.03</v>
      </c>
      <c r="E1097" s="66">
        <v>0.48491085561195202</v>
      </c>
      <c r="F1097" s="67">
        <v>6886.7185187266095</v>
      </c>
      <c r="G1097" s="66" t="s">
        <v>8</v>
      </c>
      <c r="H1097" s="68">
        <v>0</v>
      </c>
      <c r="I1097" s="87">
        <v>0</v>
      </c>
      <c r="J1097" s="69" t="str">
        <f>_xlfn.XLOOKUP(SimpleBB[[#This Row],[customer_code]],'Input  - indicative charges'!$B$13:$B$69,'Input  - indicative charges'!$E$13:$E$69)</f>
        <v>Lower South Island distributor</v>
      </c>
      <c r="K1097" s="70">
        <f t="shared" si="16"/>
        <v>0</v>
      </c>
    </row>
    <row r="1098" spans="1:11" x14ac:dyDescent="0.25">
      <c r="A1098" s="65">
        <v>44562</v>
      </c>
      <c r="B1098" s="66" t="s">
        <v>138</v>
      </c>
      <c r="C1098" s="66" t="s">
        <v>137</v>
      </c>
      <c r="D1098" s="67">
        <v>14202.03</v>
      </c>
      <c r="E1098" s="66">
        <v>0.48491085561195202</v>
      </c>
      <c r="F1098" s="67">
        <v>6886.7185187266095</v>
      </c>
      <c r="G1098" s="66" t="s">
        <v>10</v>
      </c>
      <c r="H1098" s="68">
        <v>0</v>
      </c>
      <c r="I1098" s="87">
        <v>0</v>
      </c>
      <c r="J1098" s="69" t="str">
        <f>_xlfn.XLOOKUP(SimpleBB[[#This Row],[customer_code]],'Input  - indicative charges'!$B$13:$B$69,'Input  - indicative charges'!$E$13:$E$69)</f>
        <v>Upper South Island distributor</v>
      </c>
      <c r="K1098" s="70">
        <f t="shared" si="16"/>
        <v>0</v>
      </c>
    </row>
    <row r="1099" spans="1:11" x14ac:dyDescent="0.25">
      <c r="A1099" s="65">
        <v>44562</v>
      </c>
      <c r="B1099" s="66" t="s">
        <v>138</v>
      </c>
      <c r="C1099" s="66" t="s">
        <v>137</v>
      </c>
      <c r="D1099" s="67">
        <v>14202.03</v>
      </c>
      <c r="E1099" s="66">
        <v>0.48491085561195202</v>
      </c>
      <c r="F1099" s="67">
        <v>6886.7185187266095</v>
      </c>
      <c r="G1099" s="66" t="s">
        <v>12</v>
      </c>
      <c r="H1099" s="68">
        <v>0</v>
      </c>
      <c r="I1099" s="87">
        <v>0</v>
      </c>
      <c r="J1099" s="69" t="str">
        <f>_xlfn.XLOOKUP(SimpleBB[[#This Row],[customer_code]],'Input  - indicative charges'!$B$13:$B$69,'Input  - indicative charges'!$E$13:$E$69)</f>
        <v>Lower North Island distributor</v>
      </c>
      <c r="K1099" s="70">
        <f t="shared" si="16"/>
        <v>0</v>
      </c>
    </row>
    <row r="1100" spans="1:11" x14ac:dyDescent="0.25">
      <c r="A1100" s="65">
        <v>44562</v>
      </c>
      <c r="B1100" s="66" t="s">
        <v>138</v>
      </c>
      <c r="C1100" s="66" t="s">
        <v>137</v>
      </c>
      <c r="D1100" s="67">
        <v>14202.03</v>
      </c>
      <c r="E1100" s="66">
        <v>0.48491085561195202</v>
      </c>
      <c r="F1100" s="67">
        <v>6886.7185187266095</v>
      </c>
      <c r="G1100" s="66" t="s">
        <v>14</v>
      </c>
      <c r="H1100" s="68">
        <v>0</v>
      </c>
      <c r="I1100" s="87">
        <v>0</v>
      </c>
      <c r="J1100" s="69" t="str">
        <f>_xlfn.XLOOKUP(SimpleBB[[#This Row],[customer_code]],'Input  - indicative charges'!$B$13:$B$69,'Input  - indicative charges'!$E$13:$E$69)</f>
        <v>Upper North Island distributor</v>
      </c>
      <c r="K1100" s="70">
        <f t="shared" si="16"/>
        <v>0</v>
      </c>
    </row>
    <row r="1101" spans="1:11" x14ac:dyDescent="0.25">
      <c r="A1101" s="65">
        <v>44562</v>
      </c>
      <c r="B1101" s="66" t="s">
        <v>138</v>
      </c>
      <c r="C1101" s="66" t="s">
        <v>137</v>
      </c>
      <c r="D1101" s="67">
        <v>14202.03</v>
      </c>
      <c r="E1101" s="66">
        <v>0.48491085561195202</v>
      </c>
      <c r="F1101" s="67">
        <v>6886.7185187266095</v>
      </c>
      <c r="G1101" s="66" t="s">
        <v>16</v>
      </c>
      <c r="H1101" s="68">
        <v>2.6904029848872801E-2</v>
      </c>
      <c r="I1101" s="87">
        <v>185.280480588606</v>
      </c>
      <c r="J1101" s="69" t="str">
        <f>_xlfn.XLOOKUP(SimpleBB[[#This Row],[customer_code]],'Input  - indicative charges'!$B$13:$B$69,'Input  - indicative charges'!$E$13:$E$69)</f>
        <v>South Island generation</v>
      </c>
      <c r="K1101" s="70">
        <f t="shared" si="16"/>
        <v>171.28319614442415</v>
      </c>
    </row>
    <row r="1102" spans="1:11" x14ac:dyDescent="0.25">
      <c r="A1102" s="65">
        <v>44562</v>
      </c>
      <c r="B1102" s="66" t="s">
        <v>138</v>
      </c>
      <c r="C1102" s="66" t="s">
        <v>137</v>
      </c>
      <c r="D1102" s="67">
        <v>14202.03</v>
      </c>
      <c r="E1102" s="66">
        <v>0.48491085561195202</v>
      </c>
      <c r="F1102" s="67">
        <v>6886.7185187266095</v>
      </c>
      <c r="G1102" s="66" t="s">
        <v>19</v>
      </c>
      <c r="H1102" s="68">
        <v>0.56050375283865395</v>
      </c>
      <c r="I1102" s="87">
        <v>3860.0315744897198</v>
      </c>
      <c r="J1102" s="69" t="str">
        <f>_xlfn.XLOOKUP(SimpleBB[[#This Row],[customer_code]],'Input  - indicative charges'!$B$13:$B$69,'Input  - indicative charges'!$E$13:$E$69)</f>
        <v>Lower South Island distributor</v>
      </c>
      <c r="K1102" s="70">
        <f t="shared" ref="K1102:K1165" si="17">I1102*$L$9</f>
        <v>3568.419852952668</v>
      </c>
    </row>
    <row r="1103" spans="1:11" x14ac:dyDescent="0.25">
      <c r="A1103" s="65">
        <v>44562</v>
      </c>
      <c r="B1103" s="66" t="s">
        <v>138</v>
      </c>
      <c r="C1103" s="66" t="s">
        <v>137</v>
      </c>
      <c r="D1103" s="67">
        <v>14202.03</v>
      </c>
      <c r="E1103" s="66">
        <v>0.48491085561195202</v>
      </c>
      <c r="F1103" s="67">
        <v>6886.7185187266095</v>
      </c>
      <c r="G1103" s="66" t="s">
        <v>21</v>
      </c>
      <c r="H1103" s="68">
        <v>0</v>
      </c>
      <c r="I1103" s="87">
        <v>0</v>
      </c>
      <c r="J1103" s="69" t="str">
        <f>_xlfn.XLOOKUP(SimpleBB[[#This Row],[customer_code]],'Input  - indicative charges'!$B$13:$B$69,'Input  - indicative charges'!$E$13:$E$69)</f>
        <v>Upper South Island distributor</v>
      </c>
      <c r="K1103" s="70">
        <f t="shared" si="17"/>
        <v>0</v>
      </c>
    </row>
    <row r="1104" spans="1:11" x14ac:dyDescent="0.25">
      <c r="A1104" s="65">
        <v>44562</v>
      </c>
      <c r="B1104" s="66" t="s">
        <v>138</v>
      </c>
      <c r="C1104" s="66" t="s">
        <v>137</v>
      </c>
      <c r="D1104" s="67">
        <v>14202.03</v>
      </c>
      <c r="E1104" s="66">
        <v>0.48491085561195202</v>
      </c>
      <c r="F1104" s="67">
        <v>6886.7185187266095</v>
      </c>
      <c r="G1104" s="66" t="s">
        <v>23</v>
      </c>
      <c r="H1104" s="68">
        <v>0</v>
      </c>
      <c r="I1104" s="87">
        <v>0</v>
      </c>
      <c r="J1104" s="69" t="str">
        <f>_xlfn.XLOOKUP(SimpleBB[[#This Row],[customer_code]],'Input  - indicative charges'!$B$13:$B$69,'Input  - indicative charges'!$E$13:$E$69)</f>
        <v>Lower North Island distributor</v>
      </c>
      <c r="K1104" s="70">
        <f t="shared" si="17"/>
        <v>0</v>
      </c>
    </row>
    <row r="1105" spans="1:11" x14ac:dyDescent="0.25">
      <c r="A1105" s="65">
        <v>44562</v>
      </c>
      <c r="B1105" s="66" t="s">
        <v>138</v>
      </c>
      <c r="C1105" s="66" t="s">
        <v>137</v>
      </c>
      <c r="D1105" s="67">
        <v>14202.03</v>
      </c>
      <c r="E1105" s="66">
        <v>0.48491085561195202</v>
      </c>
      <c r="F1105" s="67">
        <v>6886.7185187266095</v>
      </c>
      <c r="G1105" s="66" t="s">
        <v>25</v>
      </c>
      <c r="H1105" s="68">
        <v>3.6006539499712199E-2</v>
      </c>
      <c r="I1105" s="87">
        <v>247.96690236792901</v>
      </c>
      <c r="J1105" s="69" t="str">
        <f>_xlfn.XLOOKUP(SimpleBB[[#This Row],[customer_code]],'Input  - indicative charges'!$B$13:$B$69,'Input  - indicative charges'!$E$13:$E$69)</f>
        <v>North Island generation</v>
      </c>
      <c r="K1105" s="70">
        <f t="shared" si="17"/>
        <v>229.23388065857137</v>
      </c>
    </row>
    <row r="1106" spans="1:11" x14ac:dyDescent="0.25">
      <c r="A1106" s="65">
        <v>44562</v>
      </c>
      <c r="B1106" s="66" t="s">
        <v>138</v>
      </c>
      <c r="C1106" s="66" t="s">
        <v>137</v>
      </c>
      <c r="D1106" s="67">
        <v>14202.03</v>
      </c>
      <c r="E1106" s="66">
        <v>0.48491085561195202</v>
      </c>
      <c r="F1106" s="67">
        <v>6886.7185187266095</v>
      </c>
      <c r="G1106" s="66" t="s">
        <v>27</v>
      </c>
      <c r="H1106" s="68">
        <v>1.0640756958362499E-6</v>
      </c>
      <c r="I1106" s="87">
        <v>7.3279897998424302E-3</v>
      </c>
      <c r="J1106" s="69" t="str">
        <f>_xlfn.XLOOKUP(SimpleBB[[#This Row],[customer_code]],'Input  - indicative charges'!$B$13:$B$69,'Input  - indicative charges'!$E$13:$E$69)</f>
        <v>Lower North Island distributor</v>
      </c>
      <c r="K1106" s="70">
        <f t="shared" si="17"/>
        <v>6.7743861104165217E-3</v>
      </c>
    </row>
    <row r="1107" spans="1:11" x14ac:dyDescent="0.25">
      <c r="A1107" s="65">
        <v>44562</v>
      </c>
      <c r="B1107" s="66" t="s">
        <v>138</v>
      </c>
      <c r="C1107" s="66" t="s">
        <v>137</v>
      </c>
      <c r="D1107" s="67">
        <v>14202.03</v>
      </c>
      <c r="E1107" s="66">
        <v>0.48491085561195202</v>
      </c>
      <c r="F1107" s="67">
        <v>6886.7185187266095</v>
      </c>
      <c r="G1107" s="66" t="s">
        <v>29</v>
      </c>
      <c r="H1107" s="68">
        <v>3.4269898332583398E-6</v>
      </c>
      <c r="I1107" s="87">
        <v>2.3600714348188001E-2</v>
      </c>
      <c r="J1107" s="69" t="str">
        <f>_xlfn.XLOOKUP(SimpleBB[[#This Row],[customer_code]],'Input  - indicative charges'!$B$13:$B$69,'Input  - indicative charges'!$E$13:$E$69)</f>
        <v>Lower North Island distributor</v>
      </c>
      <c r="K1107" s="70">
        <f t="shared" si="17"/>
        <v>2.1817763922066392E-2</v>
      </c>
    </row>
    <row r="1108" spans="1:11" x14ac:dyDescent="0.25">
      <c r="A1108" s="65">
        <v>44562</v>
      </c>
      <c r="B1108" s="66" t="s">
        <v>138</v>
      </c>
      <c r="C1108" s="66" t="s">
        <v>137</v>
      </c>
      <c r="D1108" s="67">
        <v>14202.03</v>
      </c>
      <c r="E1108" s="66">
        <v>0.48491085561195202</v>
      </c>
      <c r="F1108" s="67">
        <v>6886.7185187266095</v>
      </c>
      <c r="G1108" s="66" t="s">
        <v>31</v>
      </c>
      <c r="H1108" s="68">
        <v>6.5908477316357102E-6</v>
      </c>
      <c r="I1108" s="87">
        <v>4.5389313127562898E-2</v>
      </c>
      <c r="J1108" s="69" t="str">
        <f>_xlfn.XLOOKUP(SimpleBB[[#This Row],[customer_code]],'Input  - indicative charges'!$B$13:$B$69,'Input  - indicative charges'!$E$13:$E$69)</f>
        <v>Major Industrial</v>
      </c>
      <c r="K1108" s="70">
        <f t="shared" si="17"/>
        <v>4.1960311191934253E-2</v>
      </c>
    </row>
    <row r="1109" spans="1:11" x14ac:dyDescent="0.25">
      <c r="A1109" s="65">
        <v>44562</v>
      </c>
      <c r="B1109" s="66" t="s">
        <v>138</v>
      </c>
      <c r="C1109" s="66" t="s">
        <v>137</v>
      </c>
      <c r="D1109" s="67">
        <v>14202.03</v>
      </c>
      <c r="E1109" s="66">
        <v>0.48491085561195202</v>
      </c>
      <c r="F1109" s="67">
        <v>6886.7185187266095</v>
      </c>
      <c r="G1109" s="66" t="s">
        <v>34</v>
      </c>
      <c r="H1109" s="68">
        <v>0</v>
      </c>
      <c r="I1109" s="87">
        <v>0</v>
      </c>
      <c r="J1109" s="69" t="str">
        <f>_xlfn.XLOOKUP(SimpleBB[[#This Row],[customer_code]],'Input  - indicative charges'!$B$13:$B$69,'Input  - indicative charges'!$E$13:$E$69)</f>
        <v>Major Industrial</v>
      </c>
      <c r="K1109" s="70">
        <f t="shared" si="17"/>
        <v>0</v>
      </c>
    </row>
    <row r="1110" spans="1:11" x14ac:dyDescent="0.25">
      <c r="A1110" s="65">
        <v>44562</v>
      </c>
      <c r="B1110" s="66" t="s">
        <v>138</v>
      </c>
      <c r="C1110" s="66" t="s">
        <v>137</v>
      </c>
      <c r="D1110" s="67">
        <v>14202.03</v>
      </c>
      <c r="E1110" s="66">
        <v>0.48491085561195202</v>
      </c>
      <c r="F1110" s="67">
        <v>6886.7185187266095</v>
      </c>
      <c r="G1110" s="66" t="s">
        <v>36</v>
      </c>
      <c r="H1110" s="68">
        <v>0</v>
      </c>
      <c r="I1110" s="87">
        <v>0</v>
      </c>
      <c r="J1110" s="69" t="str">
        <f>_xlfn.XLOOKUP(SimpleBB[[#This Row],[customer_code]],'Input  - indicative charges'!$B$13:$B$69,'Input  - indicative charges'!$E$13:$E$69)</f>
        <v>Upper South Island distributor</v>
      </c>
      <c r="K1110" s="70">
        <f t="shared" si="17"/>
        <v>0</v>
      </c>
    </row>
    <row r="1111" spans="1:11" x14ac:dyDescent="0.25">
      <c r="A1111" s="65">
        <v>44562</v>
      </c>
      <c r="B1111" s="66" t="s">
        <v>138</v>
      </c>
      <c r="C1111" s="66" t="s">
        <v>137</v>
      </c>
      <c r="D1111" s="67">
        <v>14202.03</v>
      </c>
      <c r="E1111" s="66">
        <v>0.48491085561195202</v>
      </c>
      <c r="F1111" s="67">
        <v>6886.7185187266095</v>
      </c>
      <c r="G1111" s="66" t="s">
        <v>38</v>
      </c>
      <c r="H1111" s="68">
        <v>9.8371862701187997E-6</v>
      </c>
      <c r="I1111" s="87">
        <v>6.7745932858590305E-2</v>
      </c>
      <c r="J1111" s="69" t="str">
        <f>_xlfn.XLOOKUP(SimpleBB[[#This Row],[customer_code]],'Input  - indicative charges'!$B$13:$B$69,'Input  - indicative charges'!$E$13:$E$69)</f>
        <v>North Island generation</v>
      </c>
      <c r="K1111" s="70">
        <f t="shared" si="17"/>
        <v>6.2627967441263727E-2</v>
      </c>
    </row>
    <row r="1112" spans="1:11" x14ac:dyDescent="0.25">
      <c r="A1112" s="65">
        <v>44562</v>
      </c>
      <c r="B1112" s="66" t="s">
        <v>138</v>
      </c>
      <c r="C1112" s="66" t="s">
        <v>137</v>
      </c>
      <c r="D1112" s="67">
        <v>14202.03</v>
      </c>
      <c r="E1112" s="66">
        <v>0.48491085561195202</v>
      </c>
      <c r="F1112" s="67">
        <v>6886.7185187266095</v>
      </c>
      <c r="G1112" s="66" t="s">
        <v>40</v>
      </c>
      <c r="H1112" s="68">
        <v>2.5151190586759598E-7</v>
      </c>
      <c r="I1112" s="87">
        <v>1.7320916998185901E-3</v>
      </c>
      <c r="J1112" s="69" t="str">
        <f>_xlfn.XLOOKUP(SimpleBB[[#This Row],[customer_code]],'Input  - indicative charges'!$B$13:$B$69,'Input  - indicative charges'!$E$13:$E$69)</f>
        <v>North Island generation</v>
      </c>
      <c r="K1112" s="70">
        <f t="shared" si="17"/>
        <v>1.6012383032344159E-3</v>
      </c>
    </row>
    <row r="1113" spans="1:11" x14ac:dyDescent="0.25">
      <c r="A1113" s="65">
        <v>44562</v>
      </c>
      <c r="B1113" s="66" t="s">
        <v>138</v>
      </c>
      <c r="C1113" s="66" t="s">
        <v>137</v>
      </c>
      <c r="D1113" s="67">
        <v>14202.03</v>
      </c>
      <c r="E1113" s="66">
        <v>0.48491085561195202</v>
      </c>
      <c r="F1113" s="67">
        <v>6886.7185187266095</v>
      </c>
      <c r="G1113" s="66" t="s">
        <v>42</v>
      </c>
      <c r="H1113" s="68">
        <v>0.30476203542621499</v>
      </c>
      <c r="I1113" s="87">
        <v>2098.8103531745301</v>
      </c>
      <c r="J1113" s="69" t="str">
        <f>_xlfn.XLOOKUP(SimpleBB[[#This Row],[customer_code]],'Input  - indicative charges'!$B$13:$B$69,'Input  - indicative charges'!$E$13:$E$69)</f>
        <v>South Island generation</v>
      </c>
      <c r="K1113" s="70">
        <f t="shared" si="17"/>
        <v>1940.2526604567129</v>
      </c>
    </row>
    <row r="1114" spans="1:11" x14ac:dyDescent="0.25">
      <c r="A1114" s="65">
        <v>44562</v>
      </c>
      <c r="B1114" s="66" t="s">
        <v>138</v>
      </c>
      <c r="C1114" s="66" t="s">
        <v>137</v>
      </c>
      <c r="D1114" s="67">
        <v>14202.03</v>
      </c>
      <c r="E1114" s="66">
        <v>0.48491085561195202</v>
      </c>
      <c r="F1114" s="67">
        <v>6886.7185187266095</v>
      </c>
      <c r="G1114" s="66" t="s">
        <v>44</v>
      </c>
      <c r="H1114" s="68">
        <v>0</v>
      </c>
      <c r="I1114" s="87">
        <v>0</v>
      </c>
      <c r="J1114" s="69" t="str">
        <f>_xlfn.XLOOKUP(SimpleBB[[#This Row],[customer_code]],'Input  - indicative charges'!$B$13:$B$69,'Input  - indicative charges'!$E$13:$E$69)</f>
        <v>Major Industrial</v>
      </c>
      <c r="K1114" s="70">
        <f t="shared" si="17"/>
        <v>0</v>
      </c>
    </row>
    <row r="1115" spans="1:11" x14ac:dyDescent="0.25">
      <c r="A1115" s="65">
        <v>44562</v>
      </c>
      <c r="B1115" s="66" t="s">
        <v>138</v>
      </c>
      <c r="C1115" s="66" t="s">
        <v>137</v>
      </c>
      <c r="D1115" s="67">
        <v>14202.03</v>
      </c>
      <c r="E1115" s="66">
        <v>0.48491085561195202</v>
      </c>
      <c r="F1115" s="67">
        <v>6886.7185187266095</v>
      </c>
      <c r="G1115" s="66" t="s">
        <v>46</v>
      </c>
      <c r="H1115" s="68">
        <v>0</v>
      </c>
      <c r="I1115" s="87">
        <v>0</v>
      </c>
      <c r="J1115" s="69" t="str">
        <f>_xlfn.XLOOKUP(SimpleBB[[#This Row],[customer_code]],'Input  - indicative charges'!$B$13:$B$69,'Input  - indicative charges'!$E$13:$E$69)</f>
        <v>Upper South Island distributor</v>
      </c>
      <c r="K1115" s="70">
        <f t="shared" si="17"/>
        <v>0</v>
      </c>
    </row>
    <row r="1116" spans="1:11" x14ac:dyDescent="0.25">
      <c r="A1116" s="65">
        <v>44562</v>
      </c>
      <c r="B1116" s="66" t="s">
        <v>138</v>
      </c>
      <c r="C1116" s="66" t="s">
        <v>137</v>
      </c>
      <c r="D1116" s="67">
        <v>14202.03</v>
      </c>
      <c r="E1116" s="66">
        <v>0.48491085561195202</v>
      </c>
      <c r="F1116" s="67">
        <v>6886.7185187266095</v>
      </c>
      <c r="G1116" s="66" t="s">
        <v>48</v>
      </c>
      <c r="H1116" s="68">
        <v>2.2281352636733202E-3</v>
      </c>
      <c r="I1116" s="87">
        <v>15.344540382566899</v>
      </c>
      <c r="J1116" s="69" t="str">
        <f>_xlfn.XLOOKUP(SimpleBB[[#This Row],[customer_code]],'Input  - indicative charges'!$B$13:$B$69,'Input  - indicative charges'!$E$13:$E$69)</f>
        <v>North Island generation</v>
      </c>
      <c r="K1116" s="70">
        <f t="shared" si="17"/>
        <v>14.185314673967177</v>
      </c>
    </row>
    <row r="1117" spans="1:11" x14ac:dyDescent="0.25">
      <c r="A1117" s="65">
        <v>44562</v>
      </c>
      <c r="B1117" s="66" t="s">
        <v>138</v>
      </c>
      <c r="C1117" s="66" t="s">
        <v>137</v>
      </c>
      <c r="D1117" s="67">
        <v>14202.03</v>
      </c>
      <c r="E1117" s="66">
        <v>0.48491085561195202</v>
      </c>
      <c r="F1117" s="67">
        <v>6886.7185187266095</v>
      </c>
      <c r="G1117" s="66" t="s">
        <v>50</v>
      </c>
      <c r="H1117" s="68">
        <v>4.6515172561984098E-4</v>
      </c>
      <c r="I1117" s="87">
        <v>3.20336900284379</v>
      </c>
      <c r="J1117" s="69" t="str">
        <f>_xlfn.XLOOKUP(SimpleBB[[#This Row],[customer_code]],'Input  - indicative charges'!$B$13:$B$69,'Input  - indicative charges'!$E$13:$E$69)</f>
        <v>North Island generation</v>
      </c>
      <c r="K1117" s="70">
        <f t="shared" si="17"/>
        <v>2.9613658141104966</v>
      </c>
    </row>
    <row r="1118" spans="1:11" x14ac:dyDescent="0.25">
      <c r="A1118" s="65">
        <v>44562</v>
      </c>
      <c r="B1118" s="66" t="s">
        <v>138</v>
      </c>
      <c r="C1118" s="66" t="s">
        <v>137</v>
      </c>
      <c r="D1118" s="67">
        <v>14202.03</v>
      </c>
      <c r="E1118" s="66">
        <v>0.48491085561195202</v>
      </c>
      <c r="F1118" s="67">
        <v>6886.7185187266095</v>
      </c>
      <c r="G1118" s="66" t="s">
        <v>52</v>
      </c>
      <c r="H1118" s="68">
        <v>9.3930339638881701E-4</v>
      </c>
      <c r="I1118" s="87">
        <v>6.4687180946136698</v>
      </c>
      <c r="J1118" s="69" t="str">
        <f>_xlfn.XLOOKUP(SimpleBB[[#This Row],[customer_code]],'Input  - indicative charges'!$B$13:$B$69,'Input  - indicative charges'!$E$13:$E$69)</f>
        <v>North Island generation</v>
      </c>
      <c r="K1118" s="70">
        <f t="shared" si="17"/>
        <v>5.9800293408286596</v>
      </c>
    </row>
    <row r="1119" spans="1:11" x14ac:dyDescent="0.25">
      <c r="A1119" s="65">
        <v>44562</v>
      </c>
      <c r="B1119" s="66" t="s">
        <v>138</v>
      </c>
      <c r="C1119" s="66" t="s">
        <v>137</v>
      </c>
      <c r="D1119" s="67">
        <v>14202.03</v>
      </c>
      <c r="E1119" s="66">
        <v>0.48491085561195202</v>
      </c>
      <c r="F1119" s="67">
        <v>6886.7185187266095</v>
      </c>
      <c r="G1119" s="66" t="s">
        <v>54</v>
      </c>
      <c r="H1119" s="68">
        <v>0</v>
      </c>
      <c r="I1119" s="87">
        <v>0</v>
      </c>
      <c r="J1119" s="69" t="str">
        <f>_xlfn.XLOOKUP(SimpleBB[[#This Row],[customer_code]],'Input  - indicative charges'!$B$13:$B$69,'Input  - indicative charges'!$E$13:$E$69)</f>
        <v>Upper South Island distributor</v>
      </c>
      <c r="K1119" s="70">
        <f t="shared" si="17"/>
        <v>0</v>
      </c>
    </row>
    <row r="1120" spans="1:11" x14ac:dyDescent="0.25">
      <c r="A1120" s="65">
        <v>44562</v>
      </c>
      <c r="B1120" s="66" t="s">
        <v>138</v>
      </c>
      <c r="C1120" s="66" t="s">
        <v>137</v>
      </c>
      <c r="D1120" s="67">
        <v>14202.03</v>
      </c>
      <c r="E1120" s="66">
        <v>0.48491085561195202</v>
      </c>
      <c r="F1120" s="67">
        <v>6886.7185187266095</v>
      </c>
      <c r="G1120" s="66" t="s">
        <v>56</v>
      </c>
      <c r="H1120" s="68">
        <v>0</v>
      </c>
      <c r="I1120" s="87">
        <v>0</v>
      </c>
      <c r="J1120" s="69" t="str">
        <f>_xlfn.XLOOKUP(SimpleBB[[#This Row],[customer_code]],'Input  - indicative charges'!$B$13:$B$69,'Input  - indicative charges'!$E$13:$E$69)</f>
        <v>Upper North Island distributor</v>
      </c>
      <c r="K1120" s="70">
        <f t="shared" si="17"/>
        <v>0</v>
      </c>
    </row>
    <row r="1121" spans="1:11" x14ac:dyDescent="0.25">
      <c r="A1121" s="65">
        <v>44562</v>
      </c>
      <c r="B1121" s="66" t="s">
        <v>138</v>
      </c>
      <c r="C1121" s="66" t="s">
        <v>137</v>
      </c>
      <c r="D1121" s="67">
        <v>14202.03</v>
      </c>
      <c r="E1121" s="66">
        <v>0.48491085561195202</v>
      </c>
      <c r="F1121" s="67">
        <v>6886.7185187266095</v>
      </c>
      <c r="G1121" s="66" t="s">
        <v>58</v>
      </c>
      <c r="H1121" s="68">
        <v>5.79734855266989E-4</v>
      </c>
      <c r="I1121" s="87">
        <v>3.99247076371846</v>
      </c>
      <c r="J1121" s="69" t="str">
        <f>_xlfn.XLOOKUP(SimpleBB[[#This Row],[customer_code]],'Input  - indicative charges'!$B$13:$B$69,'Input  - indicative charges'!$E$13:$E$69)</f>
        <v>North Island generation</v>
      </c>
      <c r="K1121" s="70">
        <f t="shared" si="17"/>
        <v>3.6908537302494531</v>
      </c>
    </row>
    <row r="1122" spans="1:11" x14ac:dyDescent="0.25">
      <c r="A1122" s="65">
        <v>44562</v>
      </c>
      <c r="B1122" s="66" t="s">
        <v>138</v>
      </c>
      <c r="C1122" s="66" t="s">
        <v>137</v>
      </c>
      <c r="D1122" s="67">
        <v>14202.03</v>
      </c>
      <c r="E1122" s="66">
        <v>0.48491085561195202</v>
      </c>
      <c r="F1122" s="67">
        <v>6886.7185187266095</v>
      </c>
      <c r="G1122" s="66" t="s">
        <v>60</v>
      </c>
      <c r="H1122" s="68">
        <v>0</v>
      </c>
      <c r="I1122" s="87">
        <v>0</v>
      </c>
      <c r="J1122" s="69" t="str">
        <f>_xlfn.XLOOKUP(SimpleBB[[#This Row],[customer_code]],'Input  - indicative charges'!$B$13:$B$69,'Input  - indicative charges'!$E$13:$E$69)</f>
        <v>Major Industrial</v>
      </c>
      <c r="K1122" s="70">
        <f t="shared" si="17"/>
        <v>0</v>
      </c>
    </row>
    <row r="1123" spans="1:11" x14ac:dyDescent="0.25">
      <c r="A1123" s="65">
        <v>44562</v>
      </c>
      <c r="B1123" s="66" t="s">
        <v>138</v>
      </c>
      <c r="C1123" s="66" t="s">
        <v>137</v>
      </c>
      <c r="D1123" s="67">
        <v>14202.03</v>
      </c>
      <c r="E1123" s="66">
        <v>0.48491085561195202</v>
      </c>
      <c r="F1123" s="67">
        <v>6886.7185187266095</v>
      </c>
      <c r="G1123" s="66" t="s">
        <v>62</v>
      </c>
      <c r="H1123" s="68">
        <v>1.8494318224065999E-13</v>
      </c>
      <c r="I1123" s="87">
        <v>1.27365163804899E-9</v>
      </c>
      <c r="J1123" s="69" t="str">
        <f>_xlfn.XLOOKUP(SimpleBB[[#This Row],[customer_code]],'Input  - indicative charges'!$B$13:$B$69,'Input  - indicative charges'!$E$13:$E$69)</f>
        <v>Major Industrial</v>
      </c>
      <c r="K1123" s="70">
        <f t="shared" si="17"/>
        <v>1.17743176532449E-9</v>
      </c>
    </row>
    <row r="1124" spans="1:11" x14ac:dyDescent="0.25">
      <c r="A1124" s="65">
        <v>44562</v>
      </c>
      <c r="B1124" s="66" t="s">
        <v>138</v>
      </c>
      <c r="C1124" s="66" t="s">
        <v>137</v>
      </c>
      <c r="D1124" s="67">
        <v>14202.03</v>
      </c>
      <c r="E1124" s="66">
        <v>0.48491085561195202</v>
      </c>
      <c r="F1124" s="67">
        <v>6886.7185187266095</v>
      </c>
      <c r="G1124" s="66" t="s">
        <v>64</v>
      </c>
      <c r="H1124" s="68">
        <v>0</v>
      </c>
      <c r="I1124" s="87">
        <v>0</v>
      </c>
      <c r="J1124" s="69" t="str">
        <f>_xlfn.XLOOKUP(SimpleBB[[#This Row],[customer_code]],'Input  - indicative charges'!$B$13:$B$69,'Input  - indicative charges'!$E$13:$E$69)</f>
        <v>Major Industrial</v>
      </c>
      <c r="K1124" s="70">
        <f t="shared" si="17"/>
        <v>0</v>
      </c>
    </row>
    <row r="1125" spans="1:11" x14ac:dyDescent="0.25">
      <c r="A1125" s="65">
        <v>44562</v>
      </c>
      <c r="B1125" s="66" t="s">
        <v>138</v>
      </c>
      <c r="C1125" s="66" t="s">
        <v>137</v>
      </c>
      <c r="D1125" s="67">
        <v>14202.03</v>
      </c>
      <c r="E1125" s="66">
        <v>0.48491085561195202</v>
      </c>
      <c r="F1125" s="67">
        <v>6886.7185187266095</v>
      </c>
      <c r="G1125" s="66" t="s">
        <v>66</v>
      </c>
      <c r="H1125" s="68">
        <v>0</v>
      </c>
      <c r="I1125" s="87">
        <v>0</v>
      </c>
      <c r="J1125" s="69" t="str">
        <f>_xlfn.XLOOKUP(SimpleBB[[#This Row],[customer_code]],'Input  - indicative charges'!$B$13:$B$69,'Input  - indicative charges'!$E$13:$E$69)</f>
        <v>Upper South Island distributor</v>
      </c>
      <c r="K1125" s="70">
        <f t="shared" si="17"/>
        <v>0</v>
      </c>
    </row>
    <row r="1126" spans="1:11" x14ac:dyDescent="0.25">
      <c r="A1126" s="65">
        <v>44562</v>
      </c>
      <c r="B1126" s="66" t="s">
        <v>138</v>
      </c>
      <c r="C1126" s="66" t="s">
        <v>137</v>
      </c>
      <c r="D1126" s="67">
        <v>14202.03</v>
      </c>
      <c r="E1126" s="66">
        <v>0.48491085561195202</v>
      </c>
      <c r="F1126" s="67">
        <v>6886.7185187266095</v>
      </c>
      <c r="G1126" s="66" t="s">
        <v>68</v>
      </c>
      <c r="H1126" s="68">
        <v>0</v>
      </c>
      <c r="I1126" s="87">
        <v>0</v>
      </c>
      <c r="J1126" s="69" t="str">
        <f>_xlfn.XLOOKUP(SimpleBB[[#This Row],[customer_code]],'Input  - indicative charges'!$B$13:$B$69,'Input  - indicative charges'!$E$13:$E$69)</f>
        <v>Major Industrial</v>
      </c>
      <c r="K1126" s="70">
        <f t="shared" si="17"/>
        <v>0</v>
      </c>
    </row>
    <row r="1127" spans="1:11" x14ac:dyDescent="0.25">
      <c r="A1127" s="65">
        <v>44562</v>
      </c>
      <c r="B1127" s="66" t="s">
        <v>138</v>
      </c>
      <c r="C1127" s="66" t="s">
        <v>137</v>
      </c>
      <c r="D1127" s="67">
        <v>14202.03</v>
      </c>
      <c r="E1127" s="66">
        <v>0.48491085561195202</v>
      </c>
      <c r="F1127" s="67">
        <v>6886.7185187266095</v>
      </c>
      <c r="G1127" s="66" t="s">
        <v>70</v>
      </c>
      <c r="H1127" s="68">
        <v>4.42790132512747E-6</v>
      </c>
      <c r="I1127" s="87">
        <v>3.04937100548495E-2</v>
      </c>
      <c r="J1127" s="69" t="str">
        <f>_xlfn.XLOOKUP(SimpleBB[[#This Row],[customer_code]],'Input  - indicative charges'!$B$13:$B$69,'Input  - indicative charges'!$E$13:$E$69)</f>
        <v>Lower North Island distributor</v>
      </c>
      <c r="K1127" s="70">
        <f t="shared" si="17"/>
        <v>2.8190018203229892E-2</v>
      </c>
    </row>
    <row r="1128" spans="1:11" x14ac:dyDescent="0.25">
      <c r="A1128" s="65">
        <v>44562</v>
      </c>
      <c r="B1128" s="66" t="s">
        <v>138</v>
      </c>
      <c r="C1128" s="66" t="s">
        <v>137</v>
      </c>
      <c r="D1128" s="67">
        <v>14202.03</v>
      </c>
      <c r="E1128" s="66">
        <v>0.48491085561195202</v>
      </c>
      <c r="F1128" s="67">
        <v>6886.7185187266095</v>
      </c>
      <c r="G1128" s="66" t="s">
        <v>72</v>
      </c>
      <c r="H1128" s="68">
        <v>6.6393061968075803E-2</v>
      </c>
      <c r="I1128" s="87">
        <v>457.23032937051101</v>
      </c>
      <c r="J1128" s="69" t="str">
        <f>_xlfn.XLOOKUP(SimpleBB[[#This Row],[customer_code]],'Input  - indicative charges'!$B$13:$B$69,'Input  - indicative charges'!$E$13:$E$69)</f>
        <v>Lower South Island distributor</v>
      </c>
      <c r="K1128" s="70">
        <f t="shared" si="17"/>
        <v>422.68819651132213</v>
      </c>
    </row>
    <row r="1129" spans="1:11" x14ac:dyDescent="0.25">
      <c r="A1129" s="65">
        <v>44562</v>
      </c>
      <c r="B1129" s="66" t="s">
        <v>138</v>
      </c>
      <c r="C1129" s="66" t="s">
        <v>137</v>
      </c>
      <c r="D1129" s="67">
        <v>14202.03</v>
      </c>
      <c r="E1129" s="66">
        <v>0.48491085561195202</v>
      </c>
      <c r="F1129" s="67">
        <v>6886.7185187266095</v>
      </c>
      <c r="G1129" s="66" t="s">
        <v>74</v>
      </c>
      <c r="H1129" s="68">
        <v>0</v>
      </c>
      <c r="I1129" s="87">
        <v>0</v>
      </c>
      <c r="J1129" s="69" t="str">
        <f>_xlfn.XLOOKUP(SimpleBB[[#This Row],[customer_code]],'Input  - indicative charges'!$B$13:$B$69,'Input  - indicative charges'!$E$13:$E$69)</f>
        <v>Major Industrial</v>
      </c>
      <c r="K1129" s="70">
        <f t="shared" si="17"/>
        <v>0</v>
      </c>
    </row>
    <row r="1130" spans="1:11" x14ac:dyDescent="0.25">
      <c r="A1130" s="65">
        <v>44562</v>
      </c>
      <c r="B1130" s="66" t="s">
        <v>138</v>
      </c>
      <c r="C1130" s="66" t="s">
        <v>137</v>
      </c>
      <c r="D1130" s="67">
        <v>14202.03</v>
      </c>
      <c r="E1130" s="66">
        <v>0.48491085561195202</v>
      </c>
      <c r="F1130" s="67">
        <v>6886.7185187266095</v>
      </c>
      <c r="G1130" s="66" t="s">
        <v>76</v>
      </c>
      <c r="H1130" s="68">
        <v>0</v>
      </c>
      <c r="I1130" s="87">
        <v>0</v>
      </c>
      <c r="J1130" s="69" t="str">
        <f>_xlfn.XLOOKUP(SimpleBB[[#This Row],[customer_code]],'Input  - indicative charges'!$B$13:$B$69,'Input  - indicative charges'!$E$13:$E$69)</f>
        <v>Lower North Island distributor</v>
      </c>
      <c r="K1130" s="70">
        <f t="shared" si="17"/>
        <v>0</v>
      </c>
    </row>
    <row r="1131" spans="1:11" x14ac:dyDescent="0.25">
      <c r="A1131" s="65">
        <v>44562</v>
      </c>
      <c r="B1131" s="66" t="s">
        <v>138</v>
      </c>
      <c r="C1131" s="66" t="s">
        <v>137</v>
      </c>
      <c r="D1131" s="67">
        <v>14202.03</v>
      </c>
      <c r="E1131" s="66">
        <v>0.48491085561195202</v>
      </c>
      <c r="F1131" s="67">
        <v>6886.7185187266095</v>
      </c>
      <c r="G1131" s="66" t="s">
        <v>78</v>
      </c>
      <c r="H1131" s="68">
        <v>1.3247790225568201E-12</v>
      </c>
      <c r="I1131" s="87">
        <v>9.1233802278625901E-9</v>
      </c>
      <c r="J1131" s="69" t="str">
        <f>_xlfn.XLOOKUP(SimpleBB[[#This Row],[customer_code]],'Input  - indicative charges'!$B$13:$B$69,'Input  - indicative charges'!$E$13:$E$69)</f>
        <v>North Island generation</v>
      </c>
      <c r="K1131" s="70">
        <f t="shared" si="17"/>
        <v>8.4341411470046011E-9</v>
      </c>
    </row>
    <row r="1132" spans="1:11" x14ac:dyDescent="0.25">
      <c r="A1132" s="65">
        <v>44562</v>
      </c>
      <c r="B1132" s="66" t="s">
        <v>138</v>
      </c>
      <c r="C1132" s="66" t="s">
        <v>137</v>
      </c>
      <c r="D1132" s="67">
        <v>14202.03</v>
      </c>
      <c r="E1132" s="66">
        <v>0.48491085561195202</v>
      </c>
      <c r="F1132" s="67">
        <v>6886.7185187266095</v>
      </c>
      <c r="G1132" s="66" t="s">
        <v>80</v>
      </c>
      <c r="H1132" s="68">
        <v>0</v>
      </c>
      <c r="I1132" s="87">
        <v>0</v>
      </c>
      <c r="J1132" s="69" t="str">
        <f>_xlfn.XLOOKUP(SimpleBB[[#This Row],[customer_code]],'Input  - indicative charges'!$B$13:$B$69,'Input  - indicative charges'!$E$13:$E$69)</f>
        <v>Major Industrial</v>
      </c>
      <c r="K1132" s="70">
        <f t="shared" si="17"/>
        <v>0</v>
      </c>
    </row>
    <row r="1133" spans="1:11" x14ac:dyDescent="0.25">
      <c r="A1133" s="65">
        <v>44562</v>
      </c>
      <c r="B1133" s="66" t="s">
        <v>138</v>
      </c>
      <c r="C1133" s="66" t="s">
        <v>137</v>
      </c>
      <c r="D1133" s="67">
        <v>14202.03</v>
      </c>
      <c r="E1133" s="66">
        <v>0.48491085561195202</v>
      </c>
      <c r="F1133" s="67">
        <v>6886.7185187266095</v>
      </c>
      <c r="G1133" s="66" t="s">
        <v>82</v>
      </c>
      <c r="H1133" s="68">
        <v>6.9566075014000902E-5</v>
      </c>
      <c r="I1133" s="87">
        <v>0.47908197707404399</v>
      </c>
      <c r="J1133" s="69" t="str">
        <f>_xlfn.XLOOKUP(SimpleBB[[#This Row],[customer_code]],'Input  - indicative charges'!$B$13:$B$69,'Input  - indicative charges'!$E$13:$E$69)</f>
        <v>Major Industrial</v>
      </c>
      <c r="K1133" s="70">
        <f t="shared" si="17"/>
        <v>0.44288902958231136</v>
      </c>
    </row>
    <row r="1134" spans="1:11" x14ac:dyDescent="0.25">
      <c r="A1134" s="65">
        <v>44562</v>
      </c>
      <c r="B1134" s="66" t="s">
        <v>138</v>
      </c>
      <c r="C1134" s="66" t="s">
        <v>137</v>
      </c>
      <c r="D1134" s="67">
        <v>14202.03</v>
      </c>
      <c r="E1134" s="66">
        <v>0.48491085561195202</v>
      </c>
      <c r="F1134" s="67">
        <v>6886.7185187266095</v>
      </c>
      <c r="G1134" s="66" t="s">
        <v>84</v>
      </c>
      <c r="H1134" s="68">
        <v>0</v>
      </c>
      <c r="I1134" s="87">
        <v>0</v>
      </c>
      <c r="J1134" s="69" t="str">
        <f>_xlfn.XLOOKUP(SimpleBB[[#This Row],[customer_code]],'Input  - indicative charges'!$B$13:$B$69,'Input  - indicative charges'!$E$13:$E$69)</f>
        <v>Major Industrial</v>
      </c>
      <c r="K1134" s="70">
        <f t="shared" si="17"/>
        <v>0</v>
      </c>
    </row>
    <row r="1135" spans="1:11" x14ac:dyDescent="0.25">
      <c r="A1135" s="65">
        <v>44562</v>
      </c>
      <c r="B1135" s="66" t="s">
        <v>138</v>
      </c>
      <c r="C1135" s="66" t="s">
        <v>137</v>
      </c>
      <c r="D1135" s="67">
        <v>14202.03</v>
      </c>
      <c r="E1135" s="66">
        <v>0.48491085561195202</v>
      </c>
      <c r="F1135" s="67">
        <v>6886.7185187266095</v>
      </c>
      <c r="G1135" s="66" t="s">
        <v>86</v>
      </c>
      <c r="H1135" s="68">
        <v>7.26193287755777E-6</v>
      </c>
      <c r="I1135" s="87">
        <v>5.0010887629626702E-2</v>
      </c>
      <c r="J1135" s="69" t="str">
        <f>_xlfn.XLOOKUP(SimpleBB[[#This Row],[customer_code]],'Input  - indicative charges'!$B$13:$B$69,'Input  - indicative charges'!$E$13:$E$69)</f>
        <v>North Island generation</v>
      </c>
      <c r="K1135" s="70">
        <f t="shared" si="17"/>
        <v>4.623274210002714E-2</v>
      </c>
    </row>
    <row r="1136" spans="1:11" x14ac:dyDescent="0.25">
      <c r="A1136" s="65">
        <v>44562</v>
      </c>
      <c r="B1136" s="66" t="s">
        <v>138</v>
      </c>
      <c r="C1136" s="66" t="s">
        <v>137</v>
      </c>
      <c r="D1136" s="67">
        <v>14202.03</v>
      </c>
      <c r="E1136" s="66">
        <v>0.48491085561195202</v>
      </c>
      <c r="F1136" s="67">
        <v>6886.7185187266095</v>
      </c>
      <c r="G1136" s="66" t="s">
        <v>88</v>
      </c>
      <c r="H1136" s="68">
        <v>3.3733976497655099E-4</v>
      </c>
      <c r="I1136" s="87">
        <v>2.3231640065668899</v>
      </c>
      <c r="J1136" s="69" t="str">
        <f>_xlfn.XLOOKUP(SimpleBB[[#This Row],[customer_code]],'Input  - indicative charges'!$B$13:$B$69,'Input  - indicative charges'!$E$13:$E$69)</f>
        <v>North Island generation</v>
      </c>
      <c r="K1136" s="70">
        <f t="shared" si="17"/>
        <v>2.1476571895125649</v>
      </c>
    </row>
    <row r="1137" spans="1:11" x14ac:dyDescent="0.25">
      <c r="A1137" s="65">
        <v>44562</v>
      </c>
      <c r="B1137" s="66" t="s">
        <v>138</v>
      </c>
      <c r="C1137" s="66" t="s">
        <v>137</v>
      </c>
      <c r="D1137" s="67">
        <v>14202.03</v>
      </c>
      <c r="E1137" s="66">
        <v>0.48491085561195202</v>
      </c>
      <c r="F1137" s="67">
        <v>6886.7185187266095</v>
      </c>
      <c r="G1137" s="66" t="s">
        <v>90</v>
      </c>
      <c r="H1137" s="68">
        <v>0</v>
      </c>
      <c r="I1137" s="87">
        <v>0</v>
      </c>
      <c r="J1137" s="69" t="str">
        <f>_xlfn.XLOOKUP(SimpleBB[[#This Row],[customer_code]],'Input  - indicative charges'!$B$13:$B$69,'Input  - indicative charges'!$E$13:$E$69)</f>
        <v>Upper South Island distributor</v>
      </c>
      <c r="K1137" s="70">
        <f t="shared" si="17"/>
        <v>0</v>
      </c>
    </row>
    <row r="1138" spans="1:11" x14ac:dyDescent="0.25">
      <c r="A1138" s="65">
        <v>44562</v>
      </c>
      <c r="B1138" s="66" t="s">
        <v>138</v>
      </c>
      <c r="C1138" s="66" t="s">
        <v>137</v>
      </c>
      <c r="D1138" s="67">
        <v>14202.03</v>
      </c>
      <c r="E1138" s="66">
        <v>0.48491085561195202</v>
      </c>
      <c r="F1138" s="67">
        <v>6886.7185187266095</v>
      </c>
      <c r="G1138" s="66" t="s">
        <v>92</v>
      </c>
      <c r="H1138" s="68">
        <v>5.2095704724317197E-6</v>
      </c>
      <c r="I1138" s="87">
        <v>3.58768454471068E-2</v>
      </c>
      <c r="J1138" s="69" t="str">
        <f>_xlfn.XLOOKUP(SimpleBB[[#This Row],[customer_code]],'Input  - indicative charges'!$B$13:$B$69,'Input  - indicative charges'!$E$13:$E$69)</f>
        <v>North Island generation</v>
      </c>
      <c r="K1138" s="70">
        <f t="shared" si="17"/>
        <v>3.3166476772070089E-2</v>
      </c>
    </row>
    <row r="1139" spans="1:11" x14ac:dyDescent="0.25">
      <c r="A1139" s="65">
        <v>44562</v>
      </c>
      <c r="B1139" s="66" t="s">
        <v>138</v>
      </c>
      <c r="C1139" s="66" t="s">
        <v>137</v>
      </c>
      <c r="D1139" s="67">
        <v>14202.03</v>
      </c>
      <c r="E1139" s="66">
        <v>0.48491085561195202</v>
      </c>
      <c r="F1139" s="67">
        <v>6886.7185187266095</v>
      </c>
      <c r="G1139" s="66" t="s">
        <v>94</v>
      </c>
      <c r="H1139" s="68">
        <v>2.7591913236931902E-5</v>
      </c>
      <c r="I1139" s="87">
        <v>0.190017739855877</v>
      </c>
      <c r="J1139" s="69" t="str">
        <f>_xlfn.XLOOKUP(SimpleBB[[#This Row],[customer_code]],'Input  - indicative charges'!$B$13:$B$69,'Input  - indicative charges'!$E$13:$E$69)</f>
        <v>North Island generation</v>
      </c>
      <c r="K1139" s="70">
        <f t="shared" si="17"/>
        <v>0.17566257224321902</v>
      </c>
    </row>
    <row r="1140" spans="1:11" x14ac:dyDescent="0.25">
      <c r="A1140" s="65">
        <v>44562</v>
      </c>
      <c r="B1140" s="66" t="s">
        <v>138</v>
      </c>
      <c r="C1140" s="66" t="s">
        <v>137</v>
      </c>
      <c r="D1140" s="67">
        <v>14202.03</v>
      </c>
      <c r="E1140" s="66">
        <v>0.48491085561195202</v>
      </c>
      <c r="F1140" s="67">
        <v>6886.7185187266095</v>
      </c>
      <c r="G1140" s="66" t="s">
        <v>96</v>
      </c>
      <c r="H1140" s="68">
        <v>5.9262102102105297E-11</v>
      </c>
      <c r="I1140" s="87">
        <v>4.0812141600523602E-7</v>
      </c>
      <c r="J1140" s="69" t="str">
        <f>_xlfn.XLOOKUP(SimpleBB[[#This Row],[customer_code]],'Input  - indicative charges'!$B$13:$B$69,'Input  - indicative charges'!$E$13:$E$69)</f>
        <v>Upper North Island distributor</v>
      </c>
      <c r="K1140" s="70">
        <f t="shared" si="17"/>
        <v>3.7728928771282451E-7</v>
      </c>
    </row>
    <row r="1141" spans="1:11" x14ac:dyDescent="0.25">
      <c r="A1141" s="65">
        <v>44562</v>
      </c>
      <c r="B1141" s="66" t="s">
        <v>138</v>
      </c>
      <c r="C1141" s="66" t="s">
        <v>137</v>
      </c>
      <c r="D1141" s="67">
        <v>14202.03</v>
      </c>
      <c r="E1141" s="66">
        <v>0.48491085561195202</v>
      </c>
      <c r="F1141" s="67">
        <v>6886.7185187266095</v>
      </c>
      <c r="G1141" s="66" t="s">
        <v>98</v>
      </c>
      <c r="H1141" s="68">
        <v>2.5418784917989101E-7</v>
      </c>
      <c r="I1141" s="87">
        <v>1.75052016818244E-3</v>
      </c>
      <c r="J1141" s="69" t="str">
        <f>_xlfn.XLOOKUP(SimpleBB[[#This Row],[customer_code]],'Input  - indicative charges'!$B$13:$B$69,'Input  - indicative charges'!$E$13:$E$69)</f>
        <v>Major Industrial</v>
      </c>
      <c r="K1141" s="70">
        <f t="shared" si="17"/>
        <v>1.6182745660473089E-3</v>
      </c>
    </row>
    <row r="1142" spans="1:11" x14ac:dyDescent="0.25">
      <c r="A1142" s="65">
        <v>44562</v>
      </c>
      <c r="B1142" s="66" t="s">
        <v>138</v>
      </c>
      <c r="C1142" s="66" t="s">
        <v>137</v>
      </c>
      <c r="D1142" s="67">
        <v>14202.03</v>
      </c>
      <c r="E1142" s="66">
        <v>0.48491085561195202</v>
      </c>
      <c r="F1142" s="67">
        <v>6886.7185187266095</v>
      </c>
      <c r="G1142" s="66" t="s">
        <v>100</v>
      </c>
      <c r="H1142" s="68">
        <v>8.4663701798242796E-5</v>
      </c>
      <c r="I1142" s="87">
        <v>0.58305508303790599</v>
      </c>
      <c r="J1142" s="69" t="str">
        <f>_xlfn.XLOOKUP(SimpleBB[[#This Row],[customer_code]],'Input  - indicative charges'!$B$13:$B$69,'Input  - indicative charges'!$E$13:$E$69)</f>
        <v>North Island generation</v>
      </c>
      <c r="K1142" s="70">
        <f t="shared" si="17"/>
        <v>0.53900733543934154</v>
      </c>
    </row>
    <row r="1143" spans="1:11" x14ac:dyDescent="0.25">
      <c r="A1143" s="65">
        <v>44562</v>
      </c>
      <c r="B1143" s="66" t="s">
        <v>138</v>
      </c>
      <c r="C1143" s="66" t="s">
        <v>137</v>
      </c>
      <c r="D1143" s="67">
        <v>14202.03</v>
      </c>
      <c r="E1143" s="66">
        <v>0.48491085561195202</v>
      </c>
      <c r="F1143" s="67">
        <v>6886.7185187266095</v>
      </c>
      <c r="G1143" s="66" t="s">
        <v>102</v>
      </c>
      <c r="H1143" s="68">
        <v>8.1344324859878295E-5</v>
      </c>
      <c r="I1143" s="87">
        <v>0.560195468405837</v>
      </c>
      <c r="J1143" s="69" t="str">
        <f>_xlfn.XLOOKUP(SimpleBB[[#This Row],[customer_code]],'Input  - indicative charges'!$B$13:$B$69,'Input  - indicative charges'!$E$13:$E$69)</f>
        <v>Lower North Island distributor</v>
      </c>
      <c r="K1143" s="70">
        <f t="shared" si="17"/>
        <v>0.51787468377321988</v>
      </c>
    </row>
    <row r="1144" spans="1:11" x14ac:dyDescent="0.25">
      <c r="A1144" s="65">
        <v>44562</v>
      </c>
      <c r="B1144" s="66" t="s">
        <v>138</v>
      </c>
      <c r="C1144" s="66" t="s">
        <v>137</v>
      </c>
      <c r="D1144" s="67">
        <v>14202.03</v>
      </c>
      <c r="E1144" s="66">
        <v>0.48491085561195202</v>
      </c>
      <c r="F1144" s="67">
        <v>6886.7185187266095</v>
      </c>
      <c r="G1144" s="66" t="s">
        <v>104</v>
      </c>
      <c r="H1144" s="68">
        <v>1.7033679114662601E-4</v>
      </c>
      <c r="I1144" s="87">
        <v>1.17306153400994</v>
      </c>
      <c r="J1144" s="69" t="str">
        <f>_xlfn.XLOOKUP(SimpleBB[[#This Row],[customer_code]],'Input  - indicative charges'!$B$13:$B$69,'Input  - indicative charges'!$E$13:$E$69)</f>
        <v>Lower North Island distributor</v>
      </c>
      <c r="K1144" s="70">
        <f t="shared" si="17"/>
        <v>1.0844408875721565</v>
      </c>
    </row>
    <row r="1145" spans="1:11" x14ac:dyDescent="0.25">
      <c r="A1145" s="65">
        <v>44562</v>
      </c>
      <c r="B1145" s="66" t="s">
        <v>138</v>
      </c>
      <c r="C1145" s="66" t="s">
        <v>137</v>
      </c>
      <c r="D1145" s="67">
        <v>14202.03</v>
      </c>
      <c r="E1145" s="66">
        <v>0.48491085561195202</v>
      </c>
      <c r="F1145" s="67">
        <v>6886.7185187266095</v>
      </c>
      <c r="G1145" s="66" t="s">
        <v>106</v>
      </c>
      <c r="H1145" s="68">
        <v>0</v>
      </c>
      <c r="I1145" s="87">
        <v>0</v>
      </c>
      <c r="J1145" s="69" t="str">
        <f>_xlfn.XLOOKUP(SimpleBB[[#This Row],[customer_code]],'Input  - indicative charges'!$B$13:$B$69,'Input  - indicative charges'!$E$13:$E$69)</f>
        <v>Upper North Island distributor</v>
      </c>
      <c r="K1145" s="70">
        <f t="shared" si="17"/>
        <v>0</v>
      </c>
    </row>
    <row r="1146" spans="1:11" x14ac:dyDescent="0.25">
      <c r="A1146" s="65">
        <v>44562</v>
      </c>
      <c r="B1146" s="66" t="s">
        <v>138</v>
      </c>
      <c r="C1146" s="66" t="s">
        <v>137</v>
      </c>
      <c r="D1146" s="67">
        <v>14202.03</v>
      </c>
      <c r="E1146" s="66">
        <v>0.48491085561195202</v>
      </c>
      <c r="F1146" s="67">
        <v>6886.7185187266095</v>
      </c>
      <c r="G1146" s="66" t="s">
        <v>108</v>
      </c>
      <c r="H1146" s="68">
        <v>0</v>
      </c>
      <c r="I1146" s="87">
        <v>0</v>
      </c>
      <c r="J1146" s="69" t="str">
        <f>_xlfn.XLOOKUP(SimpleBB[[#This Row],[customer_code]],'Input  - indicative charges'!$B$13:$B$69,'Input  - indicative charges'!$E$13:$E$69)</f>
        <v>Lower North Island distributor</v>
      </c>
      <c r="K1146" s="70">
        <f t="shared" si="17"/>
        <v>0</v>
      </c>
    </row>
    <row r="1147" spans="1:11" x14ac:dyDescent="0.25">
      <c r="A1147" s="65">
        <v>44562</v>
      </c>
      <c r="B1147" s="66" t="s">
        <v>138</v>
      </c>
      <c r="C1147" s="66" t="s">
        <v>137</v>
      </c>
      <c r="D1147" s="67">
        <v>14202.03</v>
      </c>
      <c r="E1147" s="66">
        <v>0.48491085561195202</v>
      </c>
      <c r="F1147" s="67">
        <v>6886.7185187266095</v>
      </c>
      <c r="G1147" s="66" t="s">
        <v>110</v>
      </c>
      <c r="H1147" s="68">
        <v>0</v>
      </c>
      <c r="I1147" s="87">
        <v>0</v>
      </c>
      <c r="J1147" s="69" t="str">
        <f>_xlfn.XLOOKUP(SimpleBB[[#This Row],[customer_code]],'Input  - indicative charges'!$B$13:$B$69,'Input  - indicative charges'!$E$13:$E$69)</f>
        <v>Lower South Island distributor</v>
      </c>
      <c r="K1147" s="70">
        <f t="shared" si="17"/>
        <v>0</v>
      </c>
    </row>
    <row r="1148" spans="1:11" x14ac:dyDescent="0.25">
      <c r="A1148" s="65">
        <v>44562</v>
      </c>
      <c r="B1148" s="66" t="s">
        <v>138</v>
      </c>
      <c r="C1148" s="66" t="s">
        <v>137</v>
      </c>
      <c r="D1148" s="67">
        <v>14202.03</v>
      </c>
      <c r="E1148" s="66">
        <v>0.48491085561195202</v>
      </c>
      <c r="F1148" s="67">
        <v>6886.7185187266095</v>
      </c>
      <c r="G1148" s="66" t="s">
        <v>112</v>
      </c>
      <c r="H1148" s="68">
        <v>2.7867197976323802E-4</v>
      </c>
      <c r="I1148" s="87">
        <v>1.91913548368569</v>
      </c>
      <c r="J1148" s="69" t="str">
        <f>_xlfn.XLOOKUP(SimpleBB[[#This Row],[customer_code]],'Input  - indicative charges'!$B$13:$B$69,'Input  - indicative charges'!$E$13:$E$69)</f>
        <v>North Island generation</v>
      </c>
      <c r="K1148" s="70">
        <f t="shared" si="17"/>
        <v>1.7741515913364649</v>
      </c>
    </row>
    <row r="1149" spans="1:11" x14ac:dyDescent="0.25">
      <c r="A1149" s="65">
        <v>44562</v>
      </c>
      <c r="B1149" s="66" t="s">
        <v>138</v>
      </c>
      <c r="C1149" s="66" t="s">
        <v>137</v>
      </c>
      <c r="D1149" s="67">
        <v>14202.03</v>
      </c>
      <c r="E1149" s="66">
        <v>0.48491085561195202</v>
      </c>
      <c r="F1149" s="67">
        <v>6886.7185187266095</v>
      </c>
      <c r="G1149" s="66" t="s">
        <v>114</v>
      </c>
      <c r="H1149" s="68">
        <v>6.7003388509178207E-5</v>
      </c>
      <c r="I1149" s="87">
        <v>0.46143347646359101</v>
      </c>
      <c r="J1149" s="69" t="str">
        <f>_xlfn.XLOOKUP(SimpleBB[[#This Row],[customer_code]],'Input  - indicative charges'!$B$13:$B$69,'Input  - indicative charges'!$E$13:$E$69)</f>
        <v>Lower North Island distributor</v>
      </c>
      <c r="K1149" s="70">
        <f t="shared" si="17"/>
        <v>0.42657381072001149</v>
      </c>
    </row>
    <row r="1150" spans="1:11" x14ac:dyDescent="0.25">
      <c r="A1150" s="65">
        <v>44562</v>
      </c>
      <c r="B1150" s="66" t="s">
        <v>138</v>
      </c>
      <c r="C1150" s="66" t="s">
        <v>137</v>
      </c>
      <c r="D1150" s="67">
        <v>14202.03</v>
      </c>
      <c r="E1150" s="66">
        <v>0.48491085561195202</v>
      </c>
      <c r="F1150" s="67">
        <v>6886.7185187266095</v>
      </c>
      <c r="G1150" s="66" t="s">
        <v>116</v>
      </c>
      <c r="H1150" s="68">
        <v>0</v>
      </c>
      <c r="I1150" s="87">
        <v>0</v>
      </c>
      <c r="J1150" s="69" t="str">
        <f>_xlfn.XLOOKUP(SimpleBB[[#This Row],[customer_code]],'Input  - indicative charges'!$B$13:$B$69,'Input  - indicative charges'!$E$13:$E$69)</f>
        <v>Major Industrial</v>
      </c>
      <c r="K1150" s="70">
        <f t="shared" si="17"/>
        <v>0</v>
      </c>
    </row>
    <row r="1151" spans="1:11" x14ac:dyDescent="0.25">
      <c r="A1151" s="65">
        <v>44562</v>
      </c>
      <c r="B1151" s="66" t="s">
        <v>138</v>
      </c>
      <c r="C1151" s="66" t="s">
        <v>137</v>
      </c>
      <c r="D1151" s="67">
        <v>14202.03</v>
      </c>
      <c r="E1151" s="66">
        <v>0.48491085561195202</v>
      </c>
      <c r="F1151" s="67">
        <v>6886.7185187266095</v>
      </c>
      <c r="G1151" s="66" t="s">
        <v>118</v>
      </c>
      <c r="H1151" s="68">
        <v>0</v>
      </c>
      <c r="I1151" s="87">
        <v>0</v>
      </c>
      <c r="J1151" s="69" t="str">
        <f>_xlfn.XLOOKUP(SimpleBB[[#This Row],[customer_code]],'Input  - indicative charges'!$B$13:$B$69,'Input  - indicative charges'!$E$13:$E$69)</f>
        <v>Upper South Island distributor</v>
      </c>
      <c r="K1151" s="70">
        <f t="shared" si="17"/>
        <v>0</v>
      </c>
    </row>
    <row r="1152" spans="1:11" x14ac:dyDescent="0.25">
      <c r="A1152" s="65">
        <v>44562</v>
      </c>
      <c r="B1152" s="66" t="s">
        <v>138</v>
      </c>
      <c r="C1152" s="66" t="s">
        <v>137</v>
      </c>
      <c r="D1152" s="67">
        <v>14202.03</v>
      </c>
      <c r="E1152" s="66">
        <v>0.48491085561195202</v>
      </c>
      <c r="F1152" s="67">
        <v>6886.7185187266095</v>
      </c>
      <c r="G1152" s="66" t="s">
        <v>120</v>
      </c>
      <c r="H1152" s="68">
        <v>1.974422387661E-7</v>
      </c>
      <c r="I1152" s="87">
        <v>1.35972912208934E-3</v>
      </c>
      <c r="J1152" s="69" t="str">
        <f>_xlfn.XLOOKUP(SimpleBB[[#This Row],[customer_code]],'Input  - indicative charges'!$B$13:$B$69,'Input  - indicative charges'!$E$13:$E$69)</f>
        <v>Lower North Island distributor</v>
      </c>
      <c r="K1152" s="70">
        <f t="shared" si="17"/>
        <v>1.2570064001465916E-3</v>
      </c>
    </row>
    <row r="1153" spans="1:11" x14ac:dyDescent="0.25">
      <c r="A1153" s="65">
        <v>44562</v>
      </c>
      <c r="B1153" s="66" t="s">
        <v>138</v>
      </c>
      <c r="C1153" s="66" t="s">
        <v>137</v>
      </c>
      <c r="D1153" s="67">
        <v>14202.03</v>
      </c>
      <c r="E1153" s="66">
        <v>0.48491085561195202</v>
      </c>
      <c r="F1153" s="67">
        <v>6886.7185187266095</v>
      </c>
      <c r="G1153" s="66" t="s">
        <v>241</v>
      </c>
      <c r="H1153" s="68">
        <v>6.3215531244105601E-5</v>
      </c>
      <c r="I1153" s="87">
        <v>0.435347569689923</v>
      </c>
      <c r="J1153" s="69" t="str">
        <f>_xlfn.XLOOKUP(SimpleBB[[#This Row],[customer_code]],'Input  - indicative charges'!$B$13:$B$69,'Input  - indicative charges'!$E$13:$E$69)</f>
        <v>North Island generation</v>
      </c>
      <c r="K1153" s="70">
        <f t="shared" si="17"/>
        <v>0.40245860186301274</v>
      </c>
    </row>
    <row r="1154" spans="1:11" x14ac:dyDescent="0.25">
      <c r="A1154" s="65">
        <v>44593</v>
      </c>
      <c r="B1154" s="66" t="s">
        <v>138</v>
      </c>
      <c r="C1154" s="66" t="s">
        <v>137</v>
      </c>
      <c r="D1154" s="67">
        <v>9561.1</v>
      </c>
      <c r="E1154" s="66">
        <v>0.61632333436765196</v>
      </c>
      <c r="F1154" s="67">
        <v>5892.7290322225599</v>
      </c>
      <c r="G1154" s="66" t="s">
        <v>8</v>
      </c>
      <c r="H1154" s="68">
        <v>0</v>
      </c>
      <c r="I1154" s="87">
        <v>0</v>
      </c>
      <c r="J1154" s="69" t="str">
        <f>_xlfn.XLOOKUP(SimpleBB[[#This Row],[customer_code]],'Input  - indicative charges'!$B$13:$B$69,'Input  - indicative charges'!$E$13:$E$69)</f>
        <v>Lower South Island distributor</v>
      </c>
      <c r="K1154" s="70">
        <f t="shared" si="17"/>
        <v>0</v>
      </c>
    </row>
    <row r="1155" spans="1:11" x14ac:dyDescent="0.25">
      <c r="A1155" s="65">
        <v>44593</v>
      </c>
      <c r="B1155" s="66" t="s">
        <v>138</v>
      </c>
      <c r="C1155" s="66" t="s">
        <v>137</v>
      </c>
      <c r="D1155" s="67">
        <v>9561.1</v>
      </c>
      <c r="E1155" s="66">
        <v>0.61632333436765196</v>
      </c>
      <c r="F1155" s="67">
        <v>5892.7290322225599</v>
      </c>
      <c r="G1155" s="66" t="s">
        <v>10</v>
      </c>
      <c r="H1155" s="68">
        <v>0</v>
      </c>
      <c r="I1155" s="87">
        <v>0</v>
      </c>
      <c r="J1155" s="69" t="str">
        <f>_xlfn.XLOOKUP(SimpleBB[[#This Row],[customer_code]],'Input  - indicative charges'!$B$13:$B$69,'Input  - indicative charges'!$E$13:$E$69)</f>
        <v>Upper South Island distributor</v>
      </c>
      <c r="K1155" s="70">
        <f t="shared" si="17"/>
        <v>0</v>
      </c>
    </row>
    <row r="1156" spans="1:11" x14ac:dyDescent="0.25">
      <c r="A1156" s="65">
        <v>44593</v>
      </c>
      <c r="B1156" s="66" t="s">
        <v>138</v>
      </c>
      <c r="C1156" s="66" t="s">
        <v>137</v>
      </c>
      <c r="D1156" s="67">
        <v>9561.1</v>
      </c>
      <c r="E1156" s="66">
        <v>0.61632333436765196</v>
      </c>
      <c r="F1156" s="67">
        <v>5892.7290322225599</v>
      </c>
      <c r="G1156" s="66" t="s">
        <v>12</v>
      </c>
      <c r="H1156" s="68">
        <v>0</v>
      </c>
      <c r="I1156" s="87">
        <v>0</v>
      </c>
      <c r="J1156" s="69" t="str">
        <f>_xlfn.XLOOKUP(SimpleBB[[#This Row],[customer_code]],'Input  - indicative charges'!$B$13:$B$69,'Input  - indicative charges'!$E$13:$E$69)</f>
        <v>Lower North Island distributor</v>
      </c>
      <c r="K1156" s="70">
        <f t="shared" si="17"/>
        <v>0</v>
      </c>
    </row>
    <row r="1157" spans="1:11" x14ac:dyDescent="0.25">
      <c r="A1157" s="65">
        <v>44593</v>
      </c>
      <c r="B1157" s="66" t="s">
        <v>138</v>
      </c>
      <c r="C1157" s="66" t="s">
        <v>137</v>
      </c>
      <c r="D1157" s="67">
        <v>9561.1</v>
      </c>
      <c r="E1157" s="66">
        <v>0.61632333436765196</v>
      </c>
      <c r="F1157" s="67">
        <v>5892.7290322225599</v>
      </c>
      <c r="G1157" s="66" t="s">
        <v>14</v>
      </c>
      <c r="H1157" s="68">
        <v>0</v>
      </c>
      <c r="I1157" s="87">
        <v>0</v>
      </c>
      <c r="J1157" s="69" t="str">
        <f>_xlfn.XLOOKUP(SimpleBB[[#This Row],[customer_code]],'Input  - indicative charges'!$B$13:$B$69,'Input  - indicative charges'!$E$13:$E$69)</f>
        <v>Upper North Island distributor</v>
      </c>
      <c r="K1157" s="70">
        <f t="shared" si="17"/>
        <v>0</v>
      </c>
    </row>
    <row r="1158" spans="1:11" x14ac:dyDescent="0.25">
      <c r="A1158" s="65">
        <v>44593</v>
      </c>
      <c r="B1158" s="66" t="s">
        <v>138</v>
      </c>
      <c r="C1158" s="66" t="s">
        <v>137</v>
      </c>
      <c r="D1158" s="67">
        <v>9561.1</v>
      </c>
      <c r="E1158" s="66">
        <v>0.61632333436765196</v>
      </c>
      <c r="F1158" s="67">
        <v>5892.7290322225599</v>
      </c>
      <c r="G1158" s="66" t="s">
        <v>16</v>
      </c>
      <c r="H1158" s="68">
        <v>2.6904029848872801E-2</v>
      </c>
      <c r="I1158" s="87">
        <v>158.538157774235</v>
      </c>
      <c r="J1158" s="69" t="str">
        <f>_xlfn.XLOOKUP(SimpleBB[[#This Row],[customer_code]],'Input  - indicative charges'!$B$13:$B$69,'Input  - indicative charges'!$E$13:$E$69)</f>
        <v>South Island generation</v>
      </c>
      <c r="K1158" s="70">
        <f t="shared" si="17"/>
        <v>146.56116115498608</v>
      </c>
    </row>
    <row r="1159" spans="1:11" x14ac:dyDescent="0.25">
      <c r="A1159" s="65">
        <v>44593</v>
      </c>
      <c r="B1159" s="66" t="s">
        <v>138</v>
      </c>
      <c r="C1159" s="66" t="s">
        <v>137</v>
      </c>
      <c r="D1159" s="67">
        <v>9561.1</v>
      </c>
      <c r="E1159" s="66">
        <v>0.61632333436765196</v>
      </c>
      <c r="F1159" s="67">
        <v>5892.7290322225599</v>
      </c>
      <c r="G1159" s="66" t="s">
        <v>19</v>
      </c>
      <c r="H1159" s="68">
        <v>0.56050375283865395</v>
      </c>
      <c r="I1159" s="87">
        <v>3302.8967370220298</v>
      </c>
      <c r="J1159" s="69" t="str">
        <f>_xlfn.XLOOKUP(SimpleBB[[#This Row],[customer_code]],'Input  - indicative charges'!$B$13:$B$69,'Input  - indicative charges'!$E$13:$E$69)</f>
        <v>Lower South Island distributor</v>
      </c>
      <c r="K1159" s="70">
        <f t="shared" si="17"/>
        <v>3053.3745802843787</v>
      </c>
    </row>
    <row r="1160" spans="1:11" x14ac:dyDescent="0.25">
      <c r="A1160" s="65">
        <v>44593</v>
      </c>
      <c r="B1160" s="66" t="s">
        <v>138</v>
      </c>
      <c r="C1160" s="66" t="s">
        <v>137</v>
      </c>
      <c r="D1160" s="67">
        <v>9561.1</v>
      </c>
      <c r="E1160" s="66">
        <v>0.61632333436765196</v>
      </c>
      <c r="F1160" s="67">
        <v>5892.7290322225599</v>
      </c>
      <c r="G1160" s="66" t="s">
        <v>21</v>
      </c>
      <c r="H1160" s="68">
        <v>0</v>
      </c>
      <c r="I1160" s="87">
        <v>0</v>
      </c>
      <c r="J1160" s="69" t="str">
        <f>_xlfn.XLOOKUP(SimpleBB[[#This Row],[customer_code]],'Input  - indicative charges'!$B$13:$B$69,'Input  - indicative charges'!$E$13:$E$69)</f>
        <v>Upper South Island distributor</v>
      </c>
      <c r="K1160" s="70">
        <f t="shared" si="17"/>
        <v>0</v>
      </c>
    </row>
    <row r="1161" spans="1:11" x14ac:dyDescent="0.25">
      <c r="A1161" s="65">
        <v>44593</v>
      </c>
      <c r="B1161" s="66" t="s">
        <v>138</v>
      </c>
      <c r="C1161" s="66" t="s">
        <v>137</v>
      </c>
      <c r="D1161" s="67">
        <v>9561.1</v>
      </c>
      <c r="E1161" s="66">
        <v>0.61632333436765196</v>
      </c>
      <c r="F1161" s="67">
        <v>5892.7290322225599</v>
      </c>
      <c r="G1161" s="66" t="s">
        <v>23</v>
      </c>
      <c r="H1161" s="68">
        <v>0</v>
      </c>
      <c r="I1161" s="87">
        <v>0</v>
      </c>
      <c r="J1161" s="69" t="str">
        <f>_xlfn.XLOOKUP(SimpleBB[[#This Row],[customer_code]],'Input  - indicative charges'!$B$13:$B$69,'Input  - indicative charges'!$E$13:$E$69)</f>
        <v>Lower North Island distributor</v>
      </c>
      <c r="K1161" s="70">
        <f t="shared" si="17"/>
        <v>0</v>
      </c>
    </row>
    <row r="1162" spans="1:11" x14ac:dyDescent="0.25">
      <c r="A1162" s="65">
        <v>44593</v>
      </c>
      <c r="B1162" s="66" t="s">
        <v>138</v>
      </c>
      <c r="C1162" s="66" t="s">
        <v>137</v>
      </c>
      <c r="D1162" s="67">
        <v>9561.1</v>
      </c>
      <c r="E1162" s="66">
        <v>0.61632333436765196</v>
      </c>
      <c r="F1162" s="67">
        <v>5892.7290322225599</v>
      </c>
      <c r="G1162" s="66" t="s">
        <v>25</v>
      </c>
      <c r="H1162" s="68">
        <v>3.6006539499712199E-2</v>
      </c>
      <c r="I1162" s="87">
        <v>212.17678065982199</v>
      </c>
      <c r="J1162" s="69" t="str">
        <f>_xlfn.XLOOKUP(SimpleBB[[#This Row],[customer_code]],'Input  - indicative charges'!$B$13:$B$69,'Input  - indicative charges'!$E$13:$E$69)</f>
        <v>North Island generation</v>
      </c>
      <c r="K1162" s="70">
        <f t="shared" si="17"/>
        <v>196.14757595400826</v>
      </c>
    </row>
    <row r="1163" spans="1:11" x14ac:dyDescent="0.25">
      <c r="A1163" s="65">
        <v>44593</v>
      </c>
      <c r="B1163" s="66" t="s">
        <v>138</v>
      </c>
      <c r="C1163" s="66" t="s">
        <v>137</v>
      </c>
      <c r="D1163" s="67">
        <v>9561.1</v>
      </c>
      <c r="E1163" s="66">
        <v>0.61632333436765196</v>
      </c>
      <c r="F1163" s="67">
        <v>5892.7290322225599</v>
      </c>
      <c r="G1163" s="66" t="s">
        <v>27</v>
      </c>
      <c r="H1163" s="68">
        <v>1.0640756958362499E-6</v>
      </c>
      <c r="I1163" s="87">
        <v>6.2703097453367098E-3</v>
      </c>
      <c r="J1163" s="69" t="str">
        <f>_xlfn.XLOOKUP(SimpleBB[[#This Row],[customer_code]],'Input  - indicative charges'!$B$13:$B$69,'Input  - indicative charges'!$E$13:$E$69)</f>
        <v>Lower North Island distributor</v>
      </c>
      <c r="K1163" s="70">
        <f t="shared" si="17"/>
        <v>5.7966100400046591E-3</v>
      </c>
    </row>
    <row r="1164" spans="1:11" x14ac:dyDescent="0.25">
      <c r="A1164" s="65">
        <v>44593</v>
      </c>
      <c r="B1164" s="66" t="s">
        <v>138</v>
      </c>
      <c r="C1164" s="66" t="s">
        <v>137</v>
      </c>
      <c r="D1164" s="67">
        <v>9561.1</v>
      </c>
      <c r="E1164" s="66">
        <v>0.61632333436765196</v>
      </c>
      <c r="F1164" s="67">
        <v>5892.7290322225599</v>
      </c>
      <c r="G1164" s="66" t="s">
        <v>29</v>
      </c>
      <c r="H1164" s="68">
        <v>3.4269898332583398E-6</v>
      </c>
      <c r="I1164" s="87">
        <v>2.0194322483572901E-2</v>
      </c>
      <c r="J1164" s="69" t="str">
        <f>_xlfn.XLOOKUP(SimpleBB[[#This Row],[customer_code]],'Input  - indicative charges'!$B$13:$B$69,'Input  - indicative charges'!$E$13:$E$69)</f>
        <v>Lower North Island distributor</v>
      </c>
      <c r="K1164" s="70">
        <f t="shared" si="17"/>
        <v>1.8668712904721833E-2</v>
      </c>
    </row>
    <row r="1165" spans="1:11" x14ac:dyDescent="0.25">
      <c r="A1165" s="65">
        <v>44593</v>
      </c>
      <c r="B1165" s="66" t="s">
        <v>138</v>
      </c>
      <c r="C1165" s="66" t="s">
        <v>137</v>
      </c>
      <c r="D1165" s="67">
        <v>9561.1</v>
      </c>
      <c r="E1165" s="66">
        <v>0.61632333436765196</v>
      </c>
      <c r="F1165" s="67">
        <v>5892.7290322225599</v>
      </c>
      <c r="G1165" s="66" t="s">
        <v>31</v>
      </c>
      <c r="H1165" s="68">
        <v>6.5908477316357102E-6</v>
      </c>
      <c r="I1165" s="87">
        <v>3.88380797751679E-2</v>
      </c>
      <c r="J1165" s="69" t="str">
        <f>_xlfn.XLOOKUP(SimpleBB[[#This Row],[customer_code]],'Input  - indicative charges'!$B$13:$B$69,'Input  - indicative charges'!$E$13:$E$69)</f>
        <v>Major Industrial</v>
      </c>
      <c r="K1165" s="70">
        <f t="shared" si="17"/>
        <v>3.5904000328958373E-2</v>
      </c>
    </row>
    <row r="1166" spans="1:11" x14ac:dyDescent="0.25">
      <c r="A1166" s="65">
        <v>44593</v>
      </c>
      <c r="B1166" s="66" t="s">
        <v>138</v>
      </c>
      <c r="C1166" s="66" t="s">
        <v>137</v>
      </c>
      <c r="D1166" s="67">
        <v>9561.1</v>
      </c>
      <c r="E1166" s="66">
        <v>0.61632333436765196</v>
      </c>
      <c r="F1166" s="67">
        <v>5892.7290322225599</v>
      </c>
      <c r="G1166" s="66" t="s">
        <v>34</v>
      </c>
      <c r="H1166" s="68">
        <v>0</v>
      </c>
      <c r="I1166" s="87">
        <v>0</v>
      </c>
      <c r="J1166" s="69" t="str">
        <f>_xlfn.XLOOKUP(SimpleBB[[#This Row],[customer_code]],'Input  - indicative charges'!$B$13:$B$69,'Input  - indicative charges'!$E$13:$E$69)</f>
        <v>Major Industrial</v>
      </c>
      <c r="K1166" s="70">
        <f t="shared" ref="K1166:K1229" si="18">I1166*$L$9</f>
        <v>0</v>
      </c>
    </row>
    <row r="1167" spans="1:11" x14ac:dyDescent="0.25">
      <c r="A1167" s="65">
        <v>44593</v>
      </c>
      <c r="B1167" s="66" t="s">
        <v>138</v>
      </c>
      <c r="C1167" s="66" t="s">
        <v>137</v>
      </c>
      <c r="D1167" s="67">
        <v>9561.1</v>
      </c>
      <c r="E1167" s="66">
        <v>0.61632333436765196</v>
      </c>
      <c r="F1167" s="67">
        <v>5892.7290322225599</v>
      </c>
      <c r="G1167" s="66" t="s">
        <v>36</v>
      </c>
      <c r="H1167" s="68">
        <v>0</v>
      </c>
      <c r="I1167" s="87">
        <v>0</v>
      </c>
      <c r="J1167" s="69" t="str">
        <f>_xlfn.XLOOKUP(SimpleBB[[#This Row],[customer_code]],'Input  - indicative charges'!$B$13:$B$69,'Input  - indicative charges'!$E$13:$E$69)</f>
        <v>Upper South Island distributor</v>
      </c>
      <c r="K1167" s="70">
        <f t="shared" si="18"/>
        <v>0</v>
      </c>
    </row>
    <row r="1168" spans="1:11" x14ac:dyDescent="0.25">
      <c r="A1168" s="65">
        <v>44593</v>
      </c>
      <c r="B1168" s="66" t="s">
        <v>138</v>
      </c>
      <c r="C1168" s="66" t="s">
        <v>137</v>
      </c>
      <c r="D1168" s="67">
        <v>9561.1</v>
      </c>
      <c r="E1168" s="66">
        <v>0.61632333436765196</v>
      </c>
      <c r="F1168" s="67">
        <v>5892.7290322225599</v>
      </c>
      <c r="G1168" s="66" t="s">
        <v>38</v>
      </c>
      <c r="H1168" s="68">
        <v>9.8371862701187997E-6</v>
      </c>
      <c r="I1168" s="87">
        <v>5.7967873129310198E-2</v>
      </c>
      <c r="J1168" s="69" t="str">
        <f>_xlfn.XLOOKUP(SimpleBB[[#This Row],[customer_code]],'Input  - indicative charges'!$B$13:$B$69,'Input  - indicative charges'!$E$13:$E$69)</f>
        <v>North Island generation</v>
      </c>
      <c r="K1168" s="70">
        <f t="shared" si="18"/>
        <v>5.3588605511709367E-2</v>
      </c>
    </row>
    <row r="1169" spans="1:11" x14ac:dyDescent="0.25">
      <c r="A1169" s="65">
        <v>44593</v>
      </c>
      <c r="B1169" s="66" t="s">
        <v>138</v>
      </c>
      <c r="C1169" s="66" t="s">
        <v>137</v>
      </c>
      <c r="D1169" s="67">
        <v>9561.1</v>
      </c>
      <c r="E1169" s="66">
        <v>0.61632333436765196</v>
      </c>
      <c r="F1169" s="67">
        <v>5892.7290322225599</v>
      </c>
      <c r="G1169" s="66" t="s">
        <v>40</v>
      </c>
      <c r="H1169" s="68">
        <v>2.5151190586759598E-7</v>
      </c>
      <c r="I1169" s="87">
        <v>1.4820915096556101E-3</v>
      </c>
      <c r="J1169" s="69" t="str">
        <f>_xlfn.XLOOKUP(SimpleBB[[#This Row],[customer_code]],'Input  - indicative charges'!$B$13:$B$69,'Input  - indicative charges'!$E$13:$E$69)</f>
        <v>North Island generation</v>
      </c>
      <c r="K1169" s="70">
        <f t="shared" si="18"/>
        <v>1.3701247424761848E-3</v>
      </c>
    </row>
    <row r="1170" spans="1:11" x14ac:dyDescent="0.25">
      <c r="A1170" s="65">
        <v>44593</v>
      </c>
      <c r="B1170" s="66" t="s">
        <v>138</v>
      </c>
      <c r="C1170" s="66" t="s">
        <v>137</v>
      </c>
      <c r="D1170" s="67">
        <v>9561.1</v>
      </c>
      <c r="E1170" s="66">
        <v>0.61632333436765196</v>
      </c>
      <c r="F1170" s="67">
        <v>5892.7290322225599</v>
      </c>
      <c r="G1170" s="66" t="s">
        <v>42</v>
      </c>
      <c r="H1170" s="68">
        <v>0.30476203542621499</v>
      </c>
      <c r="I1170" s="87">
        <v>1795.8800940752999</v>
      </c>
      <c r="J1170" s="69" t="str">
        <f>_xlfn.XLOOKUP(SimpleBB[[#This Row],[customer_code]],'Input  - indicative charges'!$B$13:$B$69,'Input  - indicative charges'!$E$13:$E$69)</f>
        <v>South Island generation</v>
      </c>
      <c r="K1170" s="70">
        <f t="shared" si="18"/>
        <v>1660.2077101060956</v>
      </c>
    </row>
    <row r="1171" spans="1:11" x14ac:dyDescent="0.25">
      <c r="A1171" s="65">
        <v>44593</v>
      </c>
      <c r="B1171" s="66" t="s">
        <v>138</v>
      </c>
      <c r="C1171" s="66" t="s">
        <v>137</v>
      </c>
      <c r="D1171" s="67">
        <v>9561.1</v>
      </c>
      <c r="E1171" s="66">
        <v>0.61632333436765196</v>
      </c>
      <c r="F1171" s="67">
        <v>5892.7290322225599</v>
      </c>
      <c r="G1171" s="66" t="s">
        <v>44</v>
      </c>
      <c r="H1171" s="68">
        <v>0</v>
      </c>
      <c r="I1171" s="87">
        <v>0</v>
      </c>
      <c r="J1171" s="69" t="str">
        <f>_xlfn.XLOOKUP(SimpleBB[[#This Row],[customer_code]],'Input  - indicative charges'!$B$13:$B$69,'Input  - indicative charges'!$E$13:$E$69)</f>
        <v>Major Industrial</v>
      </c>
      <c r="K1171" s="70">
        <f t="shared" si="18"/>
        <v>0</v>
      </c>
    </row>
    <row r="1172" spans="1:11" x14ac:dyDescent="0.25">
      <c r="A1172" s="65">
        <v>44593</v>
      </c>
      <c r="B1172" s="66" t="s">
        <v>138</v>
      </c>
      <c r="C1172" s="66" t="s">
        <v>137</v>
      </c>
      <c r="D1172" s="67">
        <v>9561.1</v>
      </c>
      <c r="E1172" s="66">
        <v>0.61632333436765196</v>
      </c>
      <c r="F1172" s="67">
        <v>5892.7290322225599</v>
      </c>
      <c r="G1172" s="66" t="s">
        <v>46</v>
      </c>
      <c r="H1172" s="68">
        <v>0</v>
      </c>
      <c r="I1172" s="87">
        <v>0</v>
      </c>
      <c r="J1172" s="69" t="str">
        <f>_xlfn.XLOOKUP(SimpleBB[[#This Row],[customer_code]],'Input  - indicative charges'!$B$13:$B$69,'Input  - indicative charges'!$E$13:$E$69)</f>
        <v>Upper South Island distributor</v>
      </c>
      <c r="K1172" s="70">
        <f t="shared" si="18"/>
        <v>0</v>
      </c>
    </row>
    <row r="1173" spans="1:11" x14ac:dyDescent="0.25">
      <c r="A1173" s="65">
        <v>44593</v>
      </c>
      <c r="B1173" s="66" t="s">
        <v>138</v>
      </c>
      <c r="C1173" s="66" t="s">
        <v>137</v>
      </c>
      <c r="D1173" s="67">
        <v>9561.1</v>
      </c>
      <c r="E1173" s="66">
        <v>0.61632333436765196</v>
      </c>
      <c r="F1173" s="67">
        <v>5892.7290322225599</v>
      </c>
      <c r="G1173" s="66" t="s">
        <v>48</v>
      </c>
      <c r="H1173" s="68">
        <v>2.2281352636733202E-3</v>
      </c>
      <c r="I1173" s="87">
        <v>13.1297973559666</v>
      </c>
      <c r="J1173" s="69" t="str">
        <f>_xlfn.XLOOKUP(SimpleBB[[#This Row],[customer_code]],'Input  - indicative charges'!$B$13:$B$69,'Input  - indicative charges'!$E$13:$E$69)</f>
        <v>North Island generation</v>
      </c>
      <c r="K1173" s="70">
        <f t="shared" si="18"/>
        <v>12.137887643178251</v>
      </c>
    </row>
    <row r="1174" spans="1:11" x14ac:dyDescent="0.25">
      <c r="A1174" s="65">
        <v>44593</v>
      </c>
      <c r="B1174" s="66" t="s">
        <v>138</v>
      </c>
      <c r="C1174" s="66" t="s">
        <v>137</v>
      </c>
      <c r="D1174" s="67">
        <v>9561.1</v>
      </c>
      <c r="E1174" s="66">
        <v>0.61632333436765196</v>
      </c>
      <c r="F1174" s="67">
        <v>5892.7290322225599</v>
      </c>
      <c r="G1174" s="66" t="s">
        <v>50</v>
      </c>
      <c r="H1174" s="68">
        <v>4.6515172561984098E-4</v>
      </c>
      <c r="I1174" s="87">
        <v>2.7410130779484598</v>
      </c>
      <c r="J1174" s="69" t="str">
        <f>_xlfn.XLOOKUP(SimpleBB[[#This Row],[customer_code]],'Input  - indicative charges'!$B$13:$B$69,'Input  - indicative charges'!$E$13:$E$69)</f>
        <v>North Island generation</v>
      </c>
      <c r="K1174" s="70">
        <f t="shared" si="18"/>
        <v>2.5339392426724388</v>
      </c>
    </row>
    <row r="1175" spans="1:11" x14ac:dyDescent="0.25">
      <c r="A1175" s="65">
        <v>44593</v>
      </c>
      <c r="B1175" s="66" t="s">
        <v>138</v>
      </c>
      <c r="C1175" s="66" t="s">
        <v>137</v>
      </c>
      <c r="D1175" s="67">
        <v>9561.1</v>
      </c>
      <c r="E1175" s="66">
        <v>0.61632333436765196</v>
      </c>
      <c r="F1175" s="67">
        <v>5892.7290322225599</v>
      </c>
      <c r="G1175" s="66" t="s">
        <v>52</v>
      </c>
      <c r="H1175" s="68">
        <v>9.3930339638881701E-4</v>
      </c>
      <c r="I1175" s="87">
        <v>5.5350603939656402</v>
      </c>
      <c r="J1175" s="69" t="str">
        <f>_xlfn.XLOOKUP(SimpleBB[[#This Row],[customer_code]],'Input  - indicative charges'!$B$13:$B$69,'Input  - indicative charges'!$E$13:$E$69)</f>
        <v>North Island generation</v>
      </c>
      <c r="K1175" s="70">
        <f t="shared" si="18"/>
        <v>5.1169061744605191</v>
      </c>
    </row>
    <row r="1176" spans="1:11" x14ac:dyDescent="0.25">
      <c r="A1176" s="65">
        <v>44593</v>
      </c>
      <c r="B1176" s="66" t="s">
        <v>138</v>
      </c>
      <c r="C1176" s="66" t="s">
        <v>137</v>
      </c>
      <c r="D1176" s="67">
        <v>9561.1</v>
      </c>
      <c r="E1176" s="66">
        <v>0.61632333436765196</v>
      </c>
      <c r="F1176" s="67">
        <v>5892.7290322225599</v>
      </c>
      <c r="G1176" s="66" t="s">
        <v>54</v>
      </c>
      <c r="H1176" s="68">
        <v>0</v>
      </c>
      <c r="I1176" s="87">
        <v>0</v>
      </c>
      <c r="J1176" s="69" t="str">
        <f>_xlfn.XLOOKUP(SimpleBB[[#This Row],[customer_code]],'Input  - indicative charges'!$B$13:$B$69,'Input  - indicative charges'!$E$13:$E$69)</f>
        <v>Upper South Island distributor</v>
      </c>
      <c r="K1176" s="70">
        <f t="shared" si="18"/>
        <v>0</v>
      </c>
    </row>
    <row r="1177" spans="1:11" x14ac:dyDescent="0.25">
      <c r="A1177" s="65">
        <v>44593</v>
      </c>
      <c r="B1177" s="66" t="s">
        <v>138</v>
      </c>
      <c r="C1177" s="66" t="s">
        <v>137</v>
      </c>
      <c r="D1177" s="67">
        <v>9561.1</v>
      </c>
      <c r="E1177" s="66">
        <v>0.61632333436765196</v>
      </c>
      <c r="F1177" s="67">
        <v>5892.7290322225599</v>
      </c>
      <c r="G1177" s="66" t="s">
        <v>56</v>
      </c>
      <c r="H1177" s="68">
        <v>0</v>
      </c>
      <c r="I1177" s="87">
        <v>0</v>
      </c>
      <c r="J1177" s="69" t="str">
        <f>_xlfn.XLOOKUP(SimpleBB[[#This Row],[customer_code]],'Input  - indicative charges'!$B$13:$B$69,'Input  - indicative charges'!$E$13:$E$69)</f>
        <v>Upper North Island distributor</v>
      </c>
      <c r="K1177" s="70">
        <f t="shared" si="18"/>
        <v>0</v>
      </c>
    </row>
    <row r="1178" spans="1:11" x14ac:dyDescent="0.25">
      <c r="A1178" s="65">
        <v>44593</v>
      </c>
      <c r="B1178" s="66" t="s">
        <v>138</v>
      </c>
      <c r="C1178" s="66" t="s">
        <v>137</v>
      </c>
      <c r="D1178" s="67">
        <v>9561.1</v>
      </c>
      <c r="E1178" s="66">
        <v>0.61632333436765196</v>
      </c>
      <c r="F1178" s="67">
        <v>5892.7290322225599</v>
      </c>
      <c r="G1178" s="66" t="s">
        <v>58</v>
      </c>
      <c r="H1178" s="68">
        <v>5.79734855266989E-4</v>
      </c>
      <c r="I1178" s="87">
        <v>3.4162204126231299</v>
      </c>
      <c r="J1178" s="69" t="str">
        <f>_xlfn.XLOOKUP(SimpleBB[[#This Row],[customer_code]],'Input  - indicative charges'!$B$13:$B$69,'Input  - indicative charges'!$E$13:$E$69)</f>
        <v>North Island generation</v>
      </c>
      <c r="K1178" s="70">
        <f t="shared" si="18"/>
        <v>3.1581370533421262</v>
      </c>
    </row>
    <row r="1179" spans="1:11" x14ac:dyDescent="0.25">
      <c r="A1179" s="65">
        <v>44593</v>
      </c>
      <c r="B1179" s="66" t="s">
        <v>138</v>
      </c>
      <c r="C1179" s="66" t="s">
        <v>137</v>
      </c>
      <c r="D1179" s="67">
        <v>9561.1</v>
      </c>
      <c r="E1179" s="66">
        <v>0.61632333436765196</v>
      </c>
      <c r="F1179" s="67">
        <v>5892.7290322225599</v>
      </c>
      <c r="G1179" s="66" t="s">
        <v>60</v>
      </c>
      <c r="H1179" s="68">
        <v>0</v>
      </c>
      <c r="I1179" s="87">
        <v>0</v>
      </c>
      <c r="J1179" s="69" t="str">
        <f>_xlfn.XLOOKUP(SimpleBB[[#This Row],[customer_code]],'Input  - indicative charges'!$B$13:$B$69,'Input  - indicative charges'!$E$13:$E$69)</f>
        <v>Major Industrial</v>
      </c>
      <c r="K1179" s="70">
        <f t="shared" si="18"/>
        <v>0</v>
      </c>
    </row>
    <row r="1180" spans="1:11" x14ac:dyDescent="0.25">
      <c r="A1180" s="65">
        <v>44593</v>
      </c>
      <c r="B1180" s="66" t="s">
        <v>138</v>
      </c>
      <c r="C1180" s="66" t="s">
        <v>137</v>
      </c>
      <c r="D1180" s="67">
        <v>9561.1</v>
      </c>
      <c r="E1180" s="66">
        <v>0.61632333436765196</v>
      </c>
      <c r="F1180" s="67">
        <v>5892.7290322225599</v>
      </c>
      <c r="G1180" s="66" t="s">
        <v>62</v>
      </c>
      <c r="H1180" s="68">
        <v>1.8494318224065999E-13</v>
      </c>
      <c r="I1180" s="87">
        <v>1.08982005930117E-9</v>
      </c>
      <c r="J1180" s="69" t="str">
        <f>_xlfn.XLOOKUP(SimpleBB[[#This Row],[customer_code]],'Input  - indicative charges'!$B$13:$B$69,'Input  - indicative charges'!$E$13:$E$69)</f>
        <v>Major Industrial</v>
      </c>
      <c r="K1180" s="70">
        <f t="shared" si="18"/>
        <v>1.0074880116156693E-9</v>
      </c>
    </row>
    <row r="1181" spans="1:11" x14ac:dyDescent="0.25">
      <c r="A1181" s="65">
        <v>44593</v>
      </c>
      <c r="B1181" s="66" t="s">
        <v>138</v>
      </c>
      <c r="C1181" s="66" t="s">
        <v>137</v>
      </c>
      <c r="D1181" s="67">
        <v>9561.1</v>
      </c>
      <c r="E1181" s="66">
        <v>0.61632333436765196</v>
      </c>
      <c r="F1181" s="67">
        <v>5892.7290322225599</v>
      </c>
      <c r="G1181" s="66" t="s">
        <v>64</v>
      </c>
      <c r="H1181" s="68">
        <v>0</v>
      </c>
      <c r="I1181" s="87">
        <v>0</v>
      </c>
      <c r="J1181" s="69" t="str">
        <f>_xlfn.XLOOKUP(SimpleBB[[#This Row],[customer_code]],'Input  - indicative charges'!$B$13:$B$69,'Input  - indicative charges'!$E$13:$E$69)</f>
        <v>Major Industrial</v>
      </c>
      <c r="K1181" s="70">
        <f t="shared" si="18"/>
        <v>0</v>
      </c>
    </row>
    <row r="1182" spans="1:11" x14ac:dyDescent="0.25">
      <c r="A1182" s="65">
        <v>44593</v>
      </c>
      <c r="B1182" s="66" t="s">
        <v>138</v>
      </c>
      <c r="C1182" s="66" t="s">
        <v>137</v>
      </c>
      <c r="D1182" s="67">
        <v>9561.1</v>
      </c>
      <c r="E1182" s="66">
        <v>0.61632333436765196</v>
      </c>
      <c r="F1182" s="67">
        <v>5892.7290322225599</v>
      </c>
      <c r="G1182" s="66" t="s">
        <v>66</v>
      </c>
      <c r="H1182" s="68">
        <v>0</v>
      </c>
      <c r="I1182" s="87">
        <v>0</v>
      </c>
      <c r="J1182" s="69" t="str">
        <f>_xlfn.XLOOKUP(SimpleBB[[#This Row],[customer_code]],'Input  - indicative charges'!$B$13:$B$69,'Input  - indicative charges'!$E$13:$E$69)</f>
        <v>Upper South Island distributor</v>
      </c>
      <c r="K1182" s="70">
        <f t="shared" si="18"/>
        <v>0</v>
      </c>
    </row>
    <row r="1183" spans="1:11" x14ac:dyDescent="0.25">
      <c r="A1183" s="65">
        <v>44593</v>
      </c>
      <c r="B1183" s="66" t="s">
        <v>138</v>
      </c>
      <c r="C1183" s="66" t="s">
        <v>137</v>
      </c>
      <c r="D1183" s="67">
        <v>9561.1</v>
      </c>
      <c r="E1183" s="66">
        <v>0.61632333436765196</v>
      </c>
      <c r="F1183" s="67">
        <v>5892.7290322225599</v>
      </c>
      <c r="G1183" s="66" t="s">
        <v>68</v>
      </c>
      <c r="H1183" s="68">
        <v>0</v>
      </c>
      <c r="I1183" s="87">
        <v>0</v>
      </c>
      <c r="J1183" s="69" t="str">
        <f>_xlfn.XLOOKUP(SimpleBB[[#This Row],[customer_code]],'Input  - indicative charges'!$B$13:$B$69,'Input  - indicative charges'!$E$13:$E$69)</f>
        <v>Major Industrial</v>
      </c>
      <c r="K1183" s="70">
        <f t="shared" si="18"/>
        <v>0</v>
      </c>
    </row>
    <row r="1184" spans="1:11" x14ac:dyDescent="0.25">
      <c r="A1184" s="65">
        <v>44593</v>
      </c>
      <c r="B1184" s="66" t="s">
        <v>138</v>
      </c>
      <c r="C1184" s="66" t="s">
        <v>137</v>
      </c>
      <c r="D1184" s="67">
        <v>9561.1</v>
      </c>
      <c r="E1184" s="66">
        <v>0.61632333436765196</v>
      </c>
      <c r="F1184" s="67">
        <v>5892.7290322225599</v>
      </c>
      <c r="G1184" s="66" t="s">
        <v>70</v>
      </c>
      <c r="H1184" s="68">
        <v>4.42790132512747E-6</v>
      </c>
      <c r="I1184" s="87">
        <v>2.6092422690395401E-2</v>
      </c>
      <c r="J1184" s="69" t="str">
        <f>_xlfn.XLOOKUP(SimpleBB[[#This Row],[customer_code]],'Input  - indicative charges'!$B$13:$B$69,'Input  - indicative charges'!$E$13:$E$69)</f>
        <v>Lower North Island distributor</v>
      </c>
      <c r="K1184" s="70">
        <f t="shared" si="18"/>
        <v>2.4121232519282745E-2</v>
      </c>
    </row>
    <row r="1185" spans="1:11" x14ac:dyDescent="0.25">
      <c r="A1185" s="65">
        <v>44593</v>
      </c>
      <c r="B1185" s="66" t="s">
        <v>138</v>
      </c>
      <c r="C1185" s="66" t="s">
        <v>137</v>
      </c>
      <c r="D1185" s="67">
        <v>9561.1</v>
      </c>
      <c r="E1185" s="66">
        <v>0.61632333436765196</v>
      </c>
      <c r="F1185" s="67">
        <v>5892.7290322225599</v>
      </c>
      <c r="G1185" s="66" t="s">
        <v>72</v>
      </c>
      <c r="H1185" s="68">
        <v>6.6393061968075803E-2</v>
      </c>
      <c r="I1185" s="87">
        <v>391.23632379743202</v>
      </c>
      <c r="J1185" s="69" t="str">
        <f>_xlfn.XLOOKUP(SimpleBB[[#This Row],[customer_code]],'Input  - indicative charges'!$B$13:$B$69,'Input  - indicative charges'!$E$13:$E$69)</f>
        <v>Lower South Island distributor</v>
      </c>
      <c r="K1185" s="70">
        <f t="shared" si="18"/>
        <v>361.67980445070134</v>
      </c>
    </row>
    <row r="1186" spans="1:11" x14ac:dyDescent="0.25">
      <c r="A1186" s="65">
        <v>44593</v>
      </c>
      <c r="B1186" s="66" t="s">
        <v>138</v>
      </c>
      <c r="C1186" s="66" t="s">
        <v>137</v>
      </c>
      <c r="D1186" s="67">
        <v>9561.1</v>
      </c>
      <c r="E1186" s="66">
        <v>0.61632333436765196</v>
      </c>
      <c r="F1186" s="67">
        <v>5892.7290322225599</v>
      </c>
      <c r="G1186" s="66" t="s">
        <v>74</v>
      </c>
      <c r="H1186" s="68">
        <v>0</v>
      </c>
      <c r="I1186" s="87">
        <v>0</v>
      </c>
      <c r="J1186" s="69" t="str">
        <f>_xlfn.XLOOKUP(SimpleBB[[#This Row],[customer_code]],'Input  - indicative charges'!$B$13:$B$69,'Input  - indicative charges'!$E$13:$E$69)</f>
        <v>Major Industrial</v>
      </c>
      <c r="K1186" s="70">
        <f t="shared" si="18"/>
        <v>0</v>
      </c>
    </row>
    <row r="1187" spans="1:11" x14ac:dyDescent="0.25">
      <c r="A1187" s="65">
        <v>44593</v>
      </c>
      <c r="B1187" s="66" t="s">
        <v>138</v>
      </c>
      <c r="C1187" s="66" t="s">
        <v>137</v>
      </c>
      <c r="D1187" s="67">
        <v>9561.1</v>
      </c>
      <c r="E1187" s="66">
        <v>0.61632333436765196</v>
      </c>
      <c r="F1187" s="67">
        <v>5892.7290322225599</v>
      </c>
      <c r="G1187" s="66" t="s">
        <v>76</v>
      </c>
      <c r="H1187" s="68">
        <v>0</v>
      </c>
      <c r="I1187" s="87">
        <v>0</v>
      </c>
      <c r="J1187" s="69" t="str">
        <f>_xlfn.XLOOKUP(SimpleBB[[#This Row],[customer_code]],'Input  - indicative charges'!$B$13:$B$69,'Input  - indicative charges'!$E$13:$E$69)</f>
        <v>Lower North Island distributor</v>
      </c>
      <c r="K1187" s="70">
        <f t="shared" si="18"/>
        <v>0</v>
      </c>
    </row>
    <row r="1188" spans="1:11" x14ac:dyDescent="0.25">
      <c r="A1188" s="65">
        <v>44593</v>
      </c>
      <c r="B1188" s="66" t="s">
        <v>138</v>
      </c>
      <c r="C1188" s="66" t="s">
        <v>137</v>
      </c>
      <c r="D1188" s="67">
        <v>9561.1</v>
      </c>
      <c r="E1188" s="66">
        <v>0.61632333436765196</v>
      </c>
      <c r="F1188" s="67">
        <v>5892.7290322225599</v>
      </c>
      <c r="G1188" s="66" t="s">
        <v>78</v>
      </c>
      <c r="H1188" s="68">
        <v>1.3247790225568201E-12</v>
      </c>
      <c r="I1188" s="87">
        <v>7.8065638075000002E-9</v>
      </c>
      <c r="J1188" s="69" t="str">
        <f>_xlfn.XLOOKUP(SimpleBB[[#This Row],[customer_code]],'Input  - indicative charges'!$B$13:$B$69,'Input  - indicative charges'!$E$13:$E$69)</f>
        <v>North Island generation</v>
      </c>
      <c r="K1188" s="70">
        <f t="shared" si="18"/>
        <v>7.2168055458736404E-9</v>
      </c>
    </row>
    <row r="1189" spans="1:11" x14ac:dyDescent="0.25">
      <c r="A1189" s="65">
        <v>44593</v>
      </c>
      <c r="B1189" s="66" t="s">
        <v>138</v>
      </c>
      <c r="C1189" s="66" t="s">
        <v>137</v>
      </c>
      <c r="D1189" s="67">
        <v>9561.1</v>
      </c>
      <c r="E1189" s="66">
        <v>0.61632333436765196</v>
      </c>
      <c r="F1189" s="67">
        <v>5892.7290322225599</v>
      </c>
      <c r="G1189" s="66" t="s">
        <v>80</v>
      </c>
      <c r="H1189" s="68">
        <v>0</v>
      </c>
      <c r="I1189" s="87">
        <v>0</v>
      </c>
      <c r="J1189" s="69" t="str">
        <f>_xlfn.XLOOKUP(SimpleBB[[#This Row],[customer_code]],'Input  - indicative charges'!$B$13:$B$69,'Input  - indicative charges'!$E$13:$E$69)</f>
        <v>Major Industrial</v>
      </c>
      <c r="K1189" s="70">
        <f t="shared" si="18"/>
        <v>0</v>
      </c>
    </row>
    <row r="1190" spans="1:11" x14ac:dyDescent="0.25">
      <c r="A1190" s="65">
        <v>44593</v>
      </c>
      <c r="B1190" s="66" t="s">
        <v>138</v>
      </c>
      <c r="C1190" s="66" t="s">
        <v>137</v>
      </c>
      <c r="D1190" s="67">
        <v>9561.1</v>
      </c>
      <c r="E1190" s="66">
        <v>0.61632333436765196</v>
      </c>
      <c r="F1190" s="67">
        <v>5892.7290322225599</v>
      </c>
      <c r="G1190" s="66" t="s">
        <v>82</v>
      </c>
      <c r="H1190" s="68">
        <v>6.9566075014000902E-5</v>
      </c>
      <c r="I1190" s="87">
        <v>0.409934029892775</v>
      </c>
      <c r="J1190" s="69" t="str">
        <f>_xlfn.XLOOKUP(SimpleBB[[#This Row],[customer_code]],'Input  - indicative charges'!$B$13:$B$69,'Input  - indicative charges'!$E$13:$E$69)</f>
        <v>Major Industrial</v>
      </c>
      <c r="K1190" s="70">
        <f t="shared" si="18"/>
        <v>0.37896496503753313</v>
      </c>
    </row>
    <row r="1191" spans="1:11" x14ac:dyDescent="0.25">
      <c r="A1191" s="65">
        <v>44593</v>
      </c>
      <c r="B1191" s="66" t="s">
        <v>138</v>
      </c>
      <c r="C1191" s="66" t="s">
        <v>137</v>
      </c>
      <c r="D1191" s="67">
        <v>9561.1</v>
      </c>
      <c r="E1191" s="66">
        <v>0.61632333436765196</v>
      </c>
      <c r="F1191" s="67">
        <v>5892.7290322225599</v>
      </c>
      <c r="G1191" s="66" t="s">
        <v>84</v>
      </c>
      <c r="H1191" s="68">
        <v>0</v>
      </c>
      <c r="I1191" s="87">
        <v>0</v>
      </c>
      <c r="J1191" s="69" t="str">
        <f>_xlfn.XLOOKUP(SimpleBB[[#This Row],[customer_code]],'Input  - indicative charges'!$B$13:$B$69,'Input  - indicative charges'!$E$13:$E$69)</f>
        <v>Major Industrial</v>
      </c>
      <c r="K1191" s="70">
        <f t="shared" si="18"/>
        <v>0</v>
      </c>
    </row>
    <row r="1192" spans="1:11" x14ac:dyDescent="0.25">
      <c r="A1192" s="65">
        <v>44593</v>
      </c>
      <c r="B1192" s="66" t="s">
        <v>138</v>
      </c>
      <c r="C1192" s="66" t="s">
        <v>137</v>
      </c>
      <c r="D1192" s="67">
        <v>9561.1</v>
      </c>
      <c r="E1192" s="66">
        <v>0.61632333436765196</v>
      </c>
      <c r="F1192" s="67">
        <v>5892.7290322225599</v>
      </c>
      <c r="G1192" s="66" t="s">
        <v>86</v>
      </c>
      <c r="H1192" s="68">
        <v>7.26193287755777E-6</v>
      </c>
      <c r="I1192" s="87">
        <v>4.2792602697636198E-2</v>
      </c>
      <c r="J1192" s="69" t="str">
        <f>_xlfn.XLOOKUP(SimpleBB[[#This Row],[customer_code]],'Input  - indicative charges'!$B$13:$B$69,'Input  - indicative charges'!$E$13:$E$69)</f>
        <v>North Island generation</v>
      </c>
      <c r="K1192" s="70">
        <f t="shared" si="18"/>
        <v>3.9559773043034617E-2</v>
      </c>
    </row>
    <row r="1193" spans="1:11" x14ac:dyDescent="0.25">
      <c r="A1193" s="65">
        <v>44593</v>
      </c>
      <c r="B1193" s="66" t="s">
        <v>138</v>
      </c>
      <c r="C1193" s="66" t="s">
        <v>137</v>
      </c>
      <c r="D1193" s="67">
        <v>9561.1</v>
      </c>
      <c r="E1193" s="66">
        <v>0.61632333436765196</v>
      </c>
      <c r="F1193" s="67">
        <v>5892.7290322225599</v>
      </c>
      <c r="G1193" s="66" t="s">
        <v>88</v>
      </c>
      <c r="H1193" s="68">
        <v>3.3733976497655099E-4</v>
      </c>
      <c r="I1193" s="87">
        <v>1.9878518268004599</v>
      </c>
      <c r="J1193" s="69" t="str">
        <f>_xlfn.XLOOKUP(SimpleBB[[#This Row],[customer_code]],'Input  - indicative charges'!$B$13:$B$69,'Input  - indicative charges'!$E$13:$E$69)</f>
        <v>North Island generation</v>
      </c>
      <c r="K1193" s="70">
        <f t="shared" si="18"/>
        <v>1.8376766579741564</v>
      </c>
    </row>
    <row r="1194" spans="1:11" x14ac:dyDescent="0.25">
      <c r="A1194" s="65">
        <v>44593</v>
      </c>
      <c r="B1194" s="66" t="s">
        <v>138</v>
      </c>
      <c r="C1194" s="66" t="s">
        <v>137</v>
      </c>
      <c r="D1194" s="67">
        <v>9561.1</v>
      </c>
      <c r="E1194" s="66">
        <v>0.61632333436765196</v>
      </c>
      <c r="F1194" s="67">
        <v>5892.7290322225599</v>
      </c>
      <c r="G1194" s="66" t="s">
        <v>90</v>
      </c>
      <c r="H1194" s="68">
        <v>0</v>
      </c>
      <c r="I1194" s="87">
        <v>0</v>
      </c>
      <c r="J1194" s="69" t="str">
        <f>_xlfn.XLOOKUP(SimpleBB[[#This Row],[customer_code]],'Input  - indicative charges'!$B$13:$B$69,'Input  - indicative charges'!$E$13:$E$69)</f>
        <v>Upper South Island distributor</v>
      </c>
      <c r="K1194" s="70">
        <f t="shared" si="18"/>
        <v>0</v>
      </c>
    </row>
    <row r="1195" spans="1:11" x14ac:dyDescent="0.25">
      <c r="A1195" s="65">
        <v>44593</v>
      </c>
      <c r="B1195" s="66" t="s">
        <v>138</v>
      </c>
      <c r="C1195" s="66" t="s">
        <v>137</v>
      </c>
      <c r="D1195" s="67">
        <v>9561.1</v>
      </c>
      <c r="E1195" s="66">
        <v>0.61632333436765196</v>
      </c>
      <c r="F1195" s="67">
        <v>5892.7290322225599</v>
      </c>
      <c r="G1195" s="66" t="s">
        <v>92</v>
      </c>
      <c r="H1195" s="68">
        <v>5.2095704724317197E-6</v>
      </c>
      <c r="I1195" s="87">
        <v>3.0698587168307801E-2</v>
      </c>
      <c r="J1195" s="69" t="str">
        <f>_xlfn.XLOOKUP(SimpleBB[[#This Row],[customer_code]],'Input  - indicative charges'!$B$13:$B$69,'Input  - indicative charges'!$E$13:$E$69)</f>
        <v>North Island generation</v>
      </c>
      <c r="K1195" s="70">
        <f t="shared" si="18"/>
        <v>2.8379417575999759E-2</v>
      </c>
    </row>
    <row r="1196" spans="1:11" x14ac:dyDescent="0.25">
      <c r="A1196" s="65">
        <v>44593</v>
      </c>
      <c r="B1196" s="66" t="s">
        <v>138</v>
      </c>
      <c r="C1196" s="66" t="s">
        <v>137</v>
      </c>
      <c r="D1196" s="67">
        <v>9561.1</v>
      </c>
      <c r="E1196" s="66">
        <v>0.61632333436765196</v>
      </c>
      <c r="F1196" s="67">
        <v>5892.7290322225599</v>
      </c>
      <c r="G1196" s="66" t="s">
        <v>94</v>
      </c>
      <c r="H1196" s="68">
        <v>2.7591913236931902E-5</v>
      </c>
      <c r="I1196" s="87">
        <v>0.16259166818583501</v>
      </c>
      <c r="J1196" s="69" t="str">
        <f>_xlfn.XLOOKUP(SimpleBB[[#This Row],[customer_code]],'Input  - indicative charges'!$B$13:$B$69,'Input  - indicative charges'!$E$13:$E$69)</f>
        <v>North Island generation</v>
      </c>
      <c r="K1196" s="70">
        <f t="shared" si="18"/>
        <v>0.15030844320379055</v>
      </c>
    </row>
    <row r="1197" spans="1:11" x14ac:dyDescent="0.25">
      <c r="A1197" s="65">
        <v>44593</v>
      </c>
      <c r="B1197" s="66" t="s">
        <v>138</v>
      </c>
      <c r="C1197" s="66" t="s">
        <v>137</v>
      </c>
      <c r="D1197" s="67">
        <v>9561.1</v>
      </c>
      <c r="E1197" s="66">
        <v>0.61632333436765196</v>
      </c>
      <c r="F1197" s="67">
        <v>5892.7290322225599</v>
      </c>
      <c r="G1197" s="66" t="s">
        <v>96</v>
      </c>
      <c r="H1197" s="68">
        <v>5.9262102102105297E-11</v>
      </c>
      <c r="I1197" s="87">
        <v>3.4921550956761299E-7</v>
      </c>
      <c r="J1197" s="69" t="str">
        <f>_xlfn.XLOOKUP(SimpleBB[[#This Row],[customer_code]],'Input  - indicative charges'!$B$13:$B$69,'Input  - indicative charges'!$E$13:$E$69)</f>
        <v>Upper North Island distributor</v>
      </c>
      <c r="K1197" s="70">
        <f t="shared" si="18"/>
        <v>3.2283351398875228E-7</v>
      </c>
    </row>
    <row r="1198" spans="1:11" x14ac:dyDescent="0.25">
      <c r="A1198" s="65">
        <v>44593</v>
      </c>
      <c r="B1198" s="66" t="s">
        <v>138</v>
      </c>
      <c r="C1198" s="66" t="s">
        <v>137</v>
      </c>
      <c r="D1198" s="67">
        <v>9561.1</v>
      </c>
      <c r="E1198" s="66">
        <v>0.61632333436765196</v>
      </c>
      <c r="F1198" s="67">
        <v>5892.7290322225599</v>
      </c>
      <c r="G1198" s="66" t="s">
        <v>98</v>
      </c>
      <c r="H1198" s="68">
        <v>2.5418784917989101E-7</v>
      </c>
      <c r="I1198" s="87">
        <v>1.49786011850055E-3</v>
      </c>
      <c r="J1198" s="69" t="str">
        <f>_xlfn.XLOOKUP(SimpleBB[[#This Row],[customer_code]],'Input  - indicative charges'!$B$13:$B$69,'Input  - indicative charges'!$E$13:$E$69)</f>
        <v>Major Industrial</v>
      </c>
      <c r="K1198" s="70">
        <f t="shared" si="18"/>
        <v>1.3847020887413296E-3</v>
      </c>
    </row>
    <row r="1199" spans="1:11" x14ac:dyDescent="0.25">
      <c r="A1199" s="65">
        <v>44593</v>
      </c>
      <c r="B1199" s="66" t="s">
        <v>138</v>
      </c>
      <c r="C1199" s="66" t="s">
        <v>137</v>
      </c>
      <c r="D1199" s="67">
        <v>9561.1</v>
      </c>
      <c r="E1199" s="66">
        <v>0.61632333436765196</v>
      </c>
      <c r="F1199" s="67">
        <v>5892.7290322225599</v>
      </c>
      <c r="G1199" s="66" t="s">
        <v>100</v>
      </c>
      <c r="H1199" s="68">
        <v>8.4663701798242796E-5</v>
      </c>
      <c r="I1199" s="87">
        <v>0.49890025356193901</v>
      </c>
      <c r="J1199" s="69" t="str">
        <f>_xlfn.XLOOKUP(SimpleBB[[#This Row],[customer_code]],'Input  - indicative charges'!$B$13:$B$69,'Input  - indicative charges'!$E$13:$E$69)</f>
        <v>North Island generation</v>
      </c>
      <c r="K1199" s="70">
        <f t="shared" si="18"/>
        <v>0.46121010543518404</v>
      </c>
    </row>
    <row r="1200" spans="1:11" x14ac:dyDescent="0.25">
      <c r="A1200" s="65">
        <v>44593</v>
      </c>
      <c r="B1200" s="66" t="s">
        <v>138</v>
      </c>
      <c r="C1200" s="66" t="s">
        <v>137</v>
      </c>
      <c r="D1200" s="67">
        <v>9561.1</v>
      </c>
      <c r="E1200" s="66">
        <v>0.61632333436765196</v>
      </c>
      <c r="F1200" s="67">
        <v>5892.7290322225599</v>
      </c>
      <c r="G1200" s="66" t="s">
        <v>102</v>
      </c>
      <c r="H1200" s="68">
        <v>8.1344324859878295E-5</v>
      </c>
      <c r="I1200" s="87">
        <v>0.479340064708348</v>
      </c>
      <c r="J1200" s="69" t="str">
        <f>_xlfn.XLOOKUP(SimpleBB[[#This Row],[customer_code]],'Input  - indicative charges'!$B$13:$B$69,'Input  - indicative charges'!$E$13:$E$69)</f>
        <v>Lower North Island distributor</v>
      </c>
      <c r="K1200" s="70">
        <f t="shared" si="18"/>
        <v>0.44312761960943409</v>
      </c>
    </row>
    <row r="1201" spans="1:11" x14ac:dyDescent="0.25">
      <c r="A1201" s="65">
        <v>44593</v>
      </c>
      <c r="B1201" s="66" t="s">
        <v>138</v>
      </c>
      <c r="C1201" s="66" t="s">
        <v>137</v>
      </c>
      <c r="D1201" s="67">
        <v>9561.1</v>
      </c>
      <c r="E1201" s="66">
        <v>0.61632333436765196</v>
      </c>
      <c r="F1201" s="67">
        <v>5892.7290322225599</v>
      </c>
      <c r="G1201" s="66" t="s">
        <v>104</v>
      </c>
      <c r="H1201" s="68">
        <v>1.7033679114662601E-4</v>
      </c>
      <c r="I1201" s="87">
        <v>1.0037485544453499</v>
      </c>
      <c r="J1201" s="69" t="str">
        <f>_xlfn.XLOOKUP(SimpleBB[[#This Row],[customer_code]],'Input  - indicative charges'!$B$13:$B$69,'Input  - indicative charges'!$E$13:$E$69)</f>
        <v>Lower North Island distributor</v>
      </c>
      <c r="K1201" s="70">
        <f t="shared" si="18"/>
        <v>0.92791890427187174</v>
      </c>
    </row>
    <row r="1202" spans="1:11" x14ac:dyDescent="0.25">
      <c r="A1202" s="65">
        <v>44593</v>
      </c>
      <c r="B1202" s="66" t="s">
        <v>138</v>
      </c>
      <c r="C1202" s="66" t="s">
        <v>137</v>
      </c>
      <c r="D1202" s="67">
        <v>9561.1</v>
      </c>
      <c r="E1202" s="66">
        <v>0.61632333436765196</v>
      </c>
      <c r="F1202" s="67">
        <v>5892.7290322225599</v>
      </c>
      <c r="G1202" s="66" t="s">
        <v>106</v>
      </c>
      <c r="H1202" s="68">
        <v>0</v>
      </c>
      <c r="I1202" s="87">
        <v>0</v>
      </c>
      <c r="J1202" s="69" t="str">
        <f>_xlfn.XLOOKUP(SimpleBB[[#This Row],[customer_code]],'Input  - indicative charges'!$B$13:$B$69,'Input  - indicative charges'!$E$13:$E$69)</f>
        <v>Upper North Island distributor</v>
      </c>
      <c r="K1202" s="70">
        <f t="shared" si="18"/>
        <v>0</v>
      </c>
    </row>
    <row r="1203" spans="1:11" x14ac:dyDescent="0.25">
      <c r="A1203" s="65">
        <v>44593</v>
      </c>
      <c r="B1203" s="66" t="s">
        <v>138</v>
      </c>
      <c r="C1203" s="66" t="s">
        <v>137</v>
      </c>
      <c r="D1203" s="67">
        <v>9561.1</v>
      </c>
      <c r="E1203" s="66">
        <v>0.61632333436765196</v>
      </c>
      <c r="F1203" s="67">
        <v>5892.7290322225599</v>
      </c>
      <c r="G1203" s="66" t="s">
        <v>108</v>
      </c>
      <c r="H1203" s="68">
        <v>0</v>
      </c>
      <c r="I1203" s="87">
        <v>0</v>
      </c>
      <c r="J1203" s="69" t="str">
        <f>_xlfn.XLOOKUP(SimpleBB[[#This Row],[customer_code]],'Input  - indicative charges'!$B$13:$B$69,'Input  - indicative charges'!$E$13:$E$69)</f>
        <v>Lower North Island distributor</v>
      </c>
      <c r="K1203" s="70">
        <f t="shared" si="18"/>
        <v>0</v>
      </c>
    </row>
    <row r="1204" spans="1:11" x14ac:dyDescent="0.25">
      <c r="A1204" s="65">
        <v>44593</v>
      </c>
      <c r="B1204" s="66" t="s">
        <v>138</v>
      </c>
      <c r="C1204" s="66" t="s">
        <v>137</v>
      </c>
      <c r="D1204" s="67">
        <v>9561.1</v>
      </c>
      <c r="E1204" s="66">
        <v>0.61632333436765196</v>
      </c>
      <c r="F1204" s="67">
        <v>5892.7290322225599</v>
      </c>
      <c r="G1204" s="66" t="s">
        <v>110</v>
      </c>
      <c r="H1204" s="68">
        <v>0</v>
      </c>
      <c r="I1204" s="87">
        <v>0</v>
      </c>
      <c r="J1204" s="69" t="str">
        <f>_xlfn.XLOOKUP(SimpleBB[[#This Row],[customer_code]],'Input  - indicative charges'!$B$13:$B$69,'Input  - indicative charges'!$E$13:$E$69)</f>
        <v>Lower South Island distributor</v>
      </c>
      <c r="K1204" s="70">
        <f t="shared" si="18"/>
        <v>0</v>
      </c>
    </row>
    <row r="1205" spans="1:11" x14ac:dyDescent="0.25">
      <c r="A1205" s="65">
        <v>44593</v>
      </c>
      <c r="B1205" s="66" t="s">
        <v>138</v>
      </c>
      <c r="C1205" s="66" t="s">
        <v>137</v>
      </c>
      <c r="D1205" s="67">
        <v>9561.1</v>
      </c>
      <c r="E1205" s="66">
        <v>0.61632333436765196</v>
      </c>
      <c r="F1205" s="67">
        <v>5892.7290322225599</v>
      </c>
      <c r="G1205" s="66" t="s">
        <v>112</v>
      </c>
      <c r="H1205" s="68">
        <v>2.7867197976323802E-4</v>
      </c>
      <c r="I1205" s="87">
        <v>1.64213846561777</v>
      </c>
      <c r="J1205" s="69" t="str">
        <f>_xlfn.XLOOKUP(SimpleBB[[#This Row],[customer_code]],'Input  - indicative charges'!$B$13:$B$69,'Input  - indicative charges'!$E$13:$E$69)</f>
        <v>North Island generation</v>
      </c>
      <c r="K1205" s="70">
        <f t="shared" si="18"/>
        <v>1.5180807174569106</v>
      </c>
    </row>
    <row r="1206" spans="1:11" x14ac:dyDescent="0.25">
      <c r="A1206" s="65">
        <v>44593</v>
      </c>
      <c r="B1206" s="66" t="s">
        <v>138</v>
      </c>
      <c r="C1206" s="66" t="s">
        <v>137</v>
      </c>
      <c r="D1206" s="67">
        <v>9561.1</v>
      </c>
      <c r="E1206" s="66">
        <v>0.61632333436765196</v>
      </c>
      <c r="F1206" s="67">
        <v>5892.7290322225599</v>
      </c>
      <c r="G1206" s="66" t="s">
        <v>114</v>
      </c>
      <c r="H1206" s="68">
        <v>6.7003388509178207E-5</v>
      </c>
      <c r="I1206" s="87">
        <v>0.394832812725322</v>
      </c>
      <c r="J1206" s="69" t="str">
        <f>_xlfn.XLOOKUP(SimpleBB[[#This Row],[customer_code]],'Input  - indicative charges'!$B$13:$B$69,'Input  - indicative charges'!$E$13:$E$69)</f>
        <v>Lower North Island distributor</v>
      </c>
      <c r="K1206" s="70">
        <f t="shared" si="18"/>
        <v>0.36500459137110464</v>
      </c>
    </row>
    <row r="1207" spans="1:11" x14ac:dyDescent="0.25">
      <c r="A1207" s="65">
        <v>44593</v>
      </c>
      <c r="B1207" s="66" t="s">
        <v>138</v>
      </c>
      <c r="C1207" s="66" t="s">
        <v>137</v>
      </c>
      <c r="D1207" s="67">
        <v>9561.1</v>
      </c>
      <c r="E1207" s="66">
        <v>0.61632333436765196</v>
      </c>
      <c r="F1207" s="67">
        <v>5892.7290322225599</v>
      </c>
      <c r="G1207" s="66" t="s">
        <v>116</v>
      </c>
      <c r="H1207" s="68">
        <v>0</v>
      </c>
      <c r="I1207" s="87">
        <v>0</v>
      </c>
      <c r="J1207" s="69" t="str">
        <f>_xlfn.XLOOKUP(SimpleBB[[#This Row],[customer_code]],'Input  - indicative charges'!$B$13:$B$69,'Input  - indicative charges'!$E$13:$E$69)</f>
        <v>Major Industrial</v>
      </c>
      <c r="K1207" s="70">
        <f t="shared" si="18"/>
        <v>0</v>
      </c>
    </row>
    <row r="1208" spans="1:11" x14ac:dyDescent="0.25">
      <c r="A1208" s="65">
        <v>44593</v>
      </c>
      <c r="B1208" s="66" t="s">
        <v>138</v>
      </c>
      <c r="C1208" s="66" t="s">
        <v>137</v>
      </c>
      <c r="D1208" s="67">
        <v>9561.1</v>
      </c>
      <c r="E1208" s="66">
        <v>0.61632333436765196</v>
      </c>
      <c r="F1208" s="67">
        <v>5892.7290322225599</v>
      </c>
      <c r="G1208" s="66" t="s">
        <v>118</v>
      </c>
      <c r="H1208" s="68">
        <v>0</v>
      </c>
      <c r="I1208" s="87">
        <v>0</v>
      </c>
      <c r="J1208" s="69" t="str">
        <f>_xlfn.XLOOKUP(SimpleBB[[#This Row],[customer_code]],'Input  - indicative charges'!$B$13:$B$69,'Input  - indicative charges'!$E$13:$E$69)</f>
        <v>Upper South Island distributor</v>
      </c>
      <c r="K1208" s="70">
        <f t="shared" si="18"/>
        <v>0</v>
      </c>
    </row>
    <row r="1209" spans="1:11" x14ac:dyDescent="0.25">
      <c r="A1209" s="65">
        <v>44593</v>
      </c>
      <c r="B1209" s="66" t="s">
        <v>138</v>
      </c>
      <c r="C1209" s="66" t="s">
        <v>137</v>
      </c>
      <c r="D1209" s="67">
        <v>9561.1</v>
      </c>
      <c r="E1209" s="66">
        <v>0.61632333436765196</v>
      </c>
      <c r="F1209" s="67">
        <v>5892.7290322225599</v>
      </c>
      <c r="G1209" s="66" t="s">
        <v>120</v>
      </c>
      <c r="H1209" s="68">
        <v>1.974422387661E-7</v>
      </c>
      <c r="I1209" s="87">
        <v>1.1634736125640201E-3</v>
      </c>
      <c r="J1209" s="69" t="str">
        <f>_xlfn.XLOOKUP(SimpleBB[[#This Row],[customer_code]],'Input  - indicative charges'!$B$13:$B$69,'Input  - indicative charges'!$E$13:$E$69)</f>
        <v>Lower North Island distributor</v>
      </c>
      <c r="K1209" s="70">
        <f t="shared" si="18"/>
        <v>1.0755772996517148E-3</v>
      </c>
    </row>
    <row r="1210" spans="1:11" x14ac:dyDescent="0.25">
      <c r="A1210" s="65">
        <v>44593</v>
      </c>
      <c r="B1210" s="66" t="s">
        <v>138</v>
      </c>
      <c r="C1210" s="66" t="s">
        <v>137</v>
      </c>
      <c r="D1210" s="67">
        <v>9561.1</v>
      </c>
      <c r="E1210" s="66">
        <v>0.61632333436765196</v>
      </c>
      <c r="F1210" s="67">
        <v>5892.7290322225599</v>
      </c>
      <c r="G1210" s="66" t="s">
        <v>241</v>
      </c>
      <c r="H1210" s="68">
        <v>6.3215531244105601E-5</v>
      </c>
      <c r="I1210" s="87">
        <v>0.37251199624951298</v>
      </c>
      <c r="J1210" s="69" t="str">
        <f>_xlfn.XLOOKUP(SimpleBB[[#This Row],[customer_code]],'Input  - indicative charges'!$B$13:$B$69,'Input  - indicative charges'!$E$13:$E$69)</f>
        <v>North Island generation</v>
      </c>
      <c r="K1210" s="70">
        <f t="shared" si="18"/>
        <v>0.34437003356779977</v>
      </c>
    </row>
    <row r="1211" spans="1:11" x14ac:dyDescent="0.25">
      <c r="A1211" s="65">
        <v>44621</v>
      </c>
      <c r="B1211" s="66" t="s">
        <v>138</v>
      </c>
      <c r="C1211" s="66" t="s">
        <v>137</v>
      </c>
      <c r="D1211" s="67">
        <v>19546.62</v>
      </c>
      <c r="E1211" s="66">
        <v>0.56787028716662102</v>
      </c>
      <c r="F1211" s="67">
        <v>11099.944712536801</v>
      </c>
      <c r="G1211" s="66" t="s">
        <v>8</v>
      </c>
      <c r="H1211" s="68">
        <v>0</v>
      </c>
      <c r="I1211" s="87">
        <v>0</v>
      </c>
      <c r="J1211" s="69" t="str">
        <f>_xlfn.XLOOKUP(SimpleBB[[#This Row],[customer_code]],'Input  - indicative charges'!$B$13:$B$69,'Input  - indicative charges'!$E$13:$E$69)</f>
        <v>Lower South Island distributor</v>
      </c>
      <c r="K1211" s="70">
        <f t="shared" si="18"/>
        <v>0</v>
      </c>
    </row>
    <row r="1212" spans="1:11" x14ac:dyDescent="0.25">
      <c r="A1212" s="65">
        <v>44621</v>
      </c>
      <c r="B1212" s="66" t="s">
        <v>138</v>
      </c>
      <c r="C1212" s="66" t="s">
        <v>137</v>
      </c>
      <c r="D1212" s="67">
        <v>19546.62</v>
      </c>
      <c r="E1212" s="66">
        <v>0.56787028716662102</v>
      </c>
      <c r="F1212" s="67">
        <v>11099.944712536801</v>
      </c>
      <c r="G1212" s="66" t="s">
        <v>10</v>
      </c>
      <c r="H1212" s="68">
        <v>0</v>
      </c>
      <c r="I1212" s="87">
        <v>0</v>
      </c>
      <c r="J1212" s="69" t="str">
        <f>_xlfn.XLOOKUP(SimpleBB[[#This Row],[customer_code]],'Input  - indicative charges'!$B$13:$B$69,'Input  - indicative charges'!$E$13:$E$69)</f>
        <v>Upper South Island distributor</v>
      </c>
      <c r="K1212" s="70">
        <f t="shared" si="18"/>
        <v>0</v>
      </c>
    </row>
    <row r="1213" spans="1:11" x14ac:dyDescent="0.25">
      <c r="A1213" s="65">
        <v>44621</v>
      </c>
      <c r="B1213" s="66" t="s">
        <v>138</v>
      </c>
      <c r="C1213" s="66" t="s">
        <v>137</v>
      </c>
      <c r="D1213" s="67">
        <v>19546.62</v>
      </c>
      <c r="E1213" s="66">
        <v>0.56787028716662102</v>
      </c>
      <c r="F1213" s="67">
        <v>11099.944712536801</v>
      </c>
      <c r="G1213" s="66" t="s">
        <v>12</v>
      </c>
      <c r="H1213" s="68">
        <v>0</v>
      </c>
      <c r="I1213" s="87">
        <v>0</v>
      </c>
      <c r="J1213" s="69" t="str">
        <f>_xlfn.XLOOKUP(SimpleBB[[#This Row],[customer_code]],'Input  - indicative charges'!$B$13:$B$69,'Input  - indicative charges'!$E$13:$E$69)</f>
        <v>Lower North Island distributor</v>
      </c>
      <c r="K1213" s="70">
        <f t="shared" si="18"/>
        <v>0</v>
      </c>
    </row>
    <row r="1214" spans="1:11" x14ac:dyDescent="0.25">
      <c r="A1214" s="65">
        <v>44621</v>
      </c>
      <c r="B1214" s="66" t="s">
        <v>138</v>
      </c>
      <c r="C1214" s="66" t="s">
        <v>137</v>
      </c>
      <c r="D1214" s="67">
        <v>19546.62</v>
      </c>
      <c r="E1214" s="66">
        <v>0.56787028716662102</v>
      </c>
      <c r="F1214" s="67">
        <v>11099.944712536801</v>
      </c>
      <c r="G1214" s="66" t="s">
        <v>14</v>
      </c>
      <c r="H1214" s="68">
        <v>0</v>
      </c>
      <c r="I1214" s="87">
        <v>0</v>
      </c>
      <c r="J1214" s="69" t="str">
        <f>_xlfn.XLOOKUP(SimpleBB[[#This Row],[customer_code]],'Input  - indicative charges'!$B$13:$B$69,'Input  - indicative charges'!$E$13:$E$69)</f>
        <v>Upper North Island distributor</v>
      </c>
      <c r="K1214" s="70">
        <f t="shared" si="18"/>
        <v>0</v>
      </c>
    </row>
    <row r="1215" spans="1:11" x14ac:dyDescent="0.25">
      <c r="A1215" s="65">
        <v>44621</v>
      </c>
      <c r="B1215" s="66" t="s">
        <v>138</v>
      </c>
      <c r="C1215" s="66" t="s">
        <v>137</v>
      </c>
      <c r="D1215" s="67">
        <v>19546.62</v>
      </c>
      <c r="E1215" s="66">
        <v>0.56787028716662102</v>
      </c>
      <c r="F1215" s="67">
        <v>11099.944712536801</v>
      </c>
      <c r="G1215" s="66" t="s">
        <v>16</v>
      </c>
      <c r="H1215" s="68">
        <v>2.6904029848872801E-2</v>
      </c>
      <c r="I1215" s="87">
        <v>298.63324386692898</v>
      </c>
      <c r="J1215" s="69" t="str">
        <f>_xlfn.XLOOKUP(SimpleBB[[#This Row],[customer_code]],'Input  - indicative charges'!$B$13:$B$69,'Input  - indicative charges'!$E$13:$E$69)</f>
        <v>South Island generation</v>
      </c>
      <c r="K1215" s="70">
        <f t="shared" si="18"/>
        <v>276.07255940834608</v>
      </c>
    </row>
    <row r="1216" spans="1:11" x14ac:dyDescent="0.25">
      <c r="A1216" s="65">
        <v>44621</v>
      </c>
      <c r="B1216" s="66" t="s">
        <v>138</v>
      </c>
      <c r="C1216" s="66" t="s">
        <v>137</v>
      </c>
      <c r="D1216" s="67">
        <v>19546.62</v>
      </c>
      <c r="E1216" s="66">
        <v>0.56787028716662102</v>
      </c>
      <c r="F1216" s="67">
        <v>11099.944712536801</v>
      </c>
      <c r="G1216" s="66" t="s">
        <v>19</v>
      </c>
      <c r="H1216" s="68">
        <v>0.56050375283865395</v>
      </c>
      <c r="I1216" s="87">
        <v>6221.5606676784701</v>
      </c>
      <c r="J1216" s="69" t="str">
        <f>_xlfn.XLOOKUP(SimpleBB[[#This Row],[customer_code]],'Input  - indicative charges'!$B$13:$B$69,'Input  - indicative charges'!$E$13:$E$69)</f>
        <v>Lower South Island distributor</v>
      </c>
      <c r="K1216" s="70">
        <f t="shared" si="18"/>
        <v>5751.5437825992931</v>
      </c>
    </row>
    <row r="1217" spans="1:11" x14ac:dyDescent="0.25">
      <c r="A1217" s="65">
        <v>44621</v>
      </c>
      <c r="B1217" s="66" t="s">
        <v>138</v>
      </c>
      <c r="C1217" s="66" t="s">
        <v>137</v>
      </c>
      <c r="D1217" s="67">
        <v>19546.62</v>
      </c>
      <c r="E1217" s="66">
        <v>0.56787028716662102</v>
      </c>
      <c r="F1217" s="67">
        <v>11099.944712536801</v>
      </c>
      <c r="G1217" s="66" t="s">
        <v>21</v>
      </c>
      <c r="H1217" s="68">
        <v>0</v>
      </c>
      <c r="I1217" s="87">
        <v>0</v>
      </c>
      <c r="J1217" s="69" t="str">
        <f>_xlfn.XLOOKUP(SimpleBB[[#This Row],[customer_code]],'Input  - indicative charges'!$B$13:$B$69,'Input  - indicative charges'!$E$13:$E$69)</f>
        <v>Upper South Island distributor</v>
      </c>
      <c r="K1217" s="70">
        <f t="shared" si="18"/>
        <v>0</v>
      </c>
    </row>
    <row r="1218" spans="1:11" x14ac:dyDescent="0.25">
      <c r="A1218" s="65">
        <v>44621</v>
      </c>
      <c r="B1218" s="66" t="s">
        <v>138</v>
      </c>
      <c r="C1218" s="66" t="s">
        <v>137</v>
      </c>
      <c r="D1218" s="67">
        <v>19546.62</v>
      </c>
      <c r="E1218" s="66">
        <v>0.56787028716662102</v>
      </c>
      <c r="F1218" s="67">
        <v>11099.944712536801</v>
      </c>
      <c r="G1218" s="66" t="s">
        <v>23</v>
      </c>
      <c r="H1218" s="68">
        <v>0</v>
      </c>
      <c r="I1218" s="87">
        <v>0</v>
      </c>
      <c r="J1218" s="69" t="str">
        <f>_xlfn.XLOOKUP(SimpleBB[[#This Row],[customer_code]],'Input  - indicative charges'!$B$13:$B$69,'Input  - indicative charges'!$E$13:$E$69)</f>
        <v>Lower North Island distributor</v>
      </c>
      <c r="K1218" s="70">
        <f t="shared" si="18"/>
        <v>0</v>
      </c>
    </row>
    <row r="1219" spans="1:11" x14ac:dyDescent="0.25">
      <c r="A1219" s="65">
        <v>44621</v>
      </c>
      <c r="B1219" s="66" t="s">
        <v>138</v>
      </c>
      <c r="C1219" s="66" t="s">
        <v>137</v>
      </c>
      <c r="D1219" s="67">
        <v>19546.62</v>
      </c>
      <c r="E1219" s="66">
        <v>0.56787028716662102</v>
      </c>
      <c r="F1219" s="67">
        <v>11099.944712536801</v>
      </c>
      <c r="G1219" s="66" t="s">
        <v>25</v>
      </c>
      <c r="H1219" s="68">
        <v>3.6006539499712199E-2</v>
      </c>
      <c r="I1219" s="87">
        <v>399.670597736579</v>
      </c>
      <c r="J1219" s="69" t="str">
        <f>_xlfn.XLOOKUP(SimpleBB[[#This Row],[customer_code]],'Input  - indicative charges'!$B$13:$B$69,'Input  - indicative charges'!$E$13:$E$69)</f>
        <v>North Island generation</v>
      </c>
      <c r="K1219" s="70">
        <f t="shared" si="18"/>
        <v>369.47689884977297</v>
      </c>
    </row>
    <row r="1220" spans="1:11" x14ac:dyDescent="0.25">
      <c r="A1220" s="65">
        <v>44621</v>
      </c>
      <c r="B1220" s="66" t="s">
        <v>138</v>
      </c>
      <c r="C1220" s="66" t="s">
        <v>137</v>
      </c>
      <c r="D1220" s="67">
        <v>19546.62</v>
      </c>
      <c r="E1220" s="66">
        <v>0.56787028716662102</v>
      </c>
      <c r="F1220" s="67">
        <v>11099.944712536801</v>
      </c>
      <c r="G1220" s="66" t="s">
        <v>27</v>
      </c>
      <c r="H1220" s="68">
        <v>1.0640756958362499E-6</v>
      </c>
      <c r="I1220" s="87">
        <v>1.18111813937365E-2</v>
      </c>
      <c r="J1220" s="69" t="str">
        <f>_xlfn.XLOOKUP(SimpleBB[[#This Row],[customer_code]],'Input  - indicative charges'!$B$13:$B$69,'Input  - indicative charges'!$E$13:$E$69)</f>
        <v>Lower North Island distributor</v>
      </c>
      <c r="K1220" s="70">
        <f t="shared" si="18"/>
        <v>1.0918888449197771E-2</v>
      </c>
    </row>
    <row r="1221" spans="1:11" x14ac:dyDescent="0.25">
      <c r="A1221" s="65">
        <v>44621</v>
      </c>
      <c r="B1221" s="66" t="s">
        <v>138</v>
      </c>
      <c r="C1221" s="66" t="s">
        <v>137</v>
      </c>
      <c r="D1221" s="67">
        <v>19546.62</v>
      </c>
      <c r="E1221" s="66">
        <v>0.56787028716662102</v>
      </c>
      <c r="F1221" s="67">
        <v>11099.944712536801</v>
      </c>
      <c r="G1221" s="66" t="s">
        <v>29</v>
      </c>
      <c r="H1221" s="68">
        <v>3.4269898332583398E-6</v>
      </c>
      <c r="I1221" s="87">
        <v>3.8039397679593398E-2</v>
      </c>
      <c r="J1221" s="69" t="str">
        <f>_xlfn.XLOOKUP(SimpleBB[[#This Row],[customer_code]],'Input  - indicative charges'!$B$13:$B$69,'Input  - indicative charges'!$E$13:$E$69)</f>
        <v>Lower North Island distributor</v>
      </c>
      <c r="K1221" s="70">
        <f t="shared" si="18"/>
        <v>3.5165655838493251E-2</v>
      </c>
    </row>
    <row r="1222" spans="1:11" x14ac:dyDescent="0.25">
      <c r="A1222" s="65">
        <v>44621</v>
      </c>
      <c r="B1222" s="66" t="s">
        <v>138</v>
      </c>
      <c r="C1222" s="66" t="s">
        <v>137</v>
      </c>
      <c r="D1222" s="67">
        <v>19546.62</v>
      </c>
      <c r="E1222" s="66">
        <v>0.56787028716662102</v>
      </c>
      <c r="F1222" s="67">
        <v>11099.944712536801</v>
      </c>
      <c r="G1222" s="66" t="s">
        <v>31</v>
      </c>
      <c r="H1222" s="68">
        <v>6.5908477316357102E-6</v>
      </c>
      <c r="I1222" s="87">
        <v>7.31580454299052E-2</v>
      </c>
      <c r="J1222" s="69" t="str">
        <f>_xlfn.XLOOKUP(SimpleBB[[#This Row],[customer_code]],'Input  - indicative charges'!$B$13:$B$69,'Input  - indicative charges'!$E$13:$E$69)</f>
        <v>Major Industrial</v>
      </c>
      <c r="K1222" s="70">
        <f t="shared" si="18"/>
        <v>6.7631214065858453E-2</v>
      </c>
    </row>
    <row r="1223" spans="1:11" x14ac:dyDescent="0.25">
      <c r="A1223" s="65">
        <v>44621</v>
      </c>
      <c r="B1223" s="66" t="s">
        <v>138</v>
      </c>
      <c r="C1223" s="66" t="s">
        <v>137</v>
      </c>
      <c r="D1223" s="67">
        <v>19546.62</v>
      </c>
      <c r="E1223" s="66">
        <v>0.56787028716662102</v>
      </c>
      <c r="F1223" s="67">
        <v>11099.944712536801</v>
      </c>
      <c r="G1223" s="66" t="s">
        <v>34</v>
      </c>
      <c r="H1223" s="68">
        <v>0</v>
      </c>
      <c r="I1223" s="87">
        <v>0</v>
      </c>
      <c r="J1223" s="69" t="str">
        <f>_xlfn.XLOOKUP(SimpleBB[[#This Row],[customer_code]],'Input  - indicative charges'!$B$13:$B$69,'Input  - indicative charges'!$E$13:$E$69)</f>
        <v>Major Industrial</v>
      </c>
      <c r="K1223" s="70">
        <f t="shared" si="18"/>
        <v>0</v>
      </c>
    </row>
    <row r="1224" spans="1:11" x14ac:dyDescent="0.25">
      <c r="A1224" s="65">
        <v>44621</v>
      </c>
      <c r="B1224" s="66" t="s">
        <v>138</v>
      </c>
      <c r="C1224" s="66" t="s">
        <v>137</v>
      </c>
      <c r="D1224" s="67">
        <v>19546.62</v>
      </c>
      <c r="E1224" s="66">
        <v>0.56787028716662102</v>
      </c>
      <c r="F1224" s="67">
        <v>11099.944712536801</v>
      </c>
      <c r="G1224" s="66" t="s">
        <v>36</v>
      </c>
      <c r="H1224" s="68">
        <v>0</v>
      </c>
      <c r="I1224" s="87">
        <v>0</v>
      </c>
      <c r="J1224" s="69" t="str">
        <f>_xlfn.XLOOKUP(SimpleBB[[#This Row],[customer_code]],'Input  - indicative charges'!$B$13:$B$69,'Input  - indicative charges'!$E$13:$E$69)</f>
        <v>Upper South Island distributor</v>
      </c>
      <c r="K1224" s="70">
        <f t="shared" si="18"/>
        <v>0</v>
      </c>
    </row>
    <row r="1225" spans="1:11" x14ac:dyDescent="0.25">
      <c r="A1225" s="65">
        <v>44621</v>
      </c>
      <c r="B1225" s="66" t="s">
        <v>138</v>
      </c>
      <c r="C1225" s="66" t="s">
        <v>137</v>
      </c>
      <c r="D1225" s="67">
        <v>19546.62</v>
      </c>
      <c r="E1225" s="66">
        <v>0.56787028716662102</v>
      </c>
      <c r="F1225" s="67">
        <v>11099.944712536801</v>
      </c>
      <c r="G1225" s="66" t="s">
        <v>38</v>
      </c>
      <c r="H1225" s="68">
        <v>9.8371862701187997E-6</v>
      </c>
      <c r="I1225" s="87">
        <v>0.10919222372524499</v>
      </c>
      <c r="J1225" s="69" t="str">
        <f>_xlfn.XLOOKUP(SimpleBB[[#This Row],[customer_code]],'Input  - indicative charges'!$B$13:$B$69,'Input  - indicative charges'!$E$13:$E$69)</f>
        <v>North Island generation</v>
      </c>
      <c r="K1225" s="70">
        <f t="shared" si="18"/>
        <v>0.10094313774641152</v>
      </c>
    </row>
    <row r="1226" spans="1:11" x14ac:dyDescent="0.25">
      <c r="A1226" s="65">
        <v>44621</v>
      </c>
      <c r="B1226" s="66" t="s">
        <v>138</v>
      </c>
      <c r="C1226" s="66" t="s">
        <v>137</v>
      </c>
      <c r="D1226" s="67">
        <v>19546.62</v>
      </c>
      <c r="E1226" s="66">
        <v>0.56787028716662102</v>
      </c>
      <c r="F1226" s="67">
        <v>11099.944712536801</v>
      </c>
      <c r="G1226" s="66" t="s">
        <v>40</v>
      </c>
      <c r="H1226" s="68">
        <v>2.5151190586759598E-7</v>
      </c>
      <c r="I1226" s="87">
        <v>2.7917682496750801E-3</v>
      </c>
      <c r="J1226" s="69" t="str">
        <f>_xlfn.XLOOKUP(SimpleBB[[#This Row],[customer_code]],'Input  - indicative charges'!$B$13:$B$69,'Input  - indicative charges'!$E$13:$E$69)</f>
        <v>North Island generation</v>
      </c>
      <c r="K1226" s="70">
        <f t="shared" si="18"/>
        <v>2.5808600408405826E-3</v>
      </c>
    </row>
    <row r="1227" spans="1:11" x14ac:dyDescent="0.25">
      <c r="A1227" s="65">
        <v>44621</v>
      </c>
      <c r="B1227" s="66" t="s">
        <v>138</v>
      </c>
      <c r="C1227" s="66" t="s">
        <v>137</v>
      </c>
      <c r="D1227" s="67">
        <v>19546.62</v>
      </c>
      <c r="E1227" s="66">
        <v>0.56787028716662102</v>
      </c>
      <c r="F1227" s="67">
        <v>11099.944712536801</v>
      </c>
      <c r="G1227" s="66" t="s">
        <v>42</v>
      </c>
      <c r="H1227" s="68">
        <v>0.30476203542621499</v>
      </c>
      <c r="I1227" s="87">
        <v>3382.8417437111798</v>
      </c>
      <c r="J1227" s="69" t="str">
        <f>_xlfn.XLOOKUP(SimpleBB[[#This Row],[customer_code]],'Input  - indicative charges'!$B$13:$B$69,'Input  - indicative charges'!$E$13:$E$69)</f>
        <v>South Island generation</v>
      </c>
      <c r="K1227" s="70">
        <f t="shared" si="18"/>
        <v>3127.2800247111409</v>
      </c>
    </row>
    <row r="1228" spans="1:11" x14ac:dyDescent="0.25">
      <c r="A1228" s="65">
        <v>44621</v>
      </c>
      <c r="B1228" s="66" t="s">
        <v>138</v>
      </c>
      <c r="C1228" s="66" t="s">
        <v>137</v>
      </c>
      <c r="D1228" s="67">
        <v>19546.62</v>
      </c>
      <c r="E1228" s="66">
        <v>0.56787028716662102</v>
      </c>
      <c r="F1228" s="67">
        <v>11099.944712536801</v>
      </c>
      <c r="G1228" s="66" t="s">
        <v>44</v>
      </c>
      <c r="H1228" s="68">
        <v>0</v>
      </c>
      <c r="I1228" s="87">
        <v>0</v>
      </c>
      <c r="J1228" s="69" t="str">
        <f>_xlfn.XLOOKUP(SimpleBB[[#This Row],[customer_code]],'Input  - indicative charges'!$B$13:$B$69,'Input  - indicative charges'!$E$13:$E$69)</f>
        <v>Major Industrial</v>
      </c>
      <c r="K1228" s="70">
        <f t="shared" si="18"/>
        <v>0</v>
      </c>
    </row>
    <row r="1229" spans="1:11" x14ac:dyDescent="0.25">
      <c r="A1229" s="65">
        <v>44621</v>
      </c>
      <c r="B1229" s="66" t="s">
        <v>138</v>
      </c>
      <c r="C1229" s="66" t="s">
        <v>137</v>
      </c>
      <c r="D1229" s="67">
        <v>19546.62</v>
      </c>
      <c r="E1229" s="66">
        <v>0.56787028716662102</v>
      </c>
      <c r="F1229" s="67">
        <v>11099.944712536801</v>
      </c>
      <c r="G1229" s="66" t="s">
        <v>46</v>
      </c>
      <c r="H1229" s="68">
        <v>0</v>
      </c>
      <c r="I1229" s="87">
        <v>0</v>
      </c>
      <c r="J1229" s="69" t="str">
        <f>_xlfn.XLOOKUP(SimpleBB[[#This Row],[customer_code]],'Input  - indicative charges'!$B$13:$B$69,'Input  - indicative charges'!$E$13:$E$69)</f>
        <v>Upper South Island distributor</v>
      </c>
      <c r="K1229" s="70">
        <f t="shared" si="18"/>
        <v>0</v>
      </c>
    </row>
    <row r="1230" spans="1:11" x14ac:dyDescent="0.25">
      <c r="A1230" s="65">
        <v>44621</v>
      </c>
      <c r="B1230" s="66" t="s">
        <v>138</v>
      </c>
      <c r="C1230" s="66" t="s">
        <v>137</v>
      </c>
      <c r="D1230" s="67">
        <v>19546.62</v>
      </c>
      <c r="E1230" s="66">
        <v>0.56787028716662102</v>
      </c>
      <c r="F1230" s="67">
        <v>11099.944712536801</v>
      </c>
      <c r="G1230" s="66" t="s">
        <v>48</v>
      </c>
      <c r="H1230" s="68">
        <v>2.2281352636733202E-3</v>
      </c>
      <c r="I1230" s="87">
        <v>24.732178238827601</v>
      </c>
      <c r="J1230" s="69" t="str">
        <f>_xlfn.XLOOKUP(SimpleBB[[#This Row],[customer_code]],'Input  - indicative charges'!$B$13:$B$69,'Input  - indicative charges'!$E$13:$E$69)</f>
        <v>North Island generation</v>
      </c>
      <c r="K1230" s="70">
        <f t="shared" ref="K1230:K1293" si="19">I1230*$L$9</f>
        <v>22.863749720975605</v>
      </c>
    </row>
    <row r="1231" spans="1:11" x14ac:dyDescent="0.25">
      <c r="A1231" s="65">
        <v>44621</v>
      </c>
      <c r="B1231" s="66" t="s">
        <v>138</v>
      </c>
      <c r="C1231" s="66" t="s">
        <v>137</v>
      </c>
      <c r="D1231" s="67">
        <v>19546.62</v>
      </c>
      <c r="E1231" s="66">
        <v>0.56787028716662102</v>
      </c>
      <c r="F1231" s="67">
        <v>11099.944712536801</v>
      </c>
      <c r="G1231" s="66" t="s">
        <v>50</v>
      </c>
      <c r="H1231" s="68">
        <v>4.6515172561984098E-4</v>
      </c>
      <c r="I1231" s="87">
        <v>5.1631584373213304</v>
      </c>
      <c r="J1231" s="69" t="str">
        <f>_xlfn.XLOOKUP(SimpleBB[[#This Row],[customer_code]],'Input  - indicative charges'!$B$13:$B$69,'Input  - indicative charges'!$E$13:$E$69)</f>
        <v>North Island generation</v>
      </c>
      <c r="K1231" s="70">
        <f t="shared" si="19"/>
        <v>4.7731000941651951</v>
      </c>
    </row>
    <row r="1232" spans="1:11" x14ac:dyDescent="0.25">
      <c r="A1232" s="65">
        <v>44621</v>
      </c>
      <c r="B1232" s="66" t="s">
        <v>138</v>
      </c>
      <c r="C1232" s="66" t="s">
        <v>137</v>
      </c>
      <c r="D1232" s="67">
        <v>19546.62</v>
      </c>
      <c r="E1232" s="66">
        <v>0.56787028716662102</v>
      </c>
      <c r="F1232" s="67">
        <v>11099.944712536801</v>
      </c>
      <c r="G1232" s="66" t="s">
        <v>52</v>
      </c>
      <c r="H1232" s="68">
        <v>9.3930339638881701E-4</v>
      </c>
      <c r="I1232" s="87">
        <v>10.426215768213901</v>
      </c>
      <c r="J1232" s="69" t="str">
        <f>_xlfn.XLOOKUP(SimpleBB[[#This Row],[customer_code]],'Input  - indicative charges'!$B$13:$B$69,'Input  - indicative charges'!$E$13:$E$69)</f>
        <v>North Island generation</v>
      </c>
      <c r="K1232" s="70">
        <f t="shared" si="19"/>
        <v>9.6385520741189783</v>
      </c>
    </row>
    <row r="1233" spans="1:11" x14ac:dyDescent="0.25">
      <c r="A1233" s="65">
        <v>44621</v>
      </c>
      <c r="B1233" s="66" t="s">
        <v>138</v>
      </c>
      <c r="C1233" s="66" t="s">
        <v>137</v>
      </c>
      <c r="D1233" s="67">
        <v>19546.62</v>
      </c>
      <c r="E1233" s="66">
        <v>0.56787028716662102</v>
      </c>
      <c r="F1233" s="67">
        <v>11099.944712536801</v>
      </c>
      <c r="G1233" s="66" t="s">
        <v>54</v>
      </c>
      <c r="H1233" s="68">
        <v>0</v>
      </c>
      <c r="I1233" s="87">
        <v>0</v>
      </c>
      <c r="J1233" s="69" t="str">
        <f>_xlfn.XLOOKUP(SimpleBB[[#This Row],[customer_code]],'Input  - indicative charges'!$B$13:$B$69,'Input  - indicative charges'!$E$13:$E$69)</f>
        <v>Upper South Island distributor</v>
      </c>
      <c r="K1233" s="70">
        <f t="shared" si="19"/>
        <v>0</v>
      </c>
    </row>
    <row r="1234" spans="1:11" x14ac:dyDescent="0.25">
      <c r="A1234" s="65">
        <v>44621</v>
      </c>
      <c r="B1234" s="66" t="s">
        <v>138</v>
      </c>
      <c r="C1234" s="66" t="s">
        <v>137</v>
      </c>
      <c r="D1234" s="67">
        <v>19546.62</v>
      </c>
      <c r="E1234" s="66">
        <v>0.56787028716662102</v>
      </c>
      <c r="F1234" s="67">
        <v>11099.944712536801</v>
      </c>
      <c r="G1234" s="66" t="s">
        <v>56</v>
      </c>
      <c r="H1234" s="68">
        <v>0</v>
      </c>
      <c r="I1234" s="87">
        <v>0</v>
      </c>
      <c r="J1234" s="69" t="str">
        <f>_xlfn.XLOOKUP(SimpleBB[[#This Row],[customer_code]],'Input  - indicative charges'!$B$13:$B$69,'Input  - indicative charges'!$E$13:$E$69)</f>
        <v>Upper North Island distributor</v>
      </c>
      <c r="K1234" s="70">
        <f t="shared" si="19"/>
        <v>0</v>
      </c>
    </row>
    <row r="1235" spans="1:11" x14ac:dyDescent="0.25">
      <c r="A1235" s="65">
        <v>44621</v>
      </c>
      <c r="B1235" s="66" t="s">
        <v>138</v>
      </c>
      <c r="C1235" s="66" t="s">
        <v>137</v>
      </c>
      <c r="D1235" s="67">
        <v>19546.62</v>
      </c>
      <c r="E1235" s="66">
        <v>0.56787028716662102</v>
      </c>
      <c r="F1235" s="67">
        <v>11099.944712536801</v>
      </c>
      <c r="G1235" s="66" t="s">
        <v>58</v>
      </c>
      <c r="H1235" s="68">
        <v>5.79734855266989E-4</v>
      </c>
      <c r="I1235" s="87">
        <v>6.43502484139412</v>
      </c>
      <c r="J1235" s="69" t="str">
        <f>_xlfn.XLOOKUP(SimpleBB[[#This Row],[customer_code]],'Input  - indicative charges'!$B$13:$B$69,'Input  - indicative charges'!$E$13:$E$69)</f>
        <v>North Island generation</v>
      </c>
      <c r="K1235" s="70">
        <f t="shared" si="19"/>
        <v>5.9488814936209335</v>
      </c>
    </row>
    <row r="1236" spans="1:11" x14ac:dyDescent="0.25">
      <c r="A1236" s="65">
        <v>44621</v>
      </c>
      <c r="B1236" s="66" t="s">
        <v>138</v>
      </c>
      <c r="C1236" s="66" t="s">
        <v>137</v>
      </c>
      <c r="D1236" s="67">
        <v>19546.62</v>
      </c>
      <c r="E1236" s="66">
        <v>0.56787028716662102</v>
      </c>
      <c r="F1236" s="67">
        <v>11099.944712536801</v>
      </c>
      <c r="G1236" s="66" t="s">
        <v>60</v>
      </c>
      <c r="H1236" s="68">
        <v>0</v>
      </c>
      <c r="I1236" s="87">
        <v>0</v>
      </c>
      <c r="J1236" s="69" t="str">
        <f>_xlfn.XLOOKUP(SimpleBB[[#This Row],[customer_code]],'Input  - indicative charges'!$B$13:$B$69,'Input  - indicative charges'!$E$13:$E$69)</f>
        <v>Major Industrial</v>
      </c>
      <c r="K1236" s="70">
        <f t="shared" si="19"/>
        <v>0</v>
      </c>
    </row>
    <row r="1237" spans="1:11" x14ac:dyDescent="0.25">
      <c r="A1237" s="65">
        <v>44621</v>
      </c>
      <c r="B1237" s="66" t="s">
        <v>138</v>
      </c>
      <c r="C1237" s="66" t="s">
        <v>137</v>
      </c>
      <c r="D1237" s="67">
        <v>19546.62</v>
      </c>
      <c r="E1237" s="66">
        <v>0.56787028716662102</v>
      </c>
      <c r="F1237" s="67">
        <v>11099.944712536801</v>
      </c>
      <c r="G1237" s="66" t="s">
        <v>62</v>
      </c>
      <c r="H1237" s="68">
        <v>1.8494318224065999E-13</v>
      </c>
      <c r="I1237" s="87">
        <v>2.05285909783196E-9</v>
      </c>
      <c r="J1237" s="69" t="str">
        <f>_xlfn.XLOOKUP(SimpleBB[[#This Row],[customer_code]],'Input  - indicative charges'!$B$13:$B$69,'Input  - indicative charges'!$E$13:$E$69)</f>
        <v>Major Industrial</v>
      </c>
      <c r="K1237" s="70">
        <f t="shared" si="19"/>
        <v>1.8977728597949267E-9</v>
      </c>
    </row>
    <row r="1238" spans="1:11" x14ac:dyDescent="0.25">
      <c r="A1238" s="65">
        <v>44621</v>
      </c>
      <c r="B1238" s="66" t="s">
        <v>138</v>
      </c>
      <c r="C1238" s="66" t="s">
        <v>137</v>
      </c>
      <c r="D1238" s="67">
        <v>19546.62</v>
      </c>
      <c r="E1238" s="66">
        <v>0.56787028716662102</v>
      </c>
      <c r="F1238" s="67">
        <v>11099.944712536801</v>
      </c>
      <c r="G1238" s="66" t="s">
        <v>64</v>
      </c>
      <c r="H1238" s="68">
        <v>0</v>
      </c>
      <c r="I1238" s="87">
        <v>0</v>
      </c>
      <c r="J1238" s="69" t="str">
        <f>_xlfn.XLOOKUP(SimpleBB[[#This Row],[customer_code]],'Input  - indicative charges'!$B$13:$B$69,'Input  - indicative charges'!$E$13:$E$69)</f>
        <v>Major Industrial</v>
      </c>
      <c r="K1238" s="70">
        <f t="shared" si="19"/>
        <v>0</v>
      </c>
    </row>
    <row r="1239" spans="1:11" x14ac:dyDescent="0.25">
      <c r="A1239" s="65">
        <v>44621</v>
      </c>
      <c r="B1239" s="66" t="s">
        <v>138</v>
      </c>
      <c r="C1239" s="66" t="s">
        <v>137</v>
      </c>
      <c r="D1239" s="67">
        <v>19546.62</v>
      </c>
      <c r="E1239" s="66">
        <v>0.56787028716662102</v>
      </c>
      <c r="F1239" s="67">
        <v>11099.944712536801</v>
      </c>
      <c r="G1239" s="66" t="s">
        <v>66</v>
      </c>
      <c r="H1239" s="68">
        <v>0</v>
      </c>
      <c r="I1239" s="87">
        <v>0</v>
      </c>
      <c r="J1239" s="69" t="str">
        <f>_xlfn.XLOOKUP(SimpleBB[[#This Row],[customer_code]],'Input  - indicative charges'!$B$13:$B$69,'Input  - indicative charges'!$E$13:$E$69)</f>
        <v>Upper South Island distributor</v>
      </c>
      <c r="K1239" s="70">
        <f t="shared" si="19"/>
        <v>0</v>
      </c>
    </row>
    <row r="1240" spans="1:11" x14ac:dyDescent="0.25">
      <c r="A1240" s="65">
        <v>44621</v>
      </c>
      <c r="B1240" s="66" t="s">
        <v>138</v>
      </c>
      <c r="C1240" s="66" t="s">
        <v>137</v>
      </c>
      <c r="D1240" s="67">
        <v>19546.62</v>
      </c>
      <c r="E1240" s="66">
        <v>0.56787028716662102</v>
      </c>
      <c r="F1240" s="67">
        <v>11099.944712536801</v>
      </c>
      <c r="G1240" s="66" t="s">
        <v>68</v>
      </c>
      <c r="H1240" s="68">
        <v>0</v>
      </c>
      <c r="I1240" s="87">
        <v>0</v>
      </c>
      <c r="J1240" s="69" t="str">
        <f>_xlfn.XLOOKUP(SimpleBB[[#This Row],[customer_code]],'Input  - indicative charges'!$B$13:$B$69,'Input  - indicative charges'!$E$13:$E$69)</f>
        <v>Major Industrial</v>
      </c>
      <c r="K1240" s="70">
        <f t="shared" si="19"/>
        <v>0</v>
      </c>
    </row>
    <row r="1241" spans="1:11" x14ac:dyDescent="0.25">
      <c r="A1241" s="65">
        <v>44621</v>
      </c>
      <c r="B1241" s="66" t="s">
        <v>138</v>
      </c>
      <c r="C1241" s="66" t="s">
        <v>137</v>
      </c>
      <c r="D1241" s="67">
        <v>19546.62</v>
      </c>
      <c r="E1241" s="66">
        <v>0.56787028716662102</v>
      </c>
      <c r="F1241" s="67">
        <v>11099.944712536801</v>
      </c>
      <c r="G1241" s="66" t="s">
        <v>70</v>
      </c>
      <c r="H1241" s="68">
        <v>4.42790132512747E-6</v>
      </c>
      <c r="I1241" s="87">
        <v>4.9149459901483498E-2</v>
      </c>
      <c r="J1241" s="69" t="str">
        <f>_xlfn.XLOOKUP(SimpleBB[[#This Row],[customer_code]],'Input  - indicative charges'!$B$13:$B$69,'Input  - indicative charges'!$E$13:$E$69)</f>
        <v>Lower North Island distributor</v>
      </c>
      <c r="K1241" s="70">
        <f t="shared" si="19"/>
        <v>4.5436392187424034E-2</v>
      </c>
    </row>
    <row r="1242" spans="1:11" x14ac:dyDescent="0.25">
      <c r="A1242" s="65">
        <v>44621</v>
      </c>
      <c r="B1242" s="66" t="s">
        <v>138</v>
      </c>
      <c r="C1242" s="66" t="s">
        <v>137</v>
      </c>
      <c r="D1242" s="67">
        <v>19546.62</v>
      </c>
      <c r="E1242" s="66">
        <v>0.56787028716662102</v>
      </c>
      <c r="F1242" s="67">
        <v>11099.944712536801</v>
      </c>
      <c r="G1242" s="66" t="s">
        <v>72</v>
      </c>
      <c r="H1242" s="68">
        <v>6.6393061968075803E-2</v>
      </c>
      <c r="I1242" s="87">
        <v>736.95931714167295</v>
      </c>
      <c r="J1242" s="69" t="str">
        <f>_xlfn.XLOOKUP(SimpleBB[[#This Row],[customer_code]],'Input  - indicative charges'!$B$13:$B$69,'Input  - indicative charges'!$E$13:$E$69)</f>
        <v>Lower South Island distributor</v>
      </c>
      <c r="K1242" s="70">
        <f t="shared" si="19"/>
        <v>681.28464945378926</v>
      </c>
    </row>
    <row r="1243" spans="1:11" x14ac:dyDescent="0.25">
      <c r="A1243" s="65">
        <v>44621</v>
      </c>
      <c r="B1243" s="66" t="s">
        <v>138</v>
      </c>
      <c r="C1243" s="66" t="s">
        <v>137</v>
      </c>
      <c r="D1243" s="67">
        <v>19546.62</v>
      </c>
      <c r="E1243" s="66">
        <v>0.56787028716662102</v>
      </c>
      <c r="F1243" s="67">
        <v>11099.944712536801</v>
      </c>
      <c r="G1243" s="66" t="s">
        <v>74</v>
      </c>
      <c r="H1243" s="68">
        <v>0</v>
      </c>
      <c r="I1243" s="87">
        <v>0</v>
      </c>
      <c r="J1243" s="69" t="str">
        <f>_xlfn.XLOOKUP(SimpleBB[[#This Row],[customer_code]],'Input  - indicative charges'!$B$13:$B$69,'Input  - indicative charges'!$E$13:$E$69)</f>
        <v>Major Industrial</v>
      </c>
      <c r="K1243" s="70">
        <f t="shared" si="19"/>
        <v>0</v>
      </c>
    </row>
    <row r="1244" spans="1:11" x14ac:dyDescent="0.25">
      <c r="A1244" s="65">
        <v>44621</v>
      </c>
      <c r="B1244" s="66" t="s">
        <v>138</v>
      </c>
      <c r="C1244" s="66" t="s">
        <v>137</v>
      </c>
      <c r="D1244" s="67">
        <v>19546.62</v>
      </c>
      <c r="E1244" s="66">
        <v>0.56787028716662102</v>
      </c>
      <c r="F1244" s="67">
        <v>11099.944712536801</v>
      </c>
      <c r="G1244" s="66" t="s">
        <v>76</v>
      </c>
      <c r="H1244" s="68">
        <v>0</v>
      </c>
      <c r="I1244" s="87">
        <v>0</v>
      </c>
      <c r="J1244" s="69" t="str">
        <f>_xlfn.XLOOKUP(SimpleBB[[#This Row],[customer_code]],'Input  - indicative charges'!$B$13:$B$69,'Input  - indicative charges'!$E$13:$E$69)</f>
        <v>Lower North Island distributor</v>
      </c>
      <c r="K1244" s="70">
        <f t="shared" si="19"/>
        <v>0</v>
      </c>
    </row>
    <row r="1245" spans="1:11" x14ac:dyDescent="0.25">
      <c r="A1245" s="65">
        <v>44621</v>
      </c>
      <c r="B1245" s="66" t="s">
        <v>138</v>
      </c>
      <c r="C1245" s="66" t="s">
        <v>137</v>
      </c>
      <c r="D1245" s="67">
        <v>19546.62</v>
      </c>
      <c r="E1245" s="66">
        <v>0.56787028716662102</v>
      </c>
      <c r="F1245" s="67">
        <v>11099.944712536801</v>
      </c>
      <c r="G1245" s="66" t="s">
        <v>78</v>
      </c>
      <c r="H1245" s="68">
        <v>1.3247790225568201E-12</v>
      </c>
      <c r="I1245" s="87">
        <v>1.4704973906709201E-8</v>
      </c>
      <c r="J1245" s="69" t="str">
        <f>_xlfn.XLOOKUP(SimpleBB[[#This Row],[customer_code]],'Input  - indicative charges'!$B$13:$B$69,'Input  - indicative charges'!$E$13:$E$69)</f>
        <v>North Island generation</v>
      </c>
      <c r="K1245" s="70">
        <f t="shared" si="19"/>
        <v>1.3594065181393975E-8</v>
      </c>
    </row>
    <row r="1246" spans="1:11" x14ac:dyDescent="0.25">
      <c r="A1246" s="65">
        <v>44621</v>
      </c>
      <c r="B1246" s="66" t="s">
        <v>138</v>
      </c>
      <c r="C1246" s="66" t="s">
        <v>137</v>
      </c>
      <c r="D1246" s="67">
        <v>19546.62</v>
      </c>
      <c r="E1246" s="66">
        <v>0.56787028716662102</v>
      </c>
      <c r="F1246" s="67">
        <v>11099.944712536801</v>
      </c>
      <c r="G1246" s="66" t="s">
        <v>80</v>
      </c>
      <c r="H1246" s="68">
        <v>0</v>
      </c>
      <c r="I1246" s="87">
        <v>0</v>
      </c>
      <c r="J1246" s="69" t="str">
        <f>_xlfn.XLOOKUP(SimpleBB[[#This Row],[customer_code]],'Input  - indicative charges'!$B$13:$B$69,'Input  - indicative charges'!$E$13:$E$69)</f>
        <v>Major Industrial</v>
      </c>
      <c r="K1246" s="70">
        <f t="shared" si="19"/>
        <v>0</v>
      </c>
    </row>
    <row r="1247" spans="1:11" x14ac:dyDescent="0.25">
      <c r="A1247" s="65">
        <v>44621</v>
      </c>
      <c r="B1247" s="66" t="s">
        <v>138</v>
      </c>
      <c r="C1247" s="66" t="s">
        <v>137</v>
      </c>
      <c r="D1247" s="67">
        <v>19546.62</v>
      </c>
      <c r="E1247" s="66">
        <v>0.56787028716662102</v>
      </c>
      <c r="F1247" s="67">
        <v>11099.944712536801</v>
      </c>
      <c r="G1247" s="66" t="s">
        <v>82</v>
      </c>
      <c r="H1247" s="68">
        <v>6.9566075014000902E-5</v>
      </c>
      <c r="I1247" s="87">
        <v>0.77217958652359997</v>
      </c>
      <c r="J1247" s="69" t="str">
        <f>_xlfn.XLOOKUP(SimpleBB[[#This Row],[customer_code]],'Input  - indicative charges'!$B$13:$B$69,'Input  - indicative charges'!$E$13:$E$69)</f>
        <v>Major Industrial</v>
      </c>
      <c r="K1247" s="70">
        <f t="shared" si="19"/>
        <v>0.71384415215822605</v>
      </c>
    </row>
    <row r="1248" spans="1:11" x14ac:dyDescent="0.25">
      <c r="A1248" s="65">
        <v>44621</v>
      </c>
      <c r="B1248" s="66" t="s">
        <v>138</v>
      </c>
      <c r="C1248" s="66" t="s">
        <v>137</v>
      </c>
      <c r="D1248" s="67">
        <v>19546.62</v>
      </c>
      <c r="E1248" s="66">
        <v>0.56787028716662102</v>
      </c>
      <c r="F1248" s="67">
        <v>11099.944712536801</v>
      </c>
      <c r="G1248" s="66" t="s">
        <v>84</v>
      </c>
      <c r="H1248" s="68">
        <v>0</v>
      </c>
      <c r="I1248" s="87">
        <v>0</v>
      </c>
      <c r="J1248" s="69" t="str">
        <f>_xlfn.XLOOKUP(SimpleBB[[#This Row],[customer_code]],'Input  - indicative charges'!$B$13:$B$69,'Input  - indicative charges'!$E$13:$E$69)</f>
        <v>Major Industrial</v>
      </c>
      <c r="K1248" s="70">
        <f t="shared" si="19"/>
        <v>0</v>
      </c>
    </row>
    <row r="1249" spans="1:11" x14ac:dyDescent="0.25">
      <c r="A1249" s="65">
        <v>44621</v>
      </c>
      <c r="B1249" s="66" t="s">
        <v>138</v>
      </c>
      <c r="C1249" s="66" t="s">
        <v>137</v>
      </c>
      <c r="D1249" s="67">
        <v>19546.62</v>
      </c>
      <c r="E1249" s="66">
        <v>0.56787028716662102</v>
      </c>
      <c r="F1249" s="67">
        <v>11099.944712536801</v>
      </c>
      <c r="G1249" s="66" t="s">
        <v>86</v>
      </c>
      <c r="H1249" s="68">
        <v>7.26193287755777E-6</v>
      </c>
      <c r="I1249" s="87">
        <v>8.0607053447044802E-2</v>
      </c>
      <c r="J1249" s="69" t="str">
        <f>_xlfn.XLOOKUP(SimpleBB[[#This Row],[customer_code]],'Input  - indicative charges'!$B$13:$B$69,'Input  - indicative charges'!$E$13:$E$69)</f>
        <v>North Island generation</v>
      </c>
      <c r="K1249" s="70">
        <f t="shared" si="19"/>
        <v>7.4517475895641144E-2</v>
      </c>
    </row>
    <row r="1250" spans="1:11" x14ac:dyDescent="0.25">
      <c r="A1250" s="65">
        <v>44621</v>
      </c>
      <c r="B1250" s="66" t="s">
        <v>138</v>
      </c>
      <c r="C1250" s="66" t="s">
        <v>137</v>
      </c>
      <c r="D1250" s="67">
        <v>19546.62</v>
      </c>
      <c r="E1250" s="66">
        <v>0.56787028716662102</v>
      </c>
      <c r="F1250" s="67">
        <v>11099.944712536801</v>
      </c>
      <c r="G1250" s="66" t="s">
        <v>88</v>
      </c>
      <c r="H1250" s="68">
        <v>3.3733976497655099E-4</v>
      </c>
      <c r="I1250" s="87">
        <v>3.74445274057988</v>
      </c>
      <c r="J1250" s="69" t="str">
        <f>_xlfn.XLOOKUP(SimpleBB[[#This Row],[customer_code]],'Input  - indicative charges'!$B$13:$B$69,'Input  - indicative charges'!$E$13:$E$69)</f>
        <v>North Island generation</v>
      </c>
      <c r="K1250" s="70">
        <f t="shared" si="19"/>
        <v>3.461572590813494</v>
      </c>
    </row>
    <row r="1251" spans="1:11" x14ac:dyDescent="0.25">
      <c r="A1251" s="65">
        <v>44621</v>
      </c>
      <c r="B1251" s="66" t="s">
        <v>138</v>
      </c>
      <c r="C1251" s="66" t="s">
        <v>137</v>
      </c>
      <c r="D1251" s="67">
        <v>19546.62</v>
      </c>
      <c r="E1251" s="66">
        <v>0.56787028716662102</v>
      </c>
      <c r="F1251" s="67">
        <v>11099.944712536801</v>
      </c>
      <c r="G1251" s="66" t="s">
        <v>90</v>
      </c>
      <c r="H1251" s="68">
        <v>0</v>
      </c>
      <c r="I1251" s="87">
        <v>0</v>
      </c>
      <c r="J1251" s="69" t="str">
        <f>_xlfn.XLOOKUP(SimpleBB[[#This Row],[customer_code]],'Input  - indicative charges'!$B$13:$B$69,'Input  - indicative charges'!$E$13:$E$69)</f>
        <v>Upper South Island distributor</v>
      </c>
      <c r="K1251" s="70">
        <f t="shared" si="19"/>
        <v>0</v>
      </c>
    </row>
    <row r="1252" spans="1:11" x14ac:dyDescent="0.25">
      <c r="A1252" s="65">
        <v>44621</v>
      </c>
      <c r="B1252" s="66" t="s">
        <v>138</v>
      </c>
      <c r="C1252" s="66" t="s">
        <v>137</v>
      </c>
      <c r="D1252" s="67">
        <v>19546.62</v>
      </c>
      <c r="E1252" s="66">
        <v>0.56787028716662102</v>
      </c>
      <c r="F1252" s="67">
        <v>11099.944712536801</v>
      </c>
      <c r="G1252" s="66" t="s">
        <v>92</v>
      </c>
      <c r="H1252" s="68">
        <v>5.2095704724317197E-6</v>
      </c>
      <c r="I1252" s="87">
        <v>5.7825944220056498E-2</v>
      </c>
      <c r="J1252" s="69" t="str">
        <f>_xlfn.XLOOKUP(SimpleBB[[#This Row],[customer_code]],'Input  - indicative charges'!$B$13:$B$69,'Input  - indicative charges'!$E$13:$E$69)</f>
        <v>North Island generation</v>
      </c>
      <c r="K1252" s="70">
        <f t="shared" si="19"/>
        <v>5.3457398829143368E-2</v>
      </c>
    </row>
    <row r="1253" spans="1:11" x14ac:dyDescent="0.25">
      <c r="A1253" s="65">
        <v>44621</v>
      </c>
      <c r="B1253" s="66" t="s">
        <v>138</v>
      </c>
      <c r="C1253" s="66" t="s">
        <v>137</v>
      </c>
      <c r="D1253" s="67">
        <v>19546.62</v>
      </c>
      <c r="E1253" s="66">
        <v>0.56787028716662102</v>
      </c>
      <c r="F1253" s="67">
        <v>11099.944712536801</v>
      </c>
      <c r="G1253" s="66" t="s">
        <v>94</v>
      </c>
      <c r="H1253" s="68">
        <v>2.7591913236931902E-5</v>
      </c>
      <c r="I1253" s="87">
        <v>0.30626871144305801</v>
      </c>
      <c r="J1253" s="69" t="str">
        <f>_xlfn.XLOOKUP(SimpleBB[[#This Row],[customer_code]],'Input  - indicative charges'!$B$13:$B$69,'Input  - indicative charges'!$E$13:$E$69)</f>
        <v>North Island generation</v>
      </c>
      <c r="K1253" s="70">
        <f t="shared" si="19"/>
        <v>0.28313119443747459</v>
      </c>
    </row>
    <row r="1254" spans="1:11" x14ac:dyDescent="0.25">
      <c r="A1254" s="65">
        <v>44621</v>
      </c>
      <c r="B1254" s="66" t="s">
        <v>138</v>
      </c>
      <c r="C1254" s="66" t="s">
        <v>137</v>
      </c>
      <c r="D1254" s="67">
        <v>19546.62</v>
      </c>
      <c r="E1254" s="66">
        <v>0.56787028716662102</v>
      </c>
      <c r="F1254" s="67">
        <v>11099.944712536801</v>
      </c>
      <c r="G1254" s="66" t="s">
        <v>96</v>
      </c>
      <c r="H1254" s="68">
        <v>5.9262102102105297E-11</v>
      </c>
      <c r="I1254" s="87">
        <v>6.5780605688208203E-7</v>
      </c>
      <c r="J1254" s="69" t="str">
        <f>_xlfn.XLOOKUP(SimpleBB[[#This Row],[customer_code]],'Input  - indicative charges'!$B$13:$B$69,'Input  - indicative charges'!$E$13:$E$69)</f>
        <v>Upper North Island distributor</v>
      </c>
      <c r="K1254" s="70">
        <f t="shared" si="19"/>
        <v>6.0811113781649318E-7</v>
      </c>
    </row>
    <row r="1255" spans="1:11" x14ac:dyDescent="0.25">
      <c r="A1255" s="65">
        <v>44621</v>
      </c>
      <c r="B1255" s="66" t="s">
        <v>138</v>
      </c>
      <c r="C1255" s="66" t="s">
        <v>137</v>
      </c>
      <c r="D1255" s="67">
        <v>19546.62</v>
      </c>
      <c r="E1255" s="66">
        <v>0.56787028716662102</v>
      </c>
      <c r="F1255" s="67">
        <v>11099.944712536801</v>
      </c>
      <c r="G1255" s="66" t="s">
        <v>98</v>
      </c>
      <c r="H1255" s="68">
        <v>2.5418784917989101E-7</v>
      </c>
      <c r="I1255" s="87">
        <v>2.8214710724954401E-3</v>
      </c>
      <c r="J1255" s="69" t="str">
        <f>_xlfn.XLOOKUP(SimpleBB[[#This Row],[customer_code]],'Input  - indicative charges'!$B$13:$B$69,'Input  - indicative charges'!$E$13:$E$69)</f>
        <v>Major Industrial</v>
      </c>
      <c r="K1255" s="70">
        <f t="shared" si="19"/>
        <v>2.60831892054027E-3</v>
      </c>
    </row>
    <row r="1256" spans="1:11" x14ac:dyDescent="0.25">
      <c r="A1256" s="65">
        <v>44621</v>
      </c>
      <c r="B1256" s="66" t="s">
        <v>138</v>
      </c>
      <c r="C1256" s="66" t="s">
        <v>137</v>
      </c>
      <c r="D1256" s="67">
        <v>19546.62</v>
      </c>
      <c r="E1256" s="66">
        <v>0.56787028716662102</v>
      </c>
      <c r="F1256" s="67">
        <v>11099.944712536801</v>
      </c>
      <c r="G1256" s="66" t="s">
        <v>100</v>
      </c>
      <c r="H1256" s="68">
        <v>8.4663701798242796E-5</v>
      </c>
      <c r="I1256" s="87">
        <v>0.93976240911920095</v>
      </c>
      <c r="J1256" s="69" t="str">
        <f>_xlfn.XLOOKUP(SimpleBB[[#This Row],[customer_code]],'Input  - indicative charges'!$B$13:$B$69,'Input  - indicative charges'!$E$13:$E$69)</f>
        <v>North Island generation</v>
      </c>
      <c r="K1256" s="70">
        <f t="shared" si="19"/>
        <v>0.86876668572404059</v>
      </c>
    </row>
    <row r="1257" spans="1:11" x14ac:dyDescent="0.25">
      <c r="A1257" s="65">
        <v>44621</v>
      </c>
      <c r="B1257" s="66" t="s">
        <v>138</v>
      </c>
      <c r="C1257" s="66" t="s">
        <v>137</v>
      </c>
      <c r="D1257" s="67">
        <v>19546.62</v>
      </c>
      <c r="E1257" s="66">
        <v>0.56787028716662102</v>
      </c>
      <c r="F1257" s="67">
        <v>11099.944712536801</v>
      </c>
      <c r="G1257" s="66" t="s">
        <v>102</v>
      </c>
      <c r="H1257" s="68">
        <v>8.1344324859878295E-5</v>
      </c>
      <c r="I1257" s="87">
        <v>0.90291750862328501</v>
      </c>
      <c r="J1257" s="69" t="str">
        <f>_xlfn.XLOOKUP(SimpleBB[[#This Row],[customer_code]],'Input  - indicative charges'!$B$13:$B$69,'Input  - indicative charges'!$E$13:$E$69)</f>
        <v>Lower North Island distributor</v>
      </c>
      <c r="K1257" s="70">
        <f t="shared" si="19"/>
        <v>0.83470528703533353</v>
      </c>
    </row>
    <row r="1258" spans="1:11" x14ac:dyDescent="0.25">
      <c r="A1258" s="65">
        <v>44621</v>
      </c>
      <c r="B1258" s="66" t="s">
        <v>138</v>
      </c>
      <c r="C1258" s="66" t="s">
        <v>137</v>
      </c>
      <c r="D1258" s="67">
        <v>19546.62</v>
      </c>
      <c r="E1258" s="66">
        <v>0.56787028716662102</v>
      </c>
      <c r="F1258" s="67">
        <v>11099.944712536801</v>
      </c>
      <c r="G1258" s="66" t="s">
        <v>104</v>
      </c>
      <c r="H1258" s="68">
        <v>1.7033679114662601E-4</v>
      </c>
      <c r="I1258" s="87">
        <v>1.8907289642384899</v>
      </c>
      <c r="J1258" s="69" t="str">
        <f>_xlfn.XLOOKUP(SimpleBB[[#This Row],[customer_code]],'Input  - indicative charges'!$B$13:$B$69,'Input  - indicative charges'!$E$13:$E$69)</f>
        <v>Lower North Island distributor</v>
      </c>
      <c r="K1258" s="70">
        <f t="shared" si="19"/>
        <v>1.7478910838788091</v>
      </c>
    </row>
    <row r="1259" spans="1:11" x14ac:dyDescent="0.25">
      <c r="A1259" s="65">
        <v>44621</v>
      </c>
      <c r="B1259" s="66" t="s">
        <v>138</v>
      </c>
      <c r="C1259" s="66" t="s">
        <v>137</v>
      </c>
      <c r="D1259" s="67">
        <v>19546.62</v>
      </c>
      <c r="E1259" s="66">
        <v>0.56787028716662102</v>
      </c>
      <c r="F1259" s="67">
        <v>11099.944712536801</v>
      </c>
      <c r="G1259" s="66" t="s">
        <v>106</v>
      </c>
      <c r="H1259" s="68">
        <v>0</v>
      </c>
      <c r="I1259" s="87">
        <v>0</v>
      </c>
      <c r="J1259" s="69" t="str">
        <f>_xlfn.XLOOKUP(SimpleBB[[#This Row],[customer_code]],'Input  - indicative charges'!$B$13:$B$69,'Input  - indicative charges'!$E$13:$E$69)</f>
        <v>Upper North Island distributor</v>
      </c>
      <c r="K1259" s="70">
        <f t="shared" si="19"/>
        <v>0</v>
      </c>
    </row>
    <row r="1260" spans="1:11" x14ac:dyDescent="0.25">
      <c r="A1260" s="65">
        <v>44621</v>
      </c>
      <c r="B1260" s="66" t="s">
        <v>138</v>
      </c>
      <c r="C1260" s="66" t="s">
        <v>137</v>
      </c>
      <c r="D1260" s="67">
        <v>19546.62</v>
      </c>
      <c r="E1260" s="66">
        <v>0.56787028716662102</v>
      </c>
      <c r="F1260" s="67">
        <v>11099.944712536801</v>
      </c>
      <c r="G1260" s="66" t="s">
        <v>108</v>
      </c>
      <c r="H1260" s="68">
        <v>0</v>
      </c>
      <c r="I1260" s="87">
        <v>0</v>
      </c>
      <c r="J1260" s="69" t="str">
        <f>_xlfn.XLOOKUP(SimpleBB[[#This Row],[customer_code]],'Input  - indicative charges'!$B$13:$B$69,'Input  - indicative charges'!$E$13:$E$69)</f>
        <v>Lower North Island distributor</v>
      </c>
      <c r="K1260" s="70">
        <f t="shared" si="19"/>
        <v>0</v>
      </c>
    </row>
    <row r="1261" spans="1:11" x14ac:dyDescent="0.25">
      <c r="A1261" s="65">
        <v>44621</v>
      </c>
      <c r="B1261" s="66" t="s">
        <v>138</v>
      </c>
      <c r="C1261" s="66" t="s">
        <v>137</v>
      </c>
      <c r="D1261" s="67">
        <v>19546.62</v>
      </c>
      <c r="E1261" s="66">
        <v>0.56787028716662102</v>
      </c>
      <c r="F1261" s="67">
        <v>11099.944712536801</v>
      </c>
      <c r="G1261" s="66" t="s">
        <v>110</v>
      </c>
      <c r="H1261" s="68">
        <v>0</v>
      </c>
      <c r="I1261" s="87">
        <v>0</v>
      </c>
      <c r="J1261" s="69" t="str">
        <f>_xlfn.XLOOKUP(SimpleBB[[#This Row],[customer_code]],'Input  - indicative charges'!$B$13:$B$69,'Input  - indicative charges'!$E$13:$E$69)</f>
        <v>Lower South Island distributor</v>
      </c>
      <c r="K1261" s="70">
        <f t="shared" si="19"/>
        <v>0</v>
      </c>
    </row>
    <row r="1262" spans="1:11" x14ac:dyDescent="0.25">
      <c r="A1262" s="65">
        <v>44621</v>
      </c>
      <c r="B1262" s="66" t="s">
        <v>138</v>
      </c>
      <c r="C1262" s="66" t="s">
        <v>137</v>
      </c>
      <c r="D1262" s="67">
        <v>19546.62</v>
      </c>
      <c r="E1262" s="66">
        <v>0.56787028716662102</v>
      </c>
      <c r="F1262" s="67">
        <v>11099.944712536801</v>
      </c>
      <c r="G1262" s="66" t="s">
        <v>112</v>
      </c>
      <c r="H1262" s="68">
        <v>2.7867197976323802E-4</v>
      </c>
      <c r="I1262" s="87">
        <v>3.09324356830512</v>
      </c>
      <c r="J1262" s="69" t="str">
        <f>_xlfn.XLOOKUP(SimpleBB[[#This Row],[customer_code]],'Input  - indicative charges'!$B$13:$B$69,'Input  - indicative charges'!$E$13:$E$69)</f>
        <v>North Island generation</v>
      </c>
      <c r="K1262" s="70">
        <f t="shared" si="19"/>
        <v>2.8595599663241922</v>
      </c>
    </row>
    <row r="1263" spans="1:11" x14ac:dyDescent="0.25">
      <c r="A1263" s="65">
        <v>44621</v>
      </c>
      <c r="B1263" s="66" t="s">
        <v>138</v>
      </c>
      <c r="C1263" s="66" t="s">
        <v>137</v>
      </c>
      <c r="D1263" s="67">
        <v>19546.62</v>
      </c>
      <c r="E1263" s="66">
        <v>0.56787028716662102</v>
      </c>
      <c r="F1263" s="67">
        <v>11099.944712536801</v>
      </c>
      <c r="G1263" s="66" t="s">
        <v>114</v>
      </c>
      <c r="H1263" s="68">
        <v>6.7003388509178207E-5</v>
      </c>
      <c r="I1263" s="87">
        <v>0.74373390800450401</v>
      </c>
      <c r="J1263" s="69" t="str">
        <f>_xlfn.XLOOKUP(SimpleBB[[#This Row],[customer_code]],'Input  - indicative charges'!$B$13:$B$69,'Input  - indicative charges'!$E$13:$E$69)</f>
        <v>Lower North Island distributor</v>
      </c>
      <c r="K1263" s="70">
        <f t="shared" si="19"/>
        <v>0.68754744395793888</v>
      </c>
    </row>
    <row r="1264" spans="1:11" x14ac:dyDescent="0.25">
      <c r="A1264" s="65">
        <v>44621</v>
      </c>
      <c r="B1264" s="66" t="s">
        <v>138</v>
      </c>
      <c r="C1264" s="66" t="s">
        <v>137</v>
      </c>
      <c r="D1264" s="67">
        <v>19546.62</v>
      </c>
      <c r="E1264" s="66">
        <v>0.56787028716662102</v>
      </c>
      <c r="F1264" s="67">
        <v>11099.944712536801</v>
      </c>
      <c r="G1264" s="66" t="s">
        <v>116</v>
      </c>
      <c r="H1264" s="68">
        <v>0</v>
      </c>
      <c r="I1264" s="87">
        <v>0</v>
      </c>
      <c r="J1264" s="69" t="str">
        <f>_xlfn.XLOOKUP(SimpleBB[[#This Row],[customer_code]],'Input  - indicative charges'!$B$13:$B$69,'Input  - indicative charges'!$E$13:$E$69)</f>
        <v>Major Industrial</v>
      </c>
      <c r="K1264" s="70">
        <f t="shared" si="19"/>
        <v>0</v>
      </c>
    </row>
    <row r="1265" spans="1:11" x14ac:dyDescent="0.25">
      <c r="A1265" s="65">
        <v>44621</v>
      </c>
      <c r="B1265" s="66" t="s">
        <v>138</v>
      </c>
      <c r="C1265" s="66" t="s">
        <v>137</v>
      </c>
      <c r="D1265" s="67">
        <v>19546.62</v>
      </c>
      <c r="E1265" s="66">
        <v>0.56787028716662102</v>
      </c>
      <c r="F1265" s="67">
        <v>11099.944712536801</v>
      </c>
      <c r="G1265" s="66" t="s">
        <v>118</v>
      </c>
      <c r="H1265" s="68">
        <v>0</v>
      </c>
      <c r="I1265" s="87">
        <v>0</v>
      </c>
      <c r="J1265" s="69" t="str">
        <f>_xlfn.XLOOKUP(SimpleBB[[#This Row],[customer_code]],'Input  - indicative charges'!$B$13:$B$69,'Input  - indicative charges'!$E$13:$E$69)</f>
        <v>Upper South Island distributor</v>
      </c>
      <c r="K1265" s="70">
        <f t="shared" si="19"/>
        <v>0</v>
      </c>
    </row>
    <row r="1266" spans="1:11" x14ac:dyDescent="0.25">
      <c r="A1266" s="65">
        <v>44621</v>
      </c>
      <c r="B1266" s="66" t="s">
        <v>138</v>
      </c>
      <c r="C1266" s="66" t="s">
        <v>137</v>
      </c>
      <c r="D1266" s="67">
        <v>19546.62</v>
      </c>
      <c r="E1266" s="66">
        <v>0.56787028716662102</v>
      </c>
      <c r="F1266" s="67">
        <v>11099.944712536801</v>
      </c>
      <c r="G1266" s="66" t="s">
        <v>120</v>
      </c>
      <c r="H1266" s="68">
        <v>1.974422387661E-7</v>
      </c>
      <c r="I1266" s="87">
        <v>2.1915979342232101E-3</v>
      </c>
      <c r="J1266" s="69" t="str">
        <f>_xlfn.XLOOKUP(SimpleBB[[#This Row],[customer_code]],'Input  - indicative charges'!$B$13:$B$69,'Input  - indicative charges'!$E$13:$E$69)</f>
        <v>Lower North Island distributor</v>
      </c>
      <c r="K1266" s="70">
        <f t="shared" si="19"/>
        <v>2.0260304682108723E-3</v>
      </c>
    </row>
    <row r="1267" spans="1:11" x14ac:dyDescent="0.25">
      <c r="A1267" s="65">
        <v>44621</v>
      </c>
      <c r="B1267" s="66" t="s">
        <v>138</v>
      </c>
      <c r="C1267" s="66" t="s">
        <v>137</v>
      </c>
      <c r="D1267" s="67">
        <v>19546.62</v>
      </c>
      <c r="E1267" s="66">
        <v>0.56787028716662102</v>
      </c>
      <c r="F1267" s="67">
        <v>11099.944712536801</v>
      </c>
      <c r="G1267" s="66" t="s">
        <v>241</v>
      </c>
      <c r="H1267" s="68">
        <v>6.3215531244105601E-5</v>
      </c>
      <c r="I1267" s="87">
        <v>0.70168890178321697</v>
      </c>
      <c r="J1267" s="69" t="str">
        <f>_xlfn.XLOOKUP(SimpleBB[[#This Row],[customer_code]],'Input  - indicative charges'!$B$13:$B$69,'Input  - indicative charges'!$E$13:$E$69)</f>
        <v>North Island generation</v>
      </c>
      <c r="K1267" s="70">
        <f t="shared" si="19"/>
        <v>0.64867878912384125</v>
      </c>
    </row>
    <row r="1268" spans="1:11" x14ac:dyDescent="0.25">
      <c r="A1268" s="65">
        <v>44287</v>
      </c>
      <c r="B1268" s="66" t="s">
        <v>139</v>
      </c>
      <c r="C1268" s="66" t="s">
        <v>137</v>
      </c>
      <c r="D1268" s="67">
        <v>253938.3</v>
      </c>
      <c r="E1268" s="66">
        <v>0.20369999999999999</v>
      </c>
      <c r="F1268" s="67">
        <v>51727.231709999898</v>
      </c>
      <c r="G1268" s="66" t="s">
        <v>8</v>
      </c>
      <c r="H1268" s="68">
        <v>2.7141581649337401E-5</v>
      </c>
      <c r="I1268" s="87">
        <v>1.40395888295116</v>
      </c>
      <c r="J1268" s="69" t="str">
        <f>_xlfn.XLOOKUP(SimpleBB[[#This Row],[customer_code]],'Input  - indicative charges'!$B$13:$B$69,'Input  - indicative charges'!$E$13:$E$69)</f>
        <v>Lower South Island distributor</v>
      </c>
      <c r="K1268" s="70">
        <f t="shared" si="19"/>
        <v>1.297894759141824</v>
      </c>
    </row>
    <row r="1269" spans="1:11" x14ac:dyDescent="0.25">
      <c r="A1269" s="65">
        <v>44287</v>
      </c>
      <c r="B1269" s="66" t="s">
        <v>139</v>
      </c>
      <c r="C1269" s="66" t="s">
        <v>137</v>
      </c>
      <c r="D1269" s="67">
        <v>253938.3</v>
      </c>
      <c r="E1269" s="66">
        <v>0.20369999999999999</v>
      </c>
      <c r="F1269" s="67">
        <v>51727.231709999898</v>
      </c>
      <c r="G1269" s="66" t="s">
        <v>10</v>
      </c>
      <c r="H1269" s="68">
        <v>1.27890465499365E-6</v>
      </c>
      <c r="I1269" s="87">
        <v>6.6154197423854394E-2</v>
      </c>
      <c r="J1269" s="69" t="str">
        <f>_xlfn.XLOOKUP(SimpleBB[[#This Row],[customer_code]],'Input  - indicative charges'!$B$13:$B$69,'Input  - indicative charges'!$E$13:$E$69)</f>
        <v>Upper South Island distributor</v>
      </c>
      <c r="K1269" s="70">
        <f t="shared" si="19"/>
        <v>6.1156481984124496E-2</v>
      </c>
    </row>
    <row r="1270" spans="1:11" x14ac:dyDescent="0.25">
      <c r="A1270" s="65">
        <v>44287</v>
      </c>
      <c r="B1270" s="66" t="s">
        <v>139</v>
      </c>
      <c r="C1270" s="66" t="s">
        <v>137</v>
      </c>
      <c r="D1270" s="67">
        <v>253938.3</v>
      </c>
      <c r="E1270" s="66">
        <v>0.20369999999999999</v>
      </c>
      <c r="F1270" s="67">
        <v>51727.231709999898</v>
      </c>
      <c r="G1270" s="66" t="s">
        <v>12</v>
      </c>
      <c r="H1270" s="68">
        <v>4.0916063623891899E-2</v>
      </c>
      <c r="I1270" s="87">
        <v>2116.4747037341599</v>
      </c>
      <c r="J1270" s="69" t="str">
        <f>_xlfn.XLOOKUP(SimpleBB[[#This Row],[customer_code]],'Input  - indicative charges'!$B$13:$B$69,'Input  - indicative charges'!$E$13:$E$69)</f>
        <v>Lower North Island distributor</v>
      </c>
      <c r="K1270" s="70">
        <f t="shared" si="19"/>
        <v>1956.5825318606358</v>
      </c>
    </row>
    <row r="1271" spans="1:11" x14ac:dyDescent="0.25">
      <c r="A1271" s="65">
        <v>44287</v>
      </c>
      <c r="B1271" s="66" t="s">
        <v>139</v>
      </c>
      <c r="C1271" s="66" t="s">
        <v>137</v>
      </c>
      <c r="D1271" s="67">
        <v>253938.3</v>
      </c>
      <c r="E1271" s="66">
        <v>0.20369999999999999</v>
      </c>
      <c r="F1271" s="67">
        <v>51727.231709999898</v>
      </c>
      <c r="G1271" s="66" t="s">
        <v>14</v>
      </c>
      <c r="H1271" s="68">
        <v>4.8922326448037302E-3</v>
      </c>
      <c r="I1271" s="87">
        <v>253.06165159698801</v>
      </c>
      <c r="J1271" s="69" t="str">
        <f>_xlfn.XLOOKUP(SimpleBB[[#This Row],[customer_code]],'Input  - indicative charges'!$B$13:$B$69,'Input  - indicative charges'!$E$13:$E$69)</f>
        <v>Upper North Island distributor</v>
      </c>
      <c r="K1271" s="70">
        <f t="shared" si="19"/>
        <v>233.94373961800042</v>
      </c>
    </row>
    <row r="1272" spans="1:11" x14ac:dyDescent="0.25">
      <c r="A1272" s="65">
        <v>44287</v>
      </c>
      <c r="B1272" s="66" t="s">
        <v>139</v>
      </c>
      <c r="C1272" s="66" t="s">
        <v>137</v>
      </c>
      <c r="D1272" s="67">
        <v>253938.3</v>
      </c>
      <c r="E1272" s="66">
        <v>0.20369999999999999</v>
      </c>
      <c r="F1272" s="67">
        <v>51727.231709999898</v>
      </c>
      <c r="G1272" s="66" t="s">
        <v>16</v>
      </c>
      <c r="H1272" s="68">
        <v>3.5666576167424302E-2</v>
      </c>
      <c r="I1272" s="87">
        <v>1844.93324971472</v>
      </c>
      <c r="J1272" s="69" t="str">
        <f>_xlfn.XLOOKUP(SimpleBB[[#This Row],[customer_code]],'Input  - indicative charges'!$B$13:$B$69,'Input  - indicative charges'!$E$13:$E$69)</f>
        <v>South Island generation</v>
      </c>
      <c r="K1272" s="70">
        <f t="shared" si="19"/>
        <v>1705.5550734775529</v>
      </c>
    </row>
    <row r="1273" spans="1:11" x14ac:dyDescent="0.25">
      <c r="A1273" s="65">
        <v>44287</v>
      </c>
      <c r="B1273" s="66" t="s">
        <v>139</v>
      </c>
      <c r="C1273" s="66" t="s">
        <v>137</v>
      </c>
      <c r="D1273" s="67">
        <v>253938.3</v>
      </c>
      <c r="E1273" s="66">
        <v>0.20369999999999999</v>
      </c>
      <c r="F1273" s="67">
        <v>51727.231709999898</v>
      </c>
      <c r="G1273" s="66" t="s">
        <v>19</v>
      </c>
      <c r="H1273" s="68">
        <v>6.7020754828336194E-5</v>
      </c>
      <c r="I1273" s="87">
        <v>3.46679811438444</v>
      </c>
      <c r="J1273" s="69" t="str">
        <f>_xlfn.XLOOKUP(SimpleBB[[#This Row],[customer_code]],'Input  - indicative charges'!$B$13:$B$69,'Input  - indicative charges'!$E$13:$E$69)</f>
        <v>Lower South Island distributor</v>
      </c>
      <c r="K1273" s="70">
        <f t="shared" si="19"/>
        <v>3.2048937887726225</v>
      </c>
    </row>
    <row r="1274" spans="1:11" x14ac:dyDescent="0.25">
      <c r="A1274" s="65">
        <v>44287</v>
      </c>
      <c r="B1274" s="66" t="s">
        <v>139</v>
      </c>
      <c r="C1274" s="66" t="s">
        <v>137</v>
      </c>
      <c r="D1274" s="67">
        <v>253938.3</v>
      </c>
      <c r="E1274" s="66">
        <v>0.20369999999999999</v>
      </c>
      <c r="F1274" s="67">
        <v>51727.231709999898</v>
      </c>
      <c r="G1274" s="66" t="s">
        <v>21</v>
      </c>
      <c r="H1274" s="68">
        <v>1.9745899991280101E-5</v>
      </c>
      <c r="I1274" s="87">
        <v>1.0214007441714299</v>
      </c>
      <c r="J1274" s="69" t="str">
        <f>_xlfn.XLOOKUP(SimpleBB[[#This Row],[customer_code]],'Input  - indicative charges'!$B$13:$B$69,'Input  - indicative charges'!$E$13:$E$69)</f>
        <v>Upper South Island distributor</v>
      </c>
      <c r="K1274" s="70">
        <f t="shared" si="19"/>
        <v>0.94423753355017181</v>
      </c>
    </row>
    <row r="1275" spans="1:11" x14ac:dyDescent="0.25">
      <c r="A1275" s="65">
        <v>44287</v>
      </c>
      <c r="B1275" s="66" t="s">
        <v>139</v>
      </c>
      <c r="C1275" s="66" t="s">
        <v>137</v>
      </c>
      <c r="D1275" s="67">
        <v>253938.3</v>
      </c>
      <c r="E1275" s="66">
        <v>0.20369999999999999</v>
      </c>
      <c r="F1275" s="67">
        <v>51727.231709999898</v>
      </c>
      <c r="G1275" s="66" t="s">
        <v>23</v>
      </c>
      <c r="H1275" s="68">
        <v>9.86462703120156E-5</v>
      </c>
      <c r="I1275" s="87">
        <v>5.1026984817569199</v>
      </c>
      <c r="J1275" s="69" t="str">
        <f>_xlfn.XLOOKUP(SimpleBB[[#This Row],[customer_code]],'Input  - indicative charges'!$B$13:$B$69,'Input  - indicative charges'!$E$13:$E$69)</f>
        <v>Lower North Island distributor</v>
      </c>
      <c r="K1275" s="70">
        <f t="shared" si="19"/>
        <v>4.7172076742247704</v>
      </c>
    </row>
    <row r="1276" spans="1:11" x14ac:dyDescent="0.25">
      <c r="A1276" s="65">
        <v>44287</v>
      </c>
      <c r="B1276" s="66" t="s">
        <v>139</v>
      </c>
      <c r="C1276" s="66" t="s">
        <v>137</v>
      </c>
      <c r="D1276" s="67">
        <v>253938.3</v>
      </c>
      <c r="E1276" s="66">
        <v>0.20369999999999999</v>
      </c>
      <c r="F1276" s="67">
        <v>51727.231709999898</v>
      </c>
      <c r="G1276" s="66" t="s">
        <v>25</v>
      </c>
      <c r="H1276" s="68">
        <v>4.4749343287398498E-2</v>
      </c>
      <c r="I1276" s="87">
        <v>2314.7596490975902</v>
      </c>
      <c r="J1276" s="69" t="str">
        <f>_xlfn.XLOOKUP(SimpleBB[[#This Row],[customer_code]],'Input  - indicative charges'!$B$13:$B$69,'Input  - indicative charges'!$E$13:$E$69)</f>
        <v>North Island generation</v>
      </c>
      <c r="K1276" s="70">
        <f t="shared" si="19"/>
        <v>2139.8877514999431</v>
      </c>
    </row>
    <row r="1277" spans="1:11" x14ac:dyDescent="0.25">
      <c r="A1277" s="65">
        <v>44287</v>
      </c>
      <c r="B1277" s="66" t="s">
        <v>139</v>
      </c>
      <c r="C1277" s="66" t="s">
        <v>137</v>
      </c>
      <c r="D1277" s="67">
        <v>253938.3</v>
      </c>
      <c r="E1277" s="66">
        <v>0.20369999999999999</v>
      </c>
      <c r="F1277" s="67">
        <v>51727.231709999898</v>
      </c>
      <c r="G1277" s="66" t="s">
        <v>27</v>
      </c>
      <c r="H1277" s="68">
        <v>2.84079390344616E-2</v>
      </c>
      <c r="I1277" s="87">
        <v>1469.4640448391499</v>
      </c>
      <c r="J1277" s="69" t="str">
        <f>_xlfn.XLOOKUP(SimpleBB[[#This Row],[customer_code]],'Input  - indicative charges'!$B$13:$B$69,'Input  - indicative charges'!$E$13:$E$69)</f>
        <v>Lower North Island distributor</v>
      </c>
      <c r="K1277" s="70">
        <f t="shared" si="19"/>
        <v>1358.4512379273328</v>
      </c>
    </row>
    <row r="1278" spans="1:11" x14ac:dyDescent="0.25">
      <c r="A1278" s="65">
        <v>44287</v>
      </c>
      <c r="B1278" s="66" t="s">
        <v>139</v>
      </c>
      <c r="C1278" s="66" t="s">
        <v>137</v>
      </c>
      <c r="D1278" s="67">
        <v>253938.3</v>
      </c>
      <c r="E1278" s="66">
        <v>0.20369999999999999</v>
      </c>
      <c r="F1278" s="67">
        <v>51727.231709999898</v>
      </c>
      <c r="G1278" s="66" t="s">
        <v>29</v>
      </c>
      <c r="H1278" s="68">
        <v>1.8640034527651401E-4</v>
      </c>
      <c r="I1278" s="87">
        <v>9.6419738509422892</v>
      </c>
      <c r="J1278" s="69" t="str">
        <f>_xlfn.XLOOKUP(SimpleBB[[#This Row],[customer_code]],'Input  - indicative charges'!$B$13:$B$69,'Input  - indicative charges'!$E$13:$E$69)</f>
        <v>Lower North Island distributor</v>
      </c>
      <c r="K1278" s="70">
        <f t="shared" si="19"/>
        <v>8.9135568576019644</v>
      </c>
    </row>
    <row r="1279" spans="1:11" x14ac:dyDescent="0.25">
      <c r="A1279" s="65">
        <v>44287</v>
      </c>
      <c r="B1279" s="66" t="s">
        <v>139</v>
      </c>
      <c r="C1279" s="66" t="s">
        <v>137</v>
      </c>
      <c r="D1279" s="67">
        <v>253938.3</v>
      </c>
      <c r="E1279" s="66">
        <v>0.20369999999999999</v>
      </c>
      <c r="F1279" s="67">
        <v>51727.231709999898</v>
      </c>
      <c r="G1279" s="66" t="s">
        <v>31</v>
      </c>
      <c r="H1279" s="68">
        <v>2.6742412476399299E-2</v>
      </c>
      <c r="I1279" s="87">
        <v>1383.3109666511</v>
      </c>
      <c r="J1279" s="69" t="str">
        <f>_xlfn.XLOOKUP(SimpleBB[[#This Row],[customer_code]],'Input  - indicative charges'!$B$13:$B$69,'Input  - indicative charges'!$E$13:$E$69)</f>
        <v>Major Industrial</v>
      </c>
      <c r="K1279" s="70">
        <f t="shared" si="19"/>
        <v>1278.8067198277984</v>
      </c>
    </row>
    <row r="1280" spans="1:11" x14ac:dyDescent="0.25">
      <c r="A1280" s="65">
        <v>44287</v>
      </c>
      <c r="B1280" s="66" t="s">
        <v>139</v>
      </c>
      <c r="C1280" s="66" t="s">
        <v>137</v>
      </c>
      <c r="D1280" s="67">
        <v>253938.3</v>
      </c>
      <c r="E1280" s="66">
        <v>0.20369999999999999</v>
      </c>
      <c r="F1280" s="67">
        <v>51727.231709999898</v>
      </c>
      <c r="G1280" s="66" t="s">
        <v>34</v>
      </c>
      <c r="H1280" s="68">
        <v>2.19024583250352E-2</v>
      </c>
      <c r="I1280" s="87">
        <v>1132.9535367977101</v>
      </c>
      <c r="J1280" s="69" t="str">
        <f>_xlfn.XLOOKUP(SimpleBB[[#This Row],[customer_code]],'Input  - indicative charges'!$B$13:$B$69,'Input  - indicative charges'!$E$13:$E$69)</f>
        <v>Major Industrial</v>
      </c>
      <c r="K1280" s="70">
        <f t="shared" si="19"/>
        <v>1047.3629075731947</v>
      </c>
    </row>
    <row r="1281" spans="1:11" x14ac:dyDescent="0.25">
      <c r="A1281" s="65">
        <v>44287</v>
      </c>
      <c r="B1281" s="66" t="s">
        <v>139</v>
      </c>
      <c r="C1281" s="66" t="s">
        <v>137</v>
      </c>
      <c r="D1281" s="67">
        <v>253938.3</v>
      </c>
      <c r="E1281" s="66">
        <v>0.20369999999999999</v>
      </c>
      <c r="F1281" s="67">
        <v>51727.231709999898</v>
      </c>
      <c r="G1281" s="66" t="s">
        <v>36</v>
      </c>
      <c r="H1281" s="68">
        <v>1.26065303943766E-5</v>
      </c>
      <c r="I1281" s="87">
        <v>0.65210091876908005</v>
      </c>
      <c r="J1281" s="69" t="str">
        <f>_xlfn.XLOOKUP(SimpleBB[[#This Row],[customer_code]],'Input  - indicative charges'!$B$13:$B$69,'Input  - indicative charges'!$E$13:$E$69)</f>
        <v>Upper South Island distributor</v>
      </c>
      <c r="K1281" s="70">
        <f t="shared" si="19"/>
        <v>0.60283700269262075</v>
      </c>
    </row>
    <row r="1282" spans="1:11" x14ac:dyDescent="0.25">
      <c r="A1282" s="65">
        <v>44287</v>
      </c>
      <c r="B1282" s="66" t="s">
        <v>139</v>
      </c>
      <c r="C1282" s="66" t="s">
        <v>137</v>
      </c>
      <c r="D1282" s="67">
        <v>253938.3</v>
      </c>
      <c r="E1282" s="66">
        <v>0.20369999999999999</v>
      </c>
      <c r="F1282" s="67">
        <v>51727.231709999898</v>
      </c>
      <c r="G1282" s="66" t="s">
        <v>38</v>
      </c>
      <c r="H1282" s="68">
        <v>3.9967982663628103E-2</v>
      </c>
      <c r="I1282" s="87">
        <v>2067.43310022275</v>
      </c>
      <c r="J1282" s="69" t="str">
        <f>_xlfn.XLOOKUP(SimpleBB[[#This Row],[customer_code]],'Input  - indicative charges'!$B$13:$B$69,'Input  - indicative charges'!$E$13:$E$69)</f>
        <v>North Island generation</v>
      </c>
      <c r="K1282" s="70">
        <f t="shared" si="19"/>
        <v>1911.2458478948101</v>
      </c>
    </row>
    <row r="1283" spans="1:11" x14ac:dyDescent="0.25">
      <c r="A1283" s="65">
        <v>44287</v>
      </c>
      <c r="B1283" s="66" t="s">
        <v>139</v>
      </c>
      <c r="C1283" s="66" t="s">
        <v>137</v>
      </c>
      <c r="D1283" s="67">
        <v>253938.3</v>
      </c>
      <c r="E1283" s="66">
        <v>0.20369999999999999</v>
      </c>
      <c r="F1283" s="67">
        <v>51727.231709999898</v>
      </c>
      <c r="G1283" s="66" t="s">
        <v>40</v>
      </c>
      <c r="H1283" s="68">
        <v>1.5359578040298799E-3</v>
      </c>
      <c r="I1283" s="87">
        <v>79.450845225836801</v>
      </c>
      <c r="J1283" s="69" t="str">
        <f>_xlfn.XLOOKUP(SimpleBB[[#This Row],[customer_code]],'Input  - indicative charges'!$B$13:$B$69,'Input  - indicative charges'!$E$13:$E$69)</f>
        <v>North Island generation</v>
      </c>
      <c r="K1283" s="70">
        <f t="shared" si="19"/>
        <v>73.448615112746864</v>
      </c>
    </row>
    <row r="1284" spans="1:11" x14ac:dyDescent="0.25">
      <c r="A1284" s="65">
        <v>44287</v>
      </c>
      <c r="B1284" s="66" t="s">
        <v>139</v>
      </c>
      <c r="C1284" s="66" t="s">
        <v>137</v>
      </c>
      <c r="D1284" s="67">
        <v>253938.3</v>
      </c>
      <c r="E1284" s="66">
        <v>0.20369999999999999</v>
      </c>
      <c r="F1284" s="67">
        <v>51727.231709999898</v>
      </c>
      <c r="G1284" s="66" t="s">
        <v>42</v>
      </c>
      <c r="H1284" s="68">
        <v>1.86121670371747E-2</v>
      </c>
      <c r="I1284" s="87">
        <v>962.75587695716297</v>
      </c>
      <c r="J1284" s="69" t="str">
        <f>_xlfn.XLOOKUP(SimpleBB[[#This Row],[customer_code]],'Input  - indicative charges'!$B$13:$B$69,'Input  - indicative charges'!$E$13:$E$69)</f>
        <v>South Island generation</v>
      </c>
      <c r="K1284" s="70">
        <f t="shared" si="19"/>
        <v>890.0230784601697</v>
      </c>
    </row>
    <row r="1285" spans="1:11" x14ac:dyDescent="0.25">
      <c r="A1285" s="65">
        <v>44287</v>
      </c>
      <c r="B1285" s="66" t="s">
        <v>139</v>
      </c>
      <c r="C1285" s="66" t="s">
        <v>137</v>
      </c>
      <c r="D1285" s="67">
        <v>253938.3</v>
      </c>
      <c r="E1285" s="66">
        <v>0.20369999999999999</v>
      </c>
      <c r="F1285" s="67">
        <v>51727.231709999898</v>
      </c>
      <c r="G1285" s="66" t="s">
        <v>44</v>
      </c>
      <c r="H1285" s="68">
        <v>1.69313468131542E-2</v>
      </c>
      <c r="I1285" s="87">
        <v>875.81169976639796</v>
      </c>
      <c r="J1285" s="69" t="str">
        <f>_xlfn.XLOOKUP(SimpleBB[[#This Row],[customer_code]],'Input  - indicative charges'!$B$13:$B$69,'Input  - indicative charges'!$E$13:$E$69)</f>
        <v>Major Industrial</v>
      </c>
      <c r="K1285" s="70">
        <f t="shared" si="19"/>
        <v>809.64722608720706</v>
      </c>
    </row>
    <row r="1286" spans="1:11" x14ac:dyDescent="0.25">
      <c r="A1286" s="65">
        <v>44287</v>
      </c>
      <c r="B1286" s="66" t="s">
        <v>139</v>
      </c>
      <c r="C1286" s="66" t="s">
        <v>137</v>
      </c>
      <c r="D1286" s="67">
        <v>253938.3</v>
      </c>
      <c r="E1286" s="66">
        <v>0.20369999999999999</v>
      </c>
      <c r="F1286" s="67">
        <v>51727.231709999898</v>
      </c>
      <c r="G1286" s="66" t="s">
        <v>46</v>
      </c>
      <c r="H1286" s="68">
        <v>2.6360797994820402E-5</v>
      </c>
      <c r="I1286" s="87">
        <v>1.36357110593858</v>
      </c>
      <c r="J1286" s="69" t="str">
        <f>_xlfn.XLOOKUP(SimpleBB[[#This Row],[customer_code]],'Input  - indicative charges'!$B$13:$B$69,'Input  - indicative charges'!$E$13:$E$69)</f>
        <v>Upper South Island distributor</v>
      </c>
      <c r="K1286" s="70">
        <f t="shared" si="19"/>
        <v>1.2605581357160509</v>
      </c>
    </row>
    <row r="1287" spans="1:11" x14ac:dyDescent="0.25">
      <c r="A1287" s="65">
        <v>44287</v>
      </c>
      <c r="B1287" s="66" t="s">
        <v>139</v>
      </c>
      <c r="C1287" s="66" t="s">
        <v>137</v>
      </c>
      <c r="D1287" s="67">
        <v>253938.3</v>
      </c>
      <c r="E1287" s="66">
        <v>0.20369999999999999</v>
      </c>
      <c r="F1287" s="67">
        <v>51727.231709999898</v>
      </c>
      <c r="G1287" s="66" t="s">
        <v>48</v>
      </c>
      <c r="H1287" s="68">
        <v>2.2574178428258401E-2</v>
      </c>
      <c r="I1287" s="87">
        <v>1167.6997582214101</v>
      </c>
      <c r="J1287" s="69" t="str">
        <f>_xlfn.XLOOKUP(SimpleBB[[#This Row],[customer_code]],'Input  - indicative charges'!$B$13:$B$69,'Input  - indicative charges'!$E$13:$E$69)</f>
        <v>North Island generation</v>
      </c>
      <c r="K1287" s="70">
        <f t="shared" si="19"/>
        <v>1079.4841749645918</v>
      </c>
    </row>
    <row r="1288" spans="1:11" x14ac:dyDescent="0.25">
      <c r="A1288" s="65">
        <v>44287</v>
      </c>
      <c r="B1288" s="66" t="s">
        <v>139</v>
      </c>
      <c r="C1288" s="66" t="s">
        <v>137</v>
      </c>
      <c r="D1288" s="67">
        <v>253938.3</v>
      </c>
      <c r="E1288" s="66">
        <v>0.20369999999999999</v>
      </c>
      <c r="F1288" s="67">
        <v>51727.231709999898</v>
      </c>
      <c r="G1288" s="66" t="s">
        <v>50</v>
      </c>
      <c r="H1288" s="68">
        <v>4.4383172579740499E-3</v>
      </c>
      <c r="I1288" s="87">
        <v>229.58186520571499</v>
      </c>
      <c r="J1288" s="69" t="str">
        <f>_xlfn.XLOOKUP(SimpleBB[[#This Row],[customer_code]],'Input  - indicative charges'!$B$13:$B$69,'Input  - indicative charges'!$E$13:$E$69)</f>
        <v>North Island generation</v>
      </c>
      <c r="K1288" s="70">
        <f t="shared" si="19"/>
        <v>212.23776797377036</v>
      </c>
    </row>
    <row r="1289" spans="1:11" x14ac:dyDescent="0.25">
      <c r="A1289" s="65">
        <v>44287</v>
      </c>
      <c r="B1289" s="66" t="s">
        <v>139</v>
      </c>
      <c r="C1289" s="66" t="s">
        <v>137</v>
      </c>
      <c r="D1289" s="67">
        <v>253938.3</v>
      </c>
      <c r="E1289" s="66">
        <v>0.20369999999999999</v>
      </c>
      <c r="F1289" s="67">
        <v>51727.231709999898</v>
      </c>
      <c r="G1289" s="66" t="s">
        <v>52</v>
      </c>
      <c r="H1289" s="68">
        <v>8.9620605896795005E-3</v>
      </c>
      <c r="I1289" s="87">
        <v>463.58258472141</v>
      </c>
      <c r="J1289" s="69" t="str">
        <f>_xlfn.XLOOKUP(SimpleBB[[#This Row],[customer_code]],'Input  - indicative charges'!$B$13:$B$69,'Input  - indicative charges'!$E$13:$E$69)</f>
        <v>North Island generation</v>
      </c>
      <c r="K1289" s="70">
        <f t="shared" si="19"/>
        <v>428.56056145646357</v>
      </c>
    </row>
    <row r="1290" spans="1:11" x14ac:dyDescent="0.25">
      <c r="A1290" s="65">
        <v>44287</v>
      </c>
      <c r="B1290" s="66" t="s">
        <v>139</v>
      </c>
      <c r="C1290" s="66" t="s">
        <v>137</v>
      </c>
      <c r="D1290" s="67">
        <v>253938.3</v>
      </c>
      <c r="E1290" s="66">
        <v>0.20369999999999999</v>
      </c>
      <c r="F1290" s="67">
        <v>51727.231709999898</v>
      </c>
      <c r="G1290" s="66" t="s">
        <v>54</v>
      </c>
      <c r="H1290" s="68">
        <v>2.0831269133939598E-6</v>
      </c>
      <c r="I1290" s="87">
        <v>0.107754388530466</v>
      </c>
      <c r="J1290" s="69" t="str">
        <f>_xlfn.XLOOKUP(SimpleBB[[#This Row],[customer_code]],'Input  - indicative charges'!$B$13:$B$69,'Input  - indicative charges'!$E$13:$E$69)</f>
        <v>Upper South Island distributor</v>
      </c>
      <c r="K1290" s="70">
        <f t="shared" si="19"/>
        <v>9.9613925910883541E-2</v>
      </c>
    </row>
    <row r="1291" spans="1:11" x14ac:dyDescent="0.25">
      <c r="A1291" s="65">
        <v>44287</v>
      </c>
      <c r="B1291" s="66" t="s">
        <v>139</v>
      </c>
      <c r="C1291" s="66" t="s">
        <v>137</v>
      </c>
      <c r="D1291" s="67">
        <v>253938.3</v>
      </c>
      <c r="E1291" s="66">
        <v>0.20369999999999999</v>
      </c>
      <c r="F1291" s="67">
        <v>51727.231709999898</v>
      </c>
      <c r="G1291" s="66" t="s">
        <v>56</v>
      </c>
      <c r="H1291" s="68">
        <v>5.3901585068855899E-4</v>
      </c>
      <c r="I1291" s="87">
        <v>27.8817978039298</v>
      </c>
      <c r="J1291" s="69" t="str">
        <f>_xlfn.XLOOKUP(SimpleBB[[#This Row],[customer_code]],'Input  - indicative charges'!$B$13:$B$69,'Input  - indicative charges'!$E$13:$E$69)</f>
        <v>Upper North Island distributor</v>
      </c>
      <c r="K1291" s="70">
        <f t="shared" si="19"/>
        <v>25.77542667710118</v>
      </c>
    </row>
    <row r="1292" spans="1:11" x14ac:dyDescent="0.25">
      <c r="A1292" s="65">
        <v>44287</v>
      </c>
      <c r="B1292" s="66" t="s">
        <v>139</v>
      </c>
      <c r="C1292" s="66" t="s">
        <v>137</v>
      </c>
      <c r="D1292" s="67">
        <v>253938.3</v>
      </c>
      <c r="E1292" s="66">
        <v>0.20369999999999999</v>
      </c>
      <c r="F1292" s="67">
        <v>51727.231709999898</v>
      </c>
      <c r="G1292" s="66" t="s">
        <v>58</v>
      </c>
      <c r="H1292" s="68">
        <v>5.5313302988401203E-3</v>
      </c>
      <c r="I1292" s="87">
        <v>286.12040403264598</v>
      </c>
      <c r="J1292" s="69" t="str">
        <f>_xlfn.XLOOKUP(SimpleBB[[#This Row],[customer_code]],'Input  - indicative charges'!$B$13:$B$69,'Input  - indicative charges'!$E$13:$E$69)</f>
        <v>North Island generation</v>
      </c>
      <c r="K1292" s="70">
        <f t="shared" si="19"/>
        <v>264.5050203300226</v>
      </c>
    </row>
    <row r="1293" spans="1:11" x14ac:dyDescent="0.25">
      <c r="A1293" s="65">
        <v>44287</v>
      </c>
      <c r="B1293" s="66" t="s">
        <v>139</v>
      </c>
      <c r="C1293" s="66" t="s">
        <v>137</v>
      </c>
      <c r="D1293" s="67">
        <v>253938.3</v>
      </c>
      <c r="E1293" s="66">
        <v>0.20369999999999999</v>
      </c>
      <c r="F1293" s="67">
        <v>51727.231709999898</v>
      </c>
      <c r="G1293" s="66" t="s">
        <v>60</v>
      </c>
      <c r="H1293" s="68">
        <v>5.7112168898579501E-5</v>
      </c>
      <c r="I1293" s="87">
        <v>2.9542543940774699</v>
      </c>
      <c r="J1293" s="69" t="str">
        <f>_xlfn.XLOOKUP(SimpleBB[[#This Row],[customer_code]],'Input  - indicative charges'!$B$13:$B$69,'Input  - indicative charges'!$E$13:$E$69)</f>
        <v>Major Industrial</v>
      </c>
      <c r="K1293" s="70">
        <f t="shared" si="19"/>
        <v>2.7310709322092293</v>
      </c>
    </row>
    <row r="1294" spans="1:11" x14ac:dyDescent="0.25">
      <c r="A1294" s="65">
        <v>44287</v>
      </c>
      <c r="B1294" s="66" t="s">
        <v>139</v>
      </c>
      <c r="C1294" s="66" t="s">
        <v>137</v>
      </c>
      <c r="D1294" s="67">
        <v>253938.3</v>
      </c>
      <c r="E1294" s="66">
        <v>0.20369999999999999</v>
      </c>
      <c r="F1294" s="67">
        <v>51727.231709999898</v>
      </c>
      <c r="G1294" s="66" t="s">
        <v>62</v>
      </c>
      <c r="H1294" s="68">
        <v>2.33183737410653E-4</v>
      </c>
      <c r="I1294" s="87">
        <v>12.061949216044599</v>
      </c>
      <c r="J1294" s="69" t="str">
        <f>_xlfn.XLOOKUP(SimpleBB[[#This Row],[customer_code]],'Input  - indicative charges'!$B$13:$B$69,'Input  - indicative charges'!$E$13:$E$69)</f>
        <v>Major Industrial</v>
      </c>
      <c r="K1294" s="70">
        <f t="shared" ref="K1294:K1357" si="20">I1294*$L$9</f>
        <v>11.150711650209857</v>
      </c>
    </row>
    <row r="1295" spans="1:11" x14ac:dyDescent="0.25">
      <c r="A1295" s="65">
        <v>44287</v>
      </c>
      <c r="B1295" s="66" t="s">
        <v>139</v>
      </c>
      <c r="C1295" s="66" t="s">
        <v>137</v>
      </c>
      <c r="D1295" s="67">
        <v>253938.3</v>
      </c>
      <c r="E1295" s="66">
        <v>0.20369999999999999</v>
      </c>
      <c r="F1295" s="67">
        <v>51727.231709999898</v>
      </c>
      <c r="G1295" s="66" t="s">
        <v>64</v>
      </c>
      <c r="H1295" s="68">
        <v>1.80164489511687E-2</v>
      </c>
      <c r="I1295" s="87">
        <v>931.941029488494</v>
      </c>
      <c r="J1295" s="69" t="str">
        <f>_xlfn.XLOOKUP(SimpleBB[[#This Row],[customer_code]],'Input  - indicative charges'!$B$13:$B$69,'Input  - indicative charges'!$E$13:$E$69)</f>
        <v>Major Industrial</v>
      </c>
      <c r="K1295" s="70">
        <f t="shared" si="20"/>
        <v>861.53618363795749</v>
      </c>
    </row>
    <row r="1296" spans="1:11" x14ac:dyDescent="0.25">
      <c r="A1296" s="65">
        <v>44287</v>
      </c>
      <c r="B1296" s="66" t="s">
        <v>139</v>
      </c>
      <c r="C1296" s="66" t="s">
        <v>137</v>
      </c>
      <c r="D1296" s="67">
        <v>253938.3</v>
      </c>
      <c r="E1296" s="66">
        <v>0.20369999999999999</v>
      </c>
      <c r="F1296" s="67">
        <v>51727.231709999898</v>
      </c>
      <c r="G1296" s="66" t="s">
        <v>66</v>
      </c>
      <c r="H1296" s="68">
        <v>1.3843134974593599E-4</v>
      </c>
      <c r="I1296" s="87">
        <v>7.1606705042361201</v>
      </c>
      <c r="J1296" s="69" t="str">
        <f>_xlfn.XLOOKUP(SimpleBB[[#This Row],[customer_code]],'Input  - indicative charges'!$B$13:$B$69,'Input  - indicative charges'!$E$13:$E$69)</f>
        <v>Upper South Island distributor</v>
      </c>
      <c r="K1296" s="70">
        <f t="shared" si="20"/>
        <v>6.619707195308802</v>
      </c>
    </row>
    <row r="1297" spans="1:11" x14ac:dyDescent="0.25">
      <c r="A1297" s="65">
        <v>44287</v>
      </c>
      <c r="B1297" s="66" t="s">
        <v>139</v>
      </c>
      <c r="C1297" s="66" t="s">
        <v>137</v>
      </c>
      <c r="D1297" s="67">
        <v>253938.3</v>
      </c>
      <c r="E1297" s="66">
        <v>0.20369999999999999</v>
      </c>
      <c r="F1297" s="67">
        <v>51727.231709999898</v>
      </c>
      <c r="G1297" s="66" t="s">
        <v>68</v>
      </c>
      <c r="H1297" s="68">
        <v>2.2873840196252501E-4</v>
      </c>
      <c r="I1297" s="87">
        <v>11.832004319290601</v>
      </c>
      <c r="J1297" s="69" t="str">
        <f>_xlfn.XLOOKUP(SimpleBB[[#This Row],[customer_code]],'Input  - indicative charges'!$B$13:$B$69,'Input  - indicative charges'!$E$13:$E$69)</f>
        <v>Major Industrial</v>
      </c>
      <c r="K1297" s="70">
        <f t="shared" si="20"/>
        <v>10.938138276436201</v>
      </c>
    </row>
    <row r="1298" spans="1:11" x14ac:dyDescent="0.25">
      <c r="A1298" s="65">
        <v>44287</v>
      </c>
      <c r="B1298" s="66" t="s">
        <v>139</v>
      </c>
      <c r="C1298" s="66" t="s">
        <v>137</v>
      </c>
      <c r="D1298" s="67">
        <v>253938.3</v>
      </c>
      <c r="E1298" s="66">
        <v>0.20369999999999999</v>
      </c>
      <c r="F1298" s="67">
        <v>51727.231709999898</v>
      </c>
      <c r="G1298" s="66" t="s">
        <v>70</v>
      </c>
      <c r="H1298" s="68">
        <v>0.41239170998020303</v>
      </c>
      <c r="I1298" s="87">
        <v>21331.881537429101</v>
      </c>
      <c r="J1298" s="69" t="str">
        <f>_xlfn.XLOOKUP(SimpleBB[[#This Row],[customer_code]],'Input  - indicative charges'!$B$13:$B$69,'Input  - indicative charges'!$E$13:$E$69)</f>
        <v>Lower North Island distributor</v>
      </c>
      <c r="K1298" s="70">
        <f t="shared" si="20"/>
        <v>19720.333398842566</v>
      </c>
    </row>
    <row r="1299" spans="1:11" x14ac:dyDescent="0.25">
      <c r="A1299" s="65">
        <v>44287</v>
      </c>
      <c r="B1299" s="66" t="s">
        <v>139</v>
      </c>
      <c r="C1299" s="66" t="s">
        <v>137</v>
      </c>
      <c r="D1299" s="67">
        <v>253938.3</v>
      </c>
      <c r="E1299" s="66">
        <v>0.20369999999999999</v>
      </c>
      <c r="F1299" s="67">
        <v>51727.231709999898</v>
      </c>
      <c r="G1299" s="66" t="s">
        <v>72</v>
      </c>
      <c r="H1299" s="68">
        <v>4.1459667393665103E-5</v>
      </c>
      <c r="I1299" s="87">
        <v>2.1445938218916401</v>
      </c>
      <c r="J1299" s="69" t="str">
        <f>_xlfn.XLOOKUP(SimpleBB[[#This Row],[customer_code]],'Input  - indicative charges'!$B$13:$B$69,'Input  - indicative charges'!$E$13:$E$69)</f>
        <v>Lower South Island distributor</v>
      </c>
      <c r="K1299" s="70">
        <f t="shared" si="20"/>
        <v>1.9825773501786539</v>
      </c>
    </row>
    <row r="1300" spans="1:11" x14ac:dyDescent="0.25">
      <c r="A1300" s="65">
        <v>44287</v>
      </c>
      <c r="B1300" s="66" t="s">
        <v>139</v>
      </c>
      <c r="C1300" s="66" t="s">
        <v>137</v>
      </c>
      <c r="D1300" s="67">
        <v>253938.3</v>
      </c>
      <c r="E1300" s="66">
        <v>0.20369999999999999</v>
      </c>
      <c r="F1300" s="67">
        <v>51727.231709999898</v>
      </c>
      <c r="G1300" s="66" t="s">
        <v>74</v>
      </c>
      <c r="H1300" s="68">
        <v>8.8134863300606296E-8</v>
      </c>
      <c r="I1300" s="87">
        <v>4.5589724956796298E-3</v>
      </c>
      <c r="J1300" s="69" t="str">
        <f>_xlfn.XLOOKUP(SimpleBB[[#This Row],[customer_code]],'Input  - indicative charges'!$B$13:$B$69,'Input  - indicative charges'!$E$13:$E$69)</f>
        <v>Major Industrial</v>
      </c>
      <c r="K1300" s="70">
        <f t="shared" si="20"/>
        <v>4.2145582616895999E-3</v>
      </c>
    </row>
    <row r="1301" spans="1:11" x14ac:dyDescent="0.25">
      <c r="A1301" s="65">
        <v>44287</v>
      </c>
      <c r="B1301" s="66" t="s">
        <v>139</v>
      </c>
      <c r="C1301" s="66" t="s">
        <v>137</v>
      </c>
      <c r="D1301" s="67">
        <v>253938.3</v>
      </c>
      <c r="E1301" s="66">
        <v>0.20369999999999999</v>
      </c>
      <c r="F1301" s="67">
        <v>51727.231709999898</v>
      </c>
      <c r="G1301" s="66" t="s">
        <v>76</v>
      </c>
      <c r="H1301" s="68">
        <v>2.86164446460377E-2</v>
      </c>
      <c r="I1301" s="87">
        <v>1480.24946292198</v>
      </c>
      <c r="J1301" s="69" t="str">
        <f>_xlfn.XLOOKUP(SimpleBB[[#This Row],[customer_code]],'Input  - indicative charges'!$B$13:$B$69,'Input  - indicative charges'!$E$13:$E$69)</f>
        <v>Lower North Island distributor</v>
      </c>
      <c r="K1301" s="70">
        <f t="shared" si="20"/>
        <v>1368.4218558527195</v>
      </c>
    </row>
    <row r="1302" spans="1:11" x14ac:dyDescent="0.25">
      <c r="A1302" s="65">
        <v>44287</v>
      </c>
      <c r="B1302" s="66" t="s">
        <v>139</v>
      </c>
      <c r="C1302" s="66" t="s">
        <v>137</v>
      </c>
      <c r="D1302" s="67">
        <v>253938.3</v>
      </c>
      <c r="E1302" s="66">
        <v>0.20369999999999999</v>
      </c>
      <c r="F1302" s="67">
        <v>51727.231709999898</v>
      </c>
      <c r="G1302" s="66" t="s">
        <v>78</v>
      </c>
      <c r="H1302" s="68">
        <v>9.4094890772763097E-7</v>
      </c>
      <c r="I1302" s="87">
        <v>4.8672682177298497E-2</v>
      </c>
      <c r="J1302" s="69" t="str">
        <f>_xlfn.XLOOKUP(SimpleBB[[#This Row],[customer_code]],'Input  - indicative charges'!$B$13:$B$69,'Input  - indicative charges'!$E$13:$E$69)</f>
        <v>North Island generation</v>
      </c>
      <c r="K1302" s="70">
        <f t="shared" si="20"/>
        <v>4.4995633332581692E-2</v>
      </c>
    </row>
    <row r="1303" spans="1:11" x14ac:dyDescent="0.25">
      <c r="A1303" s="65">
        <v>44287</v>
      </c>
      <c r="B1303" s="66" t="s">
        <v>139</v>
      </c>
      <c r="C1303" s="66" t="s">
        <v>137</v>
      </c>
      <c r="D1303" s="67">
        <v>253938.3</v>
      </c>
      <c r="E1303" s="66">
        <v>0.20369999999999999</v>
      </c>
      <c r="F1303" s="67">
        <v>51727.231709999898</v>
      </c>
      <c r="G1303" s="66" t="s">
        <v>80</v>
      </c>
      <c r="H1303" s="68">
        <v>2.2648579478992101E-7</v>
      </c>
      <c r="I1303" s="87">
        <v>1.17154831861217E-2</v>
      </c>
      <c r="J1303" s="69" t="str">
        <f>_xlfn.XLOOKUP(SimpleBB[[#This Row],[customer_code]],'Input  - indicative charges'!$B$13:$B$69,'Input  - indicative charges'!$E$13:$E$69)</f>
        <v>Major Industrial</v>
      </c>
      <c r="K1303" s="70">
        <f t="shared" si="20"/>
        <v>1.0830419902411393E-2</v>
      </c>
    </row>
    <row r="1304" spans="1:11" x14ac:dyDescent="0.25">
      <c r="A1304" s="65">
        <v>44287</v>
      </c>
      <c r="B1304" s="66" t="s">
        <v>139</v>
      </c>
      <c r="C1304" s="66" t="s">
        <v>137</v>
      </c>
      <c r="D1304" s="67">
        <v>253938.3</v>
      </c>
      <c r="E1304" s="66">
        <v>0.20369999999999999</v>
      </c>
      <c r="F1304" s="67">
        <v>51727.231709999898</v>
      </c>
      <c r="G1304" s="66" t="s">
        <v>82</v>
      </c>
      <c r="H1304" s="68">
        <v>5.3167670510819104E-4</v>
      </c>
      <c r="I1304" s="87">
        <v>27.502164119940701</v>
      </c>
      <c r="J1304" s="69" t="str">
        <f>_xlfn.XLOOKUP(SimpleBB[[#This Row],[customer_code]],'Input  - indicative charges'!$B$13:$B$69,'Input  - indicative charges'!$E$13:$E$69)</f>
        <v>Major Industrial</v>
      </c>
      <c r="K1304" s="70">
        <f t="shared" si="20"/>
        <v>25.424472974092843</v>
      </c>
    </row>
    <row r="1305" spans="1:11" x14ac:dyDescent="0.25">
      <c r="A1305" s="65">
        <v>44287</v>
      </c>
      <c r="B1305" s="66" t="s">
        <v>139</v>
      </c>
      <c r="C1305" s="66" t="s">
        <v>137</v>
      </c>
      <c r="D1305" s="67">
        <v>253938.3</v>
      </c>
      <c r="E1305" s="66">
        <v>0.20369999999999999</v>
      </c>
      <c r="F1305" s="67">
        <v>51727.231709999898</v>
      </c>
      <c r="G1305" s="66" t="s">
        <v>84</v>
      </c>
      <c r="H1305" s="68">
        <v>2.8410036539711597E-10</v>
      </c>
      <c r="I1305" s="87">
        <v>1.4695725429792301E-5</v>
      </c>
      <c r="J1305" s="69" t="str">
        <f>_xlfn.XLOOKUP(SimpleBB[[#This Row],[customer_code]],'Input  - indicative charges'!$B$13:$B$69,'Input  - indicative charges'!$E$13:$E$69)</f>
        <v>Major Industrial</v>
      </c>
      <c r="K1305" s="70">
        <f t="shared" si="20"/>
        <v>1.3585515394169967E-5</v>
      </c>
    </row>
    <row r="1306" spans="1:11" x14ac:dyDescent="0.25">
      <c r="A1306" s="65">
        <v>44287</v>
      </c>
      <c r="B1306" s="66" t="s">
        <v>139</v>
      </c>
      <c r="C1306" s="66" t="s">
        <v>137</v>
      </c>
      <c r="D1306" s="67">
        <v>253938.3</v>
      </c>
      <c r="E1306" s="66">
        <v>0.20369999999999999</v>
      </c>
      <c r="F1306" s="67">
        <v>51727.231709999898</v>
      </c>
      <c r="G1306" s="66" t="s">
        <v>86</v>
      </c>
      <c r="H1306" s="68">
        <v>3.8084711440224803E-5</v>
      </c>
      <c r="I1306" s="87">
        <v>1.97001669327699</v>
      </c>
      <c r="J1306" s="69" t="str">
        <f>_xlfn.XLOOKUP(SimpleBB[[#This Row],[customer_code]],'Input  - indicative charges'!$B$13:$B$69,'Input  - indicative charges'!$E$13:$E$69)</f>
        <v>North Island generation</v>
      </c>
      <c r="K1306" s="70">
        <f t="shared" si="20"/>
        <v>1.8211889056547663</v>
      </c>
    </row>
    <row r="1307" spans="1:11" x14ac:dyDescent="0.25">
      <c r="A1307" s="65">
        <v>44287</v>
      </c>
      <c r="B1307" s="66" t="s">
        <v>139</v>
      </c>
      <c r="C1307" s="66" t="s">
        <v>137</v>
      </c>
      <c r="D1307" s="67">
        <v>253938.3</v>
      </c>
      <c r="E1307" s="66">
        <v>0.20369999999999999</v>
      </c>
      <c r="F1307" s="67">
        <v>51727.231709999898</v>
      </c>
      <c r="G1307" s="66" t="s">
        <v>88</v>
      </c>
      <c r="H1307" s="68">
        <v>3.2187796330352299E-3</v>
      </c>
      <c r="I1307" s="87">
        <v>166.49855990144201</v>
      </c>
      <c r="J1307" s="69" t="str">
        <f>_xlfn.XLOOKUP(SimpleBB[[#This Row],[customer_code]],'Input  - indicative charges'!$B$13:$B$69,'Input  - indicative charges'!$E$13:$E$69)</f>
        <v>North Island generation</v>
      </c>
      <c r="K1307" s="70">
        <f t="shared" si="20"/>
        <v>153.92018308007675</v>
      </c>
    </row>
    <row r="1308" spans="1:11" x14ac:dyDescent="0.25">
      <c r="A1308" s="65">
        <v>44287</v>
      </c>
      <c r="B1308" s="66" t="s">
        <v>139</v>
      </c>
      <c r="C1308" s="66" t="s">
        <v>137</v>
      </c>
      <c r="D1308" s="67">
        <v>253938.3</v>
      </c>
      <c r="E1308" s="66">
        <v>0.20369999999999999</v>
      </c>
      <c r="F1308" s="67">
        <v>51727.231709999898</v>
      </c>
      <c r="G1308" s="66" t="s">
        <v>90</v>
      </c>
      <c r="H1308" s="68">
        <v>2.5067266564963E-5</v>
      </c>
      <c r="I1308" s="87">
        <v>1.29666030594218</v>
      </c>
      <c r="J1308" s="69" t="str">
        <f>_xlfn.XLOOKUP(SimpleBB[[#This Row],[customer_code]],'Input  - indicative charges'!$B$13:$B$69,'Input  - indicative charges'!$E$13:$E$69)</f>
        <v>Upper South Island distributor</v>
      </c>
      <c r="K1308" s="70">
        <f t="shared" si="20"/>
        <v>1.1987022098054805</v>
      </c>
    </row>
    <row r="1309" spans="1:11" x14ac:dyDescent="0.25">
      <c r="A1309" s="65">
        <v>44287</v>
      </c>
      <c r="B1309" s="66" t="s">
        <v>139</v>
      </c>
      <c r="C1309" s="66" t="s">
        <v>137</v>
      </c>
      <c r="D1309" s="67">
        <v>253938.3</v>
      </c>
      <c r="E1309" s="66">
        <v>0.20369999999999999</v>
      </c>
      <c r="F1309" s="67">
        <v>51727.231709999898</v>
      </c>
      <c r="G1309" s="66" t="s">
        <v>92</v>
      </c>
      <c r="H1309" s="68">
        <v>2.1069563961040799E-2</v>
      </c>
      <c r="I1309" s="87">
        <v>1089.8702170414199</v>
      </c>
      <c r="J1309" s="69" t="str">
        <f>_xlfn.XLOOKUP(SimpleBB[[#This Row],[customer_code]],'Input  - indicative charges'!$B$13:$B$69,'Input  - indicative charges'!$E$13:$E$69)</f>
        <v>North Island generation</v>
      </c>
      <c r="K1309" s="70">
        <f t="shared" si="20"/>
        <v>1007.5343801161939</v>
      </c>
    </row>
    <row r="1310" spans="1:11" x14ac:dyDescent="0.25">
      <c r="A1310" s="65">
        <v>44287</v>
      </c>
      <c r="B1310" s="66" t="s">
        <v>139</v>
      </c>
      <c r="C1310" s="66" t="s">
        <v>137</v>
      </c>
      <c r="D1310" s="67">
        <v>253938.3</v>
      </c>
      <c r="E1310" s="66">
        <v>0.20369999999999999</v>
      </c>
      <c r="F1310" s="67">
        <v>51727.231709999898</v>
      </c>
      <c r="G1310" s="66" t="s">
        <v>94</v>
      </c>
      <c r="H1310" s="68">
        <v>0.111987667455832</v>
      </c>
      <c r="I1310" s="87">
        <v>5792.8120231502598</v>
      </c>
      <c r="J1310" s="69" t="str">
        <f>_xlfn.XLOOKUP(SimpleBB[[#This Row],[customer_code]],'Input  - indicative charges'!$B$13:$B$69,'Input  - indicative charges'!$E$13:$E$69)</f>
        <v>North Island generation</v>
      </c>
      <c r="K1310" s="70">
        <f t="shared" si="20"/>
        <v>5355.1855804612014</v>
      </c>
    </row>
    <row r="1311" spans="1:11" x14ac:dyDescent="0.25">
      <c r="A1311" s="65">
        <v>44287</v>
      </c>
      <c r="B1311" s="66" t="s">
        <v>139</v>
      </c>
      <c r="C1311" s="66" t="s">
        <v>137</v>
      </c>
      <c r="D1311" s="67">
        <v>253938.3</v>
      </c>
      <c r="E1311" s="66">
        <v>0.20369999999999999</v>
      </c>
      <c r="F1311" s="67">
        <v>51727.231709999898</v>
      </c>
      <c r="G1311" s="66" t="s">
        <v>96</v>
      </c>
      <c r="H1311" s="68">
        <v>6.5280141248525E-5</v>
      </c>
      <c r="I1311" s="87">
        <v>3.3767609924239799</v>
      </c>
      <c r="J1311" s="69" t="str">
        <f>_xlfn.XLOOKUP(SimpleBB[[#This Row],[customer_code]],'Input  - indicative charges'!$B$13:$B$69,'Input  - indicative charges'!$E$13:$E$69)</f>
        <v>Upper North Island distributor</v>
      </c>
      <c r="K1311" s="70">
        <f t="shared" si="20"/>
        <v>3.1216586526587684</v>
      </c>
    </row>
    <row r="1312" spans="1:11" x14ac:dyDescent="0.25">
      <c r="A1312" s="65">
        <v>44287</v>
      </c>
      <c r="B1312" s="66" t="s">
        <v>139</v>
      </c>
      <c r="C1312" s="66" t="s">
        <v>137</v>
      </c>
      <c r="D1312" s="67">
        <v>253938.3</v>
      </c>
      <c r="E1312" s="66">
        <v>0.20369999999999999</v>
      </c>
      <c r="F1312" s="67">
        <v>51727.231709999898</v>
      </c>
      <c r="G1312" s="66" t="s">
        <v>98</v>
      </c>
      <c r="H1312" s="68">
        <v>2.53723080525402E-5</v>
      </c>
      <c r="I1312" s="87">
        <v>1.31243925765124</v>
      </c>
      <c r="J1312" s="69" t="str">
        <f>_xlfn.XLOOKUP(SimpleBB[[#This Row],[customer_code]],'Input  - indicative charges'!$B$13:$B$69,'Input  - indicative charges'!$E$13:$E$69)</f>
        <v>Major Industrial</v>
      </c>
      <c r="K1312" s="70">
        <f t="shared" si="20"/>
        <v>1.2132891175679732</v>
      </c>
    </row>
    <row r="1313" spans="1:11" x14ac:dyDescent="0.25">
      <c r="A1313" s="65">
        <v>44287</v>
      </c>
      <c r="B1313" s="66" t="s">
        <v>139</v>
      </c>
      <c r="C1313" s="66" t="s">
        <v>137</v>
      </c>
      <c r="D1313" s="67">
        <v>253938.3</v>
      </c>
      <c r="E1313" s="66">
        <v>0.20369999999999999</v>
      </c>
      <c r="F1313" s="67">
        <v>51727.231709999898</v>
      </c>
      <c r="G1313" s="66" t="s">
        <v>100</v>
      </c>
      <c r="H1313" s="68">
        <v>1.9244040630288901E-2</v>
      </c>
      <c r="I1313" s="87">
        <v>995.44094871961204</v>
      </c>
      <c r="J1313" s="69" t="str">
        <f>_xlfn.XLOOKUP(SimpleBB[[#This Row],[customer_code]],'Input  - indicative charges'!$B$13:$B$69,'Input  - indicative charges'!$E$13:$E$69)</f>
        <v>North Island generation</v>
      </c>
      <c r="K1313" s="70">
        <f t="shared" si="20"/>
        <v>920.23890875107202</v>
      </c>
    </row>
    <row r="1314" spans="1:11" x14ac:dyDescent="0.25">
      <c r="A1314" s="65">
        <v>44287</v>
      </c>
      <c r="B1314" s="66" t="s">
        <v>139</v>
      </c>
      <c r="C1314" s="66" t="s">
        <v>137</v>
      </c>
      <c r="D1314" s="67">
        <v>253938.3</v>
      </c>
      <c r="E1314" s="66">
        <v>0.20369999999999999</v>
      </c>
      <c r="F1314" s="67">
        <v>51727.231709999898</v>
      </c>
      <c r="G1314" s="66" t="s">
        <v>102</v>
      </c>
      <c r="H1314" s="68">
        <v>2.35564823639174E-2</v>
      </c>
      <c r="I1314" s="87">
        <v>1218.5116215108801</v>
      </c>
      <c r="J1314" s="69" t="str">
        <f>_xlfn.XLOOKUP(SimpleBB[[#This Row],[customer_code]],'Input  - indicative charges'!$B$13:$B$69,'Input  - indicative charges'!$E$13:$E$69)</f>
        <v>Lower North Island distributor</v>
      </c>
      <c r="K1314" s="70">
        <f t="shared" si="20"/>
        <v>1126.4573818486913</v>
      </c>
    </row>
    <row r="1315" spans="1:11" x14ac:dyDescent="0.25">
      <c r="A1315" s="65">
        <v>44287</v>
      </c>
      <c r="B1315" s="66" t="s">
        <v>139</v>
      </c>
      <c r="C1315" s="66" t="s">
        <v>137</v>
      </c>
      <c r="D1315" s="67">
        <v>253938.3</v>
      </c>
      <c r="E1315" s="66">
        <v>0.20369999999999999</v>
      </c>
      <c r="F1315" s="67">
        <v>51727.231709999898</v>
      </c>
      <c r="G1315" s="66" t="s">
        <v>104</v>
      </c>
      <c r="H1315" s="68">
        <v>2.07828466534213E-3</v>
      </c>
      <c r="I1315" s="87">
        <v>107.503912443492</v>
      </c>
      <c r="J1315" s="69" t="str">
        <f>_xlfn.XLOOKUP(SimpleBB[[#This Row],[customer_code]],'Input  - indicative charges'!$B$13:$B$69,'Input  - indicative charges'!$E$13:$E$69)</f>
        <v>Lower North Island distributor</v>
      </c>
      <c r="K1315" s="70">
        <f t="shared" si="20"/>
        <v>99.38237240563376</v>
      </c>
    </row>
    <row r="1316" spans="1:11" x14ac:dyDescent="0.25">
      <c r="A1316" s="65">
        <v>44287</v>
      </c>
      <c r="B1316" s="66" t="s">
        <v>139</v>
      </c>
      <c r="C1316" s="66" t="s">
        <v>137</v>
      </c>
      <c r="D1316" s="67">
        <v>253938.3</v>
      </c>
      <c r="E1316" s="66">
        <v>0.20369999999999999</v>
      </c>
      <c r="F1316" s="67">
        <v>51727.231709999898</v>
      </c>
      <c r="G1316" s="66" t="s">
        <v>106</v>
      </c>
      <c r="H1316" s="68">
        <v>5.0538324484094201E-3</v>
      </c>
      <c r="I1316" s="87">
        <v>261.42076208239098</v>
      </c>
      <c r="J1316" s="69" t="str">
        <f>_xlfn.XLOOKUP(SimpleBB[[#This Row],[customer_code]],'Input  - indicative charges'!$B$13:$B$69,'Input  - indicative charges'!$E$13:$E$69)</f>
        <v>Upper North Island distributor</v>
      </c>
      <c r="K1316" s="70">
        <f t="shared" si="20"/>
        <v>241.67134889619138</v>
      </c>
    </row>
    <row r="1317" spans="1:11" x14ac:dyDescent="0.25">
      <c r="A1317" s="65">
        <v>44287</v>
      </c>
      <c r="B1317" s="66" t="s">
        <v>139</v>
      </c>
      <c r="C1317" s="66" t="s">
        <v>137</v>
      </c>
      <c r="D1317" s="67">
        <v>253938.3</v>
      </c>
      <c r="E1317" s="66">
        <v>0.20369999999999999</v>
      </c>
      <c r="F1317" s="67">
        <v>51727.231709999898</v>
      </c>
      <c r="G1317" s="66" t="s">
        <v>108</v>
      </c>
      <c r="H1317" s="68">
        <v>4.6932854130291198E-3</v>
      </c>
      <c r="I1317" s="87">
        <v>242.77066204092</v>
      </c>
      <c r="J1317" s="69" t="str">
        <f>_xlfn.XLOOKUP(SimpleBB[[#This Row],[customer_code]],'Input  - indicative charges'!$B$13:$B$69,'Input  - indicative charges'!$E$13:$E$69)</f>
        <v>Lower North Island distributor</v>
      </c>
      <c r="K1317" s="70">
        <f t="shared" si="20"/>
        <v>224.4301978943796</v>
      </c>
    </row>
    <row r="1318" spans="1:11" x14ac:dyDescent="0.25">
      <c r="A1318" s="65">
        <v>44287</v>
      </c>
      <c r="B1318" s="66" t="s">
        <v>139</v>
      </c>
      <c r="C1318" s="66" t="s">
        <v>137</v>
      </c>
      <c r="D1318" s="67">
        <v>253938.3</v>
      </c>
      <c r="E1318" s="66">
        <v>0.20369999999999999</v>
      </c>
      <c r="F1318" s="67">
        <v>51727.231709999898</v>
      </c>
      <c r="G1318" s="66" t="s">
        <v>110</v>
      </c>
      <c r="H1318" s="68">
        <v>1.11029151644394E-5</v>
      </c>
      <c r="I1318" s="87">
        <v>0.57432306536743205</v>
      </c>
      <c r="J1318" s="69" t="str">
        <f>_xlfn.XLOOKUP(SimpleBB[[#This Row],[customer_code]],'Input  - indicative charges'!$B$13:$B$69,'Input  - indicative charges'!$E$13:$E$69)</f>
        <v>Lower South Island distributor</v>
      </c>
      <c r="K1318" s="70">
        <f t="shared" si="20"/>
        <v>0.53093499079387785</v>
      </c>
    </row>
    <row r="1319" spans="1:11" x14ac:dyDescent="0.25">
      <c r="A1319" s="65">
        <v>44287</v>
      </c>
      <c r="B1319" s="66" t="s">
        <v>139</v>
      </c>
      <c r="C1319" s="66" t="s">
        <v>137</v>
      </c>
      <c r="D1319" s="67">
        <v>253938.3</v>
      </c>
      <c r="E1319" s="66">
        <v>0.20369999999999999</v>
      </c>
      <c r="F1319" s="67">
        <v>51727.231709999898</v>
      </c>
      <c r="G1319" s="66" t="s">
        <v>112</v>
      </c>
      <c r="H1319" s="68">
        <v>2.65899187076823E-3</v>
      </c>
      <c r="I1319" s="87">
        <v>137.54228861423499</v>
      </c>
      <c r="J1319" s="69" t="str">
        <f>_xlfn.XLOOKUP(SimpleBB[[#This Row],[customer_code]],'Input  - indicative charges'!$B$13:$B$69,'Input  - indicative charges'!$E$13:$E$69)</f>
        <v>North Island generation</v>
      </c>
      <c r="K1319" s="70">
        <f t="shared" si="20"/>
        <v>127.15145558788977</v>
      </c>
    </row>
    <row r="1320" spans="1:11" x14ac:dyDescent="0.25">
      <c r="A1320" s="65">
        <v>44287</v>
      </c>
      <c r="B1320" s="66" t="s">
        <v>139</v>
      </c>
      <c r="C1320" s="66" t="s">
        <v>137</v>
      </c>
      <c r="D1320" s="67">
        <v>253938.3</v>
      </c>
      <c r="E1320" s="66">
        <v>0.20369999999999999</v>
      </c>
      <c r="F1320" s="67">
        <v>51727.231709999898</v>
      </c>
      <c r="G1320" s="66" t="s">
        <v>114</v>
      </c>
      <c r="H1320" s="68">
        <v>2.3756678559011101E-3</v>
      </c>
      <c r="I1320" s="87">
        <v>122.88672164819501</v>
      </c>
      <c r="J1320" s="69" t="str">
        <f>_xlfn.XLOOKUP(SimpleBB[[#This Row],[customer_code]],'Input  - indicative charges'!$B$13:$B$69,'Input  - indicative charges'!$E$13:$E$69)</f>
        <v>Lower North Island distributor</v>
      </c>
      <c r="K1320" s="70">
        <f t="shared" si="20"/>
        <v>113.60306482769039</v>
      </c>
    </row>
    <row r="1321" spans="1:11" x14ac:dyDescent="0.25">
      <c r="A1321" s="65">
        <v>44287</v>
      </c>
      <c r="B1321" s="66" t="s">
        <v>139</v>
      </c>
      <c r="C1321" s="66" t="s">
        <v>137</v>
      </c>
      <c r="D1321" s="67">
        <v>253938.3</v>
      </c>
      <c r="E1321" s="66">
        <v>0.20369999999999999</v>
      </c>
      <c r="F1321" s="67">
        <v>51727.231709999898</v>
      </c>
      <c r="G1321" s="66" t="s">
        <v>116</v>
      </c>
      <c r="H1321" s="68">
        <v>1.1941978995394001E-4</v>
      </c>
      <c r="I1321" s="87">
        <v>6.1772551457070204</v>
      </c>
      <c r="J1321" s="69" t="str">
        <f>_xlfn.XLOOKUP(SimpleBB[[#This Row],[customer_code]],'Input  - indicative charges'!$B$13:$B$69,'Input  - indicative charges'!$E$13:$E$69)</f>
        <v>Major Industrial</v>
      </c>
      <c r="K1321" s="70">
        <f t="shared" si="20"/>
        <v>5.7105853859780806</v>
      </c>
    </row>
    <row r="1322" spans="1:11" x14ac:dyDescent="0.25">
      <c r="A1322" s="65">
        <v>44287</v>
      </c>
      <c r="B1322" s="66" t="s">
        <v>139</v>
      </c>
      <c r="C1322" s="66" t="s">
        <v>137</v>
      </c>
      <c r="D1322" s="67">
        <v>253938.3</v>
      </c>
      <c r="E1322" s="66">
        <v>0.20369999999999999</v>
      </c>
      <c r="F1322" s="67">
        <v>51727.231709999898</v>
      </c>
      <c r="G1322" s="66" t="s">
        <v>118</v>
      </c>
      <c r="H1322" s="68">
        <v>5.20906844209834E-6</v>
      </c>
      <c r="I1322" s="87">
        <v>0.26945069029766899</v>
      </c>
      <c r="J1322" s="69" t="str">
        <f>_xlfn.XLOOKUP(SimpleBB[[#This Row],[customer_code]],'Input  - indicative charges'!$B$13:$B$69,'Input  - indicative charges'!$E$13:$E$69)</f>
        <v>Upper South Island distributor</v>
      </c>
      <c r="K1322" s="70">
        <f t="shared" si="20"/>
        <v>0.24909464445951091</v>
      </c>
    </row>
    <row r="1323" spans="1:11" x14ac:dyDescent="0.25">
      <c r="A1323" s="65">
        <v>44287</v>
      </c>
      <c r="B1323" s="66" t="s">
        <v>139</v>
      </c>
      <c r="C1323" s="66" t="s">
        <v>137</v>
      </c>
      <c r="D1323" s="67">
        <v>253938.3</v>
      </c>
      <c r="E1323" s="66">
        <v>0.20369999999999999</v>
      </c>
      <c r="F1323" s="67">
        <v>51727.231709999898</v>
      </c>
      <c r="G1323" s="66" t="s">
        <v>120</v>
      </c>
      <c r="H1323" s="68">
        <v>2.03758777680711E-2</v>
      </c>
      <c r="I1323" s="87">
        <v>1053.9877506036501</v>
      </c>
      <c r="J1323" s="69" t="str">
        <f>_xlfn.XLOOKUP(SimpleBB[[#This Row],[customer_code]],'Input  - indicative charges'!$B$13:$B$69,'Input  - indicative charges'!$E$13:$E$69)</f>
        <v>Lower North Island distributor</v>
      </c>
      <c r="K1323" s="70">
        <f t="shared" si="20"/>
        <v>974.36270699940792</v>
      </c>
    </row>
    <row r="1324" spans="1:11" x14ac:dyDescent="0.25">
      <c r="A1324" s="65">
        <v>44287</v>
      </c>
      <c r="B1324" s="66" t="s">
        <v>139</v>
      </c>
      <c r="C1324" s="66" t="s">
        <v>137</v>
      </c>
      <c r="D1324" s="67">
        <v>253938.3</v>
      </c>
      <c r="E1324" s="66">
        <v>0.20369999999999999</v>
      </c>
      <c r="F1324" s="67">
        <v>51727.231709999898</v>
      </c>
      <c r="G1324" s="66" t="s">
        <v>241</v>
      </c>
      <c r="H1324" s="68">
        <v>3.30861757042902E-4</v>
      </c>
      <c r="I1324" s="87">
        <v>17.114562770535901</v>
      </c>
      <c r="J1324" s="69" t="str">
        <f>_xlfn.XLOOKUP(SimpleBB[[#This Row],[customer_code]],'Input  - indicative charges'!$B$13:$B$69,'Input  - indicative charges'!$E$13:$E$69)</f>
        <v>North Island generation</v>
      </c>
      <c r="K1324" s="70">
        <f t="shared" si="20"/>
        <v>15.821618136131018</v>
      </c>
    </row>
    <row r="1325" spans="1:11" x14ac:dyDescent="0.25">
      <c r="A1325" s="65">
        <v>44317</v>
      </c>
      <c r="B1325" s="66" t="s">
        <v>139</v>
      </c>
      <c r="C1325" s="66" t="s">
        <v>137</v>
      </c>
      <c r="D1325" s="67">
        <v>519441.30499999999</v>
      </c>
      <c r="E1325" s="66">
        <v>0.1762</v>
      </c>
      <c r="F1325" s="67">
        <v>91525.557940999905</v>
      </c>
      <c r="G1325" s="66" t="s">
        <v>8</v>
      </c>
      <c r="H1325" s="68">
        <v>2.7141581649337401E-5</v>
      </c>
      <c r="I1325" s="87">
        <v>2.48414840385681</v>
      </c>
      <c r="J1325" s="69" t="str">
        <f>_xlfn.XLOOKUP(SimpleBB[[#This Row],[customer_code]],'Input  - indicative charges'!$B$13:$B$69,'Input  - indicative charges'!$E$13:$E$69)</f>
        <v>Lower South Island distributor</v>
      </c>
      <c r="K1325" s="70">
        <f t="shared" si="20"/>
        <v>2.2964797854471359</v>
      </c>
    </row>
    <row r="1326" spans="1:11" x14ac:dyDescent="0.25">
      <c r="A1326" s="65">
        <v>44317</v>
      </c>
      <c r="B1326" s="66" t="s">
        <v>139</v>
      </c>
      <c r="C1326" s="66" t="s">
        <v>137</v>
      </c>
      <c r="D1326" s="67">
        <v>519441.30499999999</v>
      </c>
      <c r="E1326" s="66">
        <v>0.1762</v>
      </c>
      <c r="F1326" s="67">
        <v>91525.557940999905</v>
      </c>
      <c r="G1326" s="66" t="s">
        <v>10</v>
      </c>
      <c r="H1326" s="68">
        <v>1.27890465499365E-6</v>
      </c>
      <c r="I1326" s="87">
        <v>0.117052462101636</v>
      </c>
      <c r="J1326" s="69" t="str">
        <f>_xlfn.XLOOKUP(SimpleBB[[#This Row],[customer_code]],'Input  - indicative charges'!$B$13:$B$69,'Input  - indicative charges'!$E$13:$E$69)</f>
        <v>Upper South Island distributor</v>
      </c>
      <c r="K1326" s="70">
        <f t="shared" si="20"/>
        <v>0.10820956293749615</v>
      </c>
    </row>
    <row r="1327" spans="1:11" x14ac:dyDescent="0.25">
      <c r="A1327" s="65">
        <v>44317</v>
      </c>
      <c r="B1327" s="66" t="s">
        <v>139</v>
      </c>
      <c r="C1327" s="66" t="s">
        <v>137</v>
      </c>
      <c r="D1327" s="67">
        <v>519441.30499999999</v>
      </c>
      <c r="E1327" s="66">
        <v>0.1762</v>
      </c>
      <c r="F1327" s="67">
        <v>91525.557940999905</v>
      </c>
      <c r="G1327" s="66" t="s">
        <v>12</v>
      </c>
      <c r="H1327" s="68">
        <v>4.0916063623891899E-2</v>
      </c>
      <c r="I1327" s="87">
        <v>3744.8655519261602</v>
      </c>
      <c r="J1327" s="69" t="str">
        <f>_xlfn.XLOOKUP(SimpleBB[[#This Row],[customer_code]],'Input  - indicative charges'!$B$13:$B$69,'Input  - indicative charges'!$E$13:$E$69)</f>
        <v>Lower North Island distributor</v>
      </c>
      <c r="K1327" s="70">
        <f t="shared" si="20"/>
        <v>3461.9542157238511</v>
      </c>
    </row>
    <row r="1328" spans="1:11" x14ac:dyDescent="0.25">
      <c r="A1328" s="65">
        <v>44317</v>
      </c>
      <c r="B1328" s="66" t="s">
        <v>139</v>
      </c>
      <c r="C1328" s="66" t="s">
        <v>137</v>
      </c>
      <c r="D1328" s="67">
        <v>519441.30499999999</v>
      </c>
      <c r="E1328" s="66">
        <v>0.1762</v>
      </c>
      <c r="F1328" s="67">
        <v>91525.557940999905</v>
      </c>
      <c r="G1328" s="66" t="s">
        <v>14</v>
      </c>
      <c r="H1328" s="68">
        <v>4.8922326448037302E-3</v>
      </c>
      <c r="I1328" s="87">
        <v>447.76432239283503</v>
      </c>
      <c r="J1328" s="69" t="str">
        <f>_xlfn.XLOOKUP(SimpleBB[[#This Row],[customer_code]],'Input  - indicative charges'!$B$13:$B$69,'Input  - indicative charges'!$E$13:$E$69)</f>
        <v>Upper North Island distributor</v>
      </c>
      <c r="K1328" s="70">
        <f t="shared" si="20"/>
        <v>413.93731285260674</v>
      </c>
    </row>
    <row r="1329" spans="1:11" x14ac:dyDescent="0.25">
      <c r="A1329" s="65">
        <v>44317</v>
      </c>
      <c r="B1329" s="66" t="s">
        <v>139</v>
      </c>
      <c r="C1329" s="66" t="s">
        <v>137</v>
      </c>
      <c r="D1329" s="67">
        <v>519441.30499999999</v>
      </c>
      <c r="E1329" s="66">
        <v>0.1762</v>
      </c>
      <c r="F1329" s="67">
        <v>91525.557940999905</v>
      </c>
      <c r="G1329" s="66" t="s">
        <v>16</v>
      </c>
      <c r="H1329" s="68">
        <v>3.5666576167424302E-2</v>
      </c>
      <c r="I1329" s="87">
        <v>3264.4032835686799</v>
      </c>
      <c r="J1329" s="69" t="str">
        <f>_xlfn.XLOOKUP(SimpleBB[[#This Row],[customer_code]],'Input  - indicative charges'!$B$13:$B$69,'Input  - indicative charges'!$E$13:$E$69)</f>
        <v>South Island generation</v>
      </c>
      <c r="K1329" s="70">
        <f t="shared" si="20"/>
        <v>3017.789170978549</v>
      </c>
    </row>
    <row r="1330" spans="1:11" x14ac:dyDescent="0.25">
      <c r="A1330" s="65">
        <v>44317</v>
      </c>
      <c r="B1330" s="66" t="s">
        <v>139</v>
      </c>
      <c r="C1330" s="66" t="s">
        <v>137</v>
      </c>
      <c r="D1330" s="67">
        <v>519441.30499999999</v>
      </c>
      <c r="E1330" s="66">
        <v>0.1762</v>
      </c>
      <c r="F1330" s="67">
        <v>91525.557940999905</v>
      </c>
      <c r="G1330" s="66" t="s">
        <v>19</v>
      </c>
      <c r="H1330" s="68">
        <v>6.7020754828336194E-5</v>
      </c>
      <c r="I1330" s="87">
        <v>6.13411197929043</v>
      </c>
      <c r="J1330" s="69" t="str">
        <f>_xlfn.XLOOKUP(SimpleBB[[#This Row],[customer_code]],'Input  - indicative charges'!$B$13:$B$69,'Input  - indicative charges'!$E$13:$E$69)</f>
        <v>Lower South Island distributor</v>
      </c>
      <c r="K1330" s="70">
        <f t="shared" si="20"/>
        <v>5.6707015330641175</v>
      </c>
    </row>
    <row r="1331" spans="1:11" x14ac:dyDescent="0.25">
      <c r="A1331" s="65">
        <v>44317</v>
      </c>
      <c r="B1331" s="66" t="s">
        <v>139</v>
      </c>
      <c r="C1331" s="66" t="s">
        <v>137</v>
      </c>
      <c r="D1331" s="67">
        <v>519441.30499999999</v>
      </c>
      <c r="E1331" s="66">
        <v>0.1762</v>
      </c>
      <c r="F1331" s="67">
        <v>91525.557940999905</v>
      </c>
      <c r="G1331" s="66" t="s">
        <v>21</v>
      </c>
      <c r="H1331" s="68">
        <v>1.9745899991280101E-5</v>
      </c>
      <c r="I1331" s="87">
        <v>1.8072545137491001</v>
      </c>
      <c r="J1331" s="69" t="str">
        <f>_xlfn.XLOOKUP(SimpleBB[[#This Row],[customer_code]],'Input  - indicative charges'!$B$13:$B$69,'Input  - indicative charges'!$E$13:$E$69)</f>
        <v>Upper South Island distributor</v>
      </c>
      <c r="K1331" s="70">
        <f t="shared" si="20"/>
        <v>1.6707228326372292</v>
      </c>
    </row>
    <row r="1332" spans="1:11" x14ac:dyDescent="0.25">
      <c r="A1332" s="65">
        <v>44317</v>
      </c>
      <c r="B1332" s="66" t="s">
        <v>139</v>
      </c>
      <c r="C1332" s="66" t="s">
        <v>137</v>
      </c>
      <c r="D1332" s="67">
        <v>519441.30499999999</v>
      </c>
      <c r="E1332" s="66">
        <v>0.1762</v>
      </c>
      <c r="F1332" s="67">
        <v>91525.557940999905</v>
      </c>
      <c r="G1332" s="66" t="s">
        <v>23</v>
      </c>
      <c r="H1332" s="68">
        <v>9.86462703120156E-5</v>
      </c>
      <c r="I1332" s="87">
        <v>9.0286549291059295</v>
      </c>
      <c r="J1332" s="69" t="str">
        <f>_xlfn.XLOOKUP(SimpleBB[[#This Row],[customer_code]],'Input  - indicative charges'!$B$13:$B$69,'Input  - indicative charges'!$E$13:$E$69)</f>
        <v>Lower North Island distributor</v>
      </c>
      <c r="K1332" s="70">
        <f t="shared" si="20"/>
        <v>8.3465720092560769</v>
      </c>
    </row>
    <row r="1333" spans="1:11" x14ac:dyDescent="0.25">
      <c r="A1333" s="65">
        <v>44317</v>
      </c>
      <c r="B1333" s="66" t="s">
        <v>139</v>
      </c>
      <c r="C1333" s="66" t="s">
        <v>137</v>
      </c>
      <c r="D1333" s="67">
        <v>519441.30499999999</v>
      </c>
      <c r="E1333" s="66">
        <v>0.1762</v>
      </c>
      <c r="F1333" s="67">
        <v>91525.557940999905</v>
      </c>
      <c r="G1333" s="66" t="s">
        <v>25</v>
      </c>
      <c r="H1333" s="68">
        <v>4.4749343287398498E-2</v>
      </c>
      <c r="I1333" s="87">
        <v>4095.7086118724901</v>
      </c>
      <c r="J1333" s="69" t="str">
        <f>_xlfn.XLOOKUP(SimpleBB[[#This Row],[customer_code]],'Input  - indicative charges'!$B$13:$B$69,'Input  - indicative charges'!$E$13:$E$69)</f>
        <v>North Island generation</v>
      </c>
      <c r="K1333" s="70">
        <f t="shared" si="20"/>
        <v>3786.2923244214853</v>
      </c>
    </row>
    <row r="1334" spans="1:11" x14ac:dyDescent="0.25">
      <c r="A1334" s="65">
        <v>44317</v>
      </c>
      <c r="B1334" s="66" t="s">
        <v>139</v>
      </c>
      <c r="C1334" s="66" t="s">
        <v>137</v>
      </c>
      <c r="D1334" s="67">
        <v>519441.30499999999</v>
      </c>
      <c r="E1334" s="66">
        <v>0.1762</v>
      </c>
      <c r="F1334" s="67">
        <v>91525.557940999905</v>
      </c>
      <c r="G1334" s="66" t="s">
        <v>27</v>
      </c>
      <c r="H1334" s="68">
        <v>2.84079390344616E-2</v>
      </c>
      <c r="I1334" s="87">
        <v>2600.0524700830101</v>
      </c>
      <c r="J1334" s="69" t="str">
        <f>_xlfn.XLOOKUP(SimpleBB[[#This Row],[customer_code]],'Input  - indicative charges'!$B$13:$B$69,'Input  - indicative charges'!$E$13:$E$69)</f>
        <v>Lower North Island distributor</v>
      </c>
      <c r="K1334" s="70">
        <f t="shared" si="20"/>
        <v>2403.6277097524412</v>
      </c>
    </row>
    <row r="1335" spans="1:11" x14ac:dyDescent="0.25">
      <c r="A1335" s="65">
        <v>44317</v>
      </c>
      <c r="B1335" s="66" t="s">
        <v>139</v>
      </c>
      <c r="C1335" s="66" t="s">
        <v>137</v>
      </c>
      <c r="D1335" s="67">
        <v>519441.30499999999</v>
      </c>
      <c r="E1335" s="66">
        <v>0.1762</v>
      </c>
      <c r="F1335" s="67">
        <v>91525.557940999905</v>
      </c>
      <c r="G1335" s="66" t="s">
        <v>29</v>
      </c>
      <c r="H1335" s="68">
        <v>1.8640034527651401E-4</v>
      </c>
      <c r="I1335" s="87">
        <v>17.060395601827999</v>
      </c>
      <c r="J1335" s="69" t="str">
        <f>_xlfn.XLOOKUP(SimpleBB[[#This Row],[customer_code]],'Input  - indicative charges'!$B$13:$B$69,'Input  - indicative charges'!$E$13:$E$69)</f>
        <v>Lower North Island distributor</v>
      </c>
      <c r="K1335" s="70">
        <f t="shared" si="20"/>
        <v>15.771543105275587</v>
      </c>
    </row>
    <row r="1336" spans="1:11" x14ac:dyDescent="0.25">
      <c r="A1336" s="65">
        <v>44317</v>
      </c>
      <c r="B1336" s="66" t="s">
        <v>139</v>
      </c>
      <c r="C1336" s="66" t="s">
        <v>137</v>
      </c>
      <c r="D1336" s="67">
        <v>519441.30499999999</v>
      </c>
      <c r="E1336" s="66">
        <v>0.1762</v>
      </c>
      <c r="F1336" s="67">
        <v>91525.557940999905</v>
      </c>
      <c r="G1336" s="66" t="s">
        <v>31</v>
      </c>
      <c r="H1336" s="68">
        <v>2.6742412476399299E-2</v>
      </c>
      <c r="I1336" s="87">
        <v>2447.6142225908002</v>
      </c>
      <c r="J1336" s="69" t="str">
        <f>_xlfn.XLOOKUP(SimpleBB[[#This Row],[customer_code]],'Input  - indicative charges'!$B$13:$B$69,'Input  - indicative charges'!$E$13:$E$69)</f>
        <v>Major Industrial</v>
      </c>
      <c r="K1336" s="70">
        <f t="shared" si="20"/>
        <v>2262.7056322504136</v>
      </c>
    </row>
    <row r="1337" spans="1:11" x14ac:dyDescent="0.25">
      <c r="A1337" s="65">
        <v>44317</v>
      </c>
      <c r="B1337" s="66" t="s">
        <v>139</v>
      </c>
      <c r="C1337" s="66" t="s">
        <v>137</v>
      </c>
      <c r="D1337" s="67">
        <v>519441.30499999999</v>
      </c>
      <c r="E1337" s="66">
        <v>0.1762</v>
      </c>
      <c r="F1337" s="67">
        <v>91525.557940999905</v>
      </c>
      <c r="G1337" s="66" t="s">
        <v>34</v>
      </c>
      <c r="H1337" s="68">
        <v>2.19024583250352E-2</v>
      </c>
      <c r="I1337" s="87">
        <v>2004.6347184783499</v>
      </c>
      <c r="J1337" s="69" t="str">
        <f>_xlfn.XLOOKUP(SimpleBB[[#This Row],[customer_code]],'Input  - indicative charges'!$B$13:$B$69,'Input  - indicative charges'!$E$13:$E$69)</f>
        <v>Major Industrial</v>
      </c>
      <c r="K1337" s="70">
        <f t="shared" si="20"/>
        <v>1853.1916615946263</v>
      </c>
    </row>
    <row r="1338" spans="1:11" x14ac:dyDescent="0.25">
      <c r="A1338" s="65">
        <v>44317</v>
      </c>
      <c r="B1338" s="66" t="s">
        <v>139</v>
      </c>
      <c r="C1338" s="66" t="s">
        <v>137</v>
      </c>
      <c r="D1338" s="67">
        <v>519441.30499999999</v>
      </c>
      <c r="E1338" s="66">
        <v>0.1762</v>
      </c>
      <c r="F1338" s="67">
        <v>91525.557940999905</v>
      </c>
      <c r="G1338" s="66" t="s">
        <v>36</v>
      </c>
      <c r="H1338" s="68">
        <v>1.26065303943766E-5</v>
      </c>
      <c r="I1338" s="87">
        <v>1.1538197280455</v>
      </c>
      <c r="J1338" s="69" t="str">
        <f>_xlfn.XLOOKUP(SimpleBB[[#This Row],[customer_code]],'Input  - indicative charges'!$B$13:$B$69,'Input  - indicative charges'!$E$13:$E$69)</f>
        <v>Upper South Island distributor</v>
      </c>
      <c r="K1338" s="70">
        <f t="shared" si="20"/>
        <v>1.0666527319353085</v>
      </c>
    </row>
    <row r="1339" spans="1:11" x14ac:dyDescent="0.25">
      <c r="A1339" s="65">
        <v>44317</v>
      </c>
      <c r="B1339" s="66" t="s">
        <v>139</v>
      </c>
      <c r="C1339" s="66" t="s">
        <v>137</v>
      </c>
      <c r="D1339" s="67">
        <v>519441.30499999999</v>
      </c>
      <c r="E1339" s="66">
        <v>0.1762</v>
      </c>
      <c r="F1339" s="67">
        <v>91525.557940999905</v>
      </c>
      <c r="G1339" s="66" t="s">
        <v>38</v>
      </c>
      <c r="H1339" s="68">
        <v>3.9967982663628103E-2</v>
      </c>
      <c r="I1339" s="87">
        <v>3658.0919130647799</v>
      </c>
      <c r="J1339" s="69" t="str">
        <f>_xlfn.XLOOKUP(SimpleBB[[#This Row],[customer_code]],'Input  - indicative charges'!$B$13:$B$69,'Input  - indicative charges'!$E$13:$E$69)</f>
        <v>North Island generation</v>
      </c>
      <c r="K1339" s="70">
        <f t="shared" si="20"/>
        <v>3381.7360181131671</v>
      </c>
    </row>
    <row r="1340" spans="1:11" x14ac:dyDescent="0.25">
      <c r="A1340" s="65">
        <v>44317</v>
      </c>
      <c r="B1340" s="66" t="s">
        <v>139</v>
      </c>
      <c r="C1340" s="66" t="s">
        <v>137</v>
      </c>
      <c r="D1340" s="67">
        <v>519441.30499999999</v>
      </c>
      <c r="E1340" s="66">
        <v>0.1762</v>
      </c>
      <c r="F1340" s="67">
        <v>91525.557940999905</v>
      </c>
      <c r="G1340" s="66" t="s">
        <v>40</v>
      </c>
      <c r="H1340" s="68">
        <v>1.5359578040298799E-3</v>
      </c>
      <c r="I1340" s="87">
        <v>140.579394987668</v>
      </c>
      <c r="J1340" s="69" t="str">
        <f>_xlfn.XLOOKUP(SimpleBB[[#This Row],[customer_code]],'Input  - indicative charges'!$B$13:$B$69,'Input  - indicative charges'!$E$13:$E$69)</f>
        <v>North Island generation</v>
      </c>
      <c r="K1340" s="70">
        <f t="shared" si="20"/>
        <v>129.95911932569743</v>
      </c>
    </row>
    <row r="1341" spans="1:11" x14ac:dyDescent="0.25">
      <c r="A1341" s="65">
        <v>44317</v>
      </c>
      <c r="B1341" s="66" t="s">
        <v>139</v>
      </c>
      <c r="C1341" s="66" t="s">
        <v>137</v>
      </c>
      <c r="D1341" s="67">
        <v>519441.30499999999</v>
      </c>
      <c r="E1341" s="66">
        <v>0.1762</v>
      </c>
      <c r="F1341" s="67">
        <v>91525.557940999905</v>
      </c>
      <c r="G1341" s="66" t="s">
        <v>42</v>
      </c>
      <c r="H1341" s="68">
        <v>1.86121670371747E-2</v>
      </c>
      <c r="I1341" s="87">
        <v>1703.48897256851</v>
      </c>
      <c r="J1341" s="69" t="str">
        <f>_xlfn.XLOOKUP(SimpleBB[[#This Row],[customer_code]],'Input  - indicative charges'!$B$13:$B$69,'Input  - indicative charges'!$E$13:$E$69)</f>
        <v>South Island generation</v>
      </c>
      <c r="K1341" s="70">
        <f t="shared" si="20"/>
        <v>1574.7964107788421</v>
      </c>
    </row>
    <row r="1342" spans="1:11" x14ac:dyDescent="0.25">
      <c r="A1342" s="65">
        <v>44317</v>
      </c>
      <c r="B1342" s="66" t="s">
        <v>139</v>
      </c>
      <c r="C1342" s="66" t="s">
        <v>137</v>
      </c>
      <c r="D1342" s="67">
        <v>519441.30499999999</v>
      </c>
      <c r="E1342" s="66">
        <v>0.1762</v>
      </c>
      <c r="F1342" s="67">
        <v>91525.557940999905</v>
      </c>
      <c r="G1342" s="66" t="s">
        <v>44</v>
      </c>
      <c r="H1342" s="68">
        <v>1.69313468131542E-2</v>
      </c>
      <c r="I1342" s="87">
        <v>1549.6509637665099</v>
      </c>
      <c r="J1342" s="69" t="str">
        <f>_xlfn.XLOOKUP(SimpleBB[[#This Row],[customer_code]],'Input  - indicative charges'!$B$13:$B$69,'Input  - indicative charges'!$E$13:$E$69)</f>
        <v>Major Industrial</v>
      </c>
      <c r="K1342" s="70">
        <f t="shared" si="20"/>
        <v>1432.5803189790402</v>
      </c>
    </row>
    <row r="1343" spans="1:11" x14ac:dyDescent="0.25">
      <c r="A1343" s="65">
        <v>44317</v>
      </c>
      <c r="B1343" s="66" t="s">
        <v>139</v>
      </c>
      <c r="C1343" s="66" t="s">
        <v>137</v>
      </c>
      <c r="D1343" s="67">
        <v>519441.30499999999</v>
      </c>
      <c r="E1343" s="66">
        <v>0.1762</v>
      </c>
      <c r="F1343" s="67">
        <v>91525.557940999905</v>
      </c>
      <c r="G1343" s="66" t="s">
        <v>46</v>
      </c>
      <c r="H1343" s="68">
        <v>2.6360797994820402E-5</v>
      </c>
      <c r="I1343" s="87">
        <v>2.4126867442459301</v>
      </c>
      <c r="J1343" s="69" t="str">
        <f>_xlfn.XLOOKUP(SimpleBB[[#This Row],[customer_code]],'Input  - indicative charges'!$B$13:$B$69,'Input  - indicative charges'!$E$13:$E$69)</f>
        <v>Upper South Island distributor</v>
      </c>
      <c r="K1343" s="70">
        <f t="shared" si="20"/>
        <v>2.2304168012566192</v>
      </c>
    </row>
    <row r="1344" spans="1:11" x14ac:dyDescent="0.25">
      <c r="A1344" s="65">
        <v>44317</v>
      </c>
      <c r="B1344" s="66" t="s">
        <v>139</v>
      </c>
      <c r="C1344" s="66" t="s">
        <v>137</v>
      </c>
      <c r="D1344" s="67">
        <v>519441.30499999999</v>
      </c>
      <c r="E1344" s="66">
        <v>0.1762</v>
      </c>
      <c r="F1344" s="67">
        <v>91525.557940999905</v>
      </c>
      <c r="G1344" s="66" t="s">
        <v>48</v>
      </c>
      <c r="H1344" s="68">
        <v>2.2574178428258401E-2</v>
      </c>
      <c r="I1344" s="87">
        <v>2066.1142757060402</v>
      </c>
      <c r="J1344" s="69" t="str">
        <f>_xlfn.XLOOKUP(SimpleBB[[#This Row],[customer_code]],'Input  - indicative charges'!$B$13:$B$69,'Input  - indicative charges'!$E$13:$E$69)</f>
        <v>North Island generation</v>
      </c>
      <c r="K1344" s="70">
        <f t="shared" si="20"/>
        <v>1910.0266559019026</v>
      </c>
    </row>
    <row r="1345" spans="1:11" x14ac:dyDescent="0.25">
      <c r="A1345" s="65">
        <v>44317</v>
      </c>
      <c r="B1345" s="66" t="s">
        <v>139</v>
      </c>
      <c r="C1345" s="66" t="s">
        <v>137</v>
      </c>
      <c r="D1345" s="67">
        <v>519441.30499999999</v>
      </c>
      <c r="E1345" s="66">
        <v>0.1762</v>
      </c>
      <c r="F1345" s="67">
        <v>91525.557940999905</v>
      </c>
      <c r="G1345" s="66" t="s">
        <v>50</v>
      </c>
      <c r="H1345" s="68">
        <v>4.4383172579740499E-3</v>
      </c>
      <c r="I1345" s="87">
        <v>406.21946335524399</v>
      </c>
      <c r="J1345" s="69" t="str">
        <f>_xlfn.XLOOKUP(SimpleBB[[#This Row],[customer_code]],'Input  - indicative charges'!$B$13:$B$69,'Input  - indicative charges'!$E$13:$E$69)</f>
        <v>North Island generation</v>
      </c>
      <c r="K1345" s="70">
        <f t="shared" si="20"/>
        <v>375.53102085292073</v>
      </c>
    </row>
    <row r="1346" spans="1:11" x14ac:dyDescent="0.25">
      <c r="A1346" s="65">
        <v>44317</v>
      </c>
      <c r="B1346" s="66" t="s">
        <v>139</v>
      </c>
      <c r="C1346" s="66" t="s">
        <v>137</v>
      </c>
      <c r="D1346" s="67">
        <v>519441.30499999999</v>
      </c>
      <c r="E1346" s="66">
        <v>0.1762</v>
      </c>
      <c r="F1346" s="67">
        <v>91525.557940999905</v>
      </c>
      <c r="G1346" s="66" t="s">
        <v>52</v>
      </c>
      <c r="H1346" s="68">
        <v>8.9620605896795005E-3</v>
      </c>
      <c r="I1346" s="87">
        <v>820.25759577146403</v>
      </c>
      <c r="J1346" s="69" t="str">
        <f>_xlfn.XLOOKUP(SimpleBB[[#This Row],[customer_code]],'Input  - indicative charges'!$B$13:$B$69,'Input  - indicative charges'!$E$13:$E$69)</f>
        <v>North Island generation</v>
      </c>
      <c r="K1346" s="70">
        <f t="shared" si="20"/>
        <v>758.29003799614179</v>
      </c>
    </row>
    <row r="1347" spans="1:11" x14ac:dyDescent="0.25">
      <c r="A1347" s="65">
        <v>44317</v>
      </c>
      <c r="B1347" s="66" t="s">
        <v>139</v>
      </c>
      <c r="C1347" s="66" t="s">
        <v>137</v>
      </c>
      <c r="D1347" s="67">
        <v>519441.30499999999</v>
      </c>
      <c r="E1347" s="66">
        <v>0.1762</v>
      </c>
      <c r="F1347" s="67">
        <v>91525.557940999905</v>
      </c>
      <c r="G1347" s="66" t="s">
        <v>54</v>
      </c>
      <c r="H1347" s="68">
        <v>2.0831269133939598E-6</v>
      </c>
      <c r="I1347" s="87">
        <v>0.19065935301029599</v>
      </c>
      <c r="J1347" s="69" t="str">
        <f>_xlfn.XLOOKUP(SimpleBB[[#This Row],[customer_code]],'Input  - indicative charges'!$B$13:$B$69,'Input  - indicative charges'!$E$13:$E$69)</f>
        <v>Upper South Island distributor</v>
      </c>
      <c r="K1347" s="70">
        <f t="shared" si="20"/>
        <v>0.17625571379503313</v>
      </c>
    </row>
    <row r="1348" spans="1:11" x14ac:dyDescent="0.25">
      <c r="A1348" s="65">
        <v>44317</v>
      </c>
      <c r="B1348" s="66" t="s">
        <v>139</v>
      </c>
      <c r="C1348" s="66" t="s">
        <v>137</v>
      </c>
      <c r="D1348" s="67">
        <v>519441.30499999999</v>
      </c>
      <c r="E1348" s="66">
        <v>0.1762</v>
      </c>
      <c r="F1348" s="67">
        <v>91525.557940999905</v>
      </c>
      <c r="G1348" s="66" t="s">
        <v>56</v>
      </c>
      <c r="H1348" s="68">
        <v>5.3901585068855899E-4</v>
      </c>
      <c r="I1348" s="87">
        <v>49.333726473313099</v>
      </c>
      <c r="J1348" s="69" t="str">
        <f>_xlfn.XLOOKUP(SimpleBB[[#This Row],[customer_code]],'Input  - indicative charges'!$B$13:$B$69,'Input  - indicative charges'!$E$13:$E$69)</f>
        <v>Upper North Island distributor</v>
      </c>
      <c r="K1348" s="70">
        <f t="shared" si="20"/>
        <v>45.606738072027113</v>
      </c>
    </row>
    <row r="1349" spans="1:11" x14ac:dyDescent="0.25">
      <c r="A1349" s="65">
        <v>44317</v>
      </c>
      <c r="B1349" s="66" t="s">
        <v>139</v>
      </c>
      <c r="C1349" s="66" t="s">
        <v>137</v>
      </c>
      <c r="D1349" s="67">
        <v>519441.30499999999</v>
      </c>
      <c r="E1349" s="66">
        <v>0.1762</v>
      </c>
      <c r="F1349" s="67">
        <v>91525.557940999905</v>
      </c>
      <c r="G1349" s="66" t="s">
        <v>58</v>
      </c>
      <c r="H1349" s="68">
        <v>5.5313302988401203E-3</v>
      </c>
      <c r="I1349" s="87">
        <v>506.25809175730001</v>
      </c>
      <c r="J1349" s="69" t="str">
        <f>_xlfn.XLOOKUP(SimpleBB[[#This Row],[customer_code]],'Input  - indicative charges'!$B$13:$B$69,'Input  - indicative charges'!$E$13:$E$69)</f>
        <v>North Island generation</v>
      </c>
      <c r="K1349" s="70">
        <f t="shared" si="20"/>
        <v>468.01208500049637</v>
      </c>
    </row>
    <row r="1350" spans="1:11" x14ac:dyDescent="0.25">
      <c r="A1350" s="65">
        <v>44317</v>
      </c>
      <c r="B1350" s="66" t="s">
        <v>139</v>
      </c>
      <c r="C1350" s="66" t="s">
        <v>137</v>
      </c>
      <c r="D1350" s="67">
        <v>519441.30499999999</v>
      </c>
      <c r="E1350" s="66">
        <v>0.1762</v>
      </c>
      <c r="F1350" s="67">
        <v>91525.557940999905</v>
      </c>
      <c r="G1350" s="66" t="s">
        <v>60</v>
      </c>
      <c r="H1350" s="68">
        <v>5.7112168898579501E-5</v>
      </c>
      <c r="I1350" s="87">
        <v>5.2272231236631104</v>
      </c>
      <c r="J1350" s="69" t="str">
        <f>_xlfn.XLOOKUP(SimpleBB[[#This Row],[customer_code]],'Input  - indicative charges'!$B$13:$B$69,'Input  - indicative charges'!$E$13:$E$69)</f>
        <v>Major Industrial</v>
      </c>
      <c r="K1350" s="70">
        <f t="shared" si="20"/>
        <v>4.8323249202329492</v>
      </c>
    </row>
    <row r="1351" spans="1:11" x14ac:dyDescent="0.25">
      <c r="A1351" s="65">
        <v>44317</v>
      </c>
      <c r="B1351" s="66" t="s">
        <v>139</v>
      </c>
      <c r="C1351" s="66" t="s">
        <v>137</v>
      </c>
      <c r="D1351" s="67">
        <v>519441.30499999999</v>
      </c>
      <c r="E1351" s="66">
        <v>0.1762</v>
      </c>
      <c r="F1351" s="67">
        <v>91525.557940999905</v>
      </c>
      <c r="G1351" s="66" t="s">
        <v>62</v>
      </c>
      <c r="H1351" s="68">
        <v>2.33183737410653E-4</v>
      </c>
      <c r="I1351" s="87">
        <v>21.342271669277601</v>
      </c>
      <c r="J1351" s="69" t="str">
        <f>_xlfn.XLOOKUP(SimpleBB[[#This Row],[customer_code]],'Input  - indicative charges'!$B$13:$B$69,'Input  - indicative charges'!$E$13:$E$69)</f>
        <v>Major Industrial</v>
      </c>
      <c r="K1351" s="70">
        <f t="shared" si="20"/>
        <v>19.729938593009376</v>
      </c>
    </row>
    <row r="1352" spans="1:11" x14ac:dyDescent="0.25">
      <c r="A1352" s="65">
        <v>44317</v>
      </c>
      <c r="B1352" s="66" t="s">
        <v>139</v>
      </c>
      <c r="C1352" s="66" t="s">
        <v>137</v>
      </c>
      <c r="D1352" s="67">
        <v>519441.30499999999</v>
      </c>
      <c r="E1352" s="66">
        <v>0.1762</v>
      </c>
      <c r="F1352" s="67">
        <v>91525.557940999905</v>
      </c>
      <c r="G1352" s="66" t="s">
        <v>64</v>
      </c>
      <c r="H1352" s="68">
        <v>1.80164489511687E-2</v>
      </c>
      <c r="I1352" s="87">
        <v>1648.96554237126</v>
      </c>
      <c r="J1352" s="69" t="str">
        <f>_xlfn.XLOOKUP(SimpleBB[[#This Row],[customer_code]],'Input  - indicative charges'!$B$13:$B$69,'Input  - indicative charges'!$E$13:$E$69)</f>
        <v>Major Industrial</v>
      </c>
      <c r="K1352" s="70">
        <f t="shared" si="20"/>
        <v>1524.3920327284718</v>
      </c>
    </row>
    <row r="1353" spans="1:11" x14ac:dyDescent="0.25">
      <c r="A1353" s="65">
        <v>44317</v>
      </c>
      <c r="B1353" s="66" t="s">
        <v>139</v>
      </c>
      <c r="C1353" s="66" t="s">
        <v>137</v>
      </c>
      <c r="D1353" s="67">
        <v>519441.30499999999</v>
      </c>
      <c r="E1353" s="66">
        <v>0.1762</v>
      </c>
      <c r="F1353" s="67">
        <v>91525.557940999905</v>
      </c>
      <c r="G1353" s="66" t="s">
        <v>66</v>
      </c>
      <c r="H1353" s="68">
        <v>1.3843134974593599E-4</v>
      </c>
      <c r="I1353" s="87">
        <v>12.670006522022501</v>
      </c>
      <c r="J1353" s="69" t="str">
        <f>_xlfn.XLOOKUP(SimpleBB[[#This Row],[customer_code]],'Input  - indicative charges'!$B$13:$B$69,'Input  - indicative charges'!$E$13:$E$69)</f>
        <v>Upper South Island distributor</v>
      </c>
      <c r="K1353" s="70">
        <f t="shared" si="20"/>
        <v>11.712832379150084</v>
      </c>
    </row>
    <row r="1354" spans="1:11" x14ac:dyDescent="0.25">
      <c r="A1354" s="65">
        <v>44317</v>
      </c>
      <c r="B1354" s="66" t="s">
        <v>139</v>
      </c>
      <c r="C1354" s="66" t="s">
        <v>137</v>
      </c>
      <c r="D1354" s="67">
        <v>519441.30499999999</v>
      </c>
      <c r="E1354" s="66">
        <v>0.1762</v>
      </c>
      <c r="F1354" s="67">
        <v>91525.557940999905</v>
      </c>
      <c r="G1354" s="66" t="s">
        <v>68</v>
      </c>
      <c r="H1354" s="68">
        <v>2.2873840196252501E-4</v>
      </c>
      <c r="I1354" s="87">
        <v>20.935409862152799</v>
      </c>
      <c r="J1354" s="69" t="str">
        <f>_xlfn.XLOOKUP(SimpleBB[[#This Row],[customer_code]],'Input  - indicative charges'!$B$13:$B$69,'Input  - indicative charges'!$E$13:$E$69)</f>
        <v>Major Industrial</v>
      </c>
      <c r="K1354" s="70">
        <f t="shared" si="20"/>
        <v>19.353813755184888</v>
      </c>
    </row>
    <row r="1355" spans="1:11" x14ac:dyDescent="0.25">
      <c r="A1355" s="65">
        <v>44317</v>
      </c>
      <c r="B1355" s="66" t="s">
        <v>139</v>
      </c>
      <c r="C1355" s="66" t="s">
        <v>137</v>
      </c>
      <c r="D1355" s="67">
        <v>519441.30499999999</v>
      </c>
      <c r="E1355" s="66">
        <v>0.1762</v>
      </c>
      <c r="F1355" s="67">
        <v>91525.557940999905</v>
      </c>
      <c r="G1355" s="66" t="s">
        <v>70</v>
      </c>
      <c r="H1355" s="68">
        <v>0.41239170998020303</v>
      </c>
      <c r="I1355" s="87">
        <v>37744.381346181101</v>
      </c>
      <c r="J1355" s="69" t="str">
        <f>_xlfn.XLOOKUP(SimpleBB[[#This Row],[customer_code]],'Input  - indicative charges'!$B$13:$B$69,'Input  - indicative charges'!$E$13:$E$69)</f>
        <v>Lower North Island distributor</v>
      </c>
      <c r="K1355" s="70">
        <f t="shared" si="20"/>
        <v>34892.926944757994</v>
      </c>
    </row>
    <row r="1356" spans="1:11" x14ac:dyDescent="0.25">
      <c r="A1356" s="65">
        <v>44317</v>
      </c>
      <c r="B1356" s="66" t="s">
        <v>139</v>
      </c>
      <c r="C1356" s="66" t="s">
        <v>137</v>
      </c>
      <c r="D1356" s="67">
        <v>519441.30499999999</v>
      </c>
      <c r="E1356" s="66">
        <v>0.1762</v>
      </c>
      <c r="F1356" s="67">
        <v>91525.557940999905</v>
      </c>
      <c r="G1356" s="66" t="s">
        <v>72</v>
      </c>
      <c r="H1356" s="68">
        <v>4.1459667393665103E-5</v>
      </c>
      <c r="I1356" s="87">
        <v>3.79461919025348</v>
      </c>
      <c r="J1356" s="69" t="str">
        <f>_xlfn.XLOOKUP(SimpleBB[[#This Row],[customer_code]],'Input  - indicative charges'!$B$13:$B$69,'Input  - indicative charges'!$E$13:$E$69)</f>
        <v>Lower South Island distributor</v>
      </c>
      <c r="K1356" s="70">
        <f t="shared" si="20"/>
        <v>3.5079491427957379</v>
      </c>
    </row>
    <row r="1357" spans="1:11" x14ac:dyDescent="0.25">
      <c r="A1357" s="65">
        <v>44317</v>
      </c>
      <c r="B1357" s="66" t="s">
        <v>139</v>
      </c>
      <c r="C1357" s="66" t="s">
        <v>137</v>
      </c>
      <c r="D1357" s="67">
        <v>519441.30499999999</v>
      </c>
      <c r="E1357" s="66">
        <v>0.1762</v>
      </c>
      <c r="F1357" s="67">
        <v>91525.557940999905</v>
      </c>
      <c r="G1357" s="66" t="s">
        <v>74</v>
      </c>
      <c r="H1357" s="68">
        <v>8.8134863300606296E-8</v>
      </c>
      <c r="I1357" s="87">
        <v>8.0665925376417497E-3</v>
      </c>
      <c r="J1357" s="69" t="str">
        <f>_xlfn.XLOOKUP(SimpleBB[[#This Row],[customer_code]],'Input  - indicative charges'!$B$13:$B$69,'Input  - indicative charges'!$E$13:$E$69)</f>
        <v>Major Industrial</v>
      </c>
      <c r="K1357" s="70">
        <f t="shared" si="20"/>
        <v>7.4571900259147277E-3</v>
      </c>
    </row>
    <row r="1358" spans="1:11" x14ac:dyDescent="0.25">
      <c r="A1358" s="65">
        <v>44317</v>
      </c>
      <c r="B1358" s="66" t="s">
        <v>139</v>
      </c>
      <c r="C1358" s="66" t="s">
        <v>137</v>
      </c>
      <c r="D1358" s="67">
        <v>519441.30499999999</v>
      </c>
      <c r="E1358" s="66">
        <v>0.1762</v>
      </c>
      <c r="F1358" s="67">
        <v>91525.557940999905</v>
      </c>
      <c r="G1358" s="66" t="s">
        <v>76</v>
      </c>
      <c r="H1358" s="68">
        <v>2.86164446460377E-2</v>
      </c>
      <c r="I1358" s="87">
        <v>2619.1360625163402</v>
      </c>
      <c r="J1358" s="69" t="str">
        <f>_xlfn.XLOOKUP(SimpleBB[[#This Row],[customer_code]],'Input  - indicative charges'!$B$13:$B$69,'Input  - indicative charges'!$E$13:$E$69)</f>
        <v>Lower North Island distributor</v>
      </c>
      <c r="K1358" s="70">
        <f t="shared" ref="K1358:K1421" si="21">I1358*$L$9</f>
        <v>2421.2696043304036</v>
      </c>
    </row>
    <row r="1359" spans="1:11" x14ac:dyDescent="0.25">
      <c r="A1359" s="65">
        <v>44317</v>
      </c>
      <c r="B1359" s="66" t="s">
        <v>139</v>
      </c>
      <c r="C1359" s="66" t="s">
        <v>137</v>
      </c>
      <c r="D1359" s="67">
        <v>519441.30499999999</v>
      </c>
      <c r="E1359" s="66">
        <v>0.1762</v>
      </c>
      <c r="F1359" s="67">
        <v>91525.557940999905</v>
      </c>
      <c r="G1359" s="66" t="s">
        <v>78</v>
      </c>
      <c r="H1359" s="68">
        <v>9.4094890772763097E-7</v>
      </c>
      <c r="I1359" s="87">
        <v>8.6120873773745901E-2</v>
      </c>
      <c r="J1359" s="69" t="str">
        <f>_xlfn.XLOOKUP(SimpleBB[[#This Row],[customer_code]],'Input  - indicative charges'!$B$13:$B$69,'Input  - indicative charges'!$E$13:$E$69)</f>
        <v>North Island generation</v>
      </c>
      <c r="K1359" s="70">
        <f t="shared" si="21"/>
        <v>7.9614746614732404E-2</v>
      </c>
    </row>
    <row r="1360" spans="1:11" x14ac:dyDescent="0.25">
      <c r="A1360" s="65">
        <v>44317</v>
      </c>
      <c r="B1360" s="66" t="s">
        <v>139</v>
      </c>
      <c r="C1360" s="66" t="s">
        <v>137</v>
      </c>
      <c r="D1360" s="67">
        <v>519441.30499999999</v>
      </c>
      <c r="E1360" s="66">
        <v>0.1762</v>
      </c>
      <c r="F1360" s="67">
        <v>91525.557940999905</v>
      </c>
      <c r="G1360" s="66" t="s">
        <v>80</v>
      </c>
      <c r="H1360" s="68">
        <v>2.2648579478992101E-7</v>
      </c>
      <c r="I1360" s="87">
        <v>2.0729238733858402E-2</v>
      </c>
      <c r="J1360" s="69" t="str">
        <f>_xlfn.XLOOKUP(SimpleBB[[#This Row],[customer_code]],'Input  - indicative charges'!$B$13:$B$69,'Input  - indicative charges'!$E$13:$E$69)</f>
        <v>Major Industrial</v>
      </c>
      <c r="K1360" s="70">
        <f t="shared" si="21"/>
        <v>1.9163218125819177E-2</v>
      </c>
    </row>
    <row r="1361" spans="1:11" x14ac:dyDescent="0.25">
      <c r="A1361" s="65">
        <v>44317</v>
      </c>
      <c r="B1361" s="66" t="s">
        <v>139</v>
      </c>
      <c r="C1361" s="66" t="s">
        <v>137</v>
      </c>
      <c r="D1361" s="67">
        <v>519441.30499999999</v>
      </c>
      <c r="E1361" s="66">
        <v>0.1762</v>
      </c>
      <c r="F1361" s="67">
        <v>91525.557940999905</v>
      </c>
      <c r="G1361" s="66" t="s">
        <v>82</v>
      </c>
      <c r="H1361" s="68">
        <v>5.3167670510819104E-4</v>
      </c>
      <c r="I1361" s="87">
        <v>48.662007079259702</v>
      </c>
      <c r="J1361" s="69" t="str">
        <f>_xlfn.XLOOKUP(SimpleBB[[#This Row],[customer_code]],'Input  - indicative charges'!$B$13:$B$69,'Input  - indicative charges'!$E$13:$E$69)</f>
        <v>Major Industrial</v>
      </c>
      <c r="K1361" s="70">
        <f t="shared" si="21"/>
        <v>44.985764700411529</v>
      </c>
    </row>
    <row r="1362" spans="1:11" x14ac:dyDescent="0.25">
      <c r="A1362" s="65">
        <v>44317</v>
      </c>
      <c r="B1362" s="66" t="s">
        <v>139</v>
      </c>
      <c r="C1362" s="66" t="s">
        <v>137</v>
      </c>
      <c r="D1362" s="67">
        <v>519441.30499999999</v>
      </c>
      <c r="E1362" s="66">
        <v>0.1762</v>
      </c>
      <c r="F1362" s="67">
        <v>91525.557940999905</v>
      </c>
      <c r="G1362" s="66" t="s">
        <v>84</v>
      </c>
      <c r="H1362" s="68">
        <v>2.8410036539711597E-10</v>
      </c>
      <c r="I1362" s="87">
        <v>2.6002444454212999E-5</v>
      </c>
      <c r="J1362" s="69" t="str">
        <f>_xlfn.XLOOKUP(SimpleBB[[#This Row],[customer_code]],'Input  - indicative charges'!$B$13:$B$69,'Input  - indicative charges'!$E$13:$E$69)</f>
        <v>Major Industrial</v>
      </c>
      <c r="K1362" s="70">
        <f t="shared" si="21"/>
        <v>2.4038051820334864E-5</v>
      </c>
    </row>
    <row r="1363" spans="1:11" x14ac:dyDescent="0.25">
      <c r="A1363" s="65">
        <v>44317</v>
      </c>
      <c r="B1363" s="66" t="s">
        <v>139</v>
      </c>
      <c r="C1363" s="66" t="s">
        <v>137</v>
      </c>
      <c r="D1363" s="67">
        <v>519441.30499999999</v>
      </c>
      <c r="E1363" s="66">
        <v>0.1762</v>
      </c>
      <c r="F1363" s="67">
        <v>91525.557940999905</v>
      </c>
      <c r="G1363" s="66" t="s">
        <v>86</v>
      </c>
      <c r="H1363" s="68">
        <v>3.8084711440224803E-5</v>
      </c>
      <c r="I1363" s="87">
        <v>3.4857244635885598</v>
      </c>
      <c r="J1363" s="69" t="str">
        <f>_xlfn.XLOOKUP(SimpleBB[[#This Row],[customer_code]],'Input  - indicative charges'!$B$13:$B$69,'Input  - indicative charges'!$E$13:$E$69)</f>
        <v>North Island generation</v>
      </c>
      <c r="K1363" s="70">
        <f t="shared" si="21"/>
        <v>3.2223903192907244</v>
      </c>
    </row>
    <row r="1364" spans="1:11" x14ac:dyDescent="0.25">
      <c r="A1364" s="65">
        <v>44317</v>
      </c>
      <c r="B1364" s="66" t="s">
        <v>139</v>
      </c>
      <c r="C1364" s="66" t="s">
        <v>137</v>
      </c>
      <c r="D1364" s="67">
        <v>519441.30499999999</v>
      </c>
      <c r="E1364" s="66">
        <v>0.1762</v>
      </c>
      <c r="F1364" s="67">
        <v>91525.557940999905</v>
      </c>
      <c r="G1364" s="66" t="s">
        <v>88</v>
      </c>
      <c r="H1364" s="68">
        <v>3.2187796330352299E-3</v>
      </c>
      <c r="I1364" s="87">
        <v>294.60060180267698</v>
      </c>
      <c r="J1364" s="69" t="str">
        <f>_xlfn.XLOOKUP(SimpleBB[[#This Row],[customer_code]],'Input  - indicative charges'!$B$13:$B$69,'Input  - indicative charges'!$E$13:$E$69)</f>
        <v>North Island generation</v>
      </c>
      <c r="K1364" s="70">
        <f t="shared" si="21"/>
        <v>272.34456917711822</v>
      </c>
    </row>
    <row r="1365" spans="1:11" x14ac:dyDescent="0.25">
      <c r="A1365" s="65">
        <v>44317</v>
      </c>
      <c r="B1365" s="66" t="s">
        <v>139</v>
      </c>
      <c r="C1365" s="66" t="s">
        <v>137</v>
      </c>
      <c r="D1365" s="67">
        <v>519441.30499999999</v>
      </c>
      <c r="E1365" s="66">
        <v>0.1762</v>
      </c>
      <c r="F1365" s="67">
        <v>91525.557940999905</v>
      </c>
      <c r="G1365" s="66" t="s">
        <v>90</v>
      </c>
      <c r="H1365" s="68">
        <v>2.5067266564963E-5</v>
      </c>
      <c r="I1365" s="87">
        <v>2.2942955584140101</v>
      </c>
      <c r="J1365" s="69" t="str">
        <f>_xlfn.XLOOKUP(SimpleBB[[#This Row],[customer_code]],'Input  - indicative charges'!$B$13:$B$69,'Input  - indicative charges'!$E$13:$E$69)</f>
        <v>Upper South Island distributor</v>
      </c>
      <c r="K1365" s="70">
        <f t="shared" si="21"/>
        <v>2.1209696504277868</v>
      </c>
    </row>
    <row r="1366" spans="1:11" x14ac:dyDescent="0.25">
      <c r="A1366" s="65">
        <v>44317</v>
      </c>
      <c r="B1366" s="66" t="s">
        <v>139</v>
      </c>
      <c r="C1366" s="66" t="s">
        <v>137</v>
      </c>
      <c r="D1366" s="67">
        <v>519441.30499999999</v>
      </c>
      <c r="E1366" s="66">
        <v>0.1762</v>
      </c>
      <c r="F1366" s="67">
        <v>91525.557940999905</v>
      </c>
      <c r="G1366" s="66" t="s">
        <v>92</v>
      </c>
      <c r="H1366" s="68">
        <v>2.1069563961040799E-2</v>
      </c>
      <c r="I1366" s="87">
        <v>1928.4035971078499</v>
      </c>
      <c r="J1366" s="69" t="str">
        <f>_xlfn.XLOOKUP(SimpleBB[[#This Row],[customer_code]],'Input  - indicative charges'!$B$13:$B$69,'Input  - indicative charges'!$E$13:$E$69)</f>
        <v>North Island generation</v>
      </c>
      <c r="K1366" s="70">
        <f t="shared" si="21"/>
        <v>1782.7195315972708</v>
      </c>
    </row>
    <row r="1367" spans="1:11" x14ac:dyDescent="0.25">
      <c r="A1367" s="65">
        <v>44317</v>
      </c>
      <c r="B1367" s="66" t="s">
        <v>139</v>
      </c>
      <c r="C1367" s="66" t="s">
        <v>137</v>
      </c>
      <c r="D1367" s="67">
        <v>519441.30499999999</v>
      </c>
      <c r="E1367" s="66">
        <v>0.1762</v>
      </c>
      <c r="F1367" s="67">
        <v>91525.557940999905</v>
      </c>
      <c r="G1367" s="66" t="s">
        <v>94</v>
      </c>
      <c r="H1367" s="68">
        <v>0.111987667455832</v>
      </c>
      <c r="I1367" s="87">
        <v>10249.7337464062</v>
      </c>
      <c r="J1367" s="69" t="str">
        <f>_xlfn.XLOOKUP(SimpleBB[[#This Row],[customer_code]],'Input  - indicative charges'!$B$13:$B$69,'Input  - indicative charges'!$E$13:$E$69)</f>
        <v>North Island generation</v>
      </c>
      <c r="K1367" s="70">
        <f t="shared" si="21"/>
        <v>9475.402644339747</v>
      </c>
    </row>
    <row r="1368" spans="1:11" x14ac:dyDescent="0.25">
      <c r="A1368" s="65">
        <v>44317</v>
      </c>
      <c r="B1368" s="66" t="s">
        <v>139</v>
      </c>
      <c r="C1368" s="66" t="s">
        <v>137</v>
      </c>
      <c r="D1368" s="67">
        <v>519441.30499999999</v>
      </c>
      <c r="E1368" s="66">
        <v>0.1762</v>
      </c>
      <c r="F1368" s="67">
        <v>91525.557940999905</v>
      </c>
      <c r="G1368" s="66" t="s">
        <v>96</v>
      </c>
      <c r="H1368" s="68">
        <v>6.5280141248525E-5</v>
      </c>
      <c r="I1368" s="87">
        <v>5.97480135023853</v>
      </c>
      <c r="J1368" s="69" t="str">
        <f>_xlfn.XLOOKUP(SimpleBB[[#This Row],[customer_code]],'Input  - indicative charges'!$B$13:$B$69,'Input  - indicative charges'!$E$13:$E$69)</f>
        <v>Upper North Island distributor</v>
      </c>
      <c r="K1368" s="70">
        <f t="shared" si="21"/>
        <v>5.5234262581020648</v>
      </c>
    </row>
    <row r="1369" spans="1:11" x14ac:dyDescent="0.25">
      <c r="A1369" s="65">
        <v>44317</v>
      </c>
      <c r="B1369" s="66" t="s">
        <v>139</v>
      </c>
      <c r="C1369" s="66" t="s">
        <v>137</v>
      </c>
      <c r="D1369" s="67">
        <v>519441.30499999999</v>
      </c>
      <c r="E1369" s="66">
        <v>0.1762</v>
      </c>
      <c r="F1369" s="67">
        <v>91525.557940999905</v>
      </c>
      <c r="G1369" s="66" t="s">
        <v>98</v>
      </c>
      <c r="H1369" s="68">
        <v>2.53723080525402E-5</v>
      </c>
      <c r="I1369" s="87">
        <v>2.3222146507596699</v>
      </c>
      <c r="J1369" s="69" t="str">
        <f>_xlfn.XLOOKUP(SimpleBB[[#This Row],[customer_code]],'Input  - indicative charges'!$B$13:$B$69,'Input  - indicative charges'!$E$13:$E$69)</f>
        <v>Major Industrial</v>
      </c>
      <c r="K1369" s="70">
        <f t="shared" si="21"/>
        <v>2.1467795541760073</v>
      </c>
    </row>
    <row r="1370" spans="1:11" x14ac:dyDescent="0.25">
      <c r="A1370" s="65">
        <v>44317</v>
      </c>
      <c r="B1370" s="66" t="s">
        <v>139</v>
      </c>
      <c r="C1370" s="66" t="s">
        <v>137</v>
      </c>
      <c r="D1370" s="67">
        <v>519441.30499999999</v>
      </c>
      <c r="E1370" s="66">
        <v>0.1762</v>
      </c>
      <c r="F1370" s="67">
        <v>91525.557940999905</v>
      </c>
      <c r="G1370" s="66" t="s">
        <v>100</v>
      </c>
      <c r="H1370" s="68">
        <v>1.9244040630288901E-2</v>
      </c>
      <c r="I1370" s="87">
        <v>1761.32155572647</v>
      </c>
      <c r="J1370" s="69" t="str">
        <f>_xlfn.XLOOKUP(SimpleBB[[#This Row],[customer_code]],'Input  - indicative charges'!$B$13:$B$69,'Input  - indicative charges'!$E$13:$E$69)</f>
        <v>North Island generation</v>
      </c>
      <c r="K1370" s="70">
        <f t="shared" si="21"/>
        <v>1628.2599469976312</v>
      </c>
    </row>
    <row r="1371" spans="1:11" x14ac:dyDescent="0.25">
      <c r="A1371" s="65">
        <v>44317</v>
      </c>
      <c r="B1371" s="66" t="s">
        <v>139</v>
      </c>
      <c r="C1371" s="66" t="s">
        <v>137</v>
      </c>
      <c r="D1371" s="67">
        <v>519441.30499999999</v>
      </c>
      <c r="E1371" s="66">
        <v>0.1762</v>
      </c>
      <c r="F1371" s="67">
        <v>91525.557940999905</v>
      </c>
      <c r="G1371" s="66" t="s">
        <v>102</v>
      </c>
      <c r="H1371" s="68">
        <v>2.35564823639174E-2</v>
      </c>
      <c r="I1371" s="87">
        <v>2156.0201914848699</v>
      </c>
      <c r="J1371" s="69" t="str">
        <f>_xlfn.XLOOKUP(SimpleBB[[#This Row],[customer_code]],'Input  - indicative charges'!$B$13:$B$69,'Input  - indicative charges'!$E$13:$E$69)</f>
        <v>Lower North Island distributor</v>
      </c>
      <c r="K1371" s="70">
        <f t="shared" si="21"/>
        <v>1993.140497996699</v>
      </c>
    </row>
    <row r="1372" spans="1:11" x14ac:dyDescent="0.25">
      <c r="A1372" s="65">
        <v>44317</v>
      </c>
      <c r="B1372" s="66" t="s">
        <v>139</v>
      </c>
      <c r="C1372" s="66" t="s">
        <v>137</v>
      </c>
      <c r="D1372" s="67">
        <v>519441.30499999999</v>
      </c>
      <c r="E1372" s="66">
        <v>0.1762</v>
      </c>
      <c r="F1372" s="67">
        <v>91525.557940999905</v>
      </c>
      <c r="G1372" s="66" t="s">
        <v>104</v>
      </c>
      <c r="H1372" s="68">
        <v>2.07828466534213E-3</v>
      </c>
      <c r="I1372" s="87">
        <v>190.216163555663</v>
      </c>
      <c r="J1372" s="69" t="str">
        <f>_xlfn.XLOOKUP(SimpleBB[[#This Row],[customer_code]],'Input  - indicative charges'!$B$13:$B$69,'Input  - indicative charges'!$E$13:$E$69)</f>
        <v>Lower North Island distributor</v>
      </c>
      <c r="K1372" s="70">
        <f t="shared" si="21"/>
        <v>175.84600573487543</v>
      </c>
    </row>
    <row r="1373" spans="1:11" x14ac:dyDescent="0.25">
      <c r="A1373" s="65">
        <v>44317</v>
      </c>
      <c r="B1373" s="66" t="s">
        <v>139</v>
      </c>
      <c r="C1373" s="66" t="s">
        <v>137</v>
      </c>
      <c r="D1373" s="67">
        <v>519441.30499999999</v>
      </c>
      <c r="E1373" s="66">
        <v>0.1762</v>
      </c>
      <c r="F1373" s="67">
        <v>91525.557940999905</v>
      </c>
      <c r="G1373" s="66" t="s">
        <v>106</v>
      </c>
      <c r="H1373" s="68">
        <v>5.0538324484094201E-3</v>
      </c>
      <c r="I1373" s="87">
        <v>462.55483458100201</v>
      </c>
      <c r="J1373" s="69" t="str">
        <f>_xlfn.XLOOKUP(SimpleBB[[#This Row],[customer_code]],'Input  - indicative charges'!$B$13:$B$69,'Input  - indicative charges'!$E$13:$E$69)</f>
        <v>Upper North Island distributor</v>
      </c>
      <c r="K1373" s="70">
        <f t="shared" si="21"/>
        <v>427.61045420108667</v>
      </c>
    </row>
    <row r="1374" spans="1:11" x14ac:dyDescent="0.25">
      <c r="A1374" s="65">
        <v>44317</v>
      </c>
      <c r="B1374" s="66" t="s">
        <v>139</v>
      </c>
      <c r="C1374" s="66" t="s">
        <v>137</v>
      </c>
      <c r="D1374" s="67">
        <v>519441.30499999999</v>
      </c>
      <c r="E1374" s="66">
        <v>0.1762</v>
      </c>
      <c r="F1374" s="67">
        <v>91525.557940999905</v>
      </c>
      <c r="G1374" s="66" t="s">
        <v>108</v>
      </c>
      <c r="H1374" s="68">
        <v>4.6932854130291198E-3</v>
      </c>
      <c r="I1374" s="87">
        <v>429.55556600384699</v>
      </c>
      <c r="J1374" s="69" t="str">
        <f>_xlfn.XLOOKUP(SimpleBB[[#This Row],[customer_code]],'Input  - indicative charges'!$B$13:$B$69,'Input  - indicative charges'!$E$13:$E$69)</f>
        <v>Lower North Island distributor</v>
      </c>
      <c r="K1374" s="70">
        <f t="shared" si="21"/>
        <v>397.10416355262123</v>
      </c>
    </row>
    <row r="1375" spans="1:11" x14ac:dyDescent="0.25">
      <c r="A1375" s="65">
        <v>44317</v>
      </c>
      <c r="B1375" s="66" t="s">
        <v>139</v>
      </c>
      <c r="C1375" s="66" t="s">
        <v>137</v>
      </c>
      <c r="D1375" s="67">
        <v>519441.30499999999</v>
      </c>
      <c r="E1375" s="66">
        <v>0.1762</v>
      </c>
      <c r="F1375" s="67">
        <v>91525.557940999905</v>
      </c>
      <c r="G1375" s="66" t="s">
        <v>110</v>
      </c>
      <c r="H1375" s="68">
        <v>1.11029151644394E-5</v>
      </c>
      <c r="I1375" s="87">
        <v>1.0162005051969101</v>
      </c>
      <c r="J1375" s="69" t="str">
        <f>_xlfn.XLOOKUP(SimpleBB[[#This Row],[customer_code]],'Input  - indicative charges'!$B$13:$B$69,'Input  - indicative charges'!$E$13:$E$69)</f>
        <v>Lower South Island distributor</v>
      </c>
      <c r="K1375" s="70">
        <f t="shared" si="21"/>
        <v>0.93943015422213405</v>
      </c>
    </row>
    <row r="1376" spans="1:11" x14ac:dyDescent="0.25">
      <c r="A1376" s="65">
        <v>44317</v>
      </c>
      <c r="B1376" s="66" t="s">
        <v>139</v>
      </c>
      <c r="C1376" s="66" t="s">
        <v>137</v>
      </c>
      <c r="D1376" s="67">
        <v>519441.30499999999</v>
      </c>
      <c r="E1376" s="66">
        <v>0.1762</v>
      </c>
      <c r="F1376" s="67">
        <v>91525.557940999905</v>
      </c>
      <c r="G1376" s="66" t="s">
        <v>112</v>
      </c>
      <c r="H1376" s="68">
        <v>2.65899187076823E-3</v>
      </c>
      <c r="I1376" s="87">
        <v>243.365714532646</v>
      </c>
      <c r="J1376" s="69" t="str">
        <f>_xlfn.XLOOKUP(SimpleBB[[#This Row],[customer_code]],'Input  - indicative charges'!$B$13:$B$69,'Input  - indicative charges'!$E$13:$E$69)</f>
        <v>North Island generation</v>
      </c>
      <c r="K1376" s="70">
        <f t="shared" si="21"/>
        <v>224.98029627674964</v>
      </c>
    </row>
    <row r="1377" spans="1:11" x14ac:dyDescent="0.25">
      <c r="A1377" s="65">
        <v>44317</v>
      </c>
      <c r="B1377" s="66" t="s">
        <v>139</v>
      </c>
      <c r="C1377" s="66" t="s">
        <v>137</v>
      </c>
      <c r="D1377" s="67">
        <v>519441.30499999999</v>
      </c>
      <c r="E1377" s="66">
        <v>0.1762</v>
      </c>
      <c r="F1377" s="67">
        <v>91525.557940999905</v>
      </c>
      <c r="G1377" s="66" t="s">
        <v>114</v>
      </c>
      <c r="H1377" s="68">
        <v>2.3756678559011101E-3</v>
      </c>
      <c r="I1377" s="87">
        <v>217.43432599384801</v>
      </c>
      <c r="J1377" s="69" t="str">
        <f>_xlfn.XLOOKUP(SimpleBB[[#This Row],[customer_code]],'Input  - indicative charges'!$B$13:$B$69,'Input  - indicative charges'!$E$13:$E$69)</f>
        <v>Lower North Island distributor</v>
      </c>
      <c r="K1377" s="70">
        <f t="shared" si="21"/>
        <v>201.00793234894715</v>
      </c>
    </row>
    <row r="1378" spans="1:11" x14ac:dyDescent="0.25">
      <c r="A1378" s="65">
        <v>44317</v>
      </c>
      <c r="B1378" s="66" t="s">
        <v>139</v>
      </c>
      <c r="C1378" s="66" t="s">
        <v>137</v>
      </c>
      <c r="D1378" s="67">
        <v>519441.30499999999</v>
      </c>
      <c r="E1378" s="66">
        <v>0.1762</v>
      </c>
      <c r="F1378" s="67">
        <v>91525.557940999905</v>
      </c>
      <c r="G1378" s="66" t="s">
        <v>116</v>
      </c>
      <c r="H1378" s="68">
        <v>1.1941978995394001E-4</v>
      </c>
      <c r="I1378" s="87">
        <v>10.929962904731401</v>
      </c>
      <c r="J1378" s="69" t="str">
        <f>_xlfn.XLOOKUP(SimpleBB[[#This Row],[customer_code]],'Input  - indicative charges'!$B$13:$B$69,'Input  - indicative charges'!$E$13:$E$69)</f>
        <v>Major Industrial</v>
      </c>
      <c r="K1378" s="70">
        <f t="shared" si="21"/>
        <v>10.104242897659647</v>
      </c>
    </row>
    <row r="1379" spans="1:11" x14ac:dyDescent="0.25">
      <c r="A1379" s="65">
        <v>44317</v>
      </c>
      <c r="B1379" s="66" t="s">
        <v>139</v>
      </c>
      <c r="C1379" s="66" t="s">
        <v>137</v>
      </c>
      <c r="D1379" s="67">
        <v>519441.30499999999</v>
      </c>
      <c r="E1379" s="66">
        <v>0.1762</v>
      </c>
      <c r="F1379" s="67">
        <v>91525.557940999905</v>
      </c>
      <c r="G1379" s="66" t="s">
        <v>118</v>
      </c>
      <c r="H1379" s="68">
        <v>5.20906844209834E-6</v>
      </c>
      <c r="I1379" s="87">
        <v>0.476762895515906</v>
      </c>
      <c r="J1379" s="69" t="str">
        <f>_xlfn.XLOOKUP(SimpleBB[[#This Row],[customer_code]],'Input  - indicative charges'!$B$13:$B$69,'Input  - indicative charges'!$E$13:$E$69)</f>
        <v>Upper South Island distributor</v>
      </c>
      <c r="K1379" s="70">
        <f t="shared" si="21"/>
        <v>0.44074514642670015</v>
      </c>
    </row>
    <row r="1380" spans="1:11" x14ac:dyDescent="0.25">
      <c r="A1380" s="65">
        <v>44317</v>
      </c>
      <c r="B1380" s="66" t="s">
        <v>139</v>
      </c>
      <c r="C1380" s="66" t="s">
        <v>137</v>
      </c>
      <c r="D1380" s="67">
        <v>519441.30499999999</v>
      </c>
      <c r="E1380" s="66">
        <v>0.1762</v>
      </c>
      <c r="F1380" s="67">
        <v>91525.557940999905</v>
      </c>
      <c r="G1380" s="66" t="s">
        <v>120</v>
      </c>
      <c r="H1380" s="68">
        <v>2.03758777680711E-2</v>
      </c>
      <c r="I1380" s="87">
        <v>1864.9135812603299</v>
      </c>
      <c r="J1380" s="69" t="str">
        <f>_xlfn.XLOOKUP(SimpleBB[[#This Row],[customer_code]],'Input  - indicative charges'!$B$13:$B$69,'Input  - indicative charges'!$E$13:$E$69)</f>
        <v>Lower North Island distributor</v>
      </c>
      <c r="K1380" s="70">
        <f t="shared" si="21"/>
        <v>1724.02596170218</v>
      </c>
    </row>
    <row r="1381" spans="1:11" x14ac:dyDescent="0.25">
      <c r="A1381" s="65">
        <v>44317</v>
      </c>
      <c r="B1381" s="66" t="s">
        <v>139</v>
      </c>
      <c r="C1381" s="66" t="s">
        <v>137</v>
      </c>
      <c r="D1381" s="67">
        <v>519441.30499999999</v>
      </c>
      <c r="E1381" s="66">
        <v>0.1762</v>
      </c>
      <c r="F1381" s="67">
        <v>91525.557940999905</v>
      </c>
      <c r="G1381" s="66" t="s">
        <v>241</v>
      </c>
      <c r="H1381" s="68">
        <v>3.30861757042902E-4</v>
      </c>
      <c r="I1381" s="87">
        <v>30.282306914691102</v>
      </c>
      <c r="J1381" s="69" t="str">
        <f>_xlfn.XLOOKUP(SimpleBB[[#This Row],[customer_code]],'Input  - indicative charges'!$B$13:$B$69,'Input  - indicative charges'!$E$13:$E$69)</f>
        <v>North Island generation</v>
      </c>
      <c r="K1381" s="70">
        <f t="shared" si="21"/>
        <v>27.994585821975992</v>
      </c>
    </row>
    <row r="1382" spans="1:11" x14ac:dyDescent="0.25">
      <c r="A1382" s="65">
        <v>44348</v>
      </c>
      <c r="B1382" s="66" t="s">
        <v>139</v>
      </c>
      <c r="C1382" s="66" t="s">
        <v>137</v>
      </c>
      <c r="D1382" s="67">
        <v>334871.51</v>
      </c>
      <c r="E1382" s="66">
        <v>0.2994</v>
      </c>
      <c r="F1382" s="67">
        <v>100260.530094</v>
      </c>
      <c r="G1382" s="66" t="s">
        <v>8</v>
      </c>
      <c r="H1382" s="68">
        <v>2.7141581649337401E-5</v>
      </c>
      <c r="I1382" s="87">
        <v>2.7212293637521499</v>
      </c>
      <c r="J1382" s="69" t="str">
        <f>_xlfn.XLOOKUP(SimpleBB[[#This Row],[customer_code]],'Input  - indicative charges'!$B$13:$B$69,'Input  - indicative charges'!$E$13:$E$69)</f>
        <v>Lower South Island distributor</v>
      </c>
      <c r="K1382" s="70">
        <f t="shared" si="21"/>
        <v>2.5156501180523669</v>
      </c>
    </row>
    <row r="1383" spans="1:11" x14ac:dyDescent="0.25">
      <c r="A1383" s="65">
        <v>44348</v>
      </c>
      <c r="B1383" s="66" t="s">
        <v>139</v>
      </c>
      <c r="C1383" s="66" t="s">
        <v>137</v>
      </c>
      <c r="D1383" s="67">
        <v>334871.51</v>
      </c>
      <c r="E1383" s="66">
        <v>0.2994</v>
      </c>
      <c r="F1383" s="67">
        <v>100260.530094</v>
      </c>
      <c r="G1383" s="66" t="s">
        <v>10</v>
      </c>
      <c r="H1383" s="68">
        <v>1.27890465499365E-6</v>
      </c>
      <c r="I1383" s="87">
        <v>0.12822365864934801</v>
      </c>
      <c r="J1383" s="69" t="str">
        <f>_xlfn.XLOOKUP(SimpleBB[[#This Row],[customer_code]],'Input  - indicative charges'!$B$13:$B$69,'Input  - indicative charges'!$E$13:$E$69)</f>
        <v>Upper South Island distributor</v>
      </c>
      <c r="K1383" s="70">
        <f t="shared" si="21"/>
        <v>0.11853681513033905</v>
      </c>
    </row>
    <row r="1384" spans="1:11" x14ac:dyDescent="0.25">
      <c r="A1384" s="65">
        <v>44348</v>
      </c>
      <c r="B1384" s="66" t="s">
        <v>139</v>
      </c>
      <c r="C1384" s="66" t="s">
        <v>137</v>
      </c>
      <c r="D1384" s="67">
        <v>334871.51</v>
      </c>
      <c r="E1384" s="66">
        <v>0.2994</v>
      </c>
      <c r="F1384" s="67">
        <v>100260.530094</v>
      </c>
      <c r="G1384" s="66" t="s">
        <v>12</v>
      </c>
      <c r="H1384" s="68">
        <v>4.0916063623891899E-2</v>
      </c>
      <c r="I1384" s="87">
        <v>4102.2662282912397</v>
      </c>
      <c r="J1384" s="69" t="str">
        <f>_xlfn.XLOOKUP(SimpleBB[[#This Row],[customer_code]],'Input  - indicative charges'!$B$13:$B$69,'Input  - indicative charges'!$E$13:$E$69)</f>
        <v>Lower North Island distributor</v>
      </c>
      <c r="K1384" s="70">
        <f t="shared" si="21"/>
        <v>3792.3545361327474</v>
      </c>
    </row>
    <row r="1385" spans="1:11" x14ac:dyDescent="0.25">
      <c r="A1385" s="65">
        <v>44348</v>
      </c>
      <c r="B1385" s="66" t="s">
        <v>139</v>
      </c>
      <c r="C1385" s="66" t="s">
        <v>137</v>
      </c>
      <c r="D1385" s="67">
        <v>334871.51</v>
      </c>
      <c r="E1385" s="66">
        <v>0.2994</v>
      </c>
      <c r="F1385" s="67">
        <v>100260.530094</v>
      </c>
      <c r="G1385" s="66" t="s">
        <v>14</v>
      </c>
      <c r="H1385" s="68">
        <v>4.8922326448037302E-3</v>
      </c>
      <c r="I1385" s="87">
        <v>490.49783831119299</v>
      </c>
      <c r="J1385" s="69" t="str">
        <f>_xlfn.XLOOKUP(SimpleBB[[#This Row],[customer_code]],'Input  - indicative charges'!$B$13:$B$69,'Input  - indicative charges'!$E$13:$E$69)</f>
        <v>Upper North Island distributor</v>
      </c>
      <c r="K1385" s="70">
        <f t="shared" si="21"/>
        <v>453.44246291337953</v>
      </c>
    </row>
    <row r="1386" spans="1:11" x14ac:dyDescent="0.25">
      <c r="A1386" s="65">
        <v>44348</v>
      </c>
      <c r="B1386" s="66" t="s">
        <v>139</v>
      </c>
      <c r="C1386" s="66" t="s">
        <v>137</v>
      </c>
      <c r="D1386" s="67">
        <v>334871.51</v>
      </c>
      <c r="E1386" s="66">
        <v>0.2994</v>
      </c>
      <c r="F1386" s="67">
        <v>100260.530094</v>
      </c>
      <c r="G1386" s="66" t="s">
        <v>16</v>
      </c>
      <c r="H1386" s="68">
        <v>3.5666576167424302E-2</v>
      </c>
      <c r="I1386" s="87">
        <v>3575.94983318398</v>
      </c>
      <c r="J1386" s="69" t="str">
        <f>_xlfn.XLOOKUP(SimpleBB[[#This Row],[customer_code]],'Input  - indicative charges'!$B$13:$B$69,'Input  - indicative charges'!$E$13:$E$69)</f>
        <v>South Island generation</v>
      </c>
      <c r="K1386" s="70">
        <f t="shared" si="21"/>
        <v>3305.7994815970847</v>
      </c>
    </row>
    <row r="1387" spans="1:11" x14ac:dyDescent="0.25">
      <c r="A1387" s="65">
        <v>44348</v>
      </c>
      <c r="B1387" s="66" t="s">
        <v>139</v>
      </c>
      <c r="C1387" s="66" t="s">
        <v>137</v>
      </c>
      <c r="D1387" s="67">
        <v>334871.51</v>
      </c>
      <c r="E1387" s="66">
        <v>0.2994</v>
      </c>
      <c r="F1387" s="67">
        <v>100260.530094</v>
      </c>
      <c r="G1387" s="66" t="s">
        <v>19</v>
      </c>
      <c r="H1387" s="68">
        <v>6.7020754828336194E-5</v>
      </c>
      <c r="I1387" s="87">
        <v>6.7195364063889897</v>
      </c>
      <c r="J1387" s="69" t="str">
        <f>_xlfn.XLOOKUP(SimpleBB[[#This Row],[customer_code]],'Input  - indicative charges'!$B$13:$B$69,'Input  - indicative charges'!$E$13:$E$69)</f>
        <v>Lower South Island distributor</v>
      </c>
      <c r="K1387" s="70">
        <f t="shared" si="21"/>
        <v>6.211899217007443</v>
      </c>
    </row>
    <row r="1388" spans="1:11" x14ac:dyDescent="0.25">
      <c r="A1388" s="65">
        <v>44348</v>
      </c>
      <c r="B1388" s="66" t="s">
        <v>139</v>
      </c>
      <c r="C1388" s="66" t="s">
        <v>137</v>
      </c>
      <c r="D1388" s="67">
        <v>334871.51</v>
      </c>
      <c r="E1388" s="66">
        <v>0.2994</v>
      </c>
      <c r="F1388" s="67">
        <v>100260.530094</v>
      </c>
      <c r="G1388" s="66" t="s">
        <v>21</v>
      </c>
      <c r="H1388" s="68">
        <v>1.9745899991280101E-5</v>
      </c>
      <c r="I1388" s="87">
        <v>1.97973440030885</v>
      </c>
      <c r="J1388" s="69" t="str">
        <f>_xlfn.XLOOKUP(SimpleBB[[#This Row],[customer_code]],'Input  - indicative charges'!$B$13:$B$69,'Input  - indicative charges'!$E$13:$E$69)</f>
        <v>Upper South Island distributor</v>
      </c>
      <c r="K1388" s="70">
        <f t="shared" si="21"/>
        <v>1.8301724743195513</v>
      </c>
    </row>
    <row r="1389" spans="1:11" x14ac:dyDescent="0.25">
      <c r="A1389" s="65">
        <v>44348</v>
      </c>
      <c r="B1389" s="66" t="s">
        <v>139</v>
      </c>
      <c r="C1389" s="66" t="s">
        <v>137</v>
      </c>
      <c r="D1389" s="67">
        <v>334871.51</v>
      </c>
      <c r="E1389" s="66">
        <v>0.2994</v>
      </c>
      <c r="F1389" s="67">
        <v>100260.530094</v>
      </c>
      <c r="G1389" s="66" t="s">
        <v>23</v>
      </c>
      <c r="H1389" s="68">
        <v>9.86462703120156E-5</v>
      </c>
      <c r="I1389" s="87">
        <v>9.8903273532786997</v>
      </c>
      <c r="J1389" s="69" t="str">
        <f>_xlfn.XLOOKUP(SimpleBB[[#This Row],[customer_code]],'Input  - indicative charges'!$B$13:$B$69,'Input  - indicative charges'!$E$13:$E$69)</f>
        <v>Lower North Island distributor</v>
      </c>
      <c r="K1389" s="70">
        <f t="shared" si="21"/>
        <v>9.1431481319699035</v>
      </c>
    </row>
    <row r="1390" spans="1:11" x14ac:dyDescent="0.25">
      <c r="A1390" s="65">
        <v>44348</v>
      </c>
      <c r="B1390" s="66" t="s">
        <v>139</v>
      </c>
      <c r="C1390" s="66" t="s">
        <v>137</v>
      </c>
      <c r="D1390" s="67">
        <v>334871.51</v>
      </c>
      <c r="E1390" s="66">
        <v>0.2994</v>
      </c>
      <c r="F1390" s="67">
        <v>100260.530094</v>
      </c>
      <c r="G1390" s="66" t="s">
        <v>25</v>
      </c>
      <c r="H1390" s="68">
        <v>4.4749343287398498E-2</v>
      </c>
      <c r="I1390" s="87">
        <v>4486.5928793529501</v>
      </c>
      <c r="J1390" s="69" t="str">
        <f>_xlfn.XLOOKUP(SimpleBB[[#This Row],[customer_code]],'Input  - indicative charges'!$B$13:$B$69,'Input  - indicative charges'!$E$13:$E$69)</f>
        <v>North Island generation</v>
      </c>
      <c r="K1390" s="70">
        <f t="shared" si="21"/>
        <v>4147.646669163737</v>
      </c>
    </row>
    <row r="1391" spans="1:11" x14ac:dyDescent="0.25">
      <c r="A1391" s="65">
        <v>44348</v>
      </c>
      <c r="B1391" s="66" t="s">
        <v>139</v>
      </c>
      <c r="C1391" s="66" t="s">
        <v>137</v>
      </c>
      <c r="D1391" s="67">
        <v>334871.51</v>
      </c>
      <c r="E1391" s="66">
        <v>0.2994</v>
      </c>
      <c r="F1391" s="67">
        <v>100260.530094</v>
      </c>
      <c r="G1391" s="66" t="s">
        <v>27</v>
      </c>
      <c r="H1391" s="68">
        <v>2.84079390344616E-2</v>
      </c>
      <c r="I1391" s="87">
        <v>2848.1950264731599</v>
      </c>
      <c r="J1391" s="69" t="str">
        <f>_xlfn.XLOOKUP(SimpleBB[[#This Row],[customer_code]],'Input  - indicative charges'!$B$13:$B$69,'Input  - indicative charges'!$E$13:$E$69)</f>
        <v>Lower North Island distributor</v>
      </c>
      <c r="K1391" s="70">
        <f t="shared" si="21"/>
        <v>2633.0239743936427</v>
      </c>
    </row>
    <row r="1392" spans="1:11" x14ac:dyDescent="0.25">
      <c r="A1392" s="65">
        <v>44348</v>
      </c>
      <c r="B1392" s="66" t="s">
        <v>139</v>
      </c>
      <c r="C1392" s="66" t="s">
        <v>137</v>
      </c>
      <c r="D1392" s="67">
        <v>334871.51</v>
      </c>
      <c r="E1392" s="66">
        <v>0.2994</v>
      </c>
      <c r="F1392" s="67">
        <v>100260.530094</v>
      </c>
      <c r="G1392" s="66" t="s">
        <v>29</v>
      </c>
      <c r="H1392" s="68">
        <v>1.8640034527651401E-4</v>
      </c>
      <c r="I1392" s="87">
        <v>18.688597427127998</v>
      </c>
      <c r="J1392" s="69" t="str">
        <f>_xlfn.XLOOKUP(SimpleBB[[#This Row],[customer_code]],'Input  - indicative charges'!$B$13:$B$69,'Input  - indicative charges'!$E$13:$E$69)</f>
        <v>Lower North Island distributor</v>
      </c>
      <c r="K1392" s="70">
        <f t="shared" si="21"/>
        <v>17.276740046257181</v>
      </c>
    </row>
    <row r="1393" spans="1:11" x14ac:dyDescent="0.25">
      <c r="A1393" s="65">
        <v>44348</v>
      </c>
      <c r="B1393" s="66" t="s">
        <v>139</v>
      </c>
      <c r="C1393" s="66" t="s">
        <v>137</v>
      </c>
      <c r="D1393" s="67">
        <v>334871.51</v>
      </c>
      <c r="E1393" s="66">
        <v>0.2994</v>
      </c>
      <c r="F1393" s="67">
        <v>100260.530094</v>
      </c>
      <c r="G1393" s="66" t="s">
        <v>31</v>
      </c>
      <c r="H1393" s="68">
        <v>2.6742412476399299E-2</v>
      </c>
      <c r="I1393" s="87">
        <v>2681.20845087619</v>
      </c>
      <c r="J1393" s="69" t="str">
        <f>_xlfn.XLOOKUP(SimpleBB[[#This Row],[customer_code]],'Input  - indicative charges'!$B$13:$B$69,'Input  - indicative charges'!$E$13:$E$69)</f>
        <v>Major Industrial</v>
      </c>
      <c r="K1393" s="70">
        <f t="shared" si="21"/>
        <v>2478.652643476335</v>
      </c>
    </row>
    <row r="1394" spans="1:11" x14ac:dyDescent="0.25">
      <c r="A1394" s="65">
        <v>44348</v>
      </c>
      <c r="B1394" s="66" t="s">
        <v>139</v>
      </c>
      <c r="C1394" s="66" t="s">
        <v>137</v>
      </c>
      <c r="D1394" s="67">
        <v>334871.51</v>
      </c>
      <c r="E1394" s="66">
        <v>0.2994</v>
      </c>
      <c r="F1394" s="67">
        <v>100260.530094</v>
      </c>
      <c r="G1394" s="66" t="s">
        <v>34</v>
      </c>
      <c r="H1394" s="68">
        <v>2.19024583250352E-2</v>
      </c>
      <c r="I1394" s="87">
        <v>2195.9520820297698</v>
      </c>
      <c r="J1394" s="69" t="str">
        <f>_xlfn.XLOOKUP(SimpleBB[[#This Row],[customer_code]],'Input  - indicative charges'!$B$13:$B$69,'Input  - indicative charges'!$E$13:$E$69)</f>
        <v>Major Industrial</v>
      </c>
      <c r="K1394" s="70">
        <f t="shared" si="21"/>
        <v>2030.0556755636574</v>
      </c>
    </row>
    <row r="1395" spans="1:11" x14ac:dyDescent="0.25">
      <c r="A1395" s="65">
        <v>44348</v>
      </c>
      <c r="B1395" s="66" t="s">
        <v>139</v>
      </c>
      <c r="C1395" s="66" t="s">
        <v>137</v>
      </c>
      <c r="D1395" s="67">
        <v>334871.51</v>
      </c>
      <c r="E1395" s="66">
        <v>0.2994</v>
      </c>
      <c r="F1395" s="67">
        <v>100260.530094</v>
      </c>
      <c r="G1395" s="66" t="s">
        <v>36</v>
      </c>
      <c r="H1395" s="68">
        <v>1.26065303943766E-5</v>
      </c>
      <c r="I1395" s="87">
        <v>1.26393741998632</v>
      </c>
      <c r="J1395" s="69" t="str">
        <f>_xlfn.XLOOKUP(SimpleBB[[#This Row],[customer_code]],'Input  - indicative charges'!$B$13:$B$69,'Input  - indicative charges'!$E$13:$E$69)</f>
        <v>Upper South Island distributor</v>
      </c>
      <c r="K1395" s="70">
        <f t="shared" si="21"/>
        <v>1.1684514220496229</v>
      </c>
    </row>
    <row r="1396" spans="1:11" x14ac:dyDescent="0.25">
      <c r="A1396" s="65">
        <v>44348</v>
      </c>
      <c r="B1396" s="66" t="s">
        <v>139</v>
      </c>
      <c r="C1396" s="66" t="s">
        <v>137</v>
      </c>
      <c r="D1396" s="67">
        <v>334871.51</v>
      </c>
      <c r="E1396" s="66">
        <v>0.2994</v>
      </c>
      <c r="F1396" s="67">
        <v>100260.530094</v>
      </c>
      <c r="G1396" s="66" t="s">
        <v>38</v>
      </c>
      <c r="H1396" s="68">
        <v>3.9967982663628103E-2</v>
      </c>
      <c r="I1396" s="87">
        <v>4007.21112864316</v>
      </c>
      <c r="J1396" s="69" t="str">
        <f>_xlfn.XLOOKUP(SimpleBB[[#This Row],[customer_code]],'Input  - indicative charges'!$B$13:$B$69,'Input  - indicative charges'!$E$13:$E$69)</f>
        <v>North Island generation</v>
      </c>
      <c r="K1396" s="70">
        <f t="shared" si="21"/>
        <v>3704.4805127827076</v>
      </c>
    </row>
    <row r="1397" spans="1:11" x14ac:dyDescent="0.25">
      <c r="A1397" s="65">
        <v>44348</v>
      </c>
      <c r="B1397" s="66" t="s">
        <v>139</v>
      </c>
      <c r="C1397" s="66" t="s">
        <v>137</v>
      </c>
      <c r="D1397" s="67">
        <v>334871.51</v>
      </c>
      <c r="E1397" s="66">
        <v>0.2994</v>
      </c>
      <c r="F1397" s="67">
        <v>100260.530094</v>
      </c>
      <c r="G1397" s="66" t="s">
        <v>40</v>
      </c>
      <c r="H1397" s="68">
        <v>1.5359578040298799E-3</v>
      </c>
      <c r="I1397" s="87">
        <v>153.995943634052</v>
      </c>
      <c r="J1397" s="69" t="str">
        <f>_xlfn.XLOOKUP(SimpleBB[[#This Row],[customer_code]],'Input  - indicative charges'!$B$13:$B$69,'Input  - indicative charges'!$E$13:$E$69)</f>
        <v>North Island generation</v>
      </c>
      <c r="K1397" s="70">
        <f t="shared" si="21"/>
        <v>142.36209521435734</v>
      </c>
    </row>
    <row r="1398" spans="1:11" x14ac:dyDescent="0.25">
      <c r="A1398" s="65">
        <v>44348</v>
      </c>
      <c r="B1398" s="66" t="s">
        <v>139</v>
      </c>
      <c r="C1398" s="66" t="s">
        <v>137</v>
      </c>
      <c r="D1398" s="67">
        <v>334871.51</v>
      </c>
      <c r="E1398" s="66">
        <v>0.2994</v>
      </c>
      <c r="F1398" s="67">
        <v>100260.530094</v>
      </c>
      <c r="G1398" s="66" t="s">
        <v>42</v>
      </c>
      <c r="H1398" s="68">
        <v>1.86121670371747E-2</v>
      </c>
      <c r="I1398" s="87">
        <v>1866.06573334521</v>
      </c>
      <c r="J1398" s="69" t="str">
        <f>_xlfn.XLOOKUP(SimpleBB[[#This Row],[customer_code]],'Input  - indicative charges'!$B$13:$B$69,'Input  - indicative charges'!$E$13:$E$69)</f>
        <v>South Island generation</v>
      </c>
      <c r="K1398" s="70">
        <f t="shared" si="21"/>
        <v>1725.0910727754879</v>
      </c>
    </row>
    <row r="1399" spans="1:11" x14ac:dyDescent="0.25">
      <c r="A1399" s="65">
        <v>44348</v>
      </c>
      <c r="B1399" s="66" t="s">
        <v>139</v>
      </c>
      <c r="C1399" s="66" t="s">
        <v>137</v>
      </c>
      <c r="D1399" s="67">
        <v>334871.51</v>
      </c>
      <c r="E1399" s="66">
        <v>0.2994</v>
      </c>
      <c r="F1399" s="67">
        <v>100260.530094</v>
      </c>
      <c r="G1399" s="66" t="s">
        <v>44</v>
      </c>
      <c r="H1399" s="68">
        <v>1.69313468131542E-2</v>
      </c>
      <c r="I1399" s="87">
        <v>1697.5458066921999</v>
      </c>
      <c r="J1399" s="69" t="str">
        <f>_xlfn.XLOOKUP(SimpleBB[[#This Row],[customer_code]],'Input  - indicative charges'!$B$13:$B$69,'Input  - indicative charges'!$E$13:$E$69)</f>
        <v>Major Industrial</v>
      </c>
      <c r="K1399" s="70">
        <f t="shared" si="21"/>
        <v>1569.302230046598</v>
      </c>
    </row>
    <row r="1400" spans="1:11" x14ac:dyDescent="0.25">
      <c r="A1400" s="65">
        <v>44348</v>
      </c>
      <c r="B1400" s="66" t="s">
        <v>139</v>
      </c>
      <c r="C1400" s="66" t="s">
        <v>137</v>
      </c>
      <c r="D1400" s="67">
        <v>334871.51</v>
      </c>
      <c r="E1400" s="66">
        <v>0.2994</v>
      </c>
      <c r="F1400" s="67">
        <v>100260.530094</v>
      </c>
      <c r="G1400" s="66" t="s">
        <v>46</v>
      </c>
      <c r="H1400" s="68">
        <v>2.6360797994820402E-5</v>
      </c>
      <c r="I1400" s="87">
        <v>2.6429475806615499</v>
      </c>
      <c r="J1400" s="69" t="str">
        <f>_xlfn.XLOOKUP(SimpleBB[[#This Row],[customer_code]],'Input  - indicative charges'!$B$13:$B$69,'Input  - indicative charges'!$E$13:$E$69)</f>
        <v>Upper South Island distributor</v>
      </c>
      <c r="K1400" s="70">
        <f t="shared" si="21"/>
        <v>2.4432822465688395</v>
      </c>
    </row>
    <row r="1401" spans="1:11" x14ac:dyDescent="0.25">
      <c r="A1401" s="65">
        <v>44348</v>
      </c>
      <c r="B1401" s="66" t="s">
        <v>139</v>
      </c>
      <c r="C1401" s="66" t="s">
        <v>137</v>
      </c>
      <c r="D1401" s="67">
        <v>334871.51</v>
      </c>
      <c r="E1401" s="66">
        <v>0.2994</v>
      </c>
      <c r="F1401" s="67">
        <v>100260.530094</v>
      </c>
      <c r="G1401" s="66" t="s">
        <v>48</v>
      </c>
      <c r="H1401" s="68">
        <v>2.2574178428258401E-2</v>
      </c>
      <c r="I1401" s="87">
        <v>2263.2990956537301</v>
      </c>
      <c r="J1401" s="69" t="str">
        <f>_xlfn.XLOOKUP(SimpleBB[[#This Row],[customer_code]],'Input  - indicative charges'!$B$13:$B$69,'Input  - indicative charges'!$E$13:$E$69)</f>
        <v>North Island generation</v>
      </c>
      <c r="K1401" s="70">
        <f t="shared" si="21"/>
        <v>2092.3148607063549</v>
      </c>
    </row>
    <row r="1402" spans="1:11" x14ac:dyDescent="0.25">
      <c r="A1402" s="65">
        <v>44348</v>
      </c>
      <c r="B1402" s="66" t="s">
        <v>139</v>
      </c>
      <c r="C1402" s="66" t="s">
        <v>137</v>
      </c>
      <c r="D1402" s="67">
        <v>334871.51</v>
      </c>
      <c r="E1402" s="66">
        <v>0.2994</v>
      </c>
      <c r="F1402" s="67">
        <v>100260.530094</v>
      </c>
      <c r="G1402" s="66" t="s">
        <v>50</v>
      </c>
      <c r="H1402" s="68">
        <v>4.4383172579740499E-3</v>
      </c>
      <c r="I1402" s="87">
        <v>444.98804100982699</v>
      </c>
      <c r="J1402" s="69" t="str">
        <f>_xlfn.XLOOKUP(SimpleBB[[#This Row],[customer_code]],'Input  - indicative charges'!$B$13:$B$69,'Input  - indicative charges'!$E$13:$E$69)</f>
        <v>North Island generation</v>
      </c>
      <c r="K1402" s="70">
        <f t="shared" si="21"/>
        <v>411.37076970047758</v>
      </c>
    </row>
    <row r="1403" spans="1:11" x14ac:dyDescent="0.25">
      <c r="A1403" s="65">
        <v>44348</v>
      </c>
      <c r="B1403" s="66" t="s">
        <v>139</v>
      </c>
      <c r="C1403" s="66" t="s">
        <v>137</v>
      </c>
      <c r="D1403" s="67">
        <v>334871.51</v>
      </c>
      <c r="E1403" s="66">
        <v>0.2994</v>
      </c>
      <c r="F1403" s="67">
        <v>100260.530094</v>
      </c>
      <c r="G1403" s="66" t="s">
        <v>52</v>
      </c>
      <c r="H1403" s="68">
        <v>8.9620605896795005E-3</v>
      </c>
      <c r="I1403" s="87">
        <v>898.54094545581302</v>
      </c>
      <c r="J1403" s="69" t="str">
        <f>_xlfn.XLOOKUP(SimpleBB[[#This Row],[customer_code]],'Input  - indicative charges'!$B$13:$B$69,'Input  - indicative charges'!$E$13:$E$69)</f>
        <v>North Island generation</v>
      </c>
      <c r="K1403" s="70">
        <f t="shared" si="21"/>
        <v>830.65935772280625</v>
      </c>
    </row>
    <row r="1404" spans="1:11" x14ac:dyDescent="0.25">
      <c r="A1404" s="65">
        <v>44348</v>
      </c>
      <c r="B1404" s="66" t="s">
        <v>139</v>
      </c>
      <c r="C1404" s="66" t="s">
        <v>137</v>
      </c>
      <c r="D1404" s="67">
        <v>334871.51</v>
      </c>
      <c r="E1404" s="66">
        <v>0.2994</v>
      </c>
      <c r="F1404" s="67">
        <v>100260.530094</v>
      </c>
      <c r="G1404" s="66" t="s">
        <v>54</v>
      </c>
      <c r="H1404" s="68">
        <v>2.0831269133939598E-6</v>
      </c>
      <c r="I1404" s="87">
        <v>0.20885540858995699</v>
      </c>
      <c r="J1404" s="69" t="str">
        <f>_xlfn.XLOOKUP(SimpleBB[[#This Row],[customer_code]],'Input  - indicative charges'!$B$13:$B$69,'Input  - indicative charges'!$E$13:$E$69)</f>
        <v>Upper South Island distributor</v>
      </c>
      <c r="K1404" s="70">
        <f t="shared" si="21"/>
        <v>0.19307712178687739</v>
      </c>
    </row>
    <row r="1405" spans="1:11" x14ac:dyDescent="0.25">
      <c r="A1405" s="65">
        <v>44348</v>
      </c>
      <c r="B1405" s="66" t="s">
        <v>139</v>
      </c>
      <c r="C1405" s="66" t="s">
        <v>137</v>
      </c>
      <c r="D1405" s="67">
        <v>334871.51</v>
      </c>
      <c r="E1405" s="66">
        <v>0.2994</v>
      </c>
      <c r="F1405" s="67">
        <v>100260.530094</v>
      </c>
      <c r="G1405" s="66" t="s">
        <v>56</v>
      </c>
      <c r="H1405" s="68">
        <v>5.3901585068855899E-4</v>
      </c>
      <c r="I1405" s="87">
        <v>54.042014919103202</v>
      </c>
      <c r="J1405" s="69" t="str">
        <f>_xlfn.XLOOKUP(SimpleBB[[#This Row],[customer_code]],'Input  - indicative charges'!$B$13:$B$69,'Input  - indicative charges'!$E$13:$E$69)</f>
        <v>Upper North Island distributor</v>
      </c>
      <c r="K1405" s="70">
        <f t="shared" si="21"/>
        <v>49.959331992351743</v>
      </c>
    </row>
    <row r="1406" spans="1:11" x14ac:dyDescent="0.25">
      <c r="A1406" s="65">
        <v>44348</v>
      </c>
      <c r="B1406" s="66" t="s">
        <v>139</v>
      </c>
      <c r="C1406" s="66" t="s">
        <v>137</v>
      </c>
      <c r="D1406" s="67">
        <v>334871.51</v>
      </c>
      <c r="E1406" s="66">
        <v>0.2994</v>
      </c>
      <c r="F1406" s="67">
        <v>100260.530094</v>
      </c>
      <c r="G1406" s="66" t="s">
        <v>58</v>
      </c>
      <c r="H1406" s="68">
        <v>5.5313302988401203E-3</v>
      </c>
      <c r="I1406" s="87">
        <v>554.57410788671405</v>
      </c>
      <c r="J1406" s="69" t="str">
        <f>_xlfn.XLOOKUP(SimpleBB[[#This Row],[customer_code]],'Input  - indicative charges'!$B$13:$B$69,'Input  - indicative charges'!$E$13:$E$69)</f>
        <v>North Island generation</v>
      </c>
      <c r="K1406" s="70">
        <f t="shared" si="21"/>
        <v>512.67799714256853</v>
      </c>
    </row>
    <row r="1407" spans="1:11" x14ac:dyDescent="0.25">
      <c r="A1407" s="65">
        <v>44348</v>
      </c>
      <c r="B1407" s="66" t="s">
        <v>139</v>
      </c>
      <c r="C1407" s="66" t="s">
        <v>137</v>
      </c>
      <c r="D1407" s="67">
        <v>334871.51</v>
      </c>
      <c r="E1407" s="66">
        <v>0.2994</v>
      </c>
      <c r="F1407" s="67">
        <v>100260.530094</v>
      </c>
      <c r="G1407" s="66" t="s">
        <v>60</v>
      </c>
      <c r="H1407" s="68">
        <v>5.7112168898579501E-5</v>
      </c>
      <c r="I1407" s="87">
        <v>5.72609632858964</v>
      </c>
      <c r="J1407" s="69" t="str">
        <f>_xlfn.XLOOKUP(SimpleBB[[#This Row],[customer_code]],'Input  - indicative charges'!$B$13:$B$69,'Input  - indicative charges'!$E$13:$E$69)</f>
        <v>Major Industrial</v>
      </c>
      <c r="K1407" s="70">
        <f t="shared" si="21"/>
        <v>5.2935100204613814</v>
      </c>
    </row>
    <row r="1408" spans="1:11" x14ac:dyDescent="0.25">
      <c r="A1408" s="65">
        <v>44348</v>
      </c>
      <c r="B1408" s="66" t="s">
        <v>139</v>
      </c>
      <c r="C1408" s="66" t="s">
        <v>137</v>
      </c>
      <c r="D1408" s="67">
        <v>334871.51</v>
      </c>
      <c r="E1408" s="66">
        <v>0.2994</v>
      </c>
      <c r="F1408" s="67">
        <v>100260.530094</v>
      </c>
      <c r="G1408" s="66" t="s">
        <v>62</v>
      </c>
      <c r="H1408" s="68">
        <v>2.33183737410653E-4</v>
      </c>
      <c r="I1408" s="87">
        <v>23.379125122092201</v>
      </c>
      <c r="J1408" s="69" t="str">
        <f>_xlfn.XLOOKUP(SimpleBB[[#This Row],[customer_code]],'Input  - indicative charges'!$B$13:$B$69,'Input  - indicative charges'!$E$13:$E$69)</f>
        <v>Major Industrial</v>
      </c>
      <c r="K1408" s="70">
        <f t="shared" si="21"/>
        <v>21.61291497761049</v>
      </c>
    </row>
    <row r="1409" spans="1:11" x14ac:dyDescent="0.25">
      <c r="A1409" s="65">
        <v>44348</v>
      </c>
      <c r="B1409" s="66" t="s">
        <v>139</v>
      </c>
      <c r="C1409" s="66" t="s">
        <v>137</v>
      </c>
      <c r="D1409" s="67">
        <v>334871.51</v>
      </c>
      <c r="E1409" s="66">
        <v>0.2994</v>
      </c>
      <c r="F1409" s="67">
        <v>100260.530094</v>
      </c>
      <c r="G1409" s="66" t="s">
        <v>64</v>
      </c>
      <c r="H1409" s="68">
        <v>1.80164489511687E-2</v>
      </c>
      <c r="I1409" s="87">
        <v>1806.3387222556701</v>
      </c>
      <c r="J1409" s="69" t="str">
        <f>_xlfn.XLOOKUP(SimpleBB[[#This Row],[customer_code]],'Input  - indicative charges'!$B$13:$B$69,'Input  - indicative charges'!$E$13:$E$69)</f>
        <v>Major Industrial</v>
      </c>
      <c r="K1409" s="70">
        <f t="shared" si="21"/>
        <v>1669.8762259493674</v>
      </c>
    </row>
    <row r="1410" spans="1:11" x14ac:dyDescent="0.25">
      <c r="A1410" s="65">
        <v>44348</v>
      </c>
      <c r="B1410" s="66" t="s">
        <v>139</v>
      </c>
      <c r="C1410" s="66" t="s">
        <v>137</v>
      </c>
      <c r="D1410" s="67">
        <v>334871.51</v>
      </c>
      <c r="E1410" s="66">
        <v>0.2994</v>
      </c>
      <c r="F1410" s="67">
        <v>100260.530094</v>
      </c>
      <c r="G1410" s="66" t="s">
        <v>66</v>
      </c>
      <c r="H1410" s="68">
        <v>1.3843134974593599E-4</v>
      </c>
      <c r="I1410" s="87">
        <v>13.879200507155501</v>
      </c>
      <c r="J1410" s="69" t="str">
        <f>_xlfn.XLOOKUP(SimpleBB[[#This Row],[customer_code]],'Input  - indicative charges'!$B$13:$B$69,'Input  - indicative charges'!$E$13:$E$69)</f>
        <v>Upper South Island distributor</v>
      </c>
      <c r="K1410" s="70">
        <f t="shared" si="21"/>
        <v>12.830676039066251</v>
      </c>
    </row>
    <row r="1411" spans="1:11" x14ac:dyDescent="0.25">
      <c r="A1411" s="65">
        <v>44348</v>
      </c>
      <c r="B1411" s="66" t="s">
        <v>139</v>
      </c>
      <c r="C1411" s="66" t="s">
        <v>137</v>
      </c>
      <c r="D1411" s="67">
        <v>334871.51</v>
      </c>
      <c r="E1411" s="66">
        <v>0.2994</v>
      </c>
      <c r="F1411" s="67">
        <v>100260.530094</v>
      </c>
      <c r="G1411" s="66" t="s">
        <v>68</v>
      </c>
      <c r="H1411" s="68">
        <v>2.2873840196252501E-4</v>
      </c>
      <c r="I1411" s="87">
        <v>22.9334334336172</v>
      </c>
      <c r="J1411" s="69" t="str">
        <f>_xlfn.XLOOKUP(SimpleBB[[#This Row],[customer_code]],'Input  - indicative charges'!$B$13:$B$69,'Input  - indicative charges'!$E$13:$E$69)</f>
        <v>Major Industrial</v>
      </c>
      <c r="K1411" s="70">
        <f t="shared" si="21"/>
        <v>21.200893718520032</v>
      </c>
    </row>
    <row r="1412" spans="1:11" x14ac:dyDescent="0.25">
      <c r="A1412" s="65">
        <v>44348</v>
      </c>
      <c r="B1412" s="66" t="s">
        <v>139</v>
      </c>
      <c r="C1412" s="66" t="s">
        <v>137</v>
      </c>
      <c r="D1412" s="67">
        <v>334871.51</v>
      </c>
      <c r="E1412" s="66">
        <v>0.2994</v>
      </c>
      <c r="F1412" s="67">
        <v>100260.530094</v>
      </c>
      <c r="G1412" s="66" t="s">
        <v>70</v>
      </c>
      <c r="H1412" s="68">
        <v>0.41239170998020303</v>
      </c>
      <c r="I1412" s="87">
        <v>41346.611448986303</v>
      </c>
      <c r="J1412" s="69" t="str">
        <f>_xlfn.XLOOKUP(SimpleBB[[#This Row],[customer_code]],'Input  - indicative charges'!$B$13:$B$69,'Input  - indicative charges'!$E$13:$E$69)</f>
        <v>Lower North Island distributor</v>
      </c>
      <c r="K1412" s="70">
        <f t="shared" si="21"/>
        <v>38223.02131463452</v>
      </c>
    </row>
    <row r="1413" spans="1:11" x14ac:dyDescent="0.25">
      <c r="A1413" s="65">
        <v>44348</v>
      </c>
      <c r="B1413" s="66" t="s">
        <v>139</v>
      </c>
      <c r="C1413" s="66" t="s">
        <v>137</v>
      </c>
      <c r="D1413" s="67">
        <v>334871.51</v>
      </c>
      <c r="E1413" s="66">
        <v>0.2994</v>
      </c>
      <c r="F1413" s="67">
        <v>100260.530094</v>
      </c>
      <c r="G1413" s="66" t="s">
        <v>72</v>
      </c>
      <c r="H1413" s="68">
        <v>4.1459667393665103E-5</v>
      </c>
      <c r="I1413" s="87">
        <v>4.1567682304097904</v>
      </c>
      <c r="J1413" s="69" t="str">
        <f>_xlfn.XLOOKUP(SimpleBB[[#This Row],[customer_code]],'Input  - indicative charges'!$B$13:$B$69,'Input  - indicative charges'!$E$13:$E$69)</f>
        <v>Lower South Island distributor</v>
      </c>
      <c r="K1413" s="70">
        <f t="shared" si="21"/>
        <v>3.8427391049199122</v>
      </c>
    </row>
    <row r="1414" spans="1:11" x14ac:dyDescent="0.25">
      <c r="A1414" s="65">
        <v>44348</v>
      </c>
      <c r="B1414" s="66" t="s">
        <v>139</v>
      </c>
      <c r="C1414" s="66" t="s">
        <v>137</v>
      </c>
      <c r="D1414" s="67">
        <v>334871.51</v>
      </c>
      <c r="E1414" s="66">
        <v>0.2994</v>
      </c>
      <c r="F1414" s="67">
        <v>100260.530094</v>
      </c>
      <c r="G1414" s="66" t="s">
        <v>74</v>
      </c>
      <c r="H1414" s="68">
        <v>8.8134863300606296E-8</v>
      </c>
      <c r="I1414" s="87">
        <v>8.8364481142810102E-3</v>
      </c>
      <c r="J1414" s="69" t="str">
        <f>_xlfn.XLOOKUP(SimpleBB[[#This Row],[customer_code]],'Input  - indicative charges'!$B$13:$B$69,'Input  - indicative charges'!$E$13:$E$69)</f>
        <v>Major Industrial</v>
      </c>
      <c r="K1414" s="70">
        <f t="shared" si="21"/>
        <v>8.1688857389087405E-3</v>
      </c>
    </row>
    <row r="1415" spans="1:11" x14ac:dyDescent="0.25">
      <c r="A1415" s="65">
        <v>44348</v>
      </c>
      <c r="B1415" s="66" t="s">
        <v>139</v>
      </c>
      <c r="C1415" s="66" t="s">
        <v>137</v>
      </c>
      <c r="D1415" s="67">
        <v>334871.51</v>
      </c>
      <c r="E1415" s="66">
        <v>0.2994</v>
      </c>
      <c r="F1415" s="67">
        <v>100260.530094</v>
      </c>
      <c r="G1415" s="66" t="s">
        <v>76</v>
      </c>
      <c r="H1415" s="68">
        <v>2.86164446460377E-2</v>
      </c>
      <c r="I1415" s="87">
        <v>2869.09990961735</v>
      </c>
      <c r="J1415" s="69" t="str">
        <f>_xlfn.XLOOKUP(SimpleBB[[#This Row],[customer_code]],'Input  - indicative charges'!$B$13:$B$69,'Input  - indicative charges'!$E$13:$E$69)</f>
        <v>Lower North Island distributor</v>
      </c>
      <c r="K1415" s="70">
        <f t="shared" si="21"/>
        <v>2652.3495676163475</v>
      </c>
    </row>
    <row r="1416" spans="1:11" x14ac:dyDescent="0.25">
      <c r="A1416" s="65">
        <v>44348</v>
      </c>
      <c r="B1416" s="66" t="s">
        <v>139</v>
      </c>
      <c r="C1416" s="66" t="s">
        <v>137</v>
      </c>
      <c r="D1416" s="67">
        <v>334871.51</v>
      </c>
      <c r="E1416" s="66">
        <v>0.2994</v>
      </c>
      <c r="F1416" s="67">
        <v>100260.530094</v>
      </c>
      <c r="G1416" s="66" t="s">
        <v>78</v>
      </c>
      <c r="H1416" s="68">
        <v>9.4094890772763097E-7</v>
      </c>
      <c r="I1416" s="87">
        <v>9.4340036280142495E-2</v>
      </c>
      <c r="J1416" s="69" t="str">
        <f>_xlfn.XLOOKUP(SimpleBB[[#This Row],[customer_code]],'Input  - indicative charges'!$B$13:$B$69,'Input  - indicative charges'!$E$13:$E$69)</f>
        <v>North Island generation</v>
      </c>
      <c r="K1416" s="70">
        <f t="shared" si="21"/>
        <v>8.7212980488336672E-2</v>
      </c>
    </row>
    <row r="1417" spans="1:11" x14ac:dyDescent="0.25">
      <c r="A1417" s="65">
        <v>44348</v>
      </c>
      <c r="B1417" s="66" t="s">
        <v>139</v>
      </c>
      <c r="C1417" s="66" t="s">
        <v>137</v>
      </c>
      <c r="D1417" s="67">
        <v>334871.51</v>
      </c>
      <c r="E1417" s="66">
        <v>0.2994</v>
      </c>
      <c r="F1417" s="67">
        <v>100260.530094</v>
      </c>
      <c r="G1417" s="66" t="s">
        <v>80</v>
      </c>
      <c r="H1417" s="68">
        <v>2.2648579478992101E-7</v>
      </c>
      <c r="I1417" s="87">
        <v>2.2707585844398401E-2</v>
      </c>
      <c r="J1417" s="69" t="str">
        <f>_xlfn.XLOOKUP(SimpleBB[[#This Row],[customer_code]],'Input  - indicative charges'!$B$13:$B$69,'Input  - indicative charges'!$E$13:$E$69)</f>
        <v>Major Industrial</v>
      </c>
      <c r="K1417" s="70">
        <f t="shared" si="21"/>
        <v>2.0992108115201125E-2</v>
      </c>
    </row>
    <row r="1418" spans="1:11" x14ac:dyDescent="0.25">
      <c r="A1418" s="65">
        <v>44348</v>
      </c>
      <c r="B1418" s="66" t="s">
        <v>139</v>
      </c>
      <c r="C1418" s="66" t="s">
        <v>137</v>
      </c>
      <c r="D1418" s="67">
        <v>334871.51</v>
      </c>
      <c r="E1418" s="66">
        <v>0.2994</v>
      </c>
      <c r="F1418" s="67">
        <v>100260.530094</v>
      </c>
      <c r="G1418" s="66" t="s">
        <v>82</v>
      </c>
      <c r="H1418" s="68">
        <v>5.3167670510819104E-4</v>
      </c>
      <c r="I1418" s="87">
        <v>53.3061882927786</v>
      </c>
      <c r="J1418" s="69" t="str">
        <f>_xlfn.XLOOKUP(SimpleBB[[#This Row],[customer_code]],'Input  - indicative charges'!$B$13:$B$69,'Input  - indicative charges'!$E$13:$E$69)</f>
        <v>Major Industrial</v>
      </c>
      <c r="K1418" s="70">
        <f t="shared" si="21"/>
        <v>49.279094462933344</v>
      </c>
    </row>
    <row r="1419" spans="1:11" x14ac:dyDescent="0.25">
      <c r="A1419" s="65">
        <v>44348</v>
      </c>
      <c r="B1419" s="66" t="s">
        <v>139</v>
      </c>
      <c r="C1419" s="66" t="s">
        <v>137</v>
      </c>
      <c r="D1419" s="67">
        <v>334871.51</v>
      </c>
      <c r="E1419" s="66">
        <v>0.2994</v>
      </c>
      <c r="F1419" s="67">
        <v>100260.530094</v>
      </c>
      <c r="G1419" s="66" t="s">
        <v>84</v>
      </c>
      <c r="H1419" s="68">
        <v>2.8410036539711597E-10</v>
      </c>
      <c r="I1419" s="87">
        <v>2.8484053234614E-5</v>
      </c>
      <c r="J1419" s="69" t="str">
        <f>_xlfn.XLOOKUP(SimpleBB[[#This Row],[customer_code]],'Input  - indicative charges'!$B$13:$B$69,'Input  - indicative charges'!$E$13:$E$69)</f>
        <v>Major Industrial</v>
      </c>
      <c r="K1419" s="70">
        <f t="shared" si="21"/>
        <v>2.6332183841888403E-5</v>
      </c>
    </row>
    <row r="1420" spans="1:11" x14ac:dyDescent="0.25">
      <c r="A1420" s="65">
        <v>44348</v>
      </c>
      <c r="B1420" s="66" t="s">
        <v>139</v>
      </c>
      <c r="C1420" s="66" t="s">
        <v>137</v>
      </c>
      <c r="D1420" s="67">
        <v>334871.51</v>
      </c>
      <c r="E1420" s="66">
        <v>0.2994</v>
      </c>
      <c r="F1420" s="67">
        <v>100260.530094</v>
      </c>
      <c r="G1420" s="66" t="s">
        <v>86</v>
      </c>
      <c r="H1420" s="68">
        <v>3.8084711440224803E-5</v>
      </c>
      <c r="I1420" s="87">
        <v>3.8183933574739699</v>
      </c>
      <c r="J1420" s="69" t="str">
        <f>_xlfn.XLOOKUP(SimpleBB[[#This Row],[customer_code]],'Input  - indicative charges'!$B$13:$B$69,'Input  - indicative charges'!$E$13:$E$69)</f>
        <v>North Island generation</v>
      </c>
      <c r="K1420" s="70">
        <f t="shared" si="21"/>
        <v>3.5299272558396</v>
      </c>
    </row>
    <row r="1421" spans="1:11" x14ac:dyDescent="0.25">
      <c r="A1421" s="65">
        <v>44348</v>
      </c>
      <c r="B1421" s="66" t="s">
        <v>139</v>
      </c>
      <c r="C1421" s="66" t="s">
        <v>137</v>
      </c>
      <c r="D1421" s="67">
        <v>334871.51</v>
      </c>
      <c r="E1421" s="66">
        <v>0.2994</v>
      </c>
      <c r="F1421" s="67">
        <v>100260.530094</v>
      </c>
      <c r="G1421" s="66" t="s">
        <v>88</v>
      </c>
      <c r="H1421" s="68">
        <v>3.2187796330352299E-3</v>
      </c>
      <c r="I1421" s="87">
        <v>322.71655226388299</v>
      </c>
      <c r="J1421" s="69" t="str">
        <f>_xlfn.XLOOKUP(SimpleBB[[#This Row],[customer_code]],'Input  - indicative charges'!$B$13:$B$69,'Input  - indicative charges'!$E$13:$E$69)</f>
        <v>North Island generation</v>
      </c>
      <c r="K1421" s="70">
        <f t="shared" si="21"/>
        <v>298.3364591071026</v>
      </c>
    </row>
    <row r="1422" spans="1:11" x14ac:dyDescent="0.25">
      <c r="A1422" s="65">
        <v>44348</v>
      </c>
      <c r="B1422" s="66" t="s">
        <v>139</v>
      </c>
      <c r="C1422" s="66" t="s">
        <v>137</v>
      </c>
      <c r="D1422" s="67">
        <v>334871.51</v>
      </c>
      <c r="E1422" s="66">
        <v>0.2994</v>
      </c>
      <c r="F1422" s="67">
        <v>100260.530094</v>
      </c>
      <c r="G1422" s="66" t="s">
        <v>90</v>
      </c>
      <c r="H1422" s="68">
        <v>2.5067266564963E-5</v>
      </c>
      <c r="I1422" s="87">
        <v>2.5132574338107898</v>
      </c>
      <c r="J1422" s="69" t="str">
        <f>_xlfn.XLOOKUP(SimpleBB[[#This Row],[customer_code]],'Input  - indicative charges'!$B$13:$B$69,'Input  - indicative charges'!$E$13:$E$69)</f>
        <v>Upper South Island distributor</v>
      </c>
      <c r="K1422" s="70">
        <f t="shared" ref="K1422:K1485" si="22">I1422*$L$9</f>
        <v>2.3233897312295633</v>
      </c>
    </row>
    <row r="1423" spans="1:11" x14ac:dyDescent="0.25">
      <c r="A1423" s="65">
        <v>44348</v>
      </c>
      <c r="B1423" s="66" t="s">
        <v>139</v>
      </c>
      <c r="C1423" s="66" t="s">
        <v>137</v>
      </c>
      <c r="D1423" s="67">
        <v>334871.51</v>
      </c>
      <c r="E1423" s="66">
        <v>0.2994</v>
      </c>
      <c r="F1423" s="67">
        <v>100260.530094</v>
      </c>
      <c r="G1423" s="66" t="s">
        <v>92</v>
      </c>
      <c r="H1423" s="68">
        <v>2.1069563961040799E-2</v>
      </c>
      <c r="I1423" s="87">
        <v>2112.4456515833899</v>
      </c>
      <c r="J1423" s="69" t="str">
        <f>_xlfn.XLOOKUP(SimpleBB[[#This Row],[customer_code]],'Input  - indicative charges'!$B$13:$B$69,'Input  - indicative charges'!$E$13:$E$69)</f>
        <v>North Island generation</v>
      </c>
      <c r="K1423" s="70">
        <f t="shared" si="22"/>
        <v>1952.8578603376341</v>
      </c>
    </row>
    <row r="1424" spans="1:11" x14ac:dyDescent="0.25">
      <c r="A1424" s="65">
        <v>44348</v>
      </c>
      <c r="B1424" s="66" t="s">
        <v>139</v>
      </c>
      <c r="C1424" s="66" t="s">
        <v>137</v>
      </c>
      <c r="D1424" s="67">
        <v>334871.51</v>
      </c>
      <c r="E1424" s="66">
        <v>0.2994</v>
      </c>
      <c r="F1424" s="67">
        <v>100260.530094</v>
      </c>
      <c r="G1424" s="66" t="s">
        <v>94</v>
      </c>
      <c r="H1424" s="68">
        <v>0.111987667455832</v>
      </c>
      <c r="I1424" s="87">
        <v>11227.9429031123</v>
      </c>
      <c r="J1424" s="69" t="str">
        <f>_xlfn.XLOOKUP(SimpleBB[[#This Row],[customer_code]],'Input  - indicative charges'!$B$13:$B$69,'Input  - indicative charges'!$E$13:$E$69)</f>
        <v>North Island generation</v>
      </c>
      <c r="K1424" s="70">
        <f t="shared" si="22"/>
        <v>10379.711561966045</v>
      </c>
    </row>
    <row r="1425" spans="1:11" x14ac:dyDescent="0.25">
      <c r="A1425" s="65">
        <v>44348</v>
      </c>
      <c r="B1425" s="66" t="s">
        <v>139</v>
      </c>
      <c r="C1425" s="66" t="s">
        <v>137</v>
      </c>
      <c r="D1425" s="67">
        <v>334871.51</v>
      </c>
      <c r="E1425" s="66">
        <v>0.2994</v>
      </c>
      <c r="F1425" s="67">
        <v>100260.530094</v>
      </c>
      <c r="G1425" s="66" t="s">
        <v>96</v>
      </c>
      <c r="H1425" s="68">
        <v>6.5280141248525E-5</v>
      </c>
      <c r="I1425" s="87">
        <v>6.5450215661883098</v>
      </c>
      <c r="J1425" s="69" t="str">
        <f>_xlfn.XLOOKUP(SimpleBB[[#This Row],[customer_code]],'Input  - indicative charges'!$B$13:$B$69,'Input  - indicative charges'!$E$13:$E$69)</f>
        <v>Upper North Island distributor</v>
      </c>
      <c r="K1425" s="70">
        <f t="shared" si="22"/>
        <v>6.0505683552283411</v>
      </c>
    </row>
    <row r="1426" spans="1:11" x14ac:dyDescent="0.25">
      <c r="A1426" s="65">
        <v>44348</v>
      </c>
      <c r="B1426" s="66" t="s">
        <v>139</v>
      </c>
      <c r="C1426" s="66" t="s">
        <v>137</v>
      </c>
      <c r="D1426" s="67">
        <v>334871.51</v>
      </c>
      <c r="E1426" s="66">
        <v>0.2994</v>
      </c>
      <c r="F1426" s="67">
        <v>100260.530094</v>
      </c>
      <c r="G1426" s="66" t="s">
        <v>98</v>
      </c>
      <c r="H1426" s="68">
        <v>2.53723080525402E-5</v>
      </c>
      <c r="I1426" s="87">
        <v>2.54384105505595</v>
      </c>
      <c r="J1426" s="69" t="str">
        <f>_xlfn.XLOOKUP(SimpleBB[[#This Row],[customer_code]],'Input  - indicative charges'!$B$13:$B$69,'Input  - indicative charges'!$E$13:$E$69)</f>
        <v>Major Industrial</v>
      </c>
      <c r="K1426" s="70">
        <f t="shared" si="22"/>
        <v>2.3516628681509477</v>
      </c>
    </row>
    <row r="1427" spans="1:11" x14ac:dyDescent="0.25">
      <c r="A1427" s="65">
        <v>44348</v>
      </c>
      <c r="B1427" s="66" t="s">
        <v>139</v>
      </c>
      <c r="C1427" s="66" t="s">
        <v>137</v>
      </c>
      <c r="D1427" s="67">
        <v>334871.51</v>
      </c>
      <c r="E1427" s="66">
        <v>0.2994</v>
      </c>
      <c r="F1427" s="67">
        <v>100260.530094</v>
      </c>
      <c r="G1427" s="66" t="s">
        <v>100</v>
      </c>
      <c r="H1427" s="68">
        <v>1.9244040630288901E-2</v>
      </c>
      <c r="I1427" s="87">
        <v>1929.4177147432399</v>
      </c>
      <c r="J1427" s="69" t="str">
        <f>_xlfn.XLOOKUP(SimpleBB[[#This Row],[customer_code]],'Input  - indicative charges'!$B$13:$B$69,'Input  - indicative charges'!$E$13:$E$69)</f>
        <v>North Island generation</v>
      </c>
      <c r="K1427" s="70">
        <f t="shared" si="22"/>
        <v>1783.657036235127</v>
      </c>
    </row>
    <row r="1428" spans="1:11" x14ac:dyDescent="0.25">
      <c r="A1428" s="65">
        <v>44348</v>
      </c>
      <c r="B1428" s="66" t="s">
        <v>139</v>
      </c>
      <c r="C1428" s="66" t="s">
        <v>137</v>
      </c>
      <c r="D1428" s="67">
        <v>334871.51</v>
      </c>
      <c r="E1428" s="66">
        <v>0.2994</v>
      </c>
      <c r="F1428" s="67">
        <v>100260.530094</v>
      </c>
      <c r="G1428" s="66" t="s">
        <v>102</v>
      </c>
      <c r="H1428" s="68">
        <v>2.35564823639174E-2</v>
      </c>
      <c r="I1428" s="87">
        <v>2361.7854089563202</v>
      </c>
      <c r="J1428" s="69" t="str">
        <f>_xlfn.XLOOKUP(SimpleBB[[#This Row],[customer_code]],'Input  - indicative charges'!$B$13:$B$69,'Input  - indicative charges'!$E$13:$E$69)</f>
        <v>Lower North Island distributor</v>
      </c>
      <c r="K1428" s="70">
        <f t="shared" si="22"/>
        <v>2183.3608816652736</v>
      </c>
    </row>
    <row r="1429" spans="1:11" x14ac:dyDescent="0.25">
      <c r="A1429" s="65">
        <v>44348</v>
      </c>
      <c r="B1429" s="66" t="s">
        <v>139</v>
      </c>
      <c r="C1429" s="66" t="s">
        <v>137</v>
      </c>
      <c r="D1429" s="67">
        <v>334871.51</v>
      </c>
      <c r="E1429" s="66">
        <v>0.2994</v>
      </c>
      <c r="F1429" s="67">
        <v>100260.530094</v>
      </c>
      <c r="G1429" s="66" t="s">
        <v>104</v>
      </c>
      <c r="H1429" s="68">
        <v>2.07828466534213E-3</v>
      </c>
      <c r="I1429" s="87">
        <v>208.36992223343401</v>
      </c>
      <c r="J1429" s="69" t="str">
        <f>_xlfn.XLOOKUP(SimpleBB[[#This Row],[customer_code]],'Input  - indicative charges'!$B$13:$B$69,'Input  - indicative charges'!$E$13:$E$69)</f>
        <v>Lower North Island distributor</v>
      </c>
      <c r="K1429" s="70">
        <f t="shared" si="22"/>
        <v>192.62831220604298</v>
      </c>
    </row>
    <row r="1430" spans="1:11" x14ac:dyDescent="0.25">
      <c r="A1430" s="65">
        <v>44348</v>
      </c>
      <c r="B1430" s="66" t="s">
        <v>139</v>
      </c>
      <c r="C1430" s="66" t="s">
        <v>137</v>
      </c>
      <c r="D1430" s="67">
        <v>334871.51</v>
      </c>
      <c r="E1430" s="66">
        <v>0.2994</v>
      </c>
      <c r="F1430" s="67">
        <v>100260.530094</v>
      </c>
      <c r="G1430" s="66" t="s">
        <v>106</v>
      </c>
      <c r="H1430" s="68">
        <v>5.0538324484094201E-3</v>
      </c>
      <c r="I1430" s="87">
        <v>506.69992028378698</v>
      </c>
      <c r="J1430" s="69" t="str">
        <f>_xlfn.XLOOKUP(SimpleBB[[#This Row],[customer_code]],'Input  - indicative charges'!$B$13:$B$69,'Input  - indicative charges'!$E$13:$E$69)</f>
        <v>Upper North Island distributor</v>
      </c>
      <c r="K1430" s="70">
        <f t="shared" si="22"/>
        <v>468.42053494581205</v>
      </c>
    </row>
    <row r="1431" spans="1:11" x14ac:dyDescent="0.25">
      <c r="A1431" s="65">
        <v>44348</v>
      </c>
      <c r="B1431" s="66" t="s">
        <v>139</v>
      </c>
      <c r="C1431" s="66" t="s">
        <v>137</v>
      </c>
      <c r="D1431" s="67">
        <v>334871.51</v>
      </c>
      <c r="E1431" s="66">
        <v>0.2994</v>
      </c>
      <c r="F1431" s="67">
        <v>100260.530094</v>
      </c>
      <c r="G1431" s="66" t="s">
        <v>108</v>
      </c>
      <c r="H1431" s="68">
        <v>4.6932854130291198E-3</v>
      </c>
      <c r="I1431" s="87">
        <v>470.55128339273801</v>
      </c>
      <c r="J1431" s="69" t="str">
        <f>_xlfn.XLOOKUP(SimpleBB[[#This Row],[customer_code]],'Input  - indicative charges'!$B$13:$B$69,'Input  - indicative charges'!$E$13:$E$69)</f>
        <v>Lower North Island distributor</v>
      </c>
      <c r="K1431" s="70">
        <f t="shared" si="22"/>
        <v>435.00279961128984</v>
      </c>
    </row>
    <row r="1432" spans="1:11" x14ac:dyDescent="0.25">
      <c r="A1432" s="65">
        <v>44348</v>
      </c>
      <c r="B1432" s="66" t="s">
        <v>139</v>
      </c>
      <c r="C1432" s="66" t="s">
        <v>137</v>
      </c>
      <c r="D1432" s="67">
        <v>334871.51</v>
      </c>
      <c r="E1432" s="66">
        <v>0.2994</v>
      </c>
      <c r="F1432" s="67">
        <v>100260.530094</v>
      </c>
      <c r="G1432" s="66" t="s">
        <v>110</v>
      </c>
      <c r="H1432" s="68">
        <v>1.11029151644394E-5</v>
      </c>
      <c r="I1432" s="87">
        <v>1.11318415997541</v>
      </c>
      <c r="J1432" s="69" t="str">
        <f>_xlfn.XLOOKUP(SimpleBB[[#This Row],[customer_code]],'Input  - indicative charges'!$B$13:$B$69,'Input  - indicative charges'!$E$13:$E$69)</f>
        <v>Lower South Island distributor</v>
      </c>
      <c r="K1432" s="70">
        <f t="shared" si="22"/>
        <v>1.0290870371892784</v>
      </c>
    </row>
    <row r="1433" spans="1:11" x14ac:dyDescent="0.25">
      <c r="A1433" s="65">
        <v>44348</v>
      </c>
      <c r="B1433" s="66" t="s">
        <v>139</v>
      </c>
      <c r="C1433" s="66" t="s">
        <v>137</v>
      </c>
      <c r="D1433" s="67">
        <v>334871.51</v>
      </c>
      <c r="E1433" s="66">
        <v>0.2994</v>
      </c>
      <c r="F1433" s="67">
        <v>100260.530094</v>
      </c>
      <c r="G1433" s="66" t="s">
        <v>112</v>
      </c>
      <c r="H1433" s="68">
        <v>2.65899187076823E-3</v>
      </c>
      <c r="I1433" s="87">
        <v>266.59193447886003</v>
      </c>
      <c r="J1433" s="69" t="str">
        <f>_xlfn.XLOOKUP(SimpleBB[[#This Row],[customer_code]],'Input  - indicative charges'!$B$13:$B$69,'Input  - indicative charges'!$E$13:$E$69)</f>
        <v>North Island generation</v>
      </c>
      <c r="K1433" s="70">
        <f t="shared" si="22"/>
        <v>246.45185752325884</v>
      </c>
    </row>
    <row r="1434" spans="1:11" x14ac:dyDescent="0.25">
      <c r="A1434" s="65">
        <v>44348</v>
      </c>
      <c r="B1434" s="66" t="s">
        <v>139</v>
      </c>
      <c r="C1434" s="66" t="s">
        <v>137</v>
      </c>
      <c r="D1434" s="67">
        <v>334871.51</v>
      </c>
      <c r="E1434" s="66">
        <v>0.2994</v>
      </c>
      <c r="F1434" s="67">
        <v>100260.530094</v>
      </c>
      <c r="G1434" s="66" t="s">
        <v>114</v>
      </c>
      <c r="H1434" s="68">
        <v>2.3756678559011101E-3</v>
      </c>
      <c r="I1434" s="87">
        <v>238.18571855992201</v>
      </c>
      <c r="J1434" s="69" t="str">
        <f>_xlfn.XLOOKUP(SimpleBB[[#This Row],[customer_code]],'Input  - indicative charges'!$B$13:$B$69,'Input  - indicative charges'!$E$13:$E$69)</f>
        <v>Lower North Island distributor</v>
      </c>
      <c r="K1434" s="70">
        <f t="shared" si="22"/>
        <v>220.19163066337919</v>
      </c>
    </row>
    <row r="1435" spans="1:11" x14ac:dyDescent="0.25">
      <c r="A1435" s="65">
        <v>44348</v>
      </c>
      <c r="B1435" s="66" t="s">
        <v>139</v>
      </c>
      <c r="C1435" s="66" t="s">
        <v>137</v>
      </c>
      <c r="D1435" s="67">
        <v>334871.51</v>
      </c>
      <c r="E1435" s="66">
        <v>0.2994</v>
      </c>
      <c r="F1435" s="67">
        <v>100260.530094</v>
      </c>
      <c r="G1435" s="66" t="s">
        <v>116</v>
      </c>
      <c r="H1435" s="68">
        <v>1.1941978995394001E-4</v>
      </c>
      <c r="I1435" s="87">
        <v>11.9730914444962</v>
      </c>
      <c r="J1435" s="69" t="str">
        <f>_xlfn.XLOOKUP(SimpleBB[[#This Row],[customer_code]],'Input  - indicative charges'!$B$13:$B$69,'Input  - indicative charges'!$E$13:$E$69)</f>
        <v>Major Industrial</v>
      </c>
      <c r="K1435" s="70">
        <f t="shared" si="22"/>
        <v>11.068566768759151</v>
      </c>
    </row>
    <row r="1436" spans="1:11" x14ac:dyDescent="0.25">
      <c r="A1436" s="65">
        <v>44348</v>
      </c>
      <c r="B1436" s="66" t="s">
        <v>139</v>
      </c>
      <c r="C1436" s="66" t="s">
        <v>137</v>
      </c>
      <c r="D1436" s="67">
        <v>334871.51</v>
      </c>
      <c r="E1436" s="66">
        <v>0.2994</v>
      </c>
      <c r="F1436" s="67">
        <v>100260.530094</v>
      </c>
      <c r="G1436" s="66" t="s">
        <v>118</v>
      </c>
      <c r="H1436" s="68">
        <v>5.20906844209834E-6</v>
      </c>
      <c r="I1436" s="87">
        <v>0.52226396330070601</v>
      </c>
      <c r="J1436" s="69" t="str">
        <f>_xlfn.XLOOKUP(SimpleBB[[#This Row],[customer_code]],'Input  - indicative charges'!$B$13:$B$69,'Input  - indicative charges'!$E$13:$E$69)</f>
        <v>Upper South Island distributor</v>
      </c>
      <c r="K1436" s="70">
        <f t="shared" si="22"/>
        <v>0.48280876960711144</v>
      </c>
    </row>
    <row r="1437" spans="1:11" x14ac:dyDescent="0.25">
      <c r="A1437" s="65">
        <v>44348</v>
      </c>
      <c r="B1437" s="66" t="s">
        <v>139</v>
      </c>
      <c r="C1437" s="66" t="s">
        <v>137</v>
      </c>
      <c r="D1437" s="67">
        <v>334871.51</v>
      </c>
      <c r="E1437" s="66">
        <v>0.2994</v>
      </c>
      <c r="F1437" s="67">
        <v>100260.530094</v>
      </c>
      <c r="G1437" s="66" t="s">
        <v>120</v>
      </c>
      <c r="H1437" s="68">
        <v>2.03758777680711E-2</v>
      </c>
      <c r="I1437" s="87">
        <v>2042.89630615736</v>
      </c>
      <c r="J1437" s="69" t="str">
        <f>_xlfn.XLOOKUP(SimpleBB[[#This Row],[customer_code]],'Input  - indicative charges'!$B$13:$B$69,'Input  - indicative charges'!$E$13:$E$69)</f>
        <v>Lower North Island distributor</v>
      </c>
      <c r="K1437" s="70">
        <f t="shared" si="22"/>
        <v>1888.5627217645988</v>
      </c>
    </row>
    <row r="1438" spans="1:11" x14ac:dyDescent="0.25">
      <c r="A1438" s="65">
        <v>44348</v>
      </c>
      <c r="B1438" s="66" t="s">
        <v>139</v>
      </c>
      <c r="C1438" s="66" t="s">
        <v>137</v>
      </c>
      <c r="D1438" s="67">
        <v>334871.51</v>
      </c>
      <c r="E1438" s="66">
        <v>0.2994</v>
      </c>
      <c r="F1438" s="67">
        <v>100260.530094</v>
      </c>
      <c r="G1438" s="66" t="s">
        <v>241</v>
      </c>
      <c r="H1438" s="68">
        <v>3.30861757042902E-4</v>
      </c>
      <c r="I1438" s="87">
        <v>33.172375148953599</v>
      </c>
      <c r="J1438" s="69" t="str">
        <f>_xlfn.XLOOKUP(SimpleBB[[#This Row],[customer_code]],'Input  - indicative charges'!$B$13:$B$69,'Input  - indicative charges'!$E$13:$E$69)</f>
        <v>North Island generation</v>
      </c>
      <c r="K1438" s="70">
        <f t="shared" si="22"/>
        <v>30.666319631535178</v>
      </c>
    </row>
    <row r="1439" spans="1:11" x14ac:dyDescent="0.25">
      <c r="A1439" s="65">
        <v>44378</v>
      </c>
      <c r="B1439" s="66" t="s">
        <v>139</v>
      </c>
      <c r="C1439" s="66" t="s">
        <v>137</v>
      </c>
      <c r="D1439" s="67">
        <v>453704.88</v>
      </c>
      <c r="E1439" s="66">
        <v>0.58430000000000004</v>
      </c>
      <c r="F1439" s="67">
        <v>265099.76138400001</v>
      </c>
      <c r="G1439" s="66" t="s">
        <v>8</v>
      </c>
      <c r="H1439" s="68">
        <v>2.7141581649337401E-5</v>
      </c>
      <c r="I1439" s="87">
        <v>7.1952268188237003</v>
      </c>
      <c r="J1439" s="69" t="str">
        <f>_xlfn.XLOOKUP(SimpleBB[[#This Row],[customer_code]],'Input  - indicative charges'!$B$13:$B$69,'Input  - indicative charges'!$E$13:$E$69)</f>
        <v>Lower South Island distributor</v>
      </c>
      <c r="K1439" s="70">
        <f t="shared" si="22"/>
        <v>6.6516529026533071</v>
      </c>
    </row>
    <row r="1440" spans="1:11" x14ac:dyDescent="0.25">
      <c r="A1440" s="65">
        <v>44378</v>
      </c>
      <c r="B1440" s="66" t="s">
        <v>139</v>
      </c>
      <c r="C1440" s="66" t="s">
        <v>137</v>
      </c>
      <c r="D1440" s="67">
        <v>453704.88</v>
      </c>
      <c r="E1440" s="66">
        <v>0.58430000000000004</v>
      </c>
      <c r="F1440" s="67">
        <v>265099.76138400001</v>
      </c>
      <c r="G1440" s="66" t="s">
        <v>10</v>
      </c>
      <c r="H1440" s="68">
        <v>1.27890465499365E-6</v>
      </c>
      <c r="I1440" s="87">
        <v>0.33903731887170502</v>
      </c>
      <c r="J1440" s="69" t="str">
        <f>_xlfn.XLOOKUP(SimpleBB[[#This Row],[customer_code]],'Input  - indicative charges'!$B$13:$B$69,'Input  - indicative charges'!$E$13:$E$69)</f>
        <v>Upper South Island distributor</v>
      </c>
      <c r="K1440" s="70">
        <f t="shared" si="22"/>
        <v>0.31342424957069698</v>
      </c>
    </row>
    <row r="1441" spans="1:11" x14ac:dyDescent="0.25">
      <c r="A1441" s="65">
        <v>44378</v>
      </c>
      <c r="B1441" s="66" t="s">
        <v>139</v>
      </c>
      <c r="C1441" s="66" t="s">
        <v>137</v>
      </c>
      <c r="D1441" s="67">
        <v>453704.88</v>
      </c>
      <c r="E1441" s="66">
        <v>0.58430000000000004</v>
      </c>
      <c r="F1441" s="67">
        <v>265099.76138400001</v>
      </c>
      <c r="G1441" s="66" t="s">
        <v>12</v>
      </c>
      <c r="H1441" s="68">
        <v>4.0916063623891899E-2</v>
      </c>
      <c r="I1441" s="87">
        <v>10846.838703466299</v>
      </c>
      <c r="J1441" s="69" t="str">
        <f>_xlfn.XLOOKUP(SimpleBB[[#This Row],[customer_code]],'Input  - indicative charges'!$B$13:$B$69,'Input  - indicative charges'!$E$13:$E$69)</f>
        <v>Lower North Island distributor</v>
      </c>
      <c r="K1441" s="70">
        <f t="shared" si="22"/>
        <v>10027.39843555329</v>
      </c>
    </row>
    <row r="1442" spans="1:11" x14ac:dyDescent="0.25">
      <c r="A1442" s="65">
        <v>44378</v>
      </c>
      <c r="B1442" s="66" t="s">
        <v>139</v>
      </c>
      <c r="C1442" s="66" t="s">
        <v>137</v>
      </c>
      <c r="D1442" s="67">
        <v>453704.88</v>
      </c>
      <c r="E1442" s="66">
        <v>0.58430000000000004</v>
      </c>
      <c r="F1442" s="67">
        <v>265099.76138400001</v>
      </c>
      <c r="G1442" s="66" t="s">
        <v>14</v>
      </c>
      <c r="H1442" s="68">
        <v>4.8922326448037302E-3</v>
      </c>
      <c r="I1442" s="87">
        <v>1296.9297067724799</v>
      </c>
      <c r="J1442" s="69" t="str">
        <f>_xlfn.XLOOKUP(SimpleBB[[#This Row],[customer_code]],'Input  - indicative charges'!$B$13:$B$69,'Input  - indicative charges'!$E$13:$E$69)</f>
        <v>Upper North Island distributor</v>
      </c>
      <c r="K1442" s="70">
        <f t="shared" si="22"/>
        <v>1198.9512583566886</v>
      </c>
    </row>
    <row r="1443" spans="1:11" x14ac:dyDescent="0.25">
      <c r="A1443" s="65">
        <v>44378</v>
      </c>
      <c r="B1443" s="66" t="s">
        <v>139</v>
      </c>
      <c r="C1443" s="66" t="s">
        <v>137</v>
      </c>
      <c r="D1443" s="67">
        <v>453704.88</v>
      </c>
      <c r="E1443" s="66">
        <v>0.58430000000000004</v>
      </c>
      <c r="F1443" s="67">
        <v>265099.76138400001</v>
      </c>
      <c r="G1443" s="66" t="s">
        <v>16</v>
      </c>
      <c r="H1443" s="68">
        <v>3.5666576167424302E-2</v>
      </c>
      <c r="I1443" s="87">
        <v>9455.2008313684491</v>
      </c>
      <c r="J1443" s="69" t="str">
        <f>_xlfn.XLOOKUP(SimpleBB[[#This Row],[customer_code]],'Input  - indicative charges'!$B$13:$B$69,'Input  - indicative charges'!$E$13:$E$69)</f>
        <v>South Island generation</v>
      </c>
      <c r="K1443" s="70">
        <f t="shared" si="22"/>
        <v>8740.8938785092832</v>
      </c>
    </row>
    <row r="1444" spans="1:11" x14ac:dyDescent="0.25">
      <c r="A1444" s="65">
        <v>44378</v>
      </c>
      <c r="B1444" s="66" t="s">
        <v>139</v>
      </c>
      <c r="C1444" s="66" t="s">
        <v>137</v>
      </c>
      <c r="D1444" s="67">
        <v>453704.88</v>
      </c>
      <c r="E1444" s="66">
        <v>0.58430000000000004</v>
      </c>
      <c r="F1444" s="67">
        <v>265099.76138400001</v>
      </c>
      <c r="G1444" s="66" t="s">
        <v>19</v>
      </c>
      <c r="H1444" s="68">
        <v>6.7020754828336194E-5</v>
      </c>
      <c r="I1444" s="87">
        <v>17.767186112767401</v>
      </c>
      <c r="J1444" s="69" t="str">
        <f>_xlfn.XLOOKUP(SimpleBB[[#This Row],[customer_code]],'Input  - indicative charges'!$B$13:$B$69,'Input  - indicative charges'!$E$13:$E$69)</f>
        <v>Lower South Island distributor</v>
      </c>
      <c r="K1444" s="70">
        <f t="shared" si="22"/>
        <v>16.424938095042773</v>
      </c>
    </row>
    <row r="1445" spans="1:11" x14ac:dyDescent="0.25">
      <c r="A1445" s="65">
        <v>44378</v>
      </c>
      <c r="B1445" s="66" t="s">
        <v>139</v>
      </c>
      <c r="C1445" s="66" t="s">
        <v>137</v>
      </c>
      <c r="D1445" s="67">
        <v>453704.88</v>
      </c>
      <c r="E1445" s="66">
        <v>0.58430000000000004</v>
      </c>
      <c r="F1445" s="67">
        <v>265099.76138400001</v>
      </c>
      <c r="G1445" s="66" t="s">
        <v>21</v>
      </c>
      <c r="H1445" s="68">
        <v>1.9745899991280101E-5</v>
      </c>
      <c r="I1445" s="87">
        <v>5.2346333760006898</v>
      </c>
      <c r="J1445" s="69" t="str">
        <f>_xlfn.XLOOKUP(SimpleBB[[#This Row],[customer_code]],'Input  - indicative charges'!$B$13:$B$69,'Input  - indicative charges'!$E$13:$E$69)</f>
        <v>Upper South Island distributor</v>
      </c>
      <c r="K1445" s="70">
        <f t="shared" si="22"/>
        <v>4.8391753542375735</v>
      </c>
    </row>
    <row r="1446" spans="1:11" x14ac:dyDescent="0.25">
      <c r="A1446" s="65">
        <v>44378</v>
      </c>
      <c r="B1446" s="66" t="s">
        <v>139</v>
      </c>
      <c r="C1446" s="66" t="s">
        <v>137</v>
      </c>
      <c r="D1446" s="67">
        <v>453704.88</v>
      </c>
      <c r="E1446" s="66">
        <v>0.58430000000000004</v>
      </c>
      <c r="F1446" s="67">
        <v>265099.76138400001</v>
      </c>
      <c r="G1446" s="66" t="s">
        <v>23</v>
      </c>
      <c r="H1446" s="68">
        <v>9.86462703120156E-5</v>
      </c>
      <c r="I1446" s="87">
        <v>26.151102721136901</v>
      </c>
      <c r="J1446" s="69" t="str">
        <f>_xlfn.XLOOKUP(SimpleBB[[#This Row],[customer_code]],'Input  - indicative charges'!$B$13:$B$69,'Input  - indicative charges'!$E$13:$E$69)</f>
        <v>Lower North Island distributor</v>
      </c>
      <c r="K1446" s="70">
        <f t="shared" si="22"/>
        <v>24.175479481419973</v>
      </c>
    </row>
    <row r="1447" spans="1:11" x14ac:dyDescent="0.25">
      <c r="A1447" s="65">
        <v>44378</v>
      </c>
      <c r="B1447" s="66" t="s">
        <v>139</v>
      </c>
      <c r="C1447" s="66" t="s">
        <v>137</v>
      </c>
      <c r="D1447" s="67">
        <v>453704.88</v>
      </c>
      <c r="E1447" s="66">
        <v>0.58430000000000004</v>
      </c>
      <c r="F1447" s="67">
        <v>265099.76138400001</v>
      </c>
      <c r="G1447" s="66" t="s">
        <v>25</v>
      </c>
      <c r="H1447" s="68">
        <v>4.4749343287398498E-2</v>
      </c>
      <c r="I1447" s="87">
        <v>11863.040227580001</v>
      </c>
      <c r="J1447" s="69" t="str">
        <f>_xlfn.XLOOKUP(SimpleBB[[#This Row],[customer_code]],'Input  - indicative charges'!$B$13:$B$69,'Input  - indicative charges'!$E$13:$E$69)</f>
        <v>North Island generation</v>
      </c>
      <c r="K1447" s="70">
        <f t="shared" si="22"/>
        <v>10966.829531716658</v>
      </c>
    </row>
    <row r="1448" spans="1:11" x14ac:dyDescent="0.25">
      <c r="A1448" s="65">
        <v>44378</v>
      </c>
      <c r="B1448" s="66" t="s">
        <v>139</v>
      </c>
      <c r="C1448" s="66" t="s">
        <v>137</v>
      </c>
      <c r="D1448" s="67">
        <v>453704.88</v>
      </c>
      <c r="E1448" s="66">
        <v>0.58430000000000004</v>
      </c>
      <c r="F1448" s="67">
        <v>265099.76138400001</v>
      </c>
      <c r="G1448" s="66" t="s">
        <v>27</v>
      </c>
      <c r="H1448" s="68">
        <v>2.84079390344616E-2</v>
      </c>
      <c r="I1448" s="87">
        <v>7530.9378594469999</v>
      </c>
      <c r="J1448" s="69" t="str">
        <f>_xlfn.XLOOKUP(SimpleBB[[#This Row],[customer_code]],'Input  - indicative charges'!$B$13:$B$69,'Input  - indicative charges'!$E$13:$E$69)</f>
        <v>Lower North Island distributor</v>
      </c>
      <c r="K1448" s="70">
        <f t="shared" si="22"/>
        <v>6962.0021625227546</v>
      </c>
    </row>
    <row r="1449" spans="1:11" x14ac:dyDescent="0.25">
      <c r="A1449" s="65">
        <v>44378</v>
      </c>
      <c r="B1449" s="66" t="s">
        <v>139</v>
      </c>
      <c r="C1449" s="66" t="s">
        <v>137</v>
      </c>
      <c r="D1449" s="67">
        <v>453704.88</v>
      </c>
      <c r="E1449" s="66">
        <v>0.58430000000000004</v>
      </c>
      <c r="F1449" s="67">
        <v>265099.76138400001</v>
      </c>
      <c r="G1449" s="66" t="s">
        <v>29</v>
      </c>
      <c r="H1449" s="68">
        <v>1.8640034527651401E-4</v>
      </c>
      <c r="I1449" s="87">
        <v>49.4146870546993</v>
      </c>
      <c r="J1449" s="69" t="str">
        <f>_xlfn.XLOOKUP(SimpleBB[[#This Row],[customer_code]],'Input  - indicative charges'!$B$13:$B$69,'Input  - indicative charges'!$E$13:$E$69)</f>
        <v>Lower North Island distributor</v>
      </c>
      <c r="K1449" s="70">
        <f t="shared" si="22"/>
        <v>45.681582368077542</v>
      </c>
    </row>
    <row r="1450" spans="1:11" x14ac:dyDescent="0.25">
      <c r="A1450" s="65">
        <v>44378</v>
      </c>
      <c r="B1450" s="66" t="s">
        <v>139</v>
      </c>
      <c r="C1450" s="66" t="s">
        <v>137</v>
      </c>
      <c r="D1450" s="67">
        <v>453704.88</v>
      </c>
      <c r="E1450" s="66">
        <v>0.58430000000000004</v>
      </c>
      <c r="F1450" s="67">
        <v>265099.76138400001</v>
      </c>
      <c r="G1450" s="66" t="s">
        <v>31</v>
      </c>
      <c r="H1450" s="68">
        <v>2.6742412476399299E-2</v>
      </c>
      <c r="I1450" s="87">
        <v>7089.4071663259601</v>
      </c>
      <c r="J1450" s="69" t="str">
        <f>_xlfn.XLOOKUP(SimpleBB[[#This Row],[customer_code]],'Input  - indicative charges'!$B$13:$B$69,'Input  - indicative charges'!$E$13:$E$69)</f>
        <v>Major Industrial</v>
      </c>
      <c r="K1450" s="70">
        <f t="shared" si="22"/>
        <v>6553.8275503165441</v>
      </c>
    </row>
    <row r="1451" spans="1:11" x14ac:dyDescent="0.25">
      <c r="A1451" s="65">
        <v>44378</v>
      </c>
      <c r="B1451" s="66" t="s">
        <v>139</v>
      </c>
      <c r="C1451" s="66" t="s">
        <v>137</v>
      </c>
      <c r="D1451" s="67">
        <v>453704.88</v>
      </c>
      <c r="E1451" s="66">
        <v>0.58430000000000004</v>
      </c>
      <c r="F1451" s="67">
        <v>265099.76138400001</v>
      </c>
      <c r="G1451" s="66" t="s">
        <v>34</v>
      </c>
      <c r="H1451" s="68">
        <v>2.19024583250352E-2</v>
      </c>
      <c r="I1451" s="87">
        <v>5806.33647568985</v>
      </c>
      <c r="J1451" s="69" t="str">
        <f>_xlfn.XLOOKUP(SimpleBB[[#This Row],[customer_code]],'Input  - indicative charges'!$B$13:$B$69,'Input  - indicative charges'!$E$13:$E$69)</f>
        <v>Major Industrial</v>
      </c>
      <c r="K1451" s="70">
        <f t="shared" si="22"/>
        <v>5367.6883084858991</v>
      </c>
    </row>
    <row r="1452" spans="1:11" x14ac:dyDescent="0.25">
      <c r="A1452" s="65">
        <v>44378</v>
      </c>
      <c r="B1452" s="66" t="s">
        <v>139</v>
      </c>
      <c r="C1452" s="66" t="s">
        <v>137</v>
      </c>
      <c r="D1452" s="67">
        <v>453704.88</v>
      </c>
      <c r="E1452" s="66">
        <v>0.58430000000000004</v>
      </c>
      <c r="F1452" s="67">
        <v>265099.76138400001</v>
      </c>
      <c r="G1452" s="66" t="s">
        <v>36</v>
      </c>
      <c r="H1452" s="68">
        <v>1.26065303943766E-5</v>
      </c>
      <c r="I1452" s="87">
        <v>3.3419881994293998</v>
      </c>
      <c r="J1452" s="69" t="str">
        <f>_xlfn.XLOOKUP(SimpleBB[[#This Row],[customer_code]],'Input  - indicative charges'!$B$13:$B$69,'Input  - indicative charges'!$E$13:$E$69)</f>
        <v>Upper South Island distributor</v>
      </c>
      <c r="K1452" s="70">
        <f t="shared" si="22"/>
        <v>3.0895128210846119</v>
      </c>
    </row>
    <row r="1453" spans="1:11" x14ac:dyDescent="0.25">
      <c r="A1453" s="65">
        <v>44378</v>
      </c>
      <c r="B1453" s="66" t="s">
        <v>139</v>
      </c>
      <c r="C1453" s="66" t="s">
        <v>137</v>
      </c>
      <c r="D1453" s="67">
        <v>453704.88</v>
      </c>
      <c r="E1453" s="66">
        <v>0.58430000000000004</v>
      </c>
      <c r="F1453" s="67">
        <v>265099.76138400001</v>
      </c>
      <c r="G1453" s="66" t="s">
        <v>38</v>
      </c>
      <c r="H1453" s="68">
        <v>3.9967982663628103E-2</v>
      </c>
      <c r="I1453" s="87">
        <v>10595.502667127599</v>
      </c>
      <c r="J1453" s="69" t="str">
        <f>_xlfn.XLOOKUP(SimpleBB[[#This Row],[customer_code]],'Input  - indicative charges'!$B$13:$B$69,'Input  - indicative charges'!$E$13:$E$69)</f>
        <v>North Island generation</v>
      </c>
      <c r="K1453" s="70">
        <f t="shared" si="22"/>
        <v>9795.0499470692248</v>
      </c>
    </row>
    <row r="1454" spans="1:11" x14ac:dyDescent="0.25">
      <c r="A1454" s="65">
        <v>44378</v>
      </c>
      <c r="B1454" s="66" t="s">
        <v>139</v>
      </c>
      <c r="C1454" s="66" t="s">
        <v>137</v>
      </c>
      <c r="D1454" s="67">
        <v>453704.88</v>
      </c>
      <c r="E1454" s="66">
        <v>0.58430000000000004</v>
      </c>
      <c r="F1454" s="67">
        <v>265099.76138400001</v>
      </c>
      <c r="G1454" s="66" t="s">
        <v>40</v>
      </c>
      <c r="H1454" s="68">
        <v>1.5359578040298799E-3</v>
      </c>
      <c r="I1454" s="87">
        <v>407.18204734421602</v>
      </c>
      <c r="J1454" s="69" t="str">
        <f>_xlfn.XLOOKUP(SimpleBB[[#This Row],[customer_code]],'Input  - indicative charges'!$B$13:$B$69,'Input  - indicative charges'!$E$13:$E$69)</f>
        <v>North Island generation</v>
      </c>
      <c r="K1454" s="70">
        <f t="shared" si="22"/>
        <v>376.42088502892454</v>
      </c>
    </row>
    <row r="1455" spans="1:11" x14ac:dyDescent="0.25">
      <c r="A1455" s="65">
        <v>44378</v>
      </c>
      <c r="B1455" s="66" t="s">
        <v>139</v>
      </c>
      <c r="C1455" s="66" t="s">
        <v>137</v>
      </c>
      <c r="D1455" s="67">
        <v>453704.88</v>
      </c>
      <c r="E1455" s="66">
        <v>0.58430000000000004</v>
      </c>
      <c r="F1455" s="67">
        <v>265099.76138400001</v>
      </c>
      <c r="G1455" s="66" t="s">
        <v>42</v>
      </c>
      <c r="H1455" s="68">
        <v>1.86121670371747E-2</v>
      </c>
      <c r="I1455" s="87">
        <v>4934.0810403941796</v>
      </c>
      <c r="J1455" s="69" t="str">
        <f>_xlfn.XLOOKUP(SimpleBB[[#This Row],[customer_code]],'Input  - indicative charges'!$B$13:$B$69,'Input  - indicative charges'!$E$13:$E$69)</f>
        <v>South Island generation</v>
      </c>
      <c r="K1455" s="70">
        <f t="shared" si="22"/>
        <v>4561.3286836772832</v>
      </c>
    </row>
    <row r="1456" spans="1:11" x14ac:dyDescent="0.25">
      <c r="A1456" s="65">
        <v>44378</v>
      </c>
      <c r="B1456" s="66" t="s">
        <v>139</v>
      </c>
      <c r="C1456" s="66" t="s">
        <v>137</v>
      </c>
      <c r="D1456" s="67">
        <v>453704.88</v>
      </c>
      <c r="E1456" s="66">
        <v>0.58430000000000004</v>
      </c>
      <c r="F1456" s="67">
        <v>265099.76138400001</v>
      </c>
      <c r="G1456" s="66" t="s">
        <v>44</v>
      </c>
      <c r="H1456" s="68">
        <v>1.69313468131542E-2</v>
      </c>
      <c r="I1456" s="87">
        <v>4488.4960000769297</v>
      </c>
      <c r="J1456" s="69" t="str">
        <f>_xlfn.XLOOKUP(SimpleBB[[#This Row],[customer_code]],'Input  - indicative charges'!$B$13:$B$69,'Input  - indicative charges'!$E$13:$E$69)</f>
        <v>Major Industrial</v>
      </c>
      <c r="K1456" s="70">
        <f t="shared" si="22"/>
        <v>4149.4060158537732</v>
      </c>
    </row>
    <row r="1457" spans="1:11" x14ac:dyDescent="0.25">
      <c r="A1457" s="65">
        <v>44378</v>
      </c>
      <c r="B1457" s="66" t="s">
        <v>139</v>
      </c>
      <c r="C1457" s="66" t="s">
        <v>137</v>
      </c>
      <c r="D1457" s="67">
        <v>453704.88</v>
      </c>
      <c r="E1457" s="66">
        <v>0.58430000000000004</v>
      </c>
      <c r="F1457" s="67">
        <v>265099.76138400001</v>
      </c>
      <c r="G1457" s="66" t="s">
        <v>46</v>
      </c>
      <c r="H1457" s="68">
        <v>2.6360797994820402E-5</v>
      </c>
      <c r="I1457" s="87">
        <v>6.9882412583187303</v>
      </c>
      <c r="J1457" s="69" t="str">
        <f>_xlfn.XLOOKUP(SimpleBB[[#This Row],[customer_code]],'Input  - indicative charges'!$B$13:$B$69,'Input  - indicative charges'!$E$13:$E$69)</f>
        <v>Upper South Island distributor</v>
      </c>
      <c r="K1457" s="70">
        <f t="shared" si="22"/>
        <v>6.4603043685475692</v>
      </c>
    </row>
    <row r="1458" spans="1:11" x14ac:dyDescent="0.25">
      <c r="A1458" s="65">
        <v>44378</v>
      </c>
      <c r="B1458" s="66" t="s">
        <v>139</v>
      </c>
      <c r="C1458" s="66" t="s">
        <v>137</v>
      </c>
      <c r="D1458" s="67">
        <v>453704.88</v>
      </c>
      <c r="E1458" s="66">
        <v>0.58430000000000004</v>
      </c>
      <c r="F1458" s="67">
        <v>265099.76138400001</v>
      </c>
      <c r="G1458" s="66" t="s">
        <v>48</v>
      </c>
      <c r="H1458" s="68">
        <v>2.2574178428258401E-2</v>
      </c>
      <c r="I1458" s="87">
        <v>5984.4093147711601</v>
      </c>
      <c r="J1458" s="69" t="str">
        <f>_xlfn.XLOOKUP(SimpleBB[[#This Row],[customer_code]],'Input  - indicative charges'!$B$13:$B$69,'Input  - indicative charges'!$E$13:$E$69)</f>
        <v>North Island generation</v>
      </c>
      <c r="K1458" s="70">
        <f t="shared" si="22"/>
        <v>5532.3083749249654</v>
      </c>
    </row>
    <row r="1459" spans="1:11" x14ac:dyDescent="0.25">
      <c r="A1459" s="65">
        <v>44378</v>
      </c>
      <c r="B1459" s="66" t="s">
        <v>139</v>
      </c>
      <c r="C1459" s="66" t="s">
        <v>137</v>
      </c>
      <c r="D1459" s="67">
        <v>453704.88</v>
      </c>
      <c r="E1459" s="66">
        <v>0.58430000000000004</v>
      </c>
      <c r="F1459" s="67">
        <v>265099.76138400001</v>
      </c>
      <c r="G1459" s="66" t="s">
        <v>50</v>
      </c>
      <c r="H1459" s="68">
        <v>4.4383172579740499E-3</v>
      </c>
      <c r="I1459" s="87">
        <v>1176.59684603541</v>
      </c>
      <c r="J1459" s="69" t="str">
        <f>_xlfn.XLOOKUP(SimpleBB[[#This Row],[customer_code]],'Input  - indicative charges'!$B$13:$B$69,'Input  - indicative charges'!$E$13:$E$69)</f>
        <v>North Island generation</v>
      </c>
      <c r="K1459" s="70">
        <f t="shared" si="22"/>
        <v>1087.7091192885609</v>
      </c>
    </row>
    <row r="1460" spans="1:11" x14ac:dyDescent="0.25">
      <c r="A1460" s="65">
        <v>44378</v>
      </c>
      <c r="B1460" s="66" t="s">
        <v>139</v>
      </c>
      <c r="C1460" s="66" t="s">
        <v>137</v>
      </c>
      <c r="D1460" s="67">
        <v>453704.88</v>
      </c>
      <c r="E1460" s="66">
        <v>0.58430000000000004</v>
      </c>
      <c r="F1460" s="67">
        <v>265099.76138400001</v>
      </c>
      <c r="G1460" s="66" t="s">
        <v>52</v>
      </c>
      <c r="H1460" s="68">
        <v>8.9620605896795005E-3</v>
      </c>
      <c r="I1460" s="87">
        <v>2375.8401238329802</v>
      </c>
      <c r="J1460" s="69" t="str">
        <f>_xlfn.XLOOKUP(SimpleBB[[#This Row],[customer_code]],'Input  - indicative charges'!$B$13:$B$69,'Input  - indicative charges'!$E$13:$E$69)</f>
        <v>North Island generation</v>
      </c>
      <c r="K1460" s="70">
        <f t="shared" si="22"/>
        <v>2196.3538125845221</v>
      </c>
    </row>
    <row r="1461" spans="1:11" x14ac:dyDescent="0.25">
      <c r="A1461" s="65">
        <v>44378</v>
      </c>
      <c r="B1461" s="66" t="s">
        <v>139</v>
      </c>
      <c r="C1461" s="66" t="s">
        <v>137</v>
      </c>
      <c r="D1461" s="67">
        <v>453704.88</v>
      </c>
      <c r="E1461" s="66">
        <v>0.58430000000000004</v>
      </c>
      <c r="F1461" s="67">
        <v>265099.76138400001</v>
      </c>
      <c r="G1461" s="66" t="s">
        <v>54</v>
      </c>
      <c r="H1461" s="68">
        <v>2.0831269133939598E-6</v>
      </c>
      <c r="I1461" s="87">
        <v>0.55223644767332902</v>
      </c>
      <c r="J1461" s="69" t="str">
        <f>_xlfn.XLOOKUP(SimpleBB[[#This Row],[customer_code]],'Input  - indicative charges'!$B$13:$B$69,'Input  - indicative charges'!$E$13:$E$69)</f>
        <v>Upper South Island distributor</v>
      </c>
      <c r="K1461" s="70">
        <f t="shared" si="22"/>
        <v>0.5105169388833487</v>
      </c>
    </row>
    <row r="1462" spans="1:11" x14ac:dyDescent="0.25">
      <c r="A1462" s="65">
        <v>44378</v>
      </c>
      <c r="B1462" s="66" t="s">
        <v>139</v>
      </c>
      <c r="C1462" s="66" t="s">
        <v>137</v>
      </c>
      <c r="D1462" s="67">
        <v>453704.88</v>
      </c>
      <c r="E1462" s="66">
        <v>0.58430000000000004</v>
      </c>
      <c r="F1462" s="67">
        <v>265099.76138400001</v>
      </c>
      <c r="G1462" s="66" t="s">
        <v>56</v>
      </c>
      <c r="H1462" s="68">
        <v>5.3901585068855899E-4</v>
      </c>
      <c r="I1462" s="87">
        <v>142.89297339973001</v>
      </c>
      <c r="J1462" s="69" t="str">
        <f>_xlfn.XLOOKUP(SimpleBB[[#This Row],[customer_code]],'Input  - indicative charges'!$B$13:$B$69,'Input  - indicative charges'!$E$13:$E$69)</f>
        <v>Upper North Island distributor</v>
      </c>
      <c r="K1462" s="70">
        <f t="shared" si="22"/>
        <v>132.09791507843843</v>
      </c>
    </row>
    <row r="1463" spans="1:11" x14ac:dyDescent="0.25">
      <c r="A1463" s="65">
        <v>44378</v>
      </c>
      <c r="B1463" s="66" t="s">
        <v>139</v>
      </c>
      <c r="C1463" s="66" t="s">
        <v>137</v>
      </c>
      <c r="D1463" s="67">
        <v>453704.88</v>
      </c>
      <c r="E1463" s="66">
        <v>0.58430000000000004</v>
      </c>
      <c r="F1463" s="67">
        <v>265099.76138400001</v>
      </c>
      <c r="G1463" s="66" t="s">
        <v>58</v>
      </c>
      <c r="H1463" s="68">
        <v>5.5313302988401203E-3</v>
      </c>
      <c r="I1463" s="87">
        <v>1466.3543423586</v>
      </c>
      <c r="J1463" s="69" t="str">
        <f>_xlfn.XLOOKUP(SimpleBB[[#This Row],[customer_code]],'Input  - indicative charges'!$B$13:$B$69,'Input  - indicative charges'!$E$13:$E$69)</f>
        <v>North Island generation</v>
      </c>
      <c r="K1463" s="70">
        <f t="shared" si="22"/>
        <v>1355.5764624613219</v>
      </c>
    </row>
    <row r="1464" spans="1:11" x14ac:dyDescent="0.25">
      <c r="A1464" s="65">
        <v>44378</v>
      </c>
      <c r="B1464" s="66" t="s">
        <v>139</v>
      </c>
      <c r="C1464" s="66" t="s">
        <v>137</v>
      </c>
      <c r="D1464" s="67">
        <v>453704.88</v>
      </c>
      <c r="E1464" s="66">
        <v>0.58430000000000004</v>
      </c>
      <c r="F1464" s="67">
        <v>265099.76138400001</v>
      </c>
      <c r="G1464" s="66" t="s">
        <v>60</v>
      </c>
      <c r="H1464" s="68">
        <v>5.7112168898579501E-5</v>
      </c>
      <c r="I1464" s="87">
        <v>15.1404223471361</v>
      </c>
      <c r="J1464" s="69" t="str">
        <f>_xlfn.XLOOKUP(SimpleBB[[#This Row],[customer_code]],'Input  - indicative charges'!$B$13:$B$69,'Input  - indicative charges'!$E$13:$E$69)</f>
        <v>Major Industrial</v>
      </c>
      <c r="K1464" s="70">
        <f t="shared" si="22"/>
        <v>13.996617033566853</v>
      </c>
    </row>
    <row r="1465" spans="1:11" x14ac:dyDescent="0.25">
      <c r="A1465" s="65">
        <v>44378</v>
      </c>
      <c r="B1465" s="66" t="s">
        <v>139</v>
      </c>
      <c r="C1465" s="66" t="s">
        <v>137</v>
      </c>
      <c r="D1465" s="67">
        <v>453704.88</v>
      </c>
      <c r="E1465" s="66">
        <v>0.58430000000000004</v>
      </c>
      <c r="F1465" s="67">
        <v>265099.76138400001</v>
      </c>
      <c r="G1465" s="66" t="s">
        <v>62</v>
      </c>
      <c r="H1465" s="68">
        <v>2.33183737410653E-4</v>
      </c>
      <c r="I1465" s="87">
        <v>61.816953146193498</v>
      </c>
      <c r="J1465" s="69" t="str">
        <f>_xlfn.XLOOKUP(SimpleBB[[#This Row],[customer_code]],'Input  - indicative charges'!$B$13:$B$69,'Input  - indicative charges'!$E$13:$E$69)</f>
        <v>Major Industrial</v>
      </c>
      <c r="K1465" s="70">
        <f t="shared" si="22"/>
        <v>57.146901158465958</v>
      </c>
    </row>
    <row r="1466" spans="1:11" x14ac:dyDescent="0.25">
      <c r="A1466" s="65">
        <v>44378</v>
      </c>
      <c r="B1466" s="66" t="s">
        <v>139</v>
      </c>
      <c r="C1466" s="66" t="s">
        <v>137</v>
      </c>
      <c r="D1466" s="67">
        <v>453704.88</v>
      </c>
      <c r="E1466" s="66">
        <v>0.58430000000000004</v>
      </c>
      <c r="F1466" s="67">
        <v>265099.76138400001</v>
      </c>
      <c r="G1466" s="66" t="s">
        <v>64</v>
      </c>
      <c r="H1466" s="68">
        <v>1.80164489511687E-2</v>
      </c>
      <c r="I1466" s="87">
        <v>4776.1563179418599</v>
      </c>
      <c r="J1466" s="69" t="str">
        <f>_xlfn.XLOOKUP(SimpleBB[[#This Row],[customer_code]],'Input  - indicative charges'!$B$13:$B$69,'Input  - indicative charges'!$E$13:$E$69)</f>
        <v>Major Industrial</v>
      </c>
      <c r="K1466" s="70">
        <f t="shared" si="22"/>
        <v>4415.3346149771078</v>
      </c>
    </row>
    <row r="1467" spans="1:11" x14ac:dyDescent="0.25">
      <c r="A1467" s="65">
        <v>44378</v>
      </c>
      <c r="B1467" s="66" t="s">
        <v>139</v>
      </c>
      <c r="C1467" s="66" t="s">
        <v>137</v>
      </c>
      <c r="D1467" s="67">
        <v>453704.88</v>
      </c>
      <c r="E1467" s="66">
        <v>0.58430000000000004</v>
      </c>
      <c r="F1467" s="67">
        <v>265099.76138400001</v>
      </c>
      <c r="G1467" s="66" t="s">
        <v>66</v>
      </c>
      <c r="H1467" s="68">
        <v>1.3843134974593599E-4</v>
      </c>
      <c r="I1467" s="87">
        <v>36.698117785712803</v>
      </c>
      <c r="J1467" s="69" t="str">
        <f>_xlfn.XLOOKUP(SimpleBB[[#This Row],[customer_code]],'Input  - indicative charges'!$B$13:$B$69,'Input  - indicative charges'!$E$13:$E$69)</f>
        <v>Upper South Island distributor</v>
      </c>
      <c r="K1467" s="70">
        <f t="shared" si="22"/>
        <v>33.925704892671654</v>
      </c>
    </row>
    <row r="1468" spans="1:11" x14ac:dyDescent="0.25">
      <c r="A1468" s="65">
        <v>44378</v>
      </c>
      <c r="B1468" s="66" t="s">
        <v>139</v>
      </c>
      <c r="C1468" s="66" t="s">
        <v>137</v>
      </c>
      <c r="D1468" s="67">
        <v>453704.88</v>
      </c>
      <c r="E1468" s="66">
        <v>0.58430000000000004</v>
      </c>
      <c r="F1468" s="67">
        <v>265099.76138400001</v>
      </c>
      <c r="G1468" s="66" t="s">
        <v>68</v>
      </c>
      <c r="H1468" s="68">
        <v>2.2873840196252501E-4</v>
      </c>
      <c r="I1468" s="87">
        <v>60.638495779623</v>
      </c>
      <c r="J1468" s="69" t="str">
        <f>_xlfn.XLOOKUP(SimpleBB[[#This Row],[customer_code]],'Input  - indicative charges'!$B$13:$B$69,'Input  - indicative charges'!$E$13:$E$69)</f>
        <v>Major Industrial</v>
      </c>
      <c r="K1468" s="70">
        <f t="shared" si="22"/>
        <v>56.05747207438278</v>
      </c>
    </row>
    <row r="1469" spans="1:11" x14ac:dyDescent="0.25">
      <c r="A1469" s="65">
        <v>44378</v>
      </c>
      <c r="B1469" s="66" t="s">
        <v>139</v>
      </c>
      <c r="C1469" s="66" t="s">
        <v>137</v>
      </c>
      <c r="D1469" s="67">
        <v>453704.88</v>
      </c>
      <c r="E1469" s="66">
        <v>0.58430000000000004</v>
      </c>
      <c r="F1469" s="67">
        <v>265099.76138400001</v>
      </c>
      <c r="G1469" s="66" t="s">
        <v>70</v>
      </c>
      <c r="H1469" s="68">
        <v>0.41239170998020303</v>
      </c>
      <c r="I1469" s="87">
        <v>109324.943912491</v>
      </c>
      <c r="J1469" s="69" t="str">
        <f>_xlfn.XLOOKUP(SimpleBB[[#This Row],[customer_code]],'Input  - indicative charges'!$B$13:$B$69,'Input  - indicative charges'!$E$13:$E$69)</f>
        <v>Lower North Island distributor</v>
      </c>
      <c r="K1469" s="70">
        <f t="shared" si="22"/>
        <v>101065.83139332006</v>
      </c>
    </row>
    <row r="1470" spans="1:11" x14ac:dyDescent="0.25">
      <c r="A1470" s="65">
        <v>44378</v>
      </c>
      <c r="B1470" s="66" t="s">
        <v>139</v>
      </c>
      <c r="C1470" s="66" t="s">
        <v>137</v>
      </c>
      <c r="D1470" s="67">
        <v>453704.88</v>
      </c>
      <c r="E1470" s="66">
        <v>0.58430000000000004</v>
      </c>
      <c r="F1470" s="67">
        <v>265099.76138400001</v>
      </c>
      <c r="G1470" s="66" t="s">
        <v>72</v>
      </c>
      <c r="H1470" s="68">
        <v>4.1459667393665103E-5</v>
      </c>
      <c r="I1470" s="87">
        <v>10.9909479331206</v>
      </c>
      <c r="J1470" s="69" t="str">
        <f>_xlfn.XLOOKUP(SimpleBB[[#This Row],[customer_code]],'Input  - indicative charges'!$B$13:$B$69,'Input  - indicative charges'!$E$13:$E$69)</f>
        <v>Lower South Island distributor</v>
      </c>
      <c r="K1470" s="70">
        <f t="shared" si="22"/>
        <v>10.160620723031625</v>
      </c>
    </row>
    <row r="1471" spans="1:11" x14ac:dyDescent="0.25">
      <c r="A1471" s="65">
        <v>44378</v>
      </c>
      <c r="B1471" s="66" t="s">
        <v>139</v>
      </c>
      <c r="C1471" s="66" t="s">
        <v>137</v>
      </c>
      <c r="D1471" s="67">
        <v>453704.88</v>
      </c>
      <c r="E1471" s="66">
        <v>0.58430000000000004</v>
      </c>
      <c r="F1471" s="67">
        <v>265099.76138400001</v>
      </c>
      <c r="G1471" s="66" t="s">
        <v>74</v>
      </c>
      <c r="H1471" s="68">
        <v>8.8134863300606296E-8</v>
      </c>
      <c r="I1471" s="87">
        <v>2.3364531230602101E-2</v>
      </c>
      <c r="J1471" s="69" t="str">
        <f>_xlfn.XLOOKUP(SimpleBB[[#This Row],[customer_code]],'Input  - indicative charges'!$B$13:$B$69,'Input  - indicative charges'!$E$13:$E$69)</f>
        <v>Major Industrial</v>
      </c>
      <c r="K1471" s="70">
        <f t="shared" si="22"/>
        <v>2.1599423602962346E-2</v>
      </c>
    </row>
    <row r="1472" spans="1:11" x14ac:dyDescent="0.25">
      <c r="A1472" s="65">
        <v>44378</v>
      </c>
      <c r="B1472" s="66" t="s">
        <v>139</v>
      </c>
      <c r="C1472" s="66" t="s">
        <v>137</v>
      </c>
      <c r="D1472" s="67">
        <v>453704.88</v>
      </c>
      <c r="E1472" s="66">
        <v>0.58430000000000004</v>
      </c>
      <c r="F1472" s="67">
        <v>265099.76138400001</v>
      </c>
      <c r="G1472" s="66" t="s">
        <v>76</v>
      </c>
      <c r="H1472" s="68">
        <v>2.86164446460377E-2</v>
      </c>
      <c r="I1472" s="87">
        <v>7586.2126473230401</v>
      </c>
      <c r="J1472" s="69" t="str">
        <f>_xlfn.XLOOKUP(SimpleBB[[#This Row],[customer_code]],'Input  - indicative charges'!$B$13:$B$69,'Input  - indicative charges'!$E$13:$E$69)</f>
        <v>Lower North Island distributor</v>
      </c>
      <c r="K1472" s="70">
        <f t="shared" si="22"/>
        <v>7013.1011358389724</v>
      </c>
    </row>
    <row r="1473" spans="1:11" x14ac:dyDescent="0.25">
      <c r="A1473" s="65">
        <v>44378</v>
      </c>
      <c r="B1473" s="66" t="s">
        <v>139</v>
      </c>
      <c r="C1473" s="66" t="s">
        <v>137</v>
      </c>
      <c r="D1473" s="67">
        <v>453704.88</v>
      </c>
      <c r="E1473" s="66">
        <v>0.58430000000000004</v>
      </c>
      <c r="F1473" s="67">
        <v>265099.76138400001</v>
      </c>
      <c r="G1473" s="66" t="s">
        <v>78</v>
      </c>
      <c r="H1473" s="68">
        <v>9.4094890772763097E-7</v>
      </c>
      <c r="I1473" s="87">
        <v>0.24944533091313001</v>
      </c>
      <c r="J1473" s="69" t="str">
        <f>_xlfn.XLOOKUP(SimpleBB[[#This Row],[customer_code]],'Input  - indicative charges'!$B$13:$B$69,'Input  - indicative charges'!$E$13:$E$69)</f>
        <v>North Island generation</v>
      </c>
      <c r="K1473" s="70">
        <f t="shared" si="22"/>
        <v>0.23060061916059116</v>
      </c>
    </row>
    <row r="1474" spans="1:11" x14ac:dyDescent="0.25">
      <c r="A1474" s="65">
        <v>44378</v>
      </c>
      <c r="B1474" s="66" t="s">
        <v>139</v>
      </c>
      <c r="C1474" s="66" t="s">
        <v>137</v>
      </c>
      <c r="D1474" s="67">
        <v>453704.88</v>
      </c>
      <c r="E1474" s="66">
        <v>0.58430000000000004</v>
      </c>
      <c r="F1474" s="67">
        <v>265099.76138400001</v>
      </c>
      <c r="G1474" s="66" t="s">
        <v>80</v>
      </c>
      <c r="H1474" s="68">
        <v>2.2648579478992101E-7</v>
      </c>
      <c r="I1474" s="87">
        <v>6.0041330155673797E-2</v>
      </c>
      <c r="J1474" s="69" t="str">
        <f>_xlfn.XLOOKUP(SimpleBB[[#This Row],[customer_code]],'Input  - indicative charges'!$B$13:$B$69,'Input  - indicative charges'!$E$13:$E$69)</f>
        <v>Major Industrial</v>
      </c>
      <c r="K1474" s="70">
        <f t="shared" si="22"/>
        <v>5.550542019944886E-2</v>
      </c>
    </row>
    <row r="1475" spans="1:11" x14ac:dyDescent="0.25">
      <c r="A1475" s="65">
        <v>44378</v>
      </c>
      <c r="B1475" s="66" t="s">
        <v>139</v>
      </c>
      <c r="C1475" s="66" t="s">
        <v>137</v>
      </c>
      <c r="D1475" s="67">
        <v>453704.88</v>
      </c>
      <c r="E1475" s="66">
        <v>0.58430000000000004</v>
      </c>
      <c r="F1475" s="67">
        <v>265099.76138400001</v>
      </c>
      <c r="G1475" s="66" t="s">
        <v>82</v>
      </c>
      <c r="H1475" s="68">
        <v>5.3167670510819104E-4</v>
      </c>
      <c r="I1475" s="87">
        <v>140.947367657613</v>
      </c>
      <c r="J1475" s="69" t="str">
        <f>_xlfn.XLOOKUP(SimpleBB[[#This Row],[customer_code]],'Input  - indicative charges'!$B$13:$B$69,'Input  - indicative charges'!$E$13:$E$69)</f>
        <v>Major Industrial</v>
      </c>
      <c r="K1475" s="70">
        <f t="shared" si="22"/>
        <v>130.29929296299451</v>
      </c>
    </row>
    <row r="1476" spans="1:11" x14ac:dyDescent="0.25">
      <c r="A1476" s="65">
        <v>44378</v>
      </c>
      <c r="B1476" s="66" t="s">
        <v>139</v>
      </c>
      <c r="C1476" s="66" t="s">
        <v>137</v>
      </c>
      <c r="D1476" s="67">
        <v>453704.88</v>
      </c>
      <c r="E1476" s="66">
        <v>0.58430000000000004</v>
      </c>
      <c r="F1476" s="67">
        <v>265099.76138400001</v>
      </c>
      <c r="G1476" s="66" t="s">
        <v>84</v>
      </c>
      <c r="H1476" s="68">
        <v>2.8410036539711597E-10</v>
      </c>
      <c r="I1476" s="87">
        <v>7.5314939075882896E-5</v>
      </c>
      <c r="J1476" s="69" t="str">
        <f>_xlfn.XLOOKUP(SimpleBB[[#This Row],[customer_code]],'Input  - indicative charges'!$B$13:$B$69,'Input  - indicative charges'!$E$13:$E$69)</f>
        <v>Major Industrial</v>
      </c>
      <c r="K1476" s="70">
        <f t="shared" si="22"/>
        <v>6.9625162031952944E-5</v>
      </c>
    </row>
    <row r="1477" spans="1:11" x14ac:dyDescent="0.25">
      <c r="A1477" s="65">
        <v>44378</v>
      </c>
      <c r="B1477" s="66" t="s">
        <v>139</v>
      </c>
      <c r="C1477" s="66" t="s">
        <v>137</v>
      </c>
      <c r="D1477" s="67">
        <v>453704.88</v>
      </c>
      <c r="E1477" s="66">
        <v>0.58430000000000004</v>
      </c>
      <c r="F1477" s="67">
        <v>265099.76138400001</v>
      </c>
      <c r="G1477" s="66" t="s">
        <v>86</v>
      </c>
      <c r="H1477" s="68">
        <v>3.8084711440224803E-5</v>
      </c>
      <c r="I1477" s="87">
        <v>10.096247915182101</v>
      </c>
      <c r="J1477" s="69" t="str">
        <f>_xlfn.XLOOKUP(SimpleBB[[#This Row],[customer_code]],'Input  - indicative charges'!$B$13:$B$69,'Input  - indicative charges'!$E$13:$E$69)</f>
        <v>North Island generation</v>
      </c>
      <c r="K1477" s="70">
        <f t="shared" si="22"/>
        <v>9.3335121243484895</v>
      </c>
    </row>
    <row r="1478" spans="1:11" x14ac:dyDescent="0.25">
      <c r="A1478" s="65">
        <v>44378</v>
      </c>
      <c r="B1478" s="66" t="s">
        <v>139</v>
      </c>
      <c r="C1478" s="66" t="s">
        <v>137</v>
      </c>
      <c r="D1478" s="67">
        <v>453704.88</v>
      </c>
      <c r="E1478" s="66">
        <v>0.58430000000000004</v>
      </c>
      <c r="F1478" s="67">
        <v>265099.76138400001</v>
      </c>
      <c r="G1478" s="66" t="s">
        <v>88</v>
      </c>
      <c r="H1478" s="68">
        <v>3.2187796330352299E-3</v>
      </c>
      <c r="I1478" s="87">
        <v>853.29771266531998</v>
      </c>
      <c r="J1478" s="69" t="str">
        <f>_xlfn.XLOOKUP(SimpleBB[[#This Row],[customer_code]],'Input  - indicative charges'!$B$13:$B$69,'Input  - indicative charges'!$E$13:$E$69)</f>
        <v>North Island generation</v>
      </c>
      <c r="K1478" s="70">
        <f t="shared" si="22"/>
        <v>788.83409101557811</v>
      </c>
    </row>
    <row r="1479" spans="1:11" x14ac:dyDescent="0.25">
      <c r="A1479" s="65">
        <v>44378</v>
      </c>
      <c r="B1479" s="66" t="s">
        <v>139</v>
      </c>
      <c r="C1479" s="66" t="s">
        <v>137</v>
      </c>
      <c r="D1479" s="67">
        <v>453704.88</v>
      </c>
      <c r="E1479" s="66">
        <v>0.58430000000000004</v>
      </c>
      <c r="F1479" s="67">
        <v>265099.76138400001</v>
      </c>
      <c r="G1479" s="66" t="s">
        <v>90</v>
      </c>
      <c r="H1479" s="68">
        <v>2.5067266564963E-5</v>
      </c>
      <c r="I1479" s="87">
        <v>6.6453263849208204</v>
      </c>
      <c r="J1479" s="69" t="str">
        <f>_xlfn.XLOOKUP(SimpleBB[[#This Row],[customer_code]],'Input  - indicative charges'!$B$13:$B$69,'Input  - indicative charges'!$E$13:$E$69)</f>
        <v>Upper South Island distributor</v>
      </c>
      <c r="K1479" s="70">
        <f t="shared" si="22"/>
        <v>6.1432954999691782</v>
      </c>
    </row>
    <row r="1480" spans="1:11" x14ac:dyDescent="0.25">
      <c r="A1480" s="65">
        <v>44378</v>
      </c>
      <c r="B1480" s="66" t="s">
        <v>139</v>
      </c>
      <c r="C1480" s="66" t="s">
        <v>137</v>
      </c>
      <c r="D1480" s="67">
        <v>453704.88</v>
      </c>
      <c r="E1480" s="66">
        <v>0.58430000000000004</v>
      </c>
      <c r="F1480" s="67">
        <v>265099.76138400001</v>
      </c>
      <c r="G1480" s="66" t="s">
        <v>92</v>
      </c>
      <c r="H1480" s="68">
        <v>2.1069563961040799E-2</v>
      </c>
      <c r="I1480" s="87">
        <v>5585.53637853686</v>
      </c>
      <c r="J1480" s="69" t="str">
        <f>_xlfn.XLOOKUP(SimpleBB[[#This Row],[customer_code]],'Input  - indicative charges'!$B$13:$B$69,'Input  - indicative charges'!$E$13:$E$69)</f>
        <v>North Island generation</v>
      </c>
      <c r="K1480" s="70">
        <f t="shared" si="22"/>
        <v>5163.5688770745728</v>
      </c>
    </row>
    <row r="1481" spans="1:11" x14ac:dyDescent="0.25">
      <c r="A1481" s="65">
        <v>44378</v>
      </c>
      <c r="B1481" s="66" t="s">
        <v>139</v>
      </c>
      <c r="C1481" s="66" t="s">
        <v>137</v>
      </c>
      <c r="D1481" s="67">
        <v>453704.88</v>
      </c>
      <c r="E1481" s="66">
        <v>0.58430000000000004</v>
      </c>
      <c r="F1481" s="67">
        <v>265099.76138400001</v>
      </c>
      <c r="G1481" s="66" t="s">
        <v>94</v>
      </c>
      <c r="H1481" s="68">
        <v>0.111987667455832</v>
      </c>
      <c r="I1481" s="87">
        <v>29687.903920491801</v>
      </c>
      <c r="J1481" s="69" t="str">
        <f>_xlfn.XLOOKUP(SimpleBB[[#This Row],[customer_code]],'Input  - indicative charges'!$B$13:$B$69,'Input  - indicative charges'!$E$13:$E$69)</f>
        <v>North Island generation</v>
      </c>
      <c r="K1481" s="70">
        <f t="shared" si="22"/>
        <v>27445.087869893647</v>
      </c>
    </row>
    <row r="1482" spans="1:11" x14ac:dyDescent="0.25">
      <c r="A1482" s="65">
        <v>44378</v>
      </c>
      <c r="B1482" s="66" t="s">
        <v>139</v>
      </c>
      <c r="C1482" s="66" t="s">
        <v>137</v>
      </c>
      <c r="D1482" s="67">
        <v>453704.88</v>
      </c>
      <c r="E1482" s="66">
        <v>0.58430000000000004</v>
      </c>
      <c r="F1482" s="67">
        <v>265099.76138400001</v>
      </c>
      <c r="G1482" s="66" t="s">
        <v>96</v>
      </c>
      <c r="H1482" s="68">
        <v>6.5280141248525E-5</v>
      </c>
      <c r="I1482" s="87">
        <v>17.305749868097699</v>
      </c>
      <c r="J1482" s="69" t="str">
        <f>_xlfn.XLOOKUP(SimpleBB[[#This Row],[customer_code]],'Input  - indicative charges'!$B$13:$B$69,'Input  - indicative charges'!$E$13:$E$69)</f>
        <v>Upper North Island distributor</v>
      </c>
      <c r="K1482" s="70">
        <f t="shared" si="22"/>
        <v>15.998361725244822</v>
      </c>
    </row>
    <row r="1483" spans="1:11" x14ac:dyDescent="0.25">
      <c r="A1483" s="65">
        <v>44378</v>
      </c>
      <c r="B1483" s="66" t="s">
        <v>139</v>
      </c>
      <c r="C1483" s="66" t="s">
        <v>137</v>
      </c>
      <c r="D1483" s="67">
        <v>453704.88</v>
      </c>
      <c r="E1483" s="66">
        <v>0.58430000000000004</v>
      </c>
      <c r="F1483" s="67">
        <v>265099.76138400001</v>
      </c>
      <c r="G1483" s="66" t="s">
        <v>98</v>
      </c>
      <c r="H1483" s="68">
        <v>2.53723080525402E-5</v>
      </c>
      <c r="I1483" s="87">
        <v>6.7261928104897599</v>
      </c>
      <c r="J1483" s="69" t="str">
        <f>_xlfn.XLOOKUP(SimpleBB[[#This Row],[customer_code]],'Input  - indicative charges'!$B$13:$B$69,'Input  - indicative charges'!$E$13:$E$69)</f>
        <v>Major Industrial</v>
      </c>
      <c r="K1483" s="70">
        <f t="shared" si="22"/>
        <v>6.2180527533410421</v>
      </c>
    </row>
    <row r="1484" spans="1:11" x14ac:dyDescent="0.25">
      <c r="A1484" s="65">
        <v>44378</v>
      </c>
      <c r="B1484" s="66" t="s">
        <v>139</v>
      </c>
      <c r="C1484" s="66" t="s">
        <v>137</v>
      </c>
      <c r="D1484" s="67">
        <v>453704.88</v>
      </c>
      <c r="E1484" s="66">
        <v>0.58430000000000004</v>
      </c>
      <c r="F1484" s="67">
        <v>265099.76138400001</v>
      </c>
      <c r="G1484" s="66" t="s">
        <v>100</v>
      </c>
      <c r="H1484" s="68">
        <v>1.9244040630288901E-2</v>
      </c>
      <c r="I1484" s="87">
        <v>5101.5905791535997</v>
      </c>
      <c r="J1484" s="69" t="str">
        <f>_xlfn.XLOOKUP(SimpleBB[[#This Row],[customer_code]],'Input  - indicative charges'!$B$13:$B$69,'Input  - indicative charges'!$E$13:$E$69)</f>
        <v>North Island generation</v>
      </c>
      <c r="K1484" s="70">
        <f t="shared" si="22"/>
        <v>4716.1834697413269</v>
      </c>
    </row>
    <row r="1485" spans="1:11" x14ac:dyDescent="0.25">
      <c r="A1485" s="65">
        <v>44378</v>
      </c>
      <c r="B1485" s="66" t="s">
        <v>139</v>
      </c>
      <c r="C1485" s="66" t="s">
        <v>137</v>
      </c>
      <c r="D1485" s="67">
        <v>453704.88</v>
      </c>
      <c r="E1485" s="66">
        <v>0.58430000000000004</v>
      </c>
      <c r="F1485" s="67">
        <v>265099.76138400001</v>
      </c>
      <c r="G1485" s="66" t="s">
        <v>102</v>
      </c>
      <c r="H1485" s="68">
        <v>2.35564823639174E-2</v>
      </c>
      <c r="I1485" s="87">
        <v>6244.8178537209096</v>
      </c>
      <c r="J1485" s="69" t="str">
        <f>_xlfn.XLOOKUP(SimpleBB[[#This Row],[customer_code]],'Input  - indicative charges'!$B$13:$B$69,'Input  - indicative charges'!$E$13:$E$69)</f>
        <v>Lower North Island distributor</v>
      </c>
      <c r="K1485" s="70">
        <f t="shared" si="22"/>
        <v>5773.0439705630733</v>
      </c>
    </row>
    <row r="1486" spans="1:11" x14ac:dyDescent="0.25">
      <c r="A1486" s="65">
        <v>44378</v>
      </c>
      <c r="B1486" s="66" t="s">
        <v>139</v>
      </c>
      <c r="C1486" s="66" t="s">
        <v>137</v>
      </c>
      <c r="D1486" s="67">
        <v>453704.88</v>
      </c>
      <c r="E1486" s="66">
        <v>0.58430000000000004</v>
      </c>
      <c r="F1486" s="67">
        <v>265099.76138400001</v>
      </c>
      <c r="G1486" s="66" t="s">
        <v>104</v>
      </c>
      <c r="H1486" s="68">
        <v>2.07828466534213E-3</v>
      </c>
      <c r="I1486" s="87">
        <v>550.95276887022703</v>
      </c>
      <c r="J1486" s="69" t="str">
        <f>_xlfn.XLOOKUP(SimpleBB[[#This Row],[customer_code]],'Input  - indicative charges'!$B$13:$B$69,'Input  - indicative charges'!$E$13:$E$69)</f>
        <v>Lower North Island distributor</v>
      </c>
      <c r="K1486" s="70">
        <f t="shared" ref="K1486:K1549" si="23">I1486*$L$9</f>
        <v>509.33023746979632</v>
      </c>
    </row>
    <row r="1487" spans="1:11" x14ac:dyDescent="0.25">
      <c r="A1487" s="65">
        <v>44378</v>
      </c>
      <c r="B1487" s="66" t="s">
        <v>139</v>
      </c>
      <c r="C1487" s="66" t="s">
        <v>137</v>
      </c>
      <c r="D1487" s="67">
        <v>453704.88</v>
      </c>
      <c r="E1487" s="66">
        <v>0.58430000000000004</v>
      </c>
      <c r="F1487" s="67">
        <v>265099.76138400001</v>
      </c>
      <c r="G1487" s="66" t="s">
        <v>106</v>
      </c>
      <c r="H1487" s="68">
        <v>5.0538324484094201E-3</v>
      </c>
      <c r="I1487" s="87">
        <v>1339.7697761480499</v>
      </c>
      <c r="J1487" s="69" t="str">
        <f>_xlfn.XLOOKUP(SimpleBB[[#This Row],[customer_code]],'Input  - indicative charges'!$B$13:$B$69,'Input  - indicative charges'!$E$13:$E$69)</f>
        <v>Upper North Island distributor</v>
      </c>
      <c r="K1487" s="70">
        <f t="shared" si="23"/>
        <v>1238.5549121381637</v>
      </c>
    </row>
    <row r="1488" spans="1:11" x14ac:dyDescent="0.25">
      <c r="A1488" s="65">
        <v>44378</v>
      </c>
      <c r="B1488" s="66" t="s">
        <v>139</v>
      </c>
      <c r="C1488" s="66" t="s">
        <v>137</v>
      </c>
      <c r="D1488" s="67">
        <v>453704.88</v>
      </c>
      <c r="E1488" s="66">
        <v>0.58430000000000004</v>
      </c>
      <c r="F1488" s="67">
        <v>265099.76138400001</v>
      </c>
      <c r="G1488" s="66" t="s">
        <v>108</v>
      </c>
      <c r="H1488" s="68">
        <v>4.6932854130291198E-3</v>
      </c>
      <c r="I1488" s="87">
        <v>1244.18884310103</v>
      </c>
      <c r="J1488" s="69" t="str">
        <f>_xlfn.XLOOKUP(SimpleBB[[#This Row],[customer_code]],'Input  - indicative charges'!$B$13:$B$69,'Input  - indicative charges'!$E$13:$E$69)</f>
        <v>Lower North Island distributor</v>
      </c>
      <c r="K1488" s="70">
        <f t="shared" si="23"/>
        <v>1150.1947802411044</v>
      </c>
    </row>
    <row r="1489" spans="1:11" x14ac:dyDescent="0.25">
      <c r="A1489" s="65">
        <v>44378</v>
      </c>
      <c r="B1489" s="66" t="s">
        <v>139</v>
      </c>
      <c r="C1489" s="66" t="s">
        <v>137</v>
      </c>
      <c r="D1489" s="67">
        <v>453704.88</v>
      </c>
      <c r="E1489" s="66">
        <v>0.58430000000000004</v>
      </c>
      <c r="F1489" s="67">
        <v>265099.76138400001</v>
      </c>
      <c r="G1489" s="66" t="s">
        <v>110</v>
      </c>
      <c r="H1489" s="68">
        <v>1.11029151644394E-5</v>
      </c>
      <c r="I1489" s="87">
        <v>2.9433801607596899</v>
      </c>
      <c r="J1489" s="69" t="str">
        <f>_xlfn.XLOOKUP(SimpleBB[[#This Row],[customer_code]],'Input  - indicative charges'!$B$13:$B$69,'Input  - indicative charges'!$E$13:$E$69)</f>
        <v>Lower South Island distributor</v>
      </c>
      <c r="K1489" s="70">
        <f t="shared" si="23"/>
        <v>2.7210182087255008</v>
      </c>
    </row>
    <row r="1490" spans="1:11" x14ac:dyDescent="0.25">
      <c r="A1490" s="65">
        <v>44378</v>
      </c>
      <c r="B1490" s="66" t="s">
        <v>139</v>
      </c>
      <c r="C1490" s="66" t="s">
        <v>137</v>
      </c>
      <c r="D1490" s="67">
        <v>453704.88</v>
      </c>
      <c r="E1490" s="66">
        <v>0.58430000000000004</v>
      </c>
      <c r="F1490" s="67">
        <v>265099.76138400001</v>
      </c>
      <c r="G1490" s="66" t="s">
        <v>112</v>
      </c>
      <c r="H1490" s="68">
        <v>2.65899187076823E-3</v>
      </c>
      <c r="I1490" s="87">
        <v>704.89811046265595</v>
      </c>
      <c r="J1490" s="69" t="str">
        <f>_xlfn.XLOOKUP(SimpleBB[[#This Row],[customer_code]],'Input  - indicative charges'!$B$13:$B$69,'Input  - indicative charges'!$E$13:$E$69)</f>
        <v>North Island generation</v>
      </c>
      <c r="K1490" s="70">
        <f t="shared" si="23"/>
        <v>651.64555344765176</v>
      </c>
    </row>
    <row r="1491" spans="1:11" x14ac:dyDescent="0.25">
      <c r="A1491" s="65">
        <v>44378</v>
      </c>
      <c r="B1491" s="66" t="s">
        <v>139</v>
      </c>
      <c r="C1491" s="66" t="s">
        <v>137</v>
      </c>
      <c r="D1491" s="67">
        <v>453704.88</v>
      </c>
      <c r="E1491" s="66">
        <v>0.58430000000000004</v>
      </c>
      <c r="F1491" s="67">
        <v>265099.76138400001</v>
      </c>
      <c r="G1491" s="66" t="s">
        <v>114</v>
      </c>
      <c r="H1491" s="68">
        <v>2.3756678559011101E-3</v>
      </c>
      <c r="I1491" s="87">
        <v>629.78898172702395</v>
      </c>
      <c r="J1491" s="69" t="str">
        <f>_xlfn.XLOOKUP(SimpleBB[[#This Row],[customer_code]],'Input  - indicative charges'!$B$13:$B$69,'Input  - indicative charges'!$E$13:$E$69)</f>
        <v>Lower North Island distributor</v>
      </c>
      <c r="K1491" s="70">
        <f t="shared" si="23"/>
        <v>582.21065351328059</v>
      </c>
    </row>
    <row r="1492" spans="1:11" x14ac:dyDescent="0.25">
      <c r="A1492" s="65">
        <v>44378</v>
      </c>
      <c r="B1492" s="66" t="s">
        <v>139</v>
      </c>
      <c r="C1492" s="66" t="s">
        <v>137</v>
      </c>
      <c r="D1492" s="67">
        <v>453704.88</v>
      </c>
      <c r="E1492" s="66">
        <v>0.58430000000000004</v>
      </c>
      <c r="F1492" s="67">
        <v>265099.76138400001</v>
      </c>
      <c r="G1492" s="66" t="s">
        <v>116</v>
      </c>
      <c r="H1492" s="68">
        <v>1.1941978995394001E-4</v>
      </c>
      <c r="I1492" s="87">
        <v>31.658157821317001</v>
      </c>
      <c r="J1492" s="69" t="str">
        <f>_xlfn.XLOOKUP(SimpleBB[[#This Row],[customer_code]],'Input  - indicative charges'!$B$13:$B$69,'Input  - indicative charges'!$E$13:$E$69)</f>
        <v>Major Industrial</v>
      </c>
      <c r="K1492" s="70">
        <f t="shared" si="23"/>
        <v>29.266496062906032</v>
      </c>
    </row>
    <row r="1493" spans="1:11" x14ac:dyDescent="0.25">
      <c r="A1493" s="65">
        <v>44378</v>
      </c>
      <c r="B1493" s="66" t="s">
        <v>139</v>
      </c>
      <c r="C1493" s="66" t="s">
        <v>137</v>
      </c>
      <c r="D1493" s="67">
        <v>453704.88</v>
      </c>
      <c r="E1493" s="66">
        <v>0.58430000000000004</v>
      </c>
      <c r="F1493" s="67">
        <v>265099.76138400001</v>
      </c>
      <c r="G1493" s="66" t="s">
        <v>118</v>
      </c>
      <c r="H1493" s="68">
        <v>5.20906844209834E-6</v>
      </c>
      <c r="I1493" s="87">
        <v>1.38092280103319</v>
      </c>
      <c r="J1493" s="69" t="str">
        <f>_xlfn.XLOOKUP(SimpleBB[[#This Row],[customer_code]],'Input  - indicative charges'!$B$13:$B$69,'Input  - indicative charges'!$E$13:$E$69)</f>
        <v>Upper South Island distributor</v>
      </c>
      <c r="K1493" s="70">
        <f t="shared" si="23"/>
        <v>1.2765989716685842</v>
      </c>
    </row>
    <row r="1494" spans="1:11" x14ac:dyDescent="0.25">
      <c r="A1494" s="65">
        <v>44378</v>
      </c>
      <c r="B1494" s="66" t="s">
        <v>139</v>
      </c>
      <c r="C1494" s="66" t="s">
        <v>137</v>
      </c>
      <c r="D1494" s="67">
        <v>453704.88</v>
      </c>
      <c r="E1494" s="66">
        <v>0.58430000000000004</v>
      </c>
      <c r="F1494" s="67">
        <v>265099.76138400001</v>
      </c>
      <c r="G1494" s="66" t="s">
        <v>120</v>
      </c>
      <c r="H1494" s="68">
        <v>2.03758777680711E-2</v>
      </c>
      <c r="I1494" s="87">
        <v>5401.6403343052198</v>
      </c>
      <c r="J1494" s="69" t="str">
        <f>_xlfn.XLOOKUP(SimpleBB[[#This Row],[customer_code]],'Input  - indicative charges'!$B$13:$B$69,'Input  - indicative charges'!$E$13:$E$69)</f>
        <v>Lower North Island distributor</v>
      </c>
      <c r="K1494" s="70">
        <f t="shared" si="23"/>
        <v>4993.5655280210367</v>
      </c>
    </row>
    <row r="1495" spans="1:11" x14ac:dyDescent="0.25">
      <c r="A1495" s="65">
        <v>44378</v>
      </c>
      <c r="B1495" s="66" t="s">
        <v>139</v>
      </c>
      <c r="C1495" s="66" t="s">
        <v>137</v>
      </c>
      <c r="D1495" s="67">
        <v>453704.88</v>
      </c>
      <c r="E1495" s="66">
        <v>0.58430000000000004</v>
      </c>
      <c r="F1495" s="67">
        <v>265099.76138400001</v>
      </c>
      <c r="G1495" s="66" t="s">
        <v>241</v>
      </c>
      <c r="H1495" s="68">
        <v>3.30861757042902E-4</v>
      </c>
      <c r="I1495" s="87">
        <v>87.711372843164298</v>
      </c>
      <c r="J1495" s="69" t="str">
        <f>_xlfn.XLOOKUP(SimpleBB[[#This Row],[customer_code]],'Input  - indicative charges'!$B$13:$B$69,'Input  - indicative charges'!$E$13:$E$69)</f>
        <v>North Island generation</v>
      </c>
      <c r="K1495" s="70">
        <f t="shared" si="23"/>
        <v>81.085089109577311</v>
      </c>
    </row>
    <row r="1496" spans="1:11" x14ac:dyDescent="0.25">
      <c r="A1496" s="65">
        <v>44440</v>
      </c>
      <c r="B1496" s="66" t="s">
        <v>139</v>
      </c>
      <c r="C1496" s="66" t="s">
        <v>137</v>
      </c>
      <c r="D1496" s="67">
        <v>134564.10999999999</v>
      </c>
      <c r="E1496" s="66">
        <v>0.8962</v>
      </c>
      <c r="F1496" s="67">
        <v>120596.35538199999</v>
      </c>
      <c r="G1496" s="66" t="s">
        <v>8</v>
      </c>
      <c r="H1496" s="68">
        <v>2.7141581649337401E-5</v>
      </c>
      <c r="I1496" s="87">
        <v>3.2731758262130599</v>
      </c>
      <c r="J1496" s="69" t="str">
        <f>_xlfn.XLOOKUP(SimpleBB[[#This Row],[customer_code]],'Input  - indicative charges'!$B$13:$B$69,'Input  - indicative charges'!$E$13:$E$69)</f>
        <v>Lower South Island distributor</v>
      </c>
      <c r="K1496" s="70">
        <f t="shared" si="23"/>
        <v>3.0258989790795923</v>
      </c>
    </row>
    <row r="1497" spans="1:11" x14ac:dyDescent="0.25">
      <c r="A1497" s="65">
        <v>44440</v>
      </c>
      <c r="B1497" s="66" t="s">
        <v>139</v>
      </c>
      <c r="C1497" s="66" t="s">
        <v>137</v>
      </c>
      <c r="D1497" s="67">
        <v>134564.10999999999</v>
      </c>
      <c r="E1497" s="66">
        <v>0.8962</v>
      </c>
      <c r="F1497" s="67">
        <v>120596.35538199999</v>
      </c>
      <c r="G1497" s="66" t="s">
        <v>10</v>
      </c>
      <c r="H1497" s="68">
        <v>1.27890465499365E-6</v>
      </c>
      <c r="I1497" s="87">
        <v>0.15423124027330901</v>
      </c>
      <c r="J1497" s="69" t="str">
        <f>_xlfn.XLOOKUP(SimpleBB[[#This Row],[customer_code]],'Input  - indicative charges'!$B$13:$B$69,'Input  - indicative charges'!$E$13:$E$69)</f>
        <v>Upper South Island distributor</v>
      </c>
      <c r="K1497" s="70">
        <f t="shared" si="23"/>
        <v>0.14257961602543223</v>
      </c>
    </row>
    <row r="1498" spans="1:11" x14ac:dyDescent="0.25">
      <c r="A1498" s="65">
        <v>44440</v>
      </c>
      <c r="B1498" s="66" t="s">
        <v>139</v>
      </c>
      <c r="C1498" s="66" t="s">
        <v>137</v>
      </c>
      <c r="D1498" s="67">
        <v>134564.10999999999</v>
      </c>
      <c r="E1498" s="66">
        <v>0.8962</v>
      </c>
      <c r="F1498" s="67">
        <v>120596.35538199999</v>
      </c>
      <c r="G1498" s="66" t="s">
        <v>12</v>
      </c>
      <c r="H1498" s="68">
        <v>4.0916063623891899E-2</v>
      </c>
      <c r="I1498" s="87">
        <v>4934.3281496193904</v>
      </c>
      <c r="J1498" s="69" t="str">
        <f>_xlfn.XLOOKUP(SimpleBB[[#This Row],[customer_code]],'Input  - indicative charges'!$B$13:$B$69,'Input  - indicative charges'!$E$13:$E$69)</f>
        <v>Lower North Island distributor</v>
      </c>
      <c r="K1498" s="70">
        <f t="shared" si="23"/>
        <v>4561.5571246752579</v>
      </c>
    </row>
    <row r="1499" spans="1:11" x14ac:dyDescent="0.25">
      <c r="A1499" s="65">
        <v>44440</v>
      </c>
      <c r="B1499" s="66" t="s">
        <v>139</v>
      </c>
      <c r="C1499" s="66" t="s">
        <v>137</v>
      </c>
      <c r="D1499" s="67">
        <v>134564.10999999999</v>
      </c>
      <c r="E1499" s="66">
        <v>0.8962</v>
      </c>
      <c r="F1499" s="67">
        <v>120596.35538199999</v>
      </c>
      <c r="G1499" s="66" t="s">
        <v>14</v>
      </c>
      <c r="H1499" s="68">
        <v>4.8922326448037302E-3</v>
      </c>
      <c r="I1499" s="87">
        <v>589.98542664417198</v>
      </c>
      <c r="J1499" s="69" t="str">
        <f>_xlfn.XLOOKUP(SimpleBB[[#This Row],[customer_code]],'Input  - indicative charges'!$B$13:$B$69,'Input  - indicative charges'!$E$13:$E$69)</f>
        <v>Upper North Island distributor</v>
      </c>
      <c r="K1499" s="70">
        <f t="shared" si="23"/>
        <v>545.41411611850015</v>
      </c>
    </row>
    <row r="1500" spans="1:11" x14ac:dyDescent="0.25">
      <c r="A1500" s="65">
        <v>44440</v>
      </c>
      <c r="B1500" s="66" t="s">
        <v>139</v>
      </c>
      <c r="C1500" s="66" t="s">
        <v>137</v>
      </c>
      <c r="D1500" s="67">
        <v>134564.10999999999</v>
      </c>
      <c r="E1500" s="66">
        <v>0.8962</v>
      </c>
      <c r="F1500" s="67">
        <v>120596.35538199999</v>
      </c>
      <c r="G1500" s="66" t="s">
        <v>16</v>
      </c>
      <c r="H1500" s="68">
        <v>3.5666576167424302E-2</v>
      </c>
      <c r="I1500" s="87">
        <v>4301.2590947458702</v>
      </c>
      <c r="J1500" s="69" t="str">
        <f>_xlfn.XLOOKUP(SimpleBB[[#This Row],[customer_code]],'Input  - indicative charges'!$B$13:$B$69,'Input  - indicative charges'!$E$13:$E$69)</f>
        <v>South Island generation</v>
      </c>
      <c r="K1500" s="70">
        <f t="shared" si="23"/>
        <v>3976.3141959307463</v>
      </c>
    </row>
    <row r="1501" spans="1:11" x14ac:dyDescent="0.25">
      <c r="A1501" s="65">
        <v>44440</v>
      </c>
      <c r="B1501" s="66" t="s">
        <v>139</v>
      </c>
      <c r="C1501" s="66" t="s">
        <v>137</v>
      </c>
      <c r="D1501" s="67">
        <v>134564.10999999999</v>
      </c>
      <c r="E1501" s="66">
        <v>0.8962</v>
      </c>
      <c r="F1501" s="67">
        <v>120596.35538199999</v>
      </c>
      <c r="G1501" s="66" t="s">
        <v>19</v>
      </c>
      <c r="H1501" s="68">
        <v>6.7020754828336194E-5</v>
      </c>
      <c r="I1501" s="87">
        <v>8.0824587672479193</v>
      </c>
      <c r="J1501" s="69" t="str">
        <f>_xlfn.XLOOKUP(SimpleBB[[#This Row],[customer_code]],'Input  - indicative charges'!$B$13:$B$69,'Input  - indicative charges'!$E$13:$E$69)</f>
        <v>Lower South Island distributor</v>
      </c>
      <c r="K1501" s="70">
        <f t="shared" si="23"/>
        <v>7.4718576180381531</v>
      </c>
    </row>
    <row r="1502" spans="1:11" x14ac:dyDescent="0.25">
      <c r="A1502" s="65">
        <v>44440</v>
      </c>
      <c r="B1502" s="66" t="s">
        <v>139</v>
      </c>
      <c r="C1502" s="66" t="s">
        <v>137</v>
      </c>
      <c r="D1502" s="67">
        <v>134564.10999999999</v>
      </c>
      <c r="E1502" s="66">
        <v>0.8962</v>
      </c>
      <c r="F1502" s="67">
        <v>120596.35538199999</v>
      </c>
      <c r="G1502" s="66" t="s">
        <v>21</v>
      </c>
      <c r="H1502" s="68">
        <v>1.9745899991280101E-5</v>
      </c>
      <c r="I1502" s="87">
        <v>2.3812835726858399</v>
      </c>
      <c r="J1502" s="69" t="str">
        <f>_xlfn.XLOOKUP(SimpleBB[[#This Row],[customer_code]],'Input  - indicative charges'!$B$13:$B$69,'Input  - indicative charges'!$E$13:$E$69)</f>
        <v>Upper South Island distributor</v>
      </c>
      <c r="K1502" s="70">
        <f t="shared" si="23"/>
        <v>2.2013860281455164</v>
      </c>
    </row>
    <row r="1503" spans="1:11" x14ac:dyDescent="0.25">
      <c r="A1503" s="65">
        <v>44440</v>
      </c>
      <c r="B1503" s="66" t="s">
        <v>139</v>
      </c>
      <c r="C1503" s="66" t="s">
        <v>137</v>
      </c>
      <c r="D1503" s="67">
        <v>134564.10999999999</v>
      </c>
      <c r="E1503" s="66">
        <v>0.8962</v>
      </c>
      <c r="F1503" s="67">
        <v>120596.35538199999</v>
      </c>
      <c r="G1503" s="66" t="s">
        <v>23</v>
      </c>
      <c r="H1503" s="68">
        <v>9.86462703120156E-5</v>
      </c>
      <c r="I1503" s="87">
        <v>11.896380671656599</v>
      </c>
      <c r="J1503" s="69" t="str">
        <f>_xlfn.XLOOKUP(SimpleBB[[#This Row],[customer_code]],'Input  - indicative charges'!$B$13:$B$69,'Input  - indicative charges'!$E$13:$E$69)</f>
        <v>Lower North Island distributor</v>
      </c>
      <c r="K1503" s="70">
        <f t="shared" si="23"/>
        <v>10.997651223263293</v>
      </c>
    </row>
    <row r="1504" spans="1:11" x14ac:dyDescent="0.25">
      <c r="A1504" s="65">
        <v>44440</v>
      </c>
      <c r="B1504" s="66" t="s">
        <v>139</v>
      </c>
      <c r="C1504" s="66" t="s">
        <v>137</v>
      </c>
      <c r="D1504" s="67">
        <v>134564.10999999999</v>
      </c>
      <c r="E1504" s="66">
        <v>0.8962</v>
      </c>
      <c r="F1504" s="67">
        <v>120596.35538199999</v>
      </c>
      <c r="G1504" s="66" t="s">
        <v>25</v>
      </c>
      <c r="H1504" s="68">
        <v>4.4749343287398498E-2</v>
      </c>
      <c r="I1504" s="87">
        <v>5396.6077061982296</v>
      </c>
      <c r="J1504" s="69" t="str">
        <f>_xlfn.XLOOKUP(SimpleBB[[#This Row],[customer_code]],'Input  - indicative charges'!$B$13:$B$69,'Input  - indicative charges'!$E$13:$E$69)</f>
        <v>North Island generation</v>
      </c>
      <c r="K1504" s="70">
        <f t="shared" si="23"/>
        <v>4988.9130971528029</v>
      </c>
    </row>
    <row r="1505" spans="1:11" x14ac:dyDescent="0.25">
      <c r="A1505" s="65">
        <v>44440</v>
      </c>
      <c r="B1505" s="66" t="s">
        <v>139</v>
      </c>
      <c r="C1505" s="66" t="s">
        <v>137</v>
      </c>
      <c r="D1505" s="67">
        <v>134564.10999999999</v>
      </c>
      <c r="E1505" s="66">
        <v>0.8962</v>
      </c>
      <c r="F1505" s="67">
        <v>120596.35538199999</v>
      </c>
      <c r="G1505" s="66" t="s">
        <v>27</v>
      </c>
      <c r="H1505" s="68">
        <v>2.84079390344616E-2</v>
      </c>
      <c r="I1505" s="87">
        <v>3425.8939114701202</v>
      </c>
      <c r="J1505" s="69" t="str">
        <f>_xlfn.XLOOKUP(SimpleBB[[#This Row],[customer_code]],'Input  - indicative charges'!$B$13:$B$69,'Input  - indicative charges'!$E$13:$E$69)</f>
        <v>Lower North Island distributor</v>
      </c>
      <c r="K1505" s="70">
        <f t="shared" si="23"/>
        <v>3167.0797535939182</v>
      </c>
    </row>
    <row r="1506" spans="1:11" x14ac:dyDescent="0.25">
      <c r="A1506" s="65">
        <v>44440</v>
      </c>
      <c r="B1506" s="66" t="s">
        <v>139</v>
      </c>
      <c r="C1506" s="66" t="s">
        <v>137</v>
      </c>
      <c r="D1506" s="67">
        <v>134564.10999999999</v>
      </c>
      <c r="E1506" s="66">
        <v>0.8962</v>
      </c>
      <c r="F1506" s="67">
        <v>120596.35538199999</v>
      </c>
      <c r="G1506" s="66" t="s">
        <v>29</v>
      </c>
      <c r="H1506" s="68">
        <v>1.8640034527651401E-4</v>
      </c>
      <c r="I1506" s="87">
        <v>22.4792022822941</v>
      </c>
      <c r="J1506" s="69" t="str">
        <f>_xlfn.XLOOKUP(SimpleBB[[#This Row],[customer_code]],'Input  - indicative charges'!$B$13:$B$69,'Input  - indicative charges'!$E$13:$E$69)</f>
        <v>Lower North Island distributor</v>
      </c>
      <c r="K1506" s="70">
        <f t="shared" si="23"/>
        <v>20.780978122771266</v>
      </c>
    </row>
    <row r="1507" spans="1:11" x14ac:dyDescent="0.25">
      <c r="A1507" s="65">
        <v>44440</v>
      </c>
      <c r="B1507" s="66" t="s">
        <v>139</v>
      </c>
      <c r="C1507" s="66" t="s">
        <v>137</v>
      </c>
      <c r="D1507" s="67">
        <v>134564.10999999999</v>
      </c>
      <c r="E1507" s="66">
        <v>0.8962</v>
      </c>
      <c r="F1507" s="67">
        <v>120596.35538199999</v>
      </c>
      <c r="G1507" s="66" t="s">
        <v>31</v>
      </c>
      <c r="H1507" s="68">
        <v>2.6742412476399299E-2</v>
      </c>
      <c r="I1507" s="87">
        <v>3225.0374787758801</v>
      </c>
      <c r="J1507" s="69" t="str">
        <f>_xlfn.XLOOKUP(SimpleBB[[#This Row],[customer_code]],'Input  - indicative charges'!$B$13:$B$69,'Input  - indicative charges'!$E$13:$E$69)</f>
        <v>Major Industrial</v>
      </c>
      <c r="K1507" s="70">
        <f t="shared" si="23"/>
        <v>2981.3973133889758</v>
      </c>
    </row>
    <row r="1508" spans="1:11" x14ac:dyDescent="0.25">
      <c r="A1508" s="65">
        <v>44440</v>
      </c>
      <c r="B1508" s="66" t="s">
        <v>139</v>
      </c>
      <c r="C1508" s="66" t="s">
        <v>137</v>
      </c>
      <c r="D1508" s="67">
        <v>134564.10999999999</v>
      </c>
      <c r="E1508" s="66">
        <v>0.8962</v>
      </c>
      <c r="F1508" s="67">
        <v>120596.35538199999</v>
      </c>
      <c r="G1508" s="66" t="s">
        <v>34</v>
      </c>
      <c r="H1508" s="68">
        <v>2.19024583250352E-2</v>
      </c>
      <c r="I1508" s="87">
        <v>2641.3566479053902</v>
      </c>
      <c r="J1508" s="69" t="str">
        <f>_xlfn.XLOOKUP(SimpleBB[[#This Row],[customer_code]],'Input  - indicative charges'!$B$13:$B$69,'Input  - indicative charges'!$E$13:$E$69)</f>
        <v>Major Industrial</v>
      </c>
      <c r="K1508" s="70">
        <f t="shared" si="23"/>
        <v>2441.8115031507514</v>
      </c>
    </row>
    <row r="1509" spans="1:11" x14ac:dyDescent="0.25">
      <c r="A1509" s="65">
        <v>44440</v>
      </c>
      <c r="B1509" s="66" t="s">
        <v>139</v>
      </c>
      <c r="C1509" s="66" t="s">
        <v>137</v>
      </c>
      <c r="D1509" s="67">
        <v>134564.10999999999</v>
      </c>
      <c r="E1509" s="66">
        <v>0.8962</v>
      </c>
      <c r="F1509" s="67">
        <v>120596.35538199999</v>
      </c>
      <c r="G1509" s="66" t="s">
        <v>36</v>
      </c>
      <c r="H1509" s="68">
        <v>1.26065303943766E-5</v>
      </c>
      <c r="I1509" s="87">
        <v>1.52030161957423</v>
      </c>
      <c r="J1509" s="69" t="str">
        <f>_xlfn.XLOOKUP(SimpleBB[[#This Row],[customer_code]],'Input  - indicative charges'!$B$13:$B$69,'Input  - indicative charges'!$E$13:$E$69)</f>
        <v>Upper South Island distributor</v>
      </c>
      <c r="K1509" s="70">
        <f t="shared" si="23"/>
        <v>1.4054482138483411</v>
      </c>
    </row>
    <row r="1510" spans="1:11" x14ac:dyDescent="0.25">
      <c r="A1510" s="65">
        <v>44440</v>
      </c>
      <c r="B1510" s="66" t="s">
        <v>139</v>
      </c>
      <c r="C1510" s="66" t="s">
        <v>137</v>
      </c>
      <c r="D1510" s="67">
        <v>134564.10999999999</v>
      </c>
      <c r="E1510" s="66">
        <v>0.8962</v>
      </c>
      <c r="F1510" s="67">
        <v>120596.35538199999</v>
      </c>
      <c r="G1510" s="66" t="s">
        <v>38</v>
      </c>
      <c r="H1510" s="68">
        <v>3.9967982663628103E-2</v>
      </c>
      <c r="I1510" s="87">
        <v>4819.9930412045096</v>
      </c>
      <c r="J1510" s="69" t="str">
        <f>_xlfn.XLOOKUP(SimpleBB[[#This Row],[customer_code]],'Input  - indicative charges'!$B$13:$B$69,'Input  - indicative charges'!$E$13:$E$69)</f>
        <v>North Island generation</v>
      </c>
      <c r="K1510" s="70">
        <f t="shared" si="23"/>
        <v>4455.8596289724946</v>
      </c>
    </row>
    <row r="1511" spans="1:11" x14ac:dyDescent="0.25">
      <c r="A1511" s="65">
        <v>44440</v>
      </c>
      <c r="B1511" s="66" t="s">
        <v>139</v>
      </c>
      <c r="C1511" s="66" t="s">
        <v>137</v>
      </c>
      <c r="D1511" s="67">
        <v>134564.10999999999</v>
      </c>
      <c r="E1511" s="66">
        <v>0.8962</v>
      </c>
      <c r="F1511" s="67">
        <v>120596.35538199999</v>
      </c>
      <c r="G1511" s="66" t="s">
        <v>40</v>
      </c>
      <c r="H1511" s="68">
        <v>1.5359578040298799E-3</v>
      </c>
      <c r="I1511" s="87">
        <v>185.230913186544</v>
      </c>
      <c r="J1511" s="69" t="str">
        <f>_xlfn.XLOOKUP(SimpleBB[[#This Row],[customer_code]],'Input  - indicative charges'!$B$13:$B$69,'Input  - indicative charges'!$E$13:$E$69)</f>
        <v>North Island generation</v>
      </c>
      <c r="K1511" s="70">
        <f t="shared" si="23"/>
        <v>171.23737338412698</v>
      </c>
    </row>
    <row r="1512" spans="1:11" x14ac:dyDescent="0.25">
      <c r="A1512" s="65">
        <v>44440</v>
      </c>
      <c r="B1512" s="66" t="s">
        <v>139</v>
      </c>
      <c r="C1512" s="66" t="s">
        <v>137</v>
      </c>
      <c r="D1512" s="67">
        <v>134564.10999999999</v>
      </c>
      <c r="E1512" s="66">
        <v>0.8962</v>
      </c>
      <c r="F1512" s="67">
        <v>120596.35538199999</v>
      </c>
      <c r="G1512" s="66" t="s">
        <v>42</v>
      </c>
      <c r="H1512" s="68">
        <v>1.86121670371747E-2</v>
      </c>
      <c r="I1512" s="87">
        <v>2244.55951044427</v>
      </c>
      <c r="J1512" s="69" t="str">
        <f>_xlfn.XLOOKUP(SimpleBB[[#This Row],[customer_code]],'Input  - indicative charges'!$B$13:$B$69,'Input  - indicative charges'!$E$13:$E$69)</f>
        <v>South Island generation</v>
      </c>
      <c r="K1512" s="70">
        <f t="shared" si="23"/>
        <v>2074.9909848242319</v>
      </c>
    </row>
    <row r="1513" spans="1:11" x14ac:dyDescent="0.25">
      <c r="A1513" s="65">
        <v>44440</v>
      </c>
      <c r="B1513" s="66" t="s">
        <v>139</v>
      </c>
      <c r="C1513" s="66" t="s">
        <v>137</v>
      </c>
      <c r="D1513" s="67">
        <v>134564.10999999999</v>
      </c>
      <c r="E1513" s="66">
        <v>0.8962</v>
      </c>
      <c r="F1513" s="67">
        <v>120596.35538199999</v>
      </c>
      <c r="G1513" s="66" t="s">
        <v>44</v>
      </c>
      <c r="H1513" s="68">
        <v>1.69313468131542E-2</v>
      </c>
      <c r="I1513" s="87">
        <v>2041.85871737504</v>
      </c>
      <c r="J1513" s="69" t="str">
        <f>_xlfn.XLOOKUP(SimpleBB[[#This Row],[customer_code]],'Input  - indicative charges'!$B$13:$B$69,'Input  - indicative charges'!$E$13:$E$69)</f>
        <v>Major Industrial</v>
      </c>
      <c r="K1513" s="70">
        <f t="shared" si="23"/>
        <v>1887.6035191418789</v>
      </c>
    </row>
    <row r="1514" spans="1:11" x14ac:dyDescent="0.25">
      <c r="A1514" s="65">
        <v>44440</v>
      </c>
      <c r="B1514" s="66" t="s">
        <v>139</v>
      </c>
      <c r="C1514" s="66" t="s">
        <v>137</v>
      </c>
      <c r="D1514" s="67">
        <v>134564.10999999999</v>
      </c>
      <c r="E1514" s="66">
        <v>0.8962</v>
      </c>
      <c r="F1514" s="67">
        <v>120596.35538199999</v>
      </c>
      <c r="G1514" s="66" t="s">
        <v>46</v>
      </c>
      <c r="H1514" s="68">
        <v>2.6360797994820402E-5</v>
      </c>
      <c r="I1514" s="87">
        <v>3.1790161631364802</v>
      </c>
      <c r="J1514" s="69" t="str">
        <f>_xlfn.XLOOKUP(SimpleBB[[#This Row],[customer_code]],'Input  - indicative charges'!$B$13:$B$69,'Input  - indicative charges'!$E$13:$E$69)</f>
        <v>Upper South Island distributor</v>
      </c>
      <c r="K1514" s="70">
        <f t="shared" si="23"/>
        <v>2.9388527452377824</v>
      </c>
    </row>
    <row r="1515" spans="1:11" x14ac:dyDescent="0.25">
      <c r="A1515" s="65">
        <v>44440</v>
      </c>
      <c r="B1515" s="66" t="s">
        <v>139</v>
      </c>
      <c r="C1515" s="66" t="s">
        <v>137</v>
      </c>
      <c r="D1515" s="67">
        <v>134564.10999999999</v>
      </c>
      <c r="E1515" s="66">
        <v>0.8962</v>
      </c>
      <c r="F1515" s="67">
        <v>120596.35538199999</v>
      </c>
      <c r="G1515" s="66" t="s">
        <v>48</v>
      </c>
      <c r="H1515" s="68">
        <v>2.2574178428258401E-2</v>
      </c>
      <c r="I1515" s="87">
        <v>2722.3636441909298</v>
      </c>
      <c r="J1515" s="69" t="str">
        <f>_xlfn.XLOOKUP(SimpleBB[[#This Row],[customer_code]],'Input  - indicative charges'!$B$13:$B$69,'Input  - indicative charges'!$E$13:$E$69)</f>
        <v>North Island generation</v>
      </c>
      <c r="K1515" s="70">
        <f t="shared" si="23"/>
        <v>2516.6987076191749</v>
      </c>
    </row>
    <row r="1516" spans="1:11" x14ac:dyDescent="0.25">
      <c r="A1516" s="65">
        <v>44440</v>
      </c>
      <c r="B1516" s="66" t="s">
        <v>139</v>
      </c>
      <c r="C1516" s="66" t="s">
        <v>137</v>
      </c>
      <c r="D1516" s="67">
        <v>134564.10999999999</v>
      </c>
      <c r="E1516" s="66">
        <v>0.8962</v>
      </c>
      <c r="F1516" s="67">
        <v>120596.35538199999</v>
      </c>
      <c r="G1516" s="66" t="s">
        <v>50</v>
      </c>
      <c r="H1516" s="68">
        <v>4.4383172579740499E-3</v>
      </c>
      <c r="I1516" s="87">
        <v>535.24488534070201</v>
      </c>
      <c r="J1516" s="69" t="str">
        <f>_xlfn.XLOOKUP(SimpleBB[[#This Row],[customer_code]],'Input  - indicative charges'!$B$13:$B$69,'Input  - indicative charges'!$E$13:$E$69)</f>
        <v>North Island generation</v>
      </c>
      <c r="K1516" s="70">
        <f t="shared" si="23"/>
        <v>494.80902893744508</v>
      </c>
    </row>
    <row r="1517" spans="1:11" x14ac:dyDescent="0.25">
      <c r="A1517" s="65">
        <v>44440</v>
      </c>
      <c r="B1517" s="66" t="s">
        <v>139</v>
      </c>
      <c r="C1517" s="66" t="s">
        <v>137</v>
      </c>
      <c r="D1517" s="67">
        <v>134564.10999999999</v>
      </c>
      <c r="E1517" s="66">
        <v>0.8962</v>
      </c>
      <c r="F1517" s="67">
        <v>120596.35538199999</v>
      </c>
      <c r="G1517" s="66" t="s">
        <v>52</v>
      </c>
      <c r="H1517" s="68">
        <v>8.9620605896795005E-3</v>
      </c>
      <c r="I1517" s="87">
        <v>1080.7918438280001</v>
      </c>
      <c r="J1517" s="69" t="str">
        <f>_xlfn.XLOOKUP(SimpleBB[[#This Row],[customer_code]],'Input  - indicative charges'!$B$13:$B$69,'Input  - indicative charges'!$E$13:$E$69)</f>
        <v>North Island generation</v>
      </c>
      <c r="K1517" s="70">
        <f t="shared" si="23"/>
        <v>999.14184586300883</v>
      </c>
    </row>
    <row r="1518" spans="1:11" x14ac:dyDescent="0.25">
      <c r="A1518" s="65">
        <v>44440</v>
      </c>
      <c r="B1518" s="66" t="s">
        <v>139</v>
      </c>
      <c r="C1518" s="66" t="s">
        <v>137</v>
      </c>
      <c r="D1518" s="67">
        <v>134564.10999999999</v>
      </c>
      <c r="E1518" s="66">
        <v>0.8962</v>
      </c>
      <c r="F1518" s="67">
        <v>120596.35538199999</v>
      </c>
      <c r="G1518" s="66" t="s">
        <v>54</v>
      </c>
      <c r="H1518" s="68">
        <v>2.0831269133939598E-6</v>
      </c>
      <c r="I1518" s="87">
        <v>0.251217513553467</v>
      </c>
      <c r="J1518" s="69" t="str">
        <f>_xlfn.XLOOKUP(SimpleBB[[#This Row],[customer_code]],'Input  - indicative charges'!$B$13:$B$69,'Input  - indicative charges'!$E$13:$E$69)</f>
        <v>Upper South Island distributor</v>
      </c>
      <c r="K1518" s="70">
        <f t="shared" si="23"/>
        <v>0.23223891967570354</v>
      </c>
    </row>
    <row r="1519" spans="1:11" x14ac:dyDescent="0.25">
      <c r="A1519" s="65">
        <v>44440</v>
      </c>
      <c r="B1519" s="66" t="s">
        <v>139</v>
      </c>
      <c r="C1519" s="66" t="s">
        <v>137</v>
      </c>
      <c r="D1519" s="67">
        <v>134564.10999999999</v>
      </c>
      <c r="E1519" s="66">
        <v>0.8962</v>
      </c>
      <c r="F1519" s="67">
        <v>120596.35538199999</v>
      </c>
      <c r="G1519" s="66" t="s">
        <v>56</v>
      </c>
      <c r="H1519" s="68">
        <v>5.3901585068855899E-4</v>
      </c>
      <c r="I1519" s="87">
        <v>65.003347086168503</v>
      </c>
      <c r="J1519" s="69" t="str">
        <f>_xlfn.XLOOKUP(SimpleBB[[#This Row],[customer_code]],'Input  - indicative charges'!$B$13:$B$69,'Input  - indicative charges'!$E$13:$E$69)</f>
        <v>Upper North Island distributor</v>
      </c>
      <c r="K1519" s="70">
        <f t="shared" si="23"/>
        <v>60.092574315618307</v>
      </c>
    </row>
    <row r="1520" spans="1:11" x14ac:dyDescent="0.25">
      <c r="A1520" s="65">
        <v>44440</v>
      </c>
      <c r="B1520" s="66" t="s">
        <v>139</v>
      </c>
      <c r="C1520" s="66" t="s">
        <v>137</v>
      </c>
      <c r="D1520" s="67">
        <v>134564.10999999999</v>
      </c>
      <c r="E1520" s="66">
        <v>0.8962</v>
      </c>
      <c r="F1520" s="67">
        <v>120596.35538199999</v>
      </c>
      <c r="G1520" s="66" t="s">
        <v>58</v>
      </c>
      <c r="H1520" s="68">
        <v>5.5313302988401203E-3</v>
      </c>
      <c r="I1520" s="87">
        <v>667.05827445414798</v>
      </c>
      <c r="J1520" s="69" t="str">
        <f>_xlfn.XLOOKUP(SimpleBB[[#This Row],[customer_code]],'Input  - indicative charges'!$B$13:$B$69,'Input  - indicative charges'!$E$13:$E$69)</f>
        <v>North Island generation</v>
      </c>
      <c r="K1520" s="70">
        <f t="shared" si="23"/>
        <v>616.66438310241097</v>
      </c>
    </row>
    <row r="1521" spans="1:11" x14ac:dyDescent="0.25">
      <c r="A1521" s="65">
        <v>44440</v>
      </c>
      <c r="B1521" s="66" t="s">
        <v>139</v>
      </c>
      <c r="C1521" s="66" t="s">
        <v>137</v>
      </c>
      <c r="D1521" s="67">
        <v>134564.10999999999</v>
      </c>
      <c r="E1521" s="66">
        <v>0.8962</v>
      </c>
      <c r="F1521" s="67">
        <v>120596.35538199999</v>
      </c>
      <c r="G1521" s="66" t="s">
        <v>60</v>
      </c>
      <c r="H1521" s="68">
        <v>5.7112168898579501E-5</v>
      </c>
      <c r="I1521" s="87">
        <v>6.8875194171298997</v>
      </c>
      <c r="J1521" s="69" t="str">
        <f>_xlfn.XLOOKUP(SimpleBB[[#This Row],[customer_code]],'Input  - indicative charges'!$B$13:$B$69,'Input  - indicative charges'!$E$13:$E$69)</f>
        <v>Major Industrial</v>
      </c>
      <c r="K1521" s="70">
        <f t="shared" si="23"/>
        <v>6.3671917059207921</v>
      </c>
    </row>
    <row r="1522" spans="1:11" x14ac:dyDescent="0.25">
      <c r="A1522" s="65">
        <v>44440</v>
      </c>
      <c r="B1522" s="66" t="s">
        <v>139</v>
      </c>
      <c r="C1522" s="66" t="s">
        <v>137</v>
      </c>
      <c r="D1522" s="67">
        <v>134564.10999999999</v>
      </c>
      <c r="E1522" s="66">
        <v>0.8962</v>
      </c>
      <c r="F1522" s="67">
        <v>120596.35538199999</v>
      </c>
      <c r="G1522" s="66" t="s">
        <v>62</v>
      </c>
      <c r="H1522" s="68">
        <v>2.33183737410653E-4</v>
      </c>
      <c r="I1522" s="87">
        <v>28.121108866078099</v>
      </c>
      <c r="J1522" s="69" t="str">
        <f>_xlfn.XLOOKUP(SimpleBB[[#This Row],[customer_code]],'Input  - indicative charges'!$B$13:$B$69,'Input  - indicative charges'!$E$13:$E$69)</f>
        <v>Major Industrial</v>
      </c>
      <c r="K1522" s="70">
        <f t="shared" si="23"/>
        <v>25.996658635628375</v>
      </c>
    </row>
    <row r="1523" spans="1:11" x14ac:dyDescent="0.25">
      <c r="A1523" s="65">
        <v>44440</v>
      </c>
      <c r="B1523" s="66" t="s">
        <v>139</v>
      </c>
      <c r="C1523" s="66" t="s">
        <v>137</v>
      </c>
      <c r="D1523" s="67">
        <v>134564.10999999999</v>
      </c>
      <c r="E1523" s="66">
        <v>0.8962</v>
      </c>
      <c r="F1523" s="67">
        <v>120596.35538199999</v>
      </c>
      <c r="G1523" s="66" t="s">
        <v>64</v>
      </c>
      <c r="H1523" s="68">
        <v>1.80164489511687E-2</v>
      </c>
      <c r="I1523" s="87">
        <v>2172.7180804368099</v>
      </c>
      <c r="J1523" s="69" t="str">
        <f>_xlfn.XLOOKUP(SimpleBB[[#This Row],[customer_code]],'Input  - indicative charges'!$B$13:$B$69,'Input  - indicative charges'!$E$13:$E$69)</f>
        <v>Major Industrial</v>
      </c>
      <c r="K1523" s="70">
        <f t="shared" si="23"/>
        <v>2008.576920546268</v>
      </c>
    </row>
    <row r="1524" spans="1:11" x14ac:dyDescent="0.25">
      <c r="A1524" s="65">
        <v>44440</v>
      </c>
      <c r="B1524" s="66" t="s">
        <v>139</v>
      </c>
      <c r="C1524" s="66" t="s">
        <v>137</v>
      </c>
      <c r="D1524" s="67">
        <v>134564.10999999999</v>
      </c>
      <c r="E1524" s="66">
        <v>0.8962</v>
      </c>
      <c r="F1524" s="67">
        <v>120596.35538199999</v>
      </c>
      <c r="G1524" s="66" t="s">
        <v>66</v>
      </c>
      <c r="H1524" s="68">
        <v>1.3843134974593599E-4</v>
      </c>
      <c r="I1524" s="87">
        <v>16.6943162499709</v>
      </c>
      <c r="J1524" s="69" t="str">
        <f>_xlfn.XLOOKUP(SimpleBB[[#This Row],[customer_code]],'Input  - indicative charges'!$B$13:$B$69,'Input  - indicative charges'!$E$13:$E$69)</f>
        <v>Upper South Island distributor</v>
      </c>
      <c r="K1524" s="70">
        <f t="shared" si="23"/>
        <v>15.433119752586922</v>
      </c>
    </row>
    <row r="1525" spans="1:11" x14ac:dyDescent="0.25">
      <c r="A1525" s="65">
        <v>44440</v>
      </c>
      <c r="B1525" s="66" t="s">
        <v>139</v>
      </c>
      <c r="C1525" s="66" t="s">
        <v>137</v>
      </c>
      <c r="D1525" s="67">
        <v>134564.10999999999</v>
      </c>
      <c r="E1525" s="66">
        <v>0.8962</v>
      </c>
      <c r="F1525" s="67">
        <v>120596.35538199999</v>
      </c>
      <c r="G1525" s="66" t="s">
        <v>68</v>
      </c>
      <c r="H1525" s="68">
        <v>2.2873840196252501E-4</v>
      </c>
      <c r="I1525" s="87">
        <v>27.585017612583499</v>
      </c>
      <c r="J1525" s="69" t="str">
        <f>_xlfn.XLOOKUP(SimpleBB[[#This Row],[customer_code]],'Input  - indicative charges'!$B$13:$B$69,'Input  - indicative charges'!$E$13:$E$69)</f>
        <v>Major Industrial</v>
      </c>
      <c r="K1525" s="70">
        <f t="shared" si="23"/>
        <v>25.501067178655049</v>
      </c>
    </row>
    <row r="1526" spans="1:11" x14ac:dyDescent="0.25">
      <c r="A1526" s="65">
        <v>44440</v>
      </c>
      <c r="B1526" s="66" t="s">
        <v>139</v>
      </c>
      <c r="C1526" s="66" t="s">
        <v>137</v>
      </c>
      <c r="D1526" s="67">
        <v>134564.10999999999</v>
      </c>
      <c r="E1526" s="66">
        <v>0.8962</v>
      </c>
      <c r="F1526" s="67">
        <v>120596.35538199999</v>
      </c>
      <c r="G1526" s="66" t="s">
        <v>70</v>
      </c>
      <c r="H1526" s="68">
        <v>0.41239170998020303</v>
      </c>
      <c r="I1526" s="87">
        <v>49732.937213363301</v>
      </c>
      <c r="J1526" s="69" t="str">
        <f>_xlfn.XLOOKUP(SimpleBB[[#This Row],[customer_code]],'Input  - indicative charges'!$B$13:$B$69,'Input  - indicative charges'!$E$13:$E$69)</f>
        <v>Lower North Island distributor</v>
      </c>
      <c r="K1526" s="70">
        <f t="shared" si="23"/>
        <v>45975.789853810886</v>
      </c>
    </row>
    <row r="1527" spans="1:11" x14ac:dyDescent="0.25">
      <c r="A1527" s="65">
        <v>44440</v>
      </c>
      <c r="B1527" s="66" t="s">
        <v>139</v>
      </c>
      <c r="C1527" s="66" t="s">
        <v>137</v>
      </c>
      <c r="D1527" s="67">
        <v>134564.10999999999</v>
      </c>
      <c r="E1527" s="66">
        <v>0.8962</v>
      </c>
      <c r="F1527" s="67">
        <v>120596.35538199999</v>
      </c>
      <c r="G1527" s="66" t="s">
        <v>72</v>
      </c>
      <c r="H1527" s="68">
        <v>4.1459667393665103E-5</v>
      </c>
      <c r="I1527" s="87">
        <v>4.9998847830259496</v>
      </c>
      <c r="J1527" s="69" t="str">
        <f>_xlfn.XLOOKUP(SimpleBB[[#This Row],[customer_code]],'Input  - indicative charges'!$B$13:$B$69,'Input  - indicative charges'!$E$13:$E$69)</f>
        <v>Lower South Island distributor</v>
      </c>
      <c r="K1527" s="70">
        <f t="shared" si="23"/>
        <v>4.6221611864883094</v>
      </c>
    </row>
    <row r="1528" spans="1:11" x14ac:dyDescent="0.25">
      <c r="A1528" s="65">
        <v>44440</v>
      </c>
      <c r="B1528" s="66" t="s">
        <v>139</v>
      </c>
      <c r="C1528" s="66" t="s">
        <v>137</v>
      </c>
      <c r="D1528" s="67">
        <v>134564.10999999999</v>
      </c>
      <c r="E1528" s="66">
        <v>0.8962</v>
      </c>
      <c r="F1528" s="67">
        <v>120596.35538199999</v>
      </c>
      <c r="G1528" s="66" t="s">
        <v>74</v>
      </c>
      <c r="H1528" s="68">
        <v>8.8134863300606296E-8</v>
      </c>
      <c r="I1528" s="87">
        <v>1.0628743296143901E-2</v>
      </c>
      <c r="J1528" s="69" t="str">
        <f>_xlfn.XLOOKUP(SimpleBB[[#This Row],[customer_code]],'Input  - indicative charges'!$B$13:$B$69,'Input  - indicative charges'!$E$13:$E$69)</f>
        <v>Major Industrial</v>
      </c>
      <c r="K1528" s="70">
        <f t="shared" si="23"/>
        <v>9.8257793642300383E-3</v>
      </c>
    </row>
    <row r="1529" spans="1:11" x14ac:dyDescent="0.25">
      <c r="A1529" s="65">
        <v>44440</v>
      </c>
      <c r="B1529" s="66" t="s">
        <v>139</v>
      </c>
      <c r="C1529" s="66" t="s">
        <v>137</v>
      </c>
      <c r="D1529" s="67">
        <v>134564.10999999999</v>
      </c>
      <c r="E1529" s="66">
        <v>0.8962</v>
      </c>
      <c r="F1529" s="67">
        <v>120596.35538199999</v>
      </c>
      <c r="G1529" s="66" t="s">
        <v>76</v>
      </c>
      <c r="H1529" s="68">
        <v>2.86164446460377E-2</v>
      </c>
      <c r="I1529" s="87">
        <v>3451.0389283028899</v>
      </c>
      <c r="J1529" s="69" t="str">
        <f>_xlfn.XLOOKUP(SimpleBB[[#This Row],[customer_code]],'Input  - indicative charges'!$B$13:$B$69,'Input  - indicative charges'!$E$13:$E$69)</f>
        <v>Lower North Island distributor</v>
      </c>
      <c r="K1529" s="70">
        <f t="shared" si="23"/>
        <v>3190.3251534144483</v>
      </c>
    </row>
    <row r="1530" spans="1:11" x14ac:dyDescent="0.25">
      <c r="A1530" s="65">
        <v>44440</v>
      </c>
      <c r="B1530" s="66" t="s">
        <v>139</v>
      </c>
      <c r="C1530" s="66" t="s">
        <v>137</v>
      </c>
      <c r="D1530" s="67">
        <v>134564.10999999999</v>
      </c>
      <c r="E1530" s="66">
        <v>0.8962</v>
      </c>
      <c r="F1530" s="67">
        <v>120596.35538199999</v>
      </c>
      <c r="G1530" s="66" t="s">
        <v>78</v>
      </c>
      <c r="H1530" s="68">
        <v>9.4094890772763097E-7</v>
      </c>
      <c r="I1530" s="87">
        <v>0.113475008872626</v>
      </c>
      <c r="J1530" s="69" t="str">
        <f>_xlfn.XLOOKUP(SimpleBB[[#This Row],[customer_code]],'Input  - indicative charges'!$B$13:$B$69,'Input  - indicative charges'!$E$13:$E$69)</f>
        <v>North Island generation</v>
      </c>
      <c r="K1530" s="70">
        <f t="shared" si="23"/>
        <v>0.1049023736363059</v>
      </c>
    </row>
    <row r="1531" spans="1:11" x14ac:dyDescent="0.25">
      <c r="A1531" s="65">
        <v>44440</v>
      </c>
      <c r="B1531" s="66" t="s">
        <v>139</v>
      </c>
      <c r="C1531" s="66" t="s">
        <v>137</v>
      </c>
      <c r="D1531" s="67">
        <v>134564.10999999999</v>
      </c>
      <c r="E1531" s="66">
        <v>0.8962</v>
      </c>
      <c r="F1531" s="67">
        <v>120596.35538199999</v>
      </c>
      <c r="G1531" s="66" t="s">
        <v>80</v>
      </c>
      <c r="H1531" s="68">
        <v>2.2648579478992101E-7</v>
      </c>
      <c r="I1531" s="87">
        <v>2.7313361397460101E-2</v>
      </c>
      <c r="J1531" s="69" t="str">
        <f>_xlfn.XLOOKUP(SimpleBB[[#This Row],[customer_code]],'Input  - indicative charges'!$B$13:$B$69,'Input  - indicative charges'!$E$13:$E$69)</f>
        <v>Major Industrial</v>
      </c>
      <c r="K1531" s="70">
        <f t="shared" si="23"/>
        <v>2.5249933628963175E-2</v>
      </c>
    </row>
    <row r="1532" spans="1:11" x14ac:dyDescent="0.25">
      <c r="A1532" s="65">
        <v>44440</v>
      </c>
      <c r="B1532" s="66" t="s">
        <v>139</v>
      </c>
      <c r="C1532" s="66" t="s">
        <v>137</v>
      </c>
      <c r="D1532" s="67">
        <v>134564.10999999999</v>
      </c>
      <c r="E1532" s="66">
        <v>0.8962</v>
      </c>
      <c r="F1532" s="67">
        <v>120596.35538199999</v>
      </c>
      <c r="G1532" s="66" t="s">
        <v>82</v>
      </c>
      <c r="H1532" s="68">
        <v>5.3167670510819104E-4</v>
      </c>
      <c r="I1532" s="87">
        <v>64.118272877558297</v>
      </c>
      <c r="J1532" s="69" t="str">
        <f>_xlfn.XLOOKUP(SimpleBB[[#This Row],[customer_code]],'Input  - indicative charges'!$B$13:$B$69,'Input  - indicative charges'!$E$13:$E$69)</f>
        <v>Major Industrial</v>
      </c>
      <c r="K1532" s="70">
        <f t="shared" si="23"/>
        <v>59.274364330442594</v>
      </c>
    </row>
    <row r="1533" spans="1:11" x14ac:dyDescent="0.25">
      <c r="A1533" s="65">
        <v>44440</v>
      </c>
      <c r="B1533" s="66" t="s">
        <v>139</v>
      </c>
      <c r="C1533" s="66" t="s">
        <v>137</v>
      </c>
      <c r="D1533" s="67">
        <v>134564.10999999999</v>
      </c>
      <c r="E1533" s="66">
        <v>0.8962</v>
      </c>
      <c r="F1533" s="67">
        <v>120596.35538199999</v>
      </c>
      <c r="G1533" s="66" t="s">
        <v>84</v>
      </c>
      <c r="H1533" s="68">
        <v>2.8410036539711597E-10</v>
      </c>
      <c r="I1533" s="87">
        <v>3.4261468629586698E-5</v>
      </c>
      <c r="J1533" s="69" t="str">
        <f>_xlfn.XLOOKUP(SimpleBB[[#This Row],[customer_code]],'Input  - indicative charges'!$B$13:$B$69,'Input  - indicative charges'!$E$13:$E$69)</f>
        <v>Major Industrial</v>
      </c>
      <c r="K1533" s="70">
        <f t="shared" si="23"/>
        <v>3.1673135954929172E-5</v>
      </c>
    </row>
    <row r="1534" spans="1:11" x14ac:dyDescent="0.25">
      <c r="A1534" s="65">
        <v>44440</v>
      </c>
      <c r="B1534" s="66" t="s">
        <v>139</v>
      </c>
      <c r="C1534" s="66" t="s">
        <v>137</v>
      </c>
      <c r="D1534" s="67">
        <v>134564.10999999999</v>
      </c>
      <c r="E1534" s="66">
        <v>0.8962</v>
      </c>
      <c r="F1534" s="67">
        <v>120596.35538199999</v>
      </c>
      <c r="G1534" s="66" t="s">
        <v>86</v>
      </c>
      <c r="H1534" s="68">
        <v>3.8084711440224803E-5</v>
      </c>
      <c r="I1534" s="87">
        <v>4.5928773954662701</v>
      </c>
      <c r="J1534" s="69" t="str">
        <f>_xlfn.XLOOKUP(SimpleBB[[#This Row],[customer_code]],'Input  - indicative charges'!$B$13:$B$69,'Input  - indicative charges'!$E$13:$E$69)</f>
        <v>North Island generation</v>
      </c>
      <c r="K1534" s="70">
        <f t="shared" si="23"/>
        <v>4.2459017663154679</v>
      </c>
    </row>
    <row r="1535" spans="1:11" x14ac:dyDescent="0.25">
      <c r="A1535" s="65">
        <v>44440</v>
      </c>
      <c r="B1535" s="66" t="s">
        <v>139</v>
      </c>
      <c r="C1535" s="66" t="s">
        <v>137</v>
      </c>
      <c r="D1535" s="67">
        <v>134564.10999999999</v>
      </c>
      <c r="E1535" s="66">
        <v>0.8962</v>
      </c>
      <c r="F1535" s="67">
        <v>120596.35538199999</v>
      </c>
      <c r="G1535" s="66" t="s">
        <v>88</v>
      </c>
      <c r="H1535" s="68">
        <v>3.2187796330352299E-3</v>
      </c>
      <c r="I1535" s="87">
        <v>388.17309252186101</v>
      </c>
      <c r="J1535" s="69" t="str">
        <f>_xlfn.XLOOKUP(SimpleBB[[#This Row],[customer_code]],'Input  - indicative charges'!$B$13:$B$69,'Input  - indicative charges'!$E$13:$E$69)</f>
        <v>North Island generation</v>
      </c>
      <c r="K1535" s="70">
        <f t="shared" si="23"/>
        <v>358.8479894546341</v>
      </c>
    </row>
    <row r="1536" spans="1:11" x14ac:dyDescent="0.25">
      <c r="A1536" s="65">
        <v>44440</v>
      </c>
      <c r="B1536" s="66" t="s">
        <v>139</v>
      </c>
      <c r="C1536" s="66" t="s">
        <v>137</v>
      </c>
      <c r="D1536" s="67">
        <v>134564.10999999999</v>
      </c>
      <c r="E1536" s="66">
        <v>0.8962</v>
      </c>
      <c r="F1536" s="67">
        <v>120596.35538199999</v>
      </c>
      <c r="G1536" s="66" t="s">
        <v>90</v>
      </c>
      <c r="H1536" s="68">
        <v>2.5067266564963E-5</v>
      </c>
      <c r="I1536" s="87">
        <v>3.0230209871236098</v>
      </c>
      <c r="J1536" s="69" t="str">
        <f>_xlfn.XLOOKUP(SimpleBB[[#This Row],[customer_code]],'Input  - indicative charges'!$B$13:$B$69,'Input  - indicative charges'!$E$13:$E$69)</f>
        <v>Upper South Island distributor</v>
      </c>
      <c r="K1536" s="70">
        <f t="shared" si="23"/>
        <v>2.7946424525738527</v>
      </c>
    </row>
    <row r="1537" spans="1:11" x14ac:dyDescent="0.25">
      <c r="A1537" s="65">
        <v>44440</v>
      </c>
      <c r="B1537" s="66" t="s">
        <v>139</v>
      </c>
      <c r="C1537" s="66" t="s">
        <v>137</v>
      </c>
      <c r="D1537" s="67">
        <v>134564.10999999999</v>
      </c>
      <c r="E1537" s="66">
        <v>0.8962</v>
      </c>
      <c r="F1537" s="67">
        <v>120596.35538199999</v>
      </c>
      <c r="G1537" s="66" t="s">
        <v>92</v>
      </c>
      <c r="H1537" s="68">
        <v>2.1069563961040799E-2</v>
      </c>
      <c r="I1537" s="87">
        <v>2540.9126231894602</v>
      </c>
      <c r="J1537" s="69" t="str">
        <f>_xlfn.XLOOKUP(SimpleBB[[#This Row],[customer_code]],'Input  - indicative charges'!$B$13:$B$69,'Input  - indicative charges'!$E$13:$E$69)</f>
        <v>North Island generation</v>
      </c>
      <c r="K1537" s="70">
        <f t="shared" si="23"/>
        <v>2348.9556689457745</v>
      </c>
    </row>
    <row r="1538" spans="1:11" x14ac:dyDescent="0.25">
      <c r="A1538" s="65">
        <v>44440</v>
      </c>
      <c r="B1538" s="66" t="s">
        <v>139</v>
      </c>
      <c r="C1538" s="66" t="s">
        <v>137</v>
      </c>
      <c r="D1538" s="67">
        <v>134564.10999999999</v>
      </c>
      <c r="E1538" s="66">
        <v>0.8962</v>
      </c>
      <c r="F1538" s="67">
        <v>120596.35538199999</v>
      </c>
      <c r="G1538" s="66" t="s">
        <v>94</v>
      </c>
      <c r="H1538" s="68">
        <v>0.111987667455832</v>
      </c>
      <c r="I1538" s="87">
        <v>13505.3045429047</v>
      </c>
      <c r="J1538" s="69" t="str">
        <f>_xlfn.XLOOKUP(SimpleBB[[#This Row],[customer_code]],'Input  - indicative charges'!$B$13:$B$69,'Input  - indicative charges'!$E$13:$E$69)</f>
        <v>North Island generation</v>
      </c>
      <c r="K1538" s="70">
        <f t="shared" si="23"/>
        <v>12485.026591380627</v>
      </c>
    </row>
    <row r="1539" spans="1:11" x14ac:dyDescent="0.25">
      <c r="A1539" s="65">
        <v>44440</v>
      </c>
      <c r="B1539" s="66" t="s">
        <v>139</v>
      </c>
      <c r="C1539" s="66" t="s">
        <v>137</v>
      </c>
      <c r="D1539" s="67">
        <v>134564.10999999999</v>
      </c>
      <c r="E1539" s="66">
        <v>0.8962</v>
      </c>
      <c r="F1539" s="67">
        <v>120596.35538199999</v>
      </c>
      <c r="G1539" s="66" t="s">
        <v>96</v>
      </c>
      <c r="H1539" s="68">
        <v>6.5280141248525E-5</v>
      </c>
      <c r="I1539" s="87">
        <v>7.8725471133942699</v>
      </c>
      <c r="J1539" s="69" t="str">
        <f>_xlfn.XLOOKUP(SimpleBB[[#This Row],[customer_code]],'Input  - indicative charges'!$B$13:$B$69,'Input  - indicative charges'!$E$13:$E$69)</f>
        <v>Upper North Island distributor</v>
      </c>
      <c r="K1539" s="70">
        <f t="shared" si="23"/>
        <v>7.2778040465783107</v>
      </c>
    </row>
    <row r="1540" spans="1:11" x14ac:dyDescent="0.25">
      <c r="A1540" s="65">
        <v>44440</v>
      </c>
      <c r="B1540" s="66" t="s">
        <v>139</v>
      </c>
      <c r="C1540" s="66" t="s">
        <v>137</v>
      </c>
      <c r="D1540" s="67">
        <v>134564.10999999999</v>
      </c>
      <c r="E1540" s="66">
        <v>0.8962</v>
      </c>
      <c r="F1540" s="67">
        <v>120596.35538199999</v>
      </c>
      <c r="G1540" s="66" t="s">
        <v>98</v>
      </c>
      <c r="H1540" s="68">
        <v>2.53723080525402E-5</v>
      </c>
      <c r="I1540" s="87">
        <v>3.0598078787657199</v>
      </c>
      <c r="J1540" s="69" t="str">
        <f>_xlfn.XLOOKUP(SimpleBB[[#This Row],[customer_code]],'Input  - indicative charges'!$B$13:$B$69,'Input  - indicative charges'!$E$13:$E$69)</f>
        <v>Major Industrial</v>
      </c>
      <c r="K1540" s="70">
        <f t="shared" si="23"/>
        <v>2.8286502247723164</v>
      </c>
    </row>
    <row r="1541" spans="1:11" x14ac:dyDescent="0.25">
      <c r="A1541" s="65">
        <v>44440</v>
      </c>
      <c r="B1541" s="66" t="s">
        <v>139</v>
      </c>
      <c r="C1541" s="66" t="s">
        <v>137</v>
      </c>
      <c r="D1541" s="67">
        <v>134564.10999999999</v>
      </c>
      <c r="E1541" s="66">
        <v>0.8962</v>
      </c>
      <c r="F1541" s="67">
        <v>120596.35538199999</v>
      </c>
      <c r="G1541" s="66" t="s">
        <v>100</v>
      </c>
      <c r="H1541" s="68">
        <v>1.9244040630288901E-2</v>
      </c>
      <c r="I1541" s="87">
        <v>2320.76116283597</v>
      </c>
      <c r="J1541" s="69" t="str">
        <f>_xlfn.XLOOKUP(SimpleBB[[#This Row],[customer_code]],'Input  - indicative charges'!$B$13:$B$69,'Input  - indicative charges'!$E$13:$E$69)</f>
        <v>North Island generation</v>
      </c>
      <c r="K1541" s="70">
        <f t="shared" si="23"/>
        <v>2145.43587211982</v>
      </c>
    </row>
    <row r="1542" spans="1:11" x14ac:dyDescent="0.25">
      <c r="A1542" s="65">
        <v>44440</v>
      </c>
      <c r="B1542" s="66" t="s">
        <v>139</v>
      </c>
      <c r="C1542" s="66" t="s">
        <v>137</v>
      </c>
      <c r="D1542" s="67">
        <v>134564.10999999999</v>
      </c>
      <c r="E1542" s="66">
        <v>0.8962</v>
      </c>
      <c r="F1542" s="67">
        <v>120596.35538199999</v>
      </c>
      <c r="G1542" s="66" t="s">
        <v>102</v>
      </c>
      <c r="H1542" s="68">
        <v>2.35564823639174E-2</v>
      </c>
      <c r="I1542" s="87">
        <v>2840.8259187088001</v>
      </c>
      <c r="J1542" s="69" t="str">
        <f>_xlfn.XLOOKUP(SimpleBB[[#This Row],[customer_code]],'Input  - indicative charges'!$B$13:$B$69,'Input  - indicative charges'!$E$13:$E$69)</f>
        <v>Lower North Island distributor</v>
      </c>
      <c r="K1542" s="70">
        <f t="shared" si="23"/>
        <v>2626.2115766353772</v>
      </c>
    </row>
    <row r="1543" spans="1:11" x14ac:dyDescent="0.25">
      <c r="A1543" s="65">
        <v>44440</v>
      </c>
      <c r="B1543" s="66" t="s">
        <v>139</v>
      </c>
      <c r="C1543" s="66" t="s">
        <v>137</v>
      </c>
      <c r="D1543" s="67">
        <v>134564.10999999999</v>
      </c>
      <c r="E1543" s="66">
        <v>0.8962</v>
      </c>
      <c r="F1543" s="67">
        <v>120596.35538199999</v>
      </c>
      <c r="G1543" s="66" t="s">
        <v>104</v>
      </c>
      <c r="H1543" s="68">
        <v>2.07828466534213E-3</v>
      </c>
      <c r="I1543" s="87">
        <v>250.63355608656099</v>
      </c>
      <c r="J1543" s="69" t="str">
        <f>_xlfn.XLOOKUP(SimpleBB[[#This Row],[customer_code]],'Input  - indicative charges'!$B$13:$B$69,'Input  - indicative charges'!$E$13:$E$69)</f>
        <v>Lower North Island distributor</v>
      </c>
      <c r="K1543" s="70">
        <f t="shared" si="23"/>
        <v>231.69907812830303</v>
      </c>
    </row>
    <row r="1544" spans="1:11" x14ac:dyDescent="0.25">
      <c r="A1544" s="65">
        <v>44440</v>
      </c>
      <c r="B1544" s="66" t="s">
        <v>139</v>
      </c>
      <c r="C1544" s="66" t="s">
        <v>137</v>
      </c>
      <c r="D1544" s="67">
        <v>134564.10999999999</v>
      </c>
      <c r="E1544" s="66">
        <v>0.8962</v>
      </c>
      <c r="F1544" s="67">
        <v>120596.35538199999</v>
      </c>
      <c r="G1544" s="66" t="s">
        <v>106</v>
      </c>
      <c r="H1544" s="68">
        <v>5.0538324484094201E-3</v>
      </c>
      <c r="I1544" s="87">
        <v>609.47377398946605</v>
      </c>
      <c r="J1544" s="69" t="str">
        <f>_xlfn.XLOOKUP(SimpleBB[[#This Row],[customer_code]],'Input  - indicative charges'!$B$13:$B$69,'Input  - indicative charges'!$E$13:$E$69)</f>
        <v>Upper North Island distributor</v>
      </c>
      <c r="K1544" s="70">
        <f t="shared" si="23"/>
        <v>563.43018780759724</v>
      </c>
    </row>
    <row r="1545" spans="1:11" x14ac:dyDescent="0.25">
      <c r="A1545" s="65">
        <v>44440</v>
      </c>
      <c r="B1545" s="66" t="s">
        <v>139</v>
      </c>
      <c r="C1545" s="66" t="s">
        <v>137</v>
      </c>
      <c r="D1545" s="67">
        <v>134564.10999999999</v>
      </c>
      <c r="E1545" s="66">
        <v>0.8962</v>
      </c>
      <c r="F1545" s="67">
        <v>120596.35538199999</v>
      </c>
      <c r="G1545" s="66" t="s">
        <v>108</v>
      </c>
      <c r="H1545" s="68">
        <v>4.6932854130291198E-3</v>
      </c>
      <c r="I1545" s="87">
        <v>565.99311557881697</v>
      </c>
      <c r="J1545" s="69" t="str">
        <f>_xlfn.XLOOKUP(SimpleBB[[#This Row],[customer_code]],'Input  - indicative charges'!$B$13:$B$69,'Input  - indicative charges'!$E$13:$E$69)</f>
        <v>Lower North Island distributor</v>
      </c>
      <c r="K1545" s="70">
        <f t="shared" si="23"/>
        <v>523.23433922505683</v>
      </c>
    </row>
    <row r="1546" spans="1:11" x14ac:dyDescent="0.25">
      <c r="A1546" s="65">
        <v>44440</v>
      </c>
      <c r="B1546" s="66" t="s">
        <v>139</v>
      </c>
      <c r="C1546" s="66" t="s">
        <v>137</v>
      </c>
      <c r="D1546" s="67">
        <v>134564.10999999999</v>
      </c>
      <c r="E1546" s="66">
        <v>0.8962</v>
      </c>
      <c r="F1546" s="67">
        <v>120596.35538199999</v>
      </c>
      <c r="G1546" s="66" t="s">
        <v>110</v>
      </c>
      <c r="H1546" s="68">
        <v>1.11029151644394E-5</v>
      </c>
      <c r="I1546" s="87">
        <v>1.33897110294693</v>
      </c>
      <c r="J1546" s="69" t="str">
        <f>_xlfn.XLOOKUP(SimpleBB[[#This Row],[customer_code]],'Input  - indicative charges'!$B$13:$B$69,'Input  - indicative charges'!$E$13:$E$69)</f>
        <v>Lower South Island distributor</v>
      </c>
      <c r="K1546" s="70">
        <f t="shared" si="23"/>
        <v>1.2378165758702087</v>
      </c>
    </row>
    <row r="1547" spans="1:11" x14ac:dyDescent="0.25">
      <c r="A1547" s="65">
        <v>44440</v>
      </c>
      <c r="B1547" s="66" t="s">
        <v>139</v>
      </c>
      <c r="C1547" s="66" t="s">
        <v>137</v>
      </c>
      <c r="D1547" s="67">
        <v>134564.10999999999</v>
      </c>
      <c r="E1547" s="66">
        <v>0.8962</v>
      </c>
      <c r="F1547" s="67">
        <v>120596.35538199999</v>
      </c>
      <c r="G1547" s="66" t="s">
        <v>112</v>
      </c>
      <c r="H1547" s="68">
        <v>2.65899187076823E-3</v>
      </c>
      <c r="I1547" s="87">
        <v>320.664728605015</v>
      </c>
      <c r="J1547" s="69" t="str">
        <f>_xlfn.XLOOKUP(SimpleBB[[#This Row],[customer_code]],'Input  - indicative charges'!$B$13:$B$69,'Input  - indicative charges'!$E$13:$E$69)</f>
        <v>North Island generation</v>
      </c>
      <c r="K1547" s="70">
        <f t="shared" si="23"/>
        <v>296.43964346252324</v>
      </c>
    </row>
    <row r="1548" spans="1:11" x14ac:dyDescent="0.25">
      <c r="A1548" s="65">
        <v>44440</v>
      </c>
      <c r="B1548" s="66" t="s">
        <v>139</v>
      </c>
      <c r="C1548" s="66" t="s">
        <v>137</v>
      </c>
      <c r="D1548" s="67">
        <v>134564.10999999999</v>
      </c>
      <c r="E1548" s="66">
        <v>0.8962</v>
      </c>
      <c r="F1548" s="67">
        <v>120596.35538199999</v>
      </c>
      <c r="G1548" s="66" t="s">
        <v>114</v>
      </c>
      <c r="H1548" s="68">
        <v>2.3756678559011101E-3</v>
      </c>
      <c r="I1548" s="87">
        <v>286.496885019844</v>
      </c>
      <c r="J1548" s="69" t="str">
        <f>_xlfn.XLOOKUP(SimpleBB[[#This Row],[customer_code]],'Input  - indicative charges'!$B$13:$B$69,'Input  - indicative charges'!$E$13:$E$69)</f>
        <v>Lower North Island distributor</v>
      </c>
      <c r="K1548" s="70">
        <f t="shared" si="23"/>
        <v>264.85305951132233</v>
      </c>
    </row>
    <row r="1549" spans="1:11" x14ac:dyDescent="0.25">
      <c r="A1549" s="65">
        <v>44440</v>
      </c>
      <c r="B1549" s="66" t="s">
        <v>139</v>
      </c>
      <c r="C1549" s="66" t="s">
        <v>137</v>
      </c>
      <c r="D1549" s="67">
        <v>134564.10999999999</v>
      </c>
      <c r="E1549" s="66">
        <v>0.8962</v>
      </c>
      <c r="F1549" s="67">
        <v>120596.35538199999</v>
      </c>
      <c r="G1549" s="66" t="s">
        <v>116</v>
      </c>
      <c r="H1549" s="68">
        <v>1.1941978995394001E-4</v>
      </c>
      <c r="I1549" s="87">
        <v>14.4015914289292</v>
      </c>
      <c r="J1549" s="69" t="str">
        <f>_xlfn.XLOOKUP(SimpleBB[[#This Row],[customer_code]],'Input  - indicative charges'!$B$13:$B$69,'Input  - indicative charges'!$E$13:$E$69)</f>
        <v>Major Industrial</v>
      </c>
      <c r="K1549" s="70">
        <f t="shared" si="23"/>
        <v>13.313602175883135</v>
      </c>
    </row>
    <row r="1550" spans="1:11" x14ac:dyDescent="0.25">
      <c r="A1550" s="65">
        <v>44440</v>
      </c>
      <c r="B1550" s="66" t="s">
        <v>139</v>
      </c>
      <c r="C1550" s="66" t="s">
        <v>137</v>
      </c>
      <c r="D1550" s="67">
        <v>134564.10999999999</v>
      </c>
      <c r="E1550" s="66">
        <v>0.8962</v>
      </c>
      <c r="F1550" s="67">
        <v>120596.35538199999</v>
      </c>
      <c r="G1550" s="66" t="s">
        <v>118</v>
      </c>
      <c r="H1550" s="68">
        <v>5.20906844209834E-6</v>
      </c>
      <c r="I1550" s="87">
        <v>0.62819466905245203</v>
      </c>
      <c r="J1550" s="69" t="str">
        <f>_xlfn.XLOOKUP(SimpleBB[[#This Row],[customer_code]],'Input  - indicative charges'!$B$13:$B$69,'Input  - indicative charges'!$E$13:$E$69)</f>
        <v>Upper South Island distributor</v>
      </c>
      <c r="K1550" s="70">
        <f t="shared" ref="K1550:K1613" si="24">I1550*$L$9</f>
        <v>0.58073678551765195</v>
      </c>
    </row>
    <row r="1551" spans="1:11" x14ac:dyDescent="0.25">
      <c r="A1551" s="65">
        <v>44440</v>
      </c>
      <c r="B1551" s="66" t="s">
        <v>139</v>
      </c>
      <c r="C1551" s="66" t="s">
        <v>137</v>
      </c>
      <c r="D1551" s="67">
        <v>134564.10999999999</v>
      </c>
      <c r="E1551" s="66">
        <v>0.8962</v>
      </c>
      <c r="F1551" s="67">
        <v>120596.35538199999</v>
      </c>
      <c r="G1551" s="66" t="s">
        <v>120</v>
      </c>
      <c r="H1551" s="68">
        <v>2.03758777680711E-2</v>
      </c>
      <c r="I1551" s="87">
        <v>2457.2565965385002</v>
      </c>
      <c r="J1551" s="69" t="str">
        <f>_xlfn.XLOOKUP(SimpleBB[[#This Row],[customer_code]],'Input  - indicative charges'!$B$13:$B$69,'Input  - indicative charges'!$E$13:$E$69)</f>
        <v>Lower North Island distributor</v>
      </c>
      <c r="K1551" s="70">
        <f t="shared" si="24"/>
        <v>2271.6195589788795</v>
      </c>
    </row>
    <row r="1552" spans="1:11" x14ac:dyDescent="0.25">
      <c r="A1552" s="65">
        <v>44440</v>
      </c>
      <c r="B1552" s="66" t="s">
        <v>139</v>
      </c>
      <c r="C1552" s="66" t="s">
        <v>137</v>
      </c>
      <c r="D1552" s="67">
        <v>134564.10999999999</v>
      </c>
      <c r="E1552" s="66">
        <v>0.8962</v>
      </c>
      <c r="F1552" s="67">
        <v>120596.35538199999</v>
      </c>
      <c r="G1552" s="66" t="s">
        <v>241</v>
      </c>
      <c r="H1552" s="68">
        <v>3.30861757042902E-4</v>
      </c>
      <c r="I1552" s="87">
        <v>39.900722034658699</v>
      </c>
      <c r="J1552" s="69" t="str">
        <f>_xlfn.XLOOKUP(SimpleBB[[#This Row],[customer_code]],'Input  - indicative charges'!$B$13:$B$69,'Input  - indicative charges'!$E$13:$E$69)</f>
        <v>North Island generation</v>
      </c>
      <c r="K1552" s="70">
        <f t="shared" si="24"/>
        <v>36.886363727334135</v>
      </c>
    </row>
    <row r="1553" spans="1:11" x14ac:dyDescent="0.25">
      <c r="A1553" s="65">
        <v>44470</v>
      </c>
      <c r="B1553" s="66" t="s">
        <v>139</v>
      </c>
      <c r="C1553" s="66" t="s">
        <v>137</v>
      </c>
      <c r="D1553" s="67">
        <v>60334.49</v>
      </c>
      <c r="E1553" s="66">
        <v>1.1705000000000001</v>
      </c>
      <c r="F1553" s="67">
        <v>70621.520545000007</v>
      </c>
      <c r="G1553" s="66" t="s">
        <v>8</v>
      </c>
      <c r="H1553" s="68">
        <v>2.7141581649337401E-5</v>
      </c>
      <c r="I1553" s="87">
        <v>1.9167797660724699</v>
      </c>
      <c r="J1553" s="69" t="str">
        <f>_xlfn.XLOOKUP(SimpleBB[[#This Row],[customer_code]],'Input  - indicative charges'!$B$13:$B$69,'Input  - indicative charges'!$E$13:$E$69)</f>
        <v>Lower South Island distributor</v>
      </c>
      <c r="K1553" s="70">
        <f t="shared" si="24"/>
        <v>1.7719738398500471</v>
      </c>
    </row>
    <row r="1554" spans="1:11" x14ac:dyDescent="0.25">
      <c r="A1554" s="65">
        <v>44470</v>
      </c>
      <c r="B1554" s="66" t="s">
        <v>139</v>
      </c>
      <c r="C1554" s="66" t="s">
        <v>137</v>
      </c>
      <c r="D1554" s="67">
        <v>60334.49</v>
      </c>
      <c r="E1554" s="66">
        <v>1.1705000000000001</v>
      </c>
      <c r="F1554" s="67">
        <v>70621.520545000007</v>
      </c>
      <c r="G1554" s="66" t="s">
        <v>10</v>
      </c>
      <c r="H1554" s="68">
        <v>1.27890465499365E-6</v>
      </c>
      <c r="I1554" s="87">
        <v>9.0318191367730602E-2</v>
      </c>
      <c r="J1554" s="69" t="str">
        <f>_xlfn.XLOOKUP(SimpleBB[[#This Row],[customer_code]],'Input  - indicative charges'!$B$13:$B$69,'Input  - indicative charges'!$E$13:$E$69)</f>
        <v>Upper South Island distributor</v>
      </c>
      <c r="K1554" s="70">
        <f t="shared" si="24"/>
        <v>8.3494971722347627E-2</v>
      </c>
    </row>
    <row r="1555" spans="1:11" x14ac:dyDescent="0.25">
      <c r="A1555" s="65">
        <v>44470</v>
      </c>
      <c r="B1555" s="66" t="s">
        <v>139</v>
      </c>
      <c r="C1555" s="66" t="s">
        <v>137</v>
      </c>
      <c r="D1555" s="67">
        <v>60334.49</v>
      </c>
      <c r="E1555" s="66">
        <v>1.1705000000000001</v>
      </c>
      <c r="F1555" s="67">
        <v>70621.520545000007</v>
      </c>
      <c r="G1555" s="66" t="s">
        <v>12</v>
      </c>
      <c r="H1555" s="68">
        <v>4.0916063623891899E-2</v>
      </c>
      <c r="I1555" s="87">
        <v>2889.5546278352099</v>
      </c>
      <c r="J1555" s="69" t="str">
        <f>_xlfn.XLOOKUP(SimpleBB[[#This Row],[customer_code]],'Input  - indicative charges'!$B$13:$B$69,'Input  - indicative charges'!$E$13:$E$69)</f>
        <v>Lower North Island distributor</v>
      </c>
      <c r="K1555" s="70">
        <f t="shared" si="24"/>
        <v>2671.2590042793913</v>
      </c>
    </row>
    <row r="1556" spans="1:11" x14ac:dyDescent="0.25">
      <c r="A1556" s="65">
        <v>44470</v>
      </c>
      <c r="B1556" s="66" t="s">
        <v>139</v>
      </c>
      <c r="C1556" s="66" t="s">
        <v>137</v>
      </c>
      <c r="D1556" s="67">
        <v>60334.49</v>
      </c>
      <c r="E1556" s="66">
        <v>1.1705000000000001</v>
      </c>
      <c r="F1556" s="67">
        <v>70621.520545000007</v>
      </c>
      <c r="G1556" s="66" t="s">
        <v>14</v>
      </c>
      <c r="H1556" s="68">
        <v>4.8922326448037302E-3</v>
      </c>
      <c r="I1556" s="87">
        <v>345.49690823592601</v>
      </c>
      <c r="J1556" s="69" t="str">
        <f>_xlfn.XLOOKUP(SimpleBB[[#This Row],[customer_code]],'Input  - indicative charges'!$B$13:$B$69,'Input  - indicative charges'!$E$13:$E$69)</f>
        <v>Upper North Island distributor</v>
      </c>
      <c r="K1556" s="70">
        <f t="shared" si="24"/>
        <v>319.39583982439984</v>
      </c>
    </row>
    <row r="1557" spans="1:11" x14ac:dyDescent="0.25">
      <c r="A1557" s="65">
        <v>44470</v>
      </c>
      <c r="B1557" s="66" t="s">
        <v>139</v>
      </c>
      <c r="C1557" s="66" t="s">
        <v>137</v>
      </c>
      <c r="D1557" s="67">
        <v>60334.49</v>
      </c>
      <c r="E1557" s="66">
        <v>1.1705000000000001</v>
      </c>
      <c r="F1557" s="67">
        <v>70621.520545000007</v>
      </c>
      <c r="G1557" s="66" t="s">
        <v>16</v>
      </c>
      <c r="H1557" s="68">
        <v>3.5666576167424302E-2</v>
      </c>
      <c r="I1557" s="87">
        <v>2518.8278415775599</v>
      </c>
      <c r="J1557" s="69" t="str">
        <f>_xlfn.XLOOKUP(SimpleBB[[#This Row],[customer_code]],'Input  - indicative charges'!$B$13:$B$69,'Input  - indicative charges'!$E$13:$E$69)</f>
        <v>South Island generation</v>
      </c>
      <c r="K1557" s="70">
        <f t="shared" si="24"/>
        <v>2328.5393144079371</v>
      </c>
    </row>
    <row r="1558" spans="1:11" x14ac:dyDescent="0.25">
      <c r="A1558" s="65">
        <v>44470</v>
      </c>
      <c r="B1558" s="66" t="s">
        <v>139</v>
      </c>
      <c r="C1558" s="66" t="s">
        <v>137</v>
      </c>
      <c r="D1558" s="67">
        <v>60334.49</v>
      </c>
      <c r="E1558" s="66">
        <v>1.1705000000000001</v>
      </c>
      <c r="F1558" s="67">
        <v>70621.520545000007</v>
      </c>
      <c r="G1558" s="66" t="s">
        <v>19</v>
      </c>
      <c r="H1558" s="68">
        <v>6.7020754828336194E-5</v>
      </c>
      <c r="I1558" s="87">
        <v>4.7331076140507502</v>
      </c>
      <c r="J1558" s="69" t="str">
        <f>_xlfn.XLOOKUP(SimpleBB[[#This Row],[customer_code]],'Input  - indicative charges'!$B$13:$B$69,'Input  - indicative charges'!$E$13:$E$69)</f>
        <v>Lower South Island distributor</v>
      </c>
      <c r="K1558" s="70">
        <f t="shared" si="24"/>
        <v>4.3755380882792076</v>
      </c>
    </row>
    <row r="1559" spans="1:11" x14ac:dyDescent="0.25">
      <c r="A1559" s="65">
        <v>44470</v>
      </c>
      <c r="B1559" s="66" t="s">
        <v>139</v>
      </c>
      <c r="C1559" s="66" t="s">
        <v>137</v>
      </c>
      <c r="D1559" s="67">
        <v>60334.49</v>
      </c>
      <c r="E1559" s="66">
        <v>1.1705000000000001</v>
      </c>
      <c r="F1559" s="67">
        <v>70621.520545000007</v>
      </c>
      <c r="G1559" s="66" t="s">
        <v>21</v>
      </c>
      <c r="H1559" s="68">
        <v>1.9745899991280101E-5</v>
      </c>
      <c r="I1559" s="87">
        <v>1.3944854819137</v>
      </c>
      <c r="J1559" s="69" t="str">
        <f>_xlfn.XLOOKUP(SimpleBB[[#This Row],[customer_code]],'Input  - indicative charges'!$B$13:$B$69,'Input  - indicative charges'!$E$13:$E$69)</f>
        <v>Upper South Island distributor</v>
      </c>
      <c r="K1559" s="70">
        <f t="shared" si="24"/>
        <v>1.2891370400183673</v>
      </c>
    </row>
    <row r="1560" spans="1:11" x14ac:dyDescent="0.25">
      <c r="A1560" s="65">
        <v>44470</v>
      </c>
      <c r="B1560" s="66" t="s">
        <v>139</v>
      </c>
      <c r="C1560" s="66" t="s">
        <v>137</v>
      </c>
      <c r="D1560" s="67">
        <v>60334.49</v>
      </c>
      <c r="E1560" s="66">
        <v>1.1705000000000001</v>
      </c>
      <c r="F1560" s="67">
        <v>70621.520545000007</v>
      </c>
      <c r="G1560" s="66" t="s">
        <v>23</v>
      </c>
      <c r="H1560" s="68">
        <v>9.86462703120156E-5</v>
      </c>
      <c r="I1560" s="87">
        <v>6.9665496055276304</v>
      </c>
      <c r="J1560" s="69" t="str">
        <f>_xlfn.XLOOKUP(SimpleBB[[#This Row],[customer_code]],'Input  - indicative charges'!$B$13:$B$69,'Input  - indicative charges'!$E$13:$E$69)</f>
        <v>Lower North Island distributor</v>
      </c>
      <c r="K1560" s="70">
        <f t="shared" si="24"/>
        <v>6.4402514433397364</v>
      </c>
    </row>
    <row r="1561" spans="1:11" x14ac:dyDescent="0.25">
      <c r="A1561" s="65">
        <v>44470</v>
      </c>
      <c r="B1561" s="66" t="s">
        <v>139</v>
      </c>
      <c r="C1561" s="66" t="s">
        <v>137</v>
      </c>
      <c r="D1561" s="67">
        <v>60334.49</v>
      </c>
      <c r="E1561" s="66">
        <v>1.1705000000000001</v>
      </c>
      <c r="F1561" s="67">
        <v>70621.520545000007</v>
      </c>
      <c r="G1561" s="66" t="s">
        <v>25</v>
      </c>
      <c r="H1561" s="68">
        <v>4.4749343287398498E-2</v>
      </c>
      <c r="I1561" s="87">
        <v>3160.2666663462701</v>
      </c>
      <c r="J1561" s="69" t="str">
        <f>_xlfn.XLOOKUP(SimpleBB[[#This Row],[customer_code]],'Input  - indicative charges'!$B$13:$B$69,'Input  - indicative charges'!$E$13:$E$69)</f>
        <v>North Island generation</v>
      </c>
      <c r="K1561" s="70">
        <f t="shared" si="24"/>
        <v>2921.5197065597495</v>
      </c>
    </row>
    <row r="1562" spans="1:11" x14ac:dyDescent="0.25">
      <c r="A1562" s="65">
        <v>44470</v>
      </c>
      <c r="B1562" s="66" t="s">
        <v>139</v>
      </c>
      <c r="C1562" s="66" t="s">
        <v>137</v>
      </c>
      <c r="D1562" s="67">
        <v>60334.49</v>
      </c>
      <c r="E1562" s="66">
        <v>1.1705000000000001</v>
      </c>
      <c r="F1562" s="67">
        <v>70621.520545000007</v>
      </c>
      <c r="G1562" s="66" t="s">
        <v>27</v>
      </c>
      <c r="H1562" s="68">
        <v>2.84079390344616E-2</v>
      </c>
      <c r="I1562" s="87">
        <v>2006.2118501633399</v>
      </c>
      <c r="J1562" s="69" t="str">
        <f>_xlfn.XLOOKUP(SimpleBB[[#This Row],[customer_code]],'Input  - indicative charges'!$B$13:$B$69,'Input  - indicative charges'!$E$13:$E$69)</f>
        <v>Lower North Island distributor</v>
      </c>
      <c r="K1562" s="70">
        <f t="shared" si="24"/>
        <v>1854.649646563618</v>
      </c>
    </row>
    <row r="1563" spans="1:11" x14ac:dyDescent="0.25">
      <c r="A1563" s="65">
        <v>44470</v>
      </c>
      <c r="B1563" s="66" t="s">
        <v>139</v>
      </c>
      <c r="C1563" s="66" t="s">
        <v>137</v>
      </c>
      <c r="D1563" s="67">
        <v>60334.49</v>
      </c>
      <c r="E1563" s="66">
        <v>1.1705000000000001</v>
      </c>
      <c r="F1563" s="67">
        <v>70621.520545000007</v>
      </c>
      <c r="G1563" s="66" t="s">
        <v>29</v>
      </c>
      <c r="H1563" s="68">
        <v>1.8640034527651401E-4</v>
      </c>
      <c r="I1563" s="87">
        <v>13.1638758135404</v>
      </c>
      <c r="J1563" s="69" t="str">
        <f>_xlfn.XLOOKUP(SimpleBB[[#This Row],[customer_code]],'Input  - indicative charges'!$B$13:$B$69,'Input  - indicative charges'!$E$13:$E$69)</f>
        <v>Lower North Island distributor</v>
      </c>
      <c r="K1563" s="70">
        <f t="shared" si="24"/>
        <v>12.169391593914828</v>
      </c>
    </row>
    <row r="1564" spans="1:11" x14ac:dyDescent="0.25">
      <c r="A1564" s="65">
        <v>44470</v>
      </c>
      <c r="B1564" s="66" t="s">
        <v>139</v>
      </c>
      <c r="C1564" s="66" t="s">
        <v>137</v>
      </c>
      <c r="D1564" s="67">
        <v>60334.49</v>
      </c>
      <c r="E1564" s="66">
        <v>1.1705000000000001</v>
      </c>
      <c r="F1564" s="67">
        <v>70621.520545000007</v>
      </c>
      <c r="G1564" s="66" t="s">
        <v>31</v>
      </c>
      <c r="H1564" s="68">
        <v>2.6742412476399299E-2</v>
      </c>
      <c r="I1564" s="87">
        <v>1888.5898321248901</v>
      </c>
      <c r="J1564" s="69" t="str">
        <f>_xlfn.XLOOKUP(SimpleBB[[#This Row],[customer_code]],'Input  - indicative charges'!$B$13:$B$69,'Input  - indicative charges'!$E$13:$E$69)</f>
        <v>Major Industrial</v>
      </c>
      <c r="K1564" s="70">
        <f t="shared" si="24"/>
        <v>1745.9135556241943</v>
      </c>
    </row>
    <row r="1565" spans="1:11" x14ac:dyDescent="0.25">
      <c r="A1565" s="65">
        <v>44470</v>
      </c>
      <c r="B1565" s="66" t="s">
        <v>139</v>
      </c>
      <c r="C1565" s="66" t="s">
        <v>137</v>
      </c>
      <c r="D1565" s="67">
        <v>60334.49</v>
      </c>
      <c r="E1565" s="66">
        <v>1.1705000000000001</v>
      </c>
      <c r="F1565" s="67">
        <v>70621.520545000007</v>
      </c>
      <c r="G1565" s="66" t="s">
        <v>34</v>
      </c>
      <c r="H1565" s="68">
        <v>2.19024583250352E-2</v>
      </c>
      <c r="I1565" s="87">
        <v>1546.78491058748</v>
      </c>
      <c r="J1565" s="69" t="str">
        <f>_xlfn.XLOOKUP(SimpleBB[[#This Row],[customer_code]],'Input  - indicative charges'!$B$13:$B$69,'Input  - indicative charges'!$E$13:$E$69)</f>
        <v>Major Industrial</v>
      </c>
      <c r="K1565" s="70">
        <f t="shared" si="24"/>
        <v>1429.9307859723003</v>
      </c>
    </row>
    <row r="1566" spans="1:11" x14ac:dyDescent="0.25">
      <c r="A1566" s="65">
        <v>44470</v>
      </c>
      <c r="B1566" s="66" t="s">
        <v>139</v>
      </c>
      <c r="C1566" s="66" t="s">
        <v>137</v>
      </c>
      <c r="D1566" s="67">
        <v>60334.49</v>
      </c>
      <c r="E1566" s="66">
        <v>1.1705000000000001</v>
      </c>
      <c r="F1566" s="67">
        <v>70621.520545000007</v>
      </c>
      <c r="G1566" s="66" t="s">
        <v>36</v>
      </c>
      <c r="H1566" s="68">
        <v>1.26065303943766E-5</v>
      </c>
      <c r="I1566" s="87">
        <v>0.89029234524764</v>
      </c>
      <c r="J1566" s="69" t="str">
        <f>_xlfn.XLOOKUP(SimpleBB[[#This Row],[customer_code]],'Input  - indicative charges'!$B$13:$B$69,'Input  - indicative charges'!$E$13:$E$69)</f>
        <v>Upper South Island distributor</v>
      </c>
      <c r="K1566" s="70">
        <f t="shared" si="24"/>
        <v>0.82303391006158988</v>
      </c>
    </row>
    <row r="1567" spans="1:11" x14ac:dyDescent="0.25">
      <c r="A1567" s="65">
        <v>44470</v>
      </c>
      <c r="B1567" s="66" t="s">
        <v>139</v>
      </c>
      <c r="C1567" s="66" t="s">
        <v>137</v>
      </c>
      <c r="D1567" s="67">
        <v>60334.49</v>
      </c>
      <c r="E1567" s="66">
        <v>1.1705000000000001</v>
      </c>
      <c r="F1567" s="67">
        <v>70621.520545000007</v>
      </c>
      <c r="G1567" s="66" t="s">
        <v>38</v>
      </c>
      <c r="H1567" s="68">
        <v>3.9967982663628103E-2</v>
      </c>
      <c r="I1567" s="87">
        <v>2822.59970882161</v>
      </c>
      <c r="J1567" s="69" t="str">
        <f>_xlfn.XLOOKUP(SimpleBB[[#This Row],[customer_code]],'Input  - indicative charges'!$B$13:$B$69,'Input  - indicative charges'!$E$13:$E$69)</f>
        <v>North Island generation</v>
      </c>
      <c r="K1567" s="70">
        <f t="shared" si="24"/>
        <v>2609.3622923871958</v>
      </c>
    </row>
    <row r="1568" spans="1:11" x14ac:dyDescent="0.25">
      <c r="A1568" s="65">
        <v>44470</v>
      </c>
      <c r="B1568" s="66" t="s">
        <v>139</v>
      </c>
      <c r="C1568" s="66" t="s">
        <v>137</v>
      </c>
      <c r="D1568" s="67">
        <v>60334.49</v>
      </c>
      <c r="E1568" s="66">
        <v>1.1705000000000001</v>
      </c>
      <c r="F1568" s="67">
        <v>70621.520545000007</v>
      </c>
      <c r="G1568" s="66" t="s">
        <v>40</v>
      </c>
      <c r="H1568" s="68">
        <v>1.5359578040298799E-3</v>
      </c>
      <c r="I1568" s="87">
        <v>108.471675613549</v>
      </c>
      <c r="J1568" s="69" t="str">
        <f>_xlfn.XLOOKUP(SimpleBB[[#This Row],[customer_code]],'Input  - indicative charges'!$B$13:$B$69,'Input  - indicative charges'!$E$13:$E$69)</f>
        <v>North Island generation</v>
      </c>
      <c r="K1568" s="70">
        <f t="shared" si="24"/>
        <v>100.27702449392513</v>
      </c>
    </row>
    <row r="1569" spans="1:11" x14ac:dyDescent="0.25">
      <c r="A1569" s="65">
        <v>44470</v>
      </c>
      <c r="B1569" s="66" t="s">
        <v>139</v>
      </c>
      <c r="C1569" s="66" t="s">
        <v>137</v>
      </c>
      <c r="D1569" s="67">
        <v>60334.49</v>
      </c>
      <c r="E1569" s="66">
        <v>1.1705000000000001</v>
      </c>
      <c r="F1569" s="67">
        <v>70621.520545000007</v>
      </c>
      <c r="G1569" s="66" t="s">
        <v>42</v>
      </c>
      <c r="H1569" s="68">
        <v>1.86121670371747E-2</v>
      </c>
      <c r="I1569" s="87">
        <v>1314.4195368028099</v>
      </c>
      <c r="J1569" s="69" t="str">
        <f>_xlfn.XLOOKUP(SimpleBB[[#This Row],[customer_code]],'Input  - indicative charges'!$B$13:$B$69,'Input  - indicative charges'!$E$13:$E$69)</f>
        <v>South Island generation</v>
      </c>
      <c r="K1569" s="70">
        <f t="shared" si="24"/>
        <v>1215.1197936395245</v>
      </c>
    </row>
    <row r="1570" spans="1:11" x14ac:dyDescent="0.25">
      <c r="A1570" s="65">
        <v>44470</v>
      </c>
      <c r="B1570" s="66" t="s">
        <v>139</v>
      </c>
      <c r="C1570" s="66" t="s">
        <v>137</v>
      </c>
      <c r="D1570" s="67">
        <v>60334.49</v>
      </c>
      <c r="E1570" s="66">
        <v>1.1705000000000001</v>
      </c>
      <c r="F1570" s="67">
        <v>70621.520545000007</v>
      </c>
      <c r="G1570" s="66" t="s">
        <v>44</v>
      </c>
      <c r="H1570" s="68">
        <v>1.69313468131542E-2</v>
      </c>
      <c r="I1570" s="87">
        <v>1195.7174568196899</v>
      </c>
      <c r="J1570" s="69" t="str">
        <f>_xlfn.XLOOKUP(SimpleBB[[#This Row],[customer_code]],'Input  - indicative charges'!$B$13:$B$69,'Input  - indicative charges'!$E$13:$E$69)</f>
        <v>Major Industrial</v>
      </c>
      <c r="K1570" s="70">
        <f t="shared" si="24"/>
        <v>1105.3852356120979</v>
      </c>
    </row>
    <row r="1571" spans="1:11" x14ac:dyDescent="0.25">
      <c r="A1571" s="65">
        <v>44470</v>
      </c>
      <c r="B1571" s="66" t="s">
        <v>139</v>
      </c>
      <c r="C1571" s="66" t="s">
        <v>137</v>
      </c>
      <c r="D1571" s="67">
        <v>60334.49</v>
      </c>
      <c r="E1571" s="66">
        <v>1.1705000000000001</v>
      </c>
      <c r="F1571" s="67">
        <v>70621.520545000007</v>
      </c>
      <c r="G1571" s="66" t="s">
        <v>46</v>
      </c>
      <c r="H1571" s="68">
        <v>2.6360797994820402E-5</v>
      </c>
      <c r="I1571" s="87">
        <v>1.86163963717381</v>
      </c>
      <c r="J1571" s="69" t="str">
        <f>_xlfn.XLOOKUP(SimpleBB[[#This Row],[customer_code]],'Input  - indicative charges'!$B$13:$B$69,'Input  - indicative charges'!$E$13:$E$69)</f>
        <v>Upper South Island distributor</v>
      </c>
      <c r="K1571" s="70">
        <f t="shared" si="24"/>
        <v>1.7209993525021403</v>
      </c>
    </row>
    <row r="1572" spans="1:11" x14ac:dyDescent="0.25">
      <c r="A1572" s="65">
        <v>44470</v>
      </c>
      <c r="B1572" s="66" t="s">
        <v>139</v>
      </c>
      <c r="C1572" s="66" t="s">
        <v>137</v>
      </c>
      <c r="D1572" s="67">
        <v>60334.49</v>
      </c>
      <c r="E1572" s="66">
        <v>1.1705000000000001</v>
      </c>
      <c r="F1572" s="67">
        <v>70621.520545000007</v>
      </c>
      <c r="G1572" s="66" t="s">
        <v>48</v>
      </c>
      <c r="H1572" s="68">
        <v>2.2574178428258401E-2</v>
      </c>
      <c r="I1572" s="87">
        <v>1594.2228056577501</v>
      </c>
      <c r="J1572" s="69" t="str">
        <f>_xlfn.XLOOKUP(SimpleBB[[#This Row],[customer_code]],'Input  - indicative charges'!$B$13:$B$69,'Input  - indicative charges'!$E$13:$E$69)</f>
        <v>North Island generation</v>
      </c>
      <c r="K1572" s="70">
        <f t="shared" si="24"/>
        <v>1473.7849159928339</v>
      </c>
    </row>
    <row r="1573" spans="1:11" x14ac:dyDescent="0.25">
      <c r="A1573" s="65">
        <v>44470</v>
      </c>
      <c r="B1573" s="66" t="s">
        <v>139</v>
      </c>
      <c r="C1573" s="66" t="s">
        <v>137</v>
      </c>
      <c r="D1573" s="67">
        <v>60334.49</v>
      </c>
      <c r="E1573" s="66">
        <v>1.1705000000000001</v>
      </c>
      <c r="F1573" s="67">
        <v>70621.520545000007</v>
      </c>
      <c r="G1573" s="66" t="s">
        <v>50</v>
      </c>
      <c r="H1573" s="68">
        <v>4.4383172579740499E-3</v>
      </c>
      <c r="I1573" s="87">
        <v>313.440713419242</v>
      </c>
      <c r="J1573" s="69" t="str">
        <f>_xlfn.XLOOKUP(SimpleBB[[#This Row],[customer_code]],'Input  - indicative charges'!$B$13:$B$69,'Input  - indicative charges'!$E$13:$E$69)</f>
        <v>North Island generation</v>
      </c>
      <c r="K1573" s="70">
        <f t="shared" si="24"/>
        <v>289.76137705213728</v>
      </c>
    </row>
    <row r="1574" spans="1:11" x14ac:dyDescent="0.25">
      <c r="A1574" s="65">
        <v>44470</v>
      </c>
      <c r="B1574" s="66" t="s">
        <v>139</v>
      </c>
      <c r="C1574" s="66" t="s">
        <v>137</v>
      </c>
      <c r="D1574" s="67">
        <v>60334.49</v>
      </c>
      <c r="E1574" s="66">
        <v>1.1705000000000001</v>
      </c>
      <c r="F1574" s="67">
        <v>70621.520545000007</v>
      </c>
      <c r="G1574" s="66" t="s">
        <v>52</v>
      </c>
      <c r="H1574" s="68">
        <v>8.9620605896795005E-3</v>
      </c>
      <c r="I1574" s="87">
        <v>632.91434605958602</v>
      </c>
      <c r="J1574" s="69" t="str">
        <f>_xlfn.XLOOKUP(SimpleBB[[#This Row],[customer_code]],'Input  - indicative charges'!$B$13:$B$69,'Input  - indicative charges'!$E$13:$E$69)</f>
        <v>North Island generation</v>
      </c>
      <c r="K1574" s="70">
        <f t="shared" si="24"/>
        <v>585.09990763382461</v>
      </c>
    </row>
    <row r="1575" spans="1:11" x14ac:dyDescent="0.25">
      <c r="A1575" s="65">
        <v>44470</v>
      </c>
      <c r="B1575" s="66" t="s">
        <v>139</v>
      </c>
      <c r="C1575" s="66" t="s">
        <v>137</v>
      </c>
      <c r="D1575" s="67">
        <v>60334.49</v>
      </c>
      <c r="E1575" s="66">
        <v>1.1705000000000001</v>
      </c>
      <c r="F1575" s="67">
        <v>70621.520545000007</v>
      </c>
      <c r="G1575" s="66" t="s">
        <v>54</v>
      </c>
      <c r="H1575" s="68">
        <v>2.0831269133939598E-6</v>
      </c>
      <c r="I1575" s="87">
        <v>0.14711359011209399</v>
      </c>
      <c r="J1575" s="69" t="str">
        <f>_xlfn.XLOOKUP(SimpleBB[[#This Row],[customer_code]],'Input  - indicative charges'!$B$13:$B$69,'Input  - indicative charges'!$E$13:$E$69)</f>
        <v>Upper South Island distributor</v>
      </c>
      <c r="K1575" s="70">
        <f t="shared" si="24"/>
        <v>0.13599967913851466</v>
      </c>
    </row>
    <row r="1576" spans="1:11" x14ac:dyDescent="0.25">
      <c r="A1576" s="65">
        <v>44470</v>
      </c>
      <c r="B1576" s="66" t="s">
        <v>139</v>
      </c>
      <c r="C1576" s="66" t="s">
        <v>137</v>
      </c>
      <c r="D1576" s="67">
        <v>60334.49</v>
      </c>
      <c r="E1576" s="66">
        <v>1.1705000000000001</v>
      </c>
      <c r="F1576" s="67">
        <v>70621.520545000007</v>
      </c>
      <c r="G1576" s="66" t="s">
        <v>56</v>
      </c>
      <c r="H1576" s="68">
        <v>5.3901585068855899E-4</v>
      </c>
      <c r="I1576" s="87">
        <v>38.066118973482702</v>
      </c>
      <c r="J1576" s="69" t="str">
        <f>_xlfn.XLOOKUP(SimpleBB[[#This Row],[customer_code]],'Input  - indicative charges'!$B$13:$B$69,'Input  - indicative charges'!$E$13:$E$69)</f>
        <v>Upper North Island distributor</v>
      </c>
      <c r="K1576" s="70">
        <f t="shared" si="24"/>
        <v>35.190358433218478</v>
      </c>
    </row>
    <row r="1577" spans="1:11" x14ac:dyDescent="0.25">
      <c r="A1577" s="65">
        <v>44470</v>
      </c>
      <c r="B1577" s="66" t="s">
        <v>139</v>
      </c>
      <c r="C1577" s="66" t="s">
        <v>137</v>
      </c>
      <c r="D1577" s="67">
        <v>60334.49</v>
      </c>
      <c r="E1577" s="66">
        <v>1.1705000000000001</v>
      </c>
      <c r="F1577" s="67">
        <v>70621.520545000007</v>
      </c>
      <c r="G1577" s="66" t="s">
        <v>58</v>
      </c>
      <c r="H1577" s="68">
        <v>5.5313302988401203E-3</v>
      </c>
      <c r="I1577" s="87">
        <v>390.63095634071902</v>
      </c>
      <c r="J1577" s="69" t="str">
        <f>_xlfn.XLOOKUP(SimpleBB[[#This Row],[customer_code]],'Input  - indicative charges'!$B$13:$B$69,'Input  - indicative charges'!$E$13:$E$69)</f>
        <v>North Island generation</v>
      </c>
      <c r="K1577" s="70">
        <f t="shared" si="24"/>
        <v>361.12017036243572</v>
      </c>
    </row>
    <row r="1578" spans="1:11" x14ac:dyDescent="0.25">
      <c r="A1578" s="65">
        <v>44470</v>
      </c>
      <c r="B1578" s="66" t="s">
        <v>139</v>
      </c>
      <c r="C1578" s="66" t="s">
        <v>137</v>
      </c>
      <c r="D1578" s="67">
        <v>60334.49</v>
      </c>
      <c r="E1578" s="66">
        <v>1.1705000000000001</v>
      </c>
      <c r="F1578" s="67">
        <v>70621.520545000007</v>
      </c>
      <c r="G1578" s="66" t="s">
        <v>60</v>
      </c>
      <c r="H1578" s="68">
        <v>5.7112168898579501E-5</v>
      </c>
      <c r="I1578" s="87">
        <v>4.0333482092405397</v>
      </c>
      <c r="J1578" s="69" t="str">
        <f>_xlfn.XLOOKUP(SimpleBB[[#This Row],[customer_code]],'Input  - indicative charges'!$B$13:$B$69,'Input  - indicative charges'!$E$13:$E$69)</f>
        <v>Major Industrial</v>
      </c>
      <c r="K1578" s="70">
        <f t="shared" si="24"/>
        <v>3.7286430294621837</v>
      </c>
    </row>
    <row r="1579" spans="1:11" x14ac:dyDescent="0.25">
      <c r="A1579" s="65">
        <v>44470</v>
      </c>
      <c r="B1579" s="66" t="s">
        <v>139</v>
      </c>
      <c r="C1579" s="66" t="s">
        <v>137</v>
      </c>
      <c r="D1579" s="67">
        <v>60334.49</v>
      </c>
      <c r="E1579" s="66">
        <v>1.1705000000000001</v>
      </c>
      <c r="F1579" s="67">
        <v>70621.520545000007</v>
      </c>
      <c r="G1579" s="66" t="s">
        <v>62</v>
      </c>
      <c r="H1579" s="68">
        <v>2.33183737410653E-4</v>
      </c>
      <c r="I1579" s="87">
        <v>16.467790102306299</v>
      </c>
      <c r="J1579" s="69" t="str">
        <f>_xlfn.XLOOKUP(SimpleBB[[#This Row],[customer_code]],'Input  - indicative charges'!$B$13:$B$69,'Input  - indicative charges'!$E$13:$E$69)</f>
        <v>Major Industrial</v>
      </c>
      <c r="K1579" s="70">
        <f t="shared" si="24"/>
        <v>15.223706853510803</v>
      </c>
    </row>
    <row r="1580" spans="1:11" x14ac:dyDescent="0.25">
      <c r="A1580" s="65">
        <v>44470</v>
      </c>
      <c r="B1580" s="66" t="s">
        <v>139</v>
      </c>
      <c r="C1580" s="66" t="s">
        <v>137</v>
      </c>
      <c r="D1580" s="67">
        <v>60334.49</v>
      </c>
      <c r="E1580" s="66">
        <v>1.1705000000000001</v>
      </c>
      <c r="F1580" s="67">
        <v>70621.520545000007</v>
      </c>
      <c r="G1580" s="66" t="s">
        <v>64</v>
      </c>
      <c r="H1580" s="68">
        <v>1.80164489511687E-2</v>
      </c>
      <c r="I1580" s="87">
        <v>1272.34901975291</v>
      </c>
      <c r="J1580" s="69" t="str">
        <f>_xlfn.XLOOKUP(SimpleBB[[#This Row],[customer_code]],'Input  - indicative charges'!$B$13:$B$69,'Input  - indicative charges'!$E$13:$E$69)</f>
        <v>Major Industrial</v>
      </c>
      <c r="K1580" s="70">
        <f t="shared" si="24"/>
        <v>1176.2275552296112</v>
      </c>
    </row>
    <row r="1581" spans="1:11" x14ac:dyDescent="0.25">
      <c r="A1581" s="65">
        <v>44470</v>
      </c>
      <c r="B1581" s="66" t="s">
        <v>139</v>
      </c>
      <c r="C1581" s="66" t="s">
        <v>137</v>
      </c>
      <c r="D1581" s="67">
        <v>60334.49</v>
      </c>
      <c r="E1581" s="66">
        <v>1.1705000000000001</v>
      </c>
      <c r="F1581" s="67">
        <v>70621.520545000007</v>
      </c>
      <c r="G1581" s="66" t="s">
        <v>66</v>
      </c>
      <c r="H1581" s="68">
        <v>1.3843134974593599E-4</v>
      </c>
      <c r="I1581" s="87">
        <v>9.7762324101547495</v>
      </c>
      <c r="J1581" s="69" t="str">
        <f>_xlfn.XLOOKUP(SimpleBB[[#This Row],[customer_code]],'Input  - indicative charges'!$B$13:$B$69,'Input  - indicative charges'!$E$13:$E$69)</f>
        <v>Upper South Island distributor</v>
      </c>
      <c r="K1581" s="70">
        <f t="shared" si="24"/>
        <v>9.0376726579204885</v>
      </c>
    </row>
    <row r="1582" spans="1:11" x14ac:dyDescent="0.25">
      <c r="A1582" s="65">
        <v>44470</v>
      </c>
      <c r="B1582" s="66" t="s">
        <v>139</v>
      </c>
      <c r="C1582" s="66" t="s">
        <v>137</v>
      </c>
      <c r="D1582" s="67">
        <v>60334.49</v>
      </c>
      <c r="E1582" s="66">
        <v>1.1705000000000001</v>
      </c>
      <c r="F1582" s="67">
        <v>70621.520545000007</v>
      </c>
      <c r="G1582" s="66" t="s">
        <v>68</v>
      </c>
      <c r="H1582" s="68">
        <v>2.2873840196252501E-4</v>
      </c>
      <c r="I1582" s="87">
        <v>16.153853753626901</v>
      </c>
      <c r="J1582" s="69" t="str">
        <f>_xlfn.XLOOKUP(SimpleBB[[#This Row],[customer_code]],'Input  - indicative charges'!$B$13:$B$69,'Input  - indicative charges'!$E$13:$E$69)</f>
        <v>Major Industrial</v>
      </c>
      <c r="K1582" s="70">
        <f t="shared" si="24"/>
        <v>14.933487284687942</v>
      </c>
    </row>
    <row r="1583" spans="1:11" x14ac:dyDescent="0.25">
      <c r="A1583" s="65">
        <v>44470</v>
      </c>
      <c r="B1583" s="66" t="s">
        <v>139</v>
      </c>
      <c r="C1583" s="66" t="s">
        <v>137</v>
      </c>
      <c r="D1583" s="67">
        <v>60334.49</v>
      </c>
      <c r="E1583" s="66">
        <v>1.1705000000000001</v>
      </c>
      <c r="F1583" s="67">
        <v>70621.520545000007</v>
      </c>
      <c r="G1583" s="66" t="s">
        <v>70</v>
      </c>
      <c r="H1583" s="68">
        <v>0.41239170998020303</v>
      </c>
      <c r="I1583" s="87">
        <v>29123.7296189546</v>
      </c>
      <c r="J1583" s="69" t="str">
        <f>_xlfn.XLOOKUP(SimpleBB[[#This Row],[customer_code]],'Input  - indicative charges'!$B$13:$B$69,'Input  - indicative charges'!$E$13:$E$69)</f>
        <v>Lower North Island distributor</v>
      </c>
      <c r="K1583" s="70">
        <f t="shared" si="24"/>
        <v>26923.534939747682</v>
      </c>
    </row>
    <row r="1584" spans="1:11" x14ac:dyDescent="0.25">
      <c r="A1584" s="65">
        <v>44470</v>
      </c>
      <c r="B1584" s="66" t="s">
        <v>139</v>
      </c>
      <c r="C1584" s="66" t="s">
        <v>137</v>
      </c>
      <c r="D1584" s="67">
        <v>60334.49</v>
      </c>
      <c r="E1584" s="66">
        <v>1.1705000000000001</v>
      </c>
      <c r="F1584" s="67">
        <v>70621.520545000007</v>
      </c>
      <c r="G1584" s="66" t="s">
        <v>72</v>
      </c>
      <c r="H1584" s="68">
        <v>4.1459667393665103E-5</v>
      </c>
      <c r="I1584" s="87">
        <v>2.9279447526305802</v>
      </c>
      <c r="J1584" s="69" t="str">
        <f>_xlfn.XLOOKUP(SimpleBB[[#This Row],[customer_code]],'Input  - indicative charges'!$B$13:$B$69,'Input  - indicative charges'!$E$13:$E$69)</f>
        <v>Lower South Island distributor</v>
      </c>
      <c r="K1584" s="70">
        <f t="shared" si="24"/>
        <v>2.7067488910415842</v>
      </c>
    </row>
    <row r="1585" spans="1:11" x14ac:dyDescent="0.25">
      <c r="A1585" s="65">
        <v>44470</v>
      </c>
      <c r="B1585" s="66" t="s">
        <v>139</v>
      </c>
      <c r="C1585" s="66" t="s">
        <v>137</v>
      </c>
      <c r="D1585" s="67">
        <v>60334.49</v>
      </c>
      <c r="E1585" s="66">
        <v>1.1705000000000001</v>
      </c>
      <c r="F1585" s="67">
        <v>70621.520545000007</v>
      </c>
      <c r="G1585" s="66" t="s">
        <v>74</v>
      </c>
      <c r="H1585" s="68">
        <v>8.8134863300606296E-8</v>
      </c>
      <c r="I1585" s="87">
        <v>6.22421805931453E-3</v>
      </c>
      <c r="J1585" s="69" t="str">
        <f>_xlfn.XLOOKUP(SimpleBB[[#This Row],[customer_code]],'Input  - indicative charges'!$B$13:$B$69,'Input  - indicative charges'!$E$13:$E$69)</f>
        <v>Major Industrial</v>
      </c>
      <c r="K1585" s="70">
        <f t="shared" si="24"/>
        <v>5.7540004177040046E-3</v>
      </c>
    </row>
    <row r="1586" spans="1:11" x14ac:dyDescent="0.25">
      <c r="A1586" s="65">
        <v>44470</v>
      </c>
      <c r="B1586" s="66" t="s">
        <v>139</v>
      </c>
      <c r="C1586" s="66" t="s">
        <v>137</v>
      </c>
      <c r="D1586" s="67">
        <v>60334.49</v>
      </c>
      <c r="E1586" s="66">
        <v>1.1705000000000001</v>
      </c>
      <c r="F1586" s="67">
        <v>70621.520545000007</v>
      </c>
      <c r="G1586" s="66" t="s">
        <v>76</v>
      </c>
      <c r="H1586" s="68">
        <v>2.86164446460377E-2</v>
      </c>
      <c r="I1586" s="87">
        <v>2020.936833495</v>
      </c>
      <c r="J1586" s="69" t="str">
        <f>_xlfn.XLOOKUP(SimpleBB[[#This Row],[customer_code]],'Input  - indicative charges'!$B$13:$B$69,'Input  - indicative charges'!$E$13:$E$69)</f>
        <v>Lower North Island distributor</v>
      </c>
      <c r="K1586" s="70">
        <f t="shared" si="24"/>
        <v>1868.2622095287381</v>
      </c>
    </row>
    <row r="1587" spans="1:11" x14ac:dyDescent="0.25">
      <c r="A1587" s="65">
        <v>44470</v>
      </c>
      <c r="B1587" s="66" t="s">
        <v>139</v>
      </c>
      <c r="C1587" s="66" t="s">
        <v>137</v>
      </c>
      <c r="D1587" s="67">
        <v>60334.49</v>
      </c>
      <c r="E1587" s="66">
        <v>1.1705000000000001</v>
      </c>
      <c r="F1587" s="67">
        <v>70621.520545000007</v>
      </c>
      <c r="G1587" s="66" t="s">
        <v>78</v>
      </c>
      <c r="H1587" s="68">
        <v>9.4094890772763097E-7</v>
      </c>
      <c r="I1587" s="87">
        <v>6.6451242618882203E-2</v>
      </c>
      <c r="J1587" s="69" t="str">
        <f>_xlfn.XLOOKUP(SimpleBB[[#This Row],[customer_code]],'Input  - indicative charges'!$B$13:$B$69,'Input  - indicative charges'!$E$13:$E$69)</f>
        <v>North Island generation</v>
      </c>
      <c r="K1587" s="70">
        <f t="shared" si="24"/>
        <v>6.143108646616207E-2</v>
      </c>
    </row>
    <row r="1588" spans="1:11" x14ac:dyDescent="0.25">
      <c r="A1588" s="65">
        <v>44470</v>
      </c>
      <c r="B1588" s="66" t="s">
        <v>139</v>
      </c>
      <c r="C1588" s="66" t="s">
        <v>137</v>
      </c>
      <c r="D1588" s="67">
        <v>60334.49</v>
      </c>
      <c r="E1588" s="66">
        <v>1.1705000000000001</v>
      </c>
      <c r="F1588" s="67">
        <v>70621.520545000007</v>
      </c>
      <c r="G1588" s="66" t="s">
        <v>80</v>
      </c>
      <c r="H1588" s="68">
        <v>2.2648579478992101E-7</v>
      </c>
      <c r="I1588" s="87">
        <v>1.59947712099071E-2</v>
      </c>
      <c r="J1588" s="69" t="str">
        <f>_xlfn.XLOOKUP(SimpleBB[[#This Row],[customer_code]],'Input  - indicative charges'!$B$13:$B$69,'Input  - indicative charges'!$E$13:$E$69)</f>
        <v>Major Industrial</v>
      </c>
      <c r="K1588" s="70">
        <f t="shared" si="24"/>
        <v>1.4786422864018534E-2</v>
      </c>
    </row>
    <row r="1589" spans="1:11" x14ac:dyDescent="0.25">
      <c r="A1589" s="65">
        <v>44470</v>
      </c>
      <c r="B1589" s="66" t="s">
        <v>139</v>
      </c>
      <c r="C1589" s="66" t="s">
        <v>137</v>
      </c>
      <c r="D1589" s="67">
        <v>60334.49</v>
      </c>
      <c r="E1589" s="66">
        <v>1.1705000000000001</v>
      </c>
      <c r="F1589" s="67">
        <v>70621.520545000007</v>
      </c>
      <c r="G1589" s="66" t="s">
        <v>82</v>
      </c>
      <c r="H1589" s="68">
        <v>5.3167670510819104E-4</v>
      </c>
      <c r="I1589" s="87">
        <v>37.547817353096001</v>
      </c>
      <c r="J1589" s="69" t="str">
        <f>_xlfn.XLOOKUP(SimpleBB[[#This Row],[customer_code]],'Input  - indicative charges'!$B$13:$B$69,'Input  - indicative charges'!$E$13:$E$69)</f>
        <v>Major Industrial</v>
      </c>
      <c r="K1589" s="70">
        <f t="shared" si="24"/>
        <v>34.711212665544295</v>
      </c>
    </row>
    <row r="1590" spans="1:11" x14ac:dyDescent="0.25">
      <c r="A1590" s="65">
        <v>44470</v>
      </c>
      <c r="B1590" s="66" t="s">
        <v>139</v>
      </c>
      <c r="C1590" s="66" t="s">
        <v>137</v>
      </c>
      <c r="D1590" s="67">
        <v>60334.49</v>
      </c>
      <c r="E1590" s="66">
        <v>1.1705000000000001</v>
      </c>
      <c r="F1590" s="67">
        <v>70621.520545000007</v>
      </c>
      <c r="G1590" s="66" t="s">
        <v>84</v>
      </c>
      <c r="H1590" s="68">
        <v>2.8410036539711597E-10</v>
      </c>
      <c r="I1590" s="87">
        <v>2.0063599791734499E-5</v>
      </c>
      <c r="J1590" s="69" t="str">
        <f>_xlfn.XLOOKUP(SimpleBB[[#This Row],[customer_code]],'Input  - indicative charges'!$B$13:$B$69,'Input  - indicative charges'!$E$13:$E$69)</f>
        <v>Major Industrial</v>
      </c>
      <c r="K1590" s="70">
        <f t="shared" si="24"/>
        <v>1.854786584951368E-5</v>
      </c>
    </row>
    <row r="1591" spans="1:11" x14ac:dyDescent="0.25">
      <c r="A1591" s="65">
        <v>44470</v>
      </c>
      <c r="B1591" s="66" t="s">
        <v>139</v>
      </c>
      <c r="C1591" s="66" t="s">
        <v>137</v>
      </c>
      <c r="D1591" s="67">
        <v>60334.49</v>
      </c>
      <c r="E1591" s="66">
        <v>1.1705000000000001</v>
      </c>
      <c r="F1591" s="67">
        <v>70621.520545000007</v>
      </c>
      <c r="G1591" s="66" t="s">
        <v>86</v>
      </c>
      <c r="H1591" s="68">
        <v>3.8084711440224803E-5</v>
      </c>
      <c r="I1591" s="87">
        <v>2.6896002314262302</v>
      </c>
      <c r="J1591" s="69" t="str">
        <f>_xlfn.XLOOKUP(SimpleBB[[#This Row],[customer_code]],'Input  - indicative charges'!$B$13:$B$69,'Input  - indicative charges'!$E$13:$E$69)</f>
        <v>North Island generation</v>
      </c>
      <c r="K1591" s="70">
        <f t="shared" si="24"/>
        <v>2.486410454711427</v>
      </c>
    </row>
    <row r="1592" spans="1:11" x14ac:dyDescent="0.25">
      <c r="A1592" s="65">
        <v>44470</v>
      </c>
      <c r="B1592" s="66" t="s">
        <v>139</v>
      </c>
      <c r="C1592" s="66" t="s">
        <v>137</v>
      </c>
      <c r="D1592" s="67">
        <v>60334.49</v>
      </c>
      <c r="E1592" s="66">
        <v>1.1705000000000001</v>
      </c>
      <c r="F1592" s="67">
        <v>70621.520545000007</v>
      </c>
      <c r="G1592" s="66" t="s">
        <v>88</v>
      </c>
      <c r="H1592" s="68">
        <v>3.2187796330352299E-3</v>
      </c>
      <c r="I1592" s="87">
        <v>227.31511198422501</v>
      </c>
      <c r="J1592" s="69" t="str">
        <f>_xlfn.XLOOKUP(SimpleBB[[#This Row],[customer_code]],'Input  - indicative charges'!$B$13:$B$69,'Input  - indicative charges'!$E$13:$E$69)</f>
        <v>North Island generation</v>
      </c>
      <c r="K1592" s="70">
        <f t="shared" si="24"/>
        <v>210.14225993420763</v>
      </c>
    </row>
    <row r="1593" spans="1:11" x14ac:dyDescent="0.25">
      <c r="A1593" s="65">
        <v>44470</v>
      </c>
      <c r="B1593" s="66" t="s">
        <v>139</v>
      </c>
      <c r="C1593" s="66" t="s">
        <v>137</v>
      </c>
      <c r="D1593" s="67">
        <v>60334.49</v>
      </c>
      <c r="E1593" s="66">
        <v>1.1705000000000001</v>
      </c>
      <c r="F1593" s="67">
        <v>70621.520545000007</v>
      </c>
      <c r="G1593" s="66" t="s">
        <v>90</v>
      </c>
      <c r="H1593" s="68">
        <v>2.5067266564963E-5</v>
      </c>
      <c r="I1593" s="87">
        <v>1.77028848072453</v>
      </c>
      <c r="J1593" s="69" t="str">
        <f>_xlfn.XLOOKUP(SimpleBB[[#This Row],[customer_code]],'Input  - indicative charges'!$B$13:$B$69,'Input  - indicative charges'!$E$13:$E$69)</f>
        <v>Upper South Island distributor</v>
      </c>
      <c r="K1593" s="70">
        <f t="shared" si="24"/>
        <v>1.6365494525536175</v>
      </c>
    </row>
    <row r="1594" spans="1:11" x14ac:dyDescent="0.25">
      <c r="A1594" s="65">
        <v>44470</v>
      </c>
      <c r="B1594" s="66" t="s">
        <v>139</v>
      </c>
      <c r="C1594" s="66" t="s">
        <v>137</v>
      </c>
      <c r="D1594" s="67">
        <v>60334.49</v>
      </c>
      <c r="E1594" s="66">
        <v>1.1705000000000001</v>
      </c>
      <c r="F1594" s="67">
        <v>70621.520545000007</v>
      </c>
      <c r="G1594" s="66" t="s">
        <v>92</v>
      </c>
      <c r="H1594" s="68">
        <v>2.1069563961040799E-2</v>
      </c>
      <c r="I1594" s="87">
        <v>1487.9646441488401</v>
      </c>
      <c r="J1594" s="69" t="str">
        <f>_xlfn.XLOOKUP(SimpleBB[[#This Row],[customer_code]],'Input  - indicative charges'!$B$13:$B$69,'Input  - indicative charges'!$E$13:$E$69)</f>
        <v>North Island generation</v>
      </c>
      <c r="K1594" s="70">
        <f t="shared" si="24"/>
        <v>1375.5541824484403</v>
      </c>
    </row>
    <row r="1595" spans="1:11" x14ac:dyDescent="0.25">
      <c r="A1595" s="65">
        <v>44470</v>
      </c>
      <c r="B1595" s="66" t="s">
        <v>139</v>
      </c>
      <c r="C1595" s="66" t="s">
        <v>137</v>
      </c>
      <c r="D1595" s="67">
        <v>60334.49</v>
      </c>
      <c r="E1595" s="66">
        <v>1.1705000000000001</v>
      </c>
      <c r="F1595" s="67">
        <v>70621.520545000007</v>
      </c>
      <c r="G1595" s="66" t="s">
        <v>94</v>
      </c>
      <c r="H1595" s="68">
        <v>0.111987667455832</v>
      </c>
      <c r="I1595" s="87">
        <v>7908.7393580186799</v>
      </c>
      <c r="J1595" s="69" t="str">
        <f>_xlfn.XLOOKUP(SimpleBB[[#This Row],[customer_code]],'Input  - indicative charges'!$B$13:$B$69,'Input  - indicative charges'!$E$13:$E$69)</f>
        <v>North Island generation</v>
      </c>
      <c r="K1595" s="70">
        <f t="shared" si="24"/>
        <v>7311.2620952363031</v>
      </c>
    </row>
    <row r="1596" spans="1:11" x14ac:dyDescent="0.25">
      <c r="A1596" s="65">
        <v>44470</v>
      </c>
      <c r="B1596" s="66" t="s">
        <v>139</v>
      </c>
      <c r="C1596" s="66" t="s">
        <v>137</v>
      </c>
      <c r="D1596" s="67">
        <v>60334.49</v>
      </c>
      <c r="E1596" s="66">
        <v>1.1705000000000001</v>
      </c>
      <c r="F1596" s="67">
        <v>70621.520545000007</v>
      </c>
      <c r="G1596" s="66" t="s">
        <v>96</v>
      </c>
      <c r="H1596" s="68">
        <v>6.5280141248525E-5</v>
      </c>
      <c r="I1596" s="87">
        <v>4.6101828363632098</v>
      </c>
      <c r="J1596" s="69" t="str">
        <f>_xlfn.XLOOKUP(SimpleBB[[#This Row],[customer_code]],'Input  - indicative charges'!$B$13:$B$69,'Input  - indicative charges'!$E$13:$E$69)</f>
        <v>Upper North Island distributor</v>
      </c>
      <c r="K1596" s="70">
        <f t="shared" si="24"/>
        <v>4.261899842411232</v>
      </c>
    </row>
    <row r="1597" spans="1:11" x14ac:dyDescent="0.25">
      <c r="A1597" s="65">
        <v>44470</v>
      </c>
      <c r="B1597" s="66" t="s">
        <v>139</v>
      </c>
      <c r="C1597" s="66" t="s">
        <v>137</v>
      </c>
      <c r="D1597" s="67">
        <v>60334.49</v>
      </c>
      <c r="E1597" s="66">
        <v>1.1705000000000001</v>
      </c>
      <c r="F1597" s="67">
        <v>70621.520545000007</v>
      </c>
      <c r="G1597" s="66" t="s">
        <v>98</v>
      </c>
      <c r="H1597" s="68">
        <v>2.53723080525402E-5</v>
      </c>
      <c r="I1597" s="87">
        <v>1.7918309744065399</v>
      </c>
      <c r="J1597" s="69" t="str">
        <f>_xlfn.XLOOKUP(SimpleBB[[#This Row],[customer_code]],'Input  - indicative charges'!$B$13:$B$69,'Input  - indicative charges'!$E$13:$E$69)</f>
        <v>Major Industrial</v>
      </c>
      <c r="K1597" s="70">
        <f t="shared" si="24"/>
        <v>1.6564644870950522</v>
      </c>
    </row>
    <row r="1598" spans="1:11" x14ac:dyDescent="0.25">
      <c r="A1598" s="65">
        <v>44470</v>
      </c>
      <c r="B1598" s="66" t="s">
        <v>139</v>
      </c>
      <c r="C1598" s="66" t="s">
        <v>137</v>
      </c>
      <c r="D1598" s="67">
        <v>60334.49</v>
      </c>
      <c r="E1598" s="66">
        <v>1.1705000000000001</v>
      </c>
      <c r="F1598" s="67">
        <v>70621.520545000007</v>
      </c>
      <c r="G1598" s="66" t="s">
        <v>100</v>
      </c>
      <c r="H1598" s="68">
        <v>1.9244040630288901E-2</v>
      </c>
      <c r="I1598" s="87">
        <v>1359.04341074076</v>
      </c>
      <c r="J1598" s="69" t="str">
        <f>_xlfn.XLOOKUP(SimpleBB[[#This Row],[customer_code]],'Input  - indicative charges'!$B$13:$B$69,'Input  - indicative charges'!$E$13:$E$69)</f>
        <v>North Island generation</v>
      </c>
      <c r="K1598" s="70">
        <f t="shared" si="24"/>
        <v>1256.3724918630846</v>
      </c>
    </row>
    <row r="1599" spans="1:11" x14ac:dyDescent="0.25">
      <c r="A1599" s="65">
        <v>44470</v>
      </c>
      <c r="B1599" s="66" t="s">
        <v>139</v>
      </c>
      <c r="C1599" s="66" t="s">
        <v>137</v>
      </c>
      <c r="D1599" s="67">
        <v>60334.49</v>
      </c>
      <c r="E1599" s="66">
        <v>1.1705000000000001</v>
      </c>
      <c r="F1599" s="67">
        <v>70621.520545000007</v>
      </c>
      <c r="G1599" s="66" t="s">
        <v>102</v>
      </c>
      <c r="H1599" s="68">
        <v>2.35564823639174E-2</v>
      </c>
      <c r="I1599" s="87">
        <v>1663.59460323132</v>
      </c>
      <c r="J1599" s="69" t="str">
        <f>_xlfn.XLOOKUP(SimpleBB[[#This Row],[customer_code]],'Input  - indicative charges'!$B$13:$B$69,'Input  - indicative charges'!$E$13:$E$69)</f>
        <v>Lower North Island distributor</v>
      </c>
      <c r="K1599" s="70">
        <f t="shared" si="24"/>
        <v>1537.9159198251705</v>
      </c>
    </row>
    <row r="1600" spans="1:11" x14ac:dyDescent="0.25">
      <c r="A1600" s="65">
        <v>44470</v>
      </c>
      <c r="B1600" s="66" t="s">
        <v>139</v>
      </c>
      <c r="C1600" s="66" t="s">
        <v>137</v>
      </c>
      <c r="D1600" s="67">
        <v>60334.49</v>
      </c>
      <c r="E1600" s="66">
        <v>1.1705000000000001</v>
      </c>
      <c r="F1600" s="67">
        <v>70621.520545000007</v>
      </c>
      <c r="G1600" s="66" t="s">
        <v>104</v>
      </c>
      <c r="H1600" s="68">
        <v>2.07828466534213E-3</v>
      </c>
      <c r="I1600" s="87">
        <v>146.77162319181801</v>
      </c>
      <c r="J1600" s="69" t="str">
        <f>_xlfn.XLOOKUP(SimpleBB[[#This Row],[customer_code]],'Input  - indicative charges'!$B$13:$B$69,'Input  - indicative charges'!$E$13:$E$69)</f>
        <v>Lower North Island distributor</v>
      </c>
      <c r="K1600" s="70">
        <f t="shared" si="24"/>
        <v>135.68354660855545</v>
      </c>
    </row>
    <row r="1601" spans="1:11" x14ac:dyDescent="0.25">
      <c r="A1601" s="65">
        <v>44470</v>
      </c>
      <c r="B1601" s="66" t="s">
        <v>139</v>
      </c>
      <c r="C1601" s="66" t="s">
        <v>137</v>
      </c>
      <c r="D1601" s="67">
        <v>60334.49</v>
      </c>
      <c r="E1601" s="66">
        <v>1.1705000000000001</v>
      </c>
      <c r="F1601" s="67">
        <v>70621.520545000007</v>
      </c>
      <c r="G1601" s="66" t="s">
        <v>106</v>
      </c>
      <c r="H1601" s="68">
        <v>5.0538324484094201E-3</v>
      </c>
      <c r="I1601" s="87">
        <v>356.90933208633402</v>
      </c>
      <c r="J1601" s="69" t="str">
        <f>_xlfn.XLOOKUP(SimpleBB[[#This Row],[customer_code]],'Input  - indicative charges'!$B$13:$B$69,'Input  - indicative charges'!$E$13:$E$69)</f>
        <v>Upper North Island distributor</v>
      </c>
      <c r="K1601" s="70">
        <f t="shared" si="24"/>
        <v>329.94609545112746</v>
      </c>
    </row>
    <row r="1602" spans="1:11" x14ac:dyDescent="0.25">
      <c r="A1602" s="65">
        <v>44470</v>
      </c>
      <c r="B1602" s="66" t="s">
        <v>139</v>
      </c>
      <c r="C1602" s="66" t="s">
        <v>137</v>
      </c>
      <c r="D1602" s="67">
        <v>60334.49</v>
      </c>
      <c r="E1602" s="66">
        <v>1.1705000000000001</v>
      </c>
      <c r="F1602" s="67">
        <v>70621.520545000007</v>
      </c>
      <c r="G1602" s="66" t="s">
        <v>108</v>
      </c>
      <c r="H1602" s="68">
        <v>4.6932854130291198E-3</v>
      </c>
      <c r="I1602" s="87">
        <v>331.44695221978498</v>
      </c>
      <c r="J1602" s="69" t="str">
        <f>_xlfn.XLOOKUP(SimpleBB[[#This Row],[customer_code]],'Input  - indicative charges'!$B$13:$B$69,'Input  - indicative charges'!$E$13:$E$69)</f>
        <v>Lower North Island distributor</v>
      </c>
      <c r="K1602" s="70">
        <f t="shared" si="24"/>
        <v>306.40730825060376</v>
      </c>
    </row>
    <row r="1603" spans="1:11" x14ac:dyDescent="0.25">
      <c r="A1603" s="65">
        <v>44470</v>
      </c>
      <c r="B1603" s="66" t="s">
        <v>139</v>
      </c>
      <c r="C1603" s="66" t="s">
        <v>137</v>
      </c>
      <c r="D1603" s="67">
        <v>60334.49</v>
      </c>
      <c r="E1603" s="66">
        <v>1.1705000000000001</v>
      </c>
      <c r="F1603" s="67">
        <v>70621.520545000007</v>
      </c>
      <c r="G1603" s="66" t="s">
        <v>110</v>
      </c>
      <c r="H1603" s="68">
        <v>1.11029151644394E-5</v>
      </c>
      <c r="I1603" s="87">
        <v>0.78410475139485203</v>
      </c>
      <c r="J1603" s="69" t="str">
        <f>_xlfn.XLOOKUP(SimpleBB[[#This Row],[customer_code]],'Input  - indicative charges'!$B$13:$B$69,'Input  - indicative charges'!$E$13:$E$69)</f>
        <v>Lower South Island distributor</v>
      </c>
      <c r="K1603" s="70">
        <f t="shared" si="24"/>
        <v>0.72486841303669702</v>
      </c>
    </row>
    <row r="1604" spans="1:11" x14ac:dyDescent="0.25">
      <c r="A1604" s="65">
        <v>44470</v>
      </c>
      <c r="B1604" s="66" t="s">
        <v>139</v>
      </c>
      <c r="C1604" s="66" t="s">
        <v>137</v>
      </c>
      <c r="D1604" s="67">
        <v>60334.49</v>
      </c>
      <c r="E1604" s="66">
        <v>1.1705000000000001</v>
      </c>
      <c r="F1604" s="67">
        <v>70621.520545000007</v>
      </c>
      <c r="G1604" s="66" t="s">
        <v>112</v>
      </c>
      <c r="H1604" s="68">
        <v>2.65899187076823E-3</v>
      </c>
      <c r="I1604" s="87">
        <v>187.78204903044701</v>
      </c>
      <c r="J1604" s="69" t="str">
        <f>_xlfn.XLOOKUP(SimpleBB[[#This Row],[customer_code]],'Input  - indicative charges'!$B$13:$B$69,'Input  - indicative charges'!$E$13:$E$69)</f>
        <v>North Island generation</v>
      </c>
      <c r="K1604" s="70">
        <f t="shared" si="24"/>
        <v>173.59577994565001</v>
      </c>
    </row>
    <row r="1605" spans="1:11" x14ac:dyDescent="0.25">
      <c r="A1605" s="65">
        <v>44470</v>
      </c>
      <c r="B1605" s="66" t="s">
        <v>139</v>
      </c>
      <c r="C1605" s="66" t="s">
        <v>137</v>
      </c>
      <c r="D1605" s="67">
        <v>60334.49</v>
      </c>
      <c r="E1605" s="66">
        <v>1.1705000000000001</v>
      </c>
      <c r="F1605" s="67">
        <v>70621.520545000007</v>
      </c>
      <c r="G1605" s="66" t="s">
        <v>114</v>
      </c>
      <c r="H1605" s="68">
        <v>2.3756678559011101E-3</v>
      </c>
      <c r="I1605" s="87">
        <v>167.77327629361599</v>
      </c>
      <c r="J1605" s="69" t="str">
        <f>_xlfn.XLOOKUP(SimpleBB[[#This Row],[customer_code]],'Input  - indicative charges'!$B$13:$B$69,'Input  - indicative charges'!$E$13:$E$69)</f>
        <v>Lower North Island distributor</v>
      </c>
      <c r="K1605" s="70">
        <f t="shared" si="24"/>
        <v>155.09859916112117</v>
      </c>
    </row>
    <row r="1606" spans="1:11" x14ac:dyDescent="0.25">
      <c r="A1606" s="65">
        <v>44470</v>
      </c>
      <c r="B1606" s="66" t="s">
        <v>139</v>
      </c>
      <c r="C1606" s="66" t="s">
        <v>137</v>
      </c>
      <c r="D1606" s="67">
        <v>60334.49</v>
      </c>
      <c r="E1606" s="66">
        <v>1.1705000000000001</v>
      </c>
      <c r="F1606" s="67">
        <v>70621.520545000007</v>
      </c>
      <c r="G1606" s="66" t="s">
        <v>116</v>
      </c>
      <c r="H1606" s="68">
        <v>1.1941978995394001E-4</v>
      </c>
      <c r="I1606" s="87">
        <v>8.4336071497118095</v>
      </c>
      <c r="J1606" s="69" t="str">
        <f>_xlfn.XLOOKUP(SimpleBB[[#This Row],[customer_code]],'Input  - indicative charges'!$B$13:$B$69,'Input  - indicative charges'!$E$13:$E$69)</f>
        <v>Major Industrial</v>
      </c>
      <c r="K1606" s="70">
        <f t="shared" si="24"/>
        <v>7.7964779832179403</v>
      </c>
    </row>
    <row r="1607" spans="1:11" x14ac:dyDescent="0.25">
      <c r="A1607" s="65">
        <v>44470</v>
      </c>
      <c r="B1607" s="66" t="s">
        <v>139</v>
      </c>
      <c r="C1607" s="66" t="s">
        <v>137</v>
      </c>
      <c r="D1607" s="67">
        <v>60334.49</v>
      </c>
      <c r="E1607" s="66">
        <v>1.1705000000000001</v>
      </c>
      <c r="F1607" s="67">
        <v>70621.520545000007</v>
      </c>
      <c r="G1607" s="66" t="s">
        <v>118</v>
      </c>
      <c r="H1607" s="68">
        <v>5.20906844209834E-6</v>
      </c>
      <c r="I1607" s="87">
        <v>0.36787233400395902</v>
      </c>
      <c r="J1607" s="69" t="str">
        <f>_xlfn.XLOOKUP(SimpleBB[[#This Row],[customer_code]],'Input  - indicative charges'!$B$13:$B$69,'Input  - indicative charges'!$E$13:$E$69)</f>
        <v>Upper South Island distributor</v>
      </c>
      <c r="K1607" s="70">
        <f t="shared" si="24"/>
        <v>0.34008088138120962</v>
      </c>
    </row>
    <row r="1608" spans="1:11" x14ac:dyDescent="0.25">
      <c r="A1608" s="65">
        <v>44470</v>
      </c>
      <c r="B1608" s="66" t="s">
        <v>139</v>
      </c>
      <c r="C1608" s="66" t="s">
        <v>137</v>
      </c>
      <c r="D1608" s="67">
        <v>60334.49</v>
      </c>
      <c r="E1608" s="66">
        <v>1.1705000000000001</v>
      </c>
      <c r="F1608" s="67">
        <v>70621.520545000007</v>
      </c>
      <c r="G1608" s="66" t="s">
        <v>120</v>
      </c>
      <c r="H1608" s="68">
        <v>2.03758777680711E-2</v>
      </c>
      <c r="I1608" s="87">
        <v>1438.9754704202401</v>
      </c>
      <c r="J1608" s="69" t="str">
        <f>_xlfn.XLOOKUP(SimpleBB[[#This Row],[customer_code]],'Input  - indicative charges'!$B$13:$B$69,'Input  - indicative charges'!$E$13:$E$69)</f>
        <v>Lower North Island distributor</v>
      </c>
      <c r="K1608" s="70">
        <f t="shared" si="24"/>
        <v>1330.2659673809267</v>
      </c>
    </row>
    <row r="1609" spans="1:11" x14ac:dyDescent="0.25">
      <c r="A1609" s="65">
        <v>44470</v>
      </c>
      <c r="B1609" s="66" t="s">
        <v>139</v>
      </c>
      <c r="C1609" s="66" t="s">
        <v>137</v>
      </c>
      <c r="D1609" s="67">
        <v>60334.49</v>
      </c>
      <c r="E1609" s="66">
        <v>1.1705000000000001</v>
      </c>
      <c r="F1609" s="67">
        <v>70621.520545000007</v>
      </c>
      <c r="G1609" s="66" t="s">
        <v>241</v>
      </c>
      <c r="H1609" s="68">
        <v>3.30861757042902E-4</v>
      </c>
      <c r="I1609" s="87">
        <v>23.3659603725601</v>
      </c>
      <c r="J1609" s="69" t="str">
        <f>_xlfn.XLOOKUP(SimpleBB[[#This Row],[customer_code]],'Input  - indicative charges'!$B$13:$B$69,'Input  - indicative charges'!$E$13:$E$69)</f>
        <v>North Island generation</v>
      </c>
      <c r="K1609" s="70">
        <f t="shared" si="24"/>
        <v>21.60074477830436</v>
      </c>
    </row>
    <row r="1610" spans="1:11" x14ac:dyDescent="0.25">
      <c r="A1610" s="65">
        <v>44501</v>
      </c>
      <c r="B1610" s="66" t="s">
        <v>139</v>
      </c>
      <c r="C1610" s="66" t="s">
        <v>137</v>
      </c>
      <c r="D1610" s="67">
        <v>72382.815000000002</v>
      </c>
      <c r="E1610" s="66">
        <v>1.2881</v>
      </c>
      <c r="F1610" s="67">
        <v>93236.304001500001</v>
      </c>
      <c r="G1610" s="66" t="s">
        <v>8</v>
      </c>
      <c r="H1610" s="68">
        <v>2.7141581649337401E-5</v>
      </c>
      <c r="I1610" s="87">
        <v>2.5305807577391501</v>
      </c>
      <c r="J1610" s="69" t="str">
        <f>_xlfn.XLOOKUP(SimpleBB[[#This Row],[customer_code]],'Input  - indicative charges'!$B$13:$B$69,'Input  - indicative charges'!$E$13:$E$69)</f>
        <v>Lower South Island distributor</v>
      </c>
      <c r="K1610" s="70">
        <f t="shared" si="24"/>
        <v>2.3394043393570274</v>
      </c>
    </row>
    <row r="1611" spans="1:11" x14ac:dyDescent="0.25">
      <c r="A1611" s="65">
        <v>44501</v>
      </c>
      <c r="B1611" s="66" t="s">
        <v>139</v>
      </c>
      <c r="C1611" s="66" t="s">
        <v>137</v>
      </c>
      <c r="D1611" s="67">
        <v>72382.815000000002</v>
      </c>
      <c r="E1611" s="66">
        <v>1.2881</v>
      </c>
      <c r="F1611" s="67">
        <v>93236.304001500001</v>
      </c>
      <c r="G1611" s="66" t="s">
        <v>10</v>
      </c>
      <c r="H1611" s="68">
        <v>1.27890465499365E-6</v>
      </c>
      <c r="I1611" s="87">
        <v>0.11924034320192101</v>
      </c>
      <c r="J1611" s="69" t="str">
        <f>_xlfn.XLOOKUP(SimpleBB[[#This Row],[customer_code]],'Input  - indicative charges'!$B$13:$B$69,'Input  - indicative charges'!$E$13:$E$69)</f>
        <v>Upper South Island distributor</v>
      </c>
      <c r="K1611" s="70">
        <f t="shared" si="24"/>
        <v>0.11023215736541582</v>
      </c>
    </row>
    <row r="1612" spans="1:11" x14ac:dyDescent="0.25">
      <c r="A1612" s="65">
        <v>44501</v>
      </c>
      <c r="B1612" s="66" t="s">
        <v>139</v>
      </c>
      <c r="C1612" s="66" t="s">
        <v>137</v>
      </c>
      <c r="D1612" s="67">
        <v>72382.815000000002</v>
      </c>
      <c r="E1612" s="66">
        <v>1.2881</v>
      </c>
      <c r="F1612" s="67">
        <v>93236.304001500001</v>
      </c>
      <c r="G1612" s="66" t="s">
        <v>12</v>
      </c>
      <c r="H1612" s="68">
        <v>4.0916063623891899E-2</v>
      </c>
      <c r="I1612" s="87">
        <v>3814.8625465819</v>
      </c>
      <c r="J1612" s="69" t="str">
        <f>_xlfn.XLOOKUP(SimpleBB[[#This Row],[customer_code]],'Input  - indicative charges'!$B$13:$B$69,'Input  - indicative charges'!$E$13:$E$69)</f>
        <v>Lower North Island distributor</v>
      </c>
      <c r="K1612" s="70">
        <f t="shared" si="24"/>
        <v>3526.6631852119008</v>
      </c>
    </row>
    <row r="1613" spans="1:11" x14ac:dyDescent="0.25">
      <c r="A1613" s="65">
        <v>44501</v>
      </c>
      <c r="B1613" s="66" t="s">
        <v>139</v>
      </c>
      <c r="C1613" s="66" t="s">
        <v>137</v>
      </c>
      <c r="D1613" s="67">
        <v>72382.815000000002</v>
      </c>
      <c r="E1613" s="66">
        <v>1.2881</v>
      </c>
      <c r="F1613" s="67">
        <v>93236.304001500001</v>
      </c>
      <c r="G1613" s="66" t="s">
        <v>14</v>
      </c>
      <c r="H1613" s="68">
        <v>4.8922326448037302E-3</v>
      </c>
      <c r="I1613" s="87">
        <v>456.13369011698302</v>
      </c>
      <c r="J1613" s="69" t="str">
        <f>_xlfn.XLOOKUP(SimpleBB[[#This Row],[customer_code]],'Input  - indicative charges'!$B$13:$B$69,'Input  - indicative charges'!$E$13:$E$69)</f>
        <v>Upper North Island distributor</v>
      </c>
      <c r="K1613" s="70">
        <f t="shared" si="24"/>
        <v>421.67440447146453</v>
      </c>
    </row>
    <row r="1614" spans="1:11" x14ac:dyDescent="0.25">
      <c r="A1614" s="65">
        <v>44501</v>
      </c>
      <c r="B1614" s="66" t="s">
        <v>139</v>
      </c>
      <c r="C1614" s="66" t="s">
        <v>137</v>
      </c>
      <c r="D1614" s="67">
        <v>72382.815000000002</v>
      </c>
      <c r="E1614" s="66">
        <v>1.2881</v>
      </c>
      <c r="F1614" s="67">
        <v>93236.304001500001</v>
      </c>
      <c r="G1614" s="66" t="s">
        <v>16</v>
      </c>
      <c r="H1614" s="68">
        <v>3.5666576167424302E-2</v>
      </c>
      <c r="I1614" s="87">
        <v>3325.4197382386201</v>
      </c>
      <c r="J1614" s="69" t="str">
        <f>_xlfn.XLOOKUP(SimpleBB[[#This Row],[customer_code]],'Input  - indicative charges'!$B$13:$B$69,'Input  - indicative charges'!$E$13:$E$69)</f>
        <v>South Island generation</v>
      </c>
      <c r="K1614" s="70">
        <f t="shared" ref="K1614:K1677" si="25">I1614*$L$9</f>
        <v>3074.1960484870015</v>
      </c>
    </row>
    <row r="1615" spans="1:11" x14ac:dyDescent="0.25">
      <c r="A1615" s="65">
        <v>44501</v>
      </c>
      <c r="B1615" s="66" t="s">
        <v>139</v>
      </c>
      <c r="C1615" s="66" t="s">
        <v>137</v>
      </c>
      <c r="D1615" s="67">
        <v>72382.815000000002</v>
      </c>
      <c r="E1615" s="66">
        <v>1.2881</v>
      </c>
      <c r="F1615" s="67">
        <v>93236.304001500001</v>
      </c>
      <c r="G1615" s="66" t="s">
        <v>19</v>
      </c>
      <c r="H1615" s="68">
        <v>6.7020754828336194E-5</v>
      </c>
      <c r="I1615" s="87">
        <v>6.2487674715847499</v>
      </c>
      <c r="J1615" s="69" t="str">
        <f>_xlfn.XLOOKUP(SimpleBB[[#This Row],[customer_code]],'Input  - indicative charges'!$B$13:$B$69,'Input  - indicative charges'!$E$13:$E$69)</f>
        <v>Lower South Island distributor</v>
      </c>
      <c r="K1615" s="70">
        <f t="shared" si="25"/>
        <v>5.7766952087783379</v>
      </c>
    </row>
    <row r="1616" spans="1:11" x14ac:dyDescent="0.25">
      <c r="A1616" s="65">
        <v>44501</v>
      </c>
      <c r="B1616" s="66" t="s">
        <v>139</v>
      </c>
      <c r="C1616" s="66" t="s">
        <v>137</v>
      </c>
      <c r="D1616" s="67">
        <v>72382.815000000002</v>
      </c>
      <c r="E1616" s="66">
        <v>1.2881</v>
      </c>
      <c r="F1616" s="67">
        <v>93236.304001500001</v>
      </c>
      <c r="G1616" s="66" t="s">
        <v>21</v>
      </c>
      <c r="H1616" s="68">
        <v>1.9745899991280101E-5</v>
      </c>
      <c r="I1616" s="87">
        <v>1.84103473437021</v>
      </c>
      <c r="J1616" s="69" t="str">
        <f>_xlfn.XLOOKUP(SimpleBB[[#This Row],[customer_code]],'Input  - indicative charges'!$B$13:$B$69,'Input  - indicative charges'!$E$13:$E$69)</f>
        <v>Upper South Island distributor</v>
      </c>
      <c r="K1616" s="70">
        <f t="shared" si="25"/>
        <v>1.7019510771671784</v>
      </c>
    </row>
    <row r="1617" spans="1:11" x14ac:dyDescent="0.25">
      <c r="A1617" s="65">
        <v>44501</v>
      </c>
      <c r="B1617" s="66" t="s">
        <v>139</v>
      </c>
      <c r="C1617" s="66" t="s">
        <v>137</v>
      </c>
      <c r="D1617" s="67">
        <v>72382.815000000002</v>
      </c>
      <c r="E1617" s="66">
        <v>1.2881</v>
      </c>
      <c r="F1617" s="67">
        <v>93236.304001500001</v>
      </c>
      <c r="G1617" s="66" t="s">
        <v>23</v>
      </c>
      <c r="H1617" s="68">
        <v>9.86462703120156E-5</v>
      </c>
      <c r="I1617" s="87">
        <v>9.1974136474252308</v>
      </c>
      <c r="J1617" s="69" t="str">
        <f>_xlfn.XLOOKUP(SimpleBB[[#This Row],[customer_code]],'Input  - indicative charges'!$B$13:$B$69,'Input  - indicative charges'!$E$13:$E$69)</f>
        <v>Lower North Island distributor</v>
      </c>
      <c r="K1617" s="70">
        <f t="shared" si="25"/>
        <v>8.5025816037861564</v>
      </c>
    </row>
    <row r="1618" spans="1:11" x14ac:dyDescent="0.25">
      <c r="A1618" s="65">
        <v>44501</v>
      </c>
      <c r="B1618" s="66" t="s">
        <v>139</v>
      </c>
      <c r="C1618" s="66" t="s">
        <v>137</v>
      </c>
      <c r="D1618" s="67">
        <v>72382.815000000002</v>
      </c>
      <c r="E1618" s="66">
        <v>1.2881</v>
      </c>
      <c r="F1618" s="67">
        <v>93236.304001500001</v>
      </c>
      <c r="G1618" s="66" t="s">
        <v>25</v>
      </c>
      <c r="H1618" s="68">
        <v>4.4749343287398498E-2</v>
      </c>
      <c r="I1618" s="87">
        <v>4172.2633746113697</v>
      </c>
      <c r="J1618" s="69" t="str">
        <f>_xlfn.XLOOKUP(SimpleBB[[#This Row],[customer_code]],'Input  - indicative charges'!$B$13:$B$69,'Input  - indicative charges'!$E$13:$E$69)</f>
        <v>North Island generation</v>
      </c>
      <c r="K1618" s="70">
        <f t="shared" si="25"/>
        <v>3857.0636458274798</v>
      </c>
    </row>
    <row r="1619" spans="1:11" x14ac:dyDescent="0.25">
      <c r="A1619" s="65">
        <v>44501</v>
      </c>
      <c r="B1619" s="66" t="s">
        <v>139</v>
      </c>
      <c r="C1619" s="66" t="s">
        <v>137</v>
      </c>
      <c r="D1619" s="67">
        <v>72382.815000000002</v>
      </c>
      <c r="E1619" s="66">
        <v>1.2881</v>
      </c>
      <c r="F1619" s="67">
        <v>93236.304001500001</v>
      </c>
      <c r="G1619" s="66" t="s">
        <v>27</v>
      </c>
      <c r="H1619" s="68">
        <v>2.84079390344616E-2</v>
      </c>
      <c r="I1619" s="87">
        <v>2648.6512398731402</v>
      </c>
      <c r="J1619" s="69" t="str">
        <f>_xlfn.XLOOKUP(SimpleBB[[#This Row],[customer_code]],'Input  - indicative charges'!$B$13:$B$69,'Input  - indicative charges'!$E$13:$E$69)</f>
        <v>Lower North Island distributor</v>
      </c>
      <c r="K1619" s="70">
        <f t="shared" si="25"/>
        <v>2448.5550145170669</v>
      </c>
    </row>
    <row r="1620" spans="1:11" x14ac:dyDescent="0.25">
      <c r="A1620" s="65">
        <v>44501</v>
      </c>
      <c r="B1620" s="66" t="s">
        <v>139</v>
      </c>
      <c r="C1620" s="66" t="s">
        <v>137</v>
      </c>
      <c r="D1620" s="67">
        <v>72382.815000000002</v>
      </c>
      <c r="E1620" s="66">
        <v>1.2881</v>
      </c>
      <c r="F1620" s="67">
        <v>93236.304001500001</v>
      </c>
      <c r="G1620" s="66" t="s">
        <v>29</v>
      </c>
      <c r="H1620" s="68">
        <v>1.8640034527651401E-4</v>
      </c>
      <c r="I1620" s="87">
        <v>17.379279258185701</v>
      </c>
      <c r="J1620" s="69" t="str">
        <f>_xlfn.XLOOKUP(SimpleBB[[#This Row],[customer_code]],'Input  - indicative charges'!$B$13:$B$69,'Input  - indicative charges'!$E$13:$E$69)</f>
        <v>Lower North Island distributor</v>
      </c>
      <c r="K1620" s="70">
        <f t="shared" si="25"/>
        <v>16.066336230194359</v>
      </c>
    </row>
    <row r="1621" spans="1:11" x14ac:dyDescent="0.25">
      <c r="A1621" s="65">
        <v>44501</v>
      </c>
      <c r="B1621" s="66" t="s">
        <v>139</v>
      </c>
      <c r="C1621" s="66" t="s">
        <v>137</v>
      </c>
      <c r="D1621" s="67">
        <v>72382.815000000002</v>
      </c>
      <c r="E1621" s="66">
        <v>1.2881</v>
      </c>
      <c r="F1621" s="67">
        <v>93236.304001500001</v>
      </c>
      <c r="G1621" s="66" t="s">
        <v>31</v>
      </c>
      <c r="H1621" s="68">
        <v>2.6742412476399299E-2</v>
      </c>
      <c r="I1621" s="87">
        <v>2493.3636993830701</v>
      </c>
      <c r="J1621" s="69" t="str">
        <f>_xlfn.XLOOKUP(SimpleBB[[#This Row],[customer_code]],'Input  - indicative charges'!$B$13:$B$69,'Input  - indicative charges'!$E$13:$E$69)</f>
        <v>Major Industrial</v>
      </c>
      <c r="K1621" s="70">
        <f t="shared" si="25"/>
        <v>2304.9988980171102</v>
      </c>
    </row>
    <row r="1622" spans="1:11" x14ac:dyDescent="0.25">
      <c r="A1622" s="65">
        <v>44501</v>
      </c>
      <c r="B1622" s="66" t="s">
        <v>139</v>
      </c>
      <c r="C1622" s="66" t="s">
        <v>137</v>
      </c>
      <c r="D1622" s="67">
        <v>72382.815000000002</v>
      </c>
      <c r="E1622" s="66">
        <v>1.2881</v>
      </c>
      <c r="F1622" s="67">
        <v>93236.304001500001</v>
      </c>
      <c r="G1622" s="66" t="s">
        <v>34</v>
      </c>
      <c r="H1622" s="68">
        <v>2.19024583250352E-2</v>
      </c>
      <c r="I1622" s="87">
        <v>2042.1042627731699</v>
      </c>
      <c r="J1622" s="69" t="str">
        <f>_xlfn.XLOOKUP(SimpleBB[[#This Row],[customer_code]],'Input  - indicative charges'!$B$13:$B$69,'Input  - indicative charges'!$E$13:$E$69)</f>
        <v>Major Industrial</v>
      </c>
      <c r="K1622" s="70">
        <f t="shared" si="25"/>
        <v>1887.8305144543729</v>
      </c>
    </row>
    <row r="1623" spans="1:11" x14ac:dyDescent="0.25">
      <c r="A1623" s="65">
        <v>44501</v>
      </c>
      <c r="B1623" s="66" t="s">
        <v>139</v>
      </c>
      <c r="C1623" s="66" t="s">
        <v>137</v>
      </c>
      <c r="D1623" s="67">
        <v>72382.815000000002</v>
      </c>
      <c r="E1623" s="66">
        <v>1.2881</v>
      </c>
      <c r="F1623" s="67">
        <v>93236.304001500001</v>
      </c>
      <c r="G1623" s="66" t="s">
        <v>36</v>
      </c>
      <c r="H1623" s="68">
        <v>1.26065303943766E-5</v>
      </c>
      <c r="I1623" s="87">
        <v>1.1753863002542499</v>
      </c>
      <c r="J1623" s="69" t="str">
        <f>_xlfn.XLOOKUP(SimpleBB[[#This Row],[customer_code]],'Input  - indicative charges'!$B$13:$B$69,'Input  - indicative charges'!$E$13:$E$69)</f>
        <v>Upper South Island distributor</v>
      </c>
      <c r="K1623" s="70">
        <f t="shared" si="25"/>
        <v>1.0865900259560224</v>
      </c>
    </row>
    <row r="1624" spans="1:11" x14ac:dyDescent="0.25">
      <c r="A1624" s="65">
        <v>44501</v>
      </c>
      <c r="B1624" s="66" t="s">
        <v>139</v>
      </c>
      <c r="C1624" s="66" t="s">
        <v>137</v>
      </c>
      <c r="D1624" s="67">
        <v>72382.815000000002</v>
      </c>
      <c r="E1624" s="66">
        <v>1.2881</v>
      </c>
      <c r="F1624" s="67">
        <v>93236.304001500001</v>
      </c>
      <c r="G1624" s="66" t="s">
        <v>38</v>
      </c>
      <c r="H1624" s="68">
        <v>3.9967982663628103E-2</v>
      </c>
      <c r="I1624" s="87">
        <v>3726.4669819527098</v>
      </c>
      <c r="J1624" s="69" t="str">
        <f>_xlfn.XLOOKUP(SimpleBB[[#This Row],[customer_code]],'Input  - indicative charges'!$B$13:$B$69,'Input  - indicative charges'!$E$13:$E$69)</f>
        <v>North Island generation</v>
      </c>
      <c r="K1624" s="70">
        <f t="shared" si="25"/>
        <v>3444.9455925837983</v>
      </c>
    </row>
    <row r="1625" spans="1:11" x14ac:dyDescent="0.25">
      <c r="A1625" s="65">
        <v>44501</v>
      </c>
      <c r="B1625" s="66" t="s">
        <v>139</v>
      </c>
      <c r="C1625" s="66" t="s">
        <v>137</v>
      </c>
      <c r="D1625" s="67">
        <v>72382.815000000002</v>
      </c>
      <c r="E1625" s="66">
        <v>1.2881</v>
      </c>
      <c r="F1625" s="67">
        <v>93236.304001500001</v>
      </c>
      <c r="G1625" s="66" t="s">
        <v>40</v>
      </c>
      <c r="H1625" s="68">
        <v>1.5359578040298799E-3</v>
      </c>
      <c r="I1625" s="87">
        <v>143.207028750007</v>
      </c>
      <c r="J1625" s="69" t="str">
        <f>_xlfn.XLOOKUP(SimpleBB[[#This Row],[customer_code]],'Input  - indicative charges'!$B$13:$B$69,'Input  - indicative charges'!$E$13:$E$69)</f>
        <v>North Island generation</v>
      </c>
      <c r="K1625" s="70">
        <f t="shared" si="25"/>
        <v>132.38824465870945</v>
      </c>
    </row>
    <row r="1626" spans="1:11" x14ac:dyDescent="0.25">
      <c r="A1626" s="65">
        <v>44501</v>
      </c>
      <c r="B1626" s="66" t="s">
        <v>139</v>
      </c>
      <c r="C1626" s="66" t="s">
        <v>137</v>
      </c>
      <c r="D1626" s="67">
        <v>72382.815000000002</v>
      </c>
      <c r="E1626" s="66">
        <v>1.2881</v>
      </c>
      <c r="F1626" s="67">
        <v>93236.304001500001</v>
      </c>
      <c r="G1626" s="66" t="s">
        <v>42</v>
      </c>
      <c r="H1626" s="68">
        <v>1.86121670371747E-2</v>
      </c>
      <c r="I1626" s="87">
        <v>1735.3296640047199</v>
      </c>
      <c r="J1626" s="69" t="str">
        <f>_xlfn.XLOOKUP(SimpleBB[[#This Row],[customer_code]],'Input  - indicative charges'!$B$13:$B$69,'Input  - indicative charges'!$E$13:$E$69)</f>
        <v>South Island generation</v>
      </c>
      <c r="K1626" s="70">
        <f t="shared" si="25"/>
        <v>1604.2316506881766</v>
      </c>
    </row>
    <row r="1627" spans="1:11" x14ac:dyDescent="0.25">
      <c r="A1627" s="65">
        <v>44501</v>
      </c>
      <c r="B1627" s="66" t="s">
        <v>139</v>
      </c>
      <c r="C1627" s="66" t="s">
        <v>137</v>
      </c>
      <c r="D1627" s="67">
        <v>72382.815000000002</v>
      </c>
      <c r="E1627" s="66">
        <v>1.2881</v>
      </c>
      <c r="F1627" s="67">
        <v>93236.304001500001</v>
      </c>
      <c r="G1627" s="66" t="s">
        <v>44</v>
      </c>
      <c r="H1627" s="68">
        <v>1.69313468131542E-2</v>
      </c>
      <c r="I1627" s="87">
        <v>1578.6161986260699</v>
      </c>
      <c r="J1627" s="69" t="str">
        <f>_xlfn.XLOOKUP(SimpleBB[[#This Row],[customer_code]],'Input  - indicative charges'!$B$13:$B$69,'Input  - indicative charges'!$E$13:$E$69)</f>
        <v>Major Industrial</v>
      </c>
      <c r="K1627" s="70">
        <f t="shared" si="25"/>
        <v>1459.3573328774185</v>
      </c>
    </row>
    <row r="1628" spans="1:11" x14ac:dyDescent="0.25">
      <c r="A1628" s="65">
        <v>44501</v>
      </c>
      <c r="B1628" s="66" t="s">
        <v>139</v>
      </c>
      <c r="C1628" s="66" t="s">
        <v>137</v>
      </c>
      <c r="D1628" s="67">
        <v>72382.815000000002</v>
      </c>
      <c r="E1628" s="66">
        <v>1.2881</v>
      </c>
      <c r="F1628" s="67">
        <v>93236.304001500001</v>
      </c>
      <c r="G1628" s="66" t="s">
        <v>46</v>
      </c>
      <c r="H1628" s="68">
        <v>2.6360797994820402E-5</v>
      </c>
      <c r="I1628" s="87">
        <v>2.4577833755672098</v>
      </c>
      <c r="J1628" s="69" t="str">
        <f>_xlfn.XLOOKUP(SimpleBB[[#This Row],[customer_code]],'Input  - indicative charges'!$B$13:$B$69,'Input  - indicative charges'!$E$13:$E$69)</f>
        <v>Upper South Island distributor</v>
      </c>
      <c r="K1628" s="70">
        <f t="shared" si="25"/>
        <v>2.2721065417166866</v>
      </c>
    </row>
    <row r="1629" spans="1:11" x14ac:dyDescent="0.25">
      <c r="A1629" s="65">
        <v>44501</v>
      </c>
      <c r="B1629" s="66" t="s">
        <v>139</v>
      </c>
      <c r="C1629" s="66" t="s">
        <v>137</v>
      </c>
      <c r="D1629" s="67">
        <v>72382.815000000002</v>
      </c>
      <c r="E1629" s="66">
        <v>1.2881</v>
      </c>
      <c r="F1629" s="67">
        <v>93236.304001500001</v>
      </c>
      <c r="G1629" s="66" t="s">
        <v>48</v>
      </c>
      <c r="H1629" s="68">
        <v>2.2574178428258401E-2</v>
      </c>
      <c r="I1629" s="87">
        <v>2104.7329625212101</v>
      </c>
      <c r="J1629" s="69" t="str">
        <f>_xlfn.XLOOKUP(SimpleBB[[#This Row],[customer_code]],'Input  - indicative charges'!$B$13:$B$69,'Input  - indicative charges'!$E$13:$E$69)</f>
        <v>North Island generation</v>
      </c>
      <c r="K1629" s="70">
        <f t="shared" si="25"/>
        <v>1945.7278376323736</v>
      </c>
    </row>
    <row r="1630" spans="1:11" x14ac:dyDescent="0.25">
      <c r="A1630" s="65">
        <v>44501</v>
      </c>
      <c r="B1630" s="66" t="s">
        <v>139</v>
      </c>
      <c r="C1630" s="66" t="s">
        <v>137</v>
      </c>
      <c r="D1630" s="67">
        <v>72382.815000000002</v>
      </c>
      <c r="E1630" s="66">
        <v>1.2881</v>
      </c>
      <c r="F1630" s="67">
        <v>93236.304001500001</v>
      </c>
      <c r="G1630" s="66" t="s">
        <v>50</v>
      </c>
      <c r="H1630" s="68">
        <v>4.4383172579740499E-3</v>
      </c>
      <c r="I1630" s="87">
        <v>413.81229711957201</v>
      </c>
      <c r="J1630" s="69" t="str">
        <f>_xlfn.XLOOKUP(SimpleBB[[#This Row],[customer_code]],'Input  - indicative charges'!$B$13:$B$69,'Input  - indicative charges'!$E$13:$E$69)</f>
        <v>North Island generation</v>
      </c>
      <c r="K1630" s="70">
        <f t="shared" si="25"/>
        <v>382.55024290381266</v>
      </c>
    </row>
    <row r="1631" spans="1:11" x14ac:dyDescent="0.25">
      <c r="A1631" s="65">
        <v>44501</v>
      </c>
      <c r="B1631" s="66" t="s">
        <v>139</v>
      </c>
      <c r="C1631" s="66" t="s">
        <v>137</v>
      </c>
      <c r="D1631" s="67">
        <v>72382.815000000002</v>
      </c>
      <c r="E1631" s="66">
        <v>1.2881</v>
      </c>
      <c r="F1631" s="67">
        <v>93236.304001500001</v>
      </c>
      <c r="G1631" s="66" t="s">
        <v>52</v>
      </c>
      <c r="H1631" s="68">
        <v>8.9620605896795005E-3</v>
      </c>
      <c r="I1631" s="87">
        <v>835.58940561921997</v>
      </c>
      <c r="J1631" s="69" t="str">
        <f>_xlfn.XLOOKUP(SimpleBB[[#This Row],[customer_code]],'Input  - indicative charges'!$B$13:$B$69,'Input  - indicative charges'!$E$13:$E$69)</f>
        <v>North Island generation</v>
      </c>
      <c r="K1631" s="70">
        <f t="shared" si="25"/>
        <v>772.46358388213878</v>
      </c>
    </row>
    <row r="1632" spans="1:11" x14ac:dyDescent="0.25">
      <c r="A1632" s="65">
        <v>44501</v>
      </c>
      <c r="B1632" s="66" t="s">
        <v>139</v>
      </c>
      <c r="C1632" s="66" t="s">
        <v>137</v>
      </c>
      <c r="D1632" s="67">
        <v>72382.815000000002</v>
      </c>
      <c r="E1632" s="66">
        <v>1.2881</v>
      </c>
      <c r="F1632" s="67">
        <v>93236.304001500001</v>
      </c>
      <c r="G1632" s="66" t="s">
        <v>54</v>
      </c>
      <c r="H1632" s="68">
        <v>2.0831269133939598E-6</v>
      </c>
      <c r="I1632" s="87">
        <v>0.19422305417090599</v>
      </c>
      <c r="J1632" s="69" t="str">
        <f>_xlfn.XLOOKUP(SimpleBB[[#This Row],[customer_code]],'Input  - indicative charges'!$B$13:$B$69,'Input  - indicative charges'!$E$13:$E$69)</f>
        <v>Upper South Island distributor</v>
      </c>
      <c r="K1632" s="70">
        <f t="shared" si="25"/>
        <v>0.1795501899479108</v>
      </c>
    </row>
    <row r="1633" spans="1:11" x14ac:dyDescent="0.25">
      <c r="A1633" s="65">
        <v>44501</v>
      </c>
      <c r="B1633" s="66" t="s">
        <v>139</v>
      </c>
      <c r="C1633" s="66" t="s">
        <v>137</v>
      </c>
      <c r="D1633" s="67">
        <v>72382.815000000002</v>
      </c>
      <c r="E1633" s="66">
        <v>1.2881</v>
      </c>
      <c r="F1633" s="67">
        <v>93236.304001500001</v>
      </c>
      <c r="G1633" s="66" t="s">
        <v>56</v>
      </c>
      <c r="H1633" s="68">
        <v>5.3901585068855899E-4</v>
      </c>
      <c r="I1633" s="87">
        <v>50.255845716425597</v>
      </c>
      <c r="J1633" s="69" t="str">
        <f>_xlfn.XLOOKUP(SimpleBB[[#This Row],[customer_code]],'Input  - indicative charges'!$B$13:$B$69,'Input  - indicative charges'!$E$13:$E$69)</f>
        <v>Upper North Island distributor</v>
      </c>
      <c r="K1633" s="70">
        <f t="shared" si="25"/>
        <v>46.459194470482174</v>
      </c>
    </row>
    <row r="1634" spans="1:11" x14ac:dyDescent="0.25">
      <c r="A1634" s="65">
        <v>44501</v>
      </c>
      <c r="B1634" s="66" t="s">
        <v>139</v>
      </c>
      <c r="C1634" s="66" t="s">
        <v>137</v>
      </c>
      <c r="D1634" s="67">
        <v>72382.815000000002</v>
      </c>
      <c r="E1634" s="66">
        <v>1.2881</v>
      </c>
      <c r="F1634" s="67">
        <v>93236.304001500001</v>
      </c>
      <c r="G1634" s="66" t="s">
        <v>58</v>
      </c>
      <c r="H1634" s="68">
        <v>5.5313302988401203E-3</v>
      </c>
      <c r="I1634" s="87">
        <v>515.72079327536596</v>
      </c>
      <c r="J1634" s="69" t="str">
        <f>_xlfn.XLOOKUP(SimpleBB[[#This Row],[customer_code]],'Input  - indicative charges'!$B$13:$B$69,'Input  - indicative charges'!$E$13:$E$69)</f>
        <v>North Island generation</v>
      </c>
      <c r="K1634" s="70">
        <f t="shared" si="25"/>
        <v>476.75991291537446</v>
      </c>
    </row>
    <row r="1635" spans="1:11" x14ac:dyDescent="0.25">
      <c r="A1635" s="65">
        <v>44501</v>
      </c>
      <c r="B1635" s="66" t="s">
        <v>139</v>
      </c>
      <c r="C1635" s="66" t="s">
        <v>137</v>
      </c>
      <c r="D1635" s="67">
        <v>72382.815000000002</v>
      </c>
      <c r="E1635" s="66">
        <v>1.2881</v>
      </c>
      <c r="F1635" s="67">
        <v>93236.304001500001</v>
      </c>
      <c r="G1635" s="66" t="s">
        <v>60</v>
      </c>
      <c r="H1635" s="68">
        <v>5.7112168898579501E-5</v>
      </c>
      <c r="I1635" s="87">
        <v>5.3249275416129702</v>
      </c>
      <c r="J1635" s="69" t="str">
        <f>_xlfn.XLOOKUP(SimpleBB[[#This Row],[customer_code]],'Input  - indicative charges'!$B$13:$B$69,'Input  - indicative charges'!$E$13:$E$69)</f>
        <v>Major Industrial</v>
      </c>
      <c r="K1635" s="70">
        <f t="shared" si="25"/>
        <v>4.9226481152652477</v>
      </c>
    </row>
    <row r="1636" spans="1:11" x14ac:dyDescent="0.25">
      <c r="A1636" s="65">
        <v>44501</v>
      </c>
      <c r="B1636" s="66" t="s">
        <v>139</v>
      </c>
      <c r="C1636" s="66" t="s">
        <v>137</v>
      </c>
      <c r="D1636" s="67">
        <v>72382.815000000002</v>
      </c>
      <c r="E1636" s="66">
        <v>1.2881</v>
      </c>
      <c r="F1636" s="67">
        <v>93236.304001500001</v>
      </c>
      <c r="G1636" s="66" t="s">
        <v>62</v>
      </c>
      <c r="H1636" s="68">
        <v>2.33183737410653E-4</v>
      </c>
      <c r="I1636" s="87">
        <v>21.741189829425601</v>
      </c>
      <c r="J1636" s="69" t="str">
        <f>_xlfn.XLOOKUP(SimpleBB[[#This Row],[customer_code]],'Input  - indicative charges'!$B$13:$B$69,'Input  - indicative charges'!$E$13:$E$69)</f>
        <v>Major Industrial</v>
      </c>
      <c r="K1636" s="70">
        <f t="shared" si="25"/>
        <v>20.098719898266872</v>
      </c>
    </row>
    <row r="1637" spans="1:11" x14ac:dyDescent="0.25">
      <c r="A1637" s="65">
        <v>44501</v>
      </c>
      <c r="B1637" s="66" t="s">
        <v>139</v>
      </c>
      <c r="C1637" s="66" t="s">
        <v>137</v>
      </c>
      <c r="D1637" s="67">
        <v>72382.815000000002</v>
      </c>
      <c r="E1637" s="66">
        <v>1.2881</v>
      </c>
      <c r="F1637" s="67">
        <v>93236.304001500001</v>
      </c>
      <c r="G1637" s="66" t="s">
        <v>64</v>
      </c>
      <c r="H1637" s="68">
        <v>1.80164489511687E-2</v>
      </c>
      <c r="I1637" s="87">
        <v>1679.7871114386701</v>
      </c>
      <c r="J1637" s="69" t="str">
        <f>_xlfn.XLOOKUP(SimpleBB[[#This Row],[customer_code]],'Input  - indicative charges'!$B$13:$B$69,'Input  - indicative charges'!$E$13:$E$69)</f>
        <v>Major Industrial</v>
      </c>
      <c r="K1637" s="70">
        <f t="shared" si="25"/>
        <v>1552.8851413564337</v>
      </c>
    </row>
    <row r="1638" spans="1:11" x14ac:dyDescent="0.25">
      <c r="A1638" s="65">
        <v>44501</v>
      </c>
      <c r="B1638" s="66" t="s">
        <v>139</v>
      </c>
      <c r="C1638" s="66" t="s">
        <v>137</v>
      </c>
      <c r="D1638" s="67">
        <v>72382.815000000002</v>
      </c>
      <c r="E1638" s="66">
        <v>1.2881</v>
      </c>
      <c r="F1638" s="67">
        <v>93236.304001500001</v>
      </c>
      <c r="G1638" s="66" t="s">
        <v>66</v>
      </c>
      <c r="H1638" s="68">
        <v>1.3843134974593599E-4</v>
      </c>
      <c r="I1638" s="87">
        <v>12.9068274082501</v>
      </c>
      <c r="J1638" s="69" t="str">
        <f>_xlfn.XLOOKUP(SimpleBB[[#This Row],[customer_code]],'Input  - indicative charges'!$B$13:$B$69,'Input  - indicative charges'!$E$13:$E$69)</f>
        <v>Upper South Island distributor</v>
      </c>
      <c r="K1638" s="70">
        <f t="shared" si="25"/>
        <v>11.931762285732553</v>
      </c>
    </row>
    <row r="1639" spans="1:11" x14ac:dyDescent="0.25">
      <c r="A1639" s="65">
        <v>44501</v>
      </c>
      <c r="B1639" s="66" t="s">
        <v>139</v>
      </c>
      <c r="C1639" s="66" t="s">
        <v>137</v>
      </c>
      <c r="D1639" s="67">
        <v>72382.815000000002</v>
      </c>
      <c r="E1639" s="66">
        <v>1.2881</v>
      </c>
      <c r="F1639" s="67">
        <v>93236.304001500001</v>
      </c>
      <c r="G1639" s="66" t="s">
        <v>68</v>
      </c>
      <c r="H1639" s="68">
        <v>2.2873840196252501E-4</v>
      </c>
      <c r="I1639" s="87">
        <v>21.326723182195298</v>
      </c>
      <c r="J1639" s="69" t="str">
        <f>_xlfn.XLOOKUP(SimpleBB[[#This Row],[customer_code]],'Input  - indicative charges'!$B$13:$B$69,'Input  - indicative charges'!$E$13:$E$69)</f>
        <v>Major Industrial</v>
      </c>
      <c r="K1639" s="70">
        <f t="shared" si="25"/>
        <v>19.715564739086897</v>
      </c>
    </row>
    <row r="1640" spans="1:11" x14ac:dyDescent="0.25">
      <c r="A1640" s="65">
        <v>44501</v>
      </c>
      <c r="B1640" s="66" t="s">
        <v>139</v>
      </c>
      <c r="C1640" s="66" t="s">
        <v>137</v>
      </c>
      <c r="D1640" s="67">
        <v>72382.815000000002</v>
      </c>
      <c r="E1640" s="66">
        <v>1.2881</v>
      </c>
      <c r="F1640" s="67">
        <v>93236.304001500001</v>
      </c>
      <c r="G1640" s="66" t="s">
        <v>70</v>
      </c>
      <c r="H1640" s="68">
        <v>0.41239170998020303</v>
      </c>
      <c r="I1640" s="87">
        <v>38449.878839412602</v>
      </c>
      <c r="J1640" s="69" t="str">
        <f>_xlfn.XLOOKUP(SimpleBB[[#This Row],[customer_code]],'Input  - indicative charges'!$B$13:$B$69,'Input  - indicative charges'!$E$13:$E$69)</f>
        <v>Lower North Island distributor</v>
      </c>
      <c r="K1640" s="70">
        <f t="shared" si="25"/>
        <v>35545.126599728028</v>
      </c>
    </row>
    <row r="1641" spans="1:11" x14ac:dyDescent="0.25">
      <c r="A1641" s="65">
        <v>44501</v>
      </c>
      <c r="B1641" s="66" t="s">
        <v>139</v>
      </c>
      <c r="C1641" s="66" t="s">
        <v>137</v>
      </c>
      <c r="D1641" s="67">
        <v>72382.815000000002</v>
      </c>
      <c r="E1641" s="66">
        <v>1.2881</v>
      </c>
      <c r="F1641" s="67">
        <v>93236.304001500001</v>
      </c>
      <c r="G1641" s="66" t="s">
        <v>72</v>
      </c>
      <c r="H1641" s="68">
        <v>4.1459667393665103E-5</v>
      </c>
      <c r="I1641" s="87">
        <v>3.86554615291683</v>
      </c>
      <c r="J1641" s="69" t="str">
        <f>_xlfn.XLOOKUP(SimpleBB[[#This Row],[customer_code]],'Input  - indicative charges'!$B$13:$B$69,'Input  - indicative charges'!$E$13:$E$69)</f>
        <v>Lower South Island distributor</v>
      </c>
      <c r="K1641" s="70">
        <f t="shared" si="25"/>
        <v>3.5735178245003656</v>
      </c>
    </row>
    <row r="1642" spans="1:11" x14ac:dyDescent="0.25">
      <c r="A1642" s="65">
        <v>44501</v>
      </c>
      <c r="B1642" s="66" t="s">
        <v>139</v>
      </c>
      <c r="C1642" s="66" t="s">
        <v>137</v>
      </c>
      <c r="D1642" s="67">
        <v>72382.815000000002</v>
      </c>
      <c r="E1642" s="66">
        <v>1.2881</v>
      </c>
      <c r="F1642" s="67">
        <v>93236.304001500001</v>
      </c>
      <c r="G1642" s="66" t="s">
        <v>74</v>
      </c>
      <c r="H1642" s="68">
        <v>8.8134863300606296E-8</v>
      </c>
      <c r="I1642" s="87">
        <v>8.2173689078259698E-3</v>
      </c>
      <c r="J1642" s="69" t="str">
        <f>_xlfn.XLOOKUP(SimpleBB[[#This Row],[customer_code]],'Input  - indicative charges'!$B$13:$B$69,'Input  - indicative charges'!$E$13:$E$69)</f>
        <v>Major Industrial</v>
      </c>
      <c r="K1642" s="70">
        <f t="shared" si="25"/>
        <v>7.5965757750565948E-3</v>
      </c>
    </row>
    <row r="1643" spans="1:11" x14ac:dyDescent="0.25">
      <c r="A1643" s="65">
        <v>44501</v>
      </c>
      <c r="B1643" s="66" t="s">
        <v>139</v>
      </c>
      <c r="C1643" s="66" t="s">
        <v>137</v>
      </c>
      <c r="D1643" s="67">
        <v>72382.815000000002</v>
      </c>
      <c r="E1643" s="66">
        <v>1.2881</v>
      </c>
      <c r="F1643" s="67">
        <v>93236.304001500001</v>
      </c>
      <c r="G1643" s="66" t="s">
        <v>76</v>
      </c>
      <c r="H1643" s="68">
        <v>2.86164446460377E-2</v>
      </c>
      <c r="I1643" s="87">
        <v>2668.0915324600601</v>
      </c>
      <c r="J1643" s="69" t="str">
        <f>_xlfn.XLOOKUP(SimpleBB[[#This Row],[customer_code]],'Input  - indicative charges'!$B$13:$B$69,'Input  - indicative charges'!$E$13:$E$69)</f>
        <v>Lower North Island distributor</v>
      </c>
      <c r="K1643" s="70">
        <f t="shared" si="25"/>
        <v>2466.5266618146784</v>
      </c>
    </row>
    <row r="1644" spans="1:11" x14ac:dyDescent="0.25">
      <c r="A1644" s="65">
        <v>44501</v>
      </c>
      <c r="B1644" s="66" t="s">
        <v>139</v>
      </c>
      <c r="C1644" s="66" t="s">
        <v>137</v>
      </c>
      <c r="D1644" s="67">
        <v>72382.815000000002</v>
      </c>
      <c r="E1644" s="66">
        <v>1.2881</v>
      </c>
      <c r="F1644" s="67">
        <v>93236.304001500001</v>
      </c>
      <c r="G1644" s="66" t="s">
        <v>78</v>
      </c>
      <c r="H1644" s="68">
        <v>9.4094890772763097E-7</v>
      </c>
      <c r="I1644" s="87">
        <v>8.77305984107727E-2</v>
      </c>
      <c r="J1644" s="69" t="str">
        <f>_xlfn.XLOOKUP(SimpleBB[[#This Row],[customer_code]],'Input  - indicative charges'!$B$13:$B$69,'Input  - indicative charges'!$E$13:$E$69)</f>
        <v>North Island generation</v>
      </c>
      <c r="K1644" s="70">
        <f t="shared" si="25"/>
        <v>8.1102862253608438E-2</v>
      </c>
    </row>
    <row r="1645" spans="1:11" x14ac:dyDescent="0.25">
      <c r="A1645" s="65">
        <v>44501</v>
      </c>
      <c r="B1645" s="66" t="s">
        <v>139</v>
      </c>
      <c r="C1645" s="66" t="s">
        <v>137</v>
      </c>
      <c r="D1645" s="67">
        <v>72382.815000000002</v>
      </c>
      <c r="E1645" s="66">
        <v>1.2881</v>
      </c>
      <c r="F1645" s="67">
        <v>93236.304001500001</v>
      </c>
      <c r="G1645" s="66" t="s">
        <v>80</v>
      </c>
      <c r="H1645" s="68">
        <v>2.2648579478992101E-7</v>
      </c>
      <c r="I1645" s="87">
        <v>2.11166984150544E-2</v>
      </c>
      <c r="J1645" s="69" t="str">
        <f>_xlfn.XLOOKUP(SimpleBB[[#This Row],[customer_code]],'Input  - indicative charges'!$B$13:$B$69,'Input  - indicative charges'!$E$13:$E$69)</f>
        <v>Major Industrial</v>
      </c>
      <c r="K1645" s="70">
        <f t="shared" si="25"/>
        <v>1.9521406599648253E-2</v>
      </c>
    </row>
    <row r="1646" spans="1:11" x14ac:dyDescent="0.25">
      <c r="A1646" s="65">
        <v>44501</v>
      </c>
      <c r="B1646" s="66" t="s">
        <v>139</v>
      </c>
      <c r="C1646" s="66" t="s">
        <v>137</v>
      </c>
      <c r="D1646" s="67">
        <v>72382.815000000002</v>
      </c>
      <c r="E1646" s="66">
        <v>1.2881</v>
      </c>
      <c r="F1646" s="67">
        <v>93236.304001500001</v>
      </c>
      <c r="G1646" s="66" t="s">
        <v>82</v>
      </c>
      <c r="H1646" s="68">
        <v>5.3167670510819104E-4</v>
      </c>
      <c r="I1646" s="87">
        <v>49.571570907983201</v>
      </c>
      <c r="J1646" s="69" t="str">
        <f>_xlfn.XLOOKUP(SimpleBB[[#This Row],[customer_code]],'Input  - indicative charges'!$B$13:$B$69,'Input  - indicative charges'!$E$13:$E$69)</f>
        <v>Major Industrial</v>
      </c>
      <c r="K1646" s="70">
        <f t="shared" si="25"/>
        <v>45.826614201590452</v>
      </c>
    </row>
    <row r="1647" spans="1:11" x14ac:dyDescent="0.25">
      <c r="A1647" s="65">
        <v>44501</v>
      </c>
      <c r="B1647" s="66" t="s">
        <v>139</v>
      </c>
      <c r="C1647" s="66" t="s">
        <v>137</v>
      </c>
      <c r="D1647" s="67">
        <v>72382.815000000002</v>
      </c>
      <c r="E1647" s="66">
        <v>1.2881</v>
      </c>
      <c r="F1647" s="67">
        <v>93236.304001500001</v>
      </c>
      <c r="G1647" s="66" t="s">
        <v>84</v>
      </c>
      <c r="H1647" s="68">
        <v>2.8410036539711597E-10</v>
      </c>
      <c r="I1647" s="87">
        <v>2.6488468035102798E-5</v>
      </c>
      <c r="J1647" s="69" t="str">
        <f>_xlfn.XLOOKUP(SimpleBB[[#This Row],[customer_code]],'Input  - indicative charges'!$B$13:$B$69,'Input  - indicative charges'!$E$13:$E$69)</f>
        <v>Major Industrial</v>
      </c>
      <c r="K1647" s="70">
        <f t="shared" si="25"/>
        <v>2.4487358040136857E-5</v>
      </c>
    </row>
    <row r="1648" spans="1:11" x14ac:dyDescent="0.25">
      <c r="A1648" s="65">
        <v>44501</v>
      </c>
      <c r="B1648" s="66" t="s">
        <v>139</v>
      </c>
      <c r="C1648" s="66" t="s">
        <v>137</v>
      </c>
      <c r="D1648" s="67">
        <v>72382.815000000002</v>
      </c>
      <c r="E1648" s="66">
        <v>1.2881</v>
      </c>
      <c r="F1648" s="67">
        <v>93236.304001500001</v>
      </c>
      <c r="G1648" s="66" t="s">
        <v>86</v>
      </c>
      <c r="H1648" s="68">
        <v>3.8084711440224803E-5</v>
      </c>
      <c r="I1648" s="87">
        <v>3.5508777336502</v>
      </c>
      <c r="J1648" s="69" t="str">
        <f>_xlfn.XLOOKUP(SimpleBB[[#This Row],[customer_code]],'Input  - indicative charges'!$B$13:$B$69,'Input  - indicative charges'!$E$13:$E$69)</f>
        <v>North Island generation</v>
      </c>
      <c r="K1648" s="70">
        <f t="shared" si="25"/>
        <v>3.2826214904317217</v>
      </c>
    </row>
    <row r="1649" spans="1:11" x14ac:dyDescent="0.25">
      <c r="A1649" s="65">
        <v>44501</v>
      </c>
      <c r="B1649" s="66" t="s">
        <v>139</v>
      </c>
      <c r="C1649" s="66" t="s">
        <v>137</v>
      </c>
      <c r="D1649" s="67">
        <v>72382.815000000002</v>
      </c>
      <c r="E1649" s="66">
        <v>1.2881</v>
      </c>
      <c r="F1649" s="67">
        <v>93236.304001500001</v>
      </c>
      <c r="G1649" s="66" t="s">
        <v>88</v>
      </c>
      <c r="H1649" s="68">
        <v>3.2187796330352299E-3</v>
      </c>
      <c r="I1649" s="87">
        <v>300.10711637950999</v>
      </c>
      <c r="J1649" s="69" t="str">
        <f>_xlfn.XLOOKUP(SimpleBB[[#This Row],[customer_code]],'Input  - indicative charges'!$B$13:$B$69,'Input  - indicative charges'!$E$13:$E$69)</f>
        <v>North Island generation</v>
      </c>
      <c r="K1649" s="70">
        <f t="shared" si="25"/>
        <v>277.43508606988269</v>
      </c>
    </row>
    <row r="1650" spans="1:11" x14ac:dyDescent="0.25">
      <c r="A1650" s="65">
        <v>44501</v>
      </c>
      <c r="B1650" s="66" t="s">
        <v>139</v>
      </c>
      <c r="C1650" s="66" t="s">
        <v>137</v>
      </c>
      <c r="D1650" s="67">
        <v>72382.815000000002</v>
      </c>
      <c r="E1650" s="66">
        <v>1.2881</v>
      </c>
      <c r="F1650" s="67">
        <v>93236.304001500001</v>
      </c>
      <c r="G1650" s="66" t="s">
        <v>90</v>
      </c>
      <c r="H1650" s="68">
        <v>2.5067266564963E-5</v>
      </c>
      <c r="I1650" s="87">
        <v>2.33717928593753</v>
      </c>
      <c r="J1650" s="69" t="str">
        <f>_xlfn.XLOOKUP(SimpleBB[[#This Row],[customer_code]],'Input  - indicative charges'!$B$13:$B$69,'Input  - indicative charges'!$E$13:$E$69)</f>
        <v>Upper South Island distributor</v>
      </c>
      <c r="K1650" s="70">
        <f t="shared" si="25"/>
        <v>2.1606136641386775</v>
      </c>
    </row>
    <row r="1651" spans="1:11" x14ac:dyDescent="0.25">
      <c r="A1651" s="65">
        <v>44501</v>
      </c>
      <c r="B1651" s="66" t="s">
        <v>139</v>
      </c>
      <c r="C1651" s="66" t="s">
        <v>137</v>
      </c>
      <c r="D1651" s="67">
        <v>72382.815000000002</v>
      </c>
      <c r="E1651" s="66">
        <v>1.2881</v>
      </c>
      <c r="F1651" s="67">
        <v>93236.304001500001</v>
      </c>
      <c r="G1651" s="66" t="s">
        <v>92</v>
      </c>
      <c r="H1651" s="68">
        <v>2.1069563961040799E-2</v>
      </c>
      <c r="I1651" s="87">
        <v>1964.4482706506501</v>
      </c>
      <c r="J1651" s="69" t="str">
        <f>_xlfn.XLOOKUP(SimpleBB[[#This Row],[customer_code]],'Input  - indicative charges'!$B$13:$B$69,'Input  - indicative charges'!$E$13:$E$69)</f>
        <v>North Island generation</v>
      </c>
      <c r="K1651" s="70">
        <f t="shared" si="25"/>
        <v>1816.0411576464903</v>
      </c>
    </row>
    <row r="1652" spans="1:11" x14ac:dyDescent="0.25">
      <c r="A1652" s="65">
        <v>44501</v>
      </c>
      <c r="B1652" s="66" t="s">
        <v>139</v>
      </c>
      <c r="C1652" s="66" t="s">
        <v>137</v>
      </c>
      <c r="D1652" s="67">
        <v>72382.815000000002</v>
      </c>
      <c r="E1652" s="66">
        <v>1.2881</v>
      </c>
      <c r="F1652" s="67">
        <v>93236.304001500001</v>
      </c>
      <c r="G1652" s="66" t="s">
        <v>94</v>
      </c>
      <c r="H1652" s="68">
        <v>0.111987667455832</v>
      </c>
      <c r="I1652" s="87">
        <v>10441.316207330799</v>
      </c>
      <c r="J1652" s="69" t="str">
        <f>_xlfn.XLOOKUP(SimpleBB[[#This Row],[customer_code]],'Input  - indicative charges'!$B$13:$B$69,'Input  - indicative charges'!$E$13:$E$69)</f>
        <v>North Island generation</v>
      </c>
      <c r="K1652" s="70">
        <f t="shared" si="25"/>
        <v>9652.5117285138167</v>
      </c>
    </row>
    <row r="1653" spans="1:11" x14ac:dyDescent="0.25">
      <c r="A1653" s="65">
        <v>44501</v>
      </c>
      <c r="B1653" s="66" t="s">
        <v>139</v>
      </c>
      <c r="C1653" s="66" t="s">
        <v>137</v>
      </c>
      <c r="D1653" s="67">
        <v>72382.815000000002</v>
      </c>
      <c r="E1653" s="66">
        <v>1.2881</v>
      </c>
      <c r="F1653" s="67">
        <v>93236.304001500001</v>
      </c>
      <c r="G1653" s="66" t="s">
        <v>96</v>
      </c>
      <c r="H1653" s="68">
        <v>6.5280141248525E-5</v>
      </c>
      <c r="I1653" s="87">
        <v>6.0864790947083298</v>
      </c>
      <c r="J1653" s="69" t="str">
        <f>_xlfn.XLOOKUP(SimpleBB[[#This Row],[customer_code]],'Input  - indicative charges'!$B$13:$B$69,'Input  - indicative charges'!$E$13:$E$69)</f>
        <v>Upper North Island distributor</v>
      </c>
      <c r="K1653" s="70">
        <f t="shared" si="25"/>
        <v>5.6266671442991401</v>
      </c>
    </row>
    <row r="1654" spans="1:11" x14ac:dyDescent="0.25">
      <c r="A1654" s="65">
        <v>44501</v>
      </c>
      <c r="B1654" s="66" t="s">
        <v>139</v>
      </c>
      <c r="C1654" s="66" t="s">
        <v>137</v>
      </c>
      <c r="D1654" s="67">
        <v>72382.815000000002</v>
      </c>
      <c r="E1654" s="66">
        <v>1.2881</v>
      </c>
      <c r="F1654" s="67">
        <v>93236.304001500001</v>
      </c>
      <c r="G1654" s="66" t="s">
        <v>98</v>
      </c>
      <c r="H1654" s="68">
        <v>2.53723080525402E-5</v>
      </c>
      <c r="I1654" s="87">
        <v>2.36562022680635</v>
      </c>
      <c r="J1654" s="69" t="str">
        <f>_xlfn.XLOOKUP(SimpleBB[[#This Row],[customer_code]],'Input  - indicative charges'!$B$13:$B$69,'Input  - indicative charges'!$E$13:$E$69)</f>
        <v>Major Industrial</v>
      </c>
      <c r="K1654" s="70">
        <f t="shared" si="25"/>
        <v>2.1869059926013965</v>
      </c>
    </row>
    <row r="1655" spans="1:11" x14ac:dyDescent="0.25">
      <c r="A1655" s="65">
        <v>44501</v>
      </c>
      <c r="B1655" s="66" t="s">
        <v>139</v>
      </c>
      <c r="C1655" s="66" t="s">
        <v>137</v>
      </c>
      <c r="D1655" s="67">
        <v>72382.815000000002</v>
      </c>
      <c r="E1655" s="66">
        <v>1.2881</v>
      </c>
      <c r="F1655" s="67">
        <v>93236.304001500001</v>
      </c>
      <c r="G1655" s="66" t="s">
        <v>100</v>
      </c>
      <c r="H1655" s="68">
        <v>1.9244040630288901E-2</v>
      </c>
      <c r="I1655" s="87">
        <v>1794.2432224228401</v>
      </c>
      <c r="J1655" s="69" t="str">
        <f>_xlfn.XLOOKUP(SimpleBB[[#This Row],[customer_code]],'Input  - indicative charges'!$B$13:$B$69,'Input  - indicative charges'!$E$13:$E$69)</f>
        <v>North Island generation</v>
      </c>
      <c r="K1655" s="70">
        <f t="shared" si="25"/>
        <v>1658.6944983127064</v>
      </c>
    </row>
    <row r="1656" spans="1:11" x14ac:dyDescent="0.25">
      <c r="A1656" s="65">
        <v>44501</v>
      </c>
      <c r="B1656" s="66" t="s">
        <v>139</v>
      </c>
      <c r="C1656" s="66" t="s">
        <v>137</v>
      </c>
      <c r="D1656" s="67">
        <v>72382.815000000002</v>
      </c>
      <c r="E1656" s="66">
        <v>1.2881</v>
      </c>
      <c r="F1656" s="67">
        <v>93236.304001500001</v>
      </c>
      <c r="G1656" s="66" t="s">
        <v>102</v>
      </c>
      <c r="H1656" s="68">
        <v>2.35564823639174E-2</v>
      </c>
      <c r="I1656" s="87">
        <v>2196.31935088817</v>
      </c>
      <c r="J1656" s="69" t="str">
        <f>_xlfn.XLOOKUP(SimpleBB[[#This Row],[customer_code]],'Input  - indicative charges'!$B$13:$B$69,'Input  - indicative charges'!$E$13:$E$69)</f>
        <v>Lower North Island distributor</v>
      </c>
      <c r="K1656" s="70">
        <f t="shared" si="25"/>
        <v>2030.3951985598803</v>
      </c>
    </row>
    <row r="1657" spans="1:11" x14ac:dyDescent="0.25">
      <c r="A1657" s="65">
        <v>44501</v>
      </c>
      <c r="B1657" s="66" t="s">
        <v>139</v>
      </c>
      <c r="C1657" s="66" t="s">
        <v>137</v>
      </c>
      <c r="D1657" s="67">
        <v>72382.815000000002</v>
      </c>
      <c r="E1657" s="66">
        <v>1.2881</v>
      </c>
      <c r="F1657" s="67">
        <v>93236.304001500001</v>
      </c>
      <c r="G1657" s="66" t="s">
        <v>104</v>
      </c>
      <c r="H1657" s="68">
        <v>2.07828466534213E-3</v>
      </c>
      <c r="I1657" s="87">
        <v>193.771580859495</v>
      </c>
      <c r="J1657" s="69" t="str">
        <f>_xlfn.XLOOKUP(SimpleBB[[#This Row],[customer_code]],'Input  - indicative charges'!$B$13:$B$69,'Input  - indicative charges'!$E$13:$E$69)</f>
        <v>Lower North Island distributor</v>
      </c>
      <c r="K1657" s="70">
        <f t="shared" si="25"/>
        <v>179.13282384703112</v>
      </c>
    </row>
    <row r="1658" spans="1:11" x14ac:dyDescent="0.25">
      <c r="A1658" s="65">
        <v>44501</v>
      </c>
      <c r="B1658" s="66" t="s">
        <v>139</v>
      </c>
      <c r="C1658" s="66" t="s">
        <v>137</v>
      </c>
      <c r="D1658" s="67">
        <v>72382.815000000002</v>
      </c>
      <c r="E1658" s="66">
        <v>1.2881</v>
      </c>
      <c r="F1658" s="67">
        <v>93236.304001500001</v>
      </c>
      <c r="G1658" s="66" t="s">
        <v>106</v>
      </c>
      <c r="H1658" s="68">
        <v>5.0538324484094201E-3</v>
      </c>
      <c r="I1658" s="87">
        <v>471.20065853254602</v>
      </c>
      <c r="J1658" s="69" t="str">
        <f>_xlfn.XLOOKUP(SimpleBB[[#This Row],[customer_code]],'Input  - indicative charges'!$B$13:$B$69,'Input  - indicative charges'!$E$13:$E$69)</f>
        <v>Upper North Island distributor</v>
      </c>
      <c r="K1658" s="70">
        <f t="shared" si="25"/>
        <v>435.60311675797305</v>
      </c>
    </row>
    <row r="1659" spans="1:11" x14ac:dyDescent="0.25">
      <c r="A1659" s="65">
        <v>44501</v>
      </c>
      <c r="B1659" s="66" t="s">
        <v>139</v>
      </c>
      <c r="C1659" s="66" t="s">
        <v>137</v>
      </c>
      <c r="D1659" s="67">
        <v>72382.815000000002</v>
      </c>
      <c r="E1659" s="66">
        <v>1.2881</v>
      </c>
      <c r="F1659" s="67">
        <v>93236.304001500001</v>
      </c>
      <c r="G1659" s="66" t="s">
        <v>108</v>
      </c>
      <c r="H1659" s="68">
        <v>4.6932854130291198E-3</v>
      </c>
      <c r="I1659" s="87">
        <v>437.584585534989</v>
      </c>
      <c r="J1659" s="69" t="str">
        <f>_xlfn.XLOOKUP(SimpleBB[[#This Row],[customer_code]],'Input  - indicative charges'!$B$13:$B$69,'Input  - indicative charges'!$E$13:$E$69)</f>
        <v>Lower North Island distributor</v>
      </c>
      <c r="K1659" s="70">
        <f t="shared" si="25"/>
        <v>404.52661907967462</v>
      </c>
    </row>
    <row r="1660" spans="1:11" x14ac:dyDescent="0.25">
      <c r="A1660" s="65">
        <v>44501</v>
      </c>
      <c r="B1660" s="66" t="s">
        <v>139</v>
      </c>
      <c r="C1660" s="66" t="s">
        <v>137</v>
      </c>
      <c r="D1660" s="67">
        <v>72382.815000000002</v>
      </c>
      <c r="E1660" s="66">
        <v>1.2881</v>
      </c>
      <c r="F1660" s="67">
        <v>93236.304001500001</v>
      </c>
      <c r="G1660" s="66" t="s">
        <v>110</v>
      </c>
      <c r="H1660" s="68">
        <v>1.11029151644394E-5</v>
      </c>
      <c r="I1660" s="87">
        <v>1.0351947735745399</v>
      </c>
      <c r="J1660" s="69" t="str">
        <f>_xlfn.XLOOKUP(SimpleBB[[#This Row],[customer_code]],'Input  - indicative charges'!$B$13:$B$69,'Input  - indicative charges'!$E$13:$E$69)</f>
        <v>Lower South Island distributor</v>
      </c>
      <c r="K1660" s="70">
        <f t="shared" si="25"/>
        <v>0.95698947286061065</v>
      </c>
    </row>
    <row r="1661" spans="1:11" x14ac:dyDescent="0.25">
      <c r="A1661" s="65">
        <v>44501</v>
      </c>
      <c r="B1661" s="66" t="s">
        <v>139</v>
      </c>
      <c r="C1661" s="66" t="s">
        <v>137</v>
      </c>
      <c r="D1661" s="67">
        <v>72382.815000000002</v>
      </c>
      <c r="E1661" s="66">
        <v>1.2881</v>
      </c>
      <c r="F1661" s="67">
        <v>93236.304001500001</v>
      </c>
      <c r="G1661" s="66" t="s">
        <v>112</v>
      </c>
      <c r="H1661" s="68">
        <v>2.65899187076823E-3</v>
      </c>
      <c r="I1661" s="87">
        <v>247.91457440046401</v>
      </c>
      <c r="J1661" s="69" t="str">
        <f>_xlfn.XLOOKUP(SimpleBB[[#This Row],[customer_code]],'Input  - indicative charges'!$B$13:$B$69,'Input  - indicative charges'!$E$13:$E$69)</f>
        <v>North Island generation</v>
      </c>
      <c r="K1661" s="70">
        <f t="shared" si="25"/>
        <v>229.18550588381541</v>
      </c>
    </row>
    <row r="1662" spans="1:11" x14ac:dyDescent="0.25">
      <c r="A1662" s="65">
        <v>44501</v>
      </c>
      <c r="B1662" s="66" t="s">
        <v>139</v>
      </c>
      <c r="C1662" s="66" t="s">
        <v>137</v>
      </c>
      <c r="D1662" s="67">
        <v>72382.815000000002</v>
      </c>
      <c r="E1662" s="66">
        <v>1.2881</v>
      </c>
      <c r="F1662" s="67">
        <v>93236.304001500001</v>
      </c>
      <c r="G1662" s="66" t="s">
        <v>114</v>
      </c>
      <c r="H1662" s="68">
        <v>2.3756678559011101E-3</v>
      </c>
      <c r="I1662" s="87">
        <v>221.49849041938799</v>
      </c>
      <c r="J1662" s="69" t="str">
        <f>_xlfn.XLOOKUP(SimpleBB[[#This Row],[customer_code]],'Input  - indicative charges'!$B$13:$B$69,'Input  - indicative charges'!$E$13:$E$69)</f>
        <v>Lower North Island distributor</v>
      </c>
      <c r="K1662" s="70">
        <f t="shared" si="25"/>
        <v>204.76506353865199</v>
      </c>
    </row>
    <row r="1663" spans="1:11" x14ac:dyDescent="0.25">
      <c r="A1663" s="65">
        <v>44501</v>
      </c>
      <c r="B1663" s="66" t="s">
        <v>139</v>
      </c>
      <c r="C1663" s="66" t="s">
        <v>137</v>
      </c>
      <c r="D1663" s="67">
        <v>72382.815000000002</v>
      </c>
      <c r="E1663" s="66">
        <v>1.2881</v>
      </c>
      <c r="F1663" s="67">
        <v>93236.304001500001</v>
      </c>
      <c r="G1663" s="66" t="s">
        <v>116</v>
      </c>
      <c r="H1663" s="68">
        <v>1.1941978995394001E-4</v>
      </c>
      <c r="I1663" s="87">
        <v>11.1342598399408</v>
      </c>
      <c r="J1663" s="69" t="str">
        <f>_xlfn.XLOOKUP(SimpleBB[[#This Row],[customer_code]],'Input  - indicative charges'!$B$13:$B$69,'Input  - indicative charges'!$E$13:$E$69)</f>
        <v>Major Industrial</v>
      </c>
      <c r="K1663" s="70">
        <f t="shared" si="25"/>
        <v>10.293105922593575</v>
      </c>
    </row>
    <row r="1664" spans="1:11" x14ac:dyDescent="0.25">
      <c r="A1664" s="65">
        <v>44501</v>
      </c>
      <c r="B1664" s="66" t="s">
        <v>139</v>
      </c>
      <c r="C1664" s="66" t="s">
        <v>137</v>
      </c>
      <c r="D1664" s="67">
        <v>72382.815000000002</v>
      </c>
      <c r="E1664" s="66">
        <v>1.2881</v>
      </c>
      <c r="F1664" s="67">
        <v>93236.304001500001</v>
      </c>
      <c r="G1664" s="66" t="s">
        <v>118</v>
      </c>
      <c r="H1664" s="68">
        <v>5.20906844209834E-6</v>
      </c>
      <c r="I1664" s="87">
        <v>0.48567428883210001</v>
      </c>
      <c r="J1664" s="69" t="str">
        <f>_xlfn.XLOOKUP(SimpleBB[[#This Row],[customer_code]],'Input  - indicative charges'!$B$13:$B$69,'Input  - indicative charges'!$E$13:$E$69)</f>
        <v>Upper South Island distributor</v>
      </c>
      <c r="K1664" s="70">
        <f t="shared" si="25"/>
        <v>0.44898331552281179</v>
      </c>
    </row>
    <row r="1665" spans="1:11" x14ac:dyDescent="0.25">
      <c r="A1665" s="65">
        <v>44501</v>
      </c>
      <c r="B1665" s="66" t="s">
        <v>139</v>
      </c>
      <c r="C1665" s="66" t="s">
        <v>137</v>
      </c>
      <c r="D1665" s="67">
        <v>72382.815000000002</v>
      </c>
      <c r="E1665" s="66">
        <v>1.2881</v>
      </c>
      <c r="F1665" s="67">
        <v>93236.304001500001</v>
      </c>
      <c r="G1665" s="66" t="s">
        <v>120</v>
      </c>
      <c r="H1665" s="68">
        <v>2.03758777680711E-2</v>
      </c>
      <c r="I1665" s="87">
        <v>1899.77153388129</v>
      </c>
      <c r="J1665" s="69" t="str">
        <f>_xlfn.XLOOKUP(SimpleBB[[#This Row],[customer_code]],'Input  - indicative charges'!$B$13:$B$69,'Input  - indicative charges'!$E$13:$E$69)</f>
        <v>Lower North Island distributor</v>
      </c>
      <c r="K1665" s="70">
        <f t="shared" si="25"/>
        <v>1756.2505193943955</v>
      </c>
    </row>
    <row r="1666" spans="1:11" x14ac:dyDescent="0.25">
      <c r="A1666" s="65">
        <v>44501</v>
      </c>
      <c r="B1666" s="66" t="s">
        <v>139</v>
      </c>
      <c r="C1666" s="66" t="s">
        <v>137</v>
      </c>
      <c r="D1666" s="67">
        <v>72382.815000000002</v>
      </c>
      <c r="E1666" s="66">
        <v>1.2881</v>
      </c>
      <c r="F1666" s="67">
        <v>93236.304001500001</v>
      </c>
      <c r="G1666" s="66" t="s">
        <v>241</v>
      </c>
      <c r="H1666" s="68">
        <v>3.30861757042902E-4</v>
      </c>
      <c r="I1666" s="87">
        <v>30.848327362122401</v>
      </c>
      <c r="J1666" s="69" t="str">
        <f>_xlfn.XLOOKUP(SimpleBB[[#This Row],[customer_code]],'Input  - indicative charges'!$B$13:$B$69,'Input  - indicative charges'!$E$13:$E$69)</f>
        <v>North Island generation</v>
      </c>
      <c r="K1666" s="70">
        <f t="shared" si="25"/>
        <v>28.517845428228828</v>
      </c>
    </row>
    <row r="1667" spans="1:11" x14ac:dyDescent="0.25">
      <c r="A1667" s="65">
        <v>44531</v>
      </c>
      <c r="B1667" s="66" t="s">
        <v>139</v>
      </c>
      <c r="C1667" s="66" t="s">
        <v>137</v>
      </c>
      <c r="D1667" s="67">
        <v>60983.03</v>
      </c>
      <c r="E1667" s="66">
        <v>1.2383</v>
      </c>
      <c r="F1667" s="67">
        <v>75515.286049000002</v>
      </c>
      <c r="G1667" s="66" t="s">
        <v>8</v>
      </c>
      <c r="H1667" s="68">
        <v>2.7141581649337401E-5</v>
      </c>
      <c r="I1667" s="87">
        <v>2.0496043020719998</v>
      </c>
      <c r="J1667" s="69" t="str">
        <f>_xlfn.XLOOKUP(SimpleBB[[#This Row],[customer_code]],'Input  - indicative charges'!$B$13:$B$69,'Input  - indicative charges'!$E$13:$E$69)</f>
        <v>Lower South Island distributor</v>
      </c>
      <c r="K1667" s="70">
        <f t="shared" si="25"/>
        <v>1.8947639523331572</v>
      </c>
    </row>
    <row r="1668" spans="1:11" x14ac:dyDescent="0.25">
      <c r="A1668" s="65">
        <v>44531</v>
      </c>
      <c r="B1668" s="66" t="s">
        <v>139</v>
      </c>
      <c r="C1668" s="66" t="s">
        <v>137</v>
      </c>
      <c r="D1668" s="67">
        <v>60983.03</v>
      </c>
      <c r="E1668" s="66">
        <v>1.2383</v>
      </c>
      <c r="F1668" s="67">
        <v>75515.286049000002</v>
      </c>
      <c r="G1668" s="66" t="s">
        <v>10</v>
      </c>
      <c r="H1668" s="68">
        <v>1.27890465499365E-6</v>
      </c>
      <c r="I1668" s="87">
        <v>9.6576850851243498E-2</v>
      </c>
      <c r="J1668" s="69" t="str">
        <f>_xlfn.XLOOKUP(SimpleBB[[#This Row],[customer_code]],'Input  - indicative charges'!$B$13:$B$69,'Input  - indicative charges'!$E$13:$E$69)</f>
        <v>Upper South Island distributor</v>
      </c>
      <c r="K1668" s="70">
        <f t="shared" si="25"/>
        <v>8.9280811636569132E-2</v>
      </c>
    </row>
    <row r="1669" spans="1:11" x14ac:dyDescent="0.25">
      <c r="A1669" s="65">
        <v>44531</v>
      </c>
      <c r="B1669" s="66" t="s">
        <v>139</v>
      </c>
      <c r="C1669" s="66" t="s">
        <v>137</v>
      </c>
      <c r="D1669" s="67">
        <v>60983.03</v>
      </c>
      <c r="E1669" s="66">
        <v>1.2383</v>
      </c>
      <c r="F1669" s="67">
        <v>75515.286049000002</v>
      </c>
      <c r="G1669" s="66" t="s">
        <v>12</v>
      </c>
      <c r="H1669" s="68">
        <v>4.0916063623891899E-2</v>
      </c>
      <c r="I1669" s="87">
        <v>3089.78824855728</v>
      </c>
      <c r="J1669" s="69" t="str">
        <f>_xlfn.XLOOKUP(SimpleBB[[#This Row],[customer_code]],'Input  - indicative charges'!$B$13:$B$69,'Input  - indicative charges'!$E$13:$E$69)</f>
        <v>Lower North Island distributor</v>
      </c>
      <c r="K1669" s="70">
        <f t="shared" si="25"/>
        <v>2856.365683752003</v>
      </c>
    </row>
    <row r="1670" spans="1:11" x14ac:dyDescent="0.25">
      <c r="A1670" s="65">
        <v>44531</v>
      </c>
      <c r="B1670" s="66" t="s">
        <v>139</v>
      </c>
      <c r="C1670" s="66" t="s">
        <v>137</v>
      </c>
      <c r="D1670" s="67">
        <v>60983.03</v>
      </c>
      <c r="E1670" s="66">
        <v>1.2383</v>
      </c>
      <c r="F1670" s="67">
        <v>75515.286049000002</v>
      </c>
      <c r="G1670" s="66" t="s">
        <v>14</v>
      </c>
      <c r="H1670" s="68">
        <v>4.8922326448037302E-3</v>
      </c>
      <c r="I1670" s="87">
        <v>369.438347590609</v>
      </c>
      <c r="J1670" s="69" t="str">
        <f>_xlfn.XLOOKUP(SimpleBB[[#This Row],[customer_code]],'Input  - indicative charges'!$B$13:$B$69,'Input  - indicative charges'!$E$13:$E$69)</f>
        <v>Upper North Island distributor</v>
      </c>
      <c r="K1670" s="70">
        <f t="shared" si="25"/>
        <v>341.5285881848344</v>
      </c>
    </row>
    <row r="1671" spans="1:11" x14ac:dyDescent="0.25">
      <c r="A1671" s="65">
        <v>44531</v>
      </c>
      <c r="B1671" s="66" t="s">
        <v>139</v>
      </c>
      <c r="C1671" s="66" t="s">
        <v>137</v>
      </c>
      <c r="D1671" s="67">
        <v>60983.03</v>
      </c>
      <c r="E1671" s="66">
        <v>1.2383</v>
      </c>
      <c r="F1671" s="67">
        <v>75515.286049000002</v>
      </c>
      <c r="G1671" s="66" t="s">
        <v>16</v>
      </c>
      <c r="H1671" s="68">
        <v>3.5666576167424302E-2</v>
      </c>
      <c r="I1671" s="87">
        <v>2693.37170167149</v>
      </c>
      <c r="J1671" s="69" t="str">
        <f>_xlfn.XLOOKUP(SimpleBB[[#This Row],[customer_code]],'Input  - indicative charges'!$B$13:$B$69,'Input  - indicative charges'!$E$13:$E$69)</f>
        <v>South Island generation</v>
      </c>
      <c r="K1671" s="70">
        <f t="shared" si="25"/>
        <v>2489.8970037300796</v>
      </c>
    </row>
    <row r="1672" spans="1:11" x14ac:dyDescent="0.25">
      <c r="A1672" s="65">
        <v>44531</v>
      </c>
      <c r="B1672" s="66" t="s">
        <v>139</v>
      </c>
      <c r="C1672" s="66" t="s">
        <v>137</v>
      </c>
      <c r="D1672" s="67">
        <v>60983.03</v>
      </c>
      <c r="E1672" s="66">
        <v>1.2383</v>
      </c>
      <c r="F1672" s="67">
        <v>75515.286049000002</v>
      </c>
      <c r="G1672" s="66" t="s">
        <v>19</v>
      </c>
      <c r="H1672" s="68">
        <v>6.7020754828336194E-5</v>
      </c>
      <c r="I1672" s="87">
        <v>5.0610914720817002</v>
      </c>
      <c r="J1672" s="69" t="str">
        <f>_xlfn.XLOOKUP(SimpleBB[[#This Row],[customer_code]],'Input  - indicative charges'!$B$13:$B$69,'Input  - indicative charges'!$E$13:$E$69)</f>
        <v>Lower South Island distributor</v>
      </c>
      <c r="K1672" s="70">
        <f t="shared" si="25"/>
        <v>4.6787439268481243</v>
      </c>
    </row>
    <row r="1673" spans="1:11" x14ac:dyDescent="0.25">
      <c r="A1673" s="65">
        <v>44531</v>
      </c>
      <c r="B1673" s="66" t="s">
        <v>139</v>
      </c>
      <c r="C1673" s="66" t="s">
        <v>137</v>
      </c>
      <c r="D1673" s="67">
        <v>60983.03</v>
      </c>
      <c r="E1673" s="66">
        <v>1.2383</v>
      </c>
      <c r="F1673" s="67">
        <v>75515.286049000002</v>
      </c>
      <c r="G1673" s="66" t="s">
        <v>21</v>
      </c>
      <c r="H1673" s="68">
        <v>1.9745899991280101E-5</v>
      </c>
      <c r="I1673" s="87">
        <v>1.4911172861364601</v>
      </c>
      <c r="J1673" s="69" t="str">
        <f>_xlfn.XLOOKUP(SimpleBB[[#This Row],[customer_code]],'Input  - indicative charges'!$B$13:$B$69,'Input  - indicative charges'!$E$13:$E$69)</f>
        <v>Upper South Island distributor</v>
      </c>
      <c r="K1673" s="70">
        <f t="shared" si="25"/>
        <v>1.3784686534937614</v>
      </c>
    </row>
    <row r="1674" spans="1:11" x14ac:dyDescent="0.25">
      <c r="A1674" s="65">
        <v>44531</v>
      </c>
      <c r="B1674" s="66" t="s">
        <v>139</v>
      </c>
      <c r="C1674" s="66" t="s">
        <v>137</v>
      </c>
      <c r="D1674" s="67">
        <v>60983.03</v>
      </c>
      <c r="E1674" s="66">
        <v>1.2383</v>
      </c>
      <c r="F1674" s="67">
        <v>75515.286049000002</v>
      </c>
      <c r="G1674" s="66" t="s">
        <v>23</v>
      </c>
      <c r="H1674" s="68">
        <v>9.86462703120156E-5</v>
      </c>
      <c r="I1674" s="87">
        <v>7.4493013202788303</v>
      </c>
      <c r="J1674" s="69" t="str">
        <f>_xlfn.XLOOKUP(SimpleBB[[#This Row],[customer_code]],'Input  - indicative charges'!$B$13:$B$69,'Input  - indicative charges'!$E$13:$E$69)</f>
        <v>Lower North Island distributor</v>
      </c>
      <c r="K1674" s="70">
        <f t="shared" si="25"/>
        <v>6.8865329749079986</v>
      </c>
    </row>
    <row r="1675" spans="1:11" x14ac:dyDescent="0.25">
      <c r="A1675" s="65">
        <v>44531</v>
      </c>
      <c r="B1675" s="66" t="s">
        <v>139</v>
      </c>
      <c r="C1675" s="66" t="s">
        <v>137</v>
      </c>
      <c r="D1675" s="67">
        <v>60983.03</v>
      </c>
      <c r="E1675" s="66">
        <v>1.2383</v>
      </c>
      <c r="F1675" s="67">
        <v>75515.286049000002</v>
      </c>
      <c r="G1675" s="66" t="s">
        <v>25</v>
      </c>
      <c r="H1675" s="68">
        <v>4.4749343287398498E-2</v>
      </c>
      <c r="I1675" s="87">
        <v>3379.25945885279</v>
      </c>
      <c r="J1675" s="69" t="str">
        <f>_xlfn.XLOOKUP(SimpleBB[[#This Row],[customer_code]],'Input  - indicative charges'!$B$13:$B$69,'Input  - indicative charges'!$E$13:$E$69)</f>
        <v>North Island generation</v>
      </c>
      <c r="K1675" s="70">
        <f t="shared" si="25"/>
        <v>3123.9683687930669</v>
      </c>
    </row>
    <row r="1676" spans="1:11" x14ac:dyDescent="0.25">
      <c r="A1676" s="65">
        <v>44531</v>
      </c>
      <c r="B1676" s="66" t="s">
        <v>139</v>
      </c>
      <c r="C1676" s="66" t="s">
        <v>137</v>
      </c>
      <c r="D1676" s="67">
        <v>60983.03</v>
      </c>
      <c r="E1676" s="66">
        <v>1.2383</v>
      </c>
      <c r="F1676" s="67">
        <v>75515.286049000002</v>
      </c>
      <c r="G1676" s="66" t="s">
        <v>27</v>
      </c>
      <c r="H1676" s="68">
        <v>2.84079390344616E-2</v>
      </c>
      <c r="I1676" s="87">
        <v>2145.2336422499202</v>
      </c>
      <c r="J1676" s="69" t="str">
        <f>_xlfn.XLOOKUP(SimpleBB[[#This Row],[customer_code]],'Input  - indicative charges'!$B$13:$B$69,'Input  - indicative charges'!$E$13:$E$69)</f>
        <v>Lower North Island distributor</v>
      </c>
      <c r="K1676" s="70">
        <f t="shared" si="25"/>
        <v>1983.1688343737312</v>
      </c>
    </row>
    <row r="1677" spans="1:11" x14ac:dyDescent="0.25">
      <c r="A1677" s="65">
        <v>44531</v>
      </c>
      <c r="B1677" s="66" t="s">
        <v>139</v>
      </c>
      <c r="C1677" s="66" t="s">
        <v>137</v>
      </c>
      <c r="D1677" s="67">
        <v>60983.03</v>
      </c>
      <c r="E1677" s="66">
        <v>1.2383</v>
      </c>
      <c r="F1677" s="67">
        <v>75515.286049000002</v>
      </c>
      <c r="G1677" s="66" t="s">
        <v>29</v>
      </c>
      <c r="H1677" s="68">
        <v>1.8640034527651401E-4</v>
      </c>
      <c r="I1677" s="87">
        <v>14.076075393188299</v>
      </c>
      <c r="J1677" s="69" t="str">
        <f>_xlfn.XLOOKUP(SimpleBB[[#This Row],[customer_code]],'Input  - indicative charges'!$B$13:$B$69,'Input  - indicative charges'!$E$13:$E$69)</f>
        <v>Lower North Island distributor</v>
      </c>
      <c r="K1677" s="70">
        <f t="shared" si="25"/>
        <v>13.012677724365965</v>
      </c>
    </row>
    <row r="1678" spans="1:11" x14ac:dyDescent="0.25">
      <c r="A1678" s="65">
        <v>44531</v>
      </c>
      <c r="B1678" s="66" t="s">
        <v>139</v>
      </c>
      <c r="C1678" s="66" t="s">
        <v>137</v>
      </c>
      <c r="D1678" s="67">
        <v>60983.03</v>
      </c>
      <c r="E1678" s="66">
        <v>1.2383</v>
      </c>
      <c r="F1678" s="67">
        <v>75515.286049000002</v>
      </c>
      <c r="G1678" s="66" t="s">
        <v>31</v>
      </c>
      <c r="H1678" s="68">
        <v>2.6742412476399299E-2</v>
      </c>
      <c r="I1678" s="87">
        <v>2019.4609277956399</v>
      </c>
      <c r="J1678" s="69" t="str">
        <f>_xlfn.XLOOKUP(SimpleBB[[#This Row],[customer_code]],'Input  - indicative charges'!$B$13:$B$69,'Input  - indicative charges'!$E$13:$E$69)</f>
        <v>Major Industrial</v>
      </c>
      <c r="K1678" s="70">
        <f t="shared" ref="K1678:K1741" si="26">I1678*$L$9</f>
        <v>1866.8978032804864</v>
      </c>
    </row>
    <row r="1679" spans="1:11" x14ac:dyDescent="0.25">
      <c r="A1679" s="65">
        <v>44531</v>
      </c>
      <c r="B1679" s="66" t="s">
        <v>139</v>
      </c>
      <c r="C1679" s="66" t="s">
        <v>137</v>
      </c>
      <c r="D1679" s="67">
        <v>60983.03</v>
      </c>
      <c r="E1679" s="66">
        <v>1.2383</v>
      </c>
      <c r="F1679" s="67">
        <v>75515.286049000002</v>
      </c>
      <c r="G1679" s="66" t="s">
        <v>34</v>
      </c>
      <c r="H1679" s="68">
        <v>2.19024583250352E-2</v>
      </c>
      <c r="I1679" s="87">
        <v>1653.9704055913301</v>
      </c>
      <c r="J1679" s="69" t="str">
        <f>_xlfn.XLOOKUP(SimpleBB[[#This Row],[customer_code]],'Input  - indicative charges'!$B$13:$B$69,'Input  - indicative charges'!$E$13:$E$69)</f>
        <v>Major Industrial</v>
      </c>
      <c r="K1679" s="70">
        <f t="shared" si="26"/>
        <v>1529.0187962487084</v>
      </c>
    </row>
    <row r="1680" spans="1:11" x14ac:dyDescent="0.25">
      <c r="A1680" s="65">
        <v>44531</v>
      </c>
      <c r="B1680" s="66" t="s">
        <v>139</v>
      </c>
      <c r="C1680" s="66" t="s">
        <v>137</v>
      </c>
      <c r="D1680" s="67">
        <v>60983.03</v>
      </c>
      <c r="E1680" s="66">
        <v>1.2383</v>
      </c>
      <c r="F1680" s="67">
        <v>75515.286049000002</v>
      </c>
      <c r="G1680" s="66" t="s">
        <v>36</v>
      </c>
      <c r="H1680" s="68">
        <v>1.26065303943766E-5</v>
      </c>
      <c r="I1680" s="87">
        <v>0.95198574881676801</v>
      </c>
      <c r="J1680" s="69" t="str">
        <f>_xlfn.XLOOKUP(SimpleBB[[#This Row],[customer_code]],'Input  - indicative charges'!$B$13:$B$69,'Input  - indicative charges'!$E$13:$E$69)</f>
        <v>Upper South Island distributor</v>
      </c>
      <c r="K1680" s="70">
        <f t="shared" si="26"/>
        <v>0.88006659537619125</v>
      </c>
    </row>
    <row r="1681" spans="1:11" x14ac:dyDescent="0.25">
      <c r="A1681" s="65">
        <v>44531</v>
      </c>
      <c r="B1681" s="66" t="s">
        <v>139</v>
      </c>
      <c r="C1681" s="66" t="s">
        <v>137</v>
      </c>
      <c r="D1681" s="67">
        <v>60983.03</v>
      </c>
      <c r="E1681" s="66">
        <v>1.2383</v>
      </c>
      <c r="F1681" s="67">
        <v>75515.286049000002</v>
      </c>
      <c r="G1681" s="66" t="s">
        <v>38</v>
      </c>
      <c r="H1681" s="68">
        <v>3.9967982663628103E-2</v>
      </c>
      <c r="I1681" s="87">
        <v>3018.1936436453502</v>
      </c>
      <c r="J1681" s="69" t="str">
        <f>_xlfn.XLOOKUP(SimpleBB[[#This Row],[customer_code]],'Input  - indicative charges'!$B$13:$B$69,'Input  - indicative charges'!$E$13:$E$69)</f>
        <v>North Island generation</v>
      </c>
      <c r="K1681" s="70">
        <f t="shared" si="26"/>
        <v>2790.179797807325</v>
      </c>
    </row>
    <row r="1682" spans="1:11" x14ac:dyDescent="0.25">
      <c r="A1682" s="65">
        <v>44531</v>
      </c>
      <c r="B1682" s="66" t="s">
        <v>139</v>
      </c>
      <c r="C1682" s="66" t="s">
        <v>137</v>
      </c>
      <c r="D1682" s="67">
        <v>60983.03</v>
      </c>
      <c r="E1682" s="66">
        <v>1.2383</v>
      </c>
      <c r="F1682" s="67">
        <v>75515.286049000002</v>
      </c>
      <c r="G1682" s="66" t="s">
        <v>40</v>
      </c>
      <c r="H1682" s="68">
        <v>1.5359578040298799E-3</v>
      </c>
      <c r="I1682" s="87">
        <v>115.98829293051</v>
      </c>
      <c r="J1682" s="69" t="str">
        <f>_xlfn.XLOOKUP(SimpleBB[[#This Row],[customer_code]],'Input  - indicative charges'!$B$13:$B$69,'Input  - indicative charges'!$E$13:$E$69)</f>
        <v>North Island generation</v>
      </c>
      <c r="K1682" s="70">
        <f t="shared" si="26"/>
        <v>107.22578798025418</v>
      </c>
    </row>
    <row r="1683" spans="1:11" x14ac:dyDescent="0.25">
      <c r="A1683" s="65">
        <v>44531</v>
      </c>
      <c r="B1683" s="66" t="s">
        <v>139</v>
      </c>
      <c r="C1683" s="66" t="s">
        <v>137</v>
      </c>
      <c r="D1683" s="67">
        <v>60983.03</v>
      </c>
      <c r="E1683" s="66">
        <v>1.2383</v>
      </c>
      <c r="F1683" s="67">
        <v>75515.286049000002</v>
      </c>
      <c r="G1683" s="66" t="s">
        <v>42</v>
      </c>
      <c r="H1683" s="68">
        <v>1.86121670371747E-2</v>
      </c>
      <c r="I1683" s="87">
        <v>1405.5031178040199</v>
      </c>
      <c r="J1683" s="69" t="str">
        <f>_xlfn.XLOOKUP(SimpleBB[[#This Row],[customer_code]],'Input  - indicative charges'!$B$13:$B$69,'Input  - indicative charges'!$E$13:$E$69)</f>
        <v>South Island generation</v>
      </c>
      <c r="K1683" s="70">
        <f t="shared" si="26"/>
        <v>1299.3223325179031</v>
      </c>
    </row>
    <row r="1684" spans="1:11" x14ac:dyDescent="0.25">
      <c r="A1684" s="65">
        <v>44531</v>
      </c>
      <c r="B1684" s="66" t="s">
        <v>139</v>
      </c>
      <c r="C1684" s="66" t="s">
        <v>137</v>
      </c>
      <c r="D1684" s="67">
        <v>60983.03</v>
      </c>
      <c r="E1684" s="66">
        <v>1.2383</v>
      </c>
      <c r="F1684" s="67">
        <v>75515.286049000002</v>
      </c>
      <c r="G1684" s="66" t="s">
        <v>44</v>
      </c>
      <c r="H1684" s="68">
        <v>1.69313468131542E-2</v>
      </c>
      <c r="I1684" s="87">
        <v>1278.5754977901599</v>
      </c>
      <c r="J1684" s="69" t="str">
        <f>_xlfn.XLOOKUP(SimpleBB[[#This Row],[customer_code]],'Input  - indicative charges'!$B$13:$B$69,'Input  - indicative charges'!$E$13:$E$69)</f>
        <v>Major Industrial</v>
      </c>
      <c r="K1684" s="70">
        <f t="shared" si="26"/>
        <v>1181.9836448919175</v>
      </c>
    </row>
    <row r="1685" spans="1:11" x14ac:dyDescent="0.25">
      <c r="A1685" s="65">
        <v>44531</v>
      </c>
      <c r="B1685" s="66" t="s">
        <v>139</v>
      </c>
      <c r="C1685" s="66" t="s">
        <v>137</v>
      </c>
      <c r="D1685" s="67">
        <v>60983.03</v>
      </c>
      <c r="E1685" s="66">
        <v>1.2383</v>
      </c>
      <c r="F1685" s="67">
        <v>75515.286049000002</v>
      </c>
      <c r="G1685" s="66" t="s">
        <v>46</v>
      </c>
      <c r="H1685" s="68">
        <v>2.6360797994820402E-5</v>
      </c>
      <c r="I1685" s="87">
        <v>1.99064320105877</v>
      </c>
      <c r="J1685" s="69" t="str">
        <f>_xlfn.XLOOKUP(SimpleBB[[#This Row],[customer_code]],'Input  - indicative charges'!$B$13:$B$69,'Input  - indicative charges'!$E$13:$E$69)</f>
        <v>Upper South Island distributor</v>
      </c>
      <c r="K1685" s="70">
        <f t="shared" si="26"/>
        <v>1.840257153788285</v>
      </c>
    </row>
    <row r="1686" spans="1:11" x14ac:dyDescent="0.25">
      <c r="A1686" s="65">
        <v>44531</v>
      </c>
      <c r="B1686" s="66" t="s">
        <v>139</v>
      </c>
      <c r="C1686" s="66" t="s">
        <v>137</v>
      </c>
      <c r="D1686" s="67">
        <v>60983.03</v>
      </c>
      <c r="E1686" s="66">
        <v>1.2383</v>
      </c>
      <c r="F1686" s="67">
        <v>75515.286049000002</v>
      </c>
      <c r="G1686" s="66" t="s">
        <v>48</v>
      </c>
      <c r="H1686" s="68">
        <v>2.2574178428258401E-2</v>
      </c>
      <c r="I1686" s="87">
        <v>1704.6955413311</v>
      </c>
      <c r="J1686" s="69" t="str">
        <f>_xlfn.XLOOKUP(SimpleBB[[#This Row],[customer_code]],'Input  - indicative charges'!$B$13:$B$69,'Input  - indicative charges'!$E$13:$E$69)</f>
        <v>North Island generation</v>
      </c>
      <c r="K1686" s="70">
        <f t="shared" si="26"/>
        <v>1575.9118275424855</v>
      </c>
    </row>
    <row r="1687" spans="1:11" x14ac:dyDescent="0.25">
      <c r="A1687" s="65">
        <v>44531</v>
      </c>
      <c r="B1687" s="66" t="s">
        <v>139</v>
      </c>
      <c r="C1687" s="66" t="s">
        <v>137</v>
      </c>
      <c r="D1687" s="67">
        <v>60983.03</v>
      </c>
      <c r="E1687" s="66">
        <v>1.2383</v>
      </c>
      <c r="F1687" s="67">
        <v>75515.286049000002</v>
      </c>
      <c r="G1687" s="66" t="s">
        <v>50</v>
      </c>
      <c r="H1687" s="68">
        <v>4.4383172579740499E-3</v>
      </c>
      <c r="I1687" s="87">
        <v>335.16079731212398</v>
      </c>
      <c r="J1687" s="69" t="str">
        <f>_xlfn.XLOOKUP(SimpleBB[[#This Row],[customer_code]],'Input  - indicative charges'!$B$13:$B$69,'Input  - indicative charges'!$E$13:$E$69)</f>
        <v>North Island generation</v>
      </c>
      <c r="K1687" s="70">
        <f t="shared" si="26"/>
        <v>309.84058549265461</v>
      </c>
    </row>
    <row r="1688" spans="1:11" x14ac:dyDescent="0.25">
      <c r="A1688" s="65">
        <v>44531</v>
      </c>
      <c r="B1688" s="66" t="s">
        <v>139</v>
      </c>
      <c r="C1688" s="66" t="s">
        <v>137</v>
      </c>
      <c r="D1688" s="67">
        <v>60983.03</v>
      </c>
      <c r="E1688" s="66">
        <v>1.2383</v>
      </c>
      <c r="F1688" s="67">
        <v>75515.286049000002</v>
      </c>
      <c r="G1688" s="66" t="s">
        <v>52</v>
      </c>
      <c r="H1688" s="68">
        <v>8.9620605896795005E-3</v>
      </c>
      <c r="I1688" s="87">
        <v>676.772569018117</v>
      </c>
      <c r="J1688" s="69" t="str">
        <f>_xlfn.XLOOKUP(SimpleBB[[#This Row],[customer_code]],'Input  - indicative charges'!$B$13:$B$69,'Input  - indicative charges'!$E$13:$E$69)</f>
        <v>North Island generation</v>
      </c>
      <c r="K1688" s="70">
        <f t="shared" si="26"/>
        <v>625.64479709917464</v>
      </c>
    </row>
    <row r="1689" spans="1:11" x14ac:dyDescent="0.25">
      <c r="A1689" s="65">
        <v>44531</v>
      </c>
      <c r="B1689" s="66" t="s">
        <v>139</v>
      </c>
      <c r="C1689" s="66" t="s">
        <v>137</v>
      </c>
      <c r="D1689" s="67">
        <v>60983.03</v>
      </c>
      <c r="E1689" s="66">
        <v>1.2383</v>
      </c>
      <c r="F1689" s="67">
        <v>75515.286049000002</v>
      </c>
      <c r="G1689" s="66" t="s">
        <v>54</v>
      </c>
      <c r="H1689" s="68">
        <v>2.0831269133939598E-6</v>
      </c>
      <c r="I1689" s="87">
        <v>0.157307924741315</v>
      </c>
      <c r="J1689" s="69" t="str">
        <f>_xlfn.XLOOKUP(SimpleBB[[#This Row],[customer_code]],'Input  - indicative charges'!$B$13:$B$69,'Input  - indicative charges'!$E$13:$E$69)</f>
        <v>Upper South Island distributor</v>
      </c>
      <c r="K1689" s="70">
        <f t="shared" si="26"/>
        <v>0.14542386787286823</v>
      </c>
    </row>
    <row r="1690" spans="1:11" x14ac:dyDescent="0.25">
      <c r="A1690" s="65">
        <v>44531</v>
      </c>
      <c r="B1690" s="66" t="s">
        <v>139</v>
      </c>
      <c r="C1690" s="66" t="s">
        <v>137</v>
      </c>
      <c r="D1690" s="67">
        <v>60983.03</v>
      </c>
      <c r="E1690" s="66">
        <v>1.2383</v>
      </c>
      <c r="F1690" s="67">
        <v>75515.286049000002</v>
      </c>
      <c r="G1690" s="66" t="s">
        <v>56</v>
      </c>
      <c r="H1690" s="68">
        <v>5.3901585068855899E-4</v>
      </c>
      <c r="I1690" s="87">
        <v>40.7039361496916</v>
      </c>
      <c r="J1690" s="69" t="str">
        <f>_xlfn.XLOOKUP(SimpleBB[[#This Row],[customer_code]],'Input  - indicative charges'!$B$13:$B$69,'Input  - indicative charges'!$E$13:$E$69)</f>
        <v>Upper North Island distributor</v>
      </c>
      <c r="K1690" s="70">
        <f t="shared" si="26"/>
        <v>37.628897859230221</v>
      </c>
    </row>
    <row r="1691" spans="1:11" x14ac:dyDescent="0.25">
      <c r="A1691" s="65">
        <v>44531</v>
      </c>
      <c r="B1691" s="66" t="s">
        <v>139</v>
      </c>
      <c r="C1691" s="66" t="s">
        <v>137</v>
      </c>
      <c r="D1691" s="67">
        <v>60983.03</v>
      </c>
      <c r="E1691" s="66">
        <v>1.2383</v>
      </c>
      <c r="F1691" s="67">
        <v>75515.286049000002</v>
      </c>
      <c r="G1691" s="66" t="s">
        <v>58</v>
      </c>
      <c r="H1691" s="68">
        <v>5.5313302988401203E-3</v>
      </c>
      <c r="I1691" s="87">
        <v>417.69998974841201</v>
      </c>
      <c r="J1691" s="69" t="str">
        <f>_xlfn.XLOOKUP(SimpleBB[[#This Row],[customer_code]],'Input  - indicative charges'!$B$13:$B$69,'Input  - indicative charges'!$E$13:$E$69)</f>
        <v>North Island generation</v>
      </c>
      <c r="K1691" s="70">
        <f t="shared" si="26"/>
        <v>386.14423411637534</v>
      </c>
    </row>
    <row r="1692" spans="1:11" x14ac:dyDescent="0.25">
      <c r="A1692" s="65">
        <v>44531</v>
      </c>
      <c r="B1692" s="66" t="s">
        <v>139</v>
      </c>
      <c r="C1692" s="66" t="s">
        <v>137</v>
      </c>
      <c r="D1692" s="67">
        <v>60983.03</v>
      </c>
      <c r="E1692" s="66">
        <v>1.2383</v>
      </c>
      <c r="F1692" s="67">
        <v>75515.286049000002</v>
      </c>
      <c r="G1692" s="66" t="s">
        <v>60</v>
      </c>
      <c r="H1692" s="68">
        <v>5.7112168898579501E-5</v>
      </c>
      <c r="I1692" s="87">
        <v>4.3128417712550302</v>
      </c>
      <c r="J1692" s="69" t="str">
        <f>_xlfn.XLOOKUP(SimpleBB[[#This Row],[customer_code]],'Input  - indicative charges'!$B$13:$B$69,'Input  - indicative charges'!$E$13:$E$69)</f>
        <v>Major Industrial</v>
      </c>
      <c r="K1692" s="70">
        <f t="shared" si="26"/>
        <v>3.9870218422305252</v>
      </c>
    </row>
    <row r="1693" spans="1:11" x14ac:dyDescent="0.25">
      <c r="A1693" s="65">
        <v>44531</v>
      </c>
      <c r="B1693" s="66" t="s">
        <v>139</v>
      </c>
      <c r="C1693" s="66" t="s">
        <v>137</v>
      </c>
      <c r="D1693" s="67">
        <v>60983.03</v>
      </c>
      <c r="E1693" s="66">
        <v>1.2383</v>
      </c>
      <c r="F1693" s="67">
        <v>75515.286049000002</v>
      </c>
      <c r="G1693" s="66" t="s">
        <v>62</v>
      </c>
      <c r="H1693" s="68">
        <v>2.33183737410653E-4</v>
      </c>
      <c r="I1693" s="87">
        <v>17.608936632540299</v>
      </c>
      <c r="J1693" s="69" t="str">
        <f>_xlfn.XLOOKUP(SimpleBB[[#This Row],[customer_code]],'Input  - indicative charges'!$B$13:$B$69,'Input  - indicative charges'!$E$13:$E$69)</f>
        <v>Major Industrial</v>
      </c>
      <c r="K1693" s="70">
        <f t="shared" si="26"/>
        <v>16.278643802868107</v>
      </c>
    </row>
    <row r="1694" spans="1:11" x14ac:dyDescent="0.25">
      <c r="A1694" s="65">
        <v>44531</v>
      </c>
      <c r="B1694" s="66" t="s">
        <v>139</v>
      </c>
      <c r="C1694" s="66" t="s">
        <v>137</v>
      </c>
      <c r="D1694" s="67">
        <v>60983.03</v>
      </c>
      <c r="E1694" s="66">
        <v>1.2383</v>
      </c>
      <c r="F1694" s="67">
        <v>75515.286049000002</v>
      </c>
      <c r="G1694" s="66" t="s">
        <v>64</v>
      </c>
      <c r="H1694" s="68">
        <v>1.80164489511687E-2</v>
      </c>
      <c r="I1694" s="87">
        <v>1360.51729613471</v>
      </c>
      <c r="J1694" s="69" t="str">
        <f>_xlfn.XLOOKUP(SimpleBB[[#This Row],[customer_code]],'Input  - indicative charges'!$B$13:$B$69,'Input  - indicative charges'!$E$13:$E$69)</f>
        <v>Major Industrial</v>
      </c>
      <c r="K1694" s="70">
        <f t="shared" si="26"/>
        <v>1257.7350304328484</v>
      </c>
    </row>
    <row r="1695" spans="1:11" x14ac:dyDescent="0.25">
      <c r="A1695" s="65">
        <v>44531</v>
      </c>
      <c r="B1695" s="66" t="s">
        <v>139</v>
      </c>
      <c r="C1695" s="66" t="s">
        <v>137</v>
      </c>
      <c r="D1695" s="67">
        <v>60983.03</v>
      </c>
      <c r="E1695" s="66">
        <v>1.2383</v>
      </c>
      <c r="F1695" s="67">
        <v>75515.286049000002</v>
      </c>
      <c r="G1695" s="66" t="s">
        <v>66</v>
      </c>
      <c r="H1695" s="68">
        <v>1.3843134974593599E-4</v>
      </c>
      <c r="I1695" s="87">
        <v>10.4536829742135</v>
      </c>
      <c r="J1695" s="69" t="str">
        <f>_xlfn.XLOOKUP(SimpleBB[[#This Row],[customer_code]],'Input  - indicative charges'!$B$13:$B$69,'Input  - indicative charges'!$E$13:$E$69)</f>
        <v>Upper South Island distributor</v>
      </c>
      <c r="K1695" s="70">
        <f t="shared" si="26"/>
        <v>9.6639442299349749</v>
      </c>
    </row>
    <row r="1696" spans="1:11" x14ac:dyDescent="0.25">
      <c r="A1696" s="65">
        <v>44531</v>
      </c>
      <c r="B1696" s="66" t="s">
        <v>139</v>
      </c>
      <c r="C1696" s="66" t="s">
        <v>137</v>
      </c>
      <c r="D1696" s="67">
        <v>60983.03</v>
      </c>
      <c r="E1696" s="66">
        <v>1.2383</v>
      </c>
      <c r="F1696" s="67">
        <v>75515.286049000002</v>
      </c>
      <c r="G1696" s="66" t="s">
        <v>68</v>
      </c>
      <c r="H1696" s="68">
        <v>2.2873840196252501E-4</v>
      </c>
      <c r="I1696" s="87">
        <v>17.273245854591199</v>
      </c>
      <c r="J1696" s="69" t="str">
        <f>_xlfn.XLOOKUP(SimpleBB[[#This Row],[customer_code]],'Input  - indicative charges'!$B$13:$B$69,'Input  - indicative charges'!$E$13:$E$69)</f>
        <v>Major Industrial</v>
      </c>
      <c r="K1696" s="70">
        <f t="shared" si="26"/>
        <v>15.96831327489955</v>
      </c>
    </row>
    <row r="1697" spans="1:11" x14ac:dyDescent="0.25">
      <c r="A1697" s="65">
        <v>44531</v>
      </c>
      <c r="B1697" s="66" t="s">
        <v>139</v>
      </c>
      <c r="C1697" s="66" t="s">
        <v>137</v>
      </c>
      <c r="D1697" s="67">
        <v>60983.03</v>
      </c>
      <c r="E1697" s="66">
        <v>1.2383</v>
      </c>
      <c r="F1697" s="67">
        <v>75515.286049000002</v>
      </c>
      <c r="G1697" s="66" t="s">
        <v>70</v>
      </c>
      <c r="H1697" s="68">
        <v>0.41239170998020303</v>
      </c>
      <c r="I1697" s="87">
        <v>31141.877943391301</v>
      </c>
      <c r="J1697" s="69" t="str">
        <f>_xlfn.XLOOKUP(SimpleBB[[#This Row],[customer_code]],'Input  - indicative charges'!$B$13:$B$69,'Input  - indicative charges'!$E$13:$E$69)</f>
        <v>Lower North Island distributor</v>
      </c>
      <c r="K1697" s="70">
        <f t="shared" si="26"/>
        <v>28789.219302206584</v>
      </c>
    </row>
    <row r="1698" spans="1:11" x14ac:dyDescent="0.25">
      <c r="A1698" s="65">
        <v>44531</v>
      </c>
      <c r="B1698" s="66" t="s">
        <v>139</v>
      </c>
      <c r="C1698" s="66" t="s">
        <v>137</v>
      </c>
      <c r="D1698" s="67">
        <v>60983.03</v>
      </c>
      <c r="E1698" s="66">
        <v>1.2383</v>
      </c>
      <c r="F1698" s="67">
        <v>75515.286049000002</v>
      </c>
      <c r="G1698" s="66" t="s">
        <v>72</v>
      </c>
      <c r="H1698" s="68">
        <v>4.1459667393665103E-5</v>
      </c>
      <c r="I1698" s="87">
        <v>3.13083864272902</v>
      </c>
      <c r="J1698" s="69" t="str">
        <f>_xlfn.XLOOKUP(SimpleBB[[#This Row],[customer_code]],'Input  - indicative charges'!$B$13:$B$69,'Input  - indicative charges'!$E$13:$E$69)</f>
        <v>Lower South Island distributor</v>
      </c>
      <c r="K1698" s="70">
        <f t="shared" si="26"/>
        <v>2.8943148659561238</v>
      </c>
    </row>
    <row r="1699" spans="1:11" x14ac:dyDescent="0.25">
      <c r="A1699" s="65">
        <v>44531</v>
      </c>
      <c r="B1699" s="66" t="s">
        <v>139</v>
      </c>
      <c r="C1699" s="66" t="s">
        <v>137</v>
      </c>
      <c r="D1699" s="67">
        <v>60983.03</v>
      </c>
      <c r="E1699" s="66">
        <v>1.2383</v>
      </c>
      <c r="F1699" s="67">
        <v>75515.286049000002</v>
      </c>
      <c r="G1699" s="66" t="s">
        <v>74</v>
      </c>
      <c r="H1699" s="68">
        <v>8.8134863300606296E-8</v>
      </c>
      <c r="I1699" s="87">
        <v>6.6555294130348002E-3</v>
      </c>
      <c r="J1699" s="69" t="str">
        <f>_xlfn.XLOOKUP(SimpleBB[[#This Row],[customer_code]],'Input  - indicative charges'!$B$13:$B$69,'Input  - indicative charges'!$E$13:$E$69)</f>
        <v>Major Industrial</v>
      </c>
      <c r="K1699" s="70">
        <f t="shared" si="26"/>
        <v>6.1527277254262904E-3</v>
      </c>
    </row>
    <row r="1700" spans="1:11" x14ac:dyDescent="0.25">
      <c r="A1700" s="65">
        <v>44531</v>
      </c>
      <c r="B1700" s="66" t="s">
        <v>139</v>
      </c>
      <c r="C1700" s="66" t="s">
        <v>137</v>
      </c>
      <c r="D1700" s="67">
        <v>60983.03</v>
      </c>
      <c r="E1700" s="66">
        <v>1.2383</v>
      </c>
      <c r="F1700" s="67">
        <v>75515.286049000002</v>
      </c>
      <c r="G1700" s="66" t="s">
        <v>76</v>
      </c>
      <c r="H1700" s="68">
        <v>2.86164446460377E-2</v>
      </c>
      <c r="I1700" s="87">
        <v>2160.9790031509101</v>
      </c>
      <c r="J1700" s="69" t="str">
        <f>_xlfn.XLOOKUP(SimpleBB[[#This Row],[customer_code]],'Input  - indicative charges'!$B$13:$B$69,'Input  - indicative charges'!$E$13:$E$69)</f>
        <v>Lower North Island distributor</v>
      </c>
      <c r="K1700" s="70">
        <f t="shared" si="26"/>
        <v>1997.7246889947974</v>
      </c>
    </row>
    <row r="1701" spans="1:11" x14ac:dyDescent="0.25">
      <c r="A1701" s="65">
        <v>44531</v>
      </c>
      <c r="B1701" s="66" t="s">
        <v>139</v>
      </c>
      <c r="C1701" s="66" t="s">
        <v>137</v>
      </c>
      <c r="D1701" s="67">
        <v>60983.03</v>
      </c>
      <c r="E1701" s="66">
        <v>1.2383</v>
      </c>
      <c r="F1701" s="67">
        <v>75515.286049000002</v>
      </c>
      <c r="G1701" s="66" t="s">
        <v>78</v>
      </c>
      <c r="H1701" s="68">
        <v>9.4094890772763097E-7</v>
      </c>
      <c r="I1701" s="87">
        <v>7.1056025924546101E-2</v>
      </c>
      <c r="J1701" s="69" t="str">
        <f>_xlfn.XLOOKUP(SimpleBB[[#This Row],[customer_code]],'Input  - indicative charges'!$B$13:$B$69,'Input  - indicative charges'!$E$13:$E$69)</f>
        <v>North Island generation</v>
      </c>
      <c r="K1701" s="70">
        <f t="shared" si="26"/>
        <v>6.5687994693304816E-2</v>
      </c>
    </row>
    <row r="1702" spans="1:11" x14ac:dyDescent="0.25">
      <c r="A1702" s="65">
        <v>44531</v>
      </c>
      <c r="B1702" s="66" t="s">
        <v>139</v>
      </c>
      <c r="C1702" s="66" t="s">
        <v>137</v>
      </c>
      <c r="D1702" s="67">
        <v>60983.03</v>
      </c>
      <c r="E1702" s="66">
        <v>1.2383</v>
      </c>
      <c r="F1702" s="67">
        <v>75515.286049000002</v>
      </c>
      <c r="G1702" s="66" t="s">
        <v>80</v>
      </c>
      <c r="H1702" s="68">
        <v>2.2648579478992101E-7</v>
      </c>
      <c r="I1702" s="87">
        <v>1.7103139579596E-2</v>
      </c>
      <c r="J1702" s="69" t="str">
        <f>_xlfn.XLOOKUP(SimpleBB[[#This Row],[customer_code]],'Input  - indicative charges'!$B$13:$B$69,'Input  - indicative charges'!$E$13:$E$69)</f>
        <v>Major Industrial</v>
      </c>
      <c r="K1702" s="70">
        <f t="shared" si="26"/>
        <v>1.5811057926830296E-2</v>
      </c>
    </row>
    <row r="1703" spans="1:11" x14ac:dyDescent="0.25">
      <c r="A1703" s="65">
        <v>44531</v>
      </c>
      <c r="B1703" s="66" t="s">
        <v>139</v>
      </c>
      <c r="C1703" s="66" t="s">
        <v>137</v>
      </c>
      <c r="D1703" s="67">
        <v>60983.03</v>
      </c>
      <c r="E1703" s="66">
        <v>1.2383</v>
      </c>
      <c r="F1703" s="67">
        <v>75515.286049000002</v>
      </c>
      <c r="G1703" s="66" t="s">
        <v>82</v>
      </c>
      <c r="H1703" s="68">
        <v>5.3167670510819104E-4</v>
      </c>
      <c r="I1703" s="87">
        <v>40.149718471834902</v>
      </c>
      <c r="J1703" s="69" t="str">
        <f>_xlfn.XLOOKUP(SimpleBB[[#This Row],[customer_code]],'Input  - indicative charges'!$B$13:$B$69,'Input  - indicative charges'!$E$13:$E$69)</f>
        <v>Major Industrial</v>
      </c>
      <c r="K1703" s="70">
        <f t="shared" si="26"/>
        <v>37.116549365090606</v>
      </c>
    </row>
    <row r="1704" spans="1:11" x14ac:dyDescent="0.25">
      <c r="A1704" s="65">
        <v>44531</v>
      </c>
      <c r="B1704" s="66" t="s">
        <v>139</v>
      </c>
      <c r="C1704" s="66" t="s">
        <v>137</v>
      </c>
      <c r="D1704" s="67">
        <v>60983.03</v>
      </c>
      <c r="E1704" s="66">
        <v>1.2383</v>
      </c>
      <c r="F1704" s="67">
        <v>75515.286049000002</v>
      </c>
      <c r="G1704" s="66" t="s">
        <v>84</v>
      </c>
      <c r="H1704" s="68">
        <v>2.8410036539711597E-10</v>
      </c>
      <c r="I1704" s="87">
        <v>2.1453920359588701E-5</v>
      </c>
      <c r="J1704" s="69" t="str">
        <f>_xlfn.XLOOKUP(SimpleBB[[#This Row],[customer_code]],'Input  - indicative charges'!$B$13:$B$69,'Input  - indicative charges'!$E$13:$E$69)</f>
        <v>Major Industrial</v>
      </c>
      <c r="K1704" s="70">
        <f t="shared" si="26"/>
        <v>1.9833152619986593E-5</v>
      </c>
    </row>
    <row r="1705" spans="1:11" x14ac:dyDescent="0.25">
      <c r="A1705" s="65">
        <v>44531</v>
      </c>
      <c r="B1705" s="66" t="s">
        <v>139</v>
      </c>
      <c r="C1705" s="66" t="s">
        <v>137</v>
      </c>
      <c r="D1705" s="67">
        <v>60983.03</v>
      </c>
      <c r="E1705" s="66">
        <v>1.2383</v>
      </c>
      <c r="F1705" s="67">
        <v>75515.286049000002</v>
      </c>
      <c r="G1705" s="66" t="s">
        <v>86</v>
      </c>
      <c r="H1705" s="68">
        <v>3.8084711440224803E-5</v>
      </c>
      <c r="I1705" s="87">
        <v>2.8759778785022001</v>
      </c>
      <c r="J1705" s="69" t="str">
        <f>_xlfn.XLOOKUP(SimpleBB[[#This Row],[customer_code]],'Input  - indicative charges'!$B$13:$B$69,'Input  - indicative charges'!$E$13:$E$69)</f>
        <v>North Island generation</v>
      </c>
      <c r="K1705" s="70">
        <f t="shared" si="26"/>
        <v>2.6587079302988945</v>
      </c>
    </row>
    <row r="1706" spans="1:11" x14ac:dyDescent="0.25">
      <c r="A1706" s="65">
        <v>44531</v>
      </c>
      <c r="B1706" s="66" t="s">
        <v>139</v>
      </c>
      <c r="C1706" s="66" t="s">
        <v>137</v>
      </c>
      <c r="D1706" s="67">
        <v>60983.03</v>
      </c>
      <c r="E1706" s="66">
        <v>1.2383</v>
      </c>
      <c r="F1706" s="67">
        <v>75515.286049000002</v>
      </c>
      <c r="G1706" s="66" t="s">
        <v>88</v>
      </c>
      <c r="H1706" s="68">
        <v>3.2187796330352299E-3</v>
      </c>
      <c r="I1706" s="87">
        <v>243.067064717351</v>
      </c>
      <c r="J1706" s="69" t="str">
        <f>_xlfn.XLOOKUP(SimpleBB[[#This Row],[customer_code]],'Input  - indicative charges'!$B$13:$B$69,'Input  - indicative charges'!$E$13:$E$69)</f>
        <v>North Island generation</v>
      </c>
      <c r="K1706" s="70">
        <f t="shared" si="26"/>
        <v>224.70420839782597</v>
      </c>
    </row>
    <row r="1707" spans="1:11" x14ac:dyDescent="0.25">
      <c r="A1707" s="65">
        <v>44531</v>
      </c>
      <c r="B1707" s="66" t="s">
        <v>139</v>
      </c>
      <c r="C1707" s="66" t="s">
        <v>137</v>
      </c>
      <c r="D1707" s="67">
        <v>60983.03</v>
      </c>
      <c r="E1707" s="66">
        <v>1.2383</v>
      </c>
      <c r="F1707" s="67">
        <v>75515.286049000002</v>
      </c>
      <c r="G1707" s="66" t="s">
        <v>90</v>
      </c>
      <c r="H1707" s="68">
        <v>2.5067266564963E-5</v>
      </c>
      <c r="I1707" s="87">
        <v>1.8929618051197099</v>
      </c>
      <c r="J1707" s="69" t="str">
        <f>_xlfn.XLOOKUP(SimpleBB[[#This Row],[customer_code]],'Input  - indicative charges'!$B$13:$B$69,'Input  - indicative charges'!$E$13:$E$69)</f>
        <v>Upper South Island distributor</v>
      </c>
      <c r="K1707" s="70">
        <f t="shared" si="26"/>
        <v>1.7499552415353647</v>
      </c>
    </row>
    <row r="1708" spans="1:11" x14ac:dyDescent="0.25">
      <c r="A1708" s="65">
        <v>44531</v>
      </c>
      <c r="B1708" s="66" t="s">
        <v>139</v>
      </c>
      <c r="C1708" s="66" t="s">
        <v>137</v>
      </c>
      <c r="D1708" s="67">
        <v>60983.03</v>
      </c>
      <c r="E1708" s="66">
        <v>1.2383</v>
      </c>
      <c r="F1708" s="67">
        <v>75515.286049000002</v>
      </c>
      <c r="G1708" s="66" t="s">
        <v>92</v>
      </c>
      <c r="H1708" s="68">
        <v>2.1069563961040799E-2</v>
      </c>
      <c r="I1708" s="87">
        <v>1591.0741494457</v>
      </c>
      <c r="J1708" s="69" t="str">
        <f>_xlfn.XLOOKUP(SimpleBB[[#This Row],[customer_code]],'Input  - indicative charges'!$B$13:$B$69,'Input  - indicative charges'!$E$13:$E$69)</f>
        <v>North Island generation</v>
      </c>
      <c r="K1708" s="70">
        <f t="shared" si="26"/>
        <v>1470.8741296118474</v>
      </c>
    </row>
    <row r="1709" spans="1:11" x14ac:dyDescent="0.25">
      <c r="A1709" s="65">
        <v>44531</v>
      </c>
      <c r="B1709" s="66" t="s">
        <v>139</v>
      </c>
      <c r="C1709" s="66" t="s">
        <v>137</v>
      </c>
      <c r="D1709" s="67">
        <v>60983.03</v>
      </c>
      <c r="E1709" s="66">
        <v>1.2383</v>
      </c>
      <c r="F1709" s="67">
        <v>75515.286049000002</v>
      </c>
      <c r="G1709" s="66" t="s">
        <v>94</v>
      </c>
      <c r="H1709" s="68">
        <v>0.111987667455832</v>
      </c>
      <c r="I1709" s="87">
        <v>8456.78074188746</v>
      </c>
      <c r="J1709" s="69" t="str">
        <f>_xlfn.XLOOKUP(SimpleBB[[#This Row],[customer_code]],'Input  - indicative charges'!$B$13:$B$69,'Input  - indicative charges'!$E$13:$E$69)</f>
        <v>North Island generation</v>
      </c>
      <c r="K1709" s="70">
        <f t="shared" si="26"/>
        <v>7817.9008925356584</v>
      </c>
    </row>
    <row r="1710" spans="1:11" x14ac:dyDescent="0.25">
      <c r="A1710" s="65">
        <v>44531</v>
      </c>
      <c r="B1710" s="66" t="s">
        <v>139</v>
      </c>
      <c r="C1710" s="66" t="s">
        <v>137</v>
      </c>
      <c r="D1710" s="67">
        <v>60983.03</v>
      </c>
      <c r="E1710" s="66">
        <v>1.2383</v>
      </c>
      <c r="F1710" s="67">
        <v>75515.286049000002</v>
      </c>
      <c r="G1710" s="66" t="s">
        <v>96</v>
      </c>
      <c r="H1710" s="68">
        <v>6.5280141248525E-5</v>
      </c>
      <c r="I1710" s="87">
        <v>4.92964853970149</v>
      </c>
      <c r="J1710" s="69" t="str">
        <f>_xlfn.XLOOKUP(SimpleBB[[#This Row],[customer_code]],'Input  - indicative charges'!$B$13:$B$69,'Input  - indicative charges'!$E$13:$E$69)</f>
        <v>Upper North Island distributor</v>
      </c>
      <c r="K1710" s="70">
        <f t="shared" si="26"/>
        <v>4.5572310427215585</v>
      </c>
    </row>
    <row r="1711" spans="1:11" x14ac:dyDescent="0.25">
      <c r="A1711" s="65">
        <v>44531</v>
      </c>
      <c r="B1711" s="66" t="s">
        <v>139</v>
      </c>
      <c r="C1711" s="66" t="s">
        <v>137</v>
      </c>
      <c r="D1711" s="67">
        <v>60983.03</v>
      </c>
      <c r="E1711" s="66">
        <v>1.2383</v>
      </c>
      <c r="F1711" s="67">
        <v>75515.286049000002</v>
      </c>
      <c r="G1711" s="66" t="s">
        <v>98</v>
      </c>
      <c r="H1711" s="68">
        <v>2.53723080525402E-5</v>
      </c>
      <c r="I1711" s="87">
        <v>1.91599710031092</v>
      </c>
      <c r="J1711" s="69" t="str">
        <f>_xlfn.XLOOKUP(SimpleBB[[#This Row],[customer_code]],'Input  - indicative charges'!$B$13:$B$69,'Input  - indicative charges'!$E$13:$E$69)</f>
        <v>Major Industrial</v>
      </c>
      <c r="K1711" s="70">
        <f t="shared" si="26"/>
        <v>1.7712503017162664</v>
      </c>
    </row>
    <row r="1712" spans="1:11" x14ac:dyDescent="0.25">
      <c r="A1712" s="65">
        <v>44531</v>
      </c>
      <c r="B1712" s="66" t="s">
        <v>139</v>
      </c>
      <c r="C1712" s="66" t="s">
        <v>137</v>
      </c>
      <c r="D1712" s="67">
        <v>60983.03</v>
      </c>
      <c r="E1712" s="66">
        <v>1.2383</v>
      </c>
      <c r="F1712" s="67">
        <v>75515.286049000002</v>
      </c>
      <c r="G1712" s="66" t="s">
        <v>100</v>
      </c>
      <c r="H1712" s="68">
        <v>1.9244040630288901E-2</v>
      </c>
      <c r="I1712" s="87">
        <v>1453.21923293485</v>
      </c>
      <c r="J1712" s="69" t="str">
        <f>_xlfn.XLOOKUP(SimpleBB[[#This Row],[customer_code]],'Input  - indicative charges'!$B$13:$B$69,'Input  - indicative charges'!$E$13:$E$69)</f>
        <v>North Island generation</v>
      </c>
      <c r="K1712" s="70">
        <f t="shared" si="26"/>
        <v>1343.4336640582774</v>
      </c>
    </row>
    <row r="1713" spans="1:11" x14ac:dyDescent="0.25">
      <c r="A1713" s="65">
        <v>44531</v>
      </c>
      <c r="B1713" s="66" t="s">
        <v>139</v>
      </c>
      <c r="C1713" s="66" t="s">
        <v>137</v>
      </c>
      <c r="D1713" s="67">
        <v>60983.03</v>
      </c>
      <c r="E1713" s="66">
        <v>1.2383</v>
      </c>
      <c r="F1713" s="67">
        <v>75515.286049000002</v>
      </c>
      <c r="G1713" s="66" t="s">
        <v>102</v>
      </c>
      <c r="H1713" s="68">
        <v>2.35564823639174E-2</v>
      </c>
      <c r="I1713" s="87">
        <v>1778.8745040194401</v>
      </c>
      <c r="J1713" s="69" t="str">
        <f>_xlfn.XLOOKUP(SimpleBB[[#This Row],[customer_code]],'Input  - indicative charges'!$B$13:$B$69,'Input  - indicative charges'!$E$13:$E$69)</f>
        <v>Lower North Island distributor</v>
      </c>
      <c r="K1713" s="70">
        <f t="shared" si="26"/>
        <v>1644.4868321817935</v>
      </c>
    </row>
    <row r="1714" spans="1:11" x14ac:dyDescent="0.25">
      <c r="A1714" s="65">
        <v>44531</v>
      </c>
      <c r="B1714" s="66" t="s">
        <v>139</v>
      </c>
      <c r="C1714" s="66" t="s">
        <v>137</v>
      </c>
      <c r="D1714" s="67">
        <v>60983.03</v>
      </c>
      <c r="E1714" s="66">
        <v>1.2383</v>
      </c>
      <c r="F1714" s="67">
        <v>75515.286049000002</v>
      </c>
      <c r="G1714" s="66" t="s">
        <v>104</v>
      </c>
      <c r="H1714" s="68">
        <v>2.07828466534213E-3</v>
      </c>
      <c r="I1714" s="87">
        <v>156.942260994561</v>
      </c>
      <c r="J1714" s="69" t="str">
        <f>_xlfn.XLOOKUP(SimpleBB[[#This Row],[customer_code]],'Input  - indicative charges'!$B$13:$B$69,'Input  - indicative charges'!$E$13:$E$69)</f>
        <v>Lower North Island distributor</v>
      </c>
      <c r="K1714" s="70">
        <f t="shared" si="26"/>
        <v>145.08582872778831</v>
      </c>
    </row>
    <row r="1715" spans="1:11" x14ac:dyDescent="0.25">
      <c r="A1715" s="65">
        <v>44531</v>
      </c>
      <c r="B1715" s="66" t="s">
        <v>139</v>
      </c>
      <c r="C1715" s="66" t="s">
        <v>137</v>
      </c>
      <c r="D1715" s="67">
        <v>60983.03</v>
      </c>
      <c r="E1715" s="66">
        <v>1.2383</v>
      </c>
      <c r="F1715" s="67">
        <v>75515.286049000002</v>
      </c>
      <c r="G1715" s="66" t="s">
        <v>106</v>
      </c>
      <c r="H1715" s="68">
        <v>5.0538324484094201E-3</v>
      </c>
      <c r="I1715" s="87">
        <v>381.64160298535597</v>
      </c>
      <c r="J1715" s="69" t="str">
        <f>_xlfn.XLOOKUP(SimpleBB[[#This Row],[customer_code]],'Input  - indicative charges'!$B$13:$B$69,'Input  - indicative charges'!$E$13:$E$69)</f>
        <v>Upper North Island distributor</v>
      </c>
      <c r="K1715" s="70">
        <f t="shared" si="26"/>
        <v>352.80993083214776</v>
      </c>
    </row>
    <row r="1716" spans="1:11" x14ac:dyDescent="0.25">
      <c r="A1716" s="65">
        <v>44531</v>
      </c>
      <c r="B1716" s="66" t="s">
        <v>139</v>
      </c>
      <c r="C1716" s="66" t="s">
        <v>137</v>
      </c>
      <c r="D1716" s="67">
        <v>60983.03</v>
      </c>
      <c r="E1716" s="66">
        <v>1.2383</v>
      </c>
      <c r="F1716" s="67">
        <v>75515.286049000002</v>
      </c>
      <c r="G1716" s="66" t="s">
        <v>108</v>
      </c>
      <c r="H1716" s="68">
        <v>4.6932854130291198E-3</v>
      </c>
      <c r="I1716" s="87">
        <v>354.41479047449297</v>
      </c>
      <c r="J1716" s="69" t="str">
        <f>_xlfn.XLOOKUP(SimpleBB[[#This Row],[customer_code]],'Input  - indicative charges'!$B$13:$B$69,'Input  - indicative charges'!$E$13:$E$69)</f>
        <v>Lower North Island distributor</v>
      </c>
      <c r="K1716" s="70">
        <f t="shared" si="26"/>
        <v>327.64000762776897</v>
      </c>
    </row>
    <row r="1717" spans="1:11" x14ac:dyDescent="0.25">
      <c r="A1717" s="65">
        <v>44531</v>
      </c>
      <c r="B1717" s="66" t="s">
        <v>139</v>
      </c>
      <c r="C1717" s="66" t="s">
        <v>137</v>
      </c>
      <c r="D1717" s="67">
        <v>60983.03</v>
      </c>
      <c r="E1717" s="66">
        <v>1.2383</v>
      </c>
      <c r="F1717" s="67">
        <v>75515.286049000002</v>
      </c>
      <c r="G1717" s="66" t="s">
        <v>110</v>
      </c>
      <c r="H1717" s="68">
        <v>1.11029151644394E-5</v>
      </c>
      <c r="I1717" s="87">
        <v>0.83843981462042505</v>
      </c>
      <c r="J1717" s="69" t="str">
        <f>_xlfn.XLOOKUP(SimpleBB[[#This Row],[customer_code]],'Input  - indicative charges'!$B$13:$B$69,'Input  - indicative charges'!$E$13:$E$69)</f>
        <v>Lower South Island distributor</v>
      </c>
      <c r="K1717" s="70">
        <f t="shared" si="26"/>
        <v>0.77509865457331051</v>
      </c>
    </row>
    <row r="1718" spans="1:11" x14ac:dyDescent="0.25">
      <c r="A1718" s="65">
        <v>44531</v>
      </c>
      <c r="B1718" s="66" t="s">
        <v>139</v>
      </c>
      <c r="C1718" s="66" t="s">
        <v>137</v>
      </c>
      <c r="D1718" s="67">
        <v>60983.03</v>
      </c>
      <c r="E1718" s="66">
        <v>1.2383</v>
      </c>
      <c r="F1718" s="67">
        <v>75515.286049000002</v>
      </c>
      <c r="G1718" s="66" t="s">
        <v>112</v>
      </c>
      <c r="H1718" s="68">
        <v>2.65899187076823E-3</v>
      </c>
      <c r="I1718" s="87">
        <v>200.794531723029</v>
      </c>
      <c r="J1718" s="69" t="str">
        <f>_xlfn.XLOOKUP(SimpleBB[[#This Row],[customer_code]],'Input  - indicative charges'!$B$13:$B$69,'Input  - indicative charges'!$E$13:$E$69)</f>
        <v>North Island generation</v>
      </c>
      <c r="K1718" s="70">
        <f t="shared" si="26"/>
        <v>185.62521563298657</v>
      </c>
    </row>
    <row r="1719" spans="1:11" x14ac:dyDescent="0.25">
      <c r="A1719" s="65">
        <v>44531</v>
      </c>
      <c r="B1719" s="66" t="s">
        <v>139</v>
      </c>
      <c r="C1719" s="66" t="s">
        <v>137</v>
      </c>
      <c r="D1719" s="67">
        <v>60983.03</v>
      </c>
      <c r="E1719" s="66">
        <v>1.2383</v>
      </c>
      <c r="F1719" s="67">
        <v>75515.286049000002</v>
      </c>
      <c r="G1719" s="66" t="s">
        <v>114</v>
      </c>
      <c r="H1719" s="68">
        <v>2.3756678559011101E-3</v>
      </c>
      <c r="I1719" s="87">
        <v>179.39923769578701</v>
      </c>
      <c r="J1719" s="69" t="str">
        <f>_xlfn.XLOOKUP(SimpleBB[[#This Row],[customer_code]],'Input  - indicative charges'!$B$13:$B$69,'Input  - indicative charges'!$E$13:$E$69)</f>
        <v>Lower North Island distributor</v>
      </c>
      <c r="K1719" s="70">
        <f t="shared" si="26"/>
        <v>165.84626033346606</v>
      </c>
    </row>
    <row r="1720" spans="1:11" x14ac:dyDescent="0.25">
      <c r="A1720" s="65">
        <v>44531</v>
      </c>
      <c r="B1720" s="66" t="s">
        <v>139</v>
      </c>
      <c r="C1720" s="66" t="s">
        <v>137</v>
      </c>
      <c r="D1720" s="67">
        <v>60983.03</v>
      </c>
      <c r="E1720" s="66">
        <v>1.2383</v>
      </c>
      <c r="F1720" s="67">
        <v>75515.286049000002</v>
      </c>
      <c r="G1720" s="66" t="s">
        <v>116</v>
      </c>
      <c r="H1720" s="68">
        <v>1.1941978995394001E-4</v>
      </c>
      <c r="I1720" s="87">
        <v>9.0180195982833293</v>
      </c>
      <c r="J1720" s="69" t="str">
        <f>_xlfn.XLOOKUP(SimpleBB[[#This Row],[customer_code]],'Input  - indicative charges'!$B$13:$B$69,'Input  - indicative charges'!$E$13:$E$69)</f>
        <v>Major Industrial</v>
      </c>
      <c r="K1720" s="70">
        <f t="shared" si="26"/>
        <v>8.3367401400296952</v>
      </c>
    </row>
    <row r="1721" spans="1:11" x14ac:dyDescent="0.25">
      <c r="A1721" s="65">
        <v>44531</v>
      </c>
      <c r="B1721" s="66" t="s">
        <v>139</v>
      </c>
      <c r="C1721" s="66" t="s">
        <v>137</v>
      </c>
      <c r="D1721" s="67">
        <v>60983.03</v>
      </c>
      <c r="E1721" s="66">
        <v>1.2383</v>
      </c>
      <c r="F1721" s="67">
        <v>75515.286049000002</v>
      </c>
      <c r="G1721" s="66" t="s">
        <v>118</v>
      </c>
      <c r="H1721" s="68">
        <v>5.20906844209834E-6</v>
      </c>
      <c r="I1721" s="87">
        <v>0.39336429345387502</v>
      </c>
      <c r="J1721" s="69" t="str">
        <f>_xlfn.XLOOKUP(SimpleBB[[#This Row],[customer_code]],'Input  - indicative charges'!$B$13:$B$69,'Input  - indicative charges'!$E$13:$E$69)</f>
        <v>Upper South Island distributor</v>
      </c>
      <c r="K1721" s="70">
        <f t="shared" si="26"/>
        <v>0.36364701353228401</v>
      </c>
    </row>
    <row r="1722" spans="1:11" x14ac:dyDescent="0.25">
      <c r="A1722" s="65">
        <v>44531</v>
      </c>
      <c r="B1722" s="66" t="s">
        <v>139</v>
      </c>
      <c r="C1722" s="66" t="s">
        <v>137</v>
      </c>
      <c r="D1722" s="67">
        <v>60983.03</v>
      </c>
      <c r="E1722" s="66">
        <v>1.2383</v>
      </c>
      <c r="F1722" s="67">
        <v>75515.286049000002</v>
      </c>
      <c r="G1722" s="66" t="s">
        <v>120</v>
      </c>
      <c r="H1722" s="68">
        <v>2.03758777680711E-2</v>
      </c>
      <c r="I1722" s="87">
        <v>1538.69023815535</v>
      </c>
      <c r="J1722" s="69" t="str">
        <f>_xlfn.XLOOKUP(SimpleBB[[#This Row],[customer_code]],'Input  - indicative charges'!$B$13:$B$69,'Input  - indicative charges'!$E$13:$E$69)</f>
        <v>Lower North Island distributor</v>
      </c>
      <c r="K1722" s="70">
        <f t="shared" si="26"/>
        <v>1422.4476373885275</v>
      </c>
    </row>
    <row r="1723" spans="1:11" x14ac:dyDescent="0.25">
      <c r="A1723" s="65">
        <v>44531</v>
      </c>
      <c r="B1723" s="66" t="s">
        <v>139</v>
      </c>
      <c r="C1723" s="66" t="s">
        <v>137</v>
      </c>
      <c r="D1723" s="67">
        <v>60983.03</v>
      </c>
      <c r="E1723" s="66">
        <v>1.2383</v>
      </c>
      <c r="F1723" s="67">
        <v>75515.286049000002</v>
      </c>
      <c r="G1723" s="66" t="s">
        <v>241</v>
      </c>
      <c r="H1723" s="68">
        <v>3.30861757042902E-4</v>
      </c>
      <c r="I1723" s="87">
        <v>24.9851202257694</v>
      </c>
      <c r="J1723" s="69" t="str">
        <f>_xlfn.XLOOKUP(SimpleBB[[#This Row],[customer_code]],'Input  - indicative charges'!$B$13:$B$69,'Input  - indicative charges'!$E$13:$E$69)</f>
        <v>North Island generation</v>
      </c>
      <c r="K1723" s="70">
        <f t="shared" si="26"/>
        <v>23.097582836179523</v>
      </c>
    </row>
    <row r="1724" spans="1:11" x14ac:dyDescent="0.25">
      <c r="A1724" s="65">
        <v>44562</v>
      </c>
      <c r="B1724" s="66" t="s">
        <v>139</v>
      </c>
      <c r="C1724" s="66" t="s">
        <v>137</v>
      </c>
      <c r="D1724" s="67">
        <v>169558.67499999999</v>
      </c>
      <c r="E1724" s="66">
        <v>0.48491085561195202</v>
      </c>
      <c r="F1724" s="67">
        <v>82220.842170678894</v>
      </c>
      <c r="G1724" s="66" t="s">
        <v>8</v>
      </c>
      <c r="H1724" s="68">
        <v>2.7141581649337401E-5</v>
      </c>
      <c r="I1724" s="87">
        <v>2.2316037010527601</v>
      </c>
      <c r="J1724" s="69" t="str">
        <f>_xlfn.XLOOKUP(SimpleBB[[#This Row],[customer_code]],'Input  - indicative charges'!$B$13:$B$69,'Input  - indicative charges'!$E$13:$E$69)</f>
        <v>Lower South Island distributor</v>
      </c>
      <c r="K1724" s="70">
        <f t="shared" si="26"/>
        <v>2.063013940970686</v>
      </c>
    </row>
    <row r="1725" spans="1:11" x14ac:dyDescent="0.25">
      <c r="A1725" s="65">
        <v>44562</v>
      </c>
      <c r="B1725" s="66" t="s">
        <v>139</v>
      </c>
      <c r="C1725" s="66" t="s">
        <v>137</v>
      </c>
      <c r="D1725" s="67">
        <v>169558.67499999999</v>
      </c>
      <c r="E1725" s="66">
        <v>0.48491085561195202</v>
      </c>
      <c r="F1725" s="67">
        <v>82220.842170678894</v>
      </c>
      <c r="G1725" s="66" t="s">
        <v>10</v>
      </c>
      <c r="H1725" s="68">
        <v>1.27890465499365E-6</v>
      </c>
      <c r="I1725" s="87">
        <v>0.105152617789579</v>
      </c>
      <c r="J1725" s="69" t="str">
        <f>_xlfn.XLOOKUP(SimpleBB[[#This Row],[customer_code]],'Input  - indicative charges'!$B$13:$B$69,'Input  - indicative charges'!$E$13:$E$69)</f>
        <v>Upper South Island distributor</v>
      </c>
      <c r="K1725" s="70">
        <f t="shared" si="26"/>
        <v>9.7208709739603952E-2</v>
      </c>
    </row>
    <row r="1726" spans="1:11" x14ac:dyDescent="0.25">
      <c r="A1726" s="65">
        <v>44562</v>
      </c>
      <c r="B1726" s="66" t="s">
        <v>139</v>
      </c>
      <c r="C1726" s="66" t="s">
        <v>137</v>
      </c>
      <c r="D1726" s="67">
        <v>169558.67499999999</v>
      </c>
      <c r="E1726" s="66">
        <v>0.48491085561195202</v>
      </c>
      <c r="F1726" s="67">
        <v>82220.842170678894</v>
      </c>
      <c r="G1726" s="66" t="s">
        <v>12</v>
      </c>
      <c r="H1726" s="68">
        <v>4.0916063623891899E-2</v>
      </c>
      <c r="I1726" s="87">
        <v>3364.1532094654699</v>
      </c>
      <c r="J1726" s="69" t="str">
        <f>_xlfn.XLOOKUP(SimpleBB[[#This Row],[customer_code]],'Input  - indicative charges'!$B$13:$B$69,'Input  - indicative charges'!$E$13:$E$69)</f>
        <v>Lower North Island distributor</v>
      </c>
      <c r="K1726" s="70">
        <f t="shared" si="26"/>
        <v>3110.0033430731692</v>
      </c>
    </row>
    <row r="1727" spans="1:11" x14ac:dyDescent="0.25">
      <c r="A1727" s="65">
        <v>44562</v>
      </c>
      <c r="B1727" s="66" t="s">
        <v>139</v>
      </c>
      <c r="C1727" s="66" t="s">
        <v>137</v>
      </c>
      <c r="D1727" s="67">
        <v>169558.67499999999</v>
      </c>
      <c r="E1727" s="66">
        <v>0.48491085561195202</v>
      </c>
      <c r="F1727" s="67">
        <v>82220.842170678894</v>
      </c>
      <c r="G1727" s="66" t="s">
        <v>14</v>
      </c>
      <c r="H1727" s="68">
        <v>4.8922326448037302E-3</v>
      </c>
      <c r="I1727" s="87">
        <v>402.24348815065002</v>
      </c>
      <c r="J1727" s="69" t="str">
        <f>_xlfn.XLOOKUP(SimpleBB[[#This Row],[customer_code]],'Input  - indicative charges'!$B$13:$B$69,'Input  - indicative charges'!$E$13:$E$69)</f>
        <v>Upper North Island distributor</v>
      </c>
      <c r="K1727" s="70">
        <f t="shared" si="26"/>
        <v>371.85541650069564</v>
      </c>
    </row>
    <row r="1728" spans="1:11" x14ac:dyDescent="0.25">
      <c r="A1728" s="65">
        <v>44562</v>
      </c>
      <c r="B1728" s="66" t="s">
        <v>139</v>
      </c>
      <c r="C1728" s="66" t="s">
        <v>137</v>
      </c>
      <c r="D1728" s="67">
        <v>169558.67499999999</v>
      </c>
      <c r="E1728" s="66">
        <v>0.48491085561195202</v>
      </c>
      <c r="F1728" s="67">
        <v>82220.842170678894</v>
      </c>
      <c r="G1728" s="66" t="s">
        <v>16</v>
      </c>
      <c r="H1728" s="68">
        <v>3.5666576167424302E-2</v>
      </c>
      <c r="I1728" s="87">
        <v>2932.5359298302901</v>
      </c>
      <c r="J1728" s="69" t="str">
        <f>_xlfn.XLOOKUP(SimpleBB[[#This Row],[customer_code]],'Input  - indicative charges'!$B$13:$B$69,'Input  - indicative charges'!$E$13:$E$69)</f>
        <v>South Island generation</v>
      </c>
      <c r="K1728" s="70">
        <f t="shared" si="26"/>
        <v>2710.9932210559145</v>
      </c>
    </row>
    <row r="1729" spans="1:11" x14ac:dyDescent="0.25">
      <c r="A1729" s="65">
        <v>44562</v>
      </c>
      <c r="B1729" s="66" t="s">
        <v>139</v>
      </c>
      <c r="C1729" s="66" t="s">
        <v>137</v>
      </c>
      <c r="D1729" s="67">
        <v>169558.67499999999</v>
      </c>
      <c r="E1729" s="66">
        <v>0.48491085561195202</v>
      </c>
      <c r="F1729" s="67">
        <v>82220.842170678894</v>
      </c>
      <c r="G1729" s="66" t="s">
        <v>19</v>
      </c>
      <c r="H1729" s="68">
        <v>6.7020754828336194E-5</v>
      </c>
      <c r="I1729" s="87">
        <v>5.51050290490039</v>
      </c>
      <c r="J1729" s="69" t="str">
        <f>_xlfn.XLOOKUP(SimpleBB[[#This Row],[customer_code]],'Input  - indicative charges'!$B$13:$B$69,'Input  - indicative charges'!$E$13:$E$69)</f>
        <v>Lower South Island distributor</v>
      </c>
      <c r="K1729" s="70">
        <f t="shared" si="26"/>
        <v>5.0942039167644291</v>
      </c>
    </row>
    <row r="1730" spans="1:11" x14ac:dyDescent="0.25">
      <c r="A1730" s="65">
        <v>44562</v>
      </c>
      <c r="B1730" s="66" t="s">
        <v>139</v>
      </c>
      <c r="C1730" s="66" t="s">
        <v>137</v>
      </c>
      <c r="D1730" s="67">
        <v>169558.67499999999</v>
      </c>
      <c r="E1730" s="66">
        <v>0.48491085561195202</v>
      </c>
      <c r="F1730" s="67">
        <v>82220.842170678894</v>
      </c>
      <c r="G1730" s="66" t="s">
        <v>21</v>
      </c>
      <c r="H1730" s="68">
        <v>1.9745899991280101E-5</v>
      </c>
      <c r="I1730" s="87">
        <v>1.6235245267010501</v>
      </c>
      <c r="J1730" s="69" t="str">
        <f>_xlfn.XLOOKUP(SimpleBB[[#This Row],[customer_code]],'Input  - indicative charges'!$B$13:$B$69,'Input  - indicative charges'!$E$13:$E$69)</f>
        <v>Upper South Island distributor</v>
      </c>
      <c r="K1730" s="70">
        <f t="shared" si="26"/>
        <v>1.5008729957348799</v>
      </c>
    </row>
    <row r="1731" spans="1:11" x14ac:dyDescent="0.25">
      <c r="A1731" s="65">
        <v>44562</v>
      </c>
      <c r="B1731" s="66" t="s">
        <v>139</v>
      </c>
      <c r="C1731" s="66" t="s">
        <v>137</v>
      </c>
      <c r="D1731" s="67">
        <v>169558.67499999999</v>
      </c>
      <c r="E1731" s="66">
        <v>0.48491085561195202</v>
      </c>
      <c r="F1731" s="67">
        <v>82220.842170678894</v>
      </c>
      <c r="G1731" s="66" t="s">
        <v>23</v>
      </c>
      <c r="H1731" s="68">
        <v>9.86462703120156E-5</v>
      </c>
      <c r="I1731" s="87">
        <v>8.11077942205036</v>
      </c>
      <c r="J1731" s="69" t="str">
        <f>_xlfn.XLOOKUP(SimpleBB[[#This Row],[customer_code]],'Input  - indicative charges'!$B$13:$B$69,'Input  - indicative charges'!$E$13:$E$69)</f>
        <v>Lower North Island distributor</v>
      </c>
      <c r="K1731" s="70">
        <f t="shared" si="26"/>
        <v>7.4980387476210142</v>
      </c>
    </row>
    <row r="1732" spans="1:11" x14ac:dyDescent="0.25">
      <c r="A1732" s="65">
        <v>44562</v>
      </c>
      <c r="B1732" s="66" t="s">
        <v>139</v>
      </c>
      <c r="C1732" s="66" t="s">
        <v>137</v>
      </c>
      <c r="D1732" s="67">
        <v>169558.67499999999</v>
      </c>
      <c r="E1732" s="66">
        <v>0.48491085561195202</v>
      </c>
      <c r="F1732" s="67">
        <v>82220.842170678894</v>
      </c>
      <c r="G1732" s="66" t="s">
        <v>25</v>
      </c>
      <c r="H1732" s="68">
        <v>4.4749343287398498E-2</v>
      </c>
      <c r="I1732" s="87">
        <v>3679.3286916747202</v>
      </c>
      <c r="J1732" s="69" t="str">
        <f>_xlfn.XLOOKUP(SimpleBB[[#This Row],[customer_code]],'Input  - indicative charges'!$B$13:$B$69,'Input  - indicative charges'!$E$13:$E$69)</f>
        <v>North Island generation</v>
      </c>
      <c r="K1732" s="70">
        <f t="shared" si="26"/>
        <v>3401.3684332740431</v>
      </c>
    </row>
    <row r="1733" spans="1:11" x14ac:dyDescent="0.25">
      <c r="A1733" s="65">
        <v>44562</v>
      </c>
      <c r="B1733" s="66" t="s">
        <v>139</v>
      </c>
      <c r="C1733" s="66" t="s">
        <v>137</v>
      </c>
      <c r="D1733" s="67">
        <v>169558.67499999999</v>
      </c>
      <c r="E1733" s="66">
        <v>0.48491085561195202</v>
      </c>
      <c r="F1733" s="67">
        <v>82220.842170678894</v>
      </c>
      <c r="G1733" s="66" t="s">
        <v>27</v>
      </c>
      <c r="H1733" s="68">
        <v>2.84079390344616E-2</v>
      </c>
      <c r="I1733" s="87">
        <v>2335.7246717467401</v>
      </c>
      <c r="J1733" s="69" t="str">
        <f>_xlfn.XLOOKUP(SimpleBB[[#This Row],[customer_code]],'Input  - indicative charges'!$B$13:$B$69,'Input  - indicative charges'!$E$13:$E$69)</f>
        <v>Lower North Island distributor</v>
      </c>
      <c r="K1733" s="70">
        <f t="shared" si="26"/>
        <v>2159.2689409008922</v>
      </c>
    </row>
    <row r="1734" spans="1:11" x14ac:dyDescent="0.25">
      <c r="A1734" s="65">
        <v>44562</v>
      </c>
      <c r="B1734" s="66" t="s">
        <v>139</v>
      </c>
      <c r="C1734" s="66" t="s">
        <v>137</v>
      </c>
      <c r="D1734" s="67">
        <v>169558.67499999999</v>
      </c>
      <c r="E1734" s="66">
        <v>0.48491085561195202</v>
      </c>
      <c r="F1734" s="67">
        <v>82220.842170678894</v>
      </c>
      <c r="G1734" s="66" t="s">
        <v>29</v>
      </c>
      <c r="H1734" s="68">
        <v>1.8640034527651401E-4</v>
      </c>
      <c r="I1734" s="87">
        <v>15.325993369540299</v>
      </c>
      <c r="J1734" s="69" t="str">
        <f>_xlfn.XLOOKUP(SimpleBB[[#This Row],[customer_code]],'Input  - indicative charges'!$B$13:$B$69,'Input  - indicative charges'!$E$13:$E$69)</f>
        <v>Lower North Island distributor</v>
      </c>
      <c r="K1734" s="70">
        <f t="shared" si="26"/>
        <v>14.168168822121174</v>
      </c>
    </row>
    <row r="1735" spans="1:11" x14ac:dyDescent="0.25">
      <c r="A1735" s="65">
        <v>44562</v>
      </c>
      <c r="B1735" s="66" t="s">
        <v>139</v>
      </c>
      <c r="C1735" s="66" t="s">
        <v>137</v>
      </c>
      <c r="D1735" s="67">
        <v>169558.67499999999</v>
      </c>
      <c r="E1735" s="66">
        <v>0.48491085561195202</v>
      </c>
      <c r="F1735" s="67">
        <v>82220.842170678894</v>
      </c>
      <c r="G1735" s="66" t="s">
        <v>31</v>
      </c>
      <c r="H1735" s="68">
        <v>2.6742412476399299E-2</v>
      </c>
      <c r="I1735" s="87">
        <v>2198.7836754852201</v>
      </c>
      <c r="J1735" s="69" t="str">
        <f>_xlfn.XLOOKUP(SimpleBB[[#This Row],[customer_code]],'Input  - indicative charges'!$B$13:$B$69,'Input  - indicative charges'!$E$13:$E$69)</f>
        <v>Major Industrial</v>
      </c>
      <c r="K1735" s="70">
        <f t="shared" si="26"/>
        <v>2032.6733521569518</v>
      </c>
    </row>
    <row r="1736" spans="1:11" x14ac:dyDescent="0.25">
      <c r="A1736" s="65">
        <v>44562</v>
      </c>
      <c r="B1736" s="66" t="s">
        <v>139</v>
      </c>
      <c r="C1736" s="66" t="s">
        <v>137</v>
      </c>
      <c r="D1736" s="67">
        <v>169558.67499999999</v>
      </c>
      <c r="E1736" s="66">
        <v>0.48491085561195202</v>
      </c>
      <c r="F1736" s="67">
        <v>82220.842170678894</v>
      </c>
      <c r="G1736" s="66" t="s">
        <v>34</v>
      </c>
      <c r="H1736" s="68">
        <v>2.19024583250352E-2</v>
      </c>
      <c r="I1736" s="87">
        <v>1800.83856909259</v>
      </c>
      <c r="J1736" s="69" t="str">
        <f>_xlfn.XLOOKUP(SimpleBB[[#This Row],[customer_code]],'Input  - indicative charges'!$B$13:$B$69,'Input  - indicative charges'!$E$13:$E$69)</f>
        <v>Major Industrial</v>
      </c>
      <c r="K1736" s="70">
        <f t="shared" si="26"/>
        <v>1664.7915898880653</v>
      </c>
    </row>
    <row r="1737" spans="1:11" x14ac:dyDescent="0.25">
      <c r="A1737" s="65">
        <v>44562</v>
      </c>
      <c r="B1737" s="66" t="s">
        <v>139</v>
      </c>
      <c r="C1737" s="66" t="s">
        <v>137</v>
      </c>
      <c r="D1737" s="67">
        <v>169558.67499999999</v>
      </c>
      <c r="E1737" s="66">
        <v>0.48491085561195202</v>
      </c>
      <c r="F1737" s="67">
        <v>82220.842170678894</v>
      </c>
      <c r="G1737" s="66" t="s">
        <v>36</v>
      </c>
      <c r="H1737" s="68">
        <v>1.26065303943766E-5</v>
      </c>
      <c r="I1737" s="87">
        <v>1.03651954587591</v>
      </c>
      <c r="J1737" s="69" t="str">
        <f>_xlfn.XLOOKUP(SimpleBB[[#This Row],[customer_code]],'Input  - indicative charges'!$B$13:$B$69,'Input  - indicative charges'!$E$13:$E$69)</f>
        <v>Upper South Island distributor</v>
      </c>
      <c r="K1737" s="70">
        <f t="shared" si="26"/>
        <v>0.95821416330410158</v>
      </c>
    </row>
    <row r="1738" spans="1:11" x14ac:dyDescent="0.25">
      <c r="A1738" s="65">
        <v>44562</v>
      </c>
      <c r="B1738" s="66" t="s">
        <v>139</v>
      </c>
      <c r="C1738" s="66" t="s">
        <v>137</v>
      </c>
      <c r="D1738" s="67">
        <v>169558.67499999999</v>
      </c>
      <c r="E1738" s="66">
        <v>0.48491085561195202</v>
      </c>
      <c r="F1738" s="67">
        <v>82220.842170678894</v>
      </c>
      <c r="G1738" s="66" t="s">
        <v>38</v>
      </c>
      <c r="H1738" s="68">
        <v>3.9967982663628103E-2</v>
      </c>
      <c r="I1738" s="87">
        <v>3286.2011944666001</v>
      </c>
      <c r="J1738" s="69" t="str">
        <f>_xlfn.XLOOKUP(SimpleBB[[#This Row],[customer_code]],'Input  - indicative charges'!$B$13:$B$69,'Input  - indicative charges'!$E$13:$E$69)</f>
        <v>North Island generation</v>
      </c>
      <c r="K1738" s="70">
        <f t="shared" si="26"/>
        <v>3037.9403268693695</v>
      </c>
    </row>
    <row r="1739" spans="1:11" x14ac:dyDescent="0.25">
      <c r="A1739" s="65">
        <v>44562</v>
      </c>
      <c r="B1739" s="66" t="s">
        <v>139</v>
      </c>
      <c r="C1739" s="66" t="s">
        <v>137</v>
      </c>
      <c r="D1739" s="67">
        <v>169558.67499999999</v>
      </c>
      <c r="E1739" s="66">
        <v>0.48491085561195202</v>
      </c>
      <c r="F1739" s="67">
        <v>82220.842170678894</v>
      </c>
      <c r="G1739" s="66" t="s">
        <v>40</v>
      </c>
      <c r="H1739" s="68">
        <v>1.5359578040298799E-3</v>
      </c>
      <c r="I1739" s="87">
        <v>126.287744185964</v>
      </c>
      <c r="J1739" s="69" t="str">
        <f>_xlfn.XLOOKUP(SimpleBB[[#This Row],[customer_code]],'Input  - indicative charges'!$B$13:$B$69,'Input  - indicative charges'!$E$13:$E$69)</f>
        <v>North Island generation</v>
      </c>
      <c r="K1739" s="70">
        <f t="shared" si="26"/>
        <v>116.74715215182547</v>
      </c>
    </row>
    <row r="1740" spans="1:11" x14ac:dyDescent="0.25">
      <c r="A1740" s="65">
        <v>44562</v>
      </c>
      <c r="B1740" s="66" t="s">
        <v>139</v>
      </c>
      <c r="C1740" s="66" t="s">
        <v>137</v>
      </c>
      <c r="D1740" s="67">
        <v>169558.67499999999</v>
      </c>
      <c r="E1740" s="66">
        <v>0.48491085561195202</v>
      </c>
      <c r="F1740" s="67">
        <v>82220.842170678894</v>
      </c>
      <c r="G1740" s="66" t="s">
        <v>42</v>
      </c>
      <c r="H1740" s="68">
        <v>1.86121670371747E-2</v>
      </c>
      <c r="I1740" s="87">
        <v>1530.3080484178599</v>
      </c>
      <c r="J1740" s="69" t="str">
        <f>_xlfn.XLOOKUP(SimpleBB[[#This Row],[customer_code]],'Input  - indicative charges'!$B$13:$B$69,'Input  - indicative charges'!$E$13:$E$69)</f>
        <v>South Island generation</v>
      </c>
      <c r="K1740" s="70">
        <f t="shared" si="26"/>
        <v>1414.6986924140476</v>
      </c>
    </row>
    <row r="1741" spans="1:11" x14ac:dyDescent="0.25">
      <c r="A1741" s="65">
        <v>44562</v>
      </c>
      <c r="B1741" s="66" t="s">
        <v>139</v>
      </c>
      <c r="C1741" s="66" t="s">
        <v>137</v>
      </c>
      <c r="D1741" s="67">
        <v>169558.67499999999</v>
      </c>
      <c r="E1741" s="66">
        <v>0.48491085561195202</v>
      </c>
      <c r="F1741" s="67">
        <v>82220.842170678894</v>
      </c>
      <c r="G1741" s="66" t="s">
        <v>44</v>
      </c>
      <c r="H1741" s="68">
        <v>1.69313468131542E-2</v>
      </c>
      <c r="I1741" s="87">
        <v>1392.10959406138</v>
      </c>
      <c r="J1741" s="69" t="str">
        <f>_xlfn.XLOOKUP(SimpleBB[[#This Row],[customer_code]],'Input  - indicative charges'!$B$13:$B$69,'Input  - indicative charges'!$E$13:$E$69)</f>
        <v>Major Industrial</v>
      </c>
      <c r="K1741" s="70">
        <f t="shared" si="26"/>
        <v>1286.9406420830139</v>
      </c>
    </row>
    <row r="1742" spans="1:11" x14ac:dyDescent="0.25">
      <c r="A1742" s="65">
        <v>44562</v>
      </c>
      <c r="B1742" s="66" t="s">
        <v>139</v>
      </c>
      <c r="C1742" s="66" t="s">
        <v>137</v>
      </c>
      <c r="D1742" s="67">
        <v>169558.67499999999</v>
      </c>
      <c r="E1742" s="66">
        <v>0.48491085561195202</v>
      </c>
      <c r="F1742" s="67">
        <v>82220.842170678894</v>
      </c>
      <c r="G1742" s="66" t="s">
        <v>46</v>
      </c>
      <c r="H1742" s="68">
        <v>2.6360797994820402E-5</v>
      </c>
      <c r="I1742" s="87">
        <v>2.1674070114252801</v>
      </c>
      <c r="J1742" s="69" t="str">
        <f>_xlfn.XLOOKUP(SimpleBB[[#This Row],[customer_code]],'Input  - indicative charges'!$B$13:$B$69,'Input  - indicative charges'!$E$13:$E$69)</f>
        <v>Upper South Island distributor</v>
      </c>
      <c r="K1742" s="70">
        <f t="shared" ref="K1742:K1805" si="27">I1742*$L$9</f>
        <v>2.0036670839981952</v>
      </c>
    </row>
    <row r="1743" spans="1:11" x14ac:dyDescent="0.25">
      <c r="A1743" s="65">
        <v>44562</v>
      </c>
      <c r="B1743" s="66" t="s">
        <v>139</v>
      </c>
      <c r="C1743" s="66" t="s">
        <v>137</v>
      </c>
      <c r="D1743" s="67">
        <v>169558.67499999999</v>
      </c>
      <c r="E1743" s="66">
        <v>0.48491085561195202</v>
      </c>
      <c r="F1743" s="67">
        <v>82220.842170678894</v>
      </c>
      <c r="G1743" s="66" t="s">
        <v>48</v>
      </c>
      <c r="H1743" s="68">
        <v>2.2574178428258401E-2</v>
      </c>
      <c r="I1743" s="87">
        <v>1856.0679616825801</v>
      </c>
      <c r="J1743" s="69" t="str">
        <f>_xlfn.XLOOKUP(SimpleBB[[#This Row],[customer_code]],'Input  - indicative charges'!$B$13:$B$69,'Input  - indicative charges'!$E$13:$E$69)</f>
        <v>North Island generation</v>
      </c>
      <c r="K1743" s="70">
        <f t="shared" si="27"/>
        <v>1715.8485973714021</v>
      </c>
    </row>
    <row r="1744" spans="1:11" x14ac:dyDescent="0.25">
      <c r="A1744" s="65">
        <v>44562</v>
      </c>
      <c r="B1744" s="66" t="s">
        <v>139</v>
      </c>
      <c r="C1744" s="66" t="s">
        <v>137</v>
      </c>
      <c r="D1744" s="67">
        <v>169558.67499999999</v>
      </c>
      <c r="E1744" s="66">
        <v>0.48491085561195202</v>
      </c>
      <c r="F1744" s="67">
        <v>82220.842170678894</v>
      </c>
      <c r="G1744" s="66" t="s">
        <v>50</v>
      </c>
      <c r="H1744" s="68">
        <v>4.4383172579740499E-3</v>
      </c>
      <c r="I1744" s="87">
        <v>364.92218277128501</v>
      </c>
      <c r="J1744" s="69" t="str">
        <f>_xlfn.XLOOKUP(SimpleBB[[#This Row],[customer_code]],'Input  - indicative charges'!$B$13:$B$69,'Input  - indicative charges'!$E$13:$E$69)</f>
        <v>North Island generation</v>
      </c>
      <c r="K1744" s="70">
        <f t="shared" si="27"/>
        <v>337.35360363108435</v>
      </c>
    </row>
    <row r="1745" spans="1:11" x14ac:dyDescent="0.25">
      <c r="A1745" s="65">
        <v>44562</v>
      </c>
      <c r="B1745" s="66" t="s">
        <v>139</v>
      </c>
      <c r="C1745" s="66" t="s">
        <v>137</v>
      </c>
      <c r="D1745" s="67">
        <v>169558.67499999999</v>
      </c>
      <c r="E1745" s="66">
        <v>0.48491085561195202</v>
      </c>
      <c r="F1745" s="67">
        <v>82220.842170678894</v>
      </c>
      <c r="G1745" s="66" t="s">
        <v>52</v>
      </c>
      <c r="H1745" s="68">
        <v>8.9620605896795005E-3</v>
      </c>
      <c r="I1745" s="87">
        <v>736.86816926810002</v>
      </c>
      <c r="J1745" s="69" t="str">
        <f>_xlfn.XLOOKUP(SimpleBB[[#This Row],[customer_code]],'Input  - indicative charges'!$B$13:$B$69,'Input  - indicative charges'!$E$13:$E$69)</f>
        <v>North Island generation</v>
      </c>
      <c r="K1745" s="70">
        <f t="shared" si="27"/>
        <v>681.20038747941533</v>
      </c>
    </row>
    <row r="1746" spans="1:11" x14ac:dyDescent="0.25">
      <c r="A1746" s="65">
        <v>44562</v>
      </c>
      <c r="B1746" s="66" t="s">
        <v>139</v>
      </c>
      <c r="C1746" s="66" t="s">
        <v>137</v>
      </c>
      <c r="D1746" s="67">
        <v>169558.67499999999</v>
      </c>
      <c r="E1746" s="66">
        <v>0.48491085561195202</v>
      </c>
      <c r="F1746" s="67">
        <v>82220.842170678894</v>
      </c>
      <c r="G1746" s="66" t="s">
        <v>54</v>
      </c>
      <c r="H1746" s="68">
        <v>2.0831269133939598E-6</v>
      </c>
      <c r="I1746" s="87">
        <v>0.171276449167659</v>
      </c>
      <c r="J1746" s="69" t="str">
        <f>_xlfn.XLOOKUP(SimpleBB[[#This Row],[customer_code]],'Input  - indicative charges'!$B$13:$B$69,'Input  - indicative charges'!$E$13:$E$69)</f>
        <v>Upper South Island distributor</v>
      </c>
      <c r="K1746" s="70">
        <f t="shared" si="27"/>
        <v>0.15833711972522119</v>
      </c>
    </row>
    <row r="1747" spans="1:11" x14ac:dyDescent="0.25">
      <c r="A1747" s="65">
        <v>44562</v>
      </c>
      <c r="B1747" s="66" t="s">
        <v>139</v>
      </c>
      <c r="C1747" s="66" t="s">
        <v>137</v>
      </c>
      <c r="D1747" s="67">
        <v>169558.67499999999</v>
      </c>
      <c r="E1747" s="66">
        <v>0.48491085561195202</v>
      </c>
      <c r="F1747" s="67">
        <v>82220.842170678894</v>
      </c>
      <c r="G1747" s="66" t="s">
        <v>56</v>
      </c>
      <c r="H1747" s="68">
        <v>5.3901585068855899E-4</v>
      </c>
      <c r="I1747" s="87">
        <v>44.318337186958203</v>
      </c>
      <c r="J1747" s="69" t="str">
        <f>_xlfn.XLOOKUP(SimpleBB[[#This Row],[customer_code]],'Input  - indicative charges'!$B$13:$B$69,'Input  - indicative charges'!$E$13:$E$69)</f>
        <v>Upper North Island distributor</v>
      </c>
      <c r="K1747" s="70">
        <f t="shared" si="27"/>
        <v>40.970243692552813</v>
      </c>
    </row>
    <row r="1748" spans="1:11" x14ac:dyDescent="0.25">
      <c r="A1748" s="65">
        <v>44562</v>
      </c>
      <c r="B1748" s="66" t="s">
        <v>139</v>
      </c>
      <c r="C1748" s="66" t="s">
        <v>137</v>
      </c>
      <c r="D1748" s="67">
        <v>169558.67499999999</v>
      </c>
      <c r="E1748" s="66">
        <v>0.48491085561195202</v>
      </c>
      <c r="F1748" s="67">
        <v>82220.842170678894</v>
      </c>
      <c r="G1748" s="66" t="s">
        <v>58</v>
      </c>
      <c r="H1748" s="68">
        <v>5.5313302988401203E-3</v>
      </c>
      <c r="I1748" s="87">
        <v>454.790635494828</v>
      </c>
      <c r="J1748" s="69" t="str">
        <f>_xlfn.XLOOKUP(SimpleBB[[#This Row],[customer_code]],'Input  - indicative charges'!$B$13:$B$69,'Input  - indicative charges'!$E$13:$E$69)</f>
        <v>North Island generation</v>
      </c>
      <c r="K1748" s="70">
        <f t="shared" si="27"/>
        <v>420.43281287180741</v>
      </c>
    </row>
    <row r="1749" spans="1:11" x14ac:dyDescent="0.25">
      <c r="A1749" s="65">
        <v>44562</v>
      </c>
      <c r="B1749" s="66" t="s">
        <v>139</v>
      </c>
      <c r="C1749" s="66" t="s">
        <v>137</v>
      </c>
      <c r="D1749" s="67">
        <v>169558.67499999999</v>
      </c>
      <c r="E1749" s="66">
        <v>0.48491085561195202</v>
      </c>
      <c r="F1749" s="67">
        <v>82220.842170678894</v>
      </c>
      <c r="G1749" s="66" t="s">
        <v>60</v>
      </c>
      <c r="H1749" s="68">
        <v>5.7112168898579501E-5</v>
      </c>
      <c r="I1749" s="87">
        <v>4.6958106250352598</v>
      </c>
      <c r="J1749" s="69" t="str">
        <f>_xlfn.XLOOKUP(SimpleBB[[#This Row],[customer_code]],'Input  - indicative charges'!$B$13:$B$69,'Input  - indicative charges'!$E$13:$E$69)</f>
        <v>Major Industrial</v>
      </c>
      <c r="K1749" s="70">
        <f t="shared" si="27"/>
        <v>4.3410587547582571</v>
      </c>
    </row>
    <row r="1750" spans="1:11" x14ac:dyDescent="0.25">
      <c r="A1750" s="65">
        <v>44562</v>
      </c>
      <c r="B1750" s="66" t="s">
        <v>139</v>
      </c>
      <c r="C1750" s="66" t="s">
        <v>137</v>
      </c>
      <c r="D1750" s="67">
        <v>169558.67499999999</v>
      </c>
      <c r="E1750" s="66">
        <v>0.48491085561195202</v>
      </c>
      <c r="F1750" s="67">
        <v>82220.842170678894</v>
      </c>
      <c r="G1750" s="66" t="s">
        <v>62</v>
      </c>
      <c r="H1750" s="68">
        <v>2.33183737410653E-4</v>
      </c>
      <c r="I1750" s="87">
        <v>19.172563270410301</v>
      </c>
      <c r="J1750" s="69" t="str">
        <f>_xlfn.XLOOKUP(SimpleBB[[#This Row],[customer_code]],'Input  - indicative charges'!$B$13:$B$69,'Input  - indicative charges'!$E$13:$E$69)</f>
        <v>Major Industrial</v>
      </c>
      <c r="K1750" s="70">
        <f t="shared" si="27"/>
        <v>17.724143983243849</v>
      </c>
    </row>
    <row r="1751" spans="1:11" x14ac:dyDescent="0.25">
      <c r="A1751" s="65">
        <v>44562</v>
      </c>
      <c r="B1751" s="66" t="s">
        <v>139</v>
      </c>
      <c r="C1751" s="66" t="s">
        <v>137</v>
      </c>
      <c r="D1751" s="67">
        <v>169558.67499999999</v>
      </c>
      <c r="E1751" s="66">
        <v>0.48491085561195202</v>
      </c>
      <c r="F1751" s="67">
        <v>82220.842170678894</v>
      </c>
      <c r="G1751" s="66" t="s">
        <v>64</v>
      </c>
      <c r="H1751" s="68">
        <v>1.80164489511687E-2</v>
      </c>
      <c r="I1751" s="87">
        <v>1481.32760569014</v>
      </c>
      <c r="J1751" s="69" t="str">
        <f>_xlfn.XLOOKUP(SimpleBB[[#This Row],[customer_code]],'Input  - indicative charges'!$B$13:$B$69,'Input  - indicative charges'!$E$13:$E$69)</f>
        <v>Major Industrial</v>
      </c>
      <c r="K1751" s="70">
        <f t="shared" si="27"/>
        <v>1369.4185487512038</v>
      </c>
    </row>
    <row r="1752" spans="1:11" x14ac:dyDescent="0.25">
      <c r="A1752" s="65">
        <v>44562</v>
      </c>
      <c r="B1752" s="66" t="s">
        <v>139</v>
      </c>
      <c r="C1752" s="66" t="s">
        <v>137</v>
      </c>
      <c r="D1752" s="67">
        <v>169558.67499999999</v>
      </c>
      <c r="E1752" s="66">
        <v>0.48491085561195202</v>
      </c>
      <c r="F1752" s="67">
        <v>82220.842170678894</v>
      </c>
      <c r="G1752" s="66" t="s">
        <v>66</v>
      </c>
      <c r="H1752" s="68">
        <v>1.3843134974593599E-4</v>
      </c>
      <c r="I1752" s="87">
        <v>11.381942158934701</v>
      </c>
      <c r="J1752" s="69" t="str">
        <f>_xlfn.XLOOKUP(SimpleBB[[#This Row],[customer_code]],'Input  - indicative charges'!$B$13:$B$69,'Input  - indicative charges'!$E$13:$E$69)</f>
        <v>Upper South Island distributor</v>
      </c>
      <c r="K1752" s="70">
        <f t="shared" si="27"/>
        <v>10.522076719144646</v>
      </c>
    </row>
    <row r="1753" spans="1:11" x14ac:dyDescent="0.25">
      <c r="A1753" s="65">
        <v>44562</v>
      </c>
      <c r="B1753" s="66" t="s">
        <v>139</v>
      </c>
      <c r="C1753" s="66" t="s">
        <v>137</v>
      </c>
      <c r="D1753" s="67">
        <v>169558.67499999999</v>
      </c>
      <c r="E1753" s="66">
        <v>0.48491085561195202</v>
      </c>
      <c r="F1753" s="67">
        <v>82220.842170678894</v>
      </c>
      <c r="G1753" s="66" t="s">
        <v>68</v>
      </c>
      <c r="H1753" s="68">
        <v>2.2873840196252501E-4</v>
      </c>
      <c r="I1753" s="87">
        <v>18.807064046134101</v>
      </c>
      <c r="J1753" s="69" t="str">
        <f>_xlfn.XLOOKUP(SimpleBB[[#This Row],[customer_code]],'Input  - indicative charges'!$B$13:$B$69,'Input  - indicative charges'!$E$13:$E$69)</f>
        <v>Major Industrial</v>
      </c>
      <c r="K1753" s="70">
        <f t="shared" si="27"/>
        <v>17.386256931550907</v>
      </c>
    </row>
    <row r="1754" spans="1:11" x14ac:dyDescent="0.25">
      <c r="A1754" s="65">
        <v>44562</v>
      </c>
      <c r="B1754" s="66" t="s">
        <v>139</v>
      </c>
      <c r="C1754" s="66" t="s">
        <v>137</v>
      </c>
      <c r="D1754" s="67">
        <v>169558.67499999999</v>
      </c>
      <c r="E1754" s="66">
        <v>0.48491085561195202</v>
      </c>
      <c r="F1754" s="67">
        <v>82220.842170678894</v>
      </c>
      <c r="G1754" s="66" t="s">
        <v>70</v>
      </c>
      <c r="H1754" s="68">
        <v>0.41239170998020303</v>
      </c>
      <c r="I1754" s="87">
        <v>33907.193698778698</v>
      </c>
      <c r="J1754" s="69" t="str">
        <f>_xlfn.XLOOKUP(SimpleBB[[#This Row],[customer_code]],'Input  - indicative charges'!$B$13:$B$69,'Input  - indicative charges'!$E$13:$E$69)</f>
        <v>Lower North Island distributor</v>
      </c>
      <c r="K1754" s="70">
        <f t="shared" si="27"/>
        <v>31345.625241065172</v>
      </c>
    </row>
    <row r="1755" spans="1:11" x14ac:dyDescent="0.25">
      <c r="A1755" s="65">
        <v>44562</v>
      </c>
      <c r="B1755" s="66" t="s">
        <v>139</v>
      </c>
      <c r="C1755" s="66" t="s">
        <v>137</v>
      </c>
      <c r="D1755" s="67">
        <v>169558.67499999999</v>
      </c>
      <c r="E1755" s="66">
        <v>0.48491085561195202</v>
      </c>
      <c r="F1755" s="67">
        <v>82220.842170678894</v>
      </c>
      <c r="G1755" s="66" t="s">
        <v>72</v>
      </c>
      <c r="H1755" s="68">
        <v>4.1459667393665103E-5</v>
      </c>
      <c r="I1755" s="87">
        <v>3.40884876922338</v>
      </c>
      <c r="J1755" s="69" t="str">
        <f>_xlfn.XLOOKUP(SimpleBB[[#This Row],[customer_code]],'Input  - indicative charges'!$B$13:$B$69,'Input  - indicative charges'!$E$13:$E$69)</f>
        <v>Lower South Island distributor</v>
      </c>
      <c r="K1755" s="70">
        <f t="shared" si="27"/>
        <v>3.1513223115067479</v>
      </c>
    </row>
    <row r="1756" spans="1:11" x14ac:dyDescent="0.25">
      <c r="A1756" s="65">
        <v>44562</v>
      </c>
      <c r="B1756" s="66" t="s">
        <v>139</v>
      </c>
      <c r="C1756" s="66" t="s">
        <v>137</v>
      </c>
      <c r="D1756" s="67">
        <v>169558.67499999999</v>
      </c>
      <c r="E1756" s="66">
        <v>0.48491085561195202</v>
      </c>
      <c r="F1756" s="67">
        <v>82220.842170678894</v>
      </c>
      <c r="G1756" s="66" t="s">
        <v>74</v>
      </c>
      <c r="H1756" s="68">
        <v>8.8134863300606296E-8</v>
      </c>
      <c r="I1756" s="87">
        <v>7.24652268517351E-3</v>
      </c>
      <c r="J1756" s="69" t="str">
        <f>_xlfn.XLOOKUP(SimpleBB[[#This Row],[customer_code]],'Input  - indicative charges'!$B$13:$B$69,'Input  - indicative charges'!$E$13:$E$69)</f>
        <v>Major Industrial</v>
      </c>
      <c r="K1756" s="70">
        <f t="shared" si="27"/>
        <v>6.6990735478798333E-3</v>
      </c>
    </row>
    <row r="1757" spans="1:11" x14ac:dyDescent="0.25">
      <c r="A1757" s="65">
        <v>44562</v>
      </c>
      <c r="B1757" s="66" t="s">
        <v>139</v>
      </c>
      <c r="C1757" s="66" t="s">
        <v>137</v>
      </c>
      <c r="D1757" s="67">
        <v>169558.67499999999</v>
      </c>
      <c r="E1757" s="66">
        <v>0.48491085561195202</v>
      </c>
      <c r="F1757" s="67">
        <v>82220.842170678894</v>
      </c>
      <c r="G1757" s="66" t="s">
        <v>76</v>
      </c>
      <c r="H1757" s="68">
        <v>2.86164446460377E-2</v>
      </c>
      <c r="I1757" s="87">
        <v>2352.8681787278301</v>
      </c>
      <c r="J1757" s="69" t="str">
        <f>_xlfn.XLOOKUP(SimpleBB[[#This Row],[customer_code]],'Input  - indicative charges'!$B$13:$B$69,'Input  - indicative charges'!$E$13:$E$69)</f>
        <v>Lower North Island distributor</v>
      </c>
      <c r="K1757" s="70">
        <f t="shared" si="27"/>
        <v>2175.1173166149279</v>
      </c>
    </row>
    <row r="1758" spans="1:11" x14ac:dyDescent="0.25">
      <c r="A1758" s="65">
        <v>44562</v>
      </c>
      <c r="B1758" s="66" t="s">
        <v>139</v>
      </c>
      <c r="C1758" s="66" t="s">
        <v>137</v>
      </c>
      <c r="D1758" s="67">
        <v>169558.67499999999</v>
      </c>
      <c r="E1758" s="66">
        <v>0.48491085561195202</v>
      </c>
      <c r="F1758" s="67">
        <v>82220.842170678894</v>
      </c>
      <c r="G1758" s="66" t="s">
        <v>78</v>
      </c>
      <c r="H1758" s="68">
        <v>9.4094890772763097E-7</v>
      </c>
      <c r="I1758" s="87">
        <v>7.7365611632946196E-2</v>
      </c>
      <c r="J1758" s="69" t="str">
        <f>_xlfn.XLOOKUP(SimpleBB[[#This Row],[customer_code]],'Input  - indicative charges'!$B$13:$B$69,'Input  - indicative charges'!$E$13:$E$69)</f>
        <v>North Island generation</v>
      </c>
      <c r="K1758" s="70">
        <f t="shared" si="27"/>
        <v>7.1520913536394268E-2</v>
      </c>
    </row>
    <row r="1759" spans="1:11" x14ac:dyDescent="0.25">
      <c r="A1759" s="65">
        <v>44562</v>
      </c>
      <c r="B1759" s="66" t="s">
        <v>139</v>
      </c>
      <c r="C1759" s="66" t="s">
        <v>137</v>
      </c>
      <c r="D1759" s="67">
        <v>169558.67499999999</v>
      </c>
      <c r="E1759" s="66">
        <v>0.48491085561195202</v>
      </c>
      <c r="F1759" s="67">
        <v>82220.842170678894</v>
      </c>
      <c r="G1759" s="66" t="s">
        <v>80</v>
      </c>
      <c r="H1759" s="68">
        <v>2.2648579478992101E-7</v>
      </c>
      <c r="I1759" s="87">
        <v>1.8621852787322899E-2</v>
      </c>
      <c r="J1759" s="69" t="str">
        <f>_xlfn.XLOOKUP(SimpleBB[[#This Row],[customer_code]],'Input  - indicative charges'!$B$13:$B$69,'Input  - indicative charges'!$E$13:$E$69)</f>
        <v>Major Industrial</v>
      </c>
      <c r="K1759" s="70">
        <f t="shared" si="27"/>
        <v>1.7215037727723637E-2</v>
      </c>
    </row>
    <row r="1760" spans="1:11" x14ac:dyDescent="0.25">
      <c r="A1760" s="65">
        <v>44562</v>
      </c>
      <c r="B1760" s="66" t="s">
        <v>139</v>
      </c>
      <c r="C1760" s="66" t="s">
        <v>137</v>
      </c>
      <c r="D1760" s="67">
        <v>169558.67499999999</v>
      </c>
      <c r="E1760" s="66">
        <v>0.48491085561195202</v>
      </c>
      <c r="F1760" s="67">
        <v>82220.842170678894</v>
      </c>
      <c r="G1760" s="66" t="s">
        <v>82</v>
      </c>
      <c r="H1760" s="68">
        <v>5.3167670510819104E-4</v>
      </c>
      <c r="I1760" s="87">
        <v>43.714906456527203</v>
      </c>
      <c r="J1760" s="69" t="str">
        <f>_xlfn.XLOOKUP(SimpleBB[[#This Row],[customer_code]],'Input  - indicative charges'!$B$13:$B$69,'Input  - indicative charges'!$E$13:$E$69)</f>
        <v>Major Industrial</v>
      </c>
      <c r="K1760" s="70">
        <f t="shared" si="27"/>
        <v>40.41240001775428</v>
      </c>
    </row>
    <row r="1761" spans="1:11" x14ac:dyDescent="0.25">
      <c r="A1761" s="65">
        <v>44562</v>
      </c>
      <c r="B1761" s="66" t="s">
        <v>139</v>
      </c>
      <c r="C1761" s="66" t="s">
        <v>137</v>
      </c>
      <c r="D1761" s="67">
        <v>169558.67499999999</v>
      </c>
      <c r="E1761" s="66">
        <v>0.48491085561195202</v>
      </c>
      <c r="F1761" s="67">
        <v>82220.842170678894</v>
      </c>
      <c r="G1761" s="66" t="s">
        <v>84</v>
      </c>
      <c r="H1761" s="68">
        <v>2.8410036539711597E-10</v>
      </c>
      <c r="I1761" s="87">
        <v>2.3358971303948502E-5</v>
      </c>
      <c r="J1761" s="69" t="str">
        <f>_xlfn.XLOOKUP(SimpleBB[[#This Row],[customer_code]],'Input  - indicative charges'!$B$13:$B$69,'Input  - indicative charges'!$E$13:$E$69)</f>
        <v>Major Industrial</v>
      </c>
      <c r="K1761" s="70">
        <f t="shared" si="27"/>
        <v>2.1594283709086145E-5</v>
      </c>
    </row>
    <row r="1762" spans="1:11" x14ac:dyDescent="0.25">
      <c r="A1762" s="65">
        <v>44562</v>
      </c>
      <c r="B1762" s="66" t="s">
        <v>139</v>
      </c>
      <c r="C1762" s="66" t="s">
        <v>137</v>
      </c>
      <c r="D1762" s="67">
        <v>169558.67499999999</v>
      </c>
      <c r="E1762" s="66">
        <v>0.48491085561195202</v>
      </c>
      <c r="F1762" s="67">
        <v>82220.842170678894</v>
      </c>
      <c r="G1762" s="66" t="s">
        <v>86</v>
      </c>
      <c r="H1762" s="68">
        <v>3.8084711440224803E-5</v>
      </c>
      <c r="I1762" s="87">
        <v>3.1313570484425699</v>
      </c>
      <c r="J1762" s="69" t="str">
        <f>_xlfn.XLOOKUP(SimpleBB[[#This Row],[customer_code]],'Input  - indicative charges'!$B$13:$B$69,'Input  - indicative charges'!$E$13:$E$69)</f>
        <v>North Island generation</v>
      </c>
      <c r="K1762" s="70">
        <f t="shared" si="27"/>
        <v>2.8947941079530914</v>
      </c>
    </row>
    <row r="1763" spans="1:11" x14ac:dyDescent="0.25">
      <c r="A1763" s="65">
        <v>44562</v>
      </c>
      <c r="B1763" s="66" t="s">
        <v>139</v>
      </c>
      <c r="C1763" s="66" t="s">
        <v>137</v>
      </c>
      <c r="D1763" s="67">
        <v>169558.67499999999</v>
      </c>
      <c r="E1763" s="66">
        <v>0.48491085561195202</v>
      </c>
      <c r="F1763" s="67">
        <v>82220.842170678894</v>
      </c>
      <c r="G1763" s="66" t="s">
        <v>88</v>
      </c>
      <c r="H1763" s="68">
        <v>3.2187796330352299E-3</v>
      </c>
      <c r="I1763" s="87">
        <v>264.65077218998601</v>
      </c>
      <c r="J1763" s="69" t="str">
        <f>_xlfn.XLOOKUP(SimpleBB[[#This Row],[customer_code]],'Input  - indicative charges'!$B$13:$B$69,'Input  - indicative charges'!$E$13:$E$69)</f>
        <v>North Island generation</v>
      </c>
      <c r="K1763" s="70">
        <f t="shared" si="27"/>
        <v>244.65734317389456</v>
      </c>
    </row>
    <row r="1764" spans="1:11" x14ac:dyDescent="0.25">
      <c r="A1764" s="65">
        <v>44562</v>
      </c>
      <c r="B1764" s="66" t="s">
        <v>139</v>
      </c>
      <c r="C1764" s="66" t="s">
        <v>137</v>
      </c>
      <c r="D1764" s="67">
        <v>169558.67499999999</v>
      </c>
      <c r="E1764" s="66">
        <v>0.48491085561195202</v>
      </c>
      <c r="F1764" s="67">
        <v>82220.842170678894</v>
      </c>
      <c r="G1764" s="66" t="s">
        <v>90</v>
      </c>
      <c r="H1764" s="68">
        <v>2.5067266564963E-5</v>
      </c>
      <c r="I1764" s="87">
        <v>2.0610517678881601</v>
      </c>
      <c r="J1764" s="69" t="str">
        <f>_xlfn.XLOOKUP(SimpleBB[[#This Row],[customer_code]],'Input  - indicative charges'!$B$13:$B$69,'Input  - indicative charges'!$E$13:$E$69)</f>
        <v>Upper South Island distributor</v>
      </c>
      <c r="K1764" s="70">
        <f t="shared" si="27"/>
        <v>1.9053466026291677</v>
      </c>
    </row>
    <row r="1765" spans="1:11" x14ac:dyDescent="0.25">
      <c r="A1765" s="65">
        <v>44562</v>
      </c>
      <c r="B1765" s="66" t="s">
        <v>139</v>
      </c>
      <c r="C1765" s="66" t="s">
        <v>137</v>
      </c>
      <c r="D1765" s="67">
        <v>169558.67499999999</v>
      </c>
      <c r="E1765" s="66">
        <v>0.48491085561195202</v>
      </c>
      <c r="F1765" s="67">
        <v>82220.842170678894</v>
      </c>
      <c r="G1765" s="66" t="s">
        <v>92</v>
      </c>
      <c r="H1765" s="68">
        <v>2.1069563961040799E-2</v>
      </c>
      <c r="I1765" s="87">
        <v>1732.3572930457599</v>
      </c>
      <c r="J1765" s="69" t="str">
        <f>_xlfn.XLOOKUP(SimpleBB[[#This Row],[customer_code]],'Input  - indicative charges'!$B$13:$B$69,'Input  - indicative charges'!$E$13:$E$69)</f>
        <v>North Island generation</v>
      </c>
      <c r="K1765" s="70">
        <f t="shared" si="27"/>
        <v>1601.4838318334321</v>
      </c>
    </row>
    <row r="1766" spans="1:11" x14ac:dyDescent="0.25">
      <c r="A1766" s="65">
        <v>44562</v>
      </c>
      <c r="B1766" s="66" t="s">
        <v>139</v>
      </c>
      <c r="C1766" s="66" t="s">
        <v>137</v>
      </c>
      <c r="D1766" s="67">
        <v>169558.67499999999</v>
      </c>
      <c r="E1766" s="66">
        <v>0.48491085561195202</v>
      </c>
      <c r="F1766" s="67">
        <v>82220.842170678894</v>
      </c>
      <c r="G1766" s="66" t="s">
        <v>94</v>
      </c>
      <c r="H1766" s="68">
        <v>0.111987667455832</v>
      </c>
      <c r="I1766" s="87">
        <v>9207.7203309484594</v>
      </c>
      <c r="J1766" s="69" t="str">
        <f>_xlfn.XLOOKUP(SimpleBB[[#This Row],[customer_code]],'Input  - indicative charges'!$B$13:$B$69,'Input  - indicative charges'!$E$13:$E$69)</f>
        <v>North Island generation</v>
      </c>
      <c r="K1766" s="70">
        <f t="shared" si="27"/>
        <v>8512.1096538532729</v>
      </c>
    </row>
    <row r="1767" spans="1:11" x14ac:dyDescent="0.25">
      <c r="A1767" s="65">
        <v>44562</v>
      </c>
      <c r="B1767" s="66" t="s">
        <v>139</v>
      </c>
      <c r="C1767" s="66" t="s">
        <v>137</v>
      </c>
      <c r="D1767" s="67">
        <v>169558.67499999999</v>
      </c>
      <c r="E1767" s="66">
        <v>0.48491085561195202</v>
      </c>
      <c r="F1767" s="67">
        <v>82220.842170678894</v>
      </c>
      <c r="G1767" s="66" t="s">
        <v>96</v>
      </c>
      <c r="H1767" s="68">
        <v>6.5280141248525E-5</v>
      </c>
      <c r="I1767" s="87">
        <v>5.3673881904745997</v>
      </c>
      <c r="J1767" s="69" t="str">
        <f>_xlfn.XLOOKUP(SimpleBB[[#This Row],[customer_code]],'Input  - indicative charges'!$B$13:$B$69,'Input  - indicative charges'!$E$13:$E$69)</f>
        <v>Upper North Island distributor</v>
      </c>
      <c r="K1767" s="70">
        <f t="shared" si="27"/>
        <v>4.9619010124095206</v>
      </c>
    </row>
    <row r="1768" spans="1:11" x14ac:dyDescent="0.25">
      <c r="A1768" s="65">
        <v>44562</v>
      </c>
      <c r="B1768" s="66" t="s">
        <v>139</v>
      </c>
      <c r="C1768" s="66" t="s">
        <v>137</v>
      </c>
      <c r="D1768" s="67">
        <v>169558.67499999999</v>
      </c>
      <c r="E1768" s="66">
        <v>0.48491085561195202</v>
      </c>
      <c r="F1768" s="67">
        <v>82220.842170678894</v>
      </c>
      <c r="G1768" s="66" t="s">
        <v>98</v>
      </c>
      <c r="H1768" s="68">
        <v>2.53723080525402E-5</v>
      </c>
      <c r="I1768" s="87">
        <v>2.0861325358937499</v>
      </c>
      <c r="J1768" s="69" t="str">
        <f>_xlfn.XLOOKUP(SimpleBB[[#This Row],[customer_code]],'Input  - indicative charges'!$B$13:$B$69,'Input  - indicative charges'!$E$13:$E$69)</f>
        <v>Major Industrial</v>
      </c>
      <c r="K1768" s="70">
        <f t="shared" si="27"/>
        <v>1.9285326073939804</v>
      </c>
    </row>
    <row r="1769" spans="1:11" x14ac:dyDescent="0.25">
      <c r="A1769" s="65">
        <v>44562</v>
      </c>
      <c r="B1769" s="66" t="s">
        <v>139</v>
      </c>
      <c r="C1769" s="66" t="s">
        <v>137</v>
      </c>
      <c r="D1769" s="67">
        <v>169558.67499999999</v>
      </c>
      <c r="E1769" s="66">
        <v>0.48491085561195202</v>
      </c>
      <c r="F1769" s="67">
        <v>82220.842170678894</v>
      </c>
      <c r="G1769" s="66" t="s">
        <v>100</v>
      </c>
      <c r="H1769" s="68">
        <v>1.9244040630288901E-2</v>
      </c>
      <c r="I1769" s="87">
        <v>1582.26122738912</v>
      </c>
      <c r="J1769" s="69" t="str">
        <f>_xlfn.XLOOKUP(SimpleBB[[#This Row],[customer_code]],'Input  - indicative charges'!$B$13:$B$69,'Input  - indicative charges'!$E$13:$E$69)</f>
        <v>North Island generation</v>
      </c>
      <c r="K1769" s="70">
        <f t="shared" si="27"/>
        <v>1462.7269926202591</v>
      </c>
    </row>
    <row r="1770" spans="1:11" x14ac:dyDescent="0.25">
      <c r="A1770" s="65">
        <v>44562</v>
      </c>
      <c r="B1770" s="66" t="s">
        <v>139</v>
      </c>
      <c r="C1770" s="66" t="s">
        <v>137</v>
      </c>
      <c r="D1770" s="67">
        <v>169558.67499999999</v>
      </c>
      <c r="E1770" s="66">
        <v>0.48491085561195202</v>
      </c>
      <c r="F1770" s="67">
        <v>82220.842170678894</v>
      </c>
      <c r="G1770" s="66" t="s">
        <v>102</v>
      </c>
      <c r="H1770" s="68">
        <v>2.35564823639174E-2</v>
      </c>
      <c r="I1770" s="87">
        <v>1936.8338185400301</v>
      </c>
      <c r="J1770" s="69" t="str">
        <f>_xlfn.XLOOKUP(SimpleBB[[#This Row],[customer_code]],'Input  - indicative charges'!$B$13:$B$69,'Input  - indicative charges'!$E$13:$E$69)</f>
        <v>Lower North Island distributor</v>
      </c>
      <c r="K1770" s="70">
        <f t="shared" si="27"/>
        <v>1790.5128796419317</v>
      </c>
    </row>
    <row r="1771" spans="1:11" x14ac:dyDescent="0.25">
      <c r="A1771" s="65">
        <v>44562</v>
      </c>
      <c r="B1771" s="66" t="s">
        <v>139</v>
      </c>
      <c r="C1771" s="66" t="s">
        <v>137</v>
      </c>
      <c r="D1771" s="67">
        <v>169558.67499999999</v>
      </c>
      <c r="E1771" s="66">
        <v>0.48491085561195202</v>
      </c>
      <c r="F1771" s="67">
        <v>82220.842170678894</v>
      </c>
      <c r="G1771" s="66" t="s">
        <v>104</v>
      </c>
      <c r="H1771" s="68">
        <v>2.07828466534213E-3</v>
      </c>
      <c r="I1771" s="87">
        <v>170.878315454838</v>
      </c>
      <c r="J1771" s="69" t="str">
        <f>_xlfn.XLOOKUP(SimpleBB[[#This Row],[customer_code]],'Input  - indicative charges'!$B$13:$B$69,'Input  - indicative charges'!$E$13:$E$69)</f>
        <v>Lower North Island distributor</v>
      </c>
      <c r="K1771" s="70">
        <f t="shared" si="27"/>
        <v>157.96906360507197</v>
      </c>
    </row>
    <row r="1772" spans="1:11" x14ac:dyDescent="0.25">
      <c r="A1772" s="65">
        <v>44562</v>
      </c>
      <c r="B1772" s="66" t="s">
        <v>139</v>
      </c>
      <c r="C1772" s="66" t="s">
        <v>137</v>
      </c>
      <c r="D1772" s="67">
        <v>169558.67499999999</v>
      </c>
      <c r="E1772" s="66">
        <v>0.48491085561195202</v>
      </c>
      <c r="F1772" s="67">
        <v>82220.842170678894</v>
      </c>
      <c r="G1772" s="66" t="s">
        <v>106</v>
      </c>
      <c r="H1772" s="68">
        <v>5.0538324484094201E-3</v>
      </c>
      <c r="I1772" s="87">
        <v>415.530360097727</v>
      </c>
      <c r="J1772" s="69" t="str">
        <f>_xlfn.XLOOKUP(SimpleBB[[#This Row],[customer_code]],'Input  - indicative charges'!$B$13:$B$69,'Input  - indicative charges'!$E$13:$E$69)</f>
        <v>Upper North Island distributor</v>
      </c>
      <c r="K1772" s="70">
        <f t="shared" si="27"/>
        <v>384.13851230564569</v>
      </c>
    </row>
    <row r="1773" spans="1:11" x14ac:dyDescent="0.25">
      <c r="A1773" s="65">
        <v>44562</v>
      </c>
      <c r="B1773" s="66" t="s">
        <v>139</v>
      </c>
      <c r="C1773" s="66" t="s">
        <v>137</v>
      </c>
      <c r="D1773" s="67">
        <v>169558.67499999999</v>
      </c>
      <c r="E1773" s="66">
        <v>0.48491085561195202</v>
      </c>
      <c r="F1773" s="67">
        <v>82220.842170678894</v>
      </c>
      <c r="G1773" s="66" t="s">
        <v>108</v>
      </c>
      <c r="H1773" s="68">
        <v>4.6932854130291198E-3</v>
      </c>
      <c r="I1773" s="87">
        <v>385.88587920661701</v>
      </c>
      <c r="J1773" s="69" t="str">
        <f>_xlfn.XLOOKUP(SimpleBB[[#This Row],[customer_code]],'Input  - indicative charges'!$B$13:$B$69,'Input  - indicative charges'!$E$13:$E$69)</f>
        <v>Lower North Island distributor</v>
      </c>
      <c r="K1773" s="70">
        <f t="shared" si="27"/>
        <v>356.73356700897483</v>
      </c>
    </row>
    <row r="1774" spans="1:11" x14ac:dyDescent="0.25">
      <c r="A1774" s="65">
        <v>44562</v>
      </c>
      <c r="B1774" s="66" t="s">
        <v>139</v>
      </c>
      <c r="C1774" s="66" t="s">
        <v>137</v>
      </c>
      <c r="D1774" s="67">
        <v>169558.67499999999</v>
      </c>
      <c r="E1774" s="66">
        <v>0.48491085561195202</v>
      </c>
      <c r="F1774" s="67">
        <v>82220.842170678894</v>
      </c>
      <c r="G1774" s="66" t="s">
        <v>110</v>
      </c>
      <c r="H1774" s="68">
        <v>1.11029151644394E-5</v>
      </c>
      <c r="I1774" s="87">
        <v>0.91289103536981298</v>
      </c>
      <c r="J1774" s="69" t="str">
        <f>_xlfn.XLOOKUP(SimpleBB[[#This Row],[customer_code]],'Input  - indicative charges'!$B$13:$B$69,'Input  - indicative charges'!$E$13:$E$69)</f>
        <v>Lower South Island distributor</v>
      </c>
      <c r="K1774" s="70">
        <f t="shared" si="27"/>
        <v>0.84392534914090567</v>
      </c>
    </row>
    <row r="1775" spans="1:11" x14ac:dyDescent="0.25">
      <c r="A1775" s="65">
        <v>44562</v>
      </c>
      <c r="B1775" s="66" t="s">
        <v>139</v>
      </c>
      <c r="C1775" s="66" t="s">
        <v>137</v>
      </c>
      <c r="D1775" s="67">
        <v>169558.67499999999</v>
      </c>
      <c r="E1775" s="66">
        <v>0.48491085561195202</v>
      </c>
      <c r="F1775" s="67">
        <v>82220.842170678894</v>
      </c>
      <c r="G1775" s="66" t="s">
        <v>112</v>
      </c>
      <c r="H1775" s="68">
        <v>2.65899187076823E-3</v>
      </c>
      <c r="I1775" s="87">
        <v>218.62455093955299</v>
      </c>
      <c r="J1775" s="69" t="str">
        <f>_xlfn.XLOOKUP(SimpleBB[[#This Row],[customer_code]],'Input  - indicative charges'!$B$13:$B$69,'Input  - indicative charges'!$E$13:$E$69)</f>
        <v>North Island generation</v>
      </c>
      <c r="K1775" s="70">
        <f t="shared" si="27"/>
        <v>202.1082400132166</v>
      </c>
    </row>
    <row r="1776" spans="1:11" x14ac:dyDescent="0.25">
      <c r="A1776" s="65">
        <v>44562</v>
      </c>
      <c r="B1776" s="66" t="s">
        <v>139</v>
      </c>
      <c r="C1776" s="66" t="s">
        <v>137</v>
      </c>
      <c r="D1776" s="67">
        <v>169558.67499999999</v>
      </c>
      <c r="E1776" s="66">
        <v>0.48491085561195202</v>
      </c>
      <c r="F1776" s="67">
        <v>82220.842170678894</v>
      </c>
      <c r="G1776" s="66" t="s">
        <v>114</v>
      </c>
      <c r="H1776" s="68">
        <v>2.3756678559011101E-3</v>
      </c>
      <c r="I1776" s="87">
        <v>195.32941183</v>
      </c>
      <c r="J1776" s="69" t="str">
        <f>_xlfn.XLOOKUP(SimpleBB[[#This Row],[customer_code]],'Input  - indicative charges'!$B$13:$B$69,'Input  - indicative charges'!$E$13:$E$69)</f>
        <v>Lower North Island distributor</v>
      </c>
      <c r="K1776" s="70">
        <f t="shared" si="27"/>
        <v>180.57296620219552</v>
      </c>
    </row>
    <row r="1777" spans="1:11" x14ac:dyDescent="0.25">
      <c r="A1777" s="65">
        <v>44562</v>
      </c>
      <c r="B1777" s="66" t="s">
        <v>139</v>
      </c>
      <c r="C1777" s="66" t="s">
        <v>137</v>
      </c>
      <c r="D1777" s="67">
        <v>169558.67499999999</v>
      </c>
      <c r="E1777" s="66">
        <v>0.48491085561195202</v>
      </c>
      <c r="F1777" s="67">
        <v>82220.842170678894</v>
      </c>
      <c r="G1777" s="66" t="s">
        <v>116</v>
      </c>
      <c r="H1777" s="68">
        <v>1.1941978995394001E-4</v>
      </c>
      <c r="I1777" s="87">
        <v>9.8187957018585799</v>
      </c>
      <c r="J1777" s="69" t="str">
        <f>_xlfn.XLOOKUP(SimpleBB[[#This Row],[customer_code]],'Input  - indicative charges'!$B$13:$B$69,'Input  - indicative charges'!$E$13:$E$69)</f>
        <v>Major Industrial</v>
      </c>
      <c r="K1777" s="70">
        <f t="shared" si="27"/>
        <v>9.0770204436035744</v>
      </c>
    </row>
    <row r="1778" spans="1:11" x14ac:dyDescent="0.25">
      <c r="A1778" s="65">
        <v>44562</v>
      </c>
      <c r="B1778" s="66" t="s">
        <v>139</v>
      </c>
      <c r="C1778" s="66" t="s">
        <v>137</v>
      </c>
      <c r="D1778" s="67">
        <v>169558.67499999999</v>
      </c>
      <c r="E1778" s="66">
        <v>0.48491085561195202</v>
      </c>
      <c r="F1778" s="67">
        <v>82220.842170678894</v>
      </c>
      <c r="G1778" s="66" t="s">
        <v>118</v>
      </c>
      <c r="H1778" s="68">
        <v>5.20906844209834E-6</v>
      </c>
      <c r="I1778" s="87">
        <v>0.42829399423403203</v>
      </c>
      <c r="J1778" s="69" t="str">
        <f>_xlfn.XLOOKUP(SimpleBB[[#This Row],[customer_code]],'Input  - indicative charges'!$B$13:$B$69,'Input  - indicative charges'!$E$13:$E$69)</f>
        <v>Upper South Island distributor</v>
      </c>
      <c r="K1778" s="70">
        <f t="shared" si="27"/>
        <v>0.39593789906424653</v>
      </c>
    </row>
    <row r="1779" spans="1:11" x14ac:dyDescent="0.25">
      <c r="A1779" s="65">
        <v>44562</v>
      </c>
      <c r="B1779" s="66" t="s">
        <v>139</v>
      </c>
      <c r="C1779" s="66" t="s">
        <v>137</v>
      </c>
      <c r="D1779" s="67">
        <v>169558.67499999999</v>
      </c>
      <c r="E1779" s="66">
        <v>0.48491085561195202</v>
      </c>
      <c r="F1779" s="67">
        <v>82220.842170678894</v>
      </c>
      <c r="G1779" s="66" t="s">
        <v>120</v>
      </c>
      <c r="H1779" s="68">
        <v>2.03758777680711E-2</v>
      </c>
      <c r="I1779" s="87">
        <v>1675.32183005762</v>
      </c>
      <c r="J1779" s="69" t="str">
        <f>_xlfn.XLOOKUP(SimpleBB[[#This Row],[customer_code]],'Input  - indicative charges'!$B$13:$B$69,'Input  - indicative charges'!$E$13:$E$69)</f>
        <v>Lower North Island distributor</v>
      </c>
      <c r="K1779" s="70">
        <f t="shared" si="27"/>
        <v>1548.7571961773153</v>
      </c>
    </row>
    <row r="1780" spans="1:11" x14ac:dyDescent="0.25">
      <c r="A1780" s="65">
        <v>44562</v>
      </c>
      <c r="B1780" s="66" t="s">
        <v>139</v>
      </c>
      <c r="C1780" s="66" t="s">
        <v>137</v>
      </c>
      <c r="D1780" s="67">
        <v>169558.67499999999</v>
      </c>
      <c r="E1780" s="66">
        <v>0.48491085561195202</v>
      </c>
      <c r="F1780" s="67">
        <v>82220.842170678894</v>
      </c>
      <c r="G1780" s="66" t="s">
        <v>241</v>
      </c>
      <c r="H1780" s="68">
        <v>3.30861757042902E-4</v>
      </c>
      <c r="I1780" s="87">
        <v>27.203732306137901</v>
      </c>
      <c r="J1780" s="69" t="str">
        <f>_xlfn.XLOOKUP(SimpleBB[[#This Row],[customer_code]],'Input  - indicative charges'!$B$13:$B$69,'Input  - indicative charges'!$E$13:$E$69)</f>
        <v>North Island generation</v>
      </c>
      <c r="K1780" s="70">
        <f t="shared" si="27"/>
        <v>25.148586627420315</v>
      </c>
    </row>
    <row r="1781" spans="1:11" x14ac:dyDescent="0.25">
      <c r="A1781" s="65">
        <v>44593</v>
      </c>
      <c r="B1781" s="66" t="s">
        <v>139</v>
      </c>
      <c r="C1781" s="66" t="s">
        <v>137</v>
      </c>
      <c r="D1781" s="67">
        <v>200685.62</v>
      </c>
      <c r="E1781" s="66">
        <v>0.61632333436765196</v>
      </c>
      <c r="F1781" s="67">
        <v>123687.230478039</v>
      </c>
      <c r="G1781" s="66" t="s">
        <v>8</v>
      </c>
      <c r="H1781" s="68">
        <v>2.7141581649337401E-5</v>
      </c>
      <c r="I1781" s="87">
        <v>3.3570670650001202</v>
      </c>
      <c r="J1781" s="69" t="str">
        <f>_xlfn.XLOOKUP(SimpleBB[[#This Row],[customer_code]],'Input  - indicative charges'!$B$13:$B$69,'Input  - indicative charges'!$E$13:$E$69)</f>
        <v>Lower South Island distributor</v>
      </c>
      <c r="K1781" s="70">
        <f t="shared" si="27"/>
        <v>3.1034525317383195</v>
      </c>
    </row>
    <row r="1782" spans="1:11" x14ac:dyDescent="0.25">
      <c r="A1782" s="65">
        <v>44593</v>
      </c>
      <c r="B1782" s="66" t="s">
        <v>139</v>
      </c>
      <c r="C1782" s="66" t="s">
        <v>137</v>
      </c>
      <c r="D1782" s="67">
        <v>200685.62</v>
      </c>
      <c r="E1782" s="66">
        <v>0.61632333436765196</v>
      </c>
      <c r="F1782" s="67">
        <v>123687.230478039</v>
      </c>
      <c r="G1782" s="66" t="s">
        <v>10</v>
      </c>
      <c r="H1782" s="68">
        <v>1.27890465499365E-6</v>
      </c>
      <c r="I1782" s="87">
        <v>0.15818417482163799</v>
      </c>
      <c r="J1782" s="69" t="str">
        <f>_xlfn.XLOOKUP(SimpleBB[[#This Row],[customer_code]],'Input  - indicative charges'!$B$13:$B$69,'Input  - indicative charges'!$E$13:$E$69)</f>
        <v>Upper South Island distributor</v>
      </c>
      <c r="K1782" s="70">
        <f t="shared" si="27"/>
        <v>0.14623392036141281</v>
      </c>
    </row>
    <row r="1783" spans="1:11" x14ac:dyDescent="0.25">
      <c r="A1783" s="65">
        <v>44593</v>
      </c>
      <c r="B1783" s="66" t="s">
        <v>139</v>
      </c>
      <c r="C1783" s="66" t="s">
        <v>137</v>
      </c>
      <c r="D1783" s="67">
        <v>200685.62</v>
      </c>
      <c r="E1783" s="66">
        <v>0.61632333436765196</v>
      </c>
      <c r="F1783" s="67">
        <v>123687.230478039</v>
      </c>
      <c r="G1783" s="66" t="s">
        <v>12</v>
      </c>
      <c r="H1783" s="68">
        <v>4.0916063623891899E-2</v>
      </c>
      <c r="I1783" s="87">
        <v>5060.7945917024599</v>
      </c>
      <c r="J1783" s="69" t="str">
        <f>_xlfn.XLOOKUP(SimpleBB[[#This Row],[customer_code]],'Input  - indicative charges'!$B$13:$B$69,'Input  - indicative charges'!$E$13:$E$69)</f>
        <v>Lower North Island distributor</v>
      </c>
      <c r="K1783" s="70">
        <f t="shared" si="27"/>
        <v>4678.4694747306257</v>
      </c>
    </row>
    <row r="1784" spans="1:11" x14ac:dyDescent="0.25">
      <c r="A1784" s="65">
        <v>44593</v>
      </c>
      <c r="B1784" s="66" t="s">
        <v>139</v>
      </c>
      <c r="C1784" s="66" t="s">
        <v>137</v>
      </c>
      <c r="D1784" s="67">
        <v>200685.62</v>
      </c>
      <c r="E1784" s="66">
        <v>0.61632333436765196</v>
      </c>
      <c r="F1784" s="67">
        <v>123687.230478039</v>
      </c>
      <c r="G1784" s="66" t="s">
        <v>14</v>
      </c>
      <c r="H1784" s="68">
        <v>4.8922326448037302E-3</v>
      </c>
      <c r="I1784" s="87">
        <v>605.10670669002798</v>
      </c>
      <c r="J1784" s="69" t="str">
        <f>_xlfn.XLOOKUP(SimpleBB[[#This Row],[customer_code]],'Input  - indicative charges'!$B$13:$B$69,'Input  - indicative charges'!$E$13:$E$69)</f>
        <v>Upper North Island distributor</v>
      </c>
      <c r="K1784" s="70">
        <f t="shared" si="27"/>
        <v>559.3930369838879</v>
      </c>
    </row>
    <row r="1785" spans="1:11" x14ac:dyDescent="0.25">
      <c r="A1785" s="65">
        <v>44593</v>
      </c>
      <c r="B1785" s="66" t="s">
        <v>139</v>
      </c>
      <c r="C1785" s="66" t="s">
        <v>137</v>
      </c>
      <c r="D1785" s="67">
        <v>200685.62</v>
      </c>
      <c r="E1785" s="66">
        <v>0.61632333436765196</v>
      </c>
      <c r="F1785" s="67">
        <v>123687.230478039</v>
      </c>
      <c r="G1785" s="66" t="s">
        <v>16</v>
      </c>
      <c r="H1785" s="68">
        <v>3.5666576167424302E-2</v>
      </c>
      <c r="I1785" s="87">
        <v>4411.50002678276</v>
      </c>
      <c r="J1785" s="69" t="str">
        <f>_xlfn.XLOOKUP(SimpleBB[[#This Row],[customer_code]],'Input  - indicative charges'!$B$13:$B$69,'Input  - indicative charges'!$E$13:$E$69)</f>
        <v>South Island generation</v>
      </c>
      <c r="K1785" s="70">
        <f t="shared" si="27"/>
        <v>4078.2268157881235</v>
      </c>
    </row>
    <row r="1786" spans="1:11" x14ac:dyDescent="0.25">
      <c r="A1786" s="65">
        <v>44593</v>
      </c>
      <c r="B1786" s="66" t="s">
        <v>139</v>
      </c>
      <c r="C1786" s="66" t="s">
        <v>137</v>
      </c>
      <c r="D1786" s="67">
        <v>200685.62</v>
      </c>
      <c r="E1786" s="66">
        <v>0.61632333436765196</v>
      </c>
      <c r="F1786" s="67">
        <v>123687.230478039</v>
      </c>
      <c r="G1786" s="66" t="s">
        <v>19</v>
      </c>
      <c r="H1786" s="68">
        <v>6.7020754828336194E-5</v>
      </c>
      <c r="I1786" s="87">
        <v>8.2896115492646008</v>
      </c>
      <c r="J1786" s="69" t="str">
        <f>_xlfn.XLOOKUP(SimpleBB[[#This Row],[customer_code]],'Input  - indicative charges'!$B$13:$B$69,'Input  - indicative charges'!$E$13:$E$69)</f>
        <v>Lower South Island distributor</v>
      </c>
      <c r="K1786" s="70">
        <f t="shared" si="27"/>
        <v>7.6633607406623314</v>
      </c>
    </row>
    <row r="1787" spans="1:11" x14ac:dyDescent="0.25">
      <c r="A1787" s="65">
        <v>44593</v>
      </c>
      <c r="B1787" s="66" t="s">
        <v>139</v>
      </c>
      <c r="C1787" s="66" t="s">
        <v>137</v>
      </c>
      <c r="D1787" s="67">
        <v>200685.62</v>
      </c>
      <c r="E1787" s="66">
        <v>0.61632333436765196</v>
      </c>
      <c r="F1787" s="67">
        <v>123687.230478039</v>
      </c>
      <c r="G1787" s="66" t="s">
        <v>21</v>
      </c>
      <c r="H1787" s="68">
        <v>1.9745899991280101E-5</v>
      </c>
      <c r="I1787" s="87">
        <v>2.4423156832177799</v>
      </c>
      <c r="J1787" s="69" t="str">
        <f>_xlfn.XLOOKUP(SimpleBB[[#This Row],[customer_code]],'Input  - indicative charges'!$B$13:$B$69,'Input  - indicative charges'!$E$13:$E$69)</f>
        <v>Upper South Island distributor</v>
      </c>
      <c r="K1787" s="70">
        <f t="shared" si="27"/>
        <v>2.2578073787710142</v>
      </c>
    </row>
    <row r="1788" spans="1:11" x14ac:dyDescent="0.25">
      <c r="A1788" s="65">
        <v>44593</v>
      </c>
      <c r="B1788" s="66" t="s">
        <v>139</v>
      </c>
      <c r="C1788" s="66" t="s">
        <v>137</v>
      </c>
      <c r="D1788" s="67">
        <v>200685.62</v>
      </c>
      <c r="E1788" s="66">
        <v>0.61632333436765196</v>
      </c>
      <c r="F1788" s="67">
        <v>123687.230478039</v>
      </c>
      <c r="G1788" s="66" t="s">
        <v>23</v>
      </c>
      <c r="H1788" s="68">
        <v>9.86462703120156E-5</v>
      </c>
      <c r="I1788" s="87">
        <v>12.2012839718812</v>
      </c>
      <c r="J1788" s="69" t="str">
        <f>_xlfn.XLOOKUP(SimpleBB[[#This Row],[customer_code]],'Input  - indicative charges'!$B$13:$B$69,'Input  - indicative charges'!$E$13:$E$69)</f>
        <v>Lower North Island distributor</v>
      </c>
      <c r="K1788" s="70">
        <f t="shared" si="27"/>
        <v>11.27952015846652</v>
      </c>
    </row>
    <row r="1789" spans="1:11" x14ac:dyDescent="0.25">
      <c r="A1789" s="65">
        <v>44593</v>
      </c>
      <c r="B1789" s="66" t="s">
        <v>139</v>
      </c>
      <c r="C1789" s="66" t="s">
        <v>137</v>
      </c>
      <c r="D1789" s="67">
        <v>200685.62</v>
      </c>
      <c r="E1789" s="66">
        <v>0.61632333436765196</v>
      </c>
      <c r="F1789" s="67">
        <v>123687.230478039</v>
      </c>
      <c r="G1789" s="66" t="s">
        <v>25</v>
      </c>
      <c r="H1789" s="68">
        <v>4.4749343287398498E-2</v>
      </c>
      <c r="I1789" s="87">
        <v>5534.9223369293804</v>
      </c>
      <c r="J1789" s="69" t="str">
        <f>_xlfn.XLOOKUP(SimpleBB[[#This Row],[customer_code]],'Input  - indicative charges'!$B$13:$B$69,'Input  - indicative charges'!$E$13:$E$69)</f>
        <v>North Island generation</v>
      </c>
      <c r="K1789" s="70">
        <f t="shared" si="27"/>
        <v>5116.7785471446477</v>
      </c>
    </row>
    <row r="1790" spans="1:11" x14ac:dyDescent="0.25">
      <c r="A1790" s="65">
        <v>44593</v>
      </c>
      <c r="B1790" s="66" t="s">
        <v>139</v>
      </c>
      <c r="C1790" s="66" t="s">
        <v>137</v>
      </c>
      <c r="D1790" s="67">
        <v>200685.62</v>
      </c>
      <c r="E1790" s="66">
        <v>0.61632333436765196</v>
      </c>
      <c r="F1790" s="67">
        <v>123687.230478039</v>
      </c>
      <c r="G1790" s="66" t="s">
        <v>27</v>
      </c>
      <c r="H1790" s="68">
        <v>2.84079390344616E-2</v>
      </c>
      <c r="I1790" s="87">
        <v>3513.6993027615599</v>
      </c>
      <c r="J1790" s="69" t="str">
        <f>_xlfn.XLOOKUP(SimpleBB[[#This Row],[customer_code]],'Input  - indicative charges'!$B$13:$B$69,'Input  - indicative charges'!$E$13:$E$69)</f>
        <v>Lower North Island distributor</v>
      </c>
      <c r="K1790" s="70">
        <f t="shared" si="27"/>
        <v>3248.2517583908148</v>
      </c>
    </row>
    <row r="1791" spans="1:11" x14ac:dyDescent="0.25">
      <c r="A1791" s="65">
        <v>44593</v>
      </c>
      <c r="B1791" s="66" t="s">
        <v>139</v>
      </c>
      <c r="C1791" s="66" t="s">
        <v>137</v>
      </c>
      <c r="D1791" s="67">
        <v>200685.62</v>
      </c>
      <c r="E1791" s="66">
        <v>0.61632333436765196</v>
      </c>
      <c r="F1791" s="67">
        <v>123687.230478039</v>
      </c>
      <c r="G1791" s="66" t="s">
        <v>29</v>
      </c>
      <c r="H1791" s="68">
        <v>1.8640034527651401E-4</v>
      </c>
      <c r="I1791" s="87">
        <v>23.055342467402401</v>
      </c>
      <c r="J1791" s="69" t="str">
        <f>_xlfn.XLOOKUP(SimpleBB[[#This Row],[customer_code]],'Input  - indicative charges'!$B$13:$B$69,'Input  - indicative charges'!$E$13:$E$69)</f>
        <v>Lower North Island distributor</v>
      </c>
      <c r="K1791" s="70">
        <f t="shared" si="27"/>
        <v>21.31359295634191</v>
      </c>
    </row>
    <row r="1792" spans="1:11" x14ac:dyDescent="0.25">
      <c r="A1792" s="65">
        <v>44593</v>
      </c>
      <c r="B1792" s="66" t="s">
        <v>139</v>
      </c>
      <c r="C1792" s="66" t="s">
        <v>137</v>
      </c>
      <c r="D1792" s="67">
        <v>200685.62</v>
      </c>
      <c r="E1792" s="66">
        <v>0.61632333436765196</v>
      </c>
      <c r="F1792" s="67">
        <v>123687.230478039</v>
      </c>
      <c r="G1792" s="66" t="s">
        <v>31</v>
      </c>
      <c r="H1792" s="68">
        <v>2.6742412476399299E-2</v>
      </c>
      <c r="I1792" s="87">
        <v>3307.6949355072002</v>
      </c>
      <c r="J1792" s="69" t="str">
        <f>_xlfn.XLOOKUP(SimpleBB[[#This Row],[customer_code]],'Input  - indicative charges'!$B$13:$B$69,'Input  - indicative charges'!$E$13:$E$69)</f>
        <v>Major Industrial</v>
      </c>
      <c r="K1792" s="70">
        <f t="shared" si="27"/>
        <v>3057.8102918588761</v>
      </c>
    </row>
    <row r="1793" spans="1:11" x14ac:dyDescent="0.25">
      <c r="A1793" s="65">
        <v>44593</v>
      </c>
      <c r="B1793" s="66" t="s">
        <v>139</v>
      </c>
      <c r="C1793" s="66" t="s">
        <v>137</v>
      </c>
      <c r="D1793" s="67">
        <v>200685.62</v>
      </c>
      <c r="E1793" s="66">
        <v>0.61632333436765196</v>
      </c>
      <c r="F1793" s="67">
        <v>123687.230478039</v>
      </c>
      <c r="G1793" s="66" t="s">
        <v>34</v>
      </c>
      <c r="H1793" s="68">
        <v>2.19024583250352E-2</v>
      </c>
      <c r="I1793" s="87">
        <v>2709.0544108842901</v>
      </c>
      <c r="J1793" s="69" t="str">
        <f>_xlfn.XLOOKUP(SimpleBB[[#This Row],[customer_code]],'Input  - indicative charges'!$B$13:$B$69,'Input  - indicative charges'!$E$13:$E$69)</f>
        <v>Major Industrial</v>
      </c>
      <c r="K1793" s="70">
        <f t="shared" si="27"/>
        <v>2504.3949397762212</v>
      </c>
    </row>
    <row r="1794" spans="1:11" x14ac:dyDescent="0.25">
      <c r="A1794" s="65">
        <v>44593</v>
      </c>
      <c r="B1794" s="66" t="s">
        <v>139</v>
      </c>
      <c r="C1794" s="66" t="s">
        <v>137</v>
      </c>
      <c r="D1794" s="67">
        <v>200685.62</v>
      </c>
      <c r="E1794" s="66">
        <v>0.61632333436765196</v>
      </c>
      <c r="F1794" s="67">
        <v>123687.230478039</v>
      </c>
      <c r="G1794" s="66" t="s">
        <v>36</v>
      </c>
      <c r="H1794" s="68">
        <v>1.26065303943766E-5</v>
      </c>
      <c r="I1794" s="87">
        <v>1.55926683041768</v>
      </c>
      <c r="J1794" s="69" t="str">
        <f>_xlfn.XLOOKUP(SimpleBB[[#This Row],[customer_code]],'Input  - indicative charges'!$B$13:$B$69,'Input  - indicative charges'!$E$13:$E$69)</f>
        <v>Upper South Island distributor</v>
      </c>
      <c r="K1794" s="70">
        <f t="shared" si="27"/>
        <v>1.4414697409433972</v>
      </c>
    </row>
    <row r="1795" spans="1:11" x14ac:dyDescent="0.25">
      <c r="A1795" s="65">
        <v>44593</v>
      </c>
      <c r="B1795" s="66" t="s">
        <v>139</v>
      </c>
      <c r="C1795" s="66" t="s">
        <v>137</v>
      </c>
      <c r="D1795" s="67">
        <v>200685.62</v>
      </c>
      <c r="E1795" s="66">
        <v>0.61632333436765196</v>
      </c>
      <c r="F1795" s="67">
        <v>123687.230478039</v>
      </c>
      <c r="G1795" s="66" t="s">
        <v>38</v>
      </c>
      <c r="H1795" s="68">
        <v>3.9967982663628103E-2</v>
      </c>
      <c r="I1795" s="87">
        <v>4943.5290834584603</v>
      </c>
      <c r="J1795" s="69" t="str">
        <f>_xlfn.XLOOKUP(SimpleBB[[#This Row],[customer_code]],'Input  - indicative charges'!$B$13:$B$69,'Input  - indicative charges'!$E$13:$E$69)</f>
        <v>North Island generation</v>
      </c>
      <c r="K1795" s="70">
        <f t="shared" si="27"/>
        <v>4570.0629605326703</v>
      </c>
    </row>
    <row r="1796" spans="1:11" x14ac:dyDescent="0.25">
      <c r="A1796" s="65">
        <v>44593</v>
      </c>
      <c r="B1796" s="66" t="s">
        <v>139</v>
      </c>
      <c r="C1796" s="66" t="s">
        <v>137</v>
      </c>
      <c r="D1796" s="67">
        <v>200685.62</v>
      </c>
      <c r="E1796" s="66">
        <v>0.61632333436765196</v>
      </c>
      <c r="F1796" s="67">
        <v>123687.230478039</v>
      </c>
      <c r="G1796" s="66" t="s">
        <v>40</v>
      </c>
      <c r="H1796" s="68">
        <v>1.5359578040298799E-3</v>
      </c>
      <c r="I1796" s="87">
        <v>189.97836691158801</v>
      </c>
      <c r="J1796" s="69" t="str">
        <f>_xlfn.XLOOKUP(SimpleBB[[#This Row],[customer_code]],'Input  - indicative charges'!$B$13:$B$69,'Input  - indicative charges'!$E$13:$E$69)</f>
        <v>North Island generation</v>
      </c>
      <c r="K1796" s="70">
        <f t="shared" si="27"/>
        <v>175.62617378549692</v>
      </c>
    </row>
    <row r="1797" spans="1:11" x14ac:dyDescent="0.25">
      <c r="A1797" s="65">
        <v>44593</v>
      </c>
      <c r="B1797" s="66" t="s">
        <v>139</v>
      </c>
      <c r="C1797" s="66" t="s">
        <v>137</v>
      </c>
      <c r="D1797" s="67">
        <v>200685.62</v>
      </c>
      <c r="E1797" s="66">
        <v>0.61632333436765196</v>
      </c>
      <c r="F1797" s="67">
        <v>123687.230478039</v>
      </c>
      <c r="G1797" s="66" t="s">
        <v>42</v>
      </c>
      <c r="H1797" s="68">
        <v>1.86121670371747E-2</v>
      </c>
      <c r="I1797" s="87">
        <v>2302.0873940228098</v>
      </c>
      <c r="J1797" s="69" t="str">
        <f>_xlfn.XLOOKUP(SimpleBB[[#This Row],[customer_code]],'Input  - indicative charges'!$B$13:$B$69,'Input  - indicative charges'!$E$13:$E$69)</f>
        <v>South Island generation</v>
      </c>
      <c r="K1797" s="70">
        <f t="shared" si="27"/>
        <v>2128.1728404382366</v>
      </c>
    </row>
    <row r="1798" spans="1:11" x14ac:dyDescent="0.25">
      <c r="A1798" s="65">
        <v>44593</v>
      </c>
      <c r="B1798" s="66" t="s">
        <v>139</v>
      </c>
      <c r="C1798" s="66" t="s">
        <v>137</v>
      </c>
      <c r="D1798" s="67">
        <v>200685.62</v>
      </c>
      <c r="E1798" s="66">
        <v>0.61632333436765196</v>
      </c>
      <c r="F1798" s="67">
        <v>123687.230478039</v>
      </c>
      <c r="G1798" s="66" t="s">
        <v>44</v>
      </c>
      <c r="H1798" s="68">
        <v>1.69313468131542E-2</v>
      </c>
      <c r="I1798" s="87">
        <v>2094.1913955822201</v>
      </c>
      <c r="J1798" s="69" t="str">
        <f>_xlfn.XLOOKUP(SimpleBB[[#This Row],[customer_code]],'Input  - indicative charges'!$B$13:$B$69,'Input  - indicative charges'!$E$13:$E$69)</f>
        <v>Major Industrial</v>
      </c>
      <c r="K1798" s="70">
        <f t="shared" si="27"/>
        <v>1935.9826487601053</v>
      </c>
    </row>
    <row r="1799" spans="1:11" x14ac:dyDescent="0.25">
      <c r="A1799" s="65">
        <v>44593</v>
      </c>
      <c r="B1799" s="66" t="s">
        <v>139</v>
      </c>
      <c r="C1799" s="66" t="s">
        <v>137</v>
      </c>
      <c r="D1799" s="67">
        <v>200685.62</v>
      </c>
      <c r="E1799" s="66">
        <v>0.61632333436765196</v>
      </c>
      <c r="F1799" s="67">
        <v>123687.230478039</v>
      </c>
      <c r="G1799" s="66" t="s">
        <v>46</v>
      </c>
      <c r="H1799" s="68">
        <v>2.6360797994820402E-5</v>
      </c>
      <c r="I1799" s="87">
        <v>3.2604940971704002</v>
      </c>
      <c r="J1799" s="69" t="str">
        <f>_xlfn.XLOOKUP(SimpleBB[[#This Row],[customer_code]],'Input  - indicative charges'!$B$13:$B$69,'Input  - indicative charges'!$E$13:$E$69)</f>
        <v>Upper South Island distributor</v>
      </c>
      <c r="K1799" s="70">
        <f t="shared" si="27"/>
        <v>3.014175309774743</v>
      </c>
    </row>
    <row r="1800" spans="1:11" x14ac:dyDescent="0.25">
      <c r="A1800" s="65">
        <v>44593</v>
      </c>
      <c r="B1800" s="66" t="s">
        <v>139</v>
      </c>
      <c r="C1800" s="66" t="s">
        <v>137</v>
      </c>
      <c r="D1800" s="67">
        <v>200685.62</v>
      </c>
      <c r="E1800" s="66">
        <v>0.61632333436765196</v>
      </c>
      <c r="F1800" s="67">
        <v>123687.230478039</v>
      </c>
      <c r="G1800" s="66" t="s">
        <v>48</v>
      </c>
      <c r="H1800" s="68">
        <v>2.2574178428258401E-2</v>
      </c>
      <c r="I1800" s="87">
        <v>2792.1376101083902</v>
      </c>
      <c r="J1800" s="69" t="str">
        <f>_xlfn.XLOOKUP(SimpleBB[[#This Row],[customer_code]],'Input  - indicative charges'!$B$13:$B$69,'Input  - indicative charges'!$E$13:$E$69)</f>
        <v>North Island generation</v>
      </c>
      <c r="K1800" s="70">
        <f t="shared" si="27"/>
        <v>2581.2014974006347</v>
      </c>
    </row>
    <row r="1801" spans="1:11" x14ac:dyDescent="0.25">
      <c r="A1801" s="65">
        <v>44593</v>
      </c>
      <c r="B1801" s="66" t="s">
        <v>139</v>
      </c>
      <c r="C1801" s="66" t="s">
        <v>137</v>
      </c>
      <c r="D1801" s="67">
        <v>200685.62</v>
      </c>
      <c r="E1801" s="66">
        <v>0.61632333436765196</v>
      </c>
      <c r="F1801" s="67">
        <v>123687.230478039</v>
      </c>
      <c r="G1801" s="66" t="s">
        <v>50</v>
      </c>
      <c r="H1801" s="68">
        <v>4.4383172579740499E-3</v>
      </c>
      <c r="I1801" s="87">
        <v>548.96316962169703</v>
      </c>
      <c r="J1801" s="69" t="str">
        <f>_xlfn.XLOOKUP(SimpleBB[[#This Row],[customer_code]],'Input  - indicative charges'!$B$13:$B$69,'Input  - indicative charges'!$E$13:$E$69)</f>
        <v>North Island generation</v>
      </c>
      <c r="K1801" s="70">
        <f t="shared" si="27"/>
        <v>507.49094540161866</v>
      </c>
    </row>
    <row r="1802" spans="1:11" x14ac:dyDescent="0.25">
      <c r="A1802" s="65">
        <v>44593</v>
      </c>
      <c r="B1802" s="66" t="s">
        <v>139</v>
      </c>
      <c r="C1802" s="66" t="s">
        <v>137</v>
      </c>
      <c r="D1802" s="67">
        <v>200685.62</v>
      </c>
      <c r="E1802" s="66">
        <v>0.61632333436765196</v>
      </c>
      <c r="F1802" s="67">
        <v>123687.230478039</v>
      </c>
      <c r="G1802" s="66" t="s">
        <v>52</v>
      </c>
      <c r="H1802" s="68">
        <v>8.9620605896795005E-3</v>
      </c>
      <c r="I1802" s="87">
        <v>1108.49245371384</v>
      </c>
      <c r="J1802" s="69" t="str">
        <f>_xlfn.XLOOKUP(SimpleBB[[#This Row],[customer_code]],'Input  - indicative charges'!$B$13:$B$69,'Input  - indicative charges'!$E$13:$E$69)</f>
        <v>North Island generation</v>
      </c>
      <c r="K1802" s="70">
        <f t="shared" si="27"/>
        <v>1024.7497727278544</v>
      </c>
    </row>
    <row r="1803" spans="1:11" x14ac:dyDescent="0.25">
      <c r="A1803" s="65">
        <v>44593</v>
      </c>
      <c r="B1803" s="66" t="s">
        <v>139</v>
      </c>
      <c r="C1803" s="66" t="s">
        <v>137</v>
      </c>
      <c r="D1803" s="67">
        <v>200685.62</v>
      </c>
      <c r="E1803" s="66">
        <v>0.61632333436765196</v>
      </c>
      <c r="F1803" s="67">
        <v>123687.230478039</v>
      </c>
      <c r="G1803" s="66" t="s">
        <v>54</v>
      </c>
      <c r="H1803" s="68">
        <v>2.0831269133939598E-6</v>
      </c>
      <c r="I1803" s="87">
        <v>0.25765619865196698</v>
      </c>
      <c r="J1803" s="69" t="str">
        <f>_xlfn.XLOOKUP(SimpleBB[[#This Row],[customer_code]],'Input  - indicative charges'!$B$13:$B$69,'Input  - indicative charges'!$E$13:$E$69)</f>
        <v>Upper South Island distributor</v>
      </c>
      <c r="K1803" s="70">
        <f t="shared" si="27"/>
        <v>0.23819118490696273</v>
      </c>
    </row>
    <row r="1804" spans="1:11" x14ac:dyDescent="0.25">
      <c r="A1804" s="65">
        <v>44593</v>
      </c>
      <c r="B1804" s="66" t="s">
        <v>139</v>
      </c>
      <c r="C1804" s="66" t="s">
        <v>137</v>
      </c>
      <c r="D1804" s="67">
        <v>200685.62</v>
      </c>
      <c r="E1804" s="66">
        <v>0.61632333436765196</v>
      </c>
      <c r="F1804" s="67">
        <v>123687.230478039</v>
      </c>
      <c r="G1804" s="66" t="s">
        <v>56</v>
      </c>
      <c r="H1804" s="68">
        <v>5.3901585068855899E-4</v>
      </c>
      <c r="I1804" s="87">
        <v>66.669377755432393</v>
      </c>
      <c r="J1804" s="69" t="str">
        <f>_xlfn.XLOOKUP(SimpleBB[[#This Row],[customer_code]],'Input  - indicative charges'!$B$13:$B$69,'Input  - indicative charges'!$E$13:$E$69)</f>
        <v>Upper North Island distributor</v>
      </c>
      <c r="K1804" s="70">
        <f t="shared" si="27"/>
        <v>61.632742265310583</v>
      </c>
    </row>
    <row r="1805" spans="1:11" x14ac:dyDescent="0.25">
      <c r="A1805" s="65">
        <v>44593</v>
      </c>
      <c r="B1805" s="66" t="s">
        <v>139</v>
      </c>
      <c r="C1805" s="66" t="s">
        <v>137</v>
      </c>
      <c r="D1805" s="67">
        <v>200685.62</v>
      </c>
      <c r="E1805" s="66">
        <v>0.61632333436765196</v>
      </c>
      <c r="F1805" s="67">
        <v>123687.230478039</v>
      </c>
      <c r="G1805" s="66" t="s">
        <v>58</v>
      </c>
      <c r="H1805" s="68">
        <v>5.5313302988401203E-3</v>
      </c>
      <c r="I1805" s="87">
        <v>684.15492552280296</v>
      </c>
      <c r="J1805" s="69" t="str">
        <f>_xlfn.XLOOKUP(SimpleBB[[#This Row],[customer_code]],'Input  - indicative charges'!$B$13:$B$69,'Input  - indicative charges'!$E$13:$E$69)</f>
        <v>North Island generation</v>
      </c>
      <c r="K1805" s="70">
        <f t="shared" si="27"/>
        <v>632.46944270233348</v>
      </c>
    </row>
    <row r="1806" spans="1:11" x14ac:dyDescent="0.25">
      <c r="A1806" s="65">
        <v>44593</v>
      </c>
      <c r="B1806" s="66" t="s">
        <v>139</v>
      </c>
      <c r="C1806" s="66" t="s">
        <v>137</v>
      </c>
      <c r="D1806" s="67">
        <v>200685.62</v>
      </c>
      <c r="E1806" s="66">
        <v>0.61632333436765196</v>
      </c>
      <c r="F1806" s="67">
        <v>123687.230478039</v>
      </c>
      <c r="G1806" s="66" t="s">
        <v>60</v>
      </c>
      <c r="H1806" s="68">
        <v>5.7112168898579501E-5</v>
      </c>
      <c r="I1806" s="87">
        <v>7.0640459976593304</v>
      </c>
      <c r="J1806" s="69" t="str">
        <f>_xlfn.XLOOKUP(SimpleBB[[#This Row],[customer_code]],'Input  - indicative charges'!$B$13:$B$69,'Input  - indicative charges'!$E$13:$E$69)</f>
        <v>Major Industrial</v>
      </c>
      <c r="K1806" s="70">
        <f t="shared" ref="K1806:K1869" si="28">I1806*$L$9</f>
        <v>6.5303823281680575</v>
      </c>
    </row>
    <row r="1807" spans="1:11" x14ac:dyDescent="0.25">
      <c r="A1807" s="65">
        <v>44593</v>
      </c>
      <c r="B1807" s="66" t="s">
        <v>139</v>
      </c>
      <c r="C1807" s="66" t="s">
        <v>137</v>
      </c>
      <c r="D1807" s="67">
        <v>200685.62</v>
      </c>
      <c r="E1807" s="66">
        <v>0.61632333436765196</v>
      </c>
      <c r="F1807" s="67">
        <v>123687.230478039</v>
      </c>
      <c r="G1807" s="66" t="s">
        <v>62</v>
      </c>
      <c r="H1807" s="68">
        <v>2.33183737410653E-4</v>
      </c>
      <c r="I1807" s="87">
        <v>28.841850672842099</v>
      </c>
      <c r="J1807" s="69" t="str">
        <f>_xlfn.XLOOKUP(SimpleBB[[#This Row],[customer_code]],'Input  - indicative charges'!$B$13:$B$69,'Input  - indicative charges'!$E$13:$E$69)</f>
        <v>Major Industrial</v>
      </c>
      <c r="K1807" s="70">
        <f t="shared" si="28"/>
        <v>26.662950950206042</v>
      </c>
    </row>
    <row r="1808" spans="1:11" x14ac:dyDescent="0.25">
      <c r="A1808" s="65">
        <v>44593</v>
      </c>
      <c r="B1808" s="66" t="s">
        <v>139</v>
      </c>
      <c r="C1808" s="66" t="s">
        <v>137</v>
      </c>
      <c r="D1808" s="67">
        <v>200685.62</v>
      </c>
      <c r="E1808" s="66">
        <v>0.61632333436765196</v>
      </c>
      <c r="F1808" s="67">
        <v>123687.230478039</v>
      </c>
      <c r="G1808" s="66" t="s">
        <v>64</v>
      </c>
      <c r="H1808" s="68">
        <v>1.80164489511687E-2</v>
      </c>
      <c r="I1808" s="87">
        <v>2228.40467381905</v>
      </c>
      <c r="J1808" s="69" t="str">
        <f>_xlfn.XLOOKUP(SimpleBB[[#This Row],[customer_code]],'Input  - indicative charges'!$B$13:$B$69,'Input  - indicative charges'!$E$13:$E$69)</f>
        <v>Major Industrial</v>
      </c>
      <c r="K1808" s="70">
        <f t="shared" si="28"/>
        <v>2060.0565889204204</v>
      </c>
    </row>
    <row r="1809" spans="1:11" x14ac:dyDescent="0.25">
      <c r="A1809" s="65">
        <v>44593</v>
      </c>
      <c r="B1809" s="66" t="s">
        <v>139</v>
      </c>
      <c r="C1809" s="66" t="s">
        <v>137</v>
      </c>
      <c r="D1809" s="67">
        <v>200685.62</v>
      </c>
      <c r="E1809" s="66">
        <v>0.61632333436765196</v>
      </c>
      <c r="F1809" s="67">
        <v>123687.230478039</v>
      </c>
      <c r="G1809" s="66" t="s">
        <v>66</v>
      </c>
      <c r="H1809" s="68">
        <v>1.3843134974593599E-4</v>
      </c>
      <c r="I1809" s="87">
        <v>17.122190261411799</v>
      </c>
      <c r="J1809" s="69" t="str">
        <f>_xlfn.XLOOKUP(SimpleBB[[#This Row],[customer_code]],'Input  - indicative charges'!$B$13:$B$69,'Input  - indicative charges'!$E$13:$E$69)</f>
        <v>Upper South Island distributor</v>
      </c>
      <c r="K1809" s="70">
        <f t="shared" si="28"/>
        <v>15.828669397071382</v>
      </c>
    </row>
    <row r="1810" spans="1:11" x14ac:dyDescent="0.25">
      <c r="A1810" s="65">
        <v>44593</v>
      </c>
      <c r="B1810" s="66" t="s">
        <v>139</v>
      </c>
      <c r="C1810" s="66" t="s">
        <v>137</v>
      </c>
      <c r="D1810" s="67">
        <v>200685.62</v>
      </c>
      <c r="E1810" s="66">
        <v>0.61632333436765196</v>
      </c>
      <c r="F1810" s="67">
        <v>123687.230478039</v>
      </c>
      <c r="G1810" s="66" t="s">
        <v>68</v>
      </c>
      <c r="H1810" s="68">
        <v>2.2873840196252501E-4</v>
      </c>
      <c r="I1810" s="87">
        <v>28.292019442717301</v>
      </c>
      <c r="J1810" s="69" t="str">
        <f>_xlfn.XLOOKUP(SimpleBB[[#This Row],[customer_code]],'Input  - indicative charges'!$B$13:$B$69,'Input  - indicative charges'!$E$13:$E$69)</f>
        <v>Major Industrial</v>
      </c>
      <c r="K1810" s="70">
        <f t="shared" si="28"/>
        <v>26.154657523199532</v>
      </c>
    </row>
    <row r="1811" spans="1:11" x14ac:dyDescent="0.25">
      <c r="A1811" s="65">
        <v>44593</v>
      </c>
      <c r="B1811" s="66" t="s">
        <v>139</v>
      </c>
      <c r="C1811" s="66" t="s">
        <v>137</v>
      </c>
      <c r="D1811" s="67">
        <v>200685.62</v>
      </c>
      <c r="E1811" s="66">
        <v>0.61632333436765196</v>
      </c>
      <c r="F1811" s="67">
        <v>123687.230478039</v>
      </c>
      <c r="G1811" s="66" t="s">
        <v>70</v>
      </c>
      <c r="H1811" s="68">
        <v>0.41239170998020303</v>
      </c>
      <c r="I1811" s="87">
        <v>51007.588479554302</v>
      </c>
      <c r="J1811" s="69" t="str">
        <f>_xlfn.XLOOKUP(SimpleBB[[#This Row],[customer_code]],'Input  - indicative charges'!$B$13:$B$69,'Input  - indicative charges'!$E$13:$E$69)</f>
        <v>Lower North Island distributor</v>
      </c>
      <c r="K1811" s="70">
        <f t="shared" si="28"/>
        <v>47154.145728909789</v>
      </c>
    </row>
    <row r="1812" spans="1:11" x14ac:dyDescent="0.25">
      <c r="A1812" s="65">
        <v>44593</v>
      </c>
      <c r="B1812" s="66" t="s">
        <v>139</v>
      </c>
      <c r="C1812" s="66" t="s">
        <v>137</v>
      </c>
      <c r="D1812" s="67">
        <v>200685.62</v>
      </c>
      <c r="E1812" s="66">
        <v>0.61632333436765196</v>
      </c>
      <c r="F1812" s="67">
        <v>123687.230478039</v>
      </c>
      <c r="G1812" s="66" t="s">
        <v>72</v>
      </c>
      <c r="H1812" s="68">
        <v>4.1459667393665103E-5</v>
      </c>
      <c r="I1812" s="87">
        <v>5.1280314364631199</v>
      </c>
      <c r="J1812" s="69" t="str">
        <f>_xlfn.XLOOKUP(SimpleBB[[#This Row],[customer_code]],'Input  - indicative charges'!$B$13:$B$69,'Input  - indicative charges'!$E$13:$E$69)</f>
        <v>Lower South Island distributor</v>
      </c>
      <c r="K1812" s="70">
        <f t="shared" si="28"/>
        <v>4.7406268138776637</v>
      </c>
    </row>
    <row r="1813" spans="1:11" x14ac:dyDescent="0.25">
      <c r="A1813" s="65">
        <v>44593</v>
      </c>
      <c r="B1813" s="66" t="s">
        <v>139</v>
      </c>
      <c r="C1813" s="66" t="s">
        <v>137</v>
      </c>
      <c r="D1813" s="67">
        <v>200685.62</v>
      </c>
      <c r="E1813" s="66">
        <v>0.61632333436765196</v>
      </c>
      <c r="F1813" s="67">
        <v>123687.230478039</v>
      </c>
      <c r="G1813" s="66" t="s">
        <v>74</v>
      </c>
      <c r="H1813" s="68">
        <v>8.8134863300606296E-8</v>
      </c>
      <c r="I1813" s="87">
        <v>1.0901157150212599E-2</v>
      </c>
      <c r="J1813" s="69" t="str">
        <f>_xlfn.XLOOKUP(SimpleBB[[#This Row],[customer_code]],'Input  - indicative charges'!$B$13:$B$69,'Input  - indicative charges'!$E$13:$E$69)</f>
        <v>Major Industrial</v>
      </c>
      <c r="K1813" s="70">
        <f t="shared" si="28"/>
        <v>1.0077613315926819E-2</v>
      </c>
    </row>
    <row r="1814" spans="1:11" x14ac:dyDescent="0.25">
      <c r="A1814" s="65">
        <v>44593</v>
      </c>
      <c r="B1814" s="66" t="s">
        <v>139</v>
      </c>
      <c r="C1814" s="66" t="s">
        <v>137</v>
      </c>
      <c r="D1814" s="67">
        <v>200685.62</v>
      </c>
      <c r="E1814" s="66">
        <v>0.61632333436765196</v>
      </c>
      <c r="F1814" s="67">
        <v>123687.230478039</v>
      </c>
      <c r="G1814" s="66" t="s">
        <v>76</v>
      </c>
      <c r="H1814" s="68">
        <v>2.86164446460377E-2</v>
      </c>
      <c r="I1814" s="87">
        <v>3539.4887843965298</v>
      </c>
      <c r="J1814" s="69" t="str">
        <f>_xlfn.XLOOKUP(SimpleBB[[#This Row],[customer_code]],'Input  - indicative charges'!$B$13:$B$69,'Input  - indicative charges'!$E$13:$E$69)</f>
        <v>Lower North Island distributor</v>
      </c>
      <c r="K1814" s="70">
        <f t="shared" si="28"/>
        <v>3272.0929359790448</v>
      </c>
    </row>
    <row r="1815" spans="1:11" x14ac:dyDescent="0.25">
      <c r="A1815" s="65">
        <v>44593</v>
      </c>
      <c r="B1815" s="66" t="s">
        <v>139</v>
      </c>
      <c r="C1815" s="66" t="s">
        <v>137</v>
      </c>
      <c r="D1815" s="67">
        <v>200685.62</v>
      </c>
      <c r="E1815" s="66">
        <v>0.61632333436765196</v>
      </c>
      <c r="F1815" s="67">
        <v>123687.230478039</v>
      </c>
      <c r="G1815" s="66" t="s">
        <v>78</v>
      </c>
      <c r="H1815" s="68">
        <v>9.4094890772763097E-7</v>
      </c>
      <c r="I1815" s="87">
        <v>0.116383364418167</v>
      </c>
      <c r="J1815" s="69" t="str">
        <f>_xlfn.XLOOKUP(SimpleBB[[#This Row],[customer_code]],'Input  - indicative charges'!$B$13:$B$69,'Input  - indicative charges'!$E$13:$E$69)</f>
        <v>North Island generation</v>
      </c>
      <c r="K1815" s="70">
        <f t="shared" si="28"/>
        <v>0.10759101321551076</v>
      </c>
    </row>
    <row r="1816" spans="1:11" x14ac:dyDescent="0.25">
      <c r="A1816" s="65">
        <v>44593</v>
      </c>
      <c r="B1816" s="66" t="s">
        <v>139</v>
      </c>
      <c r="C1816" s="66" t="s">
        <v>137</v>
      </c>
      <c r="D1816" s="67">
        <v>200685.62</v>
      </c>
      <c r="E1816" s="66">
        <v>0.61632333436765196</v>
      </c>
      <c r="F1816" s="67">
        <v>123687.230478039</v>
      </c>
      <c r="G1816" s="66" t="s">
        <v>80</v>
      </c>
      <c r="H1816" s="68">
        <v>2.2648579478992101E-7</v>
      </c>
      <c r="I1816" s="87">
        <v>2.8013400700182999E-2</v>
      </c>
      <c r="J1816" s="69" t="str">
        <f>_xlfn.XLOOKUP(SimpleBB[[#This Row],[customer_code]],'Input  - indicative charges'!$B$13:$B$69,'Input  - indicative charges'!$E$13:$E$69)</f>
        <v>Major Industrial</v>
      </c>
      <c r="K1816" s="70">
        <f t="shared" si="28"/>
        <v>2.5897087440396378E-2</v>
      </c>
    </row>
    <row r="1817" spans="1:11" x14ac:dyDescent="0.25">
      <c r="A1817" s="65">
        <v>44593</v>
      </c>
      <c r="B1817" s="66" t="s">
        <v>139</v>
      </c>
      <c r="C1817" s="66" t="s">
        <v>137</v>
      </c>
      <c r="D1817" s="67">
        <v>200685.62</v>
      </c>
      <c r="E1817" s="66">
        <v>0.61632333436765196</v>
      </c>
      <c r="F1817" s="67">
        <v>123687.230478039</v>
      </c>
      <c r="G1817" s="66" t="s">
        <v>82</v>
      </c>
      <c r="H1817" s="68">
        <v>5.3167670510819104E-4</v>
      </c>
      <c r="I1817" s="87">
        <v>65.761619164521605</v>
      </c>
      <c r="J1817" s="69" t="str">
        <f>_xlfn.XLOOKUP(SimpleBB[[#This Row],[customer_code]],'Input  - indicative charges'!$B$13:$B$69,'Input  - indicative charges'!$E$13:$E$69)</f>
        <v>Major Industrial</v>
      </c>
      <c r="K1817" s="70">
        <f t="shared" si="28"/>
        <v>60.793561622617887</v>
      </c>
    </row>
    <row r="1818" spans="1:11" x14ac:dyDescent="0.25">
      <c r="A1818" s="65">
        <v>44593</v>
      </c>
      <c r="B1818" s="66" t="s">
        <v>139</v>
      </c>
      <c r="C1818" s="66" t="s">
        <v>137</v>
      </c>
      <c r="D1818" s="67">
        <v>200685.62</v>
      </c>
      <c r="E1818" s="66">
        <v>0.61632333436765196</v>
      </c>
      <c r="F1818" s="67">
        <v>123687.230478039</v>
      </c>
      <c r="G1818" s="66" t="s">
        <v>84</v>
      </c>
      <c r="H1818" s="68">
        <v>2.8410036539711597E-10</v>
      </c>
      <c r="I1818" s="87">
        <v>3.5139587373768402E-5</v>
      </c>
      <c r="J1818" s="69" t="str">
        <f>_xlfn.XLOOKUP(SimpleBB[[#This Row],[customer_code]],'Input  - indicative charges'!$B$13:$B$69,'Input  - indicative charges'!$E$13:$E$69)</f>
        <v>Major Industrial</v>
      </c>
      <c r="K1818" s="70">
        <f t="shared" si="28"/>
        <v>3.2484915936392686E-5</v>
      </c>
    </row>
    <row r="1819" spans="1:11" x14ac:dyDescent="0.25">
      <c r="A1819" s="65">
        <v>44593</v>
      </c>
      <c r="B1819" s="66" t="s">
        <v>139</v>
      </c>
      <c r="C1819" s="66" t="s">
        <v>137</v>
      </c>
      <c r="D1819" s="67">
        <v>200685.62</v>
      </c>
      <c r="E1819" s="66">
        <v>0.61632333436765196</v>
      </c>
      <c r="F1819" s="67">
        <v>123687.230478039</v>
      </c>
      <c r="G1819" s="66" t="s">
        <v>86</v>
      </c>
      <c r="H1819" s="68">
        <v>3.8084711440224803E-5</v>
      </c>
      <c r="I1819" s="87">
        <v>4.7105924815967199</v>
      </c>
      <c r="J1819" s="69" t="str">
        <f>_xlfn.XLOOKUP(SimpleBB[[#This Row],[customer_code]],'Input  - indicative charges'!$B$13:$B$69,'Input  - indicative charges'!$E$13:$E$69)</f>
        <v>North Island generation</v>
      </c>
      <c r="K1819" s="70">
        <f t="shared" si="28"/>
        <v>4.3547238943819879</v>
      </c>
    </row>
    <row r="1820" spans="1:11" x14ac:dyDescent="0.25">
      <c r="A1820" s="65">
        <v>44593</v>
      </c>
      <c r="B1820" s="66" t="s">
        <v>139</v>
      </c>
      <c r="C1820" s="66" t="s">
        <v>137</v>
      </c>
      <c r="D1820" s="67">
        <v>200685.62</v>
      </c>
      <c r="E1820" s="66">
        <v>0.61632333436765196</v>
      </c>
      <c r="F1820" s="67">
        <v>123687.230478039</v>
      </c>
      <c r="G1820" s="66" t="s">
        <v>88</v>
      </c>
      <c r="H1820" s="68">
        <v>3.2187796330352299E-3</v>
      </c>
      <c r="I1820" s="87">
        <v>398.12193832924902</v>
      </c>
      <c r="J1820" s="69" t="str">
        <f>_xlfn.XLOOKUP(SimpleBB[[#This Row],[customer_code]],'Input  - indicative charges'!$B$13:$B$69,'Input  - indicative charges'!$E$13:$E$69)</f>
        <v>North Island generation</v>
      </c>
      <c r="K1820" s="70">
        <f t="shared" si="28"/>
        <v>368.04523517865164</v>
      </c>
    </row>
    <row r="1821" spans="1:11" x14ac:dyDescent="0.25">
      <c r="A1821" s="65">
        <v>44593</v>
      </c>
      <c r="B1821" s="66" t="s">
        <v>139</v>
      </c>
      <c r="C1821" s="66" t="s">
        <v>137</v>
      </c>
      <c r="D1821" s="67">
        <v>200685.62</v>
      </c>
      <c r="E1821" s="66">
        <v>0.61632333436765196</v>
      </c>
      <c r="F1821" s="67">
        <v>123687.230478039</v>
      </c>
      <c r="G1821" s="66" t="s">
        <v>90</v>
      </c>
      <c r="H1821" s="68">
        <v>2.5067266564963E-5</v>
      </c>
      <c r="I1821" s="87">
        <v>3.1005007770750401</v>
      </c>
      <c r="J1821" s="69" t="str">
        <f>_xlfn.XLOOKUP(SimpleBB[[#This Row],[customer_code]],'Input  - indicative charges'!$B$13:$B$69,'Input  - indicative charges'!$E$13:$E$69)</f>
        <v>Upper South Island distributor</v>
      </c>
      <c r="K1821" s="70">
        <f t="shared" si="28"/>
        <v>2.8662689186609431</v>
      </c>
    </row>
    <row r="1822" spans="1:11" x14ac:dyDescent="0.25">
      <c r="A1822" s="65">
        <v>44593</v>
      </c>
      <c r="B1822" s="66" t="s">
        <v>139</v>
      </c>
      <c r="C1822" s="66" t="s">
        <v>137</v>
      </c>
      <c r="D1822" s="67">
        <v>200685.62</v>
      </c>
      <c r="E1822" s="66">
        <v>0.61632333436765196</v>
      </c>
      <c r="F1822" s="67">
        <v>123687.230478039</v>
      </c>
      <c r="G1822" s="66" t="s">
        <v>92</v>
      </c>
      <c r="H1822" s="68">
        <v>2.1069563961040799E-2</v>
      </c>
      <c r="I1822" s="87">
        <v>2606.03601372106</v>
      </c>
      <c r="J1822" s="69" t="str">
        <f>_xlfn.XLOOKUP(SimpleBB[[#This Row],[customer_code]],'Input  - indicative charges'!$B$13:$B$69,'Input  - indicative charges'!$E$13:$E$69)</f>
        <v>North Island generation</v>
      </c>
      <c r="K1822" s="70">
        <f t="shared" si="28"/>
        <v>2409.159217849457</v>
      </c>
    </row>
    <row r="1823" spans="1:11" x14ac:dyDescent="0.25">
      <c r="A1823" s="65">
        <v>44593</v>
      </c>
      <c r="B1823" s="66" t="s">
        <v>139</v>
      </c>
      <c r="C1823" s="66" t="s">
        <v>137</v>
      </c>
      <c r="D1823" s="67">
        <v>200685.62</v>
      </c>
      <c r="E1823" s="66">
        <v>0.61632333436765196</v>
      </c>
      <c r="F1823" s="67">
        <v>123687.230478039</v>
      </c>
      <c r="G1823" s="66" t="s">
        <v>94</v>
      </c>
      <c r="H1823" s="68">
        <v>0.111987667455832</v>
      </c>
      <c r="I1823" s="87">
        <v>13851.4444353075</v>
      </c>
      <c r="J1823" s="69" t="str">
        <f>_xlfn.XLOOKUP(SimpleBB[[#This Row],[customer_code]],'Input  - indicative charges'!$B$13:$B$69,'Input  - indicative charges'!$E$13:$E$69)</f>
        <v>North Island generation</v>
      </c>
      <c r="K1823" s="70">
        <f t="shared" si="28"/>
        <v>12805.016840194159</v>
      </c>
    </row>
    <row r="1824" spans="1:11" x14ac:dyDescent="0.25">
      <c r="A1824" s="65">
        <v>44593</v>
      </c>
      <c r="B1824" s="66" t="s">
        <v>139</v>
      </c>
      <c r="C1824" s="66" t="s">
        <v>137</v>
      </c>
      <c r="D1824" s="67">
        <v>200685.62</v>
      </c>
      <c r="E1824" s="66">
        <v>0.61632333436765196</v>
      </c>
      <c r="F1824" s="67">
        <v>123687.230478039</v>
      </c>
      <c r="G1824" s="66" t="s">
        <v>96</v>
      </c>
      <c r="H1824" s="68">
        <v>6.5280141248525E-5</v>
      </c>
      <c r="I1824" s="87">
        <v>8.0743198762452906</v>
      </c>
      <c r="J1824" s="69" t="str">
        <f>_xlfn.XLOOKUP(SimpleBB[[#This Row],[customer_code]],'Input  - indicative charges'!$B$13:$B$69,'Input  - indicative charges'!$E$13:$E$69)</f>
        <v>Upper North Island distributor</v>
      </c>
      <c r="K1824" s="70">
        <f t="shared" si="28"/>
        <v>7.4643335914403561</v>
      </c>
    </row>
    <row r="1825" spans="1:11" x14ac:dyDescent="0.25">
      <c r="A1825" s="65">
        <v>44593</v>
      </c>
      <c r="B1825" s="66" t="s">
        <v>139</v>
      </c>
      <c r="C1825" s="66" t="s">
        <v>137</v>
      </c>
      <c r="D1825" s="67">
        <v>200685.62</v>
      </c>
      <c r="E1825" s="66">
        <v>0.61632333436765196</v>
      </c>
      <c r="F1825" s="67">
        <v>123687.230478039</v>
      </c>
      <c r="G1825" s="66" t="s">
        <v>98</v>
      </c>
      <c r="H1825" s="68">
        <v>2.53723080525402E-5</v>
      </c>
      <c r="I1825" s="87">
        <v>3.13823051385436</v>
      </c>
      <c r="J1825" s="69" t="str">
        <f>_xlfn.XLOOKUP(SimpleBB[[#This Row],[customer_code]],'Input  - indicative charges'!$B$13:$B$69,'Input  - indicative charges'!$E$13:$E$69)</f>
        <v>Major Industrial</v>
      </c>
      <c r="K1825" s="70">
        <f t="shared" si="28"/>
        <v>2.9011483073840267</v>
      </c>
    </row>
    <row r="1826" spans="1:11" x14ac:dyDescent="0.25">
      <c r="A1826" s="65">
        <v>44593</v>
      </c>
      <c r="B1826" s="66" t="s">
        <v>139</v>
      </c>
      <c r="C1826" s="66" t="s">
        <v>137</v>
      </c>
      <c r="D1826" s="67">
        <v>200685.62</v>
      </c>
      <c r="E1826" s="66">
        <v>0.61632333436765196</v>
      </c>
      <c r="F1826" s="67">
        <v>123687.230478039</v>
      </c>
      <c r="G1826" s="66" t="s">
        <v>100</v>
      </c>
      <c r="H1826" s="68">
        <v>1.9244040630288901E-2</v>
      </c>
      <c r="I1826" s="87">
        <v>2380.2420887673102</v>
      </c>
      <c r="J1826" s="69" t="str">
        <f>_xlfn.XLOOKUP(SimpleBB[[#This Row],[customer_code]],'Input  - indicative charges'!$B$13:$B$69,'Input  - indicative charges'!$E$13:$E$69)</f>
        <v>North Island generation</v>
      </c>
      <c r="K1826" s="70">
        <f t="shared" si="28"/>
        <v>2200.4232246503393</v>
      </c>
    </row>
    <row r="1827" spans="1:11" x14ac:dyDescent="0.25">
      <c r="A1827" s="65">
        <v>44593</v>
      </c>
      <c r="B1827" s="66" t="s">
        <v>139</v>
      </c>
      <c r="C1827" s="66" t="s">
        <v>137</v>
      </c>
      <c r="D1827" s="67">
        <v>200685.62</v>
      </c>
      <c r="E1827" s="66">
        <v>0.61632333436765196</v>
      </c>
      <c r="F1827" s="67">
        <v>123687.230478039</v>
      </c>
      <c r="G1827" s="66" t="s">
        <v>102</v>
      </c>
      <c r="H1827" s="68">
        <v>2.35564823639174E-2</v>
      </c>
      <c r="I1827" s="87">
        <v>2913.6360633977301</v>
      </c>
      <c r="J1827" s="69" t="str">
        <f>_xlfn.XLOOKUP(SimpleBB[[#This Row],[customer_code]],'Input  - indicative charges'!$B$13:$B$69,'Input  - indicative charges'!$E$13:$E$69)</f>
        <v>Lower North Island distributor</v>
      </c>
      <c r="K1827" s="70">
        <f t="shared" si="28"/>
        <v>2693.5211726297262</v>
      </c>
    </row>
    <row r="1828" spans="1:11" x14ac:dyDescent="0.25">
      <c r="A1828" s="65">
        <v>44593</v>
      </c>
      <c r="B1828" s="66" t="s">
        <v>139</v>
      </c>
      <c r="C1828" s="66" t="s">
        <v>137</v>
      </c>
      <c r="D1828" s="67">
        <v>200685.62</v>
      </c>
      <c r="E1828" s="66">
        <v>0.61632333436765196</v>
      </c>
      <c r="F1828" s="67">
        <v>123687.230478039</v>
      </c>
      <c r="G1828" s="66" t="s">
        <v>104</v>
      </c>
      <c r="H1828" s="68">
        <v>2.07828466534213E-3</v>
      </c>
      <c r="I1828" s="87">
        <v>257.05727440114799</v>
      </c>
      <c r="J1828" s="69" t="str">
        <f>_xlfn.XLOOKUP(SimpleBB[[#This Row],[customer_code]],'Input  - indicative charges'!$B$13:$B$69,'Input  - indicative charges'!$E$13:$E$69)</f>
        <v>Lower North Island distributor</v>
      </c>
      <c r="K1828" s="70">
        <f t="shared" si="28"/>
        <v>237.63750726319378</v>
      </c>
    </row>
    <row r="1829" spans="1:11" x14ac:dyDescent="0.25">
      <c r="A1829" s="65">
        <v>44593</v>
      </c>
      <c r="B1829" s="66" t="s">
        <v>139</v>
      </c>
      <c r="C1829" s="66" t="s">
        <v>137</v>
      </c>
      <c r="D1829" s="67">
        <v>200685.62</v>
      </c>
      <c r="E1829" s="66">
        <v>0.61632333436765196</v>
      </c>
      <c r="F1829" s="67">
        <v>123687.230478039</v>
      </c>
      <c r="G1829" s="66" t="s">
        <v>106</v>
      </c>
      <c r="H1829" s="68">
        <v>5.0538324484094201E-3</v>
      </c>
      <c r="I1829" s="87">
        <v>625.09453884381196</v>
      </c>
      <c r="J1829" s="69" t="str">
        <f>_xlfn.XLOOKUP(SimpleBB[[#This Row],[customer_code]],'Input  - indicative charges'!$B$13:$B$69,'Input  - indicative charges'!$E$13:$E$69)</f>
        <v>Upper North Island distributor</v>
      </c>
      <c r="K1829" s="70">
        <f t="shared" si="28"/>
        <v>577.8708591722924</v>
      </c>
    </row>
    <row r="1830" spans="1:11" x14ac:dyDescent="0.25">
      <c r="A1830" s="65">
        <v>44593</v>
      </c>
      <c r="B1830" s="66" t="s">
        <v>139</v>
      </c>
      <c r="C1830" s="66" t="s">
        <v>137</v>
      </c>
      <c r="D1830" s="67">
        <v>200685.62</v>
      </c>
      <c r="E1830" s="66">
        <v>0.61632333436765196</v>
      </c>
      <c r="F1830" s="67">
        <v>123687.230478039</v>
      </c>
      <c r="G1830" s="66" t="s">
        <v>108</v>
      </c>
      <c r="H1830" s="68">
        <v>4.6932854130291198E-3</v>
      </c>
      <c r="I1830" s="87">
        <v>580.49947458055499</v>
      </c>
      <c r="J1830" s="69" t="str">
        <f>_xlfn.XLOOKUP(SimpleBB[[#This Row],[customer_code]],'Input  - indicative charges'!$B$13:$B$69,'Input  - indicative charges'!$E$13:$E$69)</f>
        <v>Lower North Island distributor</v>
      </c>
      <c r="K1830" s="70">
        <f t="shared" si="28"/>
        <v>536.64479415448409</v>
      </c>
    </row>
    <row r="1831" spans="1:11" x14ac:dyDescent="0.25">
      <c r="A1831" s="65">
        <v>44593</v>
      </c>
      <c r="B1831" s="66" t="s">
        <v>139</v>
      </c>
      <c r="C1831" s="66" t="s">
        <v>137</v>
      </c>
      <c r="D1831" s="67">
        <v>200685.62</v>
      </c>
      <c r="E1831" s="66">
        <v>0.61632333436765196</v>
      </c>
      <c r="F1831" s="67">
        <v>123687.230478039</v>
      </c>
      <c r="G1831" s="66" t="s">
        <v>110</v>
      </c>
      <c r="H1831" s="68">
        <v>1.11029151644394E-5</v>
      </c>
      <c r="I1831" s="87">
        <v>1.3732888269221399</v>
      </c>
      <c r="J1831" s="69" t="str">
        <f>_xlfn.XLOOKUP(SimpleBB[[#This Row],[customer_code]],'Input  - indicative charges'!$B$13:$B$69,'Input  - indicative charges'!$E$13:$E$69)</f>
        <v>Lower South Island distributor</v>
      </c>
      <c r="K1831" s="70">
        <f t="shared" si="28"/>
        <v>1.2695417172785344</v>
      </c>
    </row>
    <row r="1832" spans="1:11" x14ac:dyDescent="0.25">
      <c r="A1832" s="65">
        <v>44593</v>
      </c>
      <c r="B1832" s="66" t="s">
        <v>139</v>
      </c>
      <c r="C1832" s="66" t="s">
        <v>137</v>
      </c>
      <c r="D1832" s="67">
        <v>200685.62</v>
      </c>
      <c r="E1832" s="66">
        <v>0.61632333436765196</v>
      </c>
      <c r="F1832" s="67">
        <v>123687.230478039</v>
      </c>
      <c r="G1832" s="66" t="s">
        <v>112</v>
      </c>
      <c r="H1832" s="68">
        <v>2.65899187076823E-3</v>
      </c>
      <c r="I1832" s="87">
        <v>328.88334035894502</v>
      </c>
      <c r="J1832" s="69" t="str">
        <f>_xlfn.XLOOKUP(SimpleBB[[#This Row],[customer_code]],'Input  - indicative charges'!$B$13:$B$69,'Input  - indicative charges'!$E$13:$E$69)</f>
        <v>North Island generation</v>
      </c>
      <c r="K1832" s="70">
        <f t="shared" si="28"/>
        <v>304.03736819106018</v>
      </c>
    </row>
    <row r="1833" spans="1:11" x14ac:dyDescent="0.25">
      <c r="A1833" s="65">
        <v>44593</v>
      </c>
      <c r="B1833" s="66" t="s">
        <v>139</v>
      </c>
      <c r="C1833" s="66" t="s">
        <v>137</v>
      </c>
      <c r="D1833" s="67">
        <v>200685.62</v>
      </c>
      <c r="E1833" s="66">
        <v>0.61632333436765196</v>
      </c>
      <c r="F1833" s="67">
        <v>123687.230478039</v>
      </c>
      <c r="G1833" s="66" t="s">
        <v>114</v>
      </c>
      <c r="H1833" s="68">
        <v>2.3756678559011101E-3</v>
      </c>
      <c r="I1833" s="87">
        <v>293.83977763211101</v>
      </c>
      <c r="J1833" s="69" t="str">
        <f>_xlfn.XLOOKUP(SimpleBB[[#This Row],[customer_code]],'Input  - indicative charges'!$B$13:$B$69,'Input  - indicative charges'!$E$13:$E$69)</f>
        <v>Lower North Island distributor</v>
      </c>
      <c r="K1833" s="70">
        <f t="shared" si="28"/>
        <v>271.64122257943842</v>
      </c>
    </row>
    <row r="1834" spans="1:11" x14ac:dyDescent="0.25">
      <c r="A1834" s="65">
        <v>44593</v>
      </c>
      <c r="B1834" s="66" t="s">
        <v>139</v>
      </c>
      <c r="C1834" s="66" t="s">
        <v>137</v>
      </c>
      <c r="D1834" s="67">
        <v>200685.62</v>
      </c>
      <c r="E1834" s="66">
        <v>0.61632333436765196</v>
      </c>
      <c r="F1834" s="67">
        <v>123687.230478039</v>
      </c>
      <c r="G1834" s="66" t="s">
        <v>116</v>
      </c>
      <c r="H1834" s="68">
        <v>1.1941978995394001E-4</v>
      </c>
      <c r="I1834" s="87">
        <v>14.7707030836721</v>
      </c>
      <c r="J1834" s="69" t="str">
        <f>_xlfn.XLOOKUP(SimpleBB[[#This Row],[customer_code]],'Input  - indicative charges'!$B$13:$B$69,'Input  - indicative charges'!$E$13:$E$69)</f>
        <v>Major Industrial</v>
      </c>
      <c r="K1834" s="70">
        <f t="shared" si="28"/>
        <v>13.654828751708463</v>
      </c>
    </row>
    <row r="1835" spans="1:11" x14ac:dyDescent="0.25">
      <c r="A1835" s="65">
        <v>44593</v>
      </c>
      <c r="B1835" s="66" t="s">
        <v>139</v>
      </c>
      <c r="C1835" s="66" t="s">
        <v>137</v>
      </c>
      <c r="D1835" s="67">
        <v>200685.62</v>
      </c>
      <c r="E1835" s="66">
        <v>0.61632333436765196</v>
      </c>
      <c r="F1835" s="67">
        <v>123687.230478039</v>
      </c>
      <c r="G1835" s="66" t="s">
        <v>118</v>
      </c>
      <c r="H1835" s="68">
        <v>5.20906844209834E-6</v>
      </c>
      <c r="I1835" s="87">
        <v>0.64429524897370005</v>
      </c>
      <c r="J1835" s="69" t="str">
        <f>_xlfn.XLOOKUP(SimpleBB[[#This Row],[customer_code]],'Input  - indicative charges'!$B$13:$B$69,'Input  - indicative charges'!$E$13:$E$69)</f>
        <v>Upper South Island distributor</v>
      </c>
      <c r="K1835" s="70">
        <f t="shared" si="28"/>
        <v>0.59562102361941605</v>
      </c>
    </row>
    <row r="1836" spans="1:11" x14ac:dyDescent="0.25">
      <c r="A1836" s="65">
        <v>44593</v>
      </c>
      <c r="B1836" s="66" t="s">
        <v>139</v>
      </c>
      <c r="C1836" s="66" t="s">
        <v>137</v>
      </c>
      <c r="D1836" s="67">
        <v>200685.62</v>
      </c>
      <c r="E1836" s="66">
        <v>0.61632333436765196</v>
      </c>
      <c r="F1836" s="67">
        <v>123687.230478039</v>
      </c>
      <c r="G1836" s="66" t="s">
        <v>120</v>
      </c>
      <c r="H1836" s="68">
        <v>2.03758777680711E-2</v>
      </c>
      <c r="I1836" s="87">
        <v>2520.2358896917799</v>
      </c>
      <c r="J1836" s="69" t="str">
        <f>_xlfn.XLOOKUP(SimpleBB[[#This Row],[customer_code]],'Input  - indicative charges'!$B$13:$B$69,'Input  - indicative charges'!$E$13:$E$69)</f>
        <v>Lower North Island distributor</v>
      </c>
      <c r="K1836" s="70">
        <f t="shared" si="28"/>
        <v>2329.8409894714005</v>
      </c>
    </row>
    <row r="1837" spans="1:11" x14ac:dyDescent="0.25">
      <c r="A1837" s="65">
        <v>44593</v>
      </c>
      <c r="B1837" s="66" t="s">
        <v>139</v>
      </c>
      <c r="C1837" s="66" t="s">
        <v>137</v>
      </c>
      <c r="D1837" s="67">
        <v>200685.62</v>
      </c>
      <c r="E1837" s="66">
        <v>0.61632333436765196</v>
      </c>
      <c r="F1837" s="67">
        <v>123687.230478039</v>
      </c>
      <c r="G1837" s="66" t="s">
        <v>241</v>
      </c>
      <c r="H1837" s="68">
        <v>3.30861757042902E-4</v>
      </c>
      <c r="I1837" s="87">
        <v>40.923374399734499</v>
      </c>
      <c r="J1837" s="69" t="str">
        <f>_xlfn.XLOOKUP(SimpleBB[[#This Row],[customer_code]],'Input  - indicative charges'!$B$13:$B$69,'Input  - indicative charges'!$E$13:$E$69)</f>
        <v>North Island generation</v>
      </c>
      <c r="K1837" s="70">
        <f t="shared" si="28"/>
        <v>37.831758326259894</v>
      </c>
    </row>
    <row r="1838" spans="1:11" x14ac:dyDescent="0.25">
      <c r="A1838" s="65">
        <v>44621</v>
      </c>
      <c r="B1838" s="66" t="s">
        <v>139</v>
      </c>
      <c r="C1838" s="66" t="s">
        <v>137</v>
      </c>
      <c r="D1838" s="67">
        <v>232094.52</v>
      </c>
      <c r="E1838" s="66">
        <v>0.56787028716662102</v>
      </c>
      <c r="F1838" s="67">
        <v>131799.58172219899</v>
      </c>
      <c r="G1838" s="66" t="s">
        <v>8</v>
      </c>
      <c r="H1838" s="68">
        <v>2.7141581649337401E-5</v>
      </c>
      <c r="I1838" s="87">
        <v>3.5772491086615901</v>
      </c>
      <c r="J1838" s="69" t="str">
        <f>_xlfn.XLOOKUP(SimpleBB[[#This Row],[customer_code]],'Input  - indicative charges'!$B$13:$B$69,'Input  - indicative charges'!$E$13:$E$69)</f>
        <v>Lower South Island distributor</v>
      </c>
      <c r="K1838" s="70">
        <f t="shared" si="28"/>
        <v>3.307000601411596</v>
      </c>
    </row>
    <row r="1839" spans="1:11" x14ac:dyDescent="0.25">
      <c r="A1839" s="65">
        <v>44621</v>
      </c>
      <c r="B1839" s="66" t="s">
        <v>139</v>
      </c>
      <c r="C1839" s="66" t="s">
        <v>137</v>
      </c>
      <c r="D1839" s="67">
        <v>232094.52</v>
      </c>
      <c r="E1839" s="66">
        <v>0.56787028716662102</v>
      </c>
      <c r="F1839" s="67">
        <v>131799.58172219899</v>
      </c>
      <c r="G1839" s="66" t="s">
        <v>10</v>
      </c>
      <c r="H1839" s="68">
        <v>1.27890465499365E-6</v>
      </c>
      <c r="I1839" s="87">
        <v>0.16855909859073701</v>
      </c>
      <c r="J1839" s="69" t="str">
        <f>_xlfn.XLOOKUP(SimpleBB[[#This Row],[customer_code]],'Input  - indicative charges'!$B$13:$B$69,'Input  - indicative charges'!$E$13:$E$69)</f>
        <v>Upper South Island distributor</v>
      </c>
      <c r="K1839" s="70">
        <f t="shared" si="28"/>
        <v>0.15582505536538427</v>
      </c>
    </row>
    <row r="1840" spans="1:11" x14ac:dyDescent="0.25">
      <c r="A1840" s="65">
        <v>44621</v>
      </c>
      <c r="B1840" s="66" t="s">
        <v>139</v>
      </c>
      <c r="C1840" s="66" t="s">
        <v>137</v>
      </c>
      <c r="D1840" s="67">
        <v>232094.52</v>
      </c>
      <c r="E1840" s="66">
        <v>0.56787028716662102</v>
      </c>
      <c r="F1840" s="67">
        <v>131799.58172219899</v>
      </c>
      <c r="G1840" s="66" t="s">
        <v>12</v>
      </c>
      <c r="H1840" s="68">
        <v>4.0916063623891899E-2</v>
      </c>
      <c r="I1840" s="87">
        <v>5392.7200713478496</v>
      </c>
      <c r="J1840" s="69" t="str">
        <f>_xlfn.XLOOKUP(SimpleBB[[#This Row],[customer_code]],'Input  - indicative charges'!$B$13:$B$69,'Input  - indicative charges'!$E$13:$E$69)</f>
        <v>Lower North Island distributor</v>
      </c>
      <c r="K1840" s="70">
        <f t="shared" si="28"/>
        <v>4985.3191593537422</v>
      </c>
    </row>
    <row r="1841" spans="1:11" x14ac:dyDescent="0.25">
      <c r="A1841" s="65">
        <v>44621</v>
      </c>
      <c r="B1841" s="66" t="s">
        <v>139</v>
      </c>
      <c r="C1841" s="66" t="s">
        <v>137</v>
      </c>
      <c r="D1841" s="67">
        <v>232094.52</v>
      </c>
      <c r="E1841" s="66">
        <v>0.56787028716662102</v>
      </c>
      <c r="F1841" s="67">
        <v>131799.58172219899</v>
      </c>
      <c r="G1841" s="66" t="s">
        <v>14</v>
      </c>
      <c r="H1841" s="68">
        <v>4.8922326448037302E-3</v>
      </c>
      <c r="I1841" s="87">
        <v>644.79421627281999</v>
      </c>
      <c r="J1841" s="69" t="str">
        <f>_xlfn.XLOOKUP(SimpleBB[[#This Row],[customer_code]],'Input  - indicative charges'!$B$13:$B$69,'Input  - indicative charges'!$E$13:$E$69)</f>
        <v>Upper North Island distributor</v>
      </c>
      <c r="K1841" s="70">
        <f t="shared" si="28"/>
        <v>596.08229570535468</v>
      </c>
    </row>
    <row r="1842" spans="1:11" x14ac:dyDescent="0.25">
      <c r="A1842" s="65">
        <v>44621</v>
      </c>
      <c r="B1842" s="66" t="s">
        <v>139</v>
      </c>
      <c r="C1842" s="66" t="s">
        <v>137</v>
      </c>
      <c r="D1842" s="67">
        <v>232094.52</v>
      </c>
      <c r="E1842" s="66">
        <v>0.56787028716662102</v>
      </c>
      <c r="F1842" s="67">
        <v>131799.58172219899</v>
      </c>
      <c r="G1842" s="66" t="s">
        <v>16</v>
      </c>
      <c r="H1842" s="68">
        <v>3.5666576167424302E-2</v>
      </c>
      <c r="I1842" s="87">
        <v>4700.8398203294801</v>
      </c>
      <c r="J1842" s="69" t="str">
        <f>_xlfn.XLOOKUP(SimpleBB[[#This Row],[customer_code]],'Input  - indicative charges'!$B$13:$B$69,'Input  - indicative charges'!$E$13:$E$69)</f>
        <v>South Island generation</v>
      </c>
      <c r="K1842" s="70">
        <f t="shared" si="28"/>
        <v>4345.7080121505733</v>
      </c>
    </row>
    <row r="1843" spans="1:11" x14ac:dyDescent="0.25">
      <c r="A1843" s="65">
        <v>44621</v>
      </c>
      <c r="B1843" s="66" t="s">
        <v>139</v>
      </c>
      <c r="C1843" s="66" t="s">
        <v>137</v>
      </c>
      <c r="D1843" s="67">
        <v>232094.52</v>
      </c>
      <c r="E1843" s="66">
        <v>0.56787028716662102</v>
      </c>
      <c r="F1843" s="67">
        <v>131799.58172219899</v>
      </c>
      <c r="G1843" s="66" t="s">
        <v>19</v>
      </c>
      <c r="H1843" s="68">
        <v>6.7020754828336194E-5</v>
      </c>
      <c r="I1843" s="87">
        <v>8.8333074530807707</v>
      </c>
      <c r="J1843" s="69" t="str">
        <f>_xlfn.XLOOKUP(SimpleBB[[#This Row],[customer_code]],'Input  - indicative charges'!$B$13:$B$69,'Input  - indicative charges'!$E$13:$E$69)</f>
        <v>Lower South Island distributor</v>
      </c>
      <c r="K1843" s="70">
        <f t="shared" si="28"/>
        <v>8.165982343544723</v>
      </c>
    </row>
    <row r="1844" spans="1:11" x14ac:dyDescent="0.25">
      <c r="A1844" s="65">
        <v>44621</v>
      </c>
      <c r="B1844" s="66" t="s">
        <v>139</v>
      </c>
      <c r="C1844" s="66" t="s">
        <v>137</v>
      </c>
      <c r="D1844" s="67">
        <v>232094.52</v>
      </c>
      <c r="E1844" s="66">
        <v>0.56787028716662102</v>
      </c>
      <c r="F1844" s="67">
        <v>131799.58172219899</v>
      </c>
      <c r="G1844" s="66" t="s">
        <v>21</v>
      </c>
      <c r="H1844" s="68">
        <v>1.9745899991280101E-5</v>
      </c>
      <c r="I1844" s="87">
        <v>2.6025013595791</v>
      </c>
      <c r="J1844" s="69" t="str">
        <f>_xlfn.XLOOKUP(SimpleBB[[#This Row],[customer_code]],'Input  - indicative charges'!$B$13:$B$69,'Input  - indicative charges'!$E$13:$E$69)</f>
        <v>Upper South Island distributor</v>
      </c>
      <c r="K1844" s="70">
        <f t="shared" si="28"/>
        <v>2.4058915943157921</v>
      </c>
    </row>
    <row r="1845" spans="1:11" x14ac:dyDescent="0.25">
      <c r="A1845" s="65">
        <v>44621</v>
      </c>
      <c r="B1845" s="66" t="s">
        <v>139</v>
      </c>
      <c r="C1845" s="66" t="s">
        <v>137</v>
      </c>
      <c r="D1845" s="67">
        <v>232094.52</v>
      </c>
      <c r="E1845" s="66">
        <v>0.56787028716662102</v>
      </c>
      <c r="F1845" s="67">
        <v>131799.58172219899</v>
      </c>
      <c r="G1845" s="66" t="s">
        <v>23</v>
      </c>
      <c r="H1845" s="68">
        <v>9.86462703120156E-5</v>
      </c>
      <c r="I1845" s="87">
        <v>13.001537165578601</v>
      </c>
      <c r="J1845" s="69" t="str">
        <f>_xlfn.XLOOKUP(SimpleBB[[#This Row],[customer_code]],'Input  - indicative charges'!$B$13:$B$69,'Input  - indicative charges'!$E$13:$E$69)</f>
        <v>Lower North Island distributor</v>
      </c>
      <c r="K1845" s="70">
        <f t="shared" si="28"/>
        <v>12.019317056152799</v>
      </c>
    </row>
    <row r="1846" spans="1:11" x14ac:dyDescent="0.25">
      <c r="A1846" s="65">
        <v>44621</v>
      </c>
      <c r="B1846" s="66" t="s">
        <v>139</v>
      </c>
      <c r="C1846" s="66" t="s">
        <v>137</v>
      </c>
      <c r="D1846" s="67">
        <v>232094.52</v>
      </c>
      <c r="E1846" s="66">
        <v>0.56787028716662102</v>
      </c>
      <c r="F1846" s="67">
        <v>131799.58172219899</v>
      </c>
      <c r="G1846" s="66" t="s">
        <v>25</v>
      </c>
      <c r="H1846" s="68">
        <v>4.4749343287398498E-2</v>
      </c>
      <c r="I1846" s="87">
        <v>5897.9447276222299</v>
      </c>
      <c r="J1846" s="69" t="str">
        <f>_xlfn.XLOOKUP(SimpleBB[[#This Row],[customer_code]],'Input  - indicative charges'!$B$13:$B$69,'Input  - indicative charges'!$E$13:$E$69)</f>
        <v>North Island generation</v>
      </c>
      <c r="K1846" s="70">
        <f t="shared" si="28"/>
        <v>5452.3758812638516</v>
      </c>
    </row>
    <row r="1847" spans="1:11" x14ac:dyDescent="0.25">
      <c r="A1847" s="65">
        <v>44621</v>
      </c>
      <c r="B1847" s="66" t="s">
        <v>139</v>
      </c>
      <c r="C1847" s="66" t="s">
        <v>137</v>
      </c>
      <c r="D1847" s="67">
        <v>232094.52</v>
      </c>
      <c r="E1847" s="66">
        <v>0.56787028716662102</v>
      </c>
      <c r="F1847" s="67">
        <v>131799.58172219899</v>
      </c>
      <c r="G1847" s="66" t="s">
        <v>27</v>
      </c>
      <c r="H1847" s="68">
        <v>2.84079390344616E-2</v>
      </c>
      <c r="I1847" s="87">
        <v>3744.1544823317799</v>
      </c>
      <c r="J1847" s="69" t="str">
        <f>_xlfn.XLOOKUP(SimpleBB[[#This Row],[customer_code]],'Input  - indicative charges'!$B$13:$B$69,'Input  - indicative charges'!$E$13:$E$69)</f>
        <v>Lower North Island distributor</v>
      </c>
      <c r="K1847" s="70">
        <f t="shared" si="28"/>
        <v>3461.2968649202494</v>
      </c>
    </row>
    <row r="1848" spans="1:11" x14ac:dyDescent="0.25">
      <c r="A1848" s="65">
        <v>44621</v>
      </c>
      <c r="B1848" s="66" t="s">
        <v>139</v>
      </c>
      <c r="C1848" s="66" t="s">
        <v>137</v>
      </c>
      <c r="D1848" s="67">
        <v>232094.52</v>
      </c>
      <c r="E1848" s="66">
        <v>0.56787028716662102</v>
      </c>
      <c r="F1848" s="67">
        <v>131799.58172219899</v>
      </c>
      <c r="G1848" s="66" t="s">
        <v>29</v>
      </c>
      <c r="H1848" s="68">
        <v>1.8640034527651401E-4</v>
      </c>
      <c r="I1848" s="87">
        <v>24.567487540318101</v>
      </c>
      <c r="J1848" s="69" t="str">
        <f>_xlfn.XLOOKUP(SimpleBB[[#This Row],[customer_code]],'Input  - indicative charges'!$B$13:$B$69,'Input  - indicative charges'!$E$13:$E$69)</f>
        <v>Lower North Island distributor</v>
      </c>
      <c r="K1848" s="70">
        <f t="shared" si="28"/>
        <v>22.711500821758861</v>
      </c>
    </row>
    <row r="1849" spans="1:11" x14ac:dyDescent="0.25">
      <c r="A1849" s="65">
        <v>44621</v>
      </c>
      <c r="B1849" s="66" t="s">
        <v>139</v>
      </c>
      <c r="C1849" s="66" t="s">
        <v>137</v>
      </c>
      <c r="D1849" s="67">
        <v>232094.52</v>
      </c>
      <c r="E1849" s="66">
        <v>0.56787028716662102</v>
      </c>
      <c r="F1849" s="67">
        <v>131799.58172219899</v>
      </c>
      <c r="G1849" s="66" t="s">
        <v>31</v>
      </c>
      <c r="H1849" s="68">
        <v>2.6742412476399299E-2</v>
      </c>
      <c r="I1849" s="87">
        <v>3524.6387786319501</v>
      </c>
      <c r="J1849" s="69" t="str">
        <f>_xlfn.XLOOKUP(SimpleBB[[#This Row],[customer_code]],'Input  - indicative charges'!$B$13:$B$69,'Input  - indicative charges'!$E$13:$E$69)</f>
        <v>Major Industrial</v>
      </c>
      <c r="K1849" s="70">
        <f t="shared" si="28"/>
        <v>3258.3647955832521</v>
      </c>
    </row>
    <row r="1850" spans="1:11" x14ac:dyDescent="0.25">
      <c r="A1850" s="65">
        <v>44621</v>
      </c>
      <c r="B1850" s="66" t="s">
        <v>139</v>
      </c>
      <c r="C1850" s="66" t="s">
        <v>137</v>
      </c>
      <c r="D1850" s="67">
        <v>232094.52</v>
      </c>
      <c r="E1850" s="66">
        <v>0.56787028716662102</v>
      </c>
      <c r="F1850" s="67">
        <v>131799.58172219899</v>
      </c>
      <c r="G1850" s="66" t="s">
        <v>34</v>
      </c>
      <c r="H1850" s="68">
        <v>2.19024583250352E-2</v>
      </c>
      <c r="I1850" s="87">
        <v>2886.7348459275399</v>
      </c>
      <c r="J1850" s="69" t="str">
        <f>_xlfn.XLOOKUP(SimpleBB[[#This Row],[customer_code]],'Input  - indicative charges'!$B$13:$B$69,'Input  - indicative charges'!$E$13:$E$69)</f>
        <v>Major Industrial</v>
      </c>
      <c r="K1850" s="70">
        <f t="shared" si="28"/>
        <v>2668.6522469132533</v>
      </c>
    </row>
    <row r="1851" spans="1:11" x14ac:dyDescent="0.25">
      <c r="A1851" s="65">
        <v>44621</v>
      </c>
      <c r="B1851" s="66" t="s">
        <v>139</v>
      </c>
      <c r="C1851" s="66" t="s">
        <v>137</v>
      </c>
      <c r="D1851" s="67">
        <v>232094.52</v>
      </c>
      <c r="E1851" s="66">
        <v>0.56787028716662102</v>
      </c>
      <c r="F1851" s="67">
        <v>131799.58172219899</v>
      </c>
      <c r="G1851" s="66" t="s">
        <v>36</v>
      </c>
      <c r="H1851" s="68">
        <v>1.26065303943766E-5</v>
      </c>
      <c r="I1851" s="87">
        <v>1.66153543294703</v>
      </c>
      <c r="J1851" s="69" t="str">
        <f>_xlfn.XLOOKUP(SimpleBB[[#This Row],[customer_code]],'Input  - indicative charges'!$B$13:$B$69,'Input  - indicative charges'!$E$13:$E$69)</f>
        <v>Upper South Island distributor</v>
      </c>
      <c r="K1851" s="70">
        <f t="shared" si="28"/>
        <v>1.5360123125667138</v>
      </c>
    </row>
    <row r="1852" spans="1:11" x14ac:dyDescent="0.25">
      <c r="A1852" s="65">
        <v>44621</v>
      </c>
      <c r="B1852" s="66" t="s">
        <v>139</v>
      </c>
      <c r="C1852" s="66" t="s">
        <v>137</v>
      </c>
      <c r="D1852" s="67">
        <v>232094.52</v>
      </c>
      <c r="E1852" s="66">
        <v>0.56787028716662102</v>
      </c>
      <c r="F1852" s="67">
        <v>131799.58172219899</v>
      </c>
      <c r="G1852" s="66" t="s">
        <v>38</v>
      </c>
      <c r="H1852" s="68">
        <v>3.9967982663628103E-2</v>
      </c>
      <c r="I1852" s="87">
        <v>5267.7633973462998</v>
      </c>
      <c r="J1852" s="69" t="str">
        <f>_xlfn.XLOOKUP(SimpleBB[[#This Row],[customer_code]],'Input  - indicative charges'!$B$13:$B$69,'Input  - indicative charges'!$E$13:$E$69)</f>
        <v>North Island generation</v>
      </c>
      <c r="K1852" s="70">
        <f t="shared" si="28"/>
        <v>4869.8025197456818</v>
      </c>
    </row>
    <row r="1853" spans="1:11" x14ac:dyDescent="0.25">
      <c r="A1853" s="65">
        <v>44621</v>
      </c>
      <c r="B1853" s="66" t="s">
        <v>139</v>
      </c>
      <c r="C1853" s="66" t="s">
        <v>137</v>
      </c>
      <c r="D1853" s="67">
        <v>232094.52</v>
      </c>
      <c r="E1853" s="66">
        <v>0.56787028716662102</v>
      </c>
      <c r="F1853" s="67">
        <v>131799.58172219899</v>
      </c>
      <c r="G1853" s="66" t="s">
        <v>40</v>
      </c>
      <c r="H1853" s="68">
        <v>1.5359578040298799E-3</v>
      </c>
      <c r="I1853" s="87">
        <v>202.43859611408701</v>
      </c>
      <c r="J1853" s="69" t="str">
        <f>_xlfn.XLOOKUP(SimpleBB[[#This Row],[customer_code]],'Input  - indicative charges'!$B$13:$B$69,'Input  - indicative charges'!$E$13:$E$69)</f>
        <v>North Island generation</v>
      </c>
      <c r="K1853" s="70">
        <f t="shared" si="28"/>
        <v>187.14507677903418</v>
      </c>
    </row>
    <row r="1854" spans="1:11" x14ac:dyDescent="0.25">
      <c r="A1854" s="65">
        <v>44621</v>
      </c>
      <c r="B1854" s="66" t="s">
        <v>139</v>
      </c>
      <c r="C1854" s="66" t="s">
        <v>137</v>
      </c>
      <c r="D1854" s="67">
        <v>232094.52</v>
      </c>
      <c r="E1854" s="66">
        <v>0.56787028716662102</v>
      </c>
      <c r="F1854" s="67">
        <v>131799.58172219899</v>
      </c>
      <c r="G1854" s="66" t="s">
        <v>42</v>
      </c>
      <c r="H1854" s="68">
        <v>1.86121670371747E-2</v>
      </c>
      <c r="I1854" s="87">
        <v>2453.0758304433398</v>
      </c>
      <c r="J1854" s="69" t="str">
        <f>_xlfn.XLOOKUP(SimpleBB[[#This Row],[customer_code]],'Input  - indicative charges'!$B$13:$B$69,'Input  - indicative charges'!$E$13:$E$69)</f>
        <v>South Island generation</v>
      </c>
      <c r="K1854" s="70">
        <f t="shared" si="28"/>
        <v>2267.7546349629424</v>
      </c>
    </row>
    <row r="1855" spans="1:11" x14ac:dyDescent="0.25">
      <c r="A1855" s="65">
        <v>44621</v>
      </c>
      <c r="B1855" s="66" t="s">
        <v>139</v>
      </c>
      <c r="C1855" s="66" t="s">
        <v>137</v>
      </c>
      <c r="D1855" s="67">
        <v>232094.52</v>
      </c>
      <c r="E1855" s="66">
        <v>0.56787028716662102</v>
      </c>
      <c r="F1855" s="67">
        <v>131799.58172219899</v>
      </c>
      <c r="G1855" s="66" t="s">
        <v>44</v>
      </c>
      <c r="H1855" s="68">
        <v>1.69313468131542E-2</v>
      </c>
      <c r="I1855" s="87">
        <v>2231.5444279672101</v>
      </c>
      <c r="J1855" s="69" t="str">
        <f>_xlfn.XLOOKUP(SimpleBB[[#This Row],[customer_code]],'Input  - indicative charges'!$B$13:$B$69,'Input  - indicative charges'!$E$13:$E$69)</f>
        <v>Major Industrial</v>
      </c>
      <c r="K1855" s="70">
        <f t="shared" si="28"/>
        <v>2062.9591457569318</v>
      </c>
    </row>
    <row r="1856" spans="1:11" x14ac:dyDescent="0.25">
      <c r="A1856" s="65">
        <v>44621</v>
      </c>
      <c r="B1856" s="66" t="s">
        <v>139</v>
      </c>
      <c r="C1856" s="66" t="s">
        <v>137</v>
      </c>
      <c r="D1856" s="67">
        <v>232094.52</v>
      </c>
      <c r="E1856" s="66">
        <v>0.56787028716662102</v>
      </c>
      <c r="F1856" s="67">
        <v>131799.58172219899</v>
      </c>
      <c r="G1856" s="66" t="s">
        <v>46</v>
      </c>
      <c r="H1856" s="68">
        <v>2.6360797994820402E-5</v>
      </c>
      <c r="I1856" s="87">
        <v>3.4743421495807199</v>
      </c>
      <c r="J1856" s="69" t="str">
        <f>_xlfn.XLOOKUP(SimpleBB[[#This Row],[customer_code]],'Input  - indicative charges'!$B$13:$B$69,'Input  - indicative charges'!$E$13:$E$69)</f>
        <v>Upper South Island distributor</v>
      </c>
      <c r="K1856" s="70">
        <f t="shared" si="28"/>
        <v>3.211867898814543</v>
      </c>
    </row>
    <row r="1857" spans="1:11" x14ac:dyDescent="0.25">
      <c r="A1857" s="65">
        <v>44621</v>
      </c>
      <c r="B1857" s="66" t="s">
        <v>139</v>
      </c>
      <c r="C1857" s="66" t="s">
        <v>137</v>
      </c>
      <c r="D1857" s="67">
        <v>232094.52</v>
      </c>
      <c r="E1857" s="66">
        <v>0.56787028716662102</v>
      </c>
      <c r="F1857" s="67">
        <v>131799.58172219899</v>
      </c>
      <c r="G1857" s="66" t="s">
        <v>48</v>
      </c>
      <c r="H1857" s="68">
        <v>2.2574178428258401E-2</v>
      </c>
      <c r="I1857" s="87">
        <v>2975.2672745667601</v>
      </c>
      <c r="J1857" s="69" t="str">
        <f>_xlfn.XLOOKUP(SimpleBB[[#This Row],[customer_code]],'Input  - indicative charges'!$B$13:$B$69,'Input  - indicative charges'!$E$13:$E$69)</f>
        <v>North Island generation</v>
      </c>
      <c r="K1857" s="70">
        <f t="shared" si="28"/>
        <v>2750.4963639599055</v>
      </c>
    </row>
    <row r="1858" spans="1:11" x14ac:dyDescent="0.25">
      <c r="A1858" s="65">
        <v>44621</v>
      </c>
      <c r="B1858" s="66" t="s">
        <v>139</v>
      </c>
      <c r="C1858" s="66" t="s">
        <v>137</v>
      </c>
      <c r="D1858" s="67">
        <v>232094.52</v>
      </c>
      <c r="E1858" s="66">
        <v>0.56787028716662102</v>
      </c>
      <c r="F1858" s="67">
        <v>131799.58172219899</v>
      </c>
      <c r="G1858" s="66" t="s">
        <v>50</v>
      </c>
      <c r="H1858" s="68">
        <v>4.4383172579740499E-3</v>
      </c>
      <c r="I1858" s="87">
        <v>584.96835815139798</v>
      </c>
      <c r="J1858" s="69" t="str">
        <f>_xlfn.XLOOKUP(SimpleBB[[#This Row],[customer_code]],'Input  - indicative charges'!$B$13:$B$69,'Input  - indicative charges'!$E$13:$E$69)</f>
        <v>North Island generation</v>
      </c>
      <c r="K1858" s="70">
        <f t="shared" si="28"/>
        <v>540.77606939070756</v>
      </c>
    </row>
    <row r="1859" spans="1:11" x14ac:dyDescent="0.25">
      <c r="A1859" s="65">
        <v>44621</v>
      </c>
      <c r="B1859" s="66" t="s">
        <v>139</v>
      </c>
      <c r="C1859" s="66" t="s">
        <v>137</v>
      </c>
      <c r="D1859" s="67">
        <v>232094.52</v>
      </c>
      <c r="E1859" s="66">
        <v>0.56787028716662102</v>
      </c>
      <c r="F1859" s="67">
        <v>131799.58172219899</v>
      </c>
      <c r="G1859" s="66" t="s">
        <v>52</v>
      </c>
      <c r="H1859" s="68">
        <v>8.9620605896795005E-3</v>
      </c>
      <c r="I1859" s="87">
        <v>1181.1958370887601</v>
      </c>
      <c r="J1859" s="69" t="str">
        <f>_xlfn.XLOOKUP(SimpleBB[[#This Row],[customer_code]],'Input  - indicative charges'!$B$13:$B$69,'Input  - indicative charges'!$E$13:$E$69)</f>
        <v>North Island generation</v>
      </c>
      <c r="K1859" s="70">
        <f t="shared" si="28"/>
        <v>1091.9606728475485</v>
      </c>
    </row>
    <row r="1860" spans="1:11" x14ac:dyDescent="0.25">
      <c r="A1860" s="65">
        <v>44621</v>
      </c>
      <c r="B1860" s="66" t="s">
        <v>139</v>
      </c>
      <c r="C1860" s="66" t="s">
        <v>137</v>
      </c>
      <c r="D1860" s="67">
        <v>232094.52</v>
      </c>
      <c r="E1860" s="66">
        <v>0.56787028716662102</v>
      </c>
      <c r="F1860" s="67">
        <v>131799.58172219899</v>
      </c>
      <c r="G1860" s="66" t="s">
        <v>54</v>
      </c>
      <c r="H1860" s="68">
        <v>2.0831269133939598E-6</v>
      </c>
      <c r="I1860" s="87">
        <v>0.27455525585958102</v>
      </c>
      <c r="J1860" s="69" t="str">
        <f>_xlfn.XLOOKUP(SimpleBB[[#This Row],[customer_code]],'Input  - indicative charges'!$B$13:$B$69,'Input  - indicative charges'!$E$13:$E$69)</f>
        <v>Upper South Island distributor</v>
      </c>
      <c r="K1860" s="70">
        <f t="shared" si="28"/>
        <v>0.2538135781625942</v>
      </c>
    </row>
    <row r="1861" spans="1:11" x14ac:dyDescent="0.25">
      <c r="A1861" s="65">
        <v>44621</v>
      </c>
      <c r="B1861" s="66" t="s">
        <v>139</v>
      </c>
      <c r="C1861" s="66" t="s">
        <v>137</v>
      </c>
      <c r="D1861" s="67">
        <v>232094.52</v>
      </c>
      <c r="E1861" s="66">
        <v>0.56787028716662102</v>
      </c>
      <c r="F1861" s="67">
        <v>131799.58172219899</v>
      </c>
      <c r="G1861" s="66" t="s">
        <v>56</v>
      </c>
      <c r="H1861" s="68">
        <v>5.3901585068855899E-4</v>
      </c>
      <c r="I1861" s="87">
        <v>71.042063662387505</v>
      </c>
      <c r="J1861" s="69" t="str">
        <f>_xlfn.XLOOKUP(SimpleBB[[#This Row],[customer_code]],'Input  - indicative charges'!$B$13:$B$69,'Input  - indicative charges'!$E$13:$E$69)</f>
        <v>Upper North Island distributor</v>
      </c>
      <c r="K1861" s="70">
        <f t="shared" si="28"/>
        <v>65.675087230628051</v>
      </c>
    </row>
    <row r="1862" spans="1:11" x14ac:dyDescent="0.25">
      <c r="A1862" s="65">
        <v>44621</v>
      </c>
      <c r="B1862" s="66" t="s">
        <v>139</v>
      </c>
      <c r="C1862" s="66" t="s">
        <v>137</v>
      </c>
      <c r="D1862" s="67">
        <v>232094.52</v>
      </c>
      <c r="E1862" s="66">
        <v>0.56787028716662102</v>
      </c>
      <c r="F1862" s="67">
        <v>131799.58172219899</v>
      </c>
      <c r="G1862" s="66" t="s">
        <v>58</v>
      </c>
      <c r="H1862" s="68">
        <v>5.5313302988401203E-3</v>
      </c>
      <c r="I1862" s="87">
        <v>729.02701975445598</v>
      </c>
      <c r="J1862" s="69" t="str">
        <f>_xlfn.XLOOKUP(SimpleBB[[#This Row],[customer_code]],'Input  - indicative charges'!$B$13:$B$69,'Input  - indicative charges'!$E$13:$E$69)</f>
        <v>North Island generation</v>
      </c>
      <c r="K1862" s="70">
        <f t="shared" si="28"/>
        <v>673.95160905506884</v>
      </c>
    </row>
    <row r="1863" spans="1:11" x14ac:dyDescent="0.25">
      <c r="A1863" s="65">
        <v>44621</v>
      </c>
      <c r="B1863" s="66" t="s">
        <v>139</v>
      </c>
      <c r="C1863" s="66" t="s">
        <v>137</v>
      </c>
      <c r="D1863" s="67">
        <v>232094.52</v>
      </c>
      <c r="E1863" s="66">
        <v>0.56787028716662102</v>
      </c>
      <c r="F1863" s="67">
        <v>131799.58172219899</v>
      </c>
      <c r="G1863" s="66" t="s">
        <v>60</v>
      </c>
      <c r="H1863" s="68">
        <v>5.7112168898579501E-5</v>
      </c>
      <c r="I1863" s="87">
        <v>7.5273599720803697</v>
      </c>
      <c r="J1863" s="69" t="str">
        <f>_xlfn.XLOOKUP(SimpleBB[[#This Row],[customer_code]],'Input  - indicative charges'!$B$13:$B$69,'Input  - indicative charges'!$E$13:$E$69)</f>
        <v>Major Industrial</v>
      </c>
      <c r="K1863" s="70">
        <f t="shared" si="28"/>
        <v>6.9586945718815043</v>
      </c>
    </row>
    <row r="1864" spans="1:11" x14ac:dyDescent="0.25">
      <c r="A1864" s="65">
        <v>44621</v>
      </c>
      <c r="B1864" s="66" t="s">
        <v>139</v>
      </c>
      <c r="C1864" s="66" t="s">
        <v>137</v>
      </c>
      <c r="D1864" s="67">
        <v>232094.52</v>
      </c>
      <c r="E1864" s="66">
        <v>0.56787028716662102</v>
      </c>
      <c r="F1864" s="67">
        <v>131799.58172219899</v>
      </c>
      <c r="G1864" s="66" t="s">
        <v>62</v>
      </c>
      <c r="H1864" s="68">
        <v>2.33183737410653E-4</v>
      </c>
      <c r="I1864" s="87">
        <v>30.733519055143201</v>
      </c>
      <c r="J1864" s="69" t="str">
        <f>_xlfn.XLOOKUP(SimpleBB[[#This Row],[customer_code]],'Input  - indicative charges'!$B$13:$B$69,'Input  - indicative charges'!$E$13:$E$69)</f>
        <v>Major Industrial</v>
      </c>
      <c r="K1864" s="70">
        <f t="shared" si="28"/>
        <v>28.411710482438231</v>
      </c>
    </row>
    <row r="1865" spans="1:11" x14ac:dyDescent="0.25">
      <c r="A1865" s="65">
        <v>44621</v>
      </c>
      <c r="B1865" s="66" t="s">
        <v>139</v>
      </c>
      <c r="C1865" s="66" t="s">
        <v>137</v>
      </c>
      <c r="D1865" s="67">
        <v>232094.52</v>
      </c>
      <c r="E1865" s="66">
        <v>0.56787028716662102</v>
      </c>
      <c r="F1865" s="67">
        <v>131799.58172219899</v>
      </c>
      <c r="G1865" s="66" t="s">
        <v>64</v>
      </c>
      <c r="H1865" s="68">
        <v>1.80164489511687E-2</v>
      </c>
      <c r="I1865" s="87">
        <v>2374.5604358833998</v>
      </c>
      <c r="J1865" s="69" t="str">
        <f>_xlfn.XLOOKUP(SimpleBB[[#This Row],[customer_code]],'Input  - indicative charges'!$B$13:$B$69,'Input  - indicative charges'!$E$13:$E$69)</f>
        <v>Major Industrial</v>
      </c>
      <c r="K1865" s="70">
        <f t="shared" si="28"/>
        <v>2195.1708005296346</v>
      </c>
    </row>
    <row r="1866" spans="1:11" x14ac:dyDescent="0.25">
      <c r="A1866" s="65">
        <v>44621</v>
      </c>
      <c r="B1866" s="66" t="s">
        <v>139</v>
      </c>
      <c r="C1866" s="66" t="s">
        <v>137</v>
      </c>
      <c r="D1866" s="67">
        <v>232094.52</v>
      </c>
      <c r="E1866" s="66">
        <v>0.56787028716662102</v>
      </c>
      <c r="F1866" s="67">
        <v>131799.58172219899</v>
      </c>
      <c r="G1866" s="66" t="s">
        <v>66</v>
      </c>
      <c r="H1866" s="68">
        <v>1.3843134974593599E-4</v>
      </c>
      <c r="I1866" s="87">
        <v>18.245193993753901</v>
      </c>
      <c r="J1866" s="69" t="str">
        <f>_xlfn.XLOOKUP(SimpleBB[[#This Row],[customer_code]],'Input  - indicative charges'!$B$13:$B$69,'Input  - indicative charges'!$E$13:$E$69)</f>
        <v>Upper South Island distributor</v>
      </c>
      <c r="K1866" s="70">
        <f t="shared" si="28"/>
        <v>16.866834172694819</v>
      </c>
    </row>
    <row r="1867" spans="1:11" x14ac:dyDescent="0.25">
      <c r="A1867" s="65">
        <v>44621</v>
      </c>
      <c r="B1867" s="66" t="s">
        <v>139</v>
      </c>
      <c r="C1867" s="66" t="s">
        <v>137</v>
      </c>
      <c r="D1867" s="67">
        <v>232094.52</v>
      </c>
      <c r="E1867" s="66">
        <v>0.56787028716662102</v>
      </c>
      <c r="F1867" s="67">
        <v>131799.58172219899</v>
      </c>
      <c r="G1867" s="66" t="s">
        <v>68</v>
      </c>
      <c r="H1867" s="68">
        <v>2.2873840196252501E-4</v>
      </c>
      <c r="I1867" s="87">
        <v>30.147625702465099</v>
      </c>
      <c r="J1867" s="69" t="str">
        <f>_xlfn.XLOOKUP(SimpleBB[[#This Row],[customer_code]],'Input  - indicative charges'!$B$13:$B$69,'Input  - indicative charges'!$E$13:$E$69)</f>
        <v>Major Industrial</v>
      </c>
      <c r="K1867" s="70">
        <f t="shared" si="28"/>
        <v>27.870079298582972</v>
      </c>
    </row>
    <row r="1868" spans="1:11" x14ac:dyDescent="0.25">
      <c r="A1868" s="65">
        <v>44621</v>
      </c>
      <c r="B1868" s="66" t="s">
        <v>139</v>
      </c>
      <c r="C1868" s="66" t="s">
        <v>137</v>
      </c>
      <c r="D1868" s="67">
        <v>232094.52</v>
      </c>
      <c r="E1868" s="66">
        <v>0.56787028716662102</v>
      </c>
      <c r="F1868" s="67">
        <v>131799.58172219899</v>
      </c>
      <c r="G1868" s="66" t="s">
        <v>70</v>
      </c>
      <c r="H1868" s="68">
        <v>0.41239170998020303</v>
      </c>
      <c r="I1868" s="87">
        <v>54353.054881093303</v>
      </c>
      <c r="J1868" s="69" t="str">
        <f>_xlfn.XLOOKUP(SimpleBB[[#This Row],[customer_code]],'Input  - indicative charges'!$B$13:$B$69,'Input  - indicative charges'!$E$13:$E$69)</f>
        <v>Lower North Island distributor</v>
      </c>
      <c r="K1868" s="70">
        <f t="shared" si="28"/>
        <v>50246.873986246923</v>
      </c>
    </row>
    <row r="1869" spans="1:11" x14ac:dyDescent="0.25">
      <c r="A1869" s="65">
        <v>44621</v>
      </c>
      <c r="B1869" s="66" t="s">
        <v>139</v>
      </c>
      <c r="C1869" s="66" t="s">
        <v>137</v>
      </c>
      <c r="D1869" s="67">
        <v>232094.52</v>
      </c>
      <c r="E1869" s="66">
        <v>0.56787028716662102</v>
      </c>
      <c r="F1869" s="67">
        <v>131799.58172219899</v>
      </c>
      <c r="G1869" s="66" t="s">
        <v>72</v>
      </c>
      <c r="H1869" s="68">
        <v>4.1459667393665103E-5</v>
      </c>
      <c r="I1869" s="87">
        <v>5.4643668208265597</v>
      </c>
      <c r="J1869" s="69" t="str">
        <f>_xlfn.XLOOKUP(SimpleBB[[#This Row],[customer_code]],'Input  - indicative charges'!$B$13:$B$69,'Input  - indicative charges'!$E$13:$E$69)</f>
        <v>Lower South Island distributor</v>
      </c>
      <c r="K1869" s="70">
        <f t="shared" si="28"/>
        <v>5.051553250527764</v>
      </c>
    </row>
    <row r="1870" spans="1:11" x14ac:dyDescent="0.25">
      <c r="A1870" s="65">
        <v>44621</v>
      </c>
      <c r="B1870" s="66" t="s">
        <v>139</v>
      </c>
      <c r="C1870" s="66" t="s">
        <v>137</v>
      </c>
      <c r="D1870" s="67">
        <v>232094.52</v>
      </c>
      <c r="E1870" s="66">
        <v>0.56787028716662102</v>
      </c>
      <c r="F1870" s="67">
        <v>131799.58172219899</v>
      </c>
      <c r="G1870" s="66" t="s">
        <v>74</v>
      </c>
      <c r="H1870" s="68">
        <v>8.8134863300606296E-8</v>
      </c>
      <c r="I1870" s="87">
        <v>1.1616138118163101E-2</v>
      </c>
      <c r="J1870" s="69" t="str">
        <f>_xlfn.XLOOKUP(SimpleBB[[#This Row],[customer_code]],'Input  - indicative charges'!$B$13:$B$69,'Input  - indicative charges'!$E$13:$E$69)</f>
        <v>Major Industrial</v>
      </c>
      <c r="K1870" s="70">
        <f t="shared" ref="K1870:K1933" si="29">I1870*$L$9</f>
        <v>1.0738580002670868E-2</v>
      </c>
    </row>
    <row r="1871" spans="1:11" x14ac:dyDescent="0.25">
      <c r="A1871" s="65">
        <v>44621</v>
      </c>
      <c r="B1871" s="66" t="s">
        <v>139</v>
      </c>
      <c r="C1871" s="66" t="s">
        <v>137</v>
      </c>
      <c r="D1871" s="67">
        <v>232094.52</v>
      </c>
      <c r="E1871" s="66">
        <v>0.56787028716662102</v>
      </c>
      <c r="F1871" s="67">
        <v>131799.58172219899</v>
      </c>
      <c r="G1871" s="66" t="s">
        <v>76</v>
      </c>
      <c r="H1871" s="68">
        <v>2.86164446460377E-2</v>
      </c>
      <c r="I1871" s="87">
        <v>3771.63543472424</v>
      </c>
      <c r="J1871" s="69" t="str">
        <f>_xlfn.XLOOKUP(SimpleBB[[#This Row],[customer_code]],'Input  - indicative charges'!$B$13:$B$69,'Input  - indicative charges'!$E$13:$E$69)</f>
        <v>Lower North Island distributor</v>
      </c>
      <c r="K1871" s="70">
        <f t="shared" si="29"/>
        <v>3486.7017286377868</v>
      </c>
    </row>
    <row r="1872" spans="1:11" x14ac:dyDescent="0.25">
      <c r="A1872" s="65">
        <v>44621</v>
      </c>
      <c r="B1872" s="66" t="s">
        <v>139</v>
      </c>
      <c r="C1872" s="66" t="s">
        <v>137</v>
      </c>
      <c r="D1872" s="67">
        <v>232094.52</v>
      </c>
      <c r="E1872" s="66">
        <v>0.56787028716662102</v>
      </c>
      <c r="F1872" s="67">
        <v>131799.58172219899</v>
      </c>
      <c r="G1872" s="66" t="s">
        <v>78</v>
      </c>
      <c r="H1872" s="68">
        <v>9.4094890772763097E-7</v>
      </c>
      <c r="I1872" s="87">
        <v>0.124016672460462</v>
      </c>
      <c r="J1872" s="69" t="str">
        <f>_xlfn.XLOOKUP(SimpleBB[[#This Row],[customer_code]],'Input  - indicative charges'!$B$13:$B$69,'Input  - indicative charges'!$E$13:$E$69)</f>
        <v>North Island generation</v>
      </c>
      <c r="K1872" s="70">
        <f t="shared" si="29"/>
        <v>0.11464765185594197</v>
      </c>
    </row>
    <row r="1873" spans="1:11" x14ac:dyDescent="0.25">
      <c r="A1873" s="65">
        <v>44621</v>
      </c>
      <c r="B1873" s="66" t="s">
        <v>139</v>
      </c>
      <c r="C1873" s="66" t="s">
        <v>137</v>
      </c>
      <c r="D1873" s="67">
        <v>232094.52</v>
      </c>
      <c r="E1873" s="66">
        <v>0.56787028716662102</v>
      </c>
      <c r="F1873" s="67">
        <v>131799.58172219899</v>
      </c>
      <c r="G1873" s="66" t="s">
        <v>80</v>
      </c>
      <c r="H1873" s="68">
        <v>2.2648579478992101E-7</v>
      </c>
      <c r="I1873" s="87">
        <v>2.9850733019331499E-2</v>
      </c>
      <c r="J1873" s="69" t="str">
        <f>_xlfn.XLOOKUP(SimpleBB[[#This Row],[customer_code]],'Input  - indicative charges'!$B$13:$B$69,'Input  - indicative charges'!$E$13:$E$69)</f>
        <v>Major Industrial</v>
      </c>
      <c r="K1873" s="70">
        <f t="shared" si="29"/>
        <v>2.7595615806705869E-2</v>
      </c>
    </row>
    <row r="1874" spans="1:11" x14ac:dyDescent="0.25">
      <c r="A1874" s="65">
        <v>44621</v>
      </c>
      <c r="B1874" s="66" t="s">
        <v>139</v>
      </c>
      <c r="C1874" s="66" t="s">
        <v>137</v>
      </c>
      <c r="D1874" s="67">
        <v>232094.52</v>
      </c>
      <c r="E1874" s="66">
        <v>0.56787028716662102</v>
      </c>
      <c r="F1874" s="67">
        <v>131799.58172219899</v>
      </c>
      <c r="G1874" s="66" t="s">
        <v>82</v>
      </c>
      <c r="H1874" s="68">
        <v>5.3167670510819104E-4</v>
      </c>
      <c r="I1874" s="87">
        <v>70.074767344696696</v>
      </c>
      <c r="J1874" s="69" t="str">
        <f>_xlfn.XLOOKUP(SimpleBB[[#This Row],[customer_code]],'Input  - indicative charges'!$B$13:$B$69,'Input  - indicative charges'!$E$13:$E$69)</f>
        <v>Major Industrial</v>
      </c>
      <c r="K1874" s="70">
        <f t="shared" si="29"/>
        <v>64.780866725659195</v>
      </c>
    </row>
    <row r="1875" spans="1:11" x14ac:dyDescent="0.25">
      <c r="A1875" s="65">
        <v>44621</v>
      </c>
      <c r="B1875" s="66" t="s">
        <v>139</v>
      </c>
      <c r="C1875" s="66" t="s">
        <v>137</v>
      </c>
      <c r="D1875" s="67">
        <v>232094.52</v>
      </c>
      <c r="E1875" s="66">
        <v>0.56787028716662102</v>
      </c>
      <c r="F1875" s="67">
        <v>131799.58172219899</v>
      </c>
      <c r="G1875" s="66" t="s">
        <v>84</v>
      </c>
      <c r="H1875" s="68">
        <v>2.8410036539711597E-10</v>
      </c>
      <c r="I1875" s="87">
        <v>3.7444309326463901E-5</v>
      </c>
      <c r="J1875" s="69" t="str">
        <f>_xlfn.XLOOKUP(SimpleBB[[#This Row],[customer_code]],'Input  - indicative charges'!$B$13:$B$69,'Input  - indicative charges'!$E$13:$E$69)</f>
        <v>Major Industrial</v>
      </c>
      <c r="K1875" s="70">
        <f t="shared" si="29"/>
        <v>3.4615524303921825E-5</v>
      </c>
    </row>
    <row r="1876" spans="1:11" x14ac:dyDescent="0.25">
      <c r="A1876" s="65">
        <v>44621</v>
      </c>
      <c r="B1876" s="66" t="s">
        <v>139</v>
      </c>
      <c r="C1876" s="66" t="s">
        <v>137</v>
      </c>
      <c r="D1876" s="67">
        <v>232094.52</v>
      </c>
      <c r="E1876" s="66">
        <v>0.56787028716662102</v>
      </c>
      <c r="F1876" s="67">
        <v>131799.58172219899</v>
      </c>
      <c r="G1876" s="66" t="s">
        <v>86</v>
      </c>
      <c r="H1876" s="68">
        <v>3.8084711440224803E-5</v>
      </c>
      <c r="I1876" s="87">
        <v>5.0195490378322898</v>
      </c>
      <c r="J1876" s="69" t="str">
        <f>_xlfn.XLOOKUP(SimpleBB[[#This Row],[customer_code]],'Input  - indicative charges'!$B$13:$B$69,'Input  - indicative charges'!$E$13:$E$69)</f>
        <v>North Island generation</v>
      </c>
      <c r="K1876" s="70">
        <f t="shared" si="29"/>
        <v>4.6403398764524555</v>
      </c>
    </row>
    <row r="1877" spans="1:11" x14ac:dyDescent="0.25">
      <c r="A1877" s="65">
        <v>44621</v>
      </c>
      <c r="B1877" s="66" t="s">
        <v>139</v>
      </c>
      <c r="C1877" s="66" t="s">
        <v>137</v>
      </c>
      <c r="D1877" s="67">
        <v>232094.52</v>
      </c>
      <c r="E1877" s="66">
        <v>0.56787028716662102</v>
      </c>
      <c r="F1877" s="67">
        <v>131799.58172219899</v>
      </c>
      <c r="G1877" s="66" t="s">
        <v>88</v>
      </c>
      <c r="H1877" s="68">
        <v>3.2187796330352299E-3</v>
      </c>
      <c r="I1877" s="87">
        <v>424.23380928997801</v>
      </c>
      <c r="J1877" s="69" t="str">
        <f>_xlfn.XLOOKUP(SimpleBB[[#This Row],[customer_code]],'Input  - indicative charges'!$B$13:$B$69,'Input  - indicative charges'!$E$13:$E$69)</f>
        <v>North Island generation</v>
      </c>
      <c r="K1877" s="70">
        <f t="shared" si="29"/>
        <v>392.18444672028812</v>
      </c>
    </row>
    <row r="1878" spans="1:11" x14ac:dyDescent="0.25">
      <c r="A1878" s="65">
        <v>44621</v>
      </c>
      <c r="B1878" s="66" t="s">
        <v>139</v>
      </c>
      <c r="C1878" s="66" t="s">
        <v>137</v>
      </c>
      <c r="D1878" s="67">
        <v>232094.52</v>
      </c>
      <c r="E1878" s="66">
        <v>0.56787028716662102</v>
      </c>
      <c r="F1878" s="67">
        <v>131799.58172219899</v>
      </c>
      <c r="G1878" s="66" t="s">
        <v>90</v>
      </c>
      <c r="H1878" s="68">
        <v>2.5067266564963E-5</v>
      </c>
      <c r="I1878" s="87">
        <v>3.3038552481810002</v>
      </c>
      <c r="J1878" s="69" t="str">
        <f>_xlfn.XLOOKUP(SimpleBB[[#This Row],[customer_code]],'Input  - indicative charges'!$B$13:$B$69,'Input  - indicative charges'!$E$13:$E$69)</f>
        <v>Upper South Island distributor</v>
      </c>
      <c r="K1878" s="70">
        <f t="shared" si="29"/>
        <v>3.0542606793182703</v>
      </c>
    </row>
    <row r="1879" spans="1:11" x14ac:dyDescent="0.25">
      <c r="A1879" s="65">
        <v>44621</v>
      </c>
      <c r="B1879" s="66" t="s">
        <v>139</v>
      </c>
      <c r="C1879" s="66" t="s">
        <v>137</v>
      </c>
      <c r="D1879" s="67">
        <v>232094.52</v>
      </c>
      <c r="E1879" s="66">
        <v>0.56787028716662102</v>
      </c>
      <c r="F1879" s="67">
        <v>131799.58172219899</v>
      </c>
      <c r="G1879" s="66" t="s">
        <v>92</v>
      </c>
      <c r="H1879" s="68">
        <v>2.1069563961040799E-2</v>
      </c>
      <c r="I1879" s="87">
        <v>2776.9597171343098</v>
      </c>
      <c r="J1879" s="69" t="str">
        <f>_xlfn.XLOOKUP(SimpleBB[[#This Row],[customer_code]],'Input  - indicative charges'!$B$13:$B$69,'Input  - indicative charges'!$E$13:$E$69)</f>
        <v>North Island generation</v>
      </c>
      <c r="K1879" s="70">
        <f t="shared" si="29"/>
        <v>2567.1702405133492</v>
      </c>
    </row>
    <row r="1880" spans="1:11" x14ac:dyDescent="0.25">
      <c r="A1880" s="65">
        <v>44621</v>
      </c>
      <c r="B1880" s="66" t="s">
        <v>139</v>
      </c>
      <c r="C1880" s="66" t="s">
        <v>137</v>
      </c>
      <c r="D1880" s="67">
        <v>232094.52</v>
      </c>
      <c r="E1880" s="66">
        <v>0.56787028716662102</v>
      </c>
      <c r="F1880" s="67">
        <v>131799.58172219899</v>
      </c>
      <c r="G1880" s="66" t="s">
        <v>94</v>
      </c>
      <c r="H1880" s="68">
        <v>0.111987667455832</v>
      </c>
      <c r="I1880" s="87">
        <v>14759.9277287234</v>
      </c>
      <c r="J1880" s="69" t="str">
        <f>_xlfn.XLOOKUP(SimpleBB[[#This Row],[customer_code]],'Input  - indicative charges'!$B$13:$B$69,'Input  - indicative charges'!$E$13:$E$69)</f>
        <v>North Island generation</v>
      </c>
      <c r="K1880" s="70">
        <f t="shared" si="29"/>
        <v>13644.867436683044</v>
      </c>
    </row>
    <row r="1881" spans="1:11" x14ac:dyDescent="0.25">
      <c r="A1881" s="65">
        <v>44621</v>
      </c>
      <c r="B1881" s="66" t="s">
        <v>139</v>
      </c>
      <c r="C1881" s="66" t="s">
        <v>137</v>
      </c>
      <c r="D1881" s="67">
        <v>232094.52</v>
      </c>
      <c r="E1881" s="66">
        <v>0.56787028716662102</v>
      </c>
      <c r="F1881" s="67">
        <v>131799.58172219899</v>
      </c>
      <c r="G1881" s="66" t="s">
        <v>96</v>
      </c>
      <c r="H1881" s="68">
        <v>6.5280141248525E-5</v>
      </c>
      <c r="I1881" s="87">
        <v>8.6038953113216792</v>
      </c>
      <c r="J1881" s="69" t="str">
        <f>_xlfn.XLOOKUP(SimpleBB[[#This Row],[customer_code]],'Input  - indicative charges'!$B$13:$B$69,'Input  - indicative charges'!$E$13:$E$69)</f>
        <v>Upper North Island distributor</v>
      </c>
      <c r="K1881" s="70">
        <f t="shared" si="29"/>
        <v>7.9539014770119785</v>
      </c>
    </row>
    <row r="1882" spans="1:11" x14ac:dyDescent="0.25">
      <c r="A1882" s="65">
        <v>44621</v>
      </c>
      <c r="B1882" s="66" t="s">
        <v>139</v>
      </c>
      <c r="C1882" s="66" t="s">
        <v>137</v>
      </c>
      <c r="D1882" s="67">
        <v>232094.52</v>
      </c>
      <c r="E1882" s="66">
        <v>0.56787028716662102</v>
      </c>
      <c r="F1882" s="67">
        <v>131799.58172219899</v>
      </c>
      <c r="G1882" s="66" t="s">
        <v>98</v>
      </c>
      <c r="H1882" s="68">
        <v>2.53723080525402E-5</v>
      </c>
      <c r="I1882" s="87">
        <v>3.3440595886515898</v>
      </c>
      <c r="J1882" s="69" t="str">
        <f>_xlfn.XLOOKUP(SimpleBB[[#This Row],[customer_code]],'Input  - indicative charges'!$B$13:$B$69,'Input  - indicative charges'!$E$13:$E$69)</f>
        <v>Major Industrial</v>
      </c>
      <c r="K1882" s="70">
        <f t="shared" si="29"/>
        <v>3.0914277241834633</v>
      </c>
    </row>
    <row r="1883" spans="1:11" x14ac:dyDescent="0.25">
      <c r="A1883" s="65">
        <v>44621</v>
      </c>
      <c r="B1883" s="66" t="s">
        <v>139</v>
      </c>
      <c r="C1883" s="66" t="s">
        <v>137</v>
      </c>
      <c r="D1883" s="67">
        <v>232094.52</v>
      </c>
      <c r="E1883" s="66">
        <v>0.56787028716662102</v>
      </c>
      <c r="F1883" s="67">
        <v>131799.58172219899</v>
      </c>
      <c r="G1883" s="66" t="s">
        <v>100</v>
      </c>
      <c r="H1883" s="68">
        <v>1.9244040630288901E-2</v>
      </c>
      <c r="I1883" s="87">
        <v>2536.3565057170899</v>
      </c>
      <c r="J1883" s="69" t="str">
        <f>_xlfn.XLOOKUP(SimpleBB[[#This Row],[customer_code]],'Input  - indicative charges'!$B$13:$B$69,'Input  - indicative charges'!$E$13:$E$69)</f>
        <v>North Island generation</v>
      </c>
      <c r="K1883" s="70">
        <f t="shared" si="29"/>
        <v>2344.7437500204896</v>
      </c>
    </row>
    <row r="1884" spans="1:11" x14ac:dyDescent="0.25">
      <c r="A1884" s="65">
        <v>44621</v>
      </c>
      <c r="B1884" s="66" t="s">
        <v>139</v>
      </c>
      <c r="C1884" s="66" t="s">
        <v>137</v>
      </c>
      <c r="D1884" s="67">
        <v>232094.52</v>
      </c>
      <c r="E1884" s="66">
        <v>0.56787028716662102</v>
      </c>
      <c r="F1884" s="67">
        <v>131799.58172219899</v>
      </c>
      <c r="G1884" s="66" t="s">
        <v>102</v>
      </c>
      <c r="H1884" s="68">
        <v>2.35564823639174E-2</v>
      </c>
      <c r="I1884" s="87">
        <v>3104.7345224106798</v>
      </c>
      <c r="J1884" s="69" t="str">
        <f>_xlfn.XLOOKUP(SimpleBB[[#This Row],[customer_code]],'Input  - indicative charges'!$B$13:$B$69,'Input  - indicative charges'!$E$13:$E$69)</f>
        <v>Lower North Island distributor</v>
      </c>
      <c r="K1884" s="70">
        <f t="shared" si="29"/>
        <v>2870.1828195232797</v>
      </c>
    </row>
    <row r="1885" spans="1:11" x14ac:dyDescent="0.25">
      <c r="A1885" s="65">
        <v>44621</v>
      </c>
      <c r="B1885" s="66" t="s">
        <v>139</v>
      </c>
      <c r="C1885" s="66" t="s">
        <v>137</v>
      </c>
      <c r="D1885" s="67">
        <v>232094.52</v>
      </c>
      <c r="E1885" s="66">
        <v>0.56787028716662102</v>
      </c>
      <c r="F1885" s="67">
        <v>131799.58172219899</v>
      </c>
      <c r="G1885" s="66" t="s">
        <v>104</v>
      </c>
      <c r="H1885" s="68">
        <v>2.07828466534213E-3</v>
      </c>
      <c r="I1885" s="87">
        <v>273.91704959175399</v>
      </c>
      <c r="J1885" s="69" t="str">
        <f>_xlfn.XLOOKUP(SimpleBB[[#This Row],[customer_code]],'Input  - indicative charges'!$B$13:$B$69,'Input  - indicative charges'!$E$13:$E$69)</f>
        <v>Lower North Island distributor</v>
      </c>
      <c r="K1885" s="70">
        <f t="shared" si="29"/>
        <v>253.2235861191499</v>
      </c>
    </row>
    <row r="1886" spans="1:11" x14ac:dyDescent="0.25">
      <c r="A1886" s="65">
        <v>44621</v>
      </c>
      <c r="B1886" s="66" t="s">
        <v>139</v>
      </c>
      <c r="C1886" s="66" t="s">
        <v>137</v>
      </c>
      <c r="D1886" s="67">
        <v>232094.52</v>
      </c>
      <c r="E1886" s="66">
        <v>0.56787028716662102</v>
      </c>
      <c r="F1886" s="67">
        <v>131799.58172219899</v>
      </c>
      <c r="G1886" s="66" t="s">
        <v>106</v>
      </c>
      <c r="H1886" s="68">
        <v>5.0538324484094201E-3</v>
      </c>
      <c r="I1886" s="87">
        <v>666.09300279444005</v>
      </c>
      <c r="J1886" s="69" t="str">
        <f>_xlfn.XLOOKUP(SimpleBB[[#This Row],[customer_code]],'Input  - indicative charges'!$B$13:$B$69,'Input  - indicative charges'!$E$13:$E$69)</f>
        <v>Upper North Island distributor</v>
      </c>
      <c r="K1886" s="70">
        <f t="shared" si="29"/>
        <v>615.77203429968131</v>
      </c>
    </row>
    <row r="1887" spans="1:11" x14ac:dyDescent="0.25">
      <c r="A1887" s="65">
        <v>44621</v>
      </c>
      <c r="B1887" s="66" t="s">
        <v>139</v>
      </c>
      <c r="C1887" s="66" t="s">
        <v>137</v>
      </c>
      <c r="D1887" s="67">
        <v>232094.52</v>
      </c>
      <c r="E1887" s="66">
        <v>0.56787028716662102</v>
      </c>
      <c r="F1887" s="67">
        <v>131799.58172219899</v>
      </c>
      <c r="G1887" s="66" t="s">
        <v>108</v>
      </c>
      <c r="H1887" s="68">
        <v>4.6932854130291198E-3</v>
      </c>
      <c r="I1887" s="87">
        <v>618.57305434013801</v>
      </c>
      <c r="J1887" s="69" t="str">
        <f>_xlfn.XLOOKUP(SimpleBB[[#This Row],[customer_code]],'Input  - indicative charges'!$B$13:$B$69,'Input  - indicative charges'!$E$13:$E$69)</f>
        <v>Lower North Island distributor</v>
      </c>
      <c r="K1887" s="70">
        <f t="shared" si="29"/>
        <v>571.84204973782312</v>
      </c>
    </row>
    <row r="1888" spans="1:11" x14ac:dyDescent="0.25">
      <c r="A1888" s="65">
        <v>44621</v>
      </c>
      <c r="B1888" s="66" t="s">
        <v>139</v>
      </c>
      <c r="C1888" s="66" t="s">
        <v>137</v>
      </c>
      <c r="D1888" s="67">
        <v>232094.52</v>
      </c>
      <c r="E1888" s="66">
        <v>0.56787028716662102</v>
      </c>
      <c r="F1888" s="67">
        <v>131799.58172219899</v>
      </c>
      <c r="G1888" s="66" t="s">
        <v>110</v>
      </c>
      <c r="H1888" s="68">
        <v>1.11029151644394E-5</v>
      </c>
      <c r="I1888" s="87">
        <v>1.46335957457018</v>
      </c>
      <c r="J1888" s="69" t="str">
        <f>_xlfn.XLOOKUP(SimpleBB[[#This Row],[customer_code]],'Input  - indicative charges'!$B$13:$B$69,'Input  - indicative charges'!$E$13:$E$69)</f>
        <v>Lower South Island distributor</v>
      </c>
      <c r="K1888" s="70">
        <f t="shared" si="29"/>
        <v>1.3528079387783016</v>
      </c>
    </row>
    <row r="1889" spans="1:11" x14ac:dyDescent="0.25">
      <c r="A1889" s="65">
        <v>44621</v>
      </c>
      <c r="B1889" s="66" t="s">
        <v>139</v>
      </c>
      <c r="C1889" s="66" t="s">
        <v>137</v>
      </c>
      <c r="D1889" s="67">
        <v>232094.52</v>
      </c>
      <c r="E1889" s="66">
        <v>0.56787028716662102</v>
      </c>
      <c r="F1889" s="67">
        <v>131799.58172219899</v>
      </c>
      <c r="G1889" s="66" t="s">
        <v>112</v>
      </c>
      <c r="H1889" s="68">
        <v>2.65899187076823E-3</v>
      </c>
      <c r="I1889" s="87">
        <v>350.45401636998201</v>
      </c>
      <c r="J1889" s="69" t="str">
        <f>_xlfn.XLOOKUP(SimpleBB[[#This Row],[customer_code]],'Input  - indicative charges'!$B$13:$B$69,'Input  - indicative charges'!$E$13:$E$69)</f>
        <v>North Island generation</v>
      </c>
      <c r="K1889" s="70">
        <f t="shared" si="29"/>
        <v>323.97845598632517</v>
      </c>
    </row>
    <row r="1890" spans="1:11" x14ac:dyDescent="0.25">
      <c r="A1890" s="65">
        <v>44621</v>
      </c>
      <c r="B1890" s="66" t="s">
        <v>139</v>
      </c>
      <c r="C1890" s="66" t="s">
        <v>137</v>
      </c>
      <c r="D1890" s="67">
        <v>232094.52</v>
      </c>
      <c r="E1890" s="66">
        <v>0.56787028716662102</v>
      </c>
      <c r="F1890" s="67">
        <v>131799.58172219899</v>
      </c>
      <c r="G1890" s="66" t="s">
        <v>114</v>
      </c>
      <c r="H1890" s="68">
        <v>2.3756678559011101E-3</v>
      </c>
      <c r="I1890" s="87">
        <v>313.112029718641</v>
      </c>
      <c r="J1890" s="69" t="str">
        <f>_xlfn.XLOOKUP(SimpleBB[[#This Row],[customer_code]],'Input  - indicative charges'!$B$13:$B$69,'Input  - indicative charges'!$E$13:$E$69)</f>
        <v>Lower North Island distributor</v>
      </c>
      <c r="K1890" s="70">
        <f t="shared" si="29"/>
        <v>289.45752424162714</v>
      </c>
    </row>
    <row r="1891" spans="1:11" x14ac:dyDescent="0.25">
      <c r="A1891" s="65">
        <v>44621</v>
      </c>
      <c r="B1891" s="66" t="s">
        <v>139</v>
      </c>
      <c r="C1891" s="66" t="s">
        <v>137</v>
      </c>
      <c r="D1891" s="67">
        <v>232094.52</v>
      </c>
      <c r="E1891" s="66">
        <v>0.56787028716662102</v>
      </c>
      <c r="F1891" s="67">
        <v>131799.58172219899</v>
      </c>
      <c r="G1891" s="66" t="s">
        <v>116</v>
      </c>
      <c r="H1891" s="68">
        <v>1.1941978995394001E-4</v>
      </c>
      <c r="I1891" s="87">
        <v>15.739478365282199</v>
      </c>
      <c r="J1891" s="69" t="str">
        <f>_xlfn.XLOOKUP(SimpleBB[[#This Row],[customer_code]],'Input  - indicative charges'!$B$13:$B$69,'Input  - indicative charges'!$E$13:$E$69)</f>
        <v>Major Industrial</v>
      </c>
      <c r="K1891" s="70">
        <f t="shared" si="29"/>
        <v>14.550416490107802</v>
      </c>
    </row>
    <row r="1892" spans="1:11" x14ac:dyDescent="0.25">
      <c r="A1892" s="65">
        <v>44621</v>
      </c>
      <c r="B1892" s="66" t="s">
        <v>139</v>
      </c>
      <c r="C1892" s="66" t="s">
        <v>137</v>
      </c>
      <c r="D1892" s="67">
        <v>232094.52</v>
      </c>
      <c r="E1892" s="66">
        <v>0.56787028716662102</v>
      </c>
      <c r="F1892" s="67">
        <v>131799.58172219899</v>
      </c>
      <c r="G1892" s="66" t="s">
        <v>118</v>
      </c>
      <c r="H1892" s="68">
        <v>5.20906844209834E-6</v>
      </c>
      <c r="I1892" s="87">
        <v>0.68655304183086896</v>
      </c>
      <c r="J1892" s="69" t="str">
        <f>_xlfn.XLOOKUP(SimpleBB[[#This Row],[customer_code]],'Input  - indicative charges'!$B$13:$B$69,'Input  - indicative charges'!$E$13:$E$69)</f>
        <v>Upper South Island distributor</v>
      </c>
      <c r="K1892" s="70">
        <f t="shared" si="29"/>
        <v>0.63468638981228642</v>
      </c>
    </row>
    <row r="1893" spans="1:11" x14ac:dyDescent="0.25">
      <c r="A1893" s="65">
        <v>44621</v>
      </c>
      <c r="B1893" s="66" t="s">
        <v>139</v>
      </c>
      <c r="C1893" s="66" t="s">
        <v>137</v>
      </c>
      <c r="D1893" s="67">
        <v>232094.52</v>
      </c>
      <c r="E1893" s="66">
        <v>0.56787028716662102</v>
      </c>
      <c r="F1893" s="67">
        <v>131799.58172219899</v>
      </c>
      <c r="G1893" s="66" t="s">
        <v>120</v>
      </c>
      <c r="H1893" s="68">
        <v>2.03758777680711E-2</v>
      </c>
      <c r="I1893" s="87">
        <v>2685.5321670544399</v>
      </c>
      <c r="J1893" s="69" t="str">
        <f>_xlfn.XLOOKUP(SimpleBB[[#This Row],[customer_code]],'Input  - indicative charges'!$B$13:$B$69,'Input  - indicative charges'!$E$13:$E$69)</f>
        <v>Lower North Island distributor</v>
      </c>
      <c r="K1893" s="70">
        <f t="shared" si="29"/>
        <v>2482.649718202606</v>
      </c>
    </row>
    <row r="1894" spans="1:11" x14ac:dyDescent="0.25">
      <c r="A1894" s="65">
        <v>44621</v>
      </c>
      <c r="B1894" s="66" t="s">
        <v>139</v>
      </c>
      <c r="C1894" s="66" t="s">
        <v>137</v>
      </c>
      <c r="D1894" s="67">
        <v>232094.52</v>
      </c>
      <c r="E1894" s="66">
        <v>0.56787028716662102</v>
      </c>
      <c r="F1894" s="67">
        <v>131799.58172219899</v>
      </c>
      <c r="G1894" s="66" t="s">
        <v>241</v>
      </c>
      <c r="H1894" s="68">
        <v>3.30861757042902E-4</v>
      </c>
      <c r="I1894" s="87">
        <v>43.607441186126401</v>
      </c>
      <c r="J1894" s="69" t="str">
        <f>_xlfn.XLOOKUP(SimpleBB[[#This Row],[customer_code]],'Input  - indicative charges'!$B$13:$B$69,'Input  - indicative charges'!$E$13:$E$69)</f>
        <v>North Island generation</v>
      </c>
      <c r="K1894" s="70">
        <f t="shared" si="29"/>
        <v>40.3130533681218</v>
      </c>
    </row>
    <row r="1895" spans="1:11" x14ac:dyDescent="0.25">
      <c r="A1895" s="65">
        <v>44287</v>
      </c>
      <c r="B1895" s="66" t="s">
        <v>210</v>
      </c>
      <c r="C1895" s="66" t="s">
        <v>137</v>
      </c>
      <c r="D1895" s="67">
        <v>604408.6</v>
      </c>
      <c r="E1895" s="66">
        <v>0.20369999999999999</v>
      </c>
      <c r="F1895" s="67">
        <v>123118.031819999</v>
      </c>
      <c r="G1895" s="66" t="s">
        <v>8</v>
      </c>
      <c r="H1895" s="68">
        <v>4.4906837034607898E-2</v>
      </c>
      <c r="I1895" s="87">
        <v>5528.8413909624096</v>
      </c>
      <c r="J1895" s="69" t="str">
        <f>_xlfn.XLOOKUP(SimpleBB[[#This Row],[customer_code]],'Input  - indicative charges'!$B$13:$B$69,'Input  - indicative charges'!$E$13:$E$69)</f>
        <v>Lower South Island distributor</v>
      </c>
      <c r="K1895" s="70">
        <f t="shared" si="29"/>
        <v>5111.1569951198717</v>
      </c>
    </row>
    <row r="1896" spans="1:11" x14ac:dyDescent="0.25">
      <c r="A1896" s="65">
        <v>44287</v>
      </c>
      <c r="B1896" s="66" t="s">
        <v>210</v>
      </c>
      <c r="C1896" s="66" t="s">
        <v>137</v>
      </c>
      <c r="D1896" s="67">
        <v>604408.6</v>
      </c>
      <c r="E1896" s="66">
        <v>0.20369999999999999</v>
      </c>
      <c r="F1896" s="67">
        <v>123118.031819999</v>
      </c>
      <c r="G1896" s="66" t="s">
        <v>10</v>
      </c>
      <c r="H1896" s="68">
        <v>2.09074994420022E-3</v>
      </c>
      <c r="I1896" s="87">
        <v>257.40901815770599</v>
      </c>
      <c r="J1896" s="69" t="str">
        <f>_xlfn.XLOOKUP(SimpleBB[[#This Row],[customer_code]],'Input  - indicative charges'!$B$13:$B$69,'Input  - indicative charges'!$E$13:$E$69)</f>
        <v>Upper South Island distributor</v>
      </c>
      <c r="K1896" s="70">
        <f t="shared" si="29"/>
        <v>237.9626780240624</v>
      </c>
    </row>
    <row r="1897" spans="1:11" x14ac:dyDescent="0.25">
      <c r="A1897" s="65">
        <v>44287</v>
      </c>
      <c r="B1897" s="66" t="s">
        <v>210</v>
      </c>
      <c r="C1897" s="66" t="s">
        <v>137</v>
      </c>
      <c r="D1897" s="67">
        <v>604408.6</v>
      </c>
      <c r="E1897" s="66">
        <v>0.20369999999999999</v>
      </c>
      <c r="F1897" s="67">
        <v>123118.031819999</v>
      </c>
      <c r="G1897" s="66" t="s">
        <v>12</v>
      </c>
      <c r="H1897" s="68">
        <v>4.0962985252073402E-4</v>
      </c>
      <c r="I1897" s="87">
        <v>50.432821217069701</v>
      </c>
      <c r="J1897" s="69" t="str">
        <f>_xlfn.XLOOKUP(SimpleBB[[#This Row],[customer_code]],'Input  - indicative charges'!$B$13:$B$69,'Input  - indicative charges'!$E$13:$E$69)</f>
        <v>Lower North Island distributor</v>
      </c>
      <c r="K1897" s="70">
        <f t="shared" si="29"/>
        <v>46.622800098518553</v>
      </c>
    </row>
    <row r="1898" spans="1:11" x14ac:dyDescent="0.25">
      <c r="A1898" s="65">
        <v>44287</v>
      </c>
      <c r="B1898" s="66" t="s">
        <v>210</v>
      </c>
      <c r="C1898" s="66" t="s">
        <v>137</v>
      </c>
      <c r="D1898" s="67">
        <v>604408.6</v>
      </c>
      <c r="E1898" s="66">
        <v>0.20369999999999999</v>
      </c>
      <c r="F1898" s="67">
        <v>123118.031819999</v>
      </c>
      <c r="G1898" s="66" t="s">
        <v>14</v>
      </c>
      <c r="H1898" s="68">
        <v>3.0605697268270499E-3</v>
      </c>
      <c r="I1898" s="87">
        <v>376.81132101482098</v>
      </c>
      <c r="J1898" s="69" t="str">
        <f>_xlfn.XLOOKUP(SimpleBB[[#This Row],[customer_code]],'Input  - indicative charges'!$B$13:$B$69,'Input  - indicative charges'!$E$13:$E$69)</f>
        <v>Upper North Island distributor</v>
      </c>
      <c r="K1898" s="70">
        <f t="shared" si="29"/>
        <v>348.34455956603443</v>
      </c>
    </row>
    <row r="1899" spans="1:11" x14ac:dyDescent="0.25">
      <c r="A1899" s="65">
        <v>44287</v>
      </c>
      <c r="B1899" s="66" t="s">
        <v>210</v>
      </c>
      <c r="C1899" s="66" t="s">
        <v>137</v>
      </c>
      <c r="D1899" s="67">
        <v>604408.6</v>
      </c>
      <c r="E1899" s="66">
        <v>0.20369999999999999</v>
      </c>
      <c r="F1899" s="67">
        <v>123118.031819999</v>
      </c>
      <c r="G1899" s="66" t="s">
        <v>16</v>
      </c>
      <c r="H1899" s="68">
        <v>2.6993609300270699E-2</v>
      </c>
      <c r="I1899" s="87">
        <v>3323.4000487673802</v>
      </c>
      <c r="J1899" s="69" t="str">
        <f>_xlfn.XLOOKUP(SimpleBB[[#This Row],[customer_code]],'Input  - indicative charges'!$B$13:$B$69,'Input  - indicative charges'!$E$13:$E$69)</f>
        <v>South Island generation</v>
      </c>
      <c r="K1899" s="70">
        <f t="shared" si="29"/>
        <v>3072.3289394059252</v>
      </c>
    </row>
    <row r="1900" spans="1:11" x14ac:dyDescent="0.25">
      <c r="A1900" s="65">
        <v>44287</v>
      </c>
      <c r="B1900" s="66" t="s">
        <v>210</v>
      </c>
      <c r="C1900" s="66" t="s">
        <v>137</v>
      </c>
      <c r="D1900" s="67">
        <v>604408.6</v>
      </c>
      <c r="E1900" s="66">
        <v>0.20369999999999999</v>
      </c>
      <c r="F1900" s="67">
        <v>123118.031819999</v>
      </c>
      <c r="G1900" s="66" t="s">
        <v>19</v>
      </c>
      <c r="H1900" s="68">
        <v>3.05447684077567E-2</v>
      </c>
      <c r="I1900" s="87">
        <v>3760.6117687607202</v>
      </c>
      <c r="J1900" s="69" t="str">
        <f>_xlfn.XLOOKUP(SimpleBB[[#This Row],[customer_code]],'Input  - indicative charges'!$B$13:$B$69,'Input  - indicative charges'!$E$13:$E$69)</f>
        <v>Lower South Island distributor</v>
      </c>
      <c r="K1900" s="70">
        <f t="shared" si="29"/>
        <v>3476.5108616157358</v>
      </c>
    </row>
    <row r="1901" spans="1:11" x14ac:dyDescent="0.25">
      <c r="A1901" s="65">
        <v>44287</v>
      </c>
      <c r="B1901" s="66" t="s">
        <v>210</v>
      </c>
      <c r="C1901" s="66" t="s">
        <v>137</v>
      </c>
      <c r="D1901" s="67">
        <v>604408.6</v>
      </c>
      <c r="E1901" s="66">
        <v>0.20369999999999999</v>
      </c>
      <c r="F1901" s="67">
        <v>123118.031819999</v>
      </c>
      <c r="G1901" s="66" t="s">
        <v>21</v>
      </c>
      <c r="H1901" s="68">
        <v>3.1723219254536299E-2</v>
      </c>
      <c r="I1901" s="87">
        <v>3905.7003176128401</v>
      </c>
      <c r="J1901" s="69" t="str">
        <f>_xlfn.XLOOKUP(SimpleBB[[#This Row],[customer_code]],'Input  - indicative charges'!$B$13:$B$69,'Input  - indicative charges'!$E$13:$E$69)</f>
        <v>Upper South Island distributor</v>
      </c>
      <c r="K1901" s="70">
        <f t="shared" si="29"/>
        <v>3610.638484193134</v>
      </c>
    </row>
    <row r="1902" spans="1:11" x14ac:dyDescent="0.25">
      <c r="A1902" s="65">
        <v>44287</v>
      </c>
      <c r="B1902" s="66" t="s">
        <v>210</v>
      </c>
      <c r="C1902" s="66" t="s">
        <v>137</v>
      </c>
      <c r="D1902" s="67">
        <v>604408.6</v>
      </c>
      <c r="E1902" s="66">
        <v>0.20369999999999999</v>
      </c>
      <c r="F1902" s="67">
        <v>123118.031819999</v>
      </c>
      <c r="G1902" s="66" t="s">
        <v>23</v>
      </c>
      <c r="H1902" s="68">
        <v>1.2947084840154899E-3</v>
      </c>
      <c r="I1902" s="87">
        <v>159.401960332643</v>
      </c>
      <c r="J1902" s="69" t="str">
        <f>_xlfn.XLOOKUP(SimpleBB[[#This Row],[customer_code]],'Input  - indicative charges'!$B$13:$B$69,'Input  - indicative charges'!$E$13:$E$69)</f>
        <v>Lower North Island distributor</v>
      </c>
      <c r="K1902" s="70">
        <f t="shared" si="29"/>
        <v>147.35970648783402</v>
      </c>
    </row>
    <row r="1903" spans="1:11" x14ac:dyDescent="0.25">
      <c r="A1903" s="65">
        <v>44287</v>
      </c>
      <c r="B1903" s="66" t="s">
        <v>210</v>
      </c>
      <c r="C1903" s="66" t="s">
        <v>137</v>
      </c>
      <c r="D1903" s="67">
        <v>604408.6</v>
      </c>
      <c r="E1903" s="66">
        <v>0.20369999999999999</v>
      </c>
      <c r="F1903" s="67">
        <v>123118.031819999</v>
      </c>
      <c r="G1903" s="66" t="s">
        <v>25</v>
      </c>
      <c r="H1903" s="68">
        <v>3.6090072222569998E-2</v>
      </c>
      <c r="I1903" s="87">
        <v>4443.3386602844703</v>
      </c>
      <c r="J1903" s="69" t="str">
        <f>_xlfn.XLOOKUP(SimpleBB[[#This Row],[customer_code]],'Input  - indicative charges'!$B$13:$B$69,'Input  - indicative charges'!$E$13:$E$69)</f>
        <v>North Island generation</v>
      </c>
      <c r="K1903" s="70">
        <f t="shared" si="29"/>
        <v>4107.6601532326249</v>
      </c>
    </row>
    <row r="1904" spans="1:11" x14ac:dyDescent="0.25">
      <c r="A1904" s="65">
        <v>44287</v>
      </c>
      <c r="B1904" s="66" t="s">
        <v>210</v>
      </c>
      <c r="C1904" s="66" t="s">
        <v>137</v>
      </c>
      <c r="D1904" s="67">
        <v>604408.6</v>
      </c>
      <c r="E1904" s="66">
        <v>0.20369999999999999</v>
      </c>
      <c r="F1904" s="67">
        <v>123118.031819999</v>
      </c>
      <c r="G1904" s="66" t="s">
        <v>27</v>
      </c>
      <c r="H1904" s="68">
        <v>2.3493238516478199E-3</v>
      </c>
      <c r="I1904" s="87">
        <v>289.244128722661</v>
      </c>
      <c r="J1904" s="69" t="str">
        <f>_xlfn.XLOOKUP(SimpleBB[[#This Row],[customer_code]],'Input  - indicative charges'!$B$13:$B$69,'Input  - indicative charges'!$E$13:$E$69)</f>
        <v>Lower North Island distributor</v>
      </c>
      <c r="K1904" s="70">
        <f t="shared" si="29"/>
        <v>267.39275867720994</v>
      </c>
    </row>
    <row r="1905" spans="1:11" x14ac:dyDescent="0.25">
      <c r="A1905" s="65">
        <v>44287</v>
      </c>
      <c r="B1905" s="66" t="s">
        <v>210</v>
      </c>
      <c r="C1905" s="66" t="s">
        <v>137</v>
      </c>
      <c r="D1905" s="67">
        <v>604408.6</v>
      </c>
      <c r="E1905" s="66">
        <v>0.20369999999999999</v>
      </c>
      <c r="F1905" s="67">
        <v>123118.031819999</v>
      </c>
      <c r="G1905" s="66" t="s">
        <v>29</v>
      </c>
      <c r="H1905" s="68">
        <v>2.4924596529475001E-3</v>
      </c>
      <c r="I1905" s="87">
        <v>306.86672686165701</v>
      </c>
      <c r="J1905" s="69" t="str">
        <f>_xlfn.XLOOKUP(SimpleBB[[#This Row],[customer_code]],'Input  - indicative charges'!$B$13:$B$69,'Input  - indicative charges'!$E$13:$E$69)</f>
        <v>Lower North Island distributor</v>
      </c>
      <c r="K1905" s="70">
        <f t="shared" si="29"/>
        <v>283.68403190808067</v>
      </c>
    </row>
    <row r="1906" spans="1:11" x14ac:dyDescent="0.25">
      <c r="A1906" s="65">
        <v>44287</v>
      </c>
      <c r="B1906" s="66" t="s">
        <v>210</v>
      </c>
      <c r="C1906" s="66" t="s">
        <v>137</v>
      </c>
      <c r="D1906" s="67">
        <v>604408.6</v>
      </c>
      <c r="E1906" s="66">
        <v>0.20369999999999999</v>
      </c>
      <c r="F1906" s="67">
        <v>123118.031819999</v>
      </c>
      <c r="G1906" s="66" t="s">
        <v>31</v>
      </c>
      <c r="H1906" s="68">
        <v>7.6284478488879502E-6</v>
      </c>
      <c r="I1906" s="87">
        <v>0.939199484996597</v>
      </c>
      <c r="J1906" s="69" t="str">
        <f>_xlfn.XLOOKUP(SimpleBB[[#This Row],[customer_code]],'Input  - indicative charges'!$B$13:$B$69,'Input  - indicative charges'!$E$13:$E$69)</f>
        <v>Major Industrial</v>
      </c>
      <c r="K1906" s="70">
        <f t="shared" si="29"/>
        <v>0.86824628852623487</v>
      </c>
    </row>
    <row r="1907" spans="1:11" x14ac:dyDescent="0.25">
      <c r="A1907" s="65">
        <v>44287</v>
      </c>
      <c r="B1907" s="66" t="s">
        <v>210</v>
      </c>
      <c r="C1907" s="66" t="s">
        <v>137</v>
      </c>
      <c r="D1907" s="67">
        <v>604408.6</v>
      </c>
      <c r="E1907" s="66">
        <v>0.20369999999999999</v>
      </c>
      <c r="F1907" s="67">
        <v>123118.031819999</v>
      </c>
      <c r="G1907" s="66" t="s">
        <v>34</v>
      </c>
      <c r="H1907" s="68">
        <v>2.1927575575199701E-4</v>
      </c>
      <c r="I1907" s="87">
        <v>26.996799474028901</v>
      </c>
      <c r="J1907" s="69" t="str">
        <f>_xlfn.XLOOKUP(SimpleBB[[#This Row],[customer_code]],'Input  - indicative charges'!$B$13:$B$69,'Input  - indicative charges'!$E$13:$E$69)</f>
        <v>Major Industrial</v>
      </c>
      <c r="K1907" s="70">
        <f t="shared" si="29"/>
        <v>24.957286838266882</v>
      </c>
    </row>
    <row r="1908" spans="1:11" x14ac:dyDescent="0.25">
      <c r="A1908" s="65">
        <v>44287</v>
      </c>
      <c r="B1908" s="66" t="s">
        <v>210</v>
      </c>
      <c r="C1908" s="66" t="s">
        <v>137</v>
      </c>
      <c r="D1908" s="67">
        <v>604408.6</v>
      </c>
      <c r="E1908" s="66">
        <v>0.20369999999999999</v>
      </c>
      <c r="F1908" s="67">
        <v>123118.031819999</v>
      </c>
      <c r="G1908" s="66" t="s">
        <v>36</v>
      </c>
      <c r="H1908" s="68">
        <v>2.0609122514087801E-2</v>
      </c>
      <c r="I1908" s="87">
        <v>2537.3546014717399</v>
      </c>
      <c r="J1908" s="69" t="str">
        <f>_xlfn.XLOOKUP(SimpleBB[[#This Row],[customer_code]],'Input  - indicative charges'!$B$13:$B$69,'Input  - indicative charges'!$E$13:$E$69)</f>
        <v>Upper South Island distributor</v>
      </c>
      <c r="K1908" s="70">
        <f t="shared" si="29"/>
        <v>2345.6664431739805</v>
      </c>
    </row>
    <row r="1909" spans="1:11" x14ac:dyDescent="0.25">
      <c r="A1909" s="65">
        <v>44287</v>
      </c>
      <c r="B1909" s="66" t="s">
        <v>210</v>
      </c>
      <c r="C1909" s="66" t="s">
        <v>137</v>
      </c>
      <c r="D1909" s="67">
        <v>604408.6</v>
      </c>
      <c r="E1909" s="66">
        <v>0.20369999999999999</v>
      </c>
      <c r="F1909" s="67">
        <v>123118.031819999</v>
      </c>
      <c r="G1909" s="66" t="s">
        <v>38</v>
      </c>
      <c r="H1909" s="68">
        <v>1.19217529754667E-5</v>
      </c>
      <c r="I1909" s="87">
        <v>1.4677827621836901</v>
      </c>
      <c r="J1909" s="69" t="str">
        <f>_xlfn.XLOOKUP(SimpleBB[[#This Row],[customer_code]],'Input  - indicative charges'!$B$13:$B$69,'Input  - indicative charges'!$E$13:$E$69)</f>
        <v>North Island generation</v>
      </c>
      <c r="K1909" s="70">
        <f t="shared" si="29"/>
        <v>1.356896970225012</v>
      </c>
    </row>
    <row r="1910" spans="1:11" x14ac:dyDescent="0.25">
      <c r="A1910" s="65">
        <v>44287</v>
      </c>
      <c r="B1910" s="66" t="s">
        <v>210</v>
      </c>
      <c r="C1910" s="66" t="s">
        <v>137</v>
      </c>
      <c r="D1910" s="67">
        <v>604408.6</v>
      </c>
      <c r="E1910" s="66">
        <v>0.20369999999999999</v>
      </c>
      <c r="F1910" s="67">
        <v>123118.031819999</v>
      </c>
      <c r="G1910" s="66" t="s">
        <v>40</v>
      </c>
      <c r="H1910" s="68">
        <v>4.4306444000250896E-6</v>
      </c>
      <c r="I1910" s="87">
        <v>0.54549221822539395</v>
      </c>
      <c r="J1910" s="69" t="str">
        <f>_xlfn.XLOOKUP(SimpleBB[[#This Row],[customer_code]],'Input  - indicative charges'!$B$13:$B$69,'Input  - indicative charges'!$E$13:$E$69)</f>
        <v>North Island generation</v>
      </c>
      <c r="K1910" s="70">
        <f t="shared" si="29"/>
        <v>0.50428221209667434</v>
      </c>
    </row>
    <row r="1911" spans="1:11" x14ac:dyDescent="0.25">
      <c r="A1911" s="65">
        <v>44287</v>
      </c>
      <c r="B1911" s="66" t="s">
        <v>210</v>
      </c>
      <c r="C1911" s="66" t="s">
        <v>137</v>
      </c>
      <c r="D1911" s="67">
        <v>604408.6</v>
      </c>
      <c r="E1911" s="66">
        <v>0.20369999999999999</v>
      </c>
      <c r="F1911" s="67">
        <v>123118.031819999</v>
      </c>
      <c r="G1911" s="66" t="s">
        <v>42</v>
      </c>
      <c r="H1911" s="68">
        <v>0.30566249624070402</v>
      </c>
      <c r="I1911" s="87">
        <v>37632.564938343698</v>
      </c>
      <c r="J1911" s="69" t="str">
        <f>_xlfn.XLOOKUP(SimpleBB[[#This Row],[customer_code]],'Input  - indicative charges'!$B$13:$B$69,'Input  - indicative charges'!$E$13:$E$69)</f>
        <v>South Island generation</v>
      </c>
      <c r="K1911" s="70">
        <f t="shared" si="29"/>
        <v>34789.557870719895</v>
      </c>
    </row>
    <row r="1912" spans="1:11" x14ac:dyDescent="0.25">
      <c r="A1912" s="65">
        <v>44287</v>
      </c>
      <c r="B1912" s="66" t="s">
        <v>210</v>
      </c>
      <c r="C1912" s="66" t="s">
        <v>137</v>
      </c>
      <c r="D1912" s="67">
        <v>604408.6</v>
      </c>
      <c r="E1912" s="66">
        <v>0.20369999999999999</v>
      </c>
      <c r="F1912" s="67">
        <v>123118.031819999</v>
      </c>
      <c r="G1912" s="66" t="s">
        <v>44</v>
      </c>
      <c r="H1912" s="68">
        <v>1.6950763303632901E-4</v>
      </c>
      <c r="I1912" s="87">
        <v>20.869446157899599</v>
      </c>
      <c r="J1912" s="69" t="str">
        <f>_xlfn.XLOOKUP(SimpleBB[[#This Row],[customer_code]],'Input  - indicative charges'!$B$13:$B$69,'Input  - indicative charges'!$E$13:$E$69)</f>
        <v>Major Industrial</v>
      </c>
      <c r="K1912" s="70">
        <f t="shared" si="29"/>
        <v>19.292833375286691</v>
      </c>
    </row>
    <row r="1913" spans="1:11" x14ac:dyDescent="0.25">
      <c r="A1913" s="65">
        <v>44287</v>
      </c>
      <c r="B1913" s="66" t="s">
        <v>210</v>
      </c>
      <c r="C1913" s="66" t="s">
        <v>137</v>
      </c>
      <c r="D1913" s="67">
        <v>604408.6</v>
      </c>
      <c r="E1913" s="66">
        <v>0.20369999999999999</v>
      </c>
      <c r="F1913" s="67">
        <v>123118.031819999</v>
      </c>
      <c r="G1913" s="66" t="s">
        <v>46</v>
      </c>
      <c r="H1913" s="68">
        <v>3.8074733416477498E-2</v>
      </c>
      <c r="I1913" s="87">
        <v>4687.6862403078903</v>
      </c>
      <c r="J1913" s="69" t="str">
        <f>_xlfn.XLOOKUP(SimpleBB[[#This Row],[customer_code]],'Input  - indicative charges'!$B$13:$B$69,'Input  - indicative charges'!$E$13:$E$69)</f>
        <v>Upper South Island distributor</v>
      </c>
      <c r="K1913" s="70">
        <f t="shared" si="29"/>
        <v>4333.5481385379726</v>
      </c>
    </row>
    <row r="1914" spans="1:11" x14ac:dyDescent="0.25">
      <c r="A1914" s="65">
        <v>44287</v>
      </c>
      <c r="B1914" s="66" t="s">
        <v>210</v>
      </c>
      <c r="C1914" s="66" t="s">
        <v>137</v>
      </c>
      <c r="D1914" s="67">
        <v>604408.6</v>
      </c>
      <c r="E1914" s="66">
        <v>0.20369999999999999</v>
      </c>
      <c r="F1914" s="67">
        <v>123118.031819999</v>
      </c>
      <c r="G1914" s="66" t="s">
        <v>48</v>
      </c>
      <c r="H1914" s="68">
        <v>2.2443250796409199E-3</v>
      </c>
      <c r="I1914" s="87">
        <v>276.31688656965503</v>
      </c>
      <c r="J1914" s="69" t="str">
        <f>_xlfn.XLOOKUP(SimpleBB[[#This Row],[customer_code]],'Input  - indicative charges'!$B$13:$B$69,'Input  - indicative charges'!$E$13:$E$69)</f>
        <v>North Island generation</v>
      </c>
      <c r="K1914" s="70">
        <f t="shared" si="29"/>
        <v>255.44212390842279</v>
      </c>
    </row>
    <row r="1915" spans="1:11" x14ac:dyDescent="0.25">
      <c r="A1915" s="65">
        <v>44287</v>
      </c>
      <c r="B1915" s="66" t="s">
        <v>210</v>
      </c>
      <c r="C1915" s="66" t="s">
        <v>137</v>
      </c>
      <c r="D1915" s="67">
        <v>604408.6</v>
      </c>
      <c r="E1915" s="66">
        <v>0.20369999999999999</v>
      </c>
      <c r="F1915" s="67">
        <v>123118.031819999</v>
      </c>
      <c r="G1915" s="66" t="s">
        <v>50</v>
      </c>
      <c r="H1915" s="68">
        <v>4.7030357530112899E-4</v>
      </c>
      <c r="I1915" s="87">
        <v>57.902850548984198</v>
      </c>
      <c r="J1915" s="69" t="str">
        <f>_xlfn.XLOOKUP(SimpleBB[[#This Row],[customer_code]],'Input  - indicative charges'!$B$13:$B$69,'Input  - indicative charges'!$E$13:$E$69)</f>
        <v>North Island generation</v>
      </c>
      <c r="K1915" s="70">
        <f t="shared" si="29"/>
        <v>53.52849515715711</v>
      </c>
    </row>
    <row r="1916" spans="1:11" x14ac:dyDescent="0.25">
      <c r="A1916" s="65">
        <v>44287</v>
      </c>
      <c r="B1916" s="66" t="s">
        <v>210</v>
      </c>
      <c r="C1916" s="66" t="s">
        <v>137</v>
      </c>
      <c r="D1916" s="67">
        <v>604408.6</v>
      </c>
      <c r="E1916" s="66">
        <v>0.20369999999999999</v>
      </c>
      <c r="F1916" s="67">
        <v>123118.031819999</v>
      </c>
      <c r="G1916" s="66" t="s">
        <v>52</v>
      </c>
      <c r="H1916" s="68">
        <v>9.4283701262956696E-4</v>
      </c>
      <c r="I1916" s="87">
        <v>116.080237322</v>
      </c>
      <c r="J1916" s="69" t="str">
        <f>_xlfn.XLOOKUP(SimpleBB[[#This Row],[customer_code]],'Input  - indicative charges'!$B$13:$B$69,'Input  - indicative charges'!$E$13:$E$69)</f>
        <v>North Island generation</v>
      </c>
      <c r="K1916" s="70">
        <f t="shared" si="29"/>
        <v>107.31078629843607</v>
      </c>
    </row>
    <row r="1917" spans="1:11" x14ac:dyDescent="0.25">
      <c r="A1917" s="65">
        <v>44287</v>
      </c>
      <c r="B1917" s="66" t="s">
        <v>210</v>
      </c>
      <c r="C1917" s="66" t="s">
        <v>137</v>
      </c>
      <c r="D1917" s="67">
        <v>604408.6</v>
      </c>
      <c r="E1917" s="66">
        <v>0.20369999999999999</v>
      </c>
      <c r="F1917" s="67">
        <v>123118.031819999</v>
      </c>
      <c r="G1917" s="66" t="s">
        <v>54</v>
      </c>
      <c r="H1917" s="68">
        <v>3.3466943435247398E-3</v>
      </c>
      <c r="I1917" s="87">
        <v>412.03842067789202</v>
      </c>
      <c r="J1917" s="69" t="str">
        <f>_xlfn.XLOOKUP(SimpleBB[[#This Row],[customer_code]],'Input  - indicative charges'!$B$13:$B$69,'Input  - indicative charges'!$E$13:$E$69)</f>
        <v>Upper South Island distributor</v>
      </c>
      <c r="K1917" s="70">
        <f t="shared" si="29"/>
        <v>380.91037654805297</v>
      </c>
    </row>
    <row r="1918" spans="1:11" x14ac:dyDescent="0.25">
      <c r="A1918" s="65">
        <v>44287</v>
      </c>
      <c r="B1918" s="66" t="s">
        <v>210</v>
      </c>
      <c r="C1918" s="66" t="s">
        <v>137</v>
      </c>
      <c r="D1918" s="67">
        <v>604408.6</v>
      </c>
      <c r="E1918" s="66">
        <v>0.20369999999999999</v>
      </c>
      <c r="F1918" s="67">
        <v>123118.031819999</v>
      </c>
      <c r="G1918" s="66" t="s">
        <v>56</v>
      </c>
      <c r="H1918" s="68">
        <v>8.7668567174463002E-3</v>
      </c>
      <c r="I1918" s="87">
        <v>1079.35814429993</v>
      </c>
      <c r="J1918" s="69" t="str">
        <f>_xlfn.XLOOKUP(SimpleBB[[#This Row],[customer_code]],'Input  - indicative charges'!$B$13:$B$69,'Input  - indicative charges'!$E$13:$E$69)</f>
        <v>Upper North Island distributor</v>
      </c>
      <c r="K1918" s="70">
        <f t="shared" si="29"/>
        <v>997.81645725920953</v>
      </c>
    </row>
    <row r="1919" spans="1:11" x14ac:dyDescent="0.25">
      <c r="A1919" s="65">
        <v>44287</v>
      </c>
      <c r="B1919" s="66" t="s">
        <v>210</v>
      </c>
      <c r="C1919" s="66" t="s">
        <v>137</v>
      </c>
      <c r="D1919" s="67">
        <v>604408.6</v>
      </c>
      <c r="E1919" s="66">
        <v>0.20369999999999999</v>
      </c>
      <c r="F1919" s="67">
        <v>123118.031819999</v>
      </c>
      <c r="G1919" s="66" t="s">
        <v>58</v>
      </c>
      <c r="H1919" s="68">
        <v>5.8156401134401602E-4</v>
      </c>
      <c r="I1919" s="87">
        <v>71.601016454019401</v>
      </c>
      <c r="J1919" s="69" t="str">
        <f>_xlfn.XLOOKUP(SimpleBB[[#This Row],[customer_code]],'Input  - indicative charges'!$B$13:$B$69,'Input  - indicative charges'!$E$13:$E$69)</f>
        <v>North Island generation</v>
      </c>
      <c r="K1919" s="70">
        <f t="shared" si="29"/>
        <v>66.191813117458722</v>
      </c>
    </row>
    <row r="1920" spans="1:11" x14ac:dyDescent="0.25">
      <c r="A1920" s="65">
        <v>44287</v>
      </c>
      <c r="B1920" s="66" t="s">
        <v>210</v>
      </c>
      <c r="C1920" s="66" t="s">
        <v>137</v>
      </c>
      <c r="D1920" s="67">
        <v>604408.6</v>
      </c>
      <c r="E1920" s="66">
        <v>0.20369999999999999</v>
      </c>
      <c r="F1920" s="67">
        <v>123118.031819999</v>
      </c>
      <c r="G1920" s="66" t="s">
        <v>60</v>
      </c>
      <c r="H1920" s="68">
        <v>2.0900081046887599E-2</v>
      </c>
      <c r="I1920" s="87">
        <v>2573.17684337128</v>
      </c>
      <c r="J1920" s="69" t="str">
        <f>_xlfn.XLOOKUP(SimpleBB[[#This Row],[customer_code]],'Input  - indicative charges'!$B$13:$B$69,'Input  - indicative charges'!$E$13:$E$69)</f>
        <v>Major Industrial</v>
      </c>
      <c r="K1920" s="70">
        <f t="shared" si="29"/>
        <v>2378.7824415032146</v>
      </c>
    </row>
    <row r="1921" spans="1:11" x14ac:dyDescent="0.25">
      <c r="A1921" s="65">
        <v>44287</v>
      </c>
      <c r="B1921" s="66" t="s">
        <v>210</v>
      </c>
      <c r="C1921" s="66" t="s">
        <v>137</v>
      </c>
      <c r="D1921" s="67">
        <v>604408.6</v>
      </c>
      <c r="E1921" s="66">
        <v>0.20369999999999999</v>
      </c>
      <c r="F1921" s="67">
        <v>123118.031819999</v>
      </c>
      <c r="G1921" s="66" t="s">
        <v>62</v>
      </c>
      <c r="H1921" s="68">
        <v>3.32040512930709E-3</v>
      </c>
      <c r="I1921" s="87">
        <v>408.80174436532099</v>
      </c>
      <c r="J1921" s="69" t="str">
        <f>_xlfn.XLOOKUP(SimpleBB[[#This Row],[customer_code]],'Input  - indicative charges'!$B$13:$B$69,'Input  - indicative charges'!$E$13:$E$69)</f>
        <v>Major Industrial</v>
      </c>
      <c r="K1921" s="70">
        <f t="shared" si="29"/>
        <v>377.91821967356236</v>
      </c>
    </row>
    <row r="1922" spans="1:11" x14ac:dyDescent="0.25">
      <c r="A1922" s="65">
        <v>44287</v>
      </c>
      <c r="B1922" s="66" t="s">
        <v>210</v>
      </c>
      <c r="C1922" s="66" t="s">
        <v>137</v>
      </c>
      <c r="D1922" s="67">
        <v>604408.6</v>
      </c>
      <c r="E1922" s="66">
        <v>0.20369999999999999</v>
      </c>
      <c r="F1922" s="67">
        <v>123118.031819999</v>
      </c>
      <c r="G1922" s="66" t="s">
        <v>64</v>
      </c>
      <c r="H1922" s="68">
        <v>1.8037109812550899E-4</v>
      </c>
      <c r="I1922" s="87">
        <v>22.206934598424802</v>
      </c>
      <c r="J1922" s="69" t="str">
        <f>_xlfn.XLOOKUP(SimpleBB[[#This Row],[customer_code]],'Input  - indicative charges'!$B$13:$B$69,'Input  - indicative charges'!$E$13:$E$69)</f>
        <v>Major Industrial</v>
      </c>
      <c r="K1922" s="70">
        <f t="shared" si="29"/>
        <v>20.529279298632737</v>
      </c>
    </row>
    <row r="1923" spans="1:11" x14ac:dyDescent="0.25">
      <c r="A1923" s="65">
        <v>44287</v>
      </c>
      <c r="B1923" s="66" t="s">
        <v>210</v>
      </c>
      <c r="C1923" s="66" t="s">
        <v>137</v>
      </c>
      <c r="D1923" s="67">
        <v>604408.6</v>
      </c>
      <c r="E1923" s="66">
        <v>0.20369999999999999</v>
      </c>
      <c r="F1923" s="67">
        <v>123118.031819999</v>
      </c>
      <c r="G1923" s="66" t="s">
        <v>66</v>
      </c>
      <c r="H1923" s="68">
        <v>0.203885607052221</v>
      </c>
      <c r="I1923" s="87">
        <v>25101.9946566953</v>
      </c>
      <c r="J1923" s="69" t="str">
        <f>_xlfn.XLOOKUP(SimpleBB[[#This Row],[customer_code]],'Input  - indicative charges'!$B$13:$B$69,'Input  - indicative charges'!$E$13:$E$69)</f>
        <v>Upper South Island distributor</v>
      </c>
      <c r="K1923" s="70">
        <f t="shared" si="29"/>
        <v>23205.627817566405</v>
      </c>
    </row>
    <row r="1924" spans="1:11" x14ac:dyDescent="0.25">
      <c r="A1924" s="65">
        <v>44287</v>
      </c>
      <c r="B1924" s="66" t="s">
        <v>210</v>
      </c>
      <c r="C1924" s="66" t="s">
        <v>137</v>
      </c>
      <c r="D1924" s="67">
        <v>604408.6</v>
      </c>
      <c r="E1924" s="66">
        <v>0.20369999999999999</v>
      </c>
      <c r="F1924" s="67">
        <v>123118.031819999</v>
      </c>
      <c r="G1924" s="66" t="s">
        <v>68</v>
      </c>
      <c r="H1924" s="68">
        <v>3.36387536413073E-3</v>
      </c>
      <c r="I1924" s="87">
        <v>414.15371411956102</v>
      </c>
      <c r="J1924" s="69" t="str">
        <f>_xlfn.XLOOKUP(SimpleBB[[#This Row],[customer_code]],'Input  - indicative charges'!$B$13:$B$69,'Input  - indicative charges'!$E$13:$E$69)</f>
        <v>Major Industrial</v>
      </c>
      <c r="K1924" s="70">
        <f t="shared" si="29"/>
        <v>382.86586705801597</v>
      </c>
    </row>
    <row r="1925" spans="1:11" x14ac:dyDescent="0.25">
      <c r="A1925" s="65">
        <v>44287</v>
      </c>
      <c r="B1925" s="66" t="s">
        <v>210</v>
      </c>
      <c r="C1925" s="66" t="s">
        <v>137</v>
      </c>
      <c r="D1925" s="67">
        <v>604408.6</v>
      </c>
      <c r="E1925" s="66">
        <v>0.20369999999999999</v>
      </c>
      <c r="F1925" s="67">
        <v>123118.031819999</v>
      </c>
      <c r="G1925" s="66" t="s">
        <v>70</v>
      </c>
      <c r="H1925" s="68">
        <v>1.6406856206139801E-2</v>
      </c>
      <c r="I1925" s="87">
        <v>2019.97984445368</v>
      </c>
      <c r="J1925" s="69" t="str">
        <f>_xlfn.XLOOKUP(SimpleBB[[#This Row],[customer_code]],'Input  - indicative charges'!$B$13:$B$69,'Input  - indicative charges'!$E$13:$E$69)</f>
        <v>Lower North Island distributor</v>
      </c>
      <c r="K1925" s="70">
        <f t="shared" si="29"/>
        <v>1867.3775176218965</v>
      </c>
    </row>
    <row r="1926" spans="1:11" x14ac:dyDescent="0.25">
      <c r="A1926" s="65">
        <v>44287</v>
      </c>
      <c r="B1926" s="66" t="s">
        <v>210</v>
      </c>
      <c r="C1926" s="66" t="s">
        <v>137</v>
      </c>
      <c r="D1926" s="67">
        <v>604408.6</v>
      </c>
      <c r="E1926" s="66">
        <v>0.20369999999999999</v>
      </c>
      <c r="F1926" s="67">
        <v>123118.031819999</v>
      </c>
      <c r="G1926" s="66" t="s">
        <v>72</v>
      </c>
      <c r="H1926" s="68">
        <v>1.5543712867389901E-2</v>
      </c>
      <c r="I1926" s="87">
        <v>1913.7113354082501</v>
      </c>
      <c r="J1926" s="69" t="str">
        <f>_xlfn.XLOOKUP(SimpleBB[[#This Row],[customer_code]],'Input  - indicative charges'!$B$13:$B$69,'Input  - indicative charges'!$E$13:$E$69)</f>
        <v>Lower South Island distributor</v>
      </c>
      <c r="K1926" s="70">
        <f t="shared" si="29"/>
        <v>1769.1372182607383</v>
      </c>
    </row>
    <row r="1927" spans="1:11" x14ac:dyDescent="0.25">
      <c r="A1927" s="65">
        <v>44287</v>
      </c>
      <c r="B1927" s="66" t="s">
        <v>210</v>
      </c>
      <c r="C1927" s="66" t="s">
        <v>137</v>
      </c>
      <c r="D1927" s="67">
        <v>604408.6</v>
      </c>
      <c r="E1927" s="66">
        <v>0.20369999999999999</v>
      </c>
      <c r="F1927" s="67">
        <v>123118.031819999</v>
      </c>
      <c r="G1927" s="66" t="s">
        <v>74</v>
      </c>
      <c r="H1927" s="68">
        <v>1.06120009737374E-4</v>
      </c>
      <c r="I1927" s="87">
        <v>13.065286735584801</v>
      </c>
      <c r="J1927" s="69" t="str">
        <f>_xlfn.XLOOKUP(SimpleBB[[#This Row],[customer_code]],'Input  - indicative charges'!$B$13:$B$69,'Input  - indicative charges'!$E$13:$E$69)</f>
        <v>Major Industrial</v>
      </c>
      <c r="K1927" s="70">
        <f t="shared" si="29"/>
        <v>12.078250571808663</v>
      </c>
    </row>
    <row r="1928" spans="1:11" x14ac:dyDescent="0.25">
      <c r="A1928" s="65">
        <v>44287</v>
      </c>
      <c r="B1928" s="66" t="s">
        <v>210</v>
      </c>
      <c r="C1928" s="66" t="s">
        <v>137</v>
      </c>
      <c r="D1928" s="67">
        <v>604408.6</v>
      </c>
      <c r="E1928" s="66">
        <v>0.20369999999999999</v>
      </c>
      <c r="F1928" s="67">
        <v>123118.031819999</v>
      </c>
      <c r="G1928" s="66" t="s">
        <v>76</v>
      </c>
      <c r="H1928" s="68">
        <v>2.8649261345803801E-4</v>
      </c>
      <c r="I1928" s="87">
        <v>35.272406699921703</v>
      </c>
      <c r="J1928" s="69" t="str">
        <f>_xlfn.XLOOKUP(SimpleBB[[#This Row],[customer_code]],'Input  - indicative charges'!$B$13:$B$69,'Input  - indicative charges'!$E$13:$E$69)</f>
        <v>Lower North Island distributor</v>
      </c>
      <c r="K1928" s="70">
        <f t="shared" si="29"/>
        <v>32.607701232615014</v>
      </c>
    </row>
    <row r="1929" spans="1:11" x14ac:dyDescent="0.25">
      <c r="A1929" s="65">
        <v>44287</v>
      </c>
      <c r="B1929" s="66" t="s">
        <v>210</v>
      </c>
      <c r="C1929" s="66" t="s">
        <v>137</v>
      </c>
      <c r="D1929" s="67">
        <v>604408.6</v>
      </c>
      <c r="E1929" s="66">
        <v>0.20369999999999999</v>
      </c>
      <c r="F1929" s="67">
        <v>123118.031819999</v>
      </c>
      <c r="G1929" s="66" t="s">
        <v>78</v>
      </c>
      <c r="H1929" s="68">
        <v>1.33261154508542E-5</v>
      </c>
      <c r="I1929" s="87">
        <v>1.6406851061152601</v>
      </c>
      <c r="J1929" s="69" t="str">
        <f>_xlfn.XLOOKUP(SimpleBB[[#This Row],[customer_code]],'Input  - indicative charges'!$B$13:$B$69,'Input  - indicative charges'!$E$13:$E$69)</f>
        <v>North Island generation</v>
      </c>
      <c r="K1929" s="70">
        <f t="shared" si="29"/>
        <v>1.5167371541201471</v>
      </c>
    </row>
    <row r="1930" spans="1:11" x14ac:dyDescent="0.25">
      <c r="A1930" s="65">
        <v>44287</v>
      </c>
      <c r="B1930" s="66" t="s">
        <v>210</v>
      </c>
      <c r="C1930" s="66" t="s">
        <v>137</v>
      </c>
      <c r="D1930" s="67">
        <v>604408.6</v>
      </c>
      <c r="E1930" s="66">
        <v>0.20369999999999999</v>
      </c>
      <c r="F1930" s="67">
        <v>123118.031819999</v>
      </c>
      <c r="G1930" s="66" t="s">
        <v>80</v>
      </c>
      <c r="H1930" s="68">
        <v>3.2250400291788399E-6</v>
      </c>
      <c r="I1930" s="87">
        <v>0.397060580933214</v>
      </c>
      <c r="J1930" s="69" t="str">
        <f>_xlfn.XLOOKUP(SimpleBB[[#This Row],[customer_code]],'Input  - indicative charges'!$B$13:$B$69,'Input  - indicative charges'!$E$13:$E$69)</f>
        <v>Major Industrial</v>
      </c>
      <c r="K1930" s="70">
        <f t="shared" si="29"/>
        <v>0.36706405957684579</v>
      </c>
    </row>
    <row r="1931" spans="1:11" x14ac:dyDescent="0.25">
      <c r="A1931" s="65">
        <v>44287</v>
      </c>
      <c r="B1931" s="66" t="s">
        <v>210</v>
      </c>
      <c r="C1931" s="66" t="s">
        <v>137</v>
      </c>
      <c r="D1931" s="67">
        <v>604408.6</v>
      </c>
      <c r="E1931" s="66">
        <v>0.20369999999999999</v>
      </c>
      <c r="F1931" s="67">
        <v>123118.031819999</v>
      </c>
      <c r="G1931" s="66" t="s">
        <v>82</v>
      </c>
      <c r="H1931" s="68">
        <v>2.63810642465579E-3</v>
      </c>
      <c r="I1931" s="87">
        <v>324.79847073531801</v>
      </c>
      <c r="J1931" s="69" t="str">
        <f>_xlfn.XLOOKUP(SimpleBB[[#This Row],[customer_code]],'Input  - indicative charges'!$B$13:$B$69,'Input  - indicative charges'!$E$13:$E$69)</f>
        <v>Major Industrial</v>
      </c>
      <c r="K1931" s="70">
        <f t="shared" si="29"/>
        <v>300.26109600769058</v>
      </c>
    </row>
    <row r="1932" spans="1:11" x14ac:dyDescent="0.25">
      <c r="A1932" s="65">
        <v>44287</v>
      </c>
      <c r="B1932" s="66" t="s">
        <v>210</v>
      </c>
      <c r="C1932" s="66" t="s">
        <v>137</v>
      </c>
      <c r="D1932" s="67">
        <v>604408.6</v>
      </c>
      <c r="E1932" s="66">
        <v>0.20369999999999999</v>
      </c>
      <c r="F1932" s="67">
        <v>123118.031819999</v>
      </c>
      <c r="G1932" s="66" t="s">
        <v>84</v>
      </c>
      <c r="H1932" s="68">
        <v>3.4207500202846902E-7</v>
      </c>
      <c r="I1932" s="87">
        <v>4.2115600984567701E-2</v>
      </c>
      <c r="J1932" s="69" t="str">
        <f>_xlfn.XLOOKUP(SimpleBB[[#This Row],[customer_code]],'Input  - indicative charges'!$B$13:$B$69,'Input  - indicative charges'!$E$13:$E$69)</f>
        <v>Major Industrial</v>
      </c>
      <c r="K1932" s="70">
        <f t="shared" si="29"/>
        <v>3.8933916412906937E-2</v>
      </c>
    </row>
    <row r="1933" spans="1:11" x14ac:dyDescent="0.25">
      <c r="A1933" s="65">
        <v>44287</v>
      </c>
      <c r="B1933" s="66" t="s">
        <v>210</v>
      </c>
      <c r="C1933" s="66" t="s">
        <v>137</v>
      </c>
      <c r="D1933" s="67">
        <v>604408.6</v>
      </c>
      <c r="E1933" s="66">
        <v>0.20369999999999999</v>
      </c>
      <c r="F1933" s="67">
        <v>123118.031819999</v>
      </c>
      <c r="G1933" s="66" t="s">
        <v>86</v>
      </c>
      <c r="H1933" s="68">
        <v>7.92425150424773E-6</v>
      </c>
      <c r="I1933" s="87">
        <v>0.97561824884965498</v>
      </c>
      <c r="J1933" s="69" t="str">
        <f>_xlfn.XLOOKUP(SimpleBB[[#This Row],[customer_code]],'Input  - indicative charges'!$B$13:$B$69,'Input  - indicative charges'!$E$13:$E$69)</f>
        <v>North Island generation</v>
      </c>
      <c r="K1933" s="70">
        <f t="shared" si="29"/>
        <v>0.90191374368699395</v>
      </c>
    </row>
    <row r="1934" spans="1:11" x14ac:dyDescent="0.25">
      <c r="A1934" s="65">
        <v>44287</v>
      </c>
      <c r="B1934" s="66" t="s">
        <v>210</v>
      </c>
      <c r="C1934" s="66" t="s">
        <v>137</v>
      </c>
      <c r="D1934" s="67">
        <v>604408.6</v>
      </c>
      <c r="E1934" s="66">
        <v>0.20369999999999999</v>
      </c>
      <c r="F1934" s="67">
        <v>123118.031819999</v>
      </c>
      <c r="G1934" s="66" t="s">
        <v>88</v>
      </c>
      <c r="H1934" s="68">
        <v>3.4107601632198998E-4</v>
      </c>
      <c r="I1934" s="87">
        <v>41.992607830569597</v>
      </c>
      <c r="J1934" s="69" t="str">
        <f>_xlfn.XLOOKUP(SimpleBB[[#This Row],[customer_code]],'Input  - indicative charges'!$B$13:$B$69,'Input  - indicative charges'!$E$13:$E$69)</f>
        <v>North Island generation</v>
      </c>
      <c r="K1934" s="70">
        <f t="shared" ref="K1934:K1997" si="30">I1934*$L$9</f>
        <v>38.820214956316619</v>
      </c>
    </row>
    <row r="1935" spans="1:11" x14ac:dyDescent="0.25">
      <c r="A1935" s="65">
        <v>44287</v>
      </c>
      <c r="B1935" s="66" t="s">
        <v>210</v>
      </c>
      <c r="C1935" s="66" t="s">
        <v>137</v>
      </c>
      <c r="D1935" s="67">
        <v>604408.6</v>
      </c>
      <c r="E1935" s="66">
        <v>0.20369999999999999</v>
      </c>
      <c r="F1935" s="67">
        <v>123118.031819999</v>
      </c>
      <c r="G1935" s="66" t="s">
        <v>90</v>
      </c>
      <c r="H1935" s="68">
        <v>4.0301747014108699E-2</v>
      </c>
      <c r="I1935" s="87">
        <v>4961.8717712846201</v>
      </c>
      <c r="J1935" s="69" t="str">
        <f>_xlfn.XLOOKUP(SimpleBB[[#This Row],[customer_code]],'Input  - indicative charges'!$B$13:$B$69,'Input  - indicative charges'!$E$13:$E$69)</f>
        <v>Upper South Island distributor</v>
      </c>
      <c r="K1935" s="70">
        <f t="shared" si="30"/>
        <v>4587.0199232238465</v>
      </c>
    </row>
    <row r="1936" spans="1:11" x14ac:dyDescent="0.25">
      <c r="A1936" s="65">
        <v>44287</v>
      </c>
      <c r="B1936" s="66" t="s">
        <v>210</v>
      </c>
      <c r="C1936" s="66" t="s">
        <v>137</v>
      </c>
      <c r="D1936" s="67">
        <v>604408.6</v>
      </c>
      <c r="E1936" s="66">
        <v>0.20369999999999999</v>
      </c>
      <c r="F1936" s="67">
        <v>123118.031819999</v>
      </c>
      <c r="G1936" s="66" t="s">
        <v>92</v>
      </c>
      <c r="H1936" s="68">
        <v>5.3458719990827404E-6</v>
      </c>
      <c r="I1936" s="87">
        <v>0.65817323888871604</v>
      </c>
      <c r="J1936" s="69" t="str">
        <f>_xlfn.XLOOKUP(SimpleBB[[#This Row],[customer_code]],'Input  - indicative charges'!$B$13:$B$69,'Input  - indicative charges'!$E$13:$E$69)</f>
        <v>North Island generation</v>
      </c>
      <c r="K1936" s="70">
        <f t="shared" si="30"/>
        <v>0.60845058052229362</v>
      </c>
    </row>
    <row r="1937" spans="1:11" x14ac:dyDescent="0.25">
      <c r="A1937" s="65">
        <v>44287</v>
      </c>
      <c r="B1937" s="66" t="s">
        <v>210</v>
      </c>
      <c r="C1937" s="66" t="s">
        <v>137</v>
      </c>
      <c r="D1937" s="67">
        <v>604408.6</v>
      </c>
      <c r="E1937" s="66">
        <v>0.20369999999999999</v>
      </c>
      <c r="F1937" s="67">
        <v>123118.031819999</v>
      </c>
      <c r="G1937" s="66" t="s">
        <v>94</v>
      </c>
      <c r="H1937" s="68">
        <v>3.2268895815224399E-5</v>
      </c>
      <c r="I1937" s="87">
        <v>3.9728829417750702</v>
      </c>
      <c r="J1937" s="69" t="str">
        <f>_xlfn.XLOOKUP(SimpleBB[[#This Row],[customer_code]],'Input  - indicative charges'!$B$13:$B$69,'Input  - indicative charges'!$E$13:$E$69)</f>
        <v>North Island generation</v>
      </c>
      <c r="K1937" s="70">
        <f t="shared" si="30"/>
        <v>3.6727456989160219</v>
      </c>
    </row>
    <row r="1938" spans="1:11" x14ac:dyDescent="0.25">
      <c r="A1938" s="65">
        <v>44287</v>
      </c>
      <c r="B1938" s="66" t="s">
        <v>210</v>
      </c>
      <c r="C1938" s="66" t="s">
        <v>137</v>
      </c>
      <c r="D1938" s="67">
        <v>604408.6</v>
      </c>
      <c r="E1938" s="66">
        <v>0.20369999999999999</v>
      </c>
      <c r="F1938" s="67">
        <v>123118.031819999</v>
      </c>
      <c r="G1938" s="66" t="s">
        <v>96</v>
      </c>
      <c r="H1938" s="68">
        <v>1.1313693520826199E-3</v>
      </c>
      <c r="I1938" s="87">
        <v>139.29196788988099</v>
      </c>
      <c r="J1938" s="69" t="str">
        <f>_xlfn.XLOOKUP(SimpleBB[[#This Row],[customer_code]],'Input  - indicative charges'!$B$13:$B$69,'Input  - indicative charges'!$E$13:$E$69)</f>
        <v>Upper North Island distributor</v>
      </c>
      <c r="K1938" s="70">
        <f t="shared" si="30"/>
        <v>128.76895278785514</v>
      </c>
    </row>
    <row r="1939" spans="1:11" x14ac:dyDescent="0.25">
      <c r="A1939" s="65">
        <v>44287</v>
      </c>
      <c r="B1939" s="66" t="s">
        <v>210</v>
      </c>
      <c r="C1939" s="66" t="s">
        <v>137</v>
      </c>
      <c r="D1939" s="67">
        <v>604408.6</v>
      </c>
      <c r="E1939" s="66">
        <v>0.20369999999999999</v>
      </c>
      <c r="F1939" s="67">
        <v>123118.031819999</v>
      </c>
      <c r="G1939" s="66" t="s">
        <v>98</v>
      </c>
      <c r="H1939" s="68">
        <v>3.3338825030165701E-4</v>
      </c>
      <c r="I1939" s="87">
        <v>41.0461052090536</v>
      </c>
      <c r="J1939" s="69" t="str">
        <f>_xlfn.XLOOKUP(SimpleBB[[#This Row],[customer_code]],'Input  - indicative charges'!$B$13:$B$69,'Input  - indicative charges'!$E$13:$E$69)</f>
        <v>Major Industrial</v>
      </c>
      <c r="K1939" s="70">
        <f t="shared" si="30"/>
        <v>37.94521725738305</v>
      </c>
    </row>
    <row r="1940" spans="1:11" x14ac:dyDescent="0.25">
      <c r="A1940" s="65">
        <v>44287</v>
      </c>
      <c r="B1940" s="66" t="s">
        <v>210</v>
      </c>
      <c r="C1940" s="66" t="s">
        <v>137</v>
      </c>
      <c r="D1940" s="67">
        <v>604408.6</v>
      </c>
      <c r="E1940" s="66">
        <v>0.20369999999999999</v>
      </c>
      <c r="F1940" s="67">
        <v>123118.031819999</v>
      </c>
      <c r="G1940" s="66" t="s">
        <v>100</v>
      </c>
      <c r="H1940" s="68">
        <v>9.0468780107810396E-5</v>
      </c>
      <c r="I1940" s="87">
        <v>11.1383381480299</v>
      </c>
      <c r="J1940" s="69" t="str">
        <f>_xlfn.XLOOKUP(SimpleBB[[#This Row],[customer_code]],'Input  - indicative charges'!$B$13:$B$69,'Input  - indicative charges'!$E$13:$E$69)</f>
        <v>North Island generation</v>
      </c>
      <c r="K1940" s="70">
        <f t="shared" si="30"/>
        <v>10.296876128943126</v>
      </c>
    </row>
    <row r="1941" spans="1:11" x14ac:dyDescent="0.25">
      <c r="A1941" s="65">
        <v>44287</v>
      </c>
      <c r="B1941" s="66" t="s">
        <v>210</v>
      </c>
      <c r="C1941" s="66" t="s">
        <v>137</v>
      </c>
      <c r="D1941" s="67">
        <v>604408.6</v>
      </c>
      <c r="E1941" s="66">
        <v>0.20369999999999999</v>
      </c>
      <c r="F1941" s="67">
        <v>123118.031819999</v>
      </c>
      <c r="G1941" s="66" t="s">
        <v>102</v>
      </c>
      <c r="H1941" s="68">
        <v>1.46641467213424E-2</v>
      </c>
      <c r="I1941" s="87">
        <v>1805.42088265138</v>
      </c>
      <c r="J1941" s="69" t="str">
        <f>_xlfn.XLOOKUP(SimpleBB[[#This Row],[customer_code]],'Input  - indicative charges'!$B$13:$B$69,'Input  - indicative charges'!$E$13:$E$69)</f>
        <v>Lower North Island distributor</v>
      </c>
      <c r="K1941" s="70">
        <f t="shared" si="30"/>
        <v>1669.0277258781709</v>
      </c>
    </row>
    <row r="1942" spans="1:11" x14ac:dyDescent="0.25">
      <c r="A1942" s="65">
        <v>44287</v>
      </c>
      <c r="B1942" s="66" t="s">
        <v>210</v>
      </c>
      <c r="C1942" s="66" t="s">
        <v>137</v>
      </c>
      <c r="D1942" s="67">
        <v>604408.6</v>
      </c>
      <c r="E1942" s="66">
        <v>0.20369999999999999</v>
      </c>
      <c r="F1942" s="67">
        <v>123118.031819999</v>
      </c>
      <c r="G1942" s="66" t="s">
        <v>104</v>
      </c>
      <c r="H1942" s="68">
        <v>6.2974985407306802E-3</v>
      </c>
      <c r="I1942" s="87">
        <v>775.335625724083</v>
      </c>
      <c r="J1942" s="69" t="str">
        <f>_xlfn.XLOOKUP(SimpleBB[[#This Row],[customer_code]],'Input  - indicative charges'!$B$13:$B$69,'Input  - indicative charges'!$E$13:$E$69)</f>
        <v>Lower North Island distributor</v>
      </c>
      <c r="K1942" s="70">
        <f t="shared" si="30"/>
        <v>716.76176376900389</v>
      </c>
    </row>
    <row r="1943" spans="1:11" x14ac:dyDescent="0.25">
      <c r="A1943" s="65">
        <v>44287</v>
      </c>
      <c r="B1943" s="66" t="s">
        <v>210</v>
      </c>
      <c r="C1943" s="66" t="s">
        <v>137</v>
      </c>
      <c r="D1943" s="67">
        <v>604408.6</v>
      </c>
      <c r="E1943" s="66">
        <v>0.20369999999999999</v>
      </c>
      <c r="F1943" s="67">
        <v>123118.031819999</v>
      </c>
      <c r="G1943" s="66" t="s">
        <v>106</v>
      </c>
      <c r="H1943" s="68">
        <v>6.87914987699524E-2</v>
      </c>
      <c r="I1943" s="87">
        <v>8469.4739345044909</v>
      </c>
      <c r="J1943" s="69" t="str">
        <f>_xlfn.XLOOKUP(SimpleBB[[#This Row],[customer_code]],'Input  - indicative charges'!$B$13:$B$69,'Input  - indicative charges'!$E$13:$E$69)</f>
        <v>Upper North Island distributor</v>
      </c>
      <c r="K1943" s="70">
        <f t="shared" si="30"/>
        <v>7829.6351593824138</v>
      </c>
    </row>
    <row r="1944" spans="1:11" x14ac:dyDescent="0.25">
      <c r="A1944" s="65">
        <v>44287</v>
      </c>
      <c r="B1944" s="66" t="s">
        <v>210</v>
      </c>
      <c r="C1944" s="66" t="s">
        <v>137</v>
      </c>
      <c r="D1944" s="67">
        <v>604408.6</v>
      </c>
      <c r="E1944" s="66">
        <v>0.20369999999999999</v>
      </c>
      <c r="F1944" s="67">
        <v>123118.031819999</v>
      </c>
      <c r="G1944" s="66" t="s">
        <v>108</v>
      </c>
      <c r="H1944" s="68">
        <v>1.8664468972102799E-3</v>
      </c>
      <c r="I1944" s="87">
        <v>229.79326848107601</v>
      </c>
      <c r="J1944" s="69" t="str">
        <f>_xlfn.XLOOKUP(SimpleBB[[#This Row],[customer_code]],'Input  - indicative charges'!$B$13:$B$69,'Input  - indicative charges'!$E$13:$E$69)</f>
        <v>Lower North Island distributor</v>
      </c>
      <c r="K1944" s="70">
        <f t="shared" si="30"/>
        <v>212.4332004800128</v>
      </c>
    </row>
    <row r="1945" spans="1:11" x14ac:dyDescent="0.25">
      <c r="A1945" s="65">
        <v>44287</v>
      </c>
      <c r="B1945" s="66" t="s">
        <v>210</v>
      </c>
      <c r="C1945" s="66" t="s">
        <v>137</v>
      </c>
      <c r="D1945" s="67">
        <v>604408.6</v>
      </c>
      <c r="E1945" s="66">
        <v>0.20369999999999999</v>
      </c>
      <c r="F1945" s="67">
        <v>123118.031819999</v>
      </c>
      <c r="G1945" s="66" t="s">
        <v>110</v>
      </c>
      <c r="H1945" s="68">
        <v>1.80412278604071E-2</v>
      </c>
      <c r="I1945" s="87">
        <v>2221.2004657894799</v>
      </c>
      <c r="J1945" s="69" t="str">
        <f>_xlfn.XLOOKUP(SimpleBB[[#This Row],[customer_code]],'Input  - indicative charges'!$B$13:$B$69,'Input  - indicative charges'!$E$13:$E$69)</f>
        <v>Lower South Island distributor</v>
      </c>
      <c r="K1945" s="70">
        <f t="shared" si="30"/>
        <v>2053.3966333057006</v>
      </c>
    </row>
    <row r="1946" spans="1:11" x14ac:dyDescent="0.25">
      <c r="A1946" s="65">
        <v>44287</v>
      </c>
      <c r="B1946" s="66" t="s">
        <v>210</v>
      </c>
      <c r="C1946" s="66" t="s">
        <v>137</v>
      </c>
      <c r="D1946" s="67">
        <v>604408.6</v>
      </c>
      <c r="E1946" s="66">
        <v>0.20369999999999999</v>
      </c>
      <c r="F1946" s="67">
        <v>123118.031819999</v>
      </c>
      <c r="G1946" s="66" t="s">
        <v>112</v>
      </c>
      <c r="H1946" s="68">
        <v>2.8175844826599199E-4</v>
      </c>
      <c r="I1946" s="87">
        <v>34.689545599166202</v>
      </c>
      <c r="J1946" s="69" t="str">
        <f>_xlfn.XLOOKUP(SimpleBB[[#This Row],[customer_code]],'Input  - indicative charges'!$B$13:$B$69,'Input  - indicative charges'!$E$13:$E$69)</f>
        <v>North Island generation</v>
      </c>
      <c r="K1946" s="70">
        <f t="shared" si="30"/>
        <v>32.068873224783303</v>
      </c>
    </row>
    <row r="1947" spans="1:11" x14ac:dyDescent="0.25">
      <c r="A1947" s="65">
        <v>44287</v>
      </c>
      <c r="B1947" s="66" t="s">
        <v>210</v>
      </c>
      <c r="C1947" s="66" t="s">
        <v>137</v>
      </c>
      <c r="D1947" s="67">
        <v>604408.6</v>
      </c>
      <c r="E1947" s="66">
        <v>0.20369999999999999</v>
      </c>
      <c r="F1947" s="67">
        <v>123118.031819999</v>
      </c>
      <c r="G1947" s="66" t="s">
        <v>114</v>
      </c>
      <c r="H1947" s="68">
        <v>7.4465048216663301E-3</v>
      </c>
      <c r="I1947" s="87">
        <v>916.79901758169797</v>
      </c>
      <c r="J1947" s="69" t="str">
        <f>_xlfn.XLOOKUP(SimpleBB[[#This Row],[customer_code]],'Input  - indicative charges'!$B$13:$B$69,'Input  - indicative charges'!$E$13:$E$69)</f>
        <v>Lower North Island distributor</v>
      </c>
      <c r="K1947" s="70">
        <f t="shared" si="30"/>
        <v>847.53809713033627</v>
      </c>
    </row>
    <row r="1948" spans="1:11" x14ac:dyDescent="0.25">
      <c r="A1948" s="65">
        <v>44287</v>
      </c>
      <c r="B1948" s="66" t="s">
        <v>210</v>
      </c>
      <c r="C1948" s="66" t="s">
        <v>137</v>
      </c>
      <c r="D1948" s="67">
        <v>604408.6</v>
      </c>
      <c r="E1948" s="66">
        <v>0.20369999999999999</v>
      </c>
      <c r="F1948" s="67">
        <v>123118.031819999</v>
      </c>
      <c r="G1948" s="66" t="s">
        <v>116</v>
      </c>
      <c r="H1948" s="68">
        <v>1.8300035755956601E-3</v>
      </c>
      <c r="I1948" s="87">
        <v>225.306438450901</v>
      </c>
      <c r="J1948" s="69" t="str">
        <f>_xlfn.XLOOKUP(SimpleBB[[#This Row],[customer_code]],'Input  - indicative charges'!$B$13:$B$69,'Input  - indicative charges'!$E$13:$E$69)</f>
        <v>Major Industrial</v>
      </c>
      <c r="K1948" s="70">
        <f t="shared" si="30"/>
        <v>208.28533457593215</v>
      </c>
    </row>
    <row r="1949" spans="1:11" x14ac:dyDescent="0.25">
      <c r="A1949" s="65">
        <v>44287</v>
      </c>
      <c r="B1949" s="66" t="s">
        <v>210</v>
      </c>
      <c r="C1949" s="66" t="s">
        <v>137</v>
      </c>
      <c r="D1949" s="67">
        <v>604408.6</v>
      </c>
      <c r="E1949" s="66">
        <v>0.20369999999999999</v>
      </c>
      <c r="F1949" s="67">
        <v>123118.031819999</v>
      </c>
      <c r="G1949" s="66" t="s">
        <v>118</v>
      </c>
      <c r="H1949" s="68">
        <v>7.5363557681105402E-3</v>
      </c>
      <c r="I1949" s="87">
        <v>927.86128926507502</v>
      </c>
      <c r="J1949" s="69" t="str">
        <f>_xlfn.XLOOKUP(SimpleBB[[#This Row],[customer_code]],'Input  - indicative charges'!$B$13:$B$69,'Input  - indicative charges'!$E$13:$E$69)</f>
        <v>Upper South Island distributor</v>
      </c>
      <c r="K1949" s="70">
        <f t="shared" si="30"/>
        <v>857.76465334676755</v>
      </c>
    </row>
    <row r="1950" spans="1:11" x14ac:dyDescent="0.25">
      <c r="A1950" s="65">
        <v>44287</v>
      </c>
      <c r="B1950" s="66" t="s">
        <v>210</v>
      </c>
      <c r="C1950" s="66" t="s">
        <v>137</v>
      </c>
      <c r="D1950" s="67">
        <v>604408.6</v>
      </c>
      <c r="E1950" s="66">
        <v>0.20369999999999999</v>
      </c>
      <c r="F1950" s="67">
        <v>123118.031819999</v>
      </c>
      <c r="G1950" s="66" t="s">
        <v>120</v>
      </c>
      <c r="H1950" s="68">
        <v>1.22118057538566E-3</v>
      </c>
      <c r="I1950" s="87">
        <v>150.349348938297</v>
      </c>
      <c r="J1950" s="69" t="str">
        <f>_xlfn.XLOOKUP(SimpleBB[[#This Row],[customer_code]],'Input  - indicative charges'!$B$13:$B$69,'Input  - indicative charges'!$E$13:$E$69)</f>
        <v>Lower North Island distributor</v>
      </c>
      <c r="K1950" s="70">
        <f t="shared" si="30"/>
        <v>138.99098783948457</v>
      </c>
    </row>
    <row r="1951" spans="1:11" x14ac:dyDescent="0.25">
      <c r="A1951" s="65">
        <v>44287</v>
      </c>
      <c r="B1951" s="66" t="s">
        <v>210</v>
      </c>
      <c r="C1951" s="66" t="s">
        <v>137</v>
      </c>
      <c r="D1951" s="67">
        <v>604408.6</v>
      </c>
      <c r="E1951" s="66">
        <v>0.20369999999999999</v>
      </c>
      <c r="F1951" s="67">
        <v>123118.031819999</v>
      </c>
      <c r="G1951" s="66" t="s">
        <v>241</v>
      </c>
      <c r="H1951" s="68">
        <v>6.3623669485836002E-5</v>
      </c>
      <c r="I1951" s="87">
        <v>7.8332209642623196</v>
      </c>
      <c r="J1951" s="69" t="str">
        <f>_xlfn.XLOOKUP(SimpleBB[[#This Row],[customer_code]],'Input  - indicative charges'!$B$13:$B$69,'Input  - indicative charges'!$E$13:$E$69)</f>
        <v>North Island generation</v>
      </c>
      <c r="K1951" s="70">
        <f t="shared" si="30"/>
        <v>7.2414488488047848</v>
      </c>
    </row>
    <row r="1952" spans="1:11" x14ac:dyDescent="0.25">
      <c r="A1952" s="65">
        <v>44317</v>
      </c>
      <c r="B1952" s="66" t="s">
        <v>210</v>
      </c>
      <c r="C1952" s="66" t="s">
        <v>137</v>
      </c>
      <c r="D1952" s="67">
        <v>1031198.04</v>
      </c>
      <c r="E1952" s="66">
        <v>0.1762</v>
      </c>
      <c r="F1952" s="67">
        <v>181697.094648</v>
      </c>
      <c r="G1952" s="66" t="s">
        <v>8</v>
      </c>
      <c r="H1952" s="68">
        <v>4.4906837034607898E-2</v>
      </c>
      <c r="I1952" s="87">
        <v>8159.4418190194601</v>
      </c>
      <c r="J1952" s="69" t="str">
        <f>_xlfn.XLOOKUP(SimpleBB[[#This Row],[customer_code]],'Input  - indicative charges'!$B$13:$B$69,'Input  - indicative charges'!$E$13:$E$69)</f>
        <v>Lower South Island distributor</v>
      </c>
      <c r="K1952" s="70">
        <f t="shared" si="30"/>
        <v>7543.0248727564685</v>
      </c>
    </row>
    <row r="1953" spans="1:11" x14ac:dyDescent="0.25">
      <c r="A1953" s="65">
        <v>44317</v>
      </c>
      <c r="B1953" s="66" t="s">
        <v>210</v>
      </c>
      <c r="C1953" s="66" t="s">
        <v>137</v>
      </c>
      <c r="D1953" s="67">
        <v>1031198.04</v>
      </c>
      <c r="E1953" s="66">
        <v>0.1762</v>
      </c>
      <c r="F1953" s="67">
        <v>181697.094648</v>
      </c>
      <c r="G1953" s="66" t="s">
        <v>10</v>
      </c>
      <c r="H1953" s="68">
        <v>2.09074994420022E-3</v>
      </c>
      <c r="I1953" s="87">
        <v>379.88319049664898</v>
      </c>
      <c r="J1953" s="69" t="str">
        <f>_xlfn.XLOOKUP(SimpleBB[[#This Row],[customer_code]],'Input  - indicative charges'!$B$13:$B$69,'Input  - indicative charges'!$E$13:$E$69)</f>
        <v>Upper South Island distributor</v>
      </c>
      <c r="K1953" s="70">
        <f t="shared" si="30"/>
        <v>351.18436018245393</v>
      </c>
    </row>
    <row r="1954" spans="1:11" x14ac:dyDescent="0.25">
      <c r="A1954" s="65">
        <v>44317</v>
      </c>
      <c r="B1954" s="66" t="s">
        <v>210</v>
      </c>
      <c r="C1954" s="66" t="s">
        <v>137</v>
      </c>
      <c r="D1954" s="67">
        <v>1031198.04</v>
      </c>
      <c r="E1954" s="66">
        <v>0.1762</v>
      </c>
      <c r="F1954" s="67">
        <v>181697.094648</v>
      </c>
      <c r="G1954" s="66" t="s">
        <v>12</v>
      </c>
      <c r="H1954" s="68">
        <v>4.0962985252073402E-4</v>
      </c>
      <c r="I1954" s="87">
        <v>74.428554084106196</v>
      </c>
      <c r="J1954" s="69" t="str">
        <f>_xlfn.XLOOKUP(SimpleBB[[#This Row],[customer_code]],'Input  - indicative charges'!$B$13:$B$69,'Input  - indicative charges'!$E$13:$E$69)</f>
        <v>Lower North Island distributor</v>
      </c>
      <c r="K1954" s="70">
        <f t="shared" si="30"/>
        <v>68.805740288638987</v>
      </c>
    </row>
    <row r="1955" spans="1:11" x14ac:dyDescent="0.25">
      <c r="A1955" s="65">
        <v>44317</v>
      </c>
      <c r="B1955" s="66" t="s">
        <v>210</v>
      </c>
      <c r="C1955" s="66" t="s">
        <v>137</v>
      </c>
      <c r="D1955" s="67">
        <v>1031198.04</v>
      </c>
      <c r="E1955" s="66">
        <v>0.1762</v>
      </c>
      <c r="F1955" s="67">
        <v>181697.094648</v>
      </c>
      <c r="G1955" s="66" t="s">
        <v>14</v>
      </c>
      <c r="H1955" s="68">
        <v>3.0605697268270499E-3</v>
      </c>
      <c r="I1955" s="87">
        <v>556.09662733209802</v>
      </c>
      <c r="J1955" s="69" t="str">
        <f>_xlfn.XLOOKUP(SimpleBB[[#This Row],[customer_code]],'Input  - indicative charges'!$B$13:$B$69,'Input  - indicative charges'!$E$13:$E$69)</f>
        <v>Upper North Island distributor</v>
      </c>
      <c r="K1955" s="70">
        <f t="shared" si="30"/>
        <v>514.08549563333747</v>
      </c>
    </row>
    <row r="1956" spans="1:11" x14ac:dyDescent="0.25">
      <c r="A1956" s="65">
        <v>44317</v>
      </c>
      <c r="B1956" s="66" t="s">
        <v>210</v>
      </c>
      <c r="C1956" s="66" t="s">
        <v>137</v>
      </c>
      <c r="D1956" s="67">
        <v>1031198.04</v>
      </c>
      <c r="E1956" s="66">
        <v>0.1762</v>
      </c>
      <c r="F1956" s="67">
        <v>181697.094648</v>
      </c>
      <c r="G1956" s="66" t="s">
        <v>16</v>
      </c>
      <c r="H1956" s="68">
        <v>2.6993609300270699E-2</v>
      </c>
      <c r="I1956" s="87">
        <v>4904.6603839224199</v>
      </c>
      <c r="J1956" s="69" t="str">
        <f>_xlfn.XLOOKUP(SimpleBB[[#This Row],[customer_code]],'Input  - indicative charges'!$B$13:$B$69,'Input  - indicative charges'!$E$13:$E$69)</f>
        <v>South Island generation</v>
      </c>
      <c r="K1956" s="70">
        <f t="shared" si="30"/>
        <v>4534.1306536573848</v>
      </c>
    </row>
    <row r="1957" spans="1:11" x14ac:dyDescent="0.25">
      <c r="A1957" s="65">
        <v>44317</v>
      </c>
      <c r="B1957" s="66" t="s">
        <v>210</v>
      </c>
      <c r="C1957" s="66" t="s">
        <v>137</v>
      </c>
      <c r="D1957" s="67">
        <v>1031198.04</v>
      </c>
      <c r="E1957" s="66">
        <v>0.1762</v>
      </c>
      <c r="F1957" s="67">
        <v>181697.094648</v>
      </c>
      <c r="G1957" s="66" t="s">
        <v>19</v>
      </c>
      <c r="H1957" s="68">
        <v>3.05447684077567E-2</v>
      </c>
      <c r="I1957" s="87">
        <v>5549.8956763854103</v>
      </c>
      <c r="J1957" s="69" t="str">
        <f>_xlfn.XLOOKUP(SimpleBB[[#This Row],[customer_code]],'Input  - indicative charges'!$B$13:$B$69,'Input  - indicative charges'!$E$13:$E$69)</f>
        <v>Lower South Island distributor</v>
      </c>
      <c r="K1957" s="70">
        <f t="shared" si="30"/>
        <v>5130.6207038080838</v>
      </c>
    </row>
    <row r="1958" spans="1:11" x14ac:dyDescent="0.25">
      <c r="A1958" s="65">
        <v>44317</v>
      </c>
      <c r="B1958" s="66" t="s">
        <v>210</v>
      </c>
      <c r="C1958" s="66" t="s">
        <v>137</v>
      </c>
      <c r="D1958" s="67">
        <v>1031198.04</v>
      </c>
      <c r="E1958" s="66">
        <v>0.1762</v>
      </c>
      <c r="F1958" s="67">
        <v>181697.094648</v>
      </c>
      <c r="G1958" s="66" t="s">
        <v>21</v>
      </c>
      <c r="H1958" s="68">
        <v>3.1723219254536299E-2</v>
      </c>
      <c r="I1958" s="87">
        <v>5764.0167714307499</v>
      </c>
      <c r="J1958" s="69" t="str">
        <f>_xlfn.XLOOKUP(SimpleBB[[#This Row],[customer_code]],'Input  - indicative charges'!$B$13:$B$69,'Input  - indicative charges'!$E$13:$E$69)</f>
        <v>Upper South Island distributor</v>
      </c>
      <c r="K1958" s="70">
        <f t="shared" si="30"/>
        <v>5328.5657080783567</v>
      </c>
    </row>
    <row r="1959" spans="1:11" x14ac:dyDescent="0.25">
      <c r="A1959" s="65">
        <v>44317</v>
      </c>
      <c r="B1959" s="66" t="s">
        <v>210</v>
      </c>
      <c r="C1959" s="66" t="s">
        <v>137</v>
      </c>
      <c r="D1959" s="67">
        <v>1031198.04</v>
      </c>
      <c r="E1959" s="66">
        <v>0.1762</v>
      </c>
      <c r="F1959" s="67">
        <v>181697.094648</v>
      </c>
      <c r="G1959" s="66" t="s">
        <v>23</v>
      </c>
      <c r="H1959" s="68">
        <v>1.2947084840154899E-3</v>
      </c>
      <c r="I1959" s="87">
        <v>235.244769961732</v>
      </c>
      <c r="J1959" s="69" t="str">
        <f>_xlfn.XLOOKUP(SimpleBB[[#This Row],[customer_code]],'Input  - indicative charges'!$B$13:$B$69,'Input  - indicative charges'!$E$13:$E$69)</f>
        <v>Lower North Island distributor</v>
      </c>
      <c r="K1959" s="70">
        <f t="shared" si="30"/>
        <v>217.47286032127857</v>
      </c>
    </row>
    <row r="1960" spans="1:11" x14ac:dyDescent="0.25">
      <c r="A1960" s="65">
        <v>44317</v>
      </c>
      <c r="B1960" s="66" t="s">
        <v>210</v>
      </c>
      <c r="C1960" s="66" t="s">
        <v>137</v>
      </c>
      <c r="D1960" s="67">
        <v>1031198.04</v>
      </c>
      <c r="E1960" s="66">
        <v>0.1762</v>
      </c>
      <c r="F1960" s="67">
        <v>181697.094648</v>
      </c>
      <c r="G1960" s="66" t="s">
        <v>25</v>
      </c>
      <c r="H1960" s="68">
        <v>3.6090072222569998E-2</v>
      </c>
      <c r="I1960" s="87">
        <v>6557.4612684774602</v>
      </c>
      <c r="J1960" s="69" t="str">
        <f>_xlfn.XLOOKUP(SimpleBB[[#This Row],[customer_code]],'Input  - indicative charges'!$B$13:$B$69,'Input  - indicative charges'!$E$13:$E$69)</f>
        <v>North Island generation</v>
      </c>
      <c r="K1960" s="70">
        <f t="shared" si="30"/>
        <v>6062.0682820441707</v>
      </c>
    </row>
    <row r="1961" spans="1:11" x14ac:dyDescent="0.25">
      <c r="A1961" s="65">
        <v>44317</v>
      </c>
      <c r="B1961" s="66" t="s">
        <v>210</v>
      </c>
      <c r="C1961" s="66" t="s">
        <v>137</v>
      </c>
      <c r="D1961" s="67">
        <v>1031198.04</v>
      </c>
      <c r="E1961" s="66">
        <v>0.1762</v>
      </c>
      <c r="F1961" s="67">
        <v>181697.094648</v>
      </c>
      <c r="G1961" s="66" t="s">
        <v>27</v>
      </c>
      <c r="H1961" s="68">
        <v>2.3493238516478199E-3</v>
      </c>
      <c r="I1961" s="87">
        <v>426.86531823165802</v>
      </c>
      <c r="J1961" s="69" t="str">
        <f>_xlfn.XLOOKUP(SimpleBB[[#This Row],[customer_code]],'Input  - indicative charges'!$B$13:$B$69,'Input  - indicative charges'!$E$13:$E$69)</f>
        <v>Lower North Island distributor</v>
      </c>
      <c r="K1961" s="70">
        <f t="shared" si="30"/>
        <v>394.61715447655945</v>
      </c>
    </row>
    <row r="1962" spans="1:11" x14ac:dyDescent="0.25">
      <c r="A1962" s="65">
        <v>44317</v>
      </c>
      <c r="B1962" s="66" t="s">
        <v>210</v>
      </c>
      <c r="C1962" s="66" t="s">
        <v>137</v>
      </c>
      <c r="D1962" s="67">
        <v>1031198.04</v>
      </c>
      <c r="E1962" s="66">
        <v>0.1762</v>
      </c>
      <c r="F1962" s="67">
        <v>181697.094648</v>
      </c>
      <c r="G1962" s="66" t="s">
        <v>29</v>
      </c>
      <c r="H1962" s="68">
        <v>2.4924596529475001E-3</v>
      </c>
      <c r="I1962" s="87">
        <v>452.87267746792401</v>
      </c>
      <c r="J1962" s="69" t="str">
        <f>_xlfn.XLOOKUP(SimpleBB[[#This Row],[customer_code]],'Input  - indicative charges'!$B$13:$B$69,'Input  - indicative charges'!$E$13:$E$69)</f>
        <v>Lower North Island distributor</v>
      </c>
      <c r="K1962" s="70">
        <f t="shared" si="30"/>
        <v>418.6597497845608</v>
      </c>
    </row>
    <row r="1963" spans="1:11" x14ac:dyDescent="0.25">
      <c r="A1963" s="65">
        <v>44317</v>
      </c>
      <c r="B1963" s="66" t="s">
        <v>210</v>
      </c>
      <c r="C1963" s="66" t="s">
        <v>137</v>
      </c>
      <c r="D1963" s="67">
        <v>1031198.04</v>
      </c>
      <c r="E1963" s="66">
        <v>0.1762</v>
      </c>
      <c r="F1963" s="67">
        <v>181697.094648</v>
      </c>
      <c r="G1963" s="66" t="s">
        <v>31</v>
      </c>
      <c r="H1963" s="68">
        <v>7.6284478488879502E-6</v>
      </c>
      <c r="I1963" s="87">
        <v>1.38606681081672</v>
      </c>
      <c r="J1963" s="69" t="str">
        <f>_xlfn.XLOOKUP(SimpleBB[[#This Row],[customer_code]],'Input  - indicative charges'!$B$13:$B$69,'Input  - indicative charges'!$E$13:$E$69)</f>
        <v>Major Industrial</v>
      </c>
      <c r="K1963" s="70">
        <f t="shared" si="30"/>
        <v>1.2813543697219687</v>
      </c>
    </row>
    <row r="1964" spans="1:11" x14ac:dyDescent="0.25">
      <c r="A1964" s="65">
        <v>44317</v>
      </c>
      <c r="B1964" s="66" t="s">
        <v>210</v>
      </c>
      <c r="C1964" s="66" t="s">
        <v>137</v>
      </c>
      <c r="D1964" s="67">
        <v>1031198.04</v>
      </c>
      <c r="E1964" s="66">
        <v>0.1762</v>
      </c>
      <c r="F1964" s="67">
        <v>181697.094648</v>
      </c>
      <c r="G1964" s="66" t="s">
        <v>34</v>
      </c>
      <c r="H1964" s="68">
        <v>2.1927575575199701E-4</v>
      </c>
      <c r="I1964" s="87">
        <v>39.841767746882397</v>
      </c>
      <c r="J1964" s="69" t="str">
        <f>_xlfn.XLOOKUP(SimpleBB[[#This Row],[customer_code]],'Input  - indicative charges'!$B$13:$B$69,'Input  - indicative charges'!$E$13:$E$69)</f>
        <v>Major Industrial</v>
      </c>
      <c r="K1964" s="70">
        <f t="shared" si="30"/>
        <v>36.831863227310258</v>
      </c>
    </row>
    <row r="1965" spans="1:11" x14ac:dyDescent="0.25">
      <c r="A1965" s="65">
        <v>44317</v>
      </c>
      <c r="B1965" s="66" t="s">
        <v>210</v>
      </c>
      <c r="C1965" s="66" t="s">
        <v>137</v>
      </c>
      <c r="D1965" s="67">
        <v>1031198.04</v>
      </c>
      <c r="E1965" s="66">
        <v>0.1762</v>
      </c>
      <c r="F1965" s="67">
        <v>181697.094648</v>
      </c>
      <c r="G1965" s="66" t="s">
        <v>36</v>
      </c>
      <c r="H1965" s="68">
        <v>2.0609122514087801E-2</v>
      </c>
      <c r="I1965" s="87">
        <v>3744.6176840544399</v>
      </c>
      <c r="J1965" s="69" t="str">
        <f>_xlfn.XLOOKUP(SimpleBB[[#This Row],[customer_code]],'Input  - indicative charges'!$B$13:$B$69,'Input  - indicative charges'!$E$13:$E$69)</f>
        <v>Upper South Island distributor</v>
      </c>
      <c r="K1965" s="70">
        <f t="shared" si="30"/>
        <v>3461.7250733924252</v>
      </c>
    </row>
    <row r="1966" spans="1:11" x14ac:dyDescent="0.25">
      <c r="A1966" s="65">
        <v>44317</v>
      </c>
      <c r="B1966" s="66" t="s">
        <v>210</v>
      </c>
      <c r="C1966" s="66" t="s">
        <v>137</v>
      </c>
      <c r="D1966" s="67">
        <v>1031198.04</v>
      </c>
      <c r="E1966" s="66">
        <v>0.1762</v>
      </c>
      <c r="F1966" s="67">
        <v>181697.094648</v>
      </c>
      <c r="G1966" s="66" t="s">
        <v>38</v>
      </c>
      <c r="H1966" s="68">
        <v>1.19217529754667E-5</v>
      </c>
      <c r="I1966" s="87">
        <v>2.1661478787534501</v>
      </c>
      <c r="J1966" s="69" t="str">
        <f>_xlfn.XLOOKUP(SimpleBB[[#This Row],[customer_code]],'Input  - indicative charges'!$B$13:$B$69,'Input  - indicative charges'!$E$13:$E$69)</f>
        <v>North Island generation</v>
      </c>
      <c r="K1966" s="70">
        <f t="shared" si="30"/>
        <v>2.0025030743425867</v>
      </c>
    </row>
    <row r="1967" spans="1:11" x14ac:dyDescent="0.25">
      <c r="A1967" s="65">
        <v>44317</v>
      </c>
      <c r="B1967" s="66" t="s">
        <v>210</v>
      </c>
      <c r="C1967" s="66" t="s">
        <v>137</v>
      </c>
      <c r="D1967" s="67">
        <v>1031198.04</v>
      </c>
      <c r="E1967" s="66">
        <v>0.1762</v>
      </c>
      <c r="F1967" s="67">
        <v>181697.094648</v>
      </c>
      <c r="G1967" s="66" t="s">
        <v>40</v>
      </c>
      <c r="H1967" s="68">
        <v>4.4306444000250896E-6</v>
      </c>
      <c r="I1967" s="87">
        <v>0.80503521490299101</v>
      </c>
      <c r="J1967" s="69" t="str">
        <f>_xlfn.XLOOKUP(SimpleBB[[#This Row],[customer_code]],'Input  - indicative charges'!$B$13:$B$69,'Input  - indicative charges'!$E$13:$E$69)</f>
        <v>North Island generation</v>
      </c>
      <c r="K1967" s="70">
        <f t="shared" si="30"/>
        <v>0.74421765411740448</v>
      </c>
    </row>
    <row r="1968" spans="1:11" x14ac:dyDescent="0.25">
      <c r="A1968" s="65">
        <v>44317</v>
      </c>
      <c r="B1968" s="66" t="s">
        <v>210</v>
      </c>
      <c r="C1968" s="66" t="s">
        <v>137</v>
      </c>
      <c r="D1968" s="67">
        <v>1031198.04</v>
      </c>
      <c r="E1968" s="66">
        <v>0.1762</v>
      </c>
      <c r="F1968" s="67">
        <v>181697.094648</v>
      </c>
      <c r="G1968" s="66" t="s">
        <v>42</v>
      </c>
      <c r="H1968" s="68">
        <v>0.30566249624070402</v>
      </c>
      <c r="I1968" s="87">
        <v>55537.987509791201</v>
      </c>
      <c r="J1968" s="69" t="str">
        <f>_xlfn.XLOOKUP(SimpleBB[[#This Row],[customer_code]],'Input  - indicative charges'!$B$13:$B$69,'Input  - indicative charges'!$E$13:$E$69)</f>
        <v>South Island generation</v>
      </c>
      <c r="K1968" s="70">
        <f t="shared" si="30"/>
        <v>51342.289149325203</v>
      </c>
    </row>
    <row r="1969" spans="1:11" x14ac:dyDescent="0.25">
      <c r="A1969" s="65">
        <v>44317</v>
      </c>
      <c r="B1969" s="66" t="s">
        <v>210</v>
      </c>
      <c r="C1969" s="66" t="s">
        <v>137</v>
      </c>
      <c r="D1969" s="67">
        <v>1031198.04</v>
      </c>
      <c r="E1969" s="66">
        <v>0.1762</v>
      </c>
      <c r="F1969" s="67">
        <v>181697.094648</v>
      </c>
      <c r="G1969" s="66" t="s">
        <v>44</v>
      </c>
      <c r="H1969" s="68">
        <v>1.6950763303632901E-4</v>
      </c>
      <c r="I1969" s="87">
        <v>30.799044443360302</v>
      </c>
      <c r="J1969" s="69" t="str">
        <f>_xlfn.XLOOKUP(SimpleBB[[#This Row],[customer_code]],'Input  - indicative charges'!$B$13:$B$69,'Input  - indicative charges'!$E$13:$E$69)</f>
        <v>Major Industrial</v>
      </c>
      <c r="K1969" s="70">
        <f t="shared" si="30"/>
        <v>28.472285659525284</v>
      </c>
    </row>
    <row r="1970" spans="1:11" x14ac:dyDescent="0.25">
      <c r="A1970" s="65">
        <v>44317</v>
      </c>
      <c r="B1970" s="66" t="s">
        <v>210</v>
      </c>
      <c r="C1970" s="66" t="s">
        <v>137</v>
      </c>
      <c r="D1970" s="67">
        <v>1031198.04</v>
      </c>
      <c r="E1970" s="66">
        <v>0.1762</v>
      </c>
      <c r="F1970" s="67">
        <v>181697.094648</v>
      </c>
      <c r="G1970" s="66" t="s">
        <v>46</v>
      </c>
      <c r="H1970" s="68">
        <v>3.8074733416477498E-2</v>
      </c>
      <c r="I1970" s="87">
        <v>6918.0684412710798</v>
      </c>
      <c r="J1970" s="69" t="str">
        <f>_xlfn.XLOOKUP(SimpleBB[[#This Row],[customer_code]],'Input  - indicative charges'!$B$13:$B$69,'Input  - indicative charges'!$E$13:$E$69)</f>
        <v>Upper South Island distributor</v>
      </c>
      <c r="K1970" s="70">
        <f t="shared" si="30"/>
        <v>6395.4328594269336</v>
      </c>
    </row>
    <row r="1971" spans="1:11" x14ac:dyDescent="0.25">
      <c r="A1971" s="65">
        <v>44317</v>
      </c>
      <c r="B1971" s="66" t="s">
        <v>210</v>
      </c>
      <c r="C1971" s="66" t="s">
        <v>137</v>
      </c>
      <c r="D1971" s="67">
        <v>1031198.04</v>
      </c>
      <c r="E1971" s="66">
        <v>0.1762</v>
      </c>
      <c r="F1971" s="67">
        <v>181697.094648</v>
      </c>
      <c r="G1971" s="66" t="s">
        <v>48</v>
      </c>
      <c r="H1971" s="68">
        <v>2.2443250796409199E-3</v>
      </c>
      <c r="I1971" s="87">
        <v>407.78734641639699</v>
      </c>
      <c r="J1971" s="69" t="str">
        <f>_xlfn.XLOOKUP(SimpleBB[[#This Row],[customer_code]],'Input  - indicative charges'!$B$13:$B$69,'Input  - indicative charges'!$E$13:$E$69)</f>
        <v>North Island generation</v>
      </c>
      <c r="K1971" s="70">
        <f t="shared" si="30"/>
        <v>376.98045589886749</v>
      </c>
    </row>
    <row r="1972" spans="1:11" x14ac:dyDescent="0.25">
      <c r="A1972" s="65">
        <v>44317</v>
      </c>
      <c r="B1972" s="66" t="s">
        <v>210</v>
      </c>
      <c r="C1972" s="66" t="s">
        <v>137</v>
      </c>
      <c r="D1972" s="67">
        <v>1031198.04</v>
      </c>
      <c r="E1972" s="66">
        <v>0.1762</v>
      </c>
      <c r="F1972" s="67">
        <v>181697.094648</v>
      </c>
      <c r="G1972" s="66" t="s">
        <v>50</v>
      </c>
      <c r="H1972" s="68">
        <v>4.7030357530112899E-4</v>
      </c>
      <c r="I1972" s="87">
        <v>85.452793234782106</v>
      </c>
      <c r="J1972" s="69" t="str">
        <f>_xlfn.XLOOKUP(SimpleBB[[#This Row],[customer_code]],'Input  - indicative charges'!$B$13:$B$69,'Input  - indicative charges'!$E$13:$E$69)</f>
        <v>North Island generation</v>
      </c>
      <c r="K1972" s="70">
        <f t="shared" si="30"/>
        <v>78.997137195585395</v>
      </c>
    </row>
    <row r="1973" spans="1:11" x14ac:dyDescent="0.25">
      <c r="A1973" s="65">
        <v>44317</v>
      </c>
      <c r="B1973" s="66" t="s">
        <v>210</v>
      </c>
      <c r="C1973" s="66" t="s">
        <v>137</v>
      </c>
      <c r="D1973" s="67">
        <v>1031198.04</v>
      </c>
      <c r="E1973" s="66">
        <v>0.1762</v>
      </c>
      <c r="F1973" s="67">
        <v>181697.094648</v>
      </c>
      <c r="G1973" s="66" t="s">
        <v>52</v>
      </c>
      <c r="H1973" s="68">
        <v>9.4283701262956696E-4</v>
      </c>
      <c r="I1973" s="87">
        <v>171.310745921392</v>
      </c>
      <c r="J1973" s="69" t="str">
        <f>_xlfn.XLOOKUP(SimpleBB[[#This Row],[customer_code]],'Input  - indicative charges'!$B$13:$B$69,'Input  - indicative charges'!$E$13:$E$69)</f>
        <v>North Island generation</v>
      </c>
      <c r="K1973" s="70">
        <f t="shared" si="30"/>
        <v>158.36882548061487</v>
      </c>
    </row>
    <row r="1974" spans="1:11" x14ac:dyDescent="0.25">
      <c r="A1974" s="65">
        <v>44317</v>
      </c>
      <c r="B1974" s="66" t="s">
        <v>210</v>
      </c>
      <c r="C1974" s="66" t="s">
        <v>137</v>
      </c>
      <c r="D1974" s="67">
        <v>1031198.04</v>
      </c>
      <c r="E1974" s="66">
        <v>0.1762</v>
      </c>
      <c r="F1974" s="67">
        <v>181697.094648</v>
      </c>
      <c r="G1974" s="66" t="s">
        <v>54</v>
      </c>
      <c r="H1974" s="68">
        <v>3.3466943435247398E-3</v>
      </c>
      <c r="I1974" s="87">
        <v>608.08463889333996</v>
      </c>
      <c r="J1974" s="69" t="str">
        <f>_xlfn.XLOOKUP(SimpleBB[[#This Row],[customer_code]],'Input  - indicative charges'!$B$13:$B$69,'Input  - indicative charges'!$E$13:$E$69)</f>
        <v>Upper South Island distributor</v>
      </c>
      <c r="K1974" s="70">
        <f t="shared" si="30"/>
        <v>562.14599695065976</v>
      </c>
    </row>
    <row r="1975" spans="1:11" x14ac:dyDescent="0.25">
      <c r="A1975" s="65">
        <v>44317</v>
      </c>
      <c r="B1975" s="66" t="s">
        <v>210</v>
      </c>
      <c r="C1975" s="66" t="s">
        <v>137</v>
      </c>
      <c r="D1975" s="67">
        <v>1031198.04</v>
      </c>
      <c r="E1975" s="66">
        <v>0.1762</v>
      </c>
      <c r="F1975" s="67">
        <v>181697.094648</v>
      </c>
      <c r="G1975" s="66" t="s">
        <v>56</v>
      </c>
      <c r="H1975" s="68">
        <v>8.7668567174463002E-3</v>
      </c>
      <c r="I1975" s="87">
        <v>1592.9123947552901</v>
      </c>
      <c r="J1975" s="69" t="str">
        <f>_xlfn.XLOOKUP(SimpleBB[[#This Row],[customer_code]],'Input  - indicative charges'!$B$13:$B$69,'Input  - indicative charges'!$E$13:$E$69)</f>
        <v>Upper North Island distributor</v>
      </c>
      <c r="K1975" s="70">
        <f t="shared" si="30"/>
        <v>1472.5735019954025</v>
      </c>
    </row>
    <row r="1976" spans="1:11" x14ac:dyDescent="0.25">
      <c r="A1976" s="65">
        <v>44317</v>
      </c>
      <c r="B1976" s="66" t="s">
        <v>210</v>
      </c>
      <c r="C1976" s="66" t="s">
        <v>137</v>
      </c>
      <c r="D1976" s="67">
        <v>1031198.04</v>
      </c>
      <c r="E1976" s="66">
        <v>0.1762</v>
      </c>
      <c r="F1976" s="67">
        <v>181697.094648</v>
      </c>
      <c r="G1976" s="66" t="s">
        <v>58</v>
      </c>
      <c r="H1976" s="68">
        <v>5.8156401134401602E-4</v>
      </c>
      <c r="I1976" s="87">
        <v>105.66849121304401</v>
      </c>
      <c r="J1976" s="69" t="str">
        <f>_xlfn.XLOOKUP(SimpleBB[[#This Row],[customer_code]],'Input  - indicative charges'!$B$13:$B$69,'Input  - indicative charges'!$E$13:$E$69)</f>
        <v>North Island generation</v>
      </c>
      <c r="K1976" s="70">
        <f t="shared" si="30"/>
        <v>97.685610752038414</v>
      </c>
    </row>
    <row r="1977" spans="1:11" x14ac:dyDescent="0.25">
      <c r="A1977" s="65">
        <v>44317</v>
      </c>
      <c r="B1977" s="66" t="s">
        <v>210</v>
      </c>
      <c r="C1977" s="66" t="s">
        <v>137</v>
      </c>
      <c r="D1977" s="67">
        <v>1031198.04</v>
      </c>
      <c r="E1977" s="66">
        <v>0.1762</v>
      </c>
      <c r="F1977" s="67">
        <v>181697.094648</v>
      </c>
      <c r="G1977" s="66" t="s">
        <v>60</v>
      </c>
      <c r="H1977" s="68">
        <v>2.0900081046887599E-2</v>
      </c>
      <c r="I1977" s="87">
        <v>3797.48400412721</v>
      </c>
      <c r="J1977" s="69" t="str">
        <f>_xlfn.XLOOKUP(SimpleBB[[#This Row],[customer_code]],'Input  - indicative charges'!$B$13:$B$69,'Input  - indicative charges'!$E$13:$E$69)</f>
        <v>Major Industrial</v>
      </c>
      <c r="K1977" s="70">
        <f t="shared" si="30"/>
        <v>3510.5975301223061</v>
      </c>
    </row>
    <row r="1978" spans="1:11" x14ac:dyDescent="0.25">
      <c r="A1978" s="65">
        <v>44317</v>
      </c>
      <c r="B1978" s="66" t="s">
        <v>210</v>
      </c>
      <c r="C1978" s="66" t="s">
        <v>137</v>
      </c>
      <c r="D1978" s="67">
        <v>1031198.04</v>
      </c>
      <c r="E1978" s="66">
        <v>0.1762</v>
      </c>
      <c r="F1978" s="67">
        <v>181697.094648</v>
      </c>
      <c r="G1978" s="66" t="s">
        <v>62</v>
      </c>
      <c r="H1978" s="68">
        <v>3.32040512930709E-3</v>
      </c>
      <c r="I1978" s="87">
        <v>603.30796504941497</v>
      </c>
      <c r="J1978" s="69" t="str">
        <f>_xlfn.XLOOKUP(SimpleBB[[#This Row],[customer_code]],'Input  - indicative charges'!$B$13:$B$69,'Input  - indicative charges'!$E$13:$E$69)</f>
        <v>Major Industrial</v>
      </c>
      <c r="K1978" s="70">
        <f t="shared" si="30"/>
        <v>557.73018390695552</v>
      </c>
    </row>
    <row r="1979" spans="1:11" x14ac:dyDescent="0.25">
      <c r="A1979" s="65">
        <v>44317</v>
      </c>
      <c r="B1979" s="66" t="s">
        <v>210</v>
      </c>
      <c r="C1979" s="66" t="s">
        <v>137</v>
      </c>
      <c r="D1979" s="67">
        <v>1031198.04</v>
      </c>
      <c r="E1979" s="66">
        <v>0.1762</v>
      </c>
      <c r="F1979" s="67">
        <v>181697.094648</v>
      </c>
      <c r="G1979" s="66" t="s">
        <v>64</v>
      </c>
      <c r="H1979" s="68">
        <v>1.8037109812550899E-4</v>
      </c>
      <c r="I1979" s="87">
        <v>32.772904487874399</v>
      </c>
      <c r="J1979" s="69" t="str">
        <f>_xlfn.XLOOKUP(SimpleBB[[#This Row],[customer_code]],'Input  - indicative charges'!$B$13:$B$69,'Input  - indicative charges'!$E$13:$E$69)</f>
        <v>Major Industrial</v>
      </c>
      <c r="K1979" s="70">
        <f t="shared" si="30"/>
        <v>30.297027564836064</v>
      </c>
    </row>
    <row r="1980" spans="1:11" x14ac:dyDescent="0.25">
      <c r="A1980" s="65">
        <v>44317</v>
      </c>
      <c r="B1980" s="66" t="s">
        <v>210</v>
      </c>
      <c r="C1980" s="66" t="s">
        <v>137</v>
      </c>
      <c r="D1980" s="67">
        <v>1031198.04</v>
      </c>
      <c r="E1980" s="66">
        <v>0.1762</v>
      </c>
      <c r="F1980" s="67">
        <v>181697.094648</v>
      </c>
      <c r="G1980" s="66" t="s">
        <v>66</v>
      </c>
      <c r="H1980" s="68">
        <v>0.203885607052221</v>
      </c>
      <c r="I1980" s="87">
        <v>37045.4224419323</v>
      </c>
      <c r="J1980" s="69" t="str">
        <f>_xlfn.XLOOKUP(SimpleBB[[#This Row],[customer_code]],'Input  - indicative charges'!$B$13:$B$69,'Input  - indicative charges'!$E$13:$E$69)</f>
        <v>Upper South Island distributor</v>
      </c>
      <c r="K1980" s="70">
        <f t="shared" si="30"/>
        <v>34246.771911518619</v>
      </c>
    </row>
    <row r="1981" spans="1:11" x14ac:dyDescent="0.25">
      <c r="A1981" s="65">
        <v>44317</v>
      </c>
      <c r="B1981" s="66" t="s">
        <v>210</v>
      </c>
      <c r="C1981" s="66" t="s">
        <v>137</v>
      </c>
      <c r="D1981" s="67">
        <v>1031198.04</v>
      </c>
      <c r="E1981" s="66">
        <v>0.1762</v>
      </c>
      <c r="F1981" s="67">
        <v>181697.094648</v>
      </c>
      <c r="G1981" s="66" t="s">
        <v>68</v>
      </c>
      <c r="H1981" s="68">
        <v>3.36387536413073E-3</v>
      </c>
      <c r="I1981" s="87">
        <v>611.20638042053599</v>
      </c>
      <c r="J1981" s="69" t="str">
        <f>_xlfn.XLOOKUP(SimpleBB[[#This Row],[customer_code]],'Input  - indicative charges'!$B$13:$B$69,'Input  - indicative charges'!$E$13:$E$69)</f>
        <v>Major Industrial</v>
      </c>
      <c r="K1981" s="70">
        <f t="shared" si="30"/>
        <v>565.03190195595903</v>
      </c>
    </row>
    <row r="1982" spans="1:11" x14ac:dyDescent="0.25">
      <c r="A1982" s="65">
        <v>44317</v>
      </c>
      <c r="B1982" s="66" t="s">
        <v>210</v>
      </c>
      <c r="C1982" s="66" t="s">
        <v>137</v>
      </c>
      <c r="D1982" s="67">
        <v>1031198.04</v>
      </c>
      <c r="E1982" s="66">
        <v>0.1762</v>
      </c>
      <c r="F1982" s="67">
        <v>181697.094648</v>
      </c>
      <c r="G1982" s="66" t="s">
        <v>70</v>
      </c>
      <c r="H1982" s="68">
        <v>1.6406856206139801E-2</v>
      </c>
      <c r="I1982" s="87">
        <v>2981.07810496311</v>
      </c>
      <c r="J1982" s="69" t="str">
        <f>_xlfn.XLOOKUP(SimpleBB[[#This Row],[customer_code]],'Input  - indicative charges'!$B$13:$B$69,'Input  - indicative charges'!$E$13:$E$69)</f>
        <v>Lower North Island distributor</v>
      </c>
      <c r="K1982" s="70">
        <f t="shared" si="30"/>
        <v>2755.8682066892534</v>
      </c>
    </row>
    <row r="1983" spans="1:11" x14ac:dyDescent="0.25">
      <c r="A1983" s="65">
        <v>44317</v>
      </c>
      <c r="B1983" s="66" t="s">
        <v>210</v>
      </c>
      <c r="C1983" s="66" t="s">
        <v>137</v>
      </c>
      <c r="D1983" s="67">
        <v>1031198.04</v>
      </c>
      <c r="E1983" s="66">
        <v>0.1762</v>
      </c>
      <c r="F1983" s="67">
        <v>181697.094648</v>
      </c>
      <c r="G1983" s="66" t="s">
        <v>72</v>
      </c>
      <c r="H1983" s="68">
        <v>1.5543712867389901E-2</v>
      </c>
      <c r="I1983" s="87">
        <v>2824.2474680474702</v>
      </c>
      <c r="J1983" s="69" t="str">
        <f>_xlfn.XLOOKUP(SimpleBB[[#This Row],[customer_code]],'Input  - indicative charges'!$B$13:$B$69,'Input  - indicative charges'!$E$13:$E$69)</f>
        <v>Lower South Island distributor</v>
      </c>
      <c r="K1983" s="70">
        <f t="shared" si="30"/>
        <v>2610.8855692363554</v>
      </c>
    </row>
    <row r="1984" spans="1:11" x14ac:dyDescent="0.25">
      <c r="A1984" s="65">
        <v>44317</v>
      </c>
      <c r="B1984" s="66" t="s">
        <v>210</v>
      </c>
      <c r="C1984" s="66" t="s">
        <v>137</v>
      </c>
      <c r="D1984" s="67">
        <v>1031198.04</v>
      </c>
      <c r="E1984" s="66">
        <v>0.1762</v>
      </c>
      <c r="F1984" s="67">
        <v>181697.094648</v>
      </c>
      <c r="G1984" s="66" t="s">
        <v>74</v>
      </c>
      <c r="H1984" s="68">
        <v>1.06120009737374E-4</v>
      </c>
      <c r="I1984" s="87">
        <v>19.281697453298499</v>
      </c>
      <c r="J1984" s="69" t="str">
        <f>_xlfn.XLOOKUP(SimpleBB[[#This Row],[customer_code]],'Input  - indicative charges'!$B$13:$B$69,'Input  - indicative charges'!$E$13:$E$69)</f>
        <v>Major Industrial</v>
      </c>
      <c r="K1984" s="70">
        <f t="shared" si="30"/>
        <v>17.825033464932996</v>
      </c>
    </row>
    <row r="1985" spans="1:11" x14ac:dyDescent="0.25">
      <c r="A1985" s="65">
        <v>44317</v>
      </c>
      <c r="B1985" s="66" t="s">
        <v>210</v>
      </c>
      <c r="C1985" s="66" t="s">
        <v>137</v>
      </c>
      <c r="D1985" s="67">
        <v>1031198.04</v>
      </c>
      <c r="E1985" s="66">
        <v>0.1762</v>
      </c>
      <c r="F1985" s="67">
        <v>181697.094648</v>
      </c>
      <c r="G1985" s="66" t="s">
        <v>76</v>
      </c>
      <c r="H1985" s="68">
        <v>2.8649261345803801E-4</v>
      </c>
      <c r="I1985" s="87">
        <v>52.054875503438097</v>
      </c>
      <c r="J1985" s="69" t="str">
        <f>_xlfn.XLOOKUP(SimpleBB[[#This Row],[customer_code]],'Input  - indicative charges'!$B$13:$B$69,'Input  - indicative charges'!$E$13:$E$69)</f>
        <v>Lower North Island distributor</v>
      </c>
      <c r="K1985" s="70">
        <f t="shared" si="30"/>
        <v>48.12231392537349</v>
      </c>
    </row>
    <row r="1986" spans="1:11" x14ac:dyDescent="0.25">
      <c r="A1986" s="65">
        <v>44317</v>
      </c>
      <c r="B1986" s="66" t="s">
        <v>210</v>
      </c>
      <c r="C1986" s="66" t="s">
        <v>137</v>
      </c>
      <c r="D1986" s="67">
        <v>1031198.04</v>
      </c>
      <c r="E1986" s="66">
        <v>0.1762</v>
      </c>
      <c r="F1986" s="67">
        <v>181697.094648</v>
      </c>
      <c r="G1986" s="66" t="s">
        <v>78</v>
      </c>
      <c r="H1986" s="68">
        <v>1.33261154508542E-5</v>
      </c>
      <c r="I1986" s="87">
        <v>2.42131646036403</v>
      </c>
      <c r="J1986" s="69" t="str">
        <f>_xlfn.XLOOKUP(SimpleBB[[#This Row],[customer_code]],'Input  - indicative charges'!$B$13:$B$69,'Input  - indicative charges'!$E$13:$E$69)</f>
        <v>North Island generation</v>
      </c>
      <c r="K1986" s="70">
        <f t="shared" si="30"/>
        <v>2.2383945728698591</v>
      </c>
    </row>
    <row r="1987" spans="1:11" x14ac:dyDescent="0.25">
      <c r="A1987" s="65">
        <v>44317</v>
      </c>
      <c r="B1987" s="66" t="s">
        <v>210</v>
      </c>
      <c r="C1987" s="66" t="s">
        <v>137</v>
      </c>
      <c r="D1987" s="67">
        <v>1031198.04</v>
      </c>
      <c r="E1987" s="66">
        <v>0.1762</v>
      </c>
      <c r="F1987" s="67">
        <v>181697.094648</v>
      </c>
      <c r="G1987" s="66" t="s">
        <v>80</v>
      </c>
      <c r="H1987" s="68">
        <v>3.2250400291788399E-6</v>
      </c>
      <c r="I1987" s="87">
        <v>0.585980403425296</v>
      </c>
      <c r="J1987" s="69" t="str">
        <f>_xlfn.XLOOKUP(SimpleBB[[#This Row],[customer_code]],'Input  - indicative charges'!$B$13:$B$69,'Input  - indicative charges'!$E$13:$E$69)</f>
        <v>Major Industrial</v>
      </c>
      <c r="K1987" s="70">
        <f t="shared" si="30"/>
        <v>0.54171165822664658</v>
      </c>
    </row>
    <row r="1988" spans="1:11" x14ac:dyDescent="0.25">
      <c r="A1988" s="65">
        <v>44317</v>
      </c>
      <c r="B1988" s="66" t="s">
        <v>210</v>
      </c>
      <c r="C1988" s="66" t="s">
        <v>137</v>
      </c>
      <c r="D1988" s="67">
        <v>1031198.04</v>
      </c>
      <c r="E1988" s="66">
        <v>0.1762</v>
      </c>
      <c r="F1988" s="67">
        <v>181697.094648</v>
      </c>
      <c r="G1988" s="66" t="s">
        <v>82</v>
      </c>
      <c r="H1988" s="68">
        <v>2.63810642465579E-3</v>
      </c>
      <c r="I1988" s="87">
        <v>479.33627273218099</v>
      </c>
      <c r="J1988" s="69" t="str">
        <f>_xlfn.XLOOKUP(SimpleBB[[#This Row],[customer_code]],'Input  - indicative charges'!$B$13:$B$69,'Input  - indicative charges'!$E$13:$E$69)</f>
        <v>Major Industrial</v>
      </c>
      <c r="K1988" s="70">
        <f t="shared" si="30"/>
        <v>443.12411410364348</v>
      </c>
    </row>
    <row r="1989" spans="1:11" x14ac:dyDescent="0.25">
      <c r="A1989" s="65">
        <v>44317</v>
      </c>
      <c r="B1989" s="66" t="s">
        <v>210</v>
      </c>
      <c r="C1989" s="66" t="s">
        <v>137</v>
      </c>
      <c r="D1989" s="67">
        <v>1031198.04</v>
      </c>
      <c r="E1989" s="66">
        <v>0.1762</v>
      </c>
      <c r="F1989" s="67">
        <v>181697.094648</v>
      </c>
      <c r="G1989" s="66" t="s">
        <v>84</v>
      </c>
      <c r="H1989" s="68">
        <v>3.4207500202846902E-7</v>
      </c>
      <c r="I1989" s="87">
        <v>6.21540340202816E-2</v>
      </c>
      <c r="J1989" s="69" t="str">
        <f>_xlfn.XLOOKUP(SimpleBB[[#This Row],[customer_code]],'Input  - indicative charges'!$B$13:$B$69,'Input  - indicative charges'!$E$13:$E$69)</f>
        <v>Major Industrial</v>
      </c>
      <c r="K1989" s="70">
        <f t="shared" si="30"/>
        <v>5.7458516765730945E-2</v>
      </c>
    </row>
    <row r="1990" spans="1:11" x14ac:dyDescent="0.25">
      <c r="A1990" s="65">
        <v>44317</v>
      </c>
      <c r="B1990" s="66" t="s">
        <v>210</v>
      </c>
      <c r="C1990" s="66" t="s">
        <v>137</v>
      </c>
      <c r="D1990" s="67">
        <v>1031198.04</v>
      </c>
      <c r="E1990" s="66">
        <v>0.1762</v>
      </c>
      <c r="F1990" s="67">
        <v>181697.094648</v>
      </c>
      <c r="G1990" s="66" t="s">
        <v>86</v>
      </c>
      <c r="H1990" s="68">
        <v>7.92425150424773E-6</v>
      </c>
      <c r="I1990" s="87">
        <v>1.4398134755818499</v>
      </c>
      <c r="J1990" s="69" t="str">
        <f>_xlfn.XLOOKUP(SimpleBB[[#This Row],[customer_code]],'Input  - indicative charges'!$B$13:$B$69,'Input  - indicative charges'!$E$13:$E$69)</f>
        <v>North Island generation</v>
      </c>
      <c r="K1990" s="70">
        <f t="shared" si="30"/>
        <v>1.3310406642189858</v>
      </c>
    </row>
    <row r="1991" spans="1:11" x14ac:dyDescent="0.25">
      <c r="A1991" s="65">
        <v>44317</v>
      </c>
      <c r="B1991" s="66" t="s">
        <v>210</v>
      </c>
      <c r="C1991" s="66" t="s">
        <v>137</v>
      </c>
      <c r="D1991" s="67">
        <v>1031198.04</v>
      </c>
      <c r="E1991" s="66">
        <v>0.1762</v>
      </c>
      <c r="F1991" s="67">
        <v>181697.094648</v>
      </c>
      <c r="G1991" s="66" t="s">
        <v>88</v>
      </c>
      <c r="H1991" s="68">
        <v>3.4107601632198998E-4</v>
      </c>
      <c r="I1991" s="87">
        <v>61.972521219819498</v>
      </c>
      <c r="J1991" s="69" t="str">
        <f>_xlfn.XLOOKUP(SimpleBB[[#This Row],[customer_code]],'Input  - indicative charges'!$B$13:$B$69,'Input  - indicative charges'!$E$13:$E$69)</f>
        <v>North Island generation</v>
      </c>
      <c r="K1991" s="70">
        <f t="shared" si="30"/>
        <v>57.290716614816475</v>
      </c>
    </row>
    <row r="1992" spans="1:11" x14ac:dyDescent="0.25">
      <c r="A1992" s="65">
        <v>44317</v>
      </c>
      <c r="B1992" s="66" t="s">
        <v>210</v>
      </c>
      <c r="C1992" s="66" t="s">
        <v>137</v>
      </c>
      <c r="D1992" s="67">
        <v>1031198.04</v>
      </c>
      <c r="E1992" s="66">
        <v>0.1762</v>
      </c>
      <c r="F1992" s="67">
        <v>181697.094648</v>
      </c>
      <c r="G1992" s="66" t="s">
        <v>90</v>
      </c>
      <c r="H1992" s="68">
        <v>4.0301747014108699E-2</v>
      </c>
      <c r="I1992" s="87">
        <v>7322.7103417022599</v>
      </c>
      <c r="J1992" s="69" t="str">
        <f>_xlfn.XLOOKUP(SimpleBB[[#This Row],[customer_code]],'Input  - indicative charges'!$B$13:$B$69,'Input  - indicative charges'!$E$13:$E$69)</f>
        <v>Upper South Island distributor</v>
      </c>
      <c r="K1992" s="70">
        <f t="shared" si="30"/>
        <v>6769.5054966503749</v>
      </c>
    </row>
    <row r="1993" spans="1:11" x14ac:dyDescent="0.25">
      <c r="A1993" s="65">
        <v>44317</v>
      </c>
      <c r="B1993" s="66" t="s">
        <v>210</v>
      </c>
      <c r="C1993" s="66" t="s">
        <v>137</v>
      </c>
      <c r="D1993" s="67">
        <v>1031198.04</v>
      </c>
      <c r="E1993" s="66">
        <v>0.1762</v>
      </c>
      <c r="F1993" s="67">
        <v>181697.094648</v>
      </c>
      <c r="G1993" s="66" t="s">
        <v>92</v>
      </c>
      <c r="H1993" s="68">
        <v>5.3458719990827404E-6</v>
      </c>
      <c r="I1993" s="87">
        <v>0.97132941059343003</v>
      </c>
      <c r="J1993" s="69" t="str">
        <f>_xlfn.XLOOKUP(SimpleBB[[#This Row],[customer_code]],'Input  - indicative charges'!$B$13:$B$69,'Input  - indicative charges'!$E$13:$E$69)</f>
        <v>North Island generation</v>
      </c>
      <c r="K1993" s="70">
        <f t="shared" si="30"/>
        <v>0.89794891197920179</v>
      </c>
    </row>
    <row r="1994" spans="1:11" x14ac:dyDescent="0.25">
      <c r="A1994" s="65">
        <v>44317</v>
      </c>
      <c r="B1994" s="66" t="s">
        <v>210</v>
      </c>
      <c r="C1994" s="66" t="s">
        <v>137</v>
      </c>
      <c r="D1994" s="67">
        <v>1031198.04</v>
      </c>
      <c r="E1994" s="66">
        <v>0.1762</v>
      </c>
      <c r="F1994" s="67">
        <v>181697.094648</v>
      </c>
      <c r="G1994" s="66" t="s">
        <v>94</v>
      </c>
      <c r="H1994" s="68">
        <v>3.2268895815224399E-5</v>
      </c>
      <c r="I1994" s="87">
        <v>5.8631646171252898</v>
      </c>
      <c r="J1994" s="69" t="str">
        <f>_xlfn.XLOOKUP(SimpleBB[[#This Row],[customer_code]],'Input  - indicative charges'!$B$13:$B$69,'Input  - indicative charges'!$E$13:$E$69)</f>
        <v>North Island generation</v>
      </c>
      <c r="K1994" s="70">
        <f t="shared" si="30"/>
        <v>5.4202232849987357</v>
      </c>
    </row>
    <row r="1995" spans="1:11" x14ac:dyDescent="0.25">
      <c r="A1995" s="65">
        <v>44317</v>
      </c>
      <c r="B1995" s="66" t="s">
        <v>210</v>
      </c>
      <c r="C1995" s="66" t="s">
        <v>137</v>
      </c>
      <c r="D1995" s="67">
        <v>1031198.04</v>
      </c>
      <c r="E1995" s="66">
        <v>0.1762</v>
      </c>
      <c r="F1995" s="67">
        <v>181697.094648</v>
      </c>
      <c r="G1995" s="66" t="s">
        <v>96</v>
      </c>
      <c r="H1995" s="68">
        <v>1.1313693520826199E-3</v>
      </c>
      <c r="I1995" s="87">
        <v>205.56652424720201</v>
      </c>
      <c r="J1995" s="69" t="str">
        <f>_xlfn.XLOOKUP(SimpleBB[[#This Row],[customer_code]],'Input  - indicative charges'!$B$13:$B$69,'Input  - indicative charges'!$E$13:$E$69)</f>
        <v>Upper North Island distributor</v>
      </c>
      <c r="K1995" s="70">
        <f t="shared" si="30"/>
        <v>190.03670101407488</v>
      </c>
    </row>
    <row r="1996" spans="1:11" x14ac:dyDescent="0.25">
      <c r="A1996" s="65">
        <v>44317</v>
      </c>
      <c r="B1996" s="66" t="s">
        <v>210</v>
      </c>
      <c r="C1996" s="66" t="s">
        <v>137</v>
      </c>
      <c r="D1996" s="67">
        <v>1031198.04</v>
      </c>
      <c r="E1996" s="66">
        <v>0.1762</v>
      </c>
      <c r="F1996" s="67">
        <v>181697.094648</v>
      </c>
      <c r="G1996" s="66" t="s">
        <v>98</v>
      </c>
      <c r="H1996" s="68">
        <v>3.3338825030165701E-4</v>
      </c>
      <c r="I1996" s="87">
        <v>60.575676469591301</v>
      </c>
      <c r="J1996" s="69" t="str">
        <f>_xlfn.XLOOKUP(SimpleBB[[#This Row],[customer_code]],'Input  - indicative charges'!$B$13:$B$69,'Input  - indicative charges'!$E$13:$E$69)</f>
        <v>Major Industrial</v>
      </c>
      <c r="K1996" s="70">
        <f t="shared" si="30"/>
        <v>55.999398540853321</v>
      </c>
    </row>
    <row r="1997" spans="1:11" x14ac:dyDescent="0.25">
      <c r="A1997" s="65">
        <v>44317</v>
      </c>
      <c r="B1997" s="66" t="s">
        <v>210</v>
      </c>
      <c r="C1997" s="66" t="s">
        <v>137</v>
      </c>
      <c r="D1997" s="67">
        <v>1031198.04</v>
      </c>
      <c r="E1997" s="66">
        <v>0.1762</v>
      </c>
      <c r="F1997" s="67">
        <v>181697.094648</v>
      </c>
      <c r="G1997" s="66" t="s">
        <v>100</v>
      </c>
      <c r="H1997" s="68">
        <v>9.0468780107810396E-5</v>
      </c>
      <c r="I1997" s="87">
        <v>16.4379145019379</v>
      </c>
      <c r="J1997" s="69" t="str">
        <f>_xlfn.XLOOKUP(SimpleBB[[#This Row],[customer_code]],'Input  - indicative charges'!$B$13:$B$69,'Input  - indicative charges'!$E$13:$E$69)</f>
        <v>North Island generation</v>
      </c>
      <c r="K1997" s="70">
        <f t="shared" si="30"/>
        <v>15.196088248995224</v>
      </c>
    </row>
    <row r="1998" spans="1:11" x14ac:dyDescent="0.25">
      <c r="A1998" s="65">
        <v>44317</v>
      </c>
      <c r="B1998" s="66" t="s">
        <v>210</v>
      </c>
      <c r="C1998" s="66" t="s">
        <v>137</v>
      </c>
      <c r="D1998" s="67">
        <v>1031198.04</v>
      </c>
      <c r="E1998" s="66">
        <v>0.1762</v>
      </c>
      <c r="F1998" s="67">
        <v>181697.094648</v>
      </c>
      <c r="G1998" s="66" t="s">
        <v>102</v>
      </c>
      <c r="H1998" s="68">
        <v>1.46641467213424E-2</v>
      </c>
      <c r="I1998" s="87">
        <v>2664.4328547599098</v>
      </c>
      <c r="J1998" s="69" t="str">
        <f>_xlfn.XLOOKUP(SimpleBB[[#This Row],[customer_code]],'Input  - indicative charges'!$B$13:$B$69,'Input  - indicative charges'!$E$13:$E$69)</f>
        <v>Lower North Island distributor</v>
      </c>
      <c r="K1998" s="70">
        <f t="shared" ref="K1998:K2061" si="31">I1998*$L$9</f>
        <v>2463.1443842636204</v>
      </c>
    </row>
    <row r="1999" spans="1:11" x14ac:dyDescent="0.25">
      <c r="A1999" s="65">
        <v>44317</v>
      </c>
      <c r="B1999" s="66" t="s">
        <v>210</v>
      </c>
      <c r="C1999" s="66" t="s">
        <v>137</v>
      </c>
      <c r="D1999" s="67">
        <v>1031198.04</v>
      </c>
      <c r="E1999" s="66">
        <v>0.1762</v>
      </c>
      <c r="F1999" s="67">
        <v>181697.094648</v>
      </c>
      <c r="G1999" s="66" t="s">
        <v>104</v>
      </c>
      <c r="H1999" s="68">
        <v>6.2974985407306802E-3</v>
      </c>
      <c r="I1999" s="87">
        <v>1144.23718840078</v>
      </c>
      <c r="J1999" s="69" t="str">
        <f>_xlfn.XLOOKUP(SimpleBB[[#This Row],[customer_code]],'Input  - indicative charges'!$B$13:$B$69,'Input  - indicative charges'!$E$13:$E$69)</f>
        <v>Lower North Island distributor</v>
      </c>
      <c r="K1999" s="70">
        <f t="shared" si="31"/>
        <v>1057.7941192400367</v>
      </c>
    </row>
    <row r="2000" spans="1:11" x14ac:dyDescent="0.25">
      <c r="A2000" s="65">
        <v>44317</v>
      </c>
      <c r="B2000" s="66" t="s">
        <v>210</v>
      </c>
      <c r="C2000" s="66" t="s">
        <v>137</v>
      </c>
      <c r="D2000" s="67">
        <v>1031198.04</v>
      </c>
      <c r="E2000" s="66">
        <v>0.1762</v>
      </c>
      <c r="F2000" s="67">
        <v>181697.094648</v>
      </c>
      <c r="G2000" s="66" t="s">
        <v>106</v>
      </c>
      <c r="H2000" s="68">
        <v>6.87914987699524E-2</v>
      </c>
      <c r="I2000" s="87">
        <v>12499.2154629818</v>
      </c>
      <c r="J2000" s="69" t="str">
        <f>_xlfn.XLOOKUP(SimpleBB[[#This Row],[customer_code]],'Input  - indicative charges'!$B$13:$B$69,'Input  - indicative charges'!$E$13:$E$69)</f>
        <v>Upper North Island distributor</v>
      </c>
      <c r="K2000" s="70">
        <f t="shared" si="31"/>
        <v>11554.943980045937</v>
      </c>
    </row>
    <row r="2001" spans="1:11" x14ac:dyDescent="0.25">
      <c r="A2001" s="65">
        <v>44317</v>
      </c>
      <c r="B2001" s="66" t="s">
        <v>210</v>
      </c>
      <c r="C2001" s="66" t="s">
        <v>137</v>
      </c>
      <c r="D2001" s="67">
        <v>1031198.04</v>
      </c>
      <c r="E2001" s="66">
        <v>0.1762</v>
      </c>
      <c r="F2001" s="67">
        <v>181697.094648</v>
      </c>
      <c r="G2001" s="66" t="s">
        <v>108</v>
      </c>
      <c r="H2001" s="68">
        <v>1.8664468972102799E-3</v>
      </c>
      <c r="I2001" s="87">
        <v>339.127978537883</v>
      </c>
      <c r="J2001" s="69" t="str">
        <f>_xlfn.XLOOKUP(SimpleBB[[#This Row],[customer_code]],'Input  - indicative charges'!$B$13:$B$69,'Input  - indicative charges'!$E$13:$E$69)</f>
        <v>Lower North Island distributor</v>
      </c>
      <c r="K2001" s="70">
        <f t="shared" si="31"/>
        <v>313.50806022001643</v>
      </c>
    </row>
    <row r="2002" spans="1:11" x14ac:dyDescent="0.25">
      <c r="A2002" s="65">
        <v>44317</v>
      </c>
      <c r="B2002" s="66" t="s">
        <v>210</v>
      </c>
      <c r="C2002" s="66" t="s">
        <v>137</v>
      </c>
      <c r="D2002" s="67">
        <v>1031198.04</v>
      </c>
      <c r="E2002" s="66">
        <v>0.1762</v>
      </c>
      <c r="F2002" s="67">
        <v>181697.094648</v>
      </c>
      <c r="G2002" s="66" t="s">
        <v>110</v>
      </c>
      <c r="H2002" s="68">
        <v>1.80412278604071E-2</v>
      </c>
      <c r="I2002" s="87">
        <v>3278.0386861185302</v>
      </c>
      <c r="J2002" s="69" t="str">
        <f>_xlfn.XLOOKUP(SimpleBB[[#This Row],[customer_code]],'Input  - indicative charges'!$B$13:$B$69,'Input  - indicative charges'!$E$13:$E$69)</f>
        <v>Lower South Island distributor</v>
      </c>
      <c r="K2002" s="70">
        <f t="shared" si="31"/>
        <v>3030.3944671329773</v>
      </c>
    </row>
    <row r="2003" spans="1:11" x14ac:dyDescent="0.25">
      <c r="A2003" s="65">
        <v>44317</v>
      </c>
      <c r="B2003" s="66" t="s">
        <v>210</v>
      </c>
      <c r="C2003" s="66" t="s">
        <v>137</v>
      </c>
      <c r="D2003" s="67">
        <v>1031198.04</v>
      </c>
      <c r="E2003" s="66">
        <v>0.1762</v>
      </c>
      <c r="F2003" s="67">
        <v>181697.094648</v>
      </c>
      <c r="G2003" s="66" t="s">
        <v>112</v>
      </c>
      <c r="H2003" s="68">
        <v>2.8175844826599199E-4</v>
      </c>
      <c r="I2003" s="87">
        <v>51.194691442459501</v>
      </c>
      <c r="J2003" s="69" t="str">
        <f>_xlfn.XLOOKUP(SimpleBB[[#This Row],[customer_code]],'Input  - indicative charges'!$B$13:$B$69,'Input  - indicative charges'!$E$13:$E$69)</f>
        <v>North Island generation</v>
      </c>
      <c r="K2003" s="70">
        <f t="shared" si="31"/>
        <v>47.327113725283091</v>
      </c>
    </row>
    <row r="2004" spans="1:11" x14ac:dyDescent="0.25">
      <c r="A2004" s="65">
        <v>44317</v>
      </c>
      <c r="B2004" s="66" t="s">
        <v>210</v>
      </c>
      <c r="C2004" s="66" t="s">
        <v>137</v>
      </c>
      <c r="D2004" s="67">
        <v>1031198.04</v>
      </c>
      <c r="E2004" s="66">
        <v>0.1762</v>
      </c>
      <c r="F2004" s="67">
        <v>181697.094648</v>
      </c>
      <c r="G2004" s="66" t="s">
        <v>114</v>
      </c>
      <c r="H2004" s="68">
        <v>7.4465048216663301E-3</v>
      </c>
      <c r="I2004" s="87">
        <v>1353.00829137909</v>
      </c>
      <c r="J2004" s="69" t="str">
        <f>_xlfn.XLOOKUP(SimpleBB[[#This Row],[customer_code]],'Input  - indicative charges'!$B$13:$B$69,'Input  - indicative charges'!$E$13:$E$69)</f>
        <v>Lower North Island distributor</v>
      </c>
      <c r="K2004" s="70">
        <f t="shared" si="31"/>
        <v>1250.7933044057982</v>
      </c>
    </row>
    <row r="2005" spans="1:11" x14ac:dyDescent="0.25">
      <c r="A2005" s="65">
        <v>44317</v>
      </c>
      <c r="B2005" s="66" t="s">
        <v>210</v>
      </c>
      <c r="C2005" s="66" t="s">
        <v>137</v>
      </c>
      <c r="D2005" s="67">
        <v>1031198.04</v>
      </c>
      <c r="E2005" s="66">
        <v>0.1762</v>
      </c>
      <c r="F2005" s="67">
        <v>181697.094648</v>
      </c>
      <c r="G2005" s="66" t="s">
        <v>116</v>
      </c>
      <c r="H2005" s="68">
        <v>1.8300035755956601E-3</v>
      </c>
      <c r="I2005" s="87">
        <v>332.50633288118399</v>
      </c>
      <c r="J2005" s="69" t="str">
        <f>_xlfn.XLOOKUP(SimpleBB[[#This Row],[customer_code]],'Input  - indicative charges'!$B$13:$B$69,'Input  - indicative charges'!$E$13:$E$69)</f>
        <v>Major Industrial</v>
      </c>
      <c r="K2005" s="70">
        <f t="shared" si="31"/>
        <v>307.38665645307805</v>
      </c>
    </row>
    <row r="2006" spans="1:11" x14ac:dyDescent="0.25">
      <c r="A2006" s="65">
        <v>44317</v>
      </c>
      <c r="B2006" s="66" t="s">
        <v>210</v>
      </c>
      <c r="C2006" s="66" t="s">
        <v>137</v>
      </c>
      <c r="D2006" s="67">
        <v>1031198.04</v>
      </c>
      <c r="E2006" s="66">
        <v>0.1762</v>
      </c>
      <c r="F2006" s="67">
        <v>181697.094648</v>
      </c>
      <c r="G2006" s="66" t="s">
        <v>118</v>
      </c>
      <c r="H2006" s="68">
        <v>7.5363557681105402E-3</v>
      </c>
      <c r="I2006" s="87">
        <v>1369.33394729938</v>
      </c>
      <c r="J2006" s="69" t="str">
        <f>_xlfn.XLOOKUP(SimpleBB[[#This Row],[customer_code]],'Input  - indicative charges'!$B$13:$B$69,'Input  - indicative charges'!$E$13:$E$69)</f>
        <v>Upper South Island distributor</v>
      </c>
      <c r="K2006" s="70">
        <f t="shared" si="31"/>
        <v>1265.885614811611</v>
      </c>
    </row>
    <row r="2007" spans="1:11" x14ac:dyDescent="0.25">
      <c r="A2007" s="65">
        <v>44317</v>
      </c>
      <c r="B2007" s="66" t="s">
        <v>210</v>
      </c>
      <c r="C2007" s="66" t="s">
        <v>137</v>
      </c>
      <c r="D2007" s="67">
        <v>1031198.04</v>
      </c>
      <c r="E2007" s="66">
        <v>0.1762</v>
      </c>
      <c r="F2007" s="67">
        <v>181697.094648</v>
      </c>
      <c r="G2007" s="66" t="s">
        <v>120</v>
      </c>
      <c r="H2007" s="68">
        <v>1.22118057538566E-3</v>
      </c>
      <c r="I2007" s="87">
        <v>221.884962588147</v>
      </c>
      <c r="J2007" s="69" t="str">
        <f>_xlfn.XLOOKUP(SimpleBB[[#This Row],[customer_code]],'Input  - indicative charges'!$B$13:$B$69,'Input  - indicative charges'!$E$13:$E$69)</f>
        <v>Lower North Island distributor</v>
      </c>
      <c r="K2007" s="70">
        <f t="shared" si="31"/>
        <v>205.12233910311306</v>
      </c>
    </row>
    <row r="2008" spans="1:11" x14ac:dyDescent="0.25">
      <c r="A2008" s="65">
        <v>44317</v>
      </c>
      <c r="B2008" s="66" t="s">
        <v>210</v>
      </c>
      <c r="C2008" s="66" t="s">
        <v>137</v>
      </c>
      <c r="D2008" s="67">
        <v>1031198.04</v>
      </c>
      <c r="E2008" s="66">
        <v>0.1762</v>
      </c>
      <c r="F2008" s="67">
        <v>181697.094648</v>
      </c>
      <c r="G2008" s="66" t="s">
        <v>241</v>
      </c>
      <c r="H2008" s="68">
        <v>6.3623669485836002E-5</v>
      </c>
      <c r="I2008" s="87">
        <v>11.560235896421</v>
      </c>
      <c r="J2008" s="69" t="str">
        <f>_xlfn.XLOOKUP(SimpleBB[[#This Row],[customer_code]],'Input  - indicative charges'!$B$13:$B$69,'Input  - indicative charges'!$E$13:$E$69)</f>
        <v>North Island generation</v>
      </c>
      <c r="K2008" s="70">
        <f t="shared" si="31"/>
        <v>10.686900995896151</v>
      </c>
    </row>
    <row r="2009" spans="1:11" x14ac:dyDescent="0.25">
      <c r="A2009" s="65">
        <v>44348</v>
      </c>
      <c r="B2009" s="66" t="s">
        <v>210</v>
      </c>
      <c r="C2009" s="66" t="s">
        <v>137</v>
      </c>
      <c r="D2009" s="67">
        <v>867455.76</v>
      </c>
      <c r="E2009" s="66">
        <v>0.2994</v>
      </c>
      <c r="F2009" s="67">
        <v>259716.254544</v>
      </c>
      <c r="G2009" s="66" t="s">
        <v>8</v>
      </c>
      <c r="H2009" s="68">
        <v>4.4906837034607898E-2</v>
      </c>
      <c r="I2009" s="87">
        <v>11663.035518046099</v>
      </c>
      <c r="J2009" s="69" t="str">
        <f>_xlfn.XLOOKUP(SimpleBB[[#This Row],[customer_code]],'Input  - indicative charges'!$B$13:$B$69,'Input  - indicative charges'!$E$13:$E$69)</f>
        <v>Lower South Island distributor</v>
      </c>
      <c r="K2009" s="70">
        <f t="shared" si="31"/>
        <v>10781.934470002259</v>
      </c>
    </row>
    <row r="2010" spans="1:11" x14ac:dyDescent="0.25">
      <c r="A2010" s="65">
        <v>44348</v>
      </c>
      <c r="B2010" s="66" t="s">
        <v>210</v>
      </c>
      <c r="C2010" s="66" t="s">
        <v>137</v>
      </c>
      <c r="D2010" s="67">
        <v>867455.76</v>
      </c>
      <c r="E2010" s="66">
        <v>0.2994</v>
      </c>
      <c r="F2010" s="67">
        <v>259716.254544</v>
      </c>
      <c r="G2010" s="66" t="s">
        <v>10</v>
      </c>
      <c r="H2010" s="68">
        <v>2.09074994420022E-3</v>
      </c>
      <c r="I2010" s="87">
        <v>543.00174469575904</v>
      </c>
      <c r="J2010" s="69" t="str">
        <f>_xlfn.XLOOKUP(SimpleBB[[#This Row],[customer_code]],'Input  - indicative charges'!$B$13:$B$69,'Input  - indicative charges'!$E$13:$E$69)</f>
        <v>Upper South Island distributor</v>
      </c>
      <c r="K2010" s="70">
        <f t="shared" si="31"/>
        <v>501.97988502631171</v>
      </c>
    </row>
    <row r="2011" spans="1:11" x14ac:dyDescent="0.25">
      <c r="A2011" s="65">
        <v>44348</v>
      </c>
      <c r="B2011" s="66" t="s">
        <v>210</v>
      </c>
      <c r="C2011" s="66" t="s">
        <v>137</v>
      </c>
      <c r="D2011" s="67">
        <v>867455.76</v>
      </c>
      <c r="E2011" s="66">
        <v>0.2994</v>
      </c>
      <c r="F2011" s="67">
        <v>259716.254544</v>
      </c>
      <c r="G2011" s="66" t="s">
        <v>12</v>
      </c>
      <c r="H2011" s="68">
        <v>4.0962985252073402E-4</v>
      </c>
      <c r="I2011" s="87">
        <v>106.387531046096</v>
      </c>
      <c r="J2011" s="69" t="str">
        <f>_xlfn.XLOOKUP(SimpleBB[[#This Row],[customer_code]],'Input  - indicative charges'!$B$13:$B$69,'Input  - indicative charges'!$E$13:$E$69)</f>
        <v>Lower North Island distributor</v>
      </c>
      <c r="K2011" s="70">
        <f t="shared" si="31"/>
        <v>98.350329670993304</v>
      </c>
    </row>
    <row r="2012" spans="1:11" x14ac:dyDescent="0.25">
      <c r="A2012" s="65">
        <v>44348</v>
      </c>
      <c r="B2012" s="66" t="s">
        <v>210</v>
      </c>
      <c r="C2012" s="66" t="s">
        <v>137</v>
      </c>
      <c r="D2012" s="67">
        <v>867455.76</v>
      </c>
      <c r="E2012" s="66">
        <v>0.2994</v>
      </c>
      <c r="F2012" s="67">
        <v>259716.254544</v>
      </c>
      <c r="G2012" s="66" t="s">
        <v>14</v>
      </c>
      <c r="H2012" s="68">
        <v>3.0605697268270499E-3</v>
      </c>
      <c r="I2012" s="87">
        <v>794.87970622227397</v>
      </c>
      <c r="J2012" s="69" t="str">
        <f>_xlfn.XLOOKUP(SimpleBB[[#This Row],[customer_code]],'Input  - indicative charges'!$B$13:$B$69,'Input  - indicative charges'!$E$13:$E$69)</f>
        <v>Upper North Island distributor</v>
      </c>
      <c r="K2012" s="70">
        <f t="shared" si="31"/>
        <v>734.82935816858321</v>
      </c>
    </row>
    <row r="2013" spans="1:11" x14ac:dyDescent="0.25">
      <c r="A2013" s="65">
        <v>44348</v>
      </c>
      <c r="B2013" s="66" t="s">
        <v>210</v>
      </c>
      <c r="C2013" s="66" t="s">
        <v>137</v>
      </c>
      <c r="D2013" s="67">
        <v>867455.76</v>
      </c>
      <c r="E2013" s="66">
        <v>0.2994</v>
      </c>
      <c r="F2013" s="67">
        <v>259716.254544</v>
      </c>
      <c r="G2013" s="66" t="s">
        <v>16</v>
      </c>
      <c r="H2013" s="68">
        <v>2.6993609300270699E-2</v>
      </c>
      <c r="I2013" s="87">
        <v>7010.6791040904</v>
      </c>
      <c r="J2013" s="69" t="str">
        <f>_xlfn.XLOOKUP(SimpleBB[[#This Row],[customer_code]],'Input  - indicative charges'!$B$13:$B$69,'Input  - indicative charges'!$E$13:$E$69)</f>
        <v>South Island generation</v>
      </c>
      <c r="K2013" s="70">
        <f t="shared" si="31"/>
        <v>6481.0471144976982</v>
      </c>
    </row>
    <row r="2014" spans="1:11" x14ac:dyDescent="0.25">
      <c r="A2014" s="65">
        <v>44348</v>
      </c>
      <c r="B2014" s="66" t="s">
        <v>210</v>
      </c>
      <c r="C2014" s="66" t="s">
        <v>137</v>
      </c>
      <c r="D2014" s="67">
        <v>867455.76</v>
      </c>
      <c r="E2014" s="66">
        <v>0.2994</v>
      </c>
      <c r="F2014" s="67">
        <v>259716.254544</v>
      </c>
      <c r="G2014" s="66" t="s">
        <v>19</v>
      </c>
      <c r="H2014" s="68">
        <v>3.05447684077567E-2</v>
      </c>
      <c r="I2014" s="87">
        <v>7932.9728467764799</v>
      </c>
      <c r="J2014" s="69" t="str">
        <f>_xlfn.XLOOKUP(SimpleBB[[#This Row],[customer_code]],'Input  - indicative charges'!$B$13:$B$69,'Input  - indicative charges'!$E$13:$E$69)</f>
        <v>Lower South Island distributor</v>
      </c>
      <c r="K2014" s="70">
        <f t="shared" si="31"/>
        <v>7333.6648297012589</v>
      </c>
    </row>
    <row r="2015" spans="1:11" x14ac:dyDescent="0.25">
      <c r="A2015" s="65">
        <v>44348</v>
      </c>
      <c r="B2015" s="66" t="s">
        <v>210</v>
      </c>
      <c r="C2015" s="66" t="s">
        <v>137</v>
      </c>
      <c r="D2015" s="67">
        <v>867455.76</v>
      </c>
      <c r="E2015" s="66">
        <v>0.2994</v>
      </c>
      <c r="F2015" s="67">
        <v>259716.254544</v>
      </c>
      <c r="G2015" s="66" t="s">
        <v>21</v>
      </c>
      <c r="H2015" s="68">
        <v>3.1723219254536299E-2</v>
      </c>
      <c r="I2015" s="87">
        <v>8239.0356868662893</v>
      </c>
      <c r="J2015" s="69" t="str">
        <f>_xlfn.XLOOKUP(SimpleBB[[#This Row],[customer_code]],'Input  - indicative charges'!$B$13:$B$69,'Input  - indicative charges'!$E$13:$E$69)</f>
        <v>Upper South Island distributor</v>
      </c>
      <c r="K2015" s="70">
        <f t="shared" si="31"/>
        <v>7616.6057056374702</v>
      </c>
    </row>
    <row r="2016" spans="1:11" x14ac:dyDescent="0.25">
      <c r="A2016" s="65">
        <v>44348</v>
      </c>
      <c r="B2016" s="66" t="s">
        <v>210</v>
      </c>
      <c r="C2016" s="66" t="s">
        <v>137</v>
      </c>
      <c r="D2016" s="67">
        <v>867455.76</v>
      </c>
      <c r="E2016" s="66">
        <v>0.2994</v>
      </c>
      <c r="F2016" s="67">
        <v>259716.254544</v>
      </c>
      <c r="G2016" s="66" t="s">
        <v>23</v>
      </c>
      <c r="H2016" s="68">
        <v>1.2947084840154899E-3</v>
      </c>
      <c r="I2016" s="87">
        <v>336.25683819484402</v>
      </c>
      <c r="J2016" s="69" t="str">
        <f>_xlfn.XLOOKUP(SimpleBB[[#This Row],[customer_code]],'Input  - indicative charges'!$B$13:$B$69,'Input  - indicative charges'!$E$13:$E$69)</f>
        <v>Lower North Island distributor</v>
      </c>
      <c r="K2016" s="70">
        <f t="shared" si="31"/>
        <v>310.85382436650065</v>
      </c>
    </row>
    <row r="2017" spans="1:11" x14ac:dyDescent="0.25">
      <c r="A2017" s="65">
        <v>44348</v>
      </c>
      <c r="B2017" s="66" t="s">
        <v>210</v>
      </c>
      <c r="C2017" s="66" t="s">
        <v>137</v>
      </c>
      <c r="D2017" s="67">
        <v>867455.76</v>
      </c>
      <c r="E2017" s="66">
        <v>0.2994</v>
      </c>
      <c r="F2017" s="67">
        <v>259716.254544</v>
      </c>
      <c r="G2017" s="66" t="s">
        <v>25</v>
      </c>
      <c r="H2017" s="68">
        <v>3.6090072222569998E-2</v>
      </c>
      <c r="I2017" s="87">
        <v>9373.1783838683405</v>
      </c>
      <c r="J2017" s="69" t="str">
        <f>_xlfn.XLOOKUP(SimpleBB[[#This Row],[customer_code]],'Input  - indicative charges'!$B$13:$B$69,'Input  - indicative charges'!$E$13:$E$69)</f>
        <v>North Island generation</v>
      </c>
      <c r="K2017" s="70">
        <f t="shared" si="31"/>
        <v>8665.0679365710112</v>
      </c>
    </row>
    <row r="2018" spans="1:11" x14ac:dyDescent="0.25">
      <c r="A2018" s="65">
        <v>44348</v>
      </c>
      <c r="B2018" s="66" t="s">
        <v>210</v>
      </c>
      <c r="C2018" s="66" t="s">
        <v>137</v>
      </c>
      <c r="D2018" s="67">
        <v>867455.76</v>
      </c>
      <c r="E2018" s="66">
        <v>0.2994</v>
      </c>
      <c r="F2018" s="67">
        <v>259716.254544</v>
      </c>
      <c r="G2018" s="66" t="s">
        <v>27</v>
      </c>
      <c r="H2018" s="68">
        <v>2.3493238516478199E-3</v>
      </c>
      <c r="I2018" s="87">
        <v>610.157591460856</v>
      </c>
      <c r="J2018" s="69" t="str">
        <f>_xlfn.XLOOKUP(SimpleBB[[#This Row],[customer_code]],'Input  - indicative charges'!$B$13:$B$69,'Input  - indicative charges'!$E$13:$E$69)</f>
        <v>Lower North Island distributor</v>
      </c>
      <c r="K2018" s="70">
        <f t="shared" si="31"/>
        <v>564.06234528963182</v>
      </c>
    </row>
    <row r="2019" spans="1:11" x14ac:dyDescent="0.25">
      <c r="A2019" s="65">
        <v>44348</v>
      </c>
      <c r="B2019" s="66" t="s">
        <v>210</v>
      </c>
      <c r="C2019" s="66" t="s">
        <v>137</v>
      </c>
      <c r="D2019" s="67">
        <v>867455.76</v>
      </c>
      <c r="E2019" s="66">
        <v>0.2994</v>
      </c>
      <c r="F2019" s="67">
        <v>259716.254544</v>
      </c>
      <c r="G2019" s="66" t="s">
        <v>29</v>
      </c>
      <c r="H2019" s="68">
        <v>2.4924596529475001E-3</v>
      </c>
      <c r="I2019" s="87">
        <v>647.33228566556397</v>
      </c>
      <c r="J2019" s="69" t="str">
        <f>_xlfn.XLOOKUP(SimpleBB[[#This Row],[customer_code]],'Input  - indicative charges'!$B$13:$B$69,'Input  - indicative charges'!$E$13:$E$69)</f>
        <v>Lower North Island distributor</v>
      </c>
      <c r="K2019" s="70">
        <f t="shared" si="31"/>
        <v>598.42862293985058</v>
      </c>
    </row>
    <row r="2020" spans="1:11" x14ac:dyDescent="0.25">
      <c r="A2020" s="65">
        <v>44348</v>
      </c>
      <c r="B2020" s="66" t="s">
        <v>210</v>
      </c>
      <c r="C2020" s="66" t="s">
        <v>137</v>
      </c>
      <c r="D2020" s="67">
        <v>867455.76</v>
      </c>
      <c r="E2020" s="66">
        <v>0.2994</v>
      </c>
      <c r="F2020" s="67">
        <v>259716.254544</v>
      </c>
      <c r="G2020" s="66" t="s">
        <v>31</v>
      </c>
      <c r="H2020" s="68">
        <v>7.6284478488879502E-6</v>
      </c>
      <c r="I2020" s="87">
        <v>1.9812319032974099</v>
      </c>
      <c r="J2020" s="69" t="str">
        <f>_xlfn.XLOOKUP(SimpleBB[[#This Row],[customer_code]],'Input  - indicative charges'!$B$13:$B$69,'Input  - indicative charges'!$E$13:$E$69)</f>
        <v>Major Industrial</v>
      </c>
      <c r="K2020" s="70">
        <f t="shared" si="31"/>
        <v>1.831556846258255</v>
      </c>
    </row>
    <row r="2021" spans="1:11" x14ac:dyDescent="0.25">
      <c r="A2021" s="65">
        <v>44348</v>
      </c>
      <c r="B2021" s="66" t="s">
        <v>210</v>
      </c>
      <c r="C2021" s="66" t="s">
        <v>137</v>
      </c>
      <c r="D2021" s="67">
        <v>867455.76</v>
      </c>
      <c r="E2021" s="66">
        <v>0.2994</v>
      </c>
      <c r="F2021" s="67">
        <v>259716.254544</v>
      </c>
      <c r="G2021" s="66" t="s">
        <v>34</v>
      </c>
      <c r="H2021" s="68">
        <v>2.1927575575199701E-4</v>
      </c>
      <c r="I2021" s="87">
        <v>56.949477996213702</v>
      </c>
      <c r="J2021" s="69" t="str">
        <f>_xlfn.XLOOKUP(SimpleBB[[#This Row],[customer_code]],'Input  - indicative charges'!$B$13:$B$69,'Input  - indicative charges'!$E$13:$E$69)</f>
        <v>Major Industrial</v>
      </c>
      <c r="K2021" s="70">
        <f t="shared" si="31"/>
        <v>52.647146525956821</v>
      </c>
    </row>
    <row r="2022" spans="1:11" x14ac:dyDescent="0.25">
      <c r="A2022" s="65">
        <v>44348</v>
      </c>
      <c r="B2022" s="66" t="s">
        <v>210</v>
      </c>
      <c r="C2022" s="66" t="s">
        <v>137</v>
      </c>
      <c r="D2022" s="67">
        <v>867455.76</v>
      </c>
      <c r="E2022" s="66">
        <v>0.2994</v>
      </c>
      <c r="F2022" s="67">
        <v>259716.254544</v>
      </c>
      <c r="G2022" s="66" t="s">
        <v>36</v>
      </c>
      <c r="H2022" s="68">
        <v>2.0609122514087801E-2</v>
      </c>
      <c r="I2022" s="87">
        <v>5352.52410879731</v>
      </c>
      <c r="J2022" s="69" t="str">
        <f>_xlfn.XLOOKUP(SimpleBB[[#This Row],[customer_code]],'Input  - indicative charges'!$B$13:$B$69,'Input  - indicative charges'!$E$13:$E$69)</f>
        <v>Upper South Island distributor</v>
      </c>
      <c r="K2022" s="70">
        <f t="shared" si="31"/>
        <v>4948.1598594863963</v>
      </c>
    </row>
    <row r="2023" spans="1:11" x14ac:dyDescent="0.25">
      <c r="A2023" s="65">
        <v>44348</v>
      </c>
      <c r="B2023" s="66" t="s">
        <v>210</v>
      </c>
      <c r="C2023" s="66" t="s">
        <v>137</v>
      </c>
      <c r="D2023" s="67">
        <v>867455.76</v>
      </c>
      <c r="E2023" s="66">
        <v>0.2994</v>
      </c>
      <c r="F2023" s="67">
        <v>259716.254544</v>
      </c>
      <c r="G2023" s="66" t="s">
        <v>38</v>
      </c>
      <c r="H2023" s="68">
        <v>1.19217529754667E-5</v>
      </c>
      <c r="I2023" s="87">
        <v>3.0962730303870099</v>
      </c>
      <c r="J2023" s="69" t="str">
        <f>_xlfn.XLOOKUP(SimpleBB[[#This Row],[customer_code]],'Input  - indicative charges'!$B$13:$B$69,'Input  - indicative charges'!$E$13:$E$69)</f>
        <v>North Island generation</v>
      </c>
      <c r="K2023" s="70">
        <f t="shared" si="31"/>
        <v>2.8623605632696232</v>
      </c>
    </row>
    <row r="2024" spans="1:11" x14ac:dyDescent="0.25">
      <c r="A2024" s="65">
        <v>44348</v>
      </c>
      <c r="B2024" s="66" t="s">
        <v>210</v>
      </c>
      <c r="C2024" s="66" t="s">
        <v>137</v>
      </c>
      <c r="D2024" s="67">
        <v>867455.76</v>
      </c>
      <c r="E2024" s="66">
        <v>0.2994</v>
      </c>
      <c r="F2024" s="67">
        <v>259716.254544</v>
      </c>
      <c r="G2024" s="66" t="s">
        <v>40</v>
      </c>
      <c r="H2024" s="68">
        <v>4.4306444000250896E-6</v>
      </c>
      <c r="I2024" s="87">
        <v>1.15071036879086</v>
      </c>
      <c r="J2024" s="69" t="str">
        <f>_xlfn.XLOOKUP(SimpleBB[[#This Row],[customer_code]],'Input  - indicative charges'!$B$13:$B$69,'Input  - indicative charges'!$E$13:$E$69)</f>
        <v>North Island generation</v>
      </c>
      <c r="K2024" s="70">
        <f t="shared" si="31"/>
        <v>1.0637782737657051</v>
      </c>
    </row>
    <row r="2025" spans="1:11" x14ac:dyDescent="0.25">
      <c r="A2025" s="65">
        <v>44348</v>
      </c>
      <c r="B2025" s="66" t="s">
        <v>210</v>
      </c>
      <c r="C2025" s="66" t="s">
        <v>137</v>
      </c>
      <c r="D2025" s="67">
        <v>867455.76</v>
      </c>
      <c r="E2025" s="66">
        <v>0.2994</v>
      </c>
      <c r="F2025" s="67">
        <v>259716.254544</v>
      </c>
      <c r="G2025" s="66" t="s">
        <v>42</v>
      </c>
      <c r="H2025" s="68">
        <v>0.30566249624070402</v>
      </c>
      <c r="I2025" s="87">
        <v>79385.518678205306</v>
      </c>
      <c r="J2025" s="69" t="str">
        <f>_xlfn.XLOOKUP(SimpleBB[[#This Row],[customer_code]],'Input  - indicative charges'!$B$13:$B$69,'Input  - indicative charges'!$E$13:$E$69)</f>
        <v>South Island generation</v>
      </c>
      <c r="K2025" s="70">
        <f t="shared" si="31"/>
        <v>73388.22375454304</v>
      </c>
    </row>
    <row r="2026" spans="1:11" x14ac:dyDescent="0.25">
      <c r="A2026" s="65">
        <v>44348</v>
      </c>
      <c r="B2026" s="66" t="s">
        <v>210</v>
      </c>
      <c r="C2026" s="66" t="s">
        <v>137</v>
      </c>
      <c r="D2026" s="67">
        <v>867455.76</v>
      </c>
      <c r="E2026" s="66">
        <v>0.2994</v>
      </c>
      <c r="F2026" s="67">
        <v>259716.254544</v>
      </c>
      <c r="G2026" s="66" t="s">
        <v>44</v>
      </c>
      <c r="H2026" s="68">
        <v>1.6950763303632901E-4</v>
      </c>
      <c r="I2026" s="87">
        <v>44.023887568814203</v>
      </c>
      <c r="J2026" s="69" t="str">
        <f>_xlfn.XLOOKUP(SimpleBB[[#This Row],[customer_code]],'Input  - indicative charges'!$B$13:$B$69,'Input  - indicative charges'!$E$13:$E$69)</f>
        <v>Major Industrial</v>
      </c>
      <c r="K2026" s="70">
        <f t="shared" si="31"/>
        <v>40.698038700753415</v>
      </c>
    </row>
    <row r="2027" spans="1:11" x14ac:dyDescent="0.25">
      <c r="A2027" s="65">
        <v>44348</v>
      </c>
      <c r="B2027" s="66" t="s">
        <v>210</v>
      </c>
      <c r="C2027" s="66" t="s">
        <v>137</v>
      </c>
      <c r="D2027" s="67">
        <v>867455.76</v>
      </c>
      <c r="E2027" s="66">
        <v>0.2994</v>
      </c>
      <c r="F2027" s="67">
        <v>259716.254544</v>
      </c>
      <c r="G2027" s="66" t="s">
        <v>46</v>
      </c>
      <c r="H2027" s="68">
        <v>3.8074733416477498E-2</v>
      </c>
      <c r="I2027" s="87">
        <v>9888.6271556888096</v>
      </c>
      <c r="J2027" s="69" t="str">
        <f>_xlfn.XLOOKUP(SimpleBB[[#This Row],[customer_code]],'Input  - indicative charges'!$B$13:$B$69,'Input  - indicative charges'!$E$13:$E$69)</f>
        <v>Upper South Island distributor</v>
      </c>
      <c r="K2027" s="70">
        <f t="shared" si="31"/>
        <v>9141.5763782894919</v>
      </c>
    </row>
    <row r="2028" spans="1:11" x14ac:dyDescent="0.25">
      <c r="A2028" s="65">
        <v>44348</v>
      </c>
      <c r="B2028" s="66" t="s">
        <v>210</v>
      </c>
      <c r="C2028" s="66" t="s">
        <v>137</v>
      </c>
      <c r="D2028" s="67">
        <v>867455.76</v>
      </c>
      <c r="E2028" s="66">
        <v>0.2994</v>
      </c>
      <c r="F2028" s="67">
        <v>259716.254544</v>
      </c>
      <c r="G2028" s="66" t="s">
        <v>48</v>
      </c>
      <c r="H2028" s="68">
        <v>2.2443250796409199E-3</v>
      </c>
      <c r="I2028" s="87">
        <v>582.88770366350604</v>
      </c>
      <c r="J2028" s="69" t="str">
        <f>_xlfn.XLOOKUP(SimpleBB[[#This Row],[customer_code]],'Input  - indicative charges'!$B$13:$B$69,'Input  - indicative charges'!$E$13:$E$69)</f>
        <v>North Island generation</v>
      </c>
      <c r="K2028" s="70">
        <f t="shared" si="31"/>
        <v>538.8526009841803</v>
      </c>
    </row>
    <row r="2029" spans="1:11" x14ac:dyDescent="0.25">
      <c r="A2029" s="65">
        <v>44348</v>
      </c>
      <c r="B2029" s="66" t="s">
        <v>210</v>
      </c>
      <c r="C2029" s="66" t="s">
        <v>137</v>
      </c>
      <c r="D2029" s="67">
        <v>867455.76</v>
      </c>
      <c r="E2029" s="66">
        <v>0.2994</v>
      </c>
      <c r="F2029" s="67">
        <v>259716.254544</v>
      </c>
      <c r="G2029" s="66" t="s">
        <v>50</v>
      </c>
      <c r="H2029" s="68">
        <v>4.7030357530112899E-4</v>
      </c>
      <c r="I2029" s="87">
        <v>122.14548307586099</v>
      </c>
      <c r="J2029" s="69" t="str">
        <f>_xlfn.XLOOKUP(SimpleBB[[#This Row],[customer_code]],'Input  - indicative charges'!$B$13:$B$69,'Input  - indicative charges'!$E$13:$E$69)</f>
        <v>North Island generation</v>
      </c>
      <c r="K2029" s="70">
        <f t="shared" si="31"/>
        <v>112.91782420562613</v>
      </c>
    </row>
    <row r="2030" spans="1:11" x14ac:dyDescent="0.25">
      <c r="A2030" s="65">
        <v>44348</v>
      </c>
      <c r="B2030" s="66" t="s">
        <v>210</v>
      </c>
      <c r="C2030" s="66" t="s">
        <v>137</v>
      </c>
      <c r="D2030" s="67">
        <v>867455.76</v>
      </c>
      <c r="E2030" s="66">
        <v>0.2994</v>
      </c>
      <c r="F2030" s="67">
        <v>259716.254544</v>
      </c>
      <c r="G2030" s="66" t="s">
        <v>52</v>
      </c>
      <c r="H2030" s="68">
        <v>9.4283701262956696E-4</v>
      </c>
      <c r="I2030" s="87">
        <v>244.87009756560499</v>
      </c>
      <c r="J2030" s="69" t="str">
        <f>_xlfn.XLOOKUP(SimpleBB[[#This Row],[customer_code]],'Input  - indicative charges'!$B$13:$B$69,'Input  - indicative charges'!$E$13:$E$69)</f>
        <v>North Island generation</v>
      </c>
      <c r="K2030" s="70">
        <f t="shared" si="31"/>
        <v>226.37102849685218</v>
      </c>
    </row>
    <row r="2031" spans="1:11" x14ac:dyDescent="0.25">
      <c r="A2031" s="65">
        <v>44348</v>
      </c>
      <c r="B2031" s="66" t="s">
        <v>210</v>
      </c>
      <c r="C2031" s="66" t="s">
        <v>137</v>
      </c>
      <c r="D2031" s="67">
        <v>867455.76</v>
      </c>
      <c r="E2031" s="66">
        <v>0.2994</v>
      </c>
      <c r="F2031" s="67">
        <v>259716.254544</v>
      </c>
      <c r="G2031" s="66" t="s">
        <v>54</v>
      </c>
      <c r="H2031" s="68">
        <v>3.3466943435247398E-3</v>
      </c>
      <c r="I2031" s="87">
        <v>869.19092000383603</v>
      </c>
      <c r="J2031" s="69" t="str">
        <f>_xlfn.XLOOKUP(SimpleBB[[#This Row],[customer_code]],'Input  - indicative charges'!$B$13:$B$69,'Input  - indicative charges'!$E$13:$E$69)</f>
        <v>Upper South Island distributor</v>
      </c>
      <c r="K2031" s="70">
        <f t="shared" si="31"/>
        <v>803.52662279916876</v>
      </c>
    </row>
    <row r="2032" spans="1:11" x14ac:dyDescent="0.25">
      <c r="A2032" s="65">
        <v>44348</v>
      </c>
      <c r="B2032" s="66" t="s">
        <v>210</v>
      </c>
      <c r="C2032" s="66" t="s">
        <v>137</v>
      </c>
      <c r="D2032" s="67">
        <v>867455.76</v>
      </c>
      <c r="E2032" s="66">
        <v>0.2994</v>
      </c>
      <c r="F2032" s="67">
        <v>259716.254544</v>
      </c>
      <c r="G2032" s="66" t="s">
        <v>56</v>
      </c>
      <c r="H2032" s="68">
        <v>8.7668567174463002E-3</v>
      </c>
      <c r="I2032" s="87">
        <v>2276.8951907790502</v>
      </c>
      <c r="J2032" s="69" t="str">
        <f>_xlfn.XLOOKUP(SimpleBB[[#This Row],[customer_code]],'Input  - indicative charges'!$B$13:$B$69,'Input  - indicative charges'!$E$13:$E$69)</f>
        <v>Upper North Island distributor</v>
      </c>
      <c r="K2032" s="70">
        <f t="shared" si="31"/>
        <v>2104.8838189730341</v>
      </c>
    </row>
    <row r="2033" spans="1:11" x14ac:dyDescent="0.25">
      <c r="A2033" s="65">
        <v>44348</v>
      </c>
      <c r="B2033" s="66" t="s">
        <v>210</v>
      </c>
      <c r="C2033" s="66" t="s">
        <v>137</v>
      </c>
      <c r="D2033" s="67">
        <v>867455.76</v>
      </c>
      <c r="E2033" s="66">
        <v>0.2994</v>
      </c>
      <c r="F2033" s="67">
        <v>259716.254544</v>
      </c>
      <c r="G2033" s="66" t="s">
        <v>58</v>
      </c>
      <c r="H2033" s="68">
        <v>5.8156401134401602E-4</v>
      </c>
      <c r="I2033" s="87">
        <v>151.04162680385201</v>
      </c>
      <c r="J2033" s="69" t="str">
        <f>_xlfn.XLOOKUP(SimpleBB[[#This Row],[customer_code]],'Input  - indicative charges'!$B$13:$B$69,'Input  - indicative charges'!$E$13:$E$69)</f>
        <v>North Island generation</v>
      </c>
      <c r="K2033" s="70">
        <f t="shared" si="31"/>
        <v>139.63096656285364</v>
      </c>
    </row>
    <row r="2034" spans="1:11" x14ac:dyDescent="0.25">
      <c r="A2034" s="65">
        <v>44348</v>
      </c>
      <c r="B2034" s="66" t="s">
        <v>210</v>
      </c>
      <c r="C2034" s="66" t="s">
        <v>137</v>
      </c>
      <c r="D2034" s="67">
        <v>867455.76</v>
      </c>
      <c r="E2034" s="66">
        <v>0.2994</v>
      </c>
      <c r="F2034" s="67">
        <v>259716.254544</v>
      </c>
      <c r="G2034" s="66" t="s">
        <v>60</v>
      </c>
      <c r="H2034" s="68">
        <v>2.0900081046887599E-2</v>
      </c>
      <c r="I2034" s="87">
        <v>5428.0907691636903</v>
      </c>
      <c r="J2034" s="69" t="str">
        <f>_xlfn.XLOOKUP(SimpleBB[[#This Row],[customer_code]],'Input  - indicative charges'!$B$13:$B$69,'Input  - indicative charges'!$E$13:$E$69)</f>
        <v>Major Industrial</v>
      </c>
      <c r="K2034" s="70">
        <f t="shared" si="31"/>
        <v>5018.017726156404</v>
      </c>
    </row>
    <row r="2035" spans="1:11" x14ac:dyDescent="0.25">
      <c r="A2035" s="65">
        <v>44348</v>
      </c>
      <c r="B2035" s="66" t="s">
        <v>210</v>
      </c>
      <c r="C2035" s="66" t="s">
        <v>137</v>
      </c>
      <c r="D2035" s="67">
        <v>867455.76</v>
      </c>
      <c r="E2035" s="66">
        <v>0.2994</v>
      </c>
      <c r="F2035" s="67">
        <v>259716.254544</v>
      </c>
      <c r="G2035" s="66" t="s">
        <v>62</v>
      </c>
      <c r="H2035" s="68">
        <v>3.32040512930709E-3</v>
      </c>
      <c r="I2035" s="87">
        <v>862.36318375232304</v>
      </c>
      <c r="J2035" s="69" t="str">
        <f>_xlfn.XLOOKUP(SimpleBB[[#This Row],[customer_code]],'Input  - indicative charges'!$B$13:$B$69,'Input  - indicative charges'!$E$13:$E$69)</f>
        <v>Major Industrial</v>
      </c>
      <c r="K2035" s="70">
        <f t="shared" si="31"/>
        <v>797.21469785232568</v>
      </c>
    </row>
    <row r="2036" spans="1:11" x14ac:dyDescent="0.25">
      <c r="A2036" s="65">
        <v>44348</v>
      </c>
      <c r="B2036" s="66" t="s">
        <v>210</v>
      </c>
      <c r="C2036" s="66" t="s">
        <v>137</v>
      </c>
      <c r="D2036" s="67">
        <v>867455.76</v>
      </c>
      <c r="E2036" s="66">
        <v>0.2994</v>
      </c>
      <c r="F2036" s="67">
        <v>259716.254544</v>
      </c>
      <c r="G2036" s="66" t="s">
        <v>64</v>
      </c>
      <c r="H2036" s="68">
        <v>1.8037109812550899E-4</v>
      </c>
      <c r="I2036" s="87">
        <v>46.845306033145697</v>
      </c>
      <c r="J2036" s="69" t="str">
        <f>_xlfn.XLOOKUP(SimpleBB[[#This Row],[customer_code]],'Input  - indicative charges'!$B$13:$B$69,'Input  - indicative charges'!$E$13:$E$69)</f>
        <v>Major Industrial</v>
      </c>
      <c r="K2036" s="70">
        <f t="shared" si="31"/>
        <v>43.306308987490297</v>
      </c>
    </row>
    <row r="2037" spans="1:11" x14ac:dyDescent="0.25">
      <c r="A2037" s="65">
        <v>44348</v>
      </c>
      <c r="B2037" s="66" t="s">
        <v>210</v>
      </c>
      <c r="C2037" s="66" t="s">
        <v>137</v>
      </c>
      <c r="D2037" s="67">
        <v>867455.76</v>
      </c>
      <c r="E2037" s="66">
        <v>0.2994</v>
      </c>
      <c r="F2037" s="67">
        <v>259716.254544</v>
      </c>
      <c r="G2037" s="66" t="s">
        <v>66</v>
      </c>
      <c r="H2037" s="68">
        <v>0.203885607052221</v>
      </c>
      <c r="I2037" s="87">
        <v>52952.4062190326</v>
      </c>
      <c r="J2037" s="69" t="str">
        <f>_xlfn.XLOOKUP(SimpleBB[[#This Row],[customer_code]],'Input  - indicative charges'!$B$13:$B$69,'Input  - indicative charges'!$E$13:$E$69)</f>
        <v>Upper South Island distributor</v>
      </c>
      <c r="K2037" s="70">
        <f t="shared" si="31"/>
        <v>48952.039372524952</v>
      </c>
    </row>
    <row r="2038" spans="1:11" x14ac:dyDescent="0.25">
      <c r="A2038" s="65">
        <v>44348</v>
      </c>
      <c r="B2038" s="66" t="s">
        <v>210</v>
      </c>
      <c r="C2038" s="66" t="s">
        <v>137</v>
      </c>
      <c r="D2038" s="67">
        <v>867455.76</v>
      </c>
      <c r="E2038" s="66">
        <v>0.2994</v>
      </c>
      <c r="F2038" s="67">
        <v>259716.254544</v>
      </c>
      <c r="G2038" s="66" t="s">
        <v>68</v>
      </c>
      <c r="H2038" s="68">
        <v>3.36387536413073E-3</v>
      </c>
      <c r="I2038" s="87">
        <v>873.65311032486704</v>
      </c>
      <c r="J2038" s="69" t="str">
        <f>_xlfn.XLOOKUP(SimpleBB[[#This Row],[customer_code]],'Input  - indicative charges'!$B$13:$B$69,'Input  - indicative charges'!$E$13:$E$69)</f>
        <v>Major Industrial</v>
      </c>
      <c r="K2038" s="70">
        <f t="shared" si="31"/>
        <v>807.65171043691055</v>
      </c>
    </row>
    <row r="2039" spans="1:11" x14ac:dyDescent="0.25">
      <c r="A2039" s="65">
        <v>44348</v>
      </c>
      <c r="B2039" s="66" t="s">
        <v>210</v>
      </c>
      <c r="C2039" s="66" t="s">
        <v>137</v>
      </c>
      <c r="D2039" s="67">
        <v>867455.76</v>
      </c>
      <c r="E2039" s="66">
        <v>0.2994</v>
      </c>
      <c r="F2039" s="67">
        <v>259716.254544</v>
      </c>
      <c r="G2039" s="66" t="s">
        <v>70</v>
      </c>
      <c r="H2039" s="68">
        <v>1.6406856206139801E-2</v>
      </c>
      <c r="I2039" s="87">
        <v>4261.1272427006197</v>
      </c>
      <c r="J2039" s="69" t="str">
        <f>_xlfn.XLOOKUP(SimpleBB[[#This Row],[customer_code]],'Input  - indicative charges'!$B$13:$B$69,'Input  - indicative charges'!$E$13:$E$69)</f>
        <v>Lower North Island distributor</v>
      </c>
      <c r="K2039" s="70">
        <f t="shared" si="31"/>
        <v>3939.2141632469561</v>
      </c>
    </row>
    <row r="2040" spans="1:11" x14ac:dyDescent="0.25">
      <c r="A2040" s="65">
        <v>44348</v>
      </c>
      <c r="B2040" s="66" t="s">
        <v>210</v>
      </c>
      <c r="C2040" s="66" t="s">
        <v>137</v>
      </c>
      <c r="D2040" s="67">
        <v>867455.76</v>
      </c>
      <c r="E2040" s="66">
        <v>0.2994</v>
      </c>
      <c r="F2040" s="67">
        <v>259716.254544</v>
      </c>
      <c r="G2040" s="66" t="s">
        <v>72</v>
      </c>
      <c r="H2040" s="68">
        <v>1.5543712867389901E-2</v>
      </c>
      <c r="I2040" s="87">
        <v>4036.95488762588</v>
      </c>
      <c r="J2040" s="69" t="str">
        <f>_xlfn.XLOOKUP(SimpleBB[[#This Row],[customer_code]],'Input  - indicative charges'!$B$13:$B$69,'Input  - indicative charges'!$E$13:$E$69)</f>
        <v>Lower South Island distributor</v>
      </c>
      <c r="K2040" s="70">
        <f t="shared" si="31"/>
        <v>3731.9772360625961</v>
      </c>
    </row>
    <row r="2041" spans="1:11" x14ac:dyDescent="0.25">
      <c r="A2041" s="65">
        <v>44348</v>
      </c>
      <c r="B2041" s="66" t="s">
        <v>210</v>
      </c>
      <c r="C2041" s="66" t="s">
        <v>137</v>
      </c>
      <c r="D2041" s="67">
        <v>867455.76</v>
      </c>
      <c r="E2041" s="66">
        <v>0.2994</v>
      </c>
      <c r="F2041" s="67">
        <v>259716.254544</v>
      </c>
      <c r="G2041" s="66" t="s">
        <v>74</v>
      </c>
      <c r="H2041" s="68">
        <v>1.06120009737374E-4</v>
      </c>
      <c r="I2041" s="87">
        <v>27.561091461163802</v>
      </c>
      <c r="J2041" s="69" t="str">
        <f>_xlfn.XLOOKUP(SimpleBB[[#This Row],[customer_code]],'Input  - indicative charges'!$B$13:$B$69,'Input  - indicative charges'!$E$13:$E$69)</f>
        <v>Major Industrial</v>
      </c>
      <c r="K2041" s="70">
        <f t="shared" si="31"/>
        <v>25.478948563280227</v>
      </c>
    </row>
    <row r="2042" spans="1:11" x14ac:dyDescent="0.25">
      <c r="A2042" s="65">
        <v>44348</v>
      </c>
      <c r="B2042" s="66" t="s">
        <v>210</v>
      </c>
      <c r="C2042" s="66" t="s">
        <v>137</v>
      </c>
      <c r="D2042" s="67">
        <v>867455.76</v>
      </c>
      <c r="E2042" s="66">
        <v>0.2994</v>
      </c>
      <c r="F2042" s="67">
        <v>259716.254544</v>
      </c>
      <c r="G2042" s="66" t="s">
        <v>76</v>
      </c>
      <c r="H2042" s="68">
        <v>2.8649261345803801E-4</v>
      </c>
      <c r="I2042" s="87">
        <v>74.406788521843794</v>
      </c>
      <c r="J2042" s="69" t="str">
        <f>_xlfn.XLOOKUP(SimpleBB[[#This Row],[customer_code]],'Input  - indicative charges'!$B$13:$B$69,'Input  - indicative charges'!$E$13:$E$69)</f>
        <v>Lower North Island distributor</v>
      </c>
      <c r="K2042" s="70">
        <f t="shared" si="31"/>
        <v>68.785619037558789</v>
      </c>
    </row>
    <row r="2043" spans="1:11" x14ac:dyDescent="0.25">
      <c r="A2043" s="65">
        <v>44348</v>
      </c>
      <c r="B2043" s="66" t="s">
        <v>210</v>
      </c>
      <c r="C2043" s="66" t="s">
        <v>137</v>
      </c>
      <c r="D2043" s="67">
        <v>867455.76</v>
      </c>
      <c r="E2043" s="66">
        <v>0.2994</v>
      </c>
      <c r="F2043" s="67">
        <v>259716.254544</v>
      </c>
      <c r="G2043" s="66" t="s">
        <v>78</v>
      </c>
      <c r="H2043" s="68">
        <v>1.33261154508542E-5</v>
      </c>
      <c r="I2043" s="87">
        <v>3.4610087925167798</v>
      </c>
      <c r="J2043" s="69" t="str">
        <f>_xlfn.XLOOKUP(SimpleBB[[#This Row],[customer_code]],'Input  - indicative charges'!$B$13:$B$69,'Input  - indicative charges'!$E$13:$E$69)</f>
        <v>North Island generation</v>
      </c>
      <c r="K2043" s="70">
        <f t="shared" si="31"/>
        <v>3.1995418296787586</v>
      </c>
    </row>
    <row r="2044" spans="1:11" x14ac:dyDescent="0.25">
      <c r="A2044" s="65">
        <v>44348</v>
      </c>
      <c r="B2044" s="66" t="s">
        <v>210</v>
      </c>
      <c r="C2044" s="66" t="s">
        <v>137</v>
      </c>
      <c r="D2044" s="67">
        <v>867455.76</v>
      </c>
      <c r="E2044" s="66">
        <v>0.2994</v>
      </c>
      <c r="F2044" s="67">
        <v>259716.254544</v>
      </c>
      <c r="G2044" s="66" t="s">
        <v>80</v>
      </c>
      <c r="H2044" s="68">
        <v>3.2250400291788399E-6</v>
      </c>
      <c r="I2044" s="87">
        <v>0.8375953171328</v>
      </c>
      <c r="J2044" s="69" t="str">
        <f>_xlfn.XLOOKUP(SimpleBB[[#This Row],[customer_code]],'Input  - indicative charges'!$B$13:$B$69,'Input  - indicative charges'!$E$13:$E$69)</f>
        <v>Major Industrial</v>
      </c>
      <c r="K2044" s="70">
        <f t="shared" si="31"/>
        <v>0.77431795588148478</v>
      </c>
    </row>
    <row r="2045" spans="1:11" x14ac:dyDescent="0.25">
      <c r="A2045" s="65">
        <v>44348</v>
      </c>
      <c r="B2045" s="66" t="s">
        <v>210</v>
      </c>
      <c r="C2045" s="66" t="s">
        <v>137</v>
      </c>
      <c r="D2045" s="67">
        <v>867455.76</v>
      </c>
      <c r="E2045" s="66">
        <v>0.2994</v>
      </c>
      <c r="F2045" s="67">
        <v>259716.254544</v>
      </c>
      <c r="G2045" s="66" t="s">
        <v>82</v>
      </c>
      <c r="H2045" s="68">
        <v>2.63810642465579E-3</v>
      </c>
      <c r="I2045" s="87">
        <v>685.15911970006596</v>
      </c>
      <c r="J2045" s="69" t="str">
        <f>_xlfn.XLOOKUP(SimpleBB[[#This Row],[customer_code]],'Input  - indicative charges'!$B$13:$B$69,'Input  - indicative charges'!$E$13:$E$69)</f>
        <v>Major Industrial</v>
      </c>
      <c r="K2045" s="70">
        <f t="shared" si="31"/>
        <v>633.39777356419654</v>
      </c>
    </row>
    <row r="2046" spans="1:11" x14ac:dyDescent="0.25">
      <c r="A2046" s="65">
        <v>44348</v>
      </c>
      <c r="B2046" s="66" t="s">
        <v>210</v>
      </c>
      <c r="C2046" s="66" t="s">
        <v>137</v>
      </c>
      <c r="D2046" s="67">
        <v>867455.76</v>
      </c>
      <c r="E2046" s="66">
        <v>0.2994</v>
      </c>
      <c r="F2046" s="67">
        <v>259716.254544</v>
      </c>
      <c r="G2046" s="66" t="s">
        <v>84</v>
      </c>
      <c r="H2046" s="68">
        <v>3.4207500202846902E-7</v>
      </c>
      <c r="I2046" s="87">
        <v>8.8842438299965396E-2</v>
      </c>
      <c r="J2046" s="69" t="str">
        <f>_xlfn.XLOOKUP(SimpleBB[[#This Row],[customer_code]],'Input  - indicative charges'!$B$13:$B$69,'Input  - indicative charges'!$E$13:$E$69)</f>
        <v>Major Industrial</v>
      </c>
      <c r="K2046" s="70">
        <f t="shared" si="31"/>
        <v>8.2130706574914128E-2</v>
      </c>
    </row>
    <row r="2047" spans="1:11" x14ac:dyDescent="0.25">
      <c r="A2047" s="65">
        <v>44348</v>
      </c>
      <c r="B2047" s="66" t="s">
        <v>210</v>
      </c>
      <c r="C2047" s="66" t="s">
        <v>137</v>
      </c>
      <c r="D2047" s="67">
        <v>867455.76</v>
      </c>
      <c r="E2047" s="66">
        <v>0.2994</v>
      </c>
      <c r="F2047" s="67">
        <v>259716.254544</v>
      </c>
      <c r="G2047" s="66" t="s">
        <v>86</v>
      </c>
      <c r="H2047" s="68">
        <v>7.92425150424773E-6</v>
      </c>
      <c r="I2047" s="87">
        <v>2.0580569207478701</v>
      </c>
      <c r="J2047" s="69" t="str">
        <f>_xlfn.XLOOKUP(SimpleBB[[#This Row],[customer_code]],'Input  - indicative charges'!$B$13:$B$69,'Input  - indicative charges'!$E$13:$E$69)</f>
        <v>North Island generation</v>
      </c>
      <c r="K2047" s="70">
        <f t="shared" si="31"/>
        <v>1.90257800558903</v>
      </c>
    </row>
    <row r="2048" spans="1:11" x14ac:dyDescent="0.25">
      <c r="A2048" s="65">
        <v>44348</v>
      </c>
      <c r="B2048" s="66" t="s">
        <v>210</v>
      </c>
      <c r="C2048" s="66" t="s">
        <v>137</v>
      </c>
      <c r="D2048" s="67">
        <v>867455.76</v>
      </c>
      <c r="E2048" s="66">
        <v>0.2994</v>
      </c>
      <c r="F2048" s="67">
        <v>259716.254544</v>
      </c>
      <c r="G2048" s="66" t="s">
        <v>88</v>
      </c>
      <c r="H2048" s="68">
        <v>3.4107601632198998E-4</v>
      </c>
      <c r="I2048" s="87">
        <v>88.582985473935494</v>
      </c>
      <c r="J2048" s="69" t="str">
        <f>_xlfn.XLOOKUP(SimpleBB[[#This Row],[customer_code]],'Input  - indicative charges'!$B$13:$B$69,'Input  - indicative charges'!$E$13:$E$69)</f>
        <v>North Island generation</v>
      </c>
      <c r="K2048" s="70">
        <f t="shared" si="31"/>
        <v>81.890854491467849</v>
      </c>
    </row>
    <row r="2049" spans="1:11" x14ac:dyDescent="0.25">
      <c r="A2049" s="65">
        <v>44348</v>
      </c>
      <c r="B2049" s="66" t="s">
        <v>210</v>
      </c>
      <c r="C2049" s="66" t="s">
        <v>137</v>
      </c>
      <c r="D2049" s="67">
        <v>867455.76</v>
      </c>
      <c r="E2049" s="66">
        <v>0.2994</v>
      </c>
      <c r="F2049" s="67">
        <v>259716.254544</v>
      </c>
      <c r="G2049" s="66" t="s">
        <v>90</v>
      </c>
      <c r="H2049" s="68">
        <v>4.0301747014108699E-2</v>
      </c>
      <c r="I2049" s="87">
        <v>10467.0187860841</v>
      </c>
      <c r="J2049" s="69" t="str">
        <f>_xlfn.XLOOKUP(SimpleBB[[#This Row],[customer_code]],'Input  - indicative charges'!$B$13:$B$69,'Input  - indicative charges'!$E$13:$E$69)</f>
        <v>Upper South Island distributor</v>
      </c>
      <c r="K2049" s="70">
        <f t="shared" si="31"/>
        <v>9676.2725684254656</v>
      </c>
    </row>
    <row r="2050" spans="1:11" x14ac:dyDescent="0.25">
      <c r="A2050" s="65">
        <v>44348</v>
      </c>
      <c r="B2050" s="66" t="s">
        <v>210</v>
      </c>
      <c r="C2050" s="66" t="s">
        <v>137</v>
      </c>
      <c r="D2050" s="67">
        <v>867455.76</v>
      </c>
      <c r="E2050" s="66">
        <v>0.2994</v>
      </c>
      <c r="F2050" s="67">
        <v>259716.254544</v>
      </c>
      <c r="G2050" s="66" t="s">
        <v>92</v>
      </c>
      <c r="H2050" s="68">
        <v>5.3458719990827404E-6</v>
      </c>
      <c r="I2050" s="87">
        <v>1.3884098528734099</v>
      </c>
      <c r="J2050" s="69" t="str">
        <f>_xlfn.XLOOKUP(SimpleBB[[#This Row],[customer_code]],'Input  - indicative charges'!$B$13:$B$69,'Input  - indicative charges'!$E$13:$E$69)</f>
        <v>North Island generation</v>
      </c>
      <c r="K2050" s="70">
        <f t="shared" si="31"/>
        <v>1.2835204032452827</v>
      </c>
    </row>
    <row r="2051" spans="1:11" x14ac:dyDescent="0.25">
      <c r="A2051" s="65">
        <v>44348</v>
      </c>
      <c r="B2051" s="66" t="s">
        <v>210</v>
      </c>
      <c r="C2051" s="66" t="s">
        <v>137</v>
      </c>
      <c r="D2051" s="67">
        <v>867455.76</v>
      </c>
      <c r="E2051" s="66">
        <v>0.2994</v>
      </c>
      <c r="F2051" s="67">
        <v>259716.254544</v>
      </c>
      <c r="G2051" s="66" t="s">
        <v>94</v>
      </c>
      <c r="H2051" s="68">
        <v>3.2268895815224399E-5</v>
      </c>
      <c r="I2051" s="87">
        <v>8.3807567594006596</v>
      </c>
      <c r="J2051" s="69" t="str">
        <f>_xlfn.XLOOKUP(SimpleBB[[#This Row],[customer_code]],'Input  - indicative charges'!$B$13:$B$69,'Input  - indicative charges'!$E$13:$E$69)</f>
        <v>North Island generation</v>
      </c>
      <c r="K2051" s="70">
        <f t="shared" si="31"/>
        <v>7.7476202528125784</v>
      </c>
    </row>
    <row r="2052" spans="1:11" x14ac:dyDescent="0.25">
      <c r="A2052" s="65">
        <v>44348</v>
      </c>
      <c r="B2052" s="66" t="s">
        <v>210</v>
      </c>
      <c r="C2052" s="66" t="s">
        <v>137</v>
      </c>
      <c r="D2052" s="67">
        <v>867455.76</v>
      </c>
      <c r="E2052" s="66">
        <v>0.2994</v>
      </c>
      <c r="F2052" s="67">
        <v>259716.254544</v>
      </c>
      <c r="G2052" s="66" t="s">
        <v>96</v>
      </c>
      <c r="H2052" s="68">
        <v>1.1313693520826199E-3</v>
      </c>
      <c r="I2052" s="87">
        <v>293.83501062877002</v>
      </c>
      <c r="J2052" s="69" t="str">
        <f>_xlfn.XLOOKUP(SimpleBB[[#This Row],[customer_code]],'Input  - indicative charges'!$B$13:$B$69,'Input  - indicative charges'!$E$13:$E$69)</f>
        <v>Upper North Island distributor</v>
      </c>
      <c r="K2052" s="70">
        <f t="shared" si="31"/>
        <v>271.63681570632542</v>
      </c>
    </row>
    <row r="2053" spans="1:11" x14ac:dyDescent="0.25">
      <c r="A2053" s="65">
        <v>44348</v>
      </c>
      <c r="B2053" s="66" t="s">
        <v>210</v>
      </c>
      <c r="C2053" s="66" t="s">
        <v>137</v>
      </c>
      <c r="D2053" s="67">
        <v>867455.76</v>
      </c>
      <c r="E2053" s="66">
        <v>0.2994</v>
      </c>
      <c r="F2053" s="67">
        <v>259716.254544</v>
      </c>
      <c r="G2053" s="66" t="s">
        <v>98</v>
      </c>
      <c r="H2053" s="68">
        <v>3.3338825030165701E-4</v>
      </c>
      <c r="I2053" s="87">
        <v>86.586347677324</v>
      </c>
      <c r="J2053" s="69" t="str">
        <f>_xlfn.XLOOKUP(SimpleBB[[#This Row],[customer_code]],'Input  - indicative charges'!$B$13:$B$69,'Input  - indicative charges'!$E$13:$E$69)</f>
        <v>Major Industrial</v>
      </c>
      <c r="K2053" s="70">
        <f t="shared" si="31"/>
        <v>80.045055612600905</v>
      </c>
    </row>
    <row r="2054" spans="1:11" x14ac:dyDescent="0.25">
      <c r="A2054" s="65">
        <v>44348</v>
      </c>
      <c r="B2054" s="66" t="s">
        <v>210</v>
      </c>
      <c r="C2054" s="66" t="s">
        <v>137</v>
      </c>
      <c r="D2054" s="67">
        <v>867455.76</v>
      </c>
      <c r="E2054" s="66">
        <v>0.2994</v>
      </c>
      <c r="F2054" s="67">
        <v>259716.254544</v>
      </c>
      <c r="G2054" s="66" t="s">
        <v>100</v>
      </c>
      <c r="H2054" s="68">
        <v>9.0468780107810396E-5</v>
      </c>
      <c r="I2054" s="87">
        <v>23.4962127227652</v>
      </c>
      <c r="J2054" s="69" t="str">
        <f>_xlfn.XLOOKUP(SimpleBB[[#This Row],[customer_code]],'Input  - indicative charges'!$B$13:$B$69,'Input  - indicative charges'!$E$13:$E$69)</f>
        <v>North Island generation</v>
      </c>
      <c r="K2054" s="70">
        <f t="shared" si="31"/>
        <v>21.721157024524668</v>
      </c>
    </row>
    <row r="2055" spans="1:11" x14ac:dyDescent="0.25">
      <c r="A2055" s="65">
        <v>44348</v>
      </c>
      <c r="B2055" s="66" t="s">
        <v>210</v>
      </c>
      <c r="C2055" s="66" t="s">
        <v>137</v>
      </c>
      <c r="D2055" s="67">
        <v>867455.76</v>
      </c>
      <c r="E2055" s="66">
        <v>0.2994</v>
      </c>
      <c r="F2055" s="67">
        <v>259716.254544</v>
      </c>
      <c r="G2055" s="66" t="s">
        <v>102</v>
      </c>
      <c r="H2055" s="68">
        <v>1.46641467213424E-2</v>
      </c>
      <c r="I2055" s="87">
        <v>3808.5172625507298</v>
      </c>
      <c r="J2055" s="69" t="str">
        <f>_xlfn.XLOOKUP(SimpleBB[[#This Row],[customer_code]],'Input  - indicative charges'!$B$13:$B$69,'Input  - indicative charges'!$E$13:$E$69)</f>
        <v>Lower North Island distributor</v>
      </c>
      <c r="K2055" s="70">
        <f t="shared" si="31"/>
        <v>3520.79726492796</v>
      </c>
    </row>
    <row r="2056" spans="1:11" x14ac:dyDescent="0.25">
      <c r="A2056" s="65">
        <v>44348</v>
      </c>
      <c r="B2056" s="66" t="s">
        <v>210</v>
      </c>
      <c r="C2056" s="66" t="s">
        <v>137</v>
      </c>
      <c r="D2056" s="67">
        <v>867455.76</v>
      </c>
      <c r="E2056" s="66">
        <v>0.2994</v>
      </c>
      <c r="F2056" s="67">
        <v>259716.254544</v>
      </c>
      <c r="G2056" s="66" t="s">
        <v>104</v>
      </c>
      <c r="H2056" s="68">
        <v>6.2974985407306802E-3</v>
      </c>
      <c r="I2056" s="87">
        <v>1635.5627339948701</v>
      </c>
      <c r="J2056" s="69" t="str">
        <f>_xlfn.XLOOKUP(SimpleBB[[#This Row],[customer_code]],'Input  - indicative charges'!$B$13:$B$69,'Input  - indicative charges'!$E$13:$E$69)</f>
        <v>Lower North Island distributor</v>
      </c>
      <c r="K2056" s="70">
        <f t="shared" si="31"/>
        <v>1512.0017590810464</v>
      </c>
    </row>
    <row r="2057" spans="1:11" x14ac:dyDescent="0.25">
      <c r="A2057" s="65">
        <v>44348</v>
      </c>
      <c r="B2057" s="66" t="s">
        <v>210</v>
      </c>
      <c r="C2057" s="66" t="s">
        <v>137</v>
      </c>
      <c r="D2057" s="67">
        <v>867455.76</v>
      </c>
      <c r="E2057" s="66">
        <v>0.2994</v>
      </c>
      <c r="F2057" s="67">
        <v>259716.254544</v>
      </c>
      <c r="G2057" s="66" t="s">
        <v>106</v>
      </c>
      <c r="H2057" s="68">
        <v>6.87914987699524E-2</v>
      </c>
      <c r="I2057" s="87">
        <v>17866.270405000199</v>
      </c>
      <c r="J2057" s="69" t="str">
        <f>_xlfn.XLOOKUP(SimpleBB[[#This Row],[customer_code]],'Input  - indicative charges'!$B$13:$B$69,'Input  - indicative charges'!$E$13:$E$69)</f>
        <v>Upper North Island distributor</v>
      </c>
      <c r="K2057" s="70">
        <f t="shared" si="31"/>
        <v>16516.536919740476</v>
      </c>
    </row>
    <row r="2058" spans="1:11" x14ac:dyDescent="0.25">
      <c r="A2058" s="65">
        <v>44348</v>
      </c>
      <c r="B2058" s="66" t="s">
        <v>210</v>
      </c>
      <c r="C2058" s="66" t="s">
        <v>137</v>
      </c>
      <c r="D2058" s="67">
        <v>867455.76</v>
      </c>
      <c r="E2058" s="66">
        <v>0.2994</v>
      </c>
      <c r="F2058" s="67">
        <v>259716.254544</v>
      </c>
      <c r="G2058" s="66" t="s">
        <v>108</v>
      </c>
      <c r="H2058" s="68">
        <v>1.8664468972102799E-3</v>
      </c>
      <c r="I2058" s="87">
        <v>484.74659744872503</v>
      </c>
      <c r="J2058" s="69" t="str">
        <f>_xlfn.XLOOKUP(SimpleBB[[#This Row],[customer_code]],'Input  - indicative charges'!$B$13:$B$69,'Input  - indicative charges'!$E$13:$E$69)</f>
        <v>Lower North Island distributor</v>
      </c>
      <c r="K2058" s="70">
        <f t="shared" si="31"/>
        <v>448.12570793956655</v>
      </c>
    </row>
    <row r="2059" spans="1:11" x14ac:dyDescent="0.25">
      <c r="A2059" s="65">
        <v>44348</v>
      </c>
      <c r="B2059" s="66" t="s">
        <v>210</v>
      </c>
      <c r="C2059" s="66" t="s">
        <v>137</v>
      </c>
      <c r="D2059" s="67">
        <v>867455.76</v>
      </c>
      <c r="E2059" s="66">
        <v>0.2994</v>
      </c>
      <c r="F2059" s="67">
        <v>259716.254544</v>
      </c>
      <c r="G2059" s="66" t="s">
        <v>110</v>
      </c>
      <c r="H2059" s="68">
        <v>1.80412278604071E-2</v>
      </c>
      <c r="I2059" s="87">
        <v>4685.6001272798103</v>
      </c>
      <c r="J2059" s="69" t="str">
        <f>_xlfn.XLOOKUP(SimpleBB[[#This Row],[customer_code]],'Input  - indicative charges'!$B$13:$B$69,'Input  - indicative charges'!$E$13:$E$69)</f>
        <v>Lower South Island distributor</v>
      </c>
      <c r="K2059" s="70">
        <f t="shared" si="31"/>
        <v>4331.6196239646461</v>
      </c>
    </row>
    <row r="2060" spans="1:11" x14ac:dyDescent="0.25">
      <c r="A2060" s="65">
        <v>44348</v>
      </c>
      <c r="B2060" s="66" t="s">
        <v>210</v>
      </c>
      <c r="C2060" s="66" t="s">
        <v>137</v>
      </c>
      <c r="D2060" s="67">
        <v>867455.76</v>
      </c>
      <c r="E2060" s="66">
        <v>0.2994</v>
      </c>
      <c r="F2060" s="67">
        <v>259716.254544</v>
      </c>
      <c r="G2060" s="66" t="s">
        <v>112</v>
      </c>
      <c r="H2060" s="68">
        <v>2.8175844826599199E-4</v>
      </c>
      <c r="I2060" s="87">
        <v>73.177248869772797</v>
      </c>
      <c r="J2060" s="69" t="str">
        <f>_xlfn.XLOOKUP(SimpleBB[[#This Row],[customer_code]],'Input  - indicative charges'!$B$13:$B$69,'Input  - indicative charges'!$E$13:$E$69)</f>
        <v>North Island generation</v>
      </c>
      <c r="K2060" s="70">
        <f t="shared" si="31"/>
        <v>67.64896675382127</v>
      </c>
    </row>
    <row r="2061" spans="1:11" x14ac:dyDescent="0.25">
      <c r="A2061" s="65">
        <v>44348</v>
      </c>
      <c r="B2061" s="66" t="s">
        <v>210</v>
      </c>
      <c r="C2061" s="66" t="s">
        <v>137</v>
      </c>
      <c r="D2061" s="67">
        <v>867455.76</v>
      </c>
      <c r="E2061" s="66">
        <v>0.2994</v>
      </c>
      <c r="F2061" s="67">
        <v>259716.254544</v>
      </c>
      <c r="G2061" s="66" t="s">
        <v>114</v>
      </c>
      <c r="H2061" s="68">
        <v>7.4465048216663301E-3</v>
      </c>
      <c r="I2061" s="87">
        <v>1933.97834172701</v>
      </c>
      <c r="J2061" s="69" t="str">
        <f>_xlfn.XLOOKUP(SimpleBB[[#This Row],[customer_code]],'Input  - indicative charges'!$B$13:$B$69,'Input  - indicative charges'!$E$13:$E$69)</f>
        <v>Lower North Island distributor</v>
      </c>
      <c r="K2061" s="70">
        <f t="shared" si="31"/>
        <v>1787.8731239941885</v>
      </c>
    </row>
    <row r="2062" spans="1:11" x14ac:dyDescent="0.25">
      <c r="A2062" s="65">
        <v>44348</v>
      </c>
      <c r="B2062" s="66" t="s">
        <v>210</v>
      </c>
      <c r="C2062" s="66" t="s">
        <v>137</v>
      </c>
      <c r="D2062" s="67">
        <v>867455.76</v>
      </c>
      <c r="E2062" s="66">
        <v>0.2994</v>
      </c>
      <c r="F2062" s="67">
        <v>259716.254544</v>
      </c>
      <c r="G2062" s="66" t="s">
        <v>116</v>
      </c>
      <c r="H2062" s="68">
        <v>1.8300035755956601E-3</v>
      </c>
      <c r="I2062" s="87">
        <v>475.28167445583398</v>
      </c>
      <c r="J2062" s="69" t="str">
        <f>_xlfn.XLOOKUP(SimpleBB[[#This Row],[customer_code]],'Input  - indicative charges'!$B$13:$B$69,'Input  - indicative charges'!$E$13:$E$69)</f>
        <v>Major Industrial</v>
      </c>
      <c r="K2062" s="70">
        <f t="shared" ref="K2062:K2125" si="32">I2062*$L$9</f>
        <v>439.37582637442273</v>
      </c>
    </row>
    <row r="2063" spans="1:11" x14ac:dyDescent="0.25">
      <c r="A2063" s="65">
        <v>44348</v>
      </c>
      <c r="B2063" s="66" t="s">
        <v>210</v>
      </c>
      <c r="C2063" s="66" t="s">
        <v>137</v>
      </c>
      <c r="D2063" s="67">
        <v>867455.76</v>
      </c>
      <c r="E2063" s="66">
        <v>0.2994</v>
      </c>
      <c r="F2063" s="67">
        <v>259716.254544</v>
      </c>
      <c r="G2063" s="66" t="s">
        <v>118</v>
      </c>
      <c r="H2063" s="68">
        <v>7.5363557681105402E-3</v>
      </c>
      <c r="I2063" s="87">
        <v>1957.31409300474</v>
      </c>
      <c r="J2063" s="69" t="str">
        <f>_xlfn.XLOOKUP(SimpleBB[[#This Row],[customer_code]],'Input  - indicative charges'!$B$13:$B$69,'Input  - indicative charges'!$E$13:$E$69)</f>
        <v>Upper South Island distributor</v>
      </c>
      <c r="K2063" s="70">
        <f t="shared" si="32"/>
        <v>1809.4459418678416</v>
      </c>
    </row>
    <row r="2064" spans="1:11" x14ac:dyDescent="0.25">
      <c r="A2064" s="65">
        <v>44348</v>
      </c>
      <c r="B2064" s="66" t="s">
        <v>210</v>
      </c>
      <c r="C2064" s="66" t="s">
        <v>137</v>
      </c>
      <c r="D2064" s="67">
        <v>867455.76</v>
      </c>
      <c r="E2064" s="66">
        <v>0.2994</v>
      </c>
      <c r="F2064" s="67">
        <v>259716.254544</v>
      </c>
      <c r="G2064" s="66" t="s">
        <v>120</v>
      </c>
      <c r="H2064" s="68">
        <v>1.22118057538566E-3</v>
      </c>
      <c r="I2064" s="87">
        <v>317.16044516105001</v>
      </c>
      <c r="J2064" s="69" t="str">
        <f>_xlfn.XLOOKUP(SimpleBB[[#This Row],[customer_code]],'Input  - indicative charges'!$B$13:$B$69,'Input  - indicative charges'!$E$13:$E$69)</f>
        <v>Lower North Island distributor</v>
      </c>
      <c r="K2064" s="70">
        <f t="shared" si="32"/>
        <v>293.20009622812762</v>
      </c>
    </row>
    <row r="2065" spans="1:11" x14ac:dyDescent="0.25">
      <c r="A2065" s="65">
        <v>44348</v>
      </c>
      <c r="B2065" s="66" t="s">
        <v>210</v>
      </c>
      <c r="C2065" s="66" t="s">
        <v>137</v>
      </c>
      <c r="D2065" s="67">
        <v>867455.76</v>
      </c>
      <c r="E2065" s="66">
        <v>0.2994</v>
      </c>
      <c r="F2065" s="67">
        <v>259716.254544</v>
      </c>
      <c r="G2065" s="66" t="s">
        <v>241</v>
      </c>
      <c r="H2065" s="68">
        <v>6.3623669485836002E-5</v>
      </c>
      <c r="I2065" s="87">
        <v>16.524101139206699</v>
      </c>
      <c r="J2065" s="69" t="str">
        <f>_xlfn.XLOOKUP(SimpleBB[[#This Row],[customer_code]],'Input  - indicative charges'!$B$13:$B$69,'Input  - indicative charges'!$E$13:$E$69)</f>
        <v>North Island generation</v>
      </c>
      <c r="K2065" s="70">
        <f t="shared" si="32"/>
        <v>15.275763790905751</v>
      </c>
    </row>
    <row r="2066" spans="1:11" x14ac:dyDescent="0.25">
      <c r="A2066" s="65">
        <v>44378</v>
      </c>
      <c r="B2066" s="66" t="s">
        <v>210</v>
      </c>
      <c r="C2066" s="66" t="s">
        <v>137</v>
      </c>
      <c r="D2066" s="67">
        <v>1033262.94</v>
      </c>
      <c r="E2066" s="66">
        <v>0.58430000000000004</v>
      </c>
      <c r="F2066" s="67">
        <v>603735.53584200004</v>
      </c>
      <c r="G2066" s="66" t="s">
        <v>8</v>
      </c>
      <c r="H2066" s="68">
        <v>4.4906837034607898E-2</v>
      </c>
      <c r="I2066" s="87">
        <v>27111.853320058301</v>
      </c>
      <c r="J2066" s="69" t="str">
        <f>_xlfn.XLOOKUP(SimpleBB[[#This Row],[customer_code]],'Input  - indicative charges'!$B$13:$B$69,'Input  - indicative charges'!$E$13:$E$69)</f>
        <v>Lower South Island distributor</v>
      </c>
      <c r="K2066" s="70">
        <f t="shared" si="32"/>
        <v>25063.648773501605</v>
      </c>
    </row>
    <row r="2067" spans="1:11" x14ac:dyDescent="0.25">
      <c r="A2067" s="65">
        <v>44378</v>
      </c>
      <c r="B2067" s="66" t="s">
        <v>210</v>
      </c>
      <c r="C2067" s="66" t="s">
        <v>137</v>
      </c>
      <c r="D2067" s="67">
        <v>1033262.94</v>
      </c>
      <c r="E2067" s="66">
        <v>0.58430000000000004</v>
      </c>
      <c r="F2067" s="67">
        <v>603735.53584200004</v>
      </c>
      <c r="G2067" s="66" t="s">
        <v>10</v>
      </c>
      <c r="H2067" s="68">
        <v>2.09074994420022E-3</v>
      </c>
      <c r="I2067" s="87">
        <v>1262.26003787335</v>
      </c>
      <c r="J2067" s="69" t="str">
        <f>_xlfn.XLOOKUP(SimpleBB[[#This Row],[customer_code]],'Input  - indicative charges'!$B$13:$B$69,'Input  - indicative charges'!$E$13:$E$69)</f>
        <v>Upper South Island distributor</v>
      </c>
      <c r="K2067" s="70">
        <f t="shared" si="32"/>
        <v>1166.9007602176143</v>
      </c>
    </row>
    <row r="2068" spans="1:11" x14ac:dyDescent="0.25">
      <c r="A2068" s="65">
        <v>44378</v>
      </c>
      <c r="B2068" s="66" t="s">
        <v>210</v>
      </c>
      <c r="C2068" s="66" t="s">
        <v>137</v>
      </c>
      <c r="D2068" s="67">
        <v>1033262.94</v>
      </c>
      <c r="E2068" s="66">
        <v>0.58430000000000004</v>
      </c>
      <c r="F2068" s="67">
        <v>603735.53584200004</v>
      </c>
      <c r="G2068" s="66" t="s">
        <v>12</v>
      </c>
      <c r="H2068" s="68">
        <v>4.0962985252073402E-4</v>
      </c>
      <c r="I2068" s="87">
        <v>247.30809850848499</v>
      </c>
      <c r="J2068" s="69" t="str">
        <f>_xlfn.XLOOKUP(SimpleBB[[#This Row],[customer_code]],'Input  - indicative charges'!$B$13:$B$69,'Input  - indicative charges'!$E$13:$E$69)</f>
        <v>Lower North Island distributor</v>
      </c>
      <c r="K2068" s="70">
        <f t="shared" si="32"/>
        <v>228.62484709864441</v>
      </c>
    </row>
    <row r="2069" spans="1:11" x14ac:dyDescent="0.25">
      <c r="A2069" s="65">
        <v>44378</v>
      </c>
      <c r="B2069" s="66" t="s">
        <v>210</v>
      </c>
      <c r="C2069" s="66" t="s">
        <v>137</v>
      </c>
      <c r="D2069" s="67">
        <v>1033262.94</v>
      </c>
      <c r="E2069" s="66">
        <v>0.58430000000000004</v>
      </c>
      <c r="F2069" s="67">
        <v>603735.53584200004</v>
      </c>
      <c r="G2069" s="66" t="s">
        <v>14</v>
      </c>
      <c r="H2069" s="68">
        <v>3.0605697268270499E-3</v>
      </c>
      <c r="I2069" s="87">
        <v>1847.77470400773</v>
      </c>
      <c r="J2069" s="69" t="str">
        <f>_xlfn.XLOOKUP(SimpleBB[[#This Row],[customer_code]],'Input  - indicative charges'!$B$13:$B$69,'Input  - indicative charges'!$E$13:$E$69)</f>
        <v>Upper North Island distributor</v>
      </c>
      <c r="K2069" s="70">
        <f t="shared" si="32"/>
        <v>1708.1818659570354</v>
      </c>
    </row>
    <row r="2070" spans="1:11" x14ac:dyDescent="0.25">
      <c r="A2070" s="65">
        <v>44378</v>
      </c>
      <c r="B2070" s="66" t="s">
        <v>210</v>
      </c>
      <c r="C2070" s="66" t="s">
        <v>137</v>
      </c>
      <c r="D2070" s="67">
        <v>1033262.94</v>
      </c>
      <c r="E2070" s="66">
        <v>0.58430000000000004</v>
      </c>
      <c r="F2070" s="67">
        <v>603735.53584200004</v>
      </c>
      <c r="G2070" s="66" t="s">
        <v>16</v>
      </c>
      <c r="H2070" s="68">
        <v>2.6993609300270699E-2</v>
      </c>
      <c r="I2070" s="87">
        <v>16297.001175208499</v>
      </c>
      <c r="J2070" s="69" t="str">
        <f>_xlfn.XLOOKUP(SimpleBB[[#This Row],[customer_code]],'Input  - indicative charges'!$B$13:$B$69,'Input  - indicative charges'!$E$13:$E$69)</f>
        <v>South Island generation</v>
      </c>
      <c r="K2070" s="70">
        <f t="shared" si="32"/>
        <v>15065.820425288815</v>
      </c>
    </row>
    <row r="2071" spans="1:11" x14ac:dyDescent="0.25">
      <c r="A2071" s="65">
        <v>44378</v>
      </c>
      <c r="B2071" s="66" t="s">
        <v>210</v>
      </c>
      <c r="C2071" s="66" t="s">
        <v>137</v>
      </c>
      <c r="D2071" s="67">
        <v>1033262.94</v>
      </c>
      <c r="E2071" s="66">
        <v>0.58430000000000004</v>
      </c>
      <c r="F2071" s="67">
        <v>603735.53584200004</v>
      </c>
      <c r="G2071" s="66" t="s">
        <v>19</v>
      </c>
      <c r="H2071" s="68">
        <v>3.05447684077567E-2</v>
      </c>
      <c r="I2071" s="87">
        <v>18440.9621218268</v>
      </c>
      <c r="J2071" s="69" t="str">
        <f>_xlfn.XLOOKUP(SimpleBB[[#This Row],[customer_code]],'Input  - indicative charges'!$B$13:$B$69,'Input  - indicative charges'!$E$13:$E$69)</f>
        <v>Lower South Island distributor</v>
      </c>
      <c r="K2071" s="70">
        <f t="shared" si="32"/>
        <v>17047.812711680752</v>
      </c>
    </row>
    <row r="2072" spans="1:11" x14ac:dyDescent="0.25">
      <c r="A2072" s="65">
        <v>44378</v>
      </c>
      <c r="B2072" s="66" t="s">
        <v>210</v>
      </c>
      <c r="C2072" s="66" t="s">
        <v>137</v>
      </c>
      <c r="D2072" s="67">
        <v>1033262.94</v>
      </c>
      <c r="E2072" s="66">
        <v>0.58430000000000004</v>
      </c>
      <c r="F2072" s="67">
        <v>603735.53584200004</v>
      </c>
      <c r="G2072" s="66" t="s">
        <v>21</v>
      </c>
      <c r="H2072" s="68">
        <v>3.1723219254536299E-2</v>
      </c>
      <c r="I2072" s="87">
        <v>19152.4347752707</v>
      </c>
      <c r="J2072" s="69" t="str">
        <f>_xlfn.XLOOKUP(SimpleBB[[#This Row],[customer_code]],'Input  - indicative charges'!$B$13:$B$69,'Input  - indicative charges'!$E$13:$E$69)</f>
        <v>Upper South Island distributor</v>
      </c>
      <c r="K2072" s="70">
        <f t="shared" si="32"/>
        <v>17705.536124660281</v>
      </c>
    </row>
    <row r="2073" spans="1:11" x14ac:dyDescent="0.25">
      <c r="A2073" s="65">
        <v>44378</v>
      </c>
      <c r="B2073" s="66" t="s">
        <v>210</v>
      </c>
      <c r="C2073" s="66" t="s">
        <v>137</v>
      </c>
      <c r="D2073" s="67">
        <v>1033262.94</v>
      </c>
      <c r="E2073" s="66">
        <v>0.58430000000000004</v>
      </c>
      <c r="F2073" s="67">
        <v>603735.53584200004</v>
      </c>
      <c r="G2073" s="66" t="s">
        <v>23</v>
      </c>
      <c r="H2073" s="68">
        <v>1.2947084840154899E-3</v>
      </c>
      <c r="I2073" s="87">
        <v>781.66152035627897</v>
      </c>
      <c r="J2073" s="69" t="str">
        <f>_xlfn.XLOOKUP(SimpleBB[[#This Row],[customer_code]],'Input  - indicative charges'!$B$13:$B$69,'Input  - indicative charges'!$E$13:$E$69)</f>
        <v>Lower North Island distributor</v>
      </c>
      <c r="K2073" s="70">
        <f t="shared" si="32"/>
        <v>722.6097594544276</v>
      </c>
    </row>
    <row r="2074" spans="1:11" x14ac:dyDescent="0.25">
      <c r="A2074" s="65">
        <v>44378</v>
      </c>
      <c r="B2074" s="66" t="s">
        <v>210</v>
      </c>
      <c r="C2074" s="66" t="s">
        <v>137</v>
      </c>
      <c r="D2074" s="67">
        <v>1033262.94</v>
      </c>
      <c r="E2074" s="66">
        <v>0.58430000000000004</v>
      </c>
      <c r="F2074" s="67">
        <v>603735.53584200004</v>
      </c>
      <c r="G2074" s="66" t="s">
        <v>25</v>
      </c>
      <c r="H2074" s="68">
        <v>3.6090072222569998E-2</v>
      </c>
      <c r="I2074" s="87">
        <v>21788.859091869701</v>
      </c>
      <c r="J2074" s="69" t="str">
        <f>_xlfn.XLOOKUP(SimpleBB[[#This Row],[customer_code]],'Input  - indicative charges'!$B$13:$B$69,'Input  - indicative charges'!$E$13:$E$69)</f>
        <v>North Island generation</v>
      </c>
      <c r="K2074" s="70">
        <f t="shared" si="32"/>
        <v>20142.787916675148</v>
      </c>
    </row>
    <row r="2075" spans="1:11" x14ac:dyDescent="0.25">
      <c r="A2075" s="65">
        <v>44378</v>
      </c>
      <c r="B2075" s="66" t="s">
        <v>210</v>
      </c>
      <c r="C2075" s="66" t="s">
        <v>137</v>
      </c>
      <c r="D2075" s="67">
        <v>1033262.94</v>
      </c>
      <c r="E2075" s="66">
        <v>0.58430000000000004</v>
      </c>
      <c r="F2075" s="67">
        <v>603735.53584200004</v>
      </c>
      <c r="G2075" s="66" t="s">
        <v>27</v>
      </c>
      <c r="H2075" s="68">
        <v>2.3493238516478199E-3</v>
      </c>
      <c r="I2075" s="87">
        <v>1418.3702944409899</v>
      </c>
      <c r="J2075" s="69" t="str">
        <f>_xlfn.XLOOKUP(SimpleBB[[#This Row],[customer_code]],'Input  - indicative charges'!$B$13:$B$69,'Input  - indicative charges'!$E$13:$E$69)</f>
        <v>Lower North Island distributor</v>
      </c>
      <c r="K2075" s="70">
        <f t="shared" si="32"/>
        <v>1311.2174395077682</v>
      </c>
    </row>
    <row r="2076" spans="1:11" x14ac:dyDescent="0.25">
      <c r="A2076" s="65">
        <v>44378</v>
      </c>
      <c r="B2076" s="66" t="s">
        <v>210</v>
      </c>
      <c r="C2076" s="66" t="s">
        <v>137</v>
      </c>
      <c r="D2076" s="67">
        <v>1033262.94</v>
      </c>
      <c r="E2076" s="66">
        <v>0.58430000000000004</v>
      </c>
      <c r="F2076" s="67">
        <v>603735.53584200004</v>
      </c>
      <c r="G2076" s="66" t="s">
        <v>29</v>
      </c>
      <c r="H2076" s="68">
        <v>2.4924596529475001E-3</v>
      </c>
      <c r="I2076" s="87">
        <v>1504.7864641368201</v>
      </c>
      <c r="J2076" s="69" t="str">
        <f>_xlfn.XLOOKUP(SimpleBB[[#This Row],[customer_code]],'Input  - indicative charges'!$B$13:$B$69,'Input  - indicative charges'!$E$13:$E$69)</f>
        <v>Lower North Island distributor</v>
      </c>
      <c r="K2076" s="70">
        <f t="shared" si="32"/>
        <v>1391.1051734829734</v>
      </c>
    </row>
    <row r="2077" spans="1:11" x14ac:dyDescent="0.25">
      <c r="A2077" s="65">
        <v>44378</v>
      </c>
      <c r="B2077" s="66" t="s">
        <v>210</v>
      </c>
      <c r="C2077" s="66" t="s">
        <v>137</v>
      </c>
      <c r="D2077" s="67">
        <v>1033262.94</v>
      </c>
      <c r="E2077" s="66">
        <v>0.58430000000000004</v>
      </c>
      <c r="F2077" s="67">
        <v>603735.53584200004</v>
      </c>
      <c r="G2077" s="66" t="s">
        <v>31</v>
      </c>
      <c r="H2077" s="68">
        <v>7.6284478488879502E-6</v>
      </c>
      <c r="I2077" s="87">
        <v>4.60556504969112</v>
      </c>
      <c r="J2077" s="69" t="str">
        <f>_xlfn.XLOOKUP(SimpleBB[[#This Row],[customer_code]],'Input  - indicative charges'!$B$13:$B$69,'Input  - indicative charges'!$E$13:$E$69)</f>
        <v>Major Industrial</v>
      </c>
      <c r="K2077" s="70">
        <f t="shared" si="32"/>
        <v>4.2576309131759675</v>
      </c>
    </row>
    <row r="2078" spans="1:11" x14ac:dyDescent="0.25">
      <c r="A2078" s="65">
        <v>44378</v>
      </c>
      <c r="B2078" s="66" t="s">
        <v>210</v>
      </c>
      <c r="C2078" s="66" t="s">
        <v>137</v>
      </c>
      <c r="D2078" s="67">
        <v>1033262.94</v>
      </c>
      <c r="E2078" s="66">
        <v>0.58430000000000004</v>
      </c>
      <c r="F2078" s="67">
        <v>603735.53584200004</v>
      </c>
      <c r="G2078" s="66" t="s">
        <v>34</v>
      </c>
      <c r="H2078" s="68">
        <v>2.1927575575199701E-4</v>
      </c>
      <c r="I2078" s="87">
        <v>132.384565896091</v>
      </c>
      <c r="J2078" s="69" t="str">
        <f>_xlfn.XLOOKUP(SimpleBB[[#This Row],[customer_code]],'Input  - indicative charges'!$B$13:$B$69,'Input  - indicative charges'!$E$13:$E$69)</f>
        <v>Major Industrial</v>
      </c>
      <c r="K2078" s="70">
        <f t="shared" si="32"/>
        <v>122.38338056355967</v>
      </c>
    </row>
    <row r="2079" spans="1:11" x14ac:dyDescent="0.25">
      <c r="A2079" s="65">
        <v>44378</v>
      </c>
      <c r="B2079" s="66" t="s">
        <v>210</v>
      </c>
      <c r="C2079" s="66" t="s">
        <v>137</v>
      </c>
      <c r="D2079" s="67">
        <v>1033262.94</v>
      </c>
      <c r="E2079" s="66">
        <v>0.58430000000000004</v>
      </c>
      <c r="F2079" s="67">
        <v>603735.53584200004</v>
      </c>
      <c r="G2079" s="66" t="s">
        <v>36</v>
      </c>
      <c r="H2079" s="68">
        <v>2.0609122514087801E-2</v>
      </c>
      <c r="I2079" s="87">
        <v>12442.4596242762</v>
      </c>
      <c r="J2079" s="69" t="str">
        <f>_xlfn.XLOOKUP(SimpleBB[[#This Row],[customer_code]],'Input  - indicative charges'!$B$13:$B$69,'Input  - indicative charges'!$E$13:$E$69)</f>
        <v>Upper South Island distributor</v>
      </c>
      <c r="K2079" s="70">
        <f t="shared" si="32"/>
        <v>11502.47584404764</v>
      </c>
    </row>
    <row r="2080" spans="1:11" x14ac:dyDescent="0.25">
      <c r="A2080" s="65">
        <v>44378</v>
      </c>
      <c r="B2080" s="66" t="s">
        <v>210</v>
      </c>
      <c r="C2080" s="66" t="s">
        <v>137</v>
      </c>
      <c r="D2080" s="67">
        <v>1033262.94</v>
      </c>
      <c r="E2080" s="66">
        <v>0.58430000000000004</v>
      </c>
      <c r="F2080" s="67">
        <v>603735.53584200004</v>
      </c>
      <c r="G2080" s="66" t="s">
        <v>38</v>
      </c>
      <c r="H2080" s="68">
        <v>1.19217529754667E-5</v>
      </c>
      <c r="I2080" s="87">
        <v>7.1975859208193702</v>
      </c>
      <c r="J2080" s="69" t="str">
        <f>_xlfn.XLOOKUP(SimpleBB[[#This Row],[customer_code]],'Input  - indicative charges'!$B$13:$B$69,'Input  - indicative charges'!$E$13:$E$69)</f>
        <v>North Island generation</v>
      </c>
      <c r="K2080" s="70">
        <f t="shared" si="32"/>
        <v>6.6538337828440612</v>
      </c>
    </row>
    <row r="2081" spans="1:11" x14ac:dyDescent="0.25">
      <c r="A2081" s="65">
        <v>44378</v>
      </c>
      <c r="B2081" s="66" t="s">
        <v>210</v>
      </c>
      <c r="C2081" s="66" t="s">
        <v>137</v>
      </c>
      <c r="D2081" s="67">
        <v>1033262.94</v>
      </c>
      <c r="E2081" s="66">
        <v>0.58430000000000004</v>
      </c>
      <c r="F2081" s="67">
        <v>603735.53584200004</v>
      </c>
      <c r="G2081" s="66" t="s">
        <v>40</v>
      </c>
      <c r="H2081" s="68">
        <v>4.4306444000250896E-6</v>
      </c>
      <c r="I2081" s="87">
        <v>2.6749374709745002</v>
      </c>
      <c r="J2081" s="69" t="str">
        <f>_xlfn.XLOOKUP(SimpleBB[[#This Row],[customer_code]],'Input  - indicative charges'!$B$13:$B$69,'Input  - indicative charges'!$E$13:$E$69)</f>
        <v>North Island generation</v>
      </c>
      <c r="K2081" s="70">
        <f t="shared" si="32"/>
        <v>2.4728554139079177</v>
      </c>
    </row>
    <row r="2082" spans="1:11" x14ac:dyDescent="0.25">
      <c r="A2082" s="65">
        <v>44378</v>
      </c>
      <c r="B2082" s="66" t="s">
        <v>210</v>
      </c>
      <c r="C2082" s="66" t="s">
        <v>137</v>
      </c>
      <c r="D2082" s="67">
        <v>1033262.94</v>
      </c>
      <c r="E2082" s="66">
        <v>0.58430000000000004</v>
      </c>
      <c r="F2082" s="67">
        <v>603735.53584200004</v>
      </c>
      <c r="G2082" s="66" t="s">
        <v>42</v>
      </c>
      <c r="H2082" s="68">
        <v>0.30566249624070402</v>
      </c>
      <c r="I2082" s="87">
        <v>184539.310954685</v>
      </c>
      <c r="J2082" s="69" t="str">
        <f>_xlfn.XLOOKUP(SimpleBB[[#This Row],[customer_code]],'Input  - indicative charges'!$B$13:$B$69,'Input  - indicative charges'!$E$13:$E$69)</f>
        <v>South Island generation</v>
      </c>
      <c r="K2082" s="70">
        <f t="shared" si="32"/>
        <v>170598.01925271982</v>
      </c>
    </row>
    <row r="2083" spans="1:11" x14ac:dyDescent="0.25">
      <c r="A2083" s="65">
        <v>44378</v>
      </c>
      <c r="B2083" s="66" t="s">
        <v>210</v>
      </c>
      <c r="C2083" s="66" t="s">
        <v>137</v>
      </c>
      <c r="D2083" s="67">
        <v>1033262.94</v>
      </c>
      <c r="E2083" s="66">
        <v>0.58430000000000004</v>
      </c>
      <c r="F2083" s="67">
        <v>603735.53584200004</v>
      </c>
      <c r="G2083" s="66" t="s">
        <v>44</v>
      </c>
      <c r="H2083" s="68">
        <v>1.6950763303632901E-4</v>
      </c>
      <c r="I2083" s="87">
        <v>102.337781660497</v>
      </c>
      <c r="J2083" s="69" t="str">
        <f>_xlfn.XLOOKUP(SimpleBB[[#This Row],[customer_code]],'Input  - indicative charges'!$B$13:$B$69,'Input  - indicative charges'!$E$13:$E$69)</f>
        <v>Major Industrial</v>
      </c>
      <c r="K2083" s="70">
        <f t="shared" si="32"/>
        <v>94.606524515988909</v>
      </c>
    </row>
    <row r="2084" spans="1:11" x14ac:dyDescent="0.25">
      <c r="A2084" s="65">
        <v>44378</v>
      </c>
      <c r="B2084" s="66" t="s">
        <v>210</v>
      </c>
      <c r="C2084" s="66" t="s">
        <v>137</v>
      </c>
      <c r="D2084" s="67">
        <v>1033262.94</v>
      </c>
      <c r="E2084" s="66">
        <v>0.58430000000000004</v>
      </c>
      <c r="F2084" s="67">
        <v>603735.53584200004</v>
      </c>
      <c r="G2084" s="66" t="s">
        <v>46</v>
      </c>
      <c r="H2084" s="68">
        <v>3.8074733416477498E-2</v>
      </c>
      <c r="I2084" s="87">
        <v>22987.069581238298</v>
      </c>
      <c r="J2084" s="69" t="str">
        <f>_xlfn.XLOOKUP(SimpleBB[[#This Row],[customer_code]],'Input  - indicative charges'!$B$13:$B$69,'Input  - indicative charges'!$E$13:$E$69)</f>
        <v>Upper South Island distributor</v>
      </c>
      <c r="K2084" s="70">
        <f t="shared" si="32"/>
        <v>21250.477845052035</v>
      </c>
    </row>
    <row r="2085" spans="1:11" x14ac:dyDescent="0.25">
      <c r="A2085" s="65">
        <v>44378</v>
      </c>
      <c r="B2085" s="66" t="s">
        <v>210</v>
      </c>
      <c r="C2085" s="66" t="s">
        <v>137</v>
      </c>
      <c r="D2085" s="67">
        <v>1033262.94</v>
      </c>
      <c r="E2085" s="66">
        <v>0.58430000000000004</v>
      </c>
      <c r="F2085" s="67">
        <v>603735.53584200004</v>
      </c>
      <c r="G2085" s="66" t="s">
        <v>48</v>
      </c>
      <c r="H2085" s="68">
        <v>2.2443250796409199E-3</v>
      </c>
      <c r="I2085" s="87">
        <v>1354.9788045606499</v>
      </c>
      <c r="J2085" s="69" t="str">
        <f>_xlfn.XLOOKUP(SimpleBB[[#This Row],[customer_code]],'Input  - indicative charges'!$B$13:$B$69,'Input  - indicative charges'!$E$13:$E$69)</f>
        <v>North Island generation</v>
      </c>
      <c r="K2085" s="70">
        <f t="shared" si="32"/>
        <v>1252.6149522918035</v>
      </c>
    </row>
    <row r="2086" spans="1:11" x14ac:dyDescent="0.25">
      <c r="A2086" s="65">
        <v>44378</v>
      </c>
      <c r="B2086" s="66" t="s">
        <v>210</v>
      </c>
      <c r="C2086" s="66" t="s">
        <v>137</v>
      </c>
      <c r="D2086" s="67">
        <v>1033262.94</v>
      </c>
      <c r="E2086" s="66">
        <v>0.58430000000000004</v>
      </c>
      <c r="F2086" s="67">
        <v>603735.53584200004</v>
      </c>
      <c r="G2086" s="66" t="s">
        <v>50</v>
      </c>
      <c r="H2086" s="68">
        <v>4.7030357530112899E-4</v>
      </c>
      <c r="I2086" s="87">
        <v>283.938981042835</v>
      </c>
      <c r="J2086" s="69" t="str">
        <f>_xlfn.XLOOKUP(SimpleBB[[#This Row],[customer_code]],'Input  - indicative charges'!$B$13:$B$69,'Input  - indicative charges'!$E$13:$E$69)</f>
        <v>North Island generation</v>
      </c>
      <c r="K2086" s="70">
        <f t="shared" si="32"/>
        <v>262.48839612519134</v>
      </c>
    </row>
    <row r="2087" spans="1:11" x14ac:dyDescent="0.25">
      <c r="A2087" s="65">
        <v>44378</v>
      </c>
      <c r="B2087" s="66" t="s">
        <v>210</v>
      </c>
      <c r="C2087" s="66" t="s">
        <v>137</v>
      </c>
      <c r="D2087" s="67">
        <v>1033262.94</v>
      </c>
      <c r="E2087" s="66">
        <v>0.58430000000000004</v>
      </c>
      <c r="F2087" s="67">
        <v>603735.53584200004</v>
      </c>
      <c r="G2087" s="66" t="s">
        <v>52</v>
      </c>
      <c r="H2087" s="68">
        <v>9.4283701262956696E-4</v>
      </c>
      <c r="I2087" s="87">
        <v>569.22420903158195</v>
      </c>
      <c r="J2087" s="69" t="str">
        <f>_xlfn.XLOOKUP(SimpleBB[[#This Row],[customer_code]],'Input  - indicative charges'!$B$13:$B$69,'Input  - indicative charges'!$E$13:$E$69)</f>
        <v>North Island generation</v>
      </c>
      <c r="K2087" s="70">
        <f t="shared" si="32"/>
        <v>526.2213350050373</v>
      </c>
    </row>
    <row r="2088" spans="1:11" x14ac:dyDescent="0.25">
      <c r="A2088" s="65">
        <v>44378</v>
      </c>
      <c r="B2088" s="66" t="s">
        <v>210</v>
      </c>
      <c r="C2088" s="66" t="s">
        <v>137</v>
      </c>
      <c r="D2088" s="67">
        <v>1033262.94</v>
      </c>
      <c r="E2088" s="66">
        <v>0.58430000000000004</v>
      </c>
      <c r="F2088" s="67">
        <v>603735.53584200004</v>
      </c>
      <c r="G2088" s="66" t="s">
        <v>54</v>
      </c>
      <c r="H2088" s="68">
        <v>3.3466943435247398E-3</v>
      </c>
      <c r="I2088" s="87">
        <v>2020.5183027872899</v>
      </c>
      <c r="J2088" s="69" t="str">
        <f>_xlfn.XLOOKUP(SimpleBB[[#This Row],[customer_code]],'Input  - indicative charges'!$B$13:$B$69,'Input  - indicative charges'!$E$13:$E$69)</f>
        <v>Upper South Island distributor</v>
      </c>
      <c r="K2088" s="70">
        <f t="shared" si="32"/>
        <v>1867.8752973344615</v>
      </c>
    </row>
    <row r="2089" spans="1:11" x14ac:dyDescent="0.25">
      <c r="A2089" s="65">
        <v>44378</v>
      </c>
      <c r="B2089" s="66" t="s">
        <v>210</v>
      </c>
      <c r="C2089" s="66" t="s">
        <v>137</v>
      </c>
      <c r="D2089" s="67">
        <v>1033262.94</v>
      </c>
      <c r="E2089" s="66">
        <v>0.58430000000000004</v>
      </c>
      <c r="F2089" s="67">
        <v>603735.53584200004</v>
      </c>
      <c r="G2089" s="66" t="s">
        <v>56</v>
      </c>
      <c r="H2089" s="68">
        <v>8.7668567174463002E-3</v>
      </c>
      <c r="I2089" s="87">
        <v>5292.8629379574704</v>
      </c>
      <c r="J2089" s="69" t="str">
        <f>_xlfn.XLOOKUP(SimpleBB[[#This Row],[customer_code]],'Input  - indicative charges'!$B$13:$B$69,'Input  - indicative charges'!$E$13:$E$69)</f>
        <v>Upper North Island distributor</v>
      </c>
      <c r="K2089" s="70">
        <f t="shared" si="32"/>
        <v>4893.0058789121758</v>
      </c>
    </row>
    <row r="2090" spans="1:11" x14ac:dyDescent="0.25">
      <c r="A2090" s="65">
        <v>44378</v>
      </c>
      <c r="B2090" s="66" t="s">
        <v>210</v>
      </c>
      <c r="C2090" s="66" t="s">
        <v>137</v>
      </c>
      <c r="D2090" s="67">
        <v>1033262.94</v>
      </c>
      <c r="E2090" s="66">
        <v>0.58430000000000004</v>
      </c>
      <c r="F2090" s="67">
        <v>603735.53584200004</v>
      </c>
      <c r="G2090" s="66" t="s">
        <v>58</v>
      </c>
      <c r="H2090" s="68">
        <v>5.8156401134401602E-4</v>
      </c>
      <c r="I2090" s="87">
        <v>351.11086001520198</v>
      </c>
      <c r="J2090" s="69" t="str">
        <f>_xlfn.XLOOKUP(SimpleBB[[#This Row],[customer_code]],'Input  - indicative charges'!$B$13:$B$69,'Input  - indicative charges'!$E$13:$E$69)</f>
        <v>North Island generation</v>
      </c>
      <c r="K2090" s="70">
        <f t="shared" si="32"/>
        <v>324.58567741927379</v>
      </c>
    </row>
    <row r="2091" spans="1:11" x14ac:dyDescent="0.25">
      <c r="A2091" s="65">
        <v>44378</v>
      </c>
      <c r="B2091" s="66" t="s">
        <v>210</v>
      </c>
      <c r="C2091" s="66" t="s">
        <v>137</v>
      </c>
      <c r="D2091" s="67">
        <v>1033262.94</v>
      </c>
      <c r="E2091" s="66">
        <v>0.58430000000000004</v>
      </c>
      <c r="F2091" s="67">
        <v>603735.53584200004</v>
      </c>
      <c r="G2091" s="66" t="s">
        <v>60</v>
      </c>
      <c r="H2091" s="68">
        <v>2.0900081046887599E-2</v>
      </c>
      <c r="I2091" s="87">
        <v>12618.1216299839</v>
      </c>
      <c r="J2091" s="69" t="str">
        <f>_xlfn.XLOOKUP(SimpleBB[[#This Row],[customer_code]],'Input  - indicative charges'!$B$13:$B$69,'Input  - indicative charges'!$E$13:$E$69)</f>
        <v>Major Industrial</v>
      </c>
      <c r="K2091" s="70">
        <f t="shared" si="32"/>
        <v>11664.867207040495</v>
      </c>
    </row>
    <row r="2092" spans="1:11" x14ac:dyDescent="0.25">
      <c r="A2092" s="65">
        <v>44378</v>
      </c>
      <c r="B2092" s="66" t="s">
        <v>210</v>
      </c>
      <c r="C2092" s="66" t="s">
        <v>137</v>
      </c>
      <c r="D2092" s="67">
        <v>1033262.94</v>
      </c>
      <c r="E2092" s="66">
        <v>0.58430000000000004</v>
      </c>
      <c r="F2092" s="67">
        <v>603735.53584200004</v>
      </c>
      <c r="G2092" s="66" t="s">
        <v>62</v>
      </c>
      <c r="H2092" s="68">
        <v>3.32040512930709E-3</v>
      </c>
      <c r="I2092" s="87">
        <v>2004.64656995474</v>
      </c>
      <c r="J2092" s="69" t="str">
        <f>_xlfn.XLOOKUP(SimpleBB[[#This Row],[customer_code]],'Input  - indicative charges'!$B$13:$B$69,'Input  - indicative charges'!$E$13:$E$69)</f>
        <v>Major Industrial</v>
      </c>
      <c r="K2092" s="70">
        <f t="shared" si="32"/>
        <v>1853.2026177339276</v>
      </c>
    </row>
    <row r="2093" spans="1:11" x14ac:dyDescent="0.25">
      <c r="A2093" s="65">
        <v>44378</v>
      </c>
      <c r="B2093" s="66" t="s">
        <v>210</v>
      </c>
      <c r="C2093" s="66" t="s">
        <v>137</v>
      </c>
      <c r="D2093" s="67">
        <v>1033262.94</v>
      </c>
      <c r="E2093" s="66">
        <v>0.58430000000000004</v>
      </c>
      <c r="F2093" s="67">
        <v>603735.53584200004</v>
      </c>
      <c r="G2093" s="66" t="s">
        <v>64</v>
      </c>
      <c r="H2093" s="68">
        <v>1.8037109812550899E-4</v>
      </c>
      <c r="I2093" s="87">
        <v>108.89644157721401</v>
      </c>
      <c r="J2093" s="69" t="str">
        <f>_xlfn.XLOOKUP(SimpleBB[[#This Row],[customer_code]],'Input  - indicative charges'!$B$13:$B$69,'Input  - indicative charges'!$E$13:$E$69)</f>
        <v>Major Industrial</v>
      </c>
      <c r="K2093" s="70">
        <f t="shared" si="32"/>
        <v>100.66970089264115</v>
      </c>
    </row>
    <row r="2094" spans="1:11" x14ac:dyDescent="0.25">
      <c r="A2094" s="65">
        <v>44378</v>
      </c>
      <c r="B2094" s="66" t="s">
        <v>210</v>
      </c>
      <c r="C2094" s="66" t="s">
        <v>137</v>
      </c>
      <c r="D2094" s="67">
        <v>1033262.94</v>
      </c>
      <c r="E2094" s="66">
        <v>0.58430000000000004</v>
      </c>
      <c r="F2094" s="67">
        <v>603735.53584200004</v>
      </c>
      <c r="G2094" s="66" t="s">
        <v>66</v>
      </c>
      <c r="H2094" s="68">
        <v>0.203885607052221</v>
      </c>
      <c r="I2094" s="87">
        <v>123092.986224144</v>
      </c>
      <c r="J2094" s="69" t="str">
        <f>_xlfn.XLOOKUP(SimpleBB[[#This Row],[customer_code]],'Input  - indicative charges'!$B$13:$B$69,'Input  - indicative charges'!$E$13:$E$69)</f>
        <v>Upper South Island distributor</v>
      </c>
      <c r="K2094" s="70">
        <f t="shared" si="32"/>
        <v>113793.74684507117</v>
      </c>
    </row>
    <row r="2095" spans="1:11" x14ac:dyDescent="0.25">
      <c r="A2095" s="65">
        <v>44378</v>
      </c>
      <c r="B2095" s="66" t="s">
        <v>210</v>
      </c>
      <c r="C2095" s="66" t="s">
        <v>137</v>
      </c>
      <c r="D2095" s="67">
        <v>1033262.94</v>
      </c>
      <c r="E2095" s="66">
        <v>0.58430000000000004</v>
      </c>
      <c r="F2095" s="67">
        <v>603735.53584200004</v>
      </c>
      <c r="G2095" s="66" t="s">
        <v>68</v>
      </c>
      <c r="H2095" s="68">
        <v>3.36387536413073E-3</v>
      </c>
      <c r="I2095" s="87">
        <v>2030.8910954691701</v>
      </c>
      <c r="J2095" s="69" t="str">
        <f>_xlfn.XLOOKUP(SimpleBB[[#This Row],[customer_code]],'Input  - indicative charges'!$B$13:$B$69,'Input  - indicative charges'!$E$13:$E$69)</f>
        <v>Major Industrial</v>
      </c>
      <c r="K2095" s="70">
        <f t="shared" si="32"/>
        <v>1877.4644622473097</v>
      </c>
    </row>
    <row r="2096" spans="1:11" x14ac:dyDescent="0.25">
      <c r="A2096" s="65">
        <v>44378</v>
      </c>
      <c r="B2096" s="66" t="s">
        <v>210</v>
      </c>
      <c r="C2096" s="66" t="s">
        <v>137</v>
      </c>
      <c r="D2096" s="67">
        <v>1033262.94</v>
      </c>
      <c r="E2096" s="66">
        <v>0.58430000000000004</v>
      </c>
      <c r="F2096" s="67">
        <v>603735.53584200004</v>
      </c>
      <c r="G2096" s="66" t="s">
        <v>70</v>
      </c>
      <c r="H2096" s="68">
        <v>1.6406856206139801E-2</v>
      </c>
      <c r="I2096" s="87">
        <v>9905.4021230964809</v>
      </c>
      <c r="J2096" s="69" t="str">
        <f>_xlfn.XLOOKUP(SimpleBB[[#This Row],[customer_code]],'Input  - indicative charges'!$B$13:$B$69,'Input  - indicative charges'!$E$13:$E$69)</f>
        <v>Lower North Island distributor</v>
      </c>
      <c r="K2096" s="70">
        <f t="shared" si="32"/>
        <v>9157.0840562903086</v>
      </c>
    </row>
    <row r="2097" spans="1:11" x14ac:dyDescent="0.25">
      <c r="A2097" s="65">
        <v>44378</v>
      </c>
      <c r="B2097" s="66" t="s">
        <v>210</v>
      </c>
      <c r="C2097" s="66" t="s">
        <v>137</v>
      </c>
      <c r="D2097" s="67">
        <v>1033262.94</v>
      </c>
      <c r="E2097" s="66">
        <v>0.58430000000000004</v>
      </c>
      <c r="F2097" s="67">
        <v>603735.53584200004</v>
      </c>
      <c r="G2097" s="66" t="s">
        <v>72</v>
      </c>
      <c r="H2097" s="68">
        <v>1.5543712867389901E-2</v>
      </c>
      <c r="I2097" s="87">
        <v>9384.2918169678305</v>
      </c>
      <c r="J2097" s="69" t="str">
        <f>_xlfn.XLOOKUP(SimpleBB[[#This Row],[customer_code]],'Input  - indicative charges'!$B$13:$B$69,'Input  - indicative charges'!$E$13:$E$69)</f>
        <v>Lower South Island distributor</v>
      </c>
      <c r="K2097" s="70">
        <f t="shared" si="32"/>
        <v>8675.3417891396712</v>
      </c>
    </row>
    <row r="2098" spans="1:11" x14ac:dyDescent="0.25">
      <c r="A2098" s="65">
        <v>44378</v>
      </c>
      <c r="B2098" s="66" t="s">
        <v>210</v>
      </c>
      <c r="C2098" s="66" t="s">
        <v>137</v>
      </c>
      <c r="D2098" s="67">
        <v>1033262.94</v>
      </c>
      <c r="E2098" s="66">
        <v>0.58430000000000004</v>
      </c>
      <c r="F2098" s="67">
        <v>603735.53584200004</v>
      </c>
      <c r="G2098" s="66" t="s">
        <v>74</v>
      </c>
      <c r="H2098" s="68">
        <v>1.06120009737374E-4</v>
      </c>
      <c r="I2098" s="87">
        <v>64.068420942352304</v>
      </c>
      <c r="J2098" s="69" t="str">
        <f>_xlfn.XLOOKUP(SimpleBB[[#This Row],[customer_code]],'Input  - indicative charges'!$B$13:$B$69,'Input  - indicative charges'!$E$13:$E$69)</f>
        <v>Major Industrial</v>
      </c>
      <c r="K2098" s="70">
        <f t="shared" si="32"/>
        <v>59.228278532473261</v>
      </c>
    </row>
    <row r="2099" spans="1:11" x14ac:dyDescent="0.25">
      <c r="A2099" s="65">
        <v>44378</v>
      </c>
      <c r="B2099" s="66" t="s">
        <v>210</v>
      </c>
      <c r="C2099" s="66" t="s">
        <v>137</v>
      </c>
      <c r="D2099" s="67">
        <v>1033262.94</v>
      </c>
      <c r="E2099" s="66">
        <v>0.58430000000000004</v>
      </c>
      <c r="F2099" s="67">
        <v>603735.53584200004</v>
      </c>
      <c r="G2099" s="66" t="s">
        <v>76</v>
      </c>
      <c r="H2099" s="68">
        <v>2.8649261345803801E-4</v>
      </c>
      <c r="I2099" s="87">
        <v>172.96577150086401</v>
      </c>
      <c r="J2099" s="69" t="str">
        <f>_xlfn.XLOOKUP(SimpleBB[[#This Row],[customer_code]],'Input  - indicative charges'!$B$13:$B$69,'Input  - indicative charges'!$E$13:$E$69)</f>
        <v>Lower North Island distributor</v>
      </c>
      <c r="K2099" s="70">
        <f t="shared" si="32"/>
        <v>159.89881973609272</v>
      </c>
    </row>
    <row r="2100" spans="1:11" x14ac:dyDescent="0.25">
      <c r="A2100" s="65">
        <v>44378</v>
      </c>
      <c r="B2100" s="66" t="s">
        <v>210</v>
      </c>
      <c r="C2100" s="66" t="s">
        <v>137</v>
      </c>
      <c r="D2100" s="67">
        <v>1033262.94</v>
      </c>
      <c r="E2100" s="66">
        <v>0.58430000000000004</v>
      </c>
      <c r="F2100" s="67">
        <v>603735.53584200004</v>
      </c>
      <c r="G2100" s="66" t="s">
        <v>78</v>
      </c>
      <c r="H2100" s="68">
        <v>1.33261154508542E-5</v>
      </c>
      <c r="I2100" s="87">
        <v>8.0454494524138198</v>
      </c>
      <c r="J2100" s="69" t="str">
        <f>_xlfn.XLOOKUP(SimpleBB[[#This Row],[customer_code]],'Input  - indicative charges'!$B$13:$B$69,'Input  - indicative charges'!$E$13:$E$69)</f>
        <v>North Island generation</v>
      </c>
      <c r="K2100" s="70">
        <f t="shared" si="32"/>
        <v>7.4376442259325115</v>
      </c>
    </row>
    <row r="2101" spans="1:11" x14ac:dyDescent="0.25">
      <c r="A2101" s="65">
        <v>44378</v>
      </c>
      <c r="B2101" s="66" t="s">
        <v>210</v>
      </c>
      <c r="C2101" s="66" t="s">
        <v>137</v>
      </c>
      <c r="D2101" s="67">
        <v>1033262.94</v>
      </c>
      <c r="E2101" s="66">
        <v>0.58430000000000004</v>
      </c>
      <c r="F2101" s="67">
        <v>603735.53584200004</v>
      </c>
      <c r="G2101" s="66" t="s">
        <v>80</v>
      </c>
      <c r="H2101" s="68">
        <v>3.2250400291788399E-6</v>
      </c>
      <c r="I2101" s="87">
        <v>1.94707127012818</v>
      </c>
      <c r="J2101" s="69" t="str">
        <f>_xlfn.XLOOKUP(SimpleBB[[#This Row],[customer_code]],'Input  - indicative charges'!$B$13:$B$69,'Input  - indicative charges'!$E$13:$E$69)</f>
        <v>Major Industrial</v>
      </c>
      <c r="K2101" s="70">
        <f t="shared" si="32"/>
        <v>1.7999769280015947</v>
      </c>
    </row>
    <row r="2102" spans="1:11" x14ac:dyDescent="0.25">
      <c r="A2102" s="65">
        <v>44378</v>
      </c>
      <c r="B2102" s="66" t="s">
        <v>210</v>
      </c>
      <c r="C2102" s="66" t="s">
        <v>137</v>
      </c>
      <c r="D2102" s="67">
        <v>1033262.94</v>
      </c>
      <c r="E2102" s="66">
        <v>0.58430000000000004</v>
      </c>
      <c r="F2102" s="67">
        <v>603735.53584200004</v>
      </c>
      <c r="G2102" s="66" t="s">
        <v>82</v>
      </c>
      <c r="H2102" s="68">
        <v>2.63810642465579E-3</v>
      </c>
      <c r="I2102" s="87">
        <v>1592.71859589779</v>
      </c>
      <c r="J2102" s="69" t="str">
        <f>_xlfn.XLOOKUP(SimpleBB[[#This Row],[customer_code]],'Input  - indicative charges'!$B$13:$B$69,'Input  - indicative charges'!$E$13:$E$69)</f>
        <v>Major Industrial</v>
      </c>
      <c r="K2102" s="70">
        <f t="shared" si="32"/>
        <v>1472.3943439555685</v>
      </c>
    </row>
    <row r="2103" spans="1:11" x14ac:dyDescent="0.25">
      <c r="A2103" s="65">
        <v>44378</v>
      </c>
      <c r="B2103" s="66" t="s">
        <v>210</v>
      </c>
      <c r="C2103" s="66" t="s">
        <v>137</v>
      </c>
      <c r="D2103" s="67">
        <v>1033262.94</v>
      </c>
      <c r="E2103" s="66">
        <v>0.58430000000000004</v>
      </c>
      <c r="F2103" s="67">
        <v>603735.53584200004</v>
      </c>
      <c r="G2103" s="66" t="s">
        <v>84</v>
      </c>
      <c r="H2103" s="68">
        <v>3.4207500202846902E-7</v>
      </c>
      <c r="I2103" s="87">
        <v>0.20652283464781099</v>
      </c>
      <c r="J2103" s="69" t="str">
        <f>_xlfn.XLOOKUP(SimpleBB[[#This Row],[customer_code]],'Input  - indicative charges'!$B$13:$B$69,'Input  - indicative charges'!$E$13:$E$69)</f>
        <v>Major Industrial</v>
      </c>
      <c r="K2103" s="70">
        <f t="shared" si="32"/>
        <v>0.19092076554910897</v>
      </c>
    </row>
    <row r="2104" spans="1:11" x14ac:dyDescent="0.25">
      <c r="A2104" s="65">
        <v>44378</v>
      </c>
      <c r="B2104" s="66" t="s">
        <v>210</v>
      </c>
      <c r="C2104" s="66" t="s">
        <v>137</v>
      </c>
      <c r="D2104" s="67">
        <v>1033262.94</v>
      </c>
      <c r="E2104" s="66">
        <v>0.58430000000000004</v>
      </c>
      <c r="F2104" s="67">
        <v>603735.53584200004</v>
      </c>
      <c r="G2104" s="66" t="s">
        <v>86</v>
      </c>
      <c r="H2104" s="68">
        <v>7.92425150424773E-6</v>
      </c>
      <c r="I2104" s="87">
        <v>4.7841522280637703</v>
      </c>
      <c r="J2104" s="69" t="str">
        <f>_xlfn.XLOOKUP(SimpleBB[[#This Row],[customer_code]],'Input  - indicative charges'!$B$13:$B$69,'Input  - indicative charges'!$E$13:$E$69)</f>
        <v>North Island generation</v>
      </c>
      <c r="K2104" s="70">
        <f t="shared" si="32"/>
        <v>4.4227264623935953</v>
      </c>
    </row>
    <row r="2105" spans="1:11" x14ac:dyDescent="0.25">
      <c r="A2105" s="65">
        <v>44378</v>
      </c>
      <c r="B2105" s="66" t="s">
        <v>210</v>
      </c>
      <c r="C2105" s="66" t="s">
        <v>137</v>
      </c>
      <c r="D2105" s="67">
        <v>1033262.94</v>
      </c>
      <c r="E2105" s="66">
        <v>0.58430000000000004</v>
      </c>
      <c r="F2105" s="67">
        <v>603735.53584200004</v>
      </c>
      <c r="G2105" s="66" t="s">
        <v>88</v>
      </c>
      <c r="H2105" s="68">
        <v>3.4107601632198998E-4</v>
      </c>
      <c r="I2105" s="87">
        <v>205.91971147701099</v>
      </c>
      <c r="J2105" s="69" t="str">
        <f>_xlfn.XLOOKUP(SimpleBB[[#This Row],[customer_code]],'Input  - indicative charges'!$B$13:$B$69,'Input  - indicative charges'!$E$13:$E$69)</f>
        <v>North Island generation</v>
      </c>
      <c r="K2105" s="70">
        <f t="shared" si="32"/>
        <v>190.36320619890006</v>
      </c>
    </row>
    <row r="2106" spans="1:11" x14ac:dyDescent="0.25">
      <c r="A2106" s="65">
        <v>44378</v>
      </c>
      <c r="B2106" s="66" t="s">
        <v>210</v>
      </c>
      <c r="C2106" s="66" t="s">
        <v>137</v>
      </c>
      <c r="D2106" s="67">
        <v>1033262.94</v>
      </c>
      <c r="E2106" s="66">
        <v>0.58430000000000004</v>
      </c>
      <c r="F2106" s="67">
        <v>603735.53584200004</v>
      </c>
      <c r="G2106" s="66" t="s">
        <v>90</v>
      </c>
      <c r="H2106" s="68">
        <v>4.0301747014108699E-2</v>
      </c>
      <c r="I2106" s="87">
        <v>24331.596828931601</v>
      </c>
      <c r="J2106" s="69" t="str">
        <f>_xlfn.XLOOKUP(SimpleBB[[#This Row],[customer_code]],'Input  - indicative charges'!$B$13:$B$69,'Input  - indicative charges'!$E$13:$E$69)</f>
        <v>Upper South Island distributor</v>
      </c>
      <c r="K2106" s="70">
        <f t="shared" si="32"/>
        <v>22493.430818600922</v>
      </c>
    </row>
    <row r="2107" spans="1:11" x14ac:dyDescent="0.25">
      <c r="A2107" s="65">
        <v>44378</v>
      </c>
      <c r="B2107" s="66" t="s">
        <v>210</v>
      </c>
      <c r="C2107" s="66" t="s">
        <v>137</v>
      </c>
      <c r="D2107" s="67">
        <v>1033262.94</v>
      </c>
      <c r="E2107" s="66">
        <v>0.58430000000000004</v>
      </c>
      <c r="F2107" s="67">
        <v>603735.53584200004</v>
      </c>
      <c r="G2107" s="66" t="s">
        <v>92</v>
      </c>
      <c r="H2107" s="68">
        <v>5.3458719990827404E-6</v>
      </c>
      <c r="I2107" s="87">
        <v>3.2274928959089602</v>
      </c>
      <c r="J2107" s="69" t="str">
        <f>_xlfn.XLOOKUP(SimpleBB[[#This Row],[customer_code]],'Input  - indicative charges'!$B$13:$B$69,'Input  - indicative charges'!$E$13:$E$69)</f>
        <v>North Island generation</v>
      </c>
      <c r="K2107" s="70">
        <f t="shared" si="32"/>
        <v>2.9836672324494491</v>
      </c>
    </row>
    <row r="2108" spans="1:11" x14ac:dyDescent="0.25">
      <c r="A2108" s="65">
        <v>44378</v>
      </c>
      <c r="B2108" s="66" t="s">
        <v>210</v>
      </c>
      <c r="C2108" s="66" t="s">
        <v>137</v>
      </c>
      <c r="D2108" s="67">
        <v>1033262.94</v>
      </c>
      <c r="E2108" s="66">
        <v>0.58430000000000004</v>
      </c>
      <c r="F2108" s="67">
        <v>603735.53584200004</v>
      </c>
      <c r="G2108" s="66" t="s">
        <v>94</v>
      </c>
      <c r="H2108" s="68">
        <v>3.2268895815224399E-5</v>
      </c>
      <c r="I2108" s="87">
        <v>19.481879106034199</v>
      </c>
      <c r="J2108" s="69" t="str">
        <f>_xlfn.XLOOKUP(SimpleBB[[#This Row],[customer_code]],'Input  - indicative charges'!$B$13:$B$69,'Input  - indicative charges'!$E$13:$E$69)</f>
        <v>North Island generation</v>
      </c>
      <c r="K2108" s="70">
        <f t="shared" si="32"/>
        <v>18.01009210241665</v>
      </c>
    </row>
    <row r="2109" spans="1:11" x14ac:dyDescent="0.25">
      <c r="A2109" s="65">
        <v>44378</v>
      </c>
      <c r="B2109" s="66" t="s">
        <v>210</v>
      </c>
      <c r="C2109" s="66" t="s">
        <v>137</v>
      </c>
      <c r="D2109" s="67">
        <v>1033262.94</v>
      </c>
      <c r="E2109" s="66">
        <v>0.58430000000000004</v>
      </c>
      <c r="F2109" s="67">
        <v>603735.53584200004</v>
      </c>
      <c r="G2109" s="66" t="s">
        <v>96</v>
      </c>
      <c r="H2109" s="68">
        <v>1.1313693520826199E-3</v>
      </c>
      <c r="I2109" s="87">
        <v>683.04788201481801</v>
      </c>
      <c r="J2109" s="69" t="str">
        <f>_xlfn.XLOOKUP(SimpleBB[[#This Row],[customer_code]],'Input  - indicative charges'!$B$13:$B$69,'Input  - indicative charges'!$E$13:$E$69)</f>
        <v>Upper North Island distributor</v>
      </c>
      <c r="K2109" s="70">
        <f t="shared" si="32"/>
        <v>631.4460324126137</v>
      </c>
    </row>
    <row r="2110" spans="1:11" x14ac:dyDescent="0.25">
      <c r="A2110" s="65">
        <v>44378</v>
      </c>
      <c r="B2110" s="66" t="s">
        <v>210</v>
      </c>
      <c r="C2110" s="66" t="s">
        <v>137</v>
      </c>
      <c r="D2110" s="67">
        <v>1033262.94</v>
      </c>
      <c r="E2110" s="66">
        <v>0.58430000000000004</v>
      </c>
      <c r="F2110" s="67">
        <v>603735.53584200004</v>
      </c>
      <c r="G2110" s="66" t="s">
        <v>98</v>
      </c>
      <c r="H2110" s="68">
        <v>3.3338825030165701E-4</v>
      </c>
      <c r="I2110" s="87">
        <v>201.27833393929799</v>
      </c>
      <c r="J2110" s="69" t="str">
        <f>_xlfn.XLOOKUP(SimpleBB[[#This Row],[customer_code]],'Input  - indicative charges'!$B$13:$B$69,'Input  - indicative charges'!$E$13:$E$69)</f>
        <v>Major Industrial</v>
      </c>
      <c r="K2110" s="70">
        <f t="shared" si="32"/>
        <v>186.07246830440158</v>
      </c>
    </row>
    <row r="2111" spans="1:11" x14ac:dyDescent="0.25">
      <c r="A2111" s="65">
        <v>44378</v>
      </c>
      <c r="B2111" s="66" t="s">
        <v>210</v>
      </c>
      <c r="C2111" s="66" t="s">
        <v>137</v>
      </c>
      <c r="D2111" s="67">
        <v>1033262.94</v>
      </c>
      <c r="E2111" s="66">
        <v>0.58430000000000004</v>
      </c>
      <c r="F2111" s="67">
        <v>603735.53584200004</v>
      </c>
      <c r="G2111" s="66" t="s">
        <v>100</v>
      </c>
      <c r="H2111" s="68">
        <v>9.0468780107810396E-5</v>
      </c>
      <c r="I2111" s="87">
        <v>54.619217435360902</v>
      </c>
      <c r="J2111" s="69" t="str">
        <f>_xlfn.XLOOKUP(SimpleBB[[#This Row],[customer_code]],'Input  - indicative charges'!$B$13:$B$69,'Input  - indicative charges'!$E$13:$E$69)</f>
        <v>North Island generation</v>
      </c>
      <c r="K2111" s="70">
        <f t="shared" si="32"/>
        <v>50.492928901713938</v>
      </c>
    </row>
    <row r="2112" spans="1:11" x14ac:dyDescent="0.25">
      <c r="A2112" s="65">
        <v>44378</v>
      </c>
      <c r="B2112" s="66" t="s">
        <v>210</v>
      </c>
      <c r="C2112" s="66" t="s">
        <v>137</v>
      </c>
      <c r="D2112" s="67">
        <v>1033262.94</v>
      </c>
      <c r="E2112" s="66">
        <v>0.58430000000000004</v>
      </c>
      <c r="F2112" s="67">
        <v>603735.53584200004</v>
      </c>
      <c r="G2112" s="66" t="s">
        <v>102</v>
      </c>
      <c r="H2112" s="68">
        <v>1.46641467213424E-2</v>
      </c>
      <c r="I2112" s="87">
        <v>8853.2664784753906</v>
      </c>
      <c r="J2112" s="69" t="str">
        <f>_xlfn.XLOOKUP(SimpleBB[[#This Row],[customer_code]],'Input  - indicative charges'!$B$13:$B$69,'Input  - indicative charges'!$E$13:$E$69)</f>
        <v>Lower North Island distributor</v>
      </c>
      <c r="K2112" s="70">
        <f t="shared" si="32"/>
        <v>8184.4335352226462</v>
      </c>
    </row>
    <row r="2113" spans="1:11" x14ac:dyDescent="0.25">
      <c r="A2113" s="65">
        <v>44378</v>
      </c>
      <c r="B2113" s="66" t="s">
        <v>210</v>
      </c>
      <c r="C2113" s="66" t="s">
        <v>137</v>
      </c>
      <c r="D2113" s="67">
        <v>1033262.94</v>
      </c>
      <c r="E2113" s="66">
        <v>0.58430000000000004</v>
      </c>
      <c r="F2113" s="67">
        <v>603735.53584200004</v>
      </c>
      <c r="G2113" s="66" t="s">
        <v>104</v>
      </c>
      <c r="H2113" s="68">
        <v>6.2974985407306802E-3</v>
      </c>
      <c r="I2113" s="87">
        <v>3802.02365595225</v>
      </c>
      <c r="J2113" s="69" t="str">
        <f>_xlfn.XLOOKUP(SimpleBB[[#This Row],[customer_code]],'Input  - indicative charges'!$B$13:$B$69,'Input  - indicative charges'!$E$13:$E$69)</f>
        <v>Lower North Island distributor</v>
      </c>
      <c r="K2113" s="70">
        <f t="shared" si="32"/>
        <v>3514.7942273216308</v>
      </c>
    </row>
    <row r="2114" spans="1:11" x14ac:dyDescent="0.25">
      <c r="A2114" s="65">
        <v>44378</v>
      </c>
      <c r="B2114" s="66" t="s">
        <v>210</v>
      </c>
      <c r="C2114" s="66" t="s">
        <v>137</v>
      </c>
      <c r="D2114" s="67">
        <v>1033262.94</v>
      </c>
      <c r="E2114" s="66">
        <v>0.58430000000000004</v>
      </c>
      <c r="F2114" s="67">
        <v>603735.53584200004</v>
      </c>
      <c r="G2114" s="66" t="s">
        <v>106</v>
      </c>
      <c r="H2114" s="68">
        <v>6.87914987699524E-2</v>
      </c>
      <c r="I2114" s="87">
        <v>41531.872371251498</v>
      </c>
      <c r="J2114" s="69" t="str">
        <f>_xlfn.XLOOKUP(SimpleBB[[#This Row],[customer_code]],'Input  - indicative charges'!$B$13:$B$69,'Input  - indicative charges'!$E$13:$E$69)</f>
        <v>Upper North Island distributor</v>
      </c>
      <c r="K2114" s="70">
        <f t="shared" si="32"/>
        <v>38394.28643001763</v>
      </c>
    </row>
    <row r="2115" spans="1:11" x14ac:dyDescent="0.25">
      <c r="A2115" s="65">
        <v>44378</v>
      </c>
      <c r="B2115" s="66" t="s">
        <v>210</v>
      </c>
      <c r="C2115" s="66" t="s">
        <v>137</v>
      </c>
      <c r="D2115" s="67">
        <v>1033262.94</v>
      </c>
      <c r="E2115" s="66">
        <v>0.58430000000000004</v>
      </c>
      <c r="F2115" s="67">
        <v>603735.53584200004</v>
      </c>
      <c r="G2115" s="66" t="s">
        <v>108</v>
      </c>
      <c r="H2115" s="68">
        <v>1.8664468972102799E-3</v>
      </c>
      <c r="I2115" s="87">
        <v>1126.84031760789</v>
      </c>
      <c r="J2115" s="69" t="str">
        <f>_xlfn.XLOOKUP(SimpleBB[[#This Row],[customer_code]],'Input  - indicative charges'!$B$13:$B$69,'Input  - indicative charges'!$E$13:$E$69)</f>
        <v>Lower North Island distributor</v>
      </c>
      <c r="K2115" s="70">
        <f t="shared" si="32"/>
        <v>1041.7115204533136</v>
      </c>
    </row>
    <row r="2116" spans="1:11" x14ac:dyDescent="0.25">
      <c r="A2116" s="65">
        <v>44378</v>
      </c>
      <c r="B2116" s="66" t="s">
        <v>210</v>
      </c>
      <c r="C2116" s="66" t="s">
        <v>137</v>
      </c>
      <c r="D2116" s="67">
        <v>1033262.94</v>
      </c>
      <c r="E2116" s="66">
        <v>0.58430000000000004</v>
      </c>
      <c r="F2116" s="67">
        <v>603735.53584200004</v>
      </c>
      <c r="G2116" s="66" t="s">
        <v>110</v>
      </c>
      <c r="H2116" s="68">
        <v>1.80412278604071E-2</v>
      </c>
      <c r="I2116" s="87">
        <v>10892.130369550499</v>
      </c>
      <c r="J2116" s="69" t="str">
        <f>_xlfn.XLOOKUP(SimpleBB[[#This Row],[customer_code]],'Input  - indicative charges'!$B$13:$B$69,'Input  - indicative charges'!$E$13:$E$69)</f>
        <v>Lower South Island distributor</v>
      </c>
      <c r="K2116" s="70">
        <f t="shared" si="32"/>
        <v>10069.268476590332</v>
      </c>
    </row>
    <row r="2117" spans="1:11" x14ac:dyDescent="0.25">
      <c r="A2117" s="65">
        <v>44378</v>
      </c>
      <c r="B2117" s="66" t="s">
        <v>210</v>
      </c>
      <c r="C2117" s="66" t="s">
        <v>137</v>
      </c>
      <c r="D2117" s="67">
        <v>1033262.94</v>
      </c>
      <c r="E2117" s="66">
        <v>0.58430000000000004</v>
      </c>
      <c r="F2117" s="67">
        <v>603735.53584200004</v>
      </c>
      <c r="G2117" s="66" t="s">
        <v>112</v>
      </c>
      <c r="H2117" s="68">
        <v>2.8175844826599199E-4</v>
      </c>
      <c r="I2117" s="87">
        <v>170.107587741879</v>
      </c>
      <c r="J2117" s="69" t="str">
        <f>_xlfn.XLOOKUP(SimpleBB[[#This Row],[customer_code]],'Input  - indicative charges'!$B$13:$B$69,'Input  - indicative charges'!$E$13:$E$69)</f>
        <v>North Island generation</v>
      </c>
      <c r="K2117" s="70">
        <f t="shared" si="32"/>
        <v>157.25656164256992</v>
      </c>
    </row>
    <row r="2118" spans="1:11" x14ac:dyDescent="0.25">
      <c r="A2118" s="65">
        <v>44378</v>
      </c>
      <c r="B2118" s="66" t="s">
        <v>210</v>
      </c>
      <c r="C2118" s="66" t="s">
        <v>137</v>
      </c>
      <c r="D2118" s="67">
        <v>1033262.94</v>
      </c>
      <c r="E2118" s="66">
        <v>0.58430000000000004</v>
      </c>
      <c r="F2118" s="67">
        <v>603735.53584200004</v>
      </c>
      <c r="G2118" s="66" t="s">
        <v>114</v>
      </c>
      <c r="H2118" s="68">
        <v>7.4465048216663301E-3</v>
      </c>
      <c r="I2118" s="87">
        <v>4495.7195786587599</v>
      </c>
      <c r="J2118" s="69" t="str">
        <f>_xlfn.XLOOKUP(SimpleBB[[#This Row],[customer_code]],'Input  - indicative charges'!$B$13:$B$69,'Input  - indicative charges'!$E$13:$E$69)</f>
        <v>Lower North Island distributor</v>
      </c>
      <c r="K2118" s="70">
        <f t="shared" si="32"/>
        <v>4156.0838786440991</v>
      </c>
    </row>
    <row r="2119" spans="1:11" x14ac:dyDescent="0.25">
      <c r="A2119" s="65">
        <v>44378</v>
      </c>
      <c r="B2119" s="66" t="s">
        <v>210</v>
      </c>
      <c r="C2119" s="66" t="s">
        <v>137</v>
      </c>
      <c r="D2119" s="67">
        <v>1033262.94</v>
      </c>
      <c r="E2119" s="66">
        <v>0.58430000000000004</v>
      </c>
      <c r="F2119" s="67">
        <v>603735.53584200004</v>
      </c>
      <c r="G2119" s="66" t="s">
        <v>116</v>
      </c>
      <c r="H2119" s="68">
        <v>1.8300035755956601E-3</v>
      </c>
      <c r="I2119" s="87">
        <v>1104.83818930502</v>
      </c>
      <c r="J2119" s="69" t="str">
        <f>_xlfn.XLOOKUP(SimpleBB[[#This Row],[customer_code]],'Input  - indicative charges'!$B$13:$B$69,'Input  - indicative charges'!$E$13:$E$69)</f>
        <v>Major Industrial</v>
      </c>
      <c r="K2119" s="70">
        <f t="shared" si="32"/>
        <v>1021.3715750595892</v>
      </c>
    </row>
    <row r="2120" spans="1:11" x14ac:dyDescent="0.25">
      <c r="A2120" s="65">
        <v>44378</v>
      </c>
      <c r="B2120" s="66" t="s">
        <v>210</v>
      </c>
      <c r="C2120" s="66" t="s">
        <v>137</v>
      </c>
      <c r="D2120" s="67">
        <v>1033262.94</v>
      </c>
      <c r="E2120" s="66">
        <v>0.58430000000000004</v>
      </c>
      <c r="F2120" s="67">
        <v>603735.53584200004</v>
      </c>
      <c r="G2120" s="66" t="s">
        <v>118</v>
      </c>
      <c r="H2120" s="68">
        <v>7.5363557681105402E-3</v>
      </c>
      <c r="I2120" s="87">
        <v>4549.9657879561701</v>
      </c>
      <c r="J2120" s="69" t="str">
        <f>_xlfn.XLOOKUP(SimpleBB[[#This Row],[customer_code]],'Input  - indicative charges'!$B$13:$B$69,'Input  - indicative charges'!$E$13:$E$69)</f>
        <v>Upper South Island distributor</v>
      </c>
      <c r="K2120" s="70">
        <f t="shared" si="32"/>
        <v>4206.2319788522927</v>
      </c>
    </row>
    <row r="2121" spans="1:11" x14ac:dyDescent="0.25">
      <c r="A2121" s="65">
        <v>44378</v>
      </c>
      <c r="B2121" s="66" t="s">
        <v>210</v>
      </c>
      <c r="C2121" s="66" t="s">
        <v>137</v>
      </c>
      <c r="D2121" s="67">
        <v>1033262.94</v>
      </c>
      <c r="E2121" s="66">
        <v>0.58430000000000004</v>
      </c>
      <c r="F2121" s="67">
        <v>603735.53584200004</v>
      </c>
      <c r="G2121" s="66" t="s">
        <v>120</v>
      </c>
      <c r="H2121" s="68">
        <v>1.22118057538566E-3</v>
      </c>
      <c r="I2121" s="87">
        <v>737.27010904030396</v>
      </c>
      <c r="J2121" s="69" t="str">
        <f>_xlfn.XLOOKUP(SimpleBB[[#This Row],[customer_code]],'Input  - indicative charges'!$B$13:$B$69,'Input  - indicative charges'!$E$13:$E$69)</f>
        <v>Lower North Island distributor</v>
      </c>
      <c r="K2121" s="70">
        <f t="shared" si="32"/>
        <v>681.57196212463407</v>
      </c>
    </row>
    <row r="2122" spans="1:11" x14ac:dyDescent="0.25">
      <c r="A2122" s="65">
        <v>44378</v>
      </c>
      <c r="B2122" s="66" t="s">
        <v>210</v>
      </c>
      <c r="C2122" s="66" t="s">
        <v>137</v>
      </c>
      <c r="D2122" s="67">
        <v>1033262.94</v>
      </c>
      <c r="E2122" s="66">
        <v>0.58430000000000004</v>
      </c>
      <c r="F2122" s="67">
        <v>603735.53584200004</v>
      </c>
      <c r="G2122" s="66" t="s">
        <v>241</v>
      </c>
      <c r="H2122" s="68">
        <v>6.3623669485836002E-5</v>
      </c>
      <c r="I2122" s="87">
        <v>38.4118701892655</v>
      </c>
      <c r="J2122" s="69" t="str">
        <f>_xlfn.XLOOKUP(SimpleBB[[#This Row],[customer_code]],'Input  - indicative charges'!$B$13:$B$69,'Input  - indicative charges'!$E$13:$E$69)</f>
        <v>North Island generation</v>
      </c>
      <c r="K2122" s="70">
        <f t="shared" si="32"/>
        <v>35.509989368554791</v>
      </c>
    </row>
    <row r="2123" spans="1:11" x14ac:dyDescent="0.25">
      <c r="A2123" s="65">
        <v>44440</v>
      </c>
      <c r="B2123" s="66" t="s">
        <v>210</v>
      </c>
      <c r="C2123" s="66" t="s">
        <v>137</v>
      </c>
      <c r="D2123" s="67">
        <v>2932816.86</v>
      </c>
      <c r="E2123" s="66">
        <v>0.8962</v>
      </c>
      <c r="F2123" s="67">
        <v>2628390.4699319899</v>
      </c>
      <c r="G2123" s="66" t="s">
        <v>8</v>
      </c>
      <c r="H2123" s="68">
        <v>4.4906837034607898E-2</v>
      </c>
      <c r="I2123" s="87">
        <v>118032.702496552</v>
      </c>
      <c r="J2123" s="69" t="str">
        <f>_xlfn.XLOOKUP(SimpleBB[[#This Row],[customer_code]],'Input  - indicative charges'!$B$13:$B$69,'Input  - indicative charges'!$E$13:$E$69)</f>
        <v>Lower South Island distributor</v>
      </c>
      <c r="K2123" s="70">
        <f t="shared" si="32"/>
        <v>109115.74964047584</v>
      </c>
    </row>
    <row r="2124" spans="1:11" x14ac:dyDescent="0.25">
      <c r="A2124" s="65">
        <v>44440</v>
      </c>
      <c r="B2124" s="66" t="s">
        <v>210</v>
      </c>
      <c r="C2124" s="66" t="s">
        <v>137</v>
      </c>
      <c r="D2124" s="67">
        <v>2932816.86</v>
      </c>
      <c r="E2124" s="66">
        <v>0.8962</v>
      </c>
      <c r="F2124" s="67">
        <v>2628390.4699319899</v>
      </c>
      <c r="G2124" s="66" t="s">
        <v>10</v>
      </c>
      <c r="H2124" s="68">
        <v>2.09074994420022E-3</v>
      </c>
      <c r="I2124" s="87">
        <v>5495.30722834673</v>
      </c>
      <c r="J2124" s="69" t="str">
        <f>_xlfn.XLOOKUP(SimpleBB[[#This Row],[customer_code]],'Input  - indicative charges'!$B$13:$B$69,'Input  - indicative charges'!$E$13:$E$69)</f>
        <v>Upper South Island distributor</v>
      </c>
      <c r="K2124" s="70">
        <f t="shared" si="32"/>
        <v>5080.1562197840503</v>
      </c>
    </row>
    <row r="2125" spans="1:11" x14ac:dyDescent="0.25">
      <c r="A2125" s="65">
        <v>44440</v>
      </c>
      <c r="B2125" s="66" t="s">
        <v>210</v>
      </c>
      <c r="C2125" s="66" t="s">
        <v>137</v>
      </c>
      <c r="D2125" s="67">
        <v>2932816.86</v>
      </c>
      <c r="E2125" s="66">
        <v>0.8962</v>
      </c>
      <c r="F2125" s="67">
        <v>2628390.4699319899</v>
      </c>
      <c r="G2125" s="66" t="s">
        <v>12</v>
      </c>
      <c r="H2125" s="68">
        <v>4.0962985252073402E-4</v>
      </c>
      <c r="I2125" s="87">
        <v>1076.6672005651501</v>
      </c>
      <c r="J2125" s="69" t="str">
        <f>_xlfn.XLOOKUP(SimpleBB[[#This Row],[customer_code]],'Input  - indicative charges'!$B$13:$B$69,'Input  - indicative charges'!$E$13:$E$69)</f>
        <v>Lower North Island distributor</v>
      </c>
      <c r="K2125" s="70">
        <f t="shared" si="32"/>
        <v>995.32880479806693</v>
      </c>
    </row>
    <row r="2126" spans="1:11" x14ac:dyDescent="0.25">
      <c r="A2126" s="65">
        <v>44440</v>
      </c>
      <c r="B2126" s="66" t="s">
        <v>210</v>
      </c>
      <c r="C2126" s="66" t="s">
        <v>137</v>
      </c>
      <c r="D2126" s="67">
        <v>2932816.86</v>
      </c>
      <c r="E2126" s="66">
        <v>0.8962</v>
      </c>
      <c r="F2126" s="67">
        <v>2628390.4699319899</v>
      </c>
      <c r="G2126" s="66" t="s">
        <v>14</v>
      </c>
      <c r="H2126" s="68">
        <v>3.0605697268270499E-3</v>
      </c>
      <c r="I2126" s="87">
        <v>8044.3723025545996</v>
      </c>
      <c r="J2126" s="69" t="str">
        <f>_xlfn.XLOOKUP(SimpleBB[[#This Row],[customer_code]],'Input  - indicative charges'!$B$13:$B$69,'Input  - indicative charges'!$E$13:$E$69)</f>
        <v>Upper North Island distributor</v>
      </c>
      <c r="K2126" s="70">
        <f t="shared" ref="K2126:K2189" si="33">I2126*$L$9</f>
        <v>7436.6484509322108</v>
      </c>
    </row>
    <row r="2127" spans="1:11" x14ac:dyDescent="0.25">
      <c r="A2127" s="65">
        <v>44440</v>
      </c>
      <c r="B2127" s="66" t="s">
        <v>210</v>
      </c>
      <c r="C2127" s="66" t="s">
        <v>137</v>
      </c>
      <c r="D2127" s="67">
        <v>2932816.86</v>
      </c>
      <c r="E2127" s="66">
        <v>0.8962</v>
      </c>
      <c r="F2127" s="67">
        <v>2628390.4699319899</v>
      </c>
      <c r="G2127" s="66" t="s">
        <v>16</v>
      </c>
      <c r="H2127" s="68">
        <v>2.6993609300270699E-2</v>
      </c>
      <c r="I2127" s="87">
        <v>70949.745433899399</v>
      </c>
      <c r="J2127" s="69" t="str">
        <f>_xlfn.XLOOKUP(SimpleBB[[#This Row],[customer_code]],'Input  - indicative charges'!$B$13:$B$69,'Input  - indicative charges'!$E$13:$E$69)</f>
        <v>South Island generation</v>
      </c>
      <c r="K2127" s="70">
        <f t="shared" si="33"/>
        <v>65589.743317509943</v>
      </c>
    </row>
    <row r="2128" spans="1:11" x14ac:dyDescent="0.25">
      <c r="A2128" s="65">
        <v>44440</v>
      </c>
      <c r="B2128" s="66" t="s">
        <v>210</v>
      </c>
      <c r="C2128" s="66" t="s">
        <v>137</v>
      </c>
      <c r="D2128" s="67">
        <v>2932816.86</v>
      </c>
      <c r="E2128" s="66">
        <v>0.8962</v>
      </c>
      <c r="F2128" s="67">
        <v>2628390.4699319899</v>
      </c>
      <c r="G2128" s="66" t="s">
        <v>19</v>
      </c>
      <c r="H2128" s="68">
        <v>3.05447684077567E-2</v>
      </c>
      <c r="I2128" s="87">
        <v>80283.578189227803</v>
      </c>
      <c r="J2128" s="69" t="str">
        <f>_xlfn.XLOOKUP(SimpleBB[[#This Row],[customer_code]],'Input  - indicative charges'!$B$13:$B$69,'Input  - indicative charges'!$E$13:$E$69)</f>
        <v>Lower South Island distributor</v>
      </c>
      <c r="K2128" s="70">
        <f t="shared" si="33"/>
        <v>74218.438048499767</v>
      </c>
    </row>
    <row r="2129" spans="1:11" x14ac:dyDescent="0.25">
      <c r="A2129" s="65">
        <v>44440</v>
      </c>
      <c r="B2129" s="66" t="s">
        <v>210</v>
      </c>
      <c r="C2129" s="66" t="s">
        <v>137</v>
      </c>
      <c r="D2129" s="67">
        <v>2932816.86</v>
      </c>
      <c r="E2129" s="66">
        <v>0.8962</v>
      </c>
      <c r="F2129" s="67">
        <v>2628390.4699319899</v>
      </c>
      <c r="G2129" s="66" t="s">
        <v>21</v>
      </c>
      <c r="H2129" s="68">
        <v>3.1723219254536299E-2</v>
      </c>
      <c r="I2129" s="87">
        <v>83381.007164186696</v>
      </c>
      <c r="J2129" s="69" t="str">
        <f>_xlfn.XLOOKUP(SimpleBB[[#This Row],[customer_code]],'Input  - indicative charges'!$B$13:$B$69,'Input  - indicative charges'!$E$13:$E$69)</f>
        <v>Upper South Island distributor</v>
      </c>
      <c r="K2129" s="70">
        <f t="shared" si="33"/>
        <v>77081.867228820731</v>
      </c>
    </row>
    <row r="2130" spans="1:11" x14ac:dyDescent="0.25">
      <c r="A2130" s="65">
        <v>44440</v>
      </c>
      <c r="B2130" s="66" t="s">
        <v>210</v>
      </c>
      <c r="C2130" s="66" t="s">
        <v>137</v>
      </c>
      <c r="D2130" s="67">
        <v>2932816.86</v>
      </c>
      <c r="E2130" s="66">
        <v>0.8962</v>
      </c>
      <c r="F2130" s="67">
        <v>2628390.4699319899</v>
      </c>
      <c r="G2130" s="66" t="s">
        <v>23</v>
      </c>
      <c r="H2130" s="68">
        <v>1.2947084840154899E-3</v>
      </c>
      <c r="I2130" s="87">
        <v>3402.9994407264298</v>
      </c>
      <c r="J2130" s="69" t="str">
        <f>_xlfn.XLOOKUP(SimpleBB[[#This Row],[customer_code]],'Input  - indicative charges'!$B$13:$B$69,'Input  - indicative charges'!$E$13:$E$69)</f>
        <v>Lower North Island distributor</v>
      </c>
      <c r="K2130" s="70">
        <f t="shared" si="33"/>
        <v>3145.9148790720228</v>
      </c>
    </row>
    <row r="2131" spans="1:11" x14ac:dyDescent="0.25">
      <c r="A2131" s="65">
        <v>44440</v>
      </c>
      <c r="B2131" s="66" t="s">
        <v>210</v>
      </c>
      <c r="C2131" s="66" t="s">
        <v>137</v>
      </c>
      <c r="D2131" s="67">
        <v>2932816.86</v>
      </c>
      <c r="E2131" s="66">
        <v>0.8962</v>
      </c>
      <c r="F2131" s="67">
        <v>2628390.4699319899</v>
      </c>
      <c r="G2131" s="66" t="s">
        <v>25</v>
      </c>
      <c r="H2131" s="68">
        <v>3.6090072222569998E-2</v>
      </c>
      <c r="I2131" s="87">
        <v>94858.801888960603</v>
      </c>
      <c r="J2131" s="69" t="str">
        <f>_xlfn.XLOOKUP(SimpleBB[[#This Row],[customer_code]],'Input  - indicative charges'!$B$13:$B$69,'Input  - indicative charges'!$E$13:$E$69)</f>
        <v>North Island generation</v>
      </c>
      <c r="K2131" s="70">
        <f t="shared" si="33"/>
        <v>87692.555191758714</v>
      </c>
    </row>
    <row r="2132" spans="1:11" x14ac:dyDescent="0.25">
      <c r="A2132" s="65">
        <v>44440</v>
      </c>
      <c r="B2132" s="66" t="s">
        <v>210</v>
      </c>
      <c r="C2132" s="66" t="s">
        <v>137</v>
      </c>
      <c r="D2132" s="67">
        <v>2932816.86</v>
      </c>
      <c r="E2132" s="66">
        <v>0.8962</v>
      </c>
      <c r="F2132" s="67">
        <v>2628390.4699319899</v>
      </c>
      <c r="G2132" s="66" t="s">
        <v>27</v>
      </c>
      <c r="H2132" s="68">
        <v>2.3493238516478199E-3</v>
      </c>
      <c r="I2132" s="87">
        <v>6174.9404224550699</v>
      </c>
      <c r="J2132" s="69" t="str">
        <f>_xlfn.XLOOKUP(SimpleBB[[#This Row],[customer_code]],'Input  - indicative charges'!$B$13:$B$69,'Input  - indicative charges'!$E$13:$E$69)</f>
        <v>Lower North Island distributor</v>
      </c>
      <c r="K2132" s="70">
        <f t="shared" si="33"/>
        <v>5708.445531874052</v>
      </c>
    </row>
    <row r="2133" spans="1:11" x14ac:dyDescent="0.25">
      <c r="A2133" s="65">
        <v>44440</v>
      </c>
      <c r="B2133" s="66" t="s">
        <v>210</v>
      </c>
      <c r="C2133" s="66" t="s">
        <v>137</v>
      </c>
      <c r="D2133" s="67">
        <v>2932816.86</v>
      </c>
      <c r="E2133" s="66">
        <v>0.8962</v>
      </c>
      <c r="F2133" s="67">
        <v>2628390.4699319899</v>
      </c>
      <c r="G2133" s="66" t="s">
        <v>29</v>
      </c>
      <c r="H2133" s="68">
        <v>2.4924596529475001E-3</v>
      </c>
      <c r="I2133" s="87">
        <v>6551.1571984972397</v>
      </c>
      <c r="J2133" s="69" t="str">
        <f>_xlfn.XLOOKUP(SimpleBB[[#This Row],[customer_code]],'Input  - indicative charges'!$B$13:$B$69,'Input  - indicative charges'!$E$13:$E$69)</f>
        <v>Lower North Island distributor</v>
      </c>
      <c r="K2133" s="70">
        <f t="shared" si="33"/>
        <v>6056.2404622355225</v>
      </c>
    </row>
    <row r="2134" spans="1:11" x14ac:dyDescent="0.25">
      <c r="A2134" s="65">
        <v>44440</v>
      </c>
      <c r="B2134" s="66" t="s">
        <v>210</v>
      </c>
      <c r="C2134" s="66" t="s">
        <v>137</v>
      </c>
      <c r="D2134" s="67">
        <v>2932816.86</v>
      </c>
      <c r="E2134" s="66">
        <v>0.8962</v>
      </c>
      <c r="F2134" s="67">
        <v>2628390.4699319899</v>
      </c>
      <c r="G2134" s="66" t="s">
        <v>31</v>
      </c>
      <c r="H2134" s="68">
        <v>7.6284478488879502E-6</v>
      </c>
      <c r="I2134" s="87">
        <v>20.0505396263903</v>
      </c>
      <c r="J2134" s="69" t="str">
        <f>_xlfn.XLOOKUP(SimpleBB[[#This Row],[customer_code]],'Input  - indicative charges'!$B$13:$B$69,'Input  - indicative charges'!$E$13:$E$69)</f>
        <v>Major Industrial</v>
      </c>
      <c r="K2134" s="70">
        <f t="shared" si="33"/>
        <v>18.535792333430269</v>
      </c>
    </row>
    <row r="2135" spans="1:11" x14ac:dyDescent="0.25">
      <c r="A2135" s="65">
        <v>44440</v>
      </c>
      <c r="B2135" s="66" t="s">
        <v>210</v>
      </c>
      <c r="C2135" s="66" t="s">
        <v>137</v>
      </c>
      <c r="D2135" s="67">
        <v>2932816.86</v>
      </c>
      <c r="E2135" s="66">
        <v>0.8962</v>
      </c>
      <c r="F2135" s="67">
        <v>2628390.4699319899</v>
      </c>
      <c r="G2135" s="66" t="s">
        <v>34</v>
      </c>
      <c r="H2135" s="68">
        <v>2.1927575575199701E-4</v>
      </c>
      <c r="I2135" s="87">
        <v>576.34230670568695</v>
      </c>
      <c r="J2135" s="69" t="str">
        <f>_xlfn.XLOOKUP(SimpleBB[[#This Row],[customer_code]],'Input  - indicative charges'!$B$13:$B$69,'Input  - indicative charges'!$E$13:$E$69)</f>
        <v>Major Industrial</v>
      </c>
      <c r="K2135" s="70">
        <f t="shared" si="33"/>
        <v>532.80168559683011</v>
      </c>
    </row>
    <row r="2136" spans="1:11" x14ac:dyDescent="0.25">
      <c r="A2136" s="65">
        <v>44440</v>
      </c>
      <c r="B2136" s="66" t="s">
        <v>210</v>
      </c>
      <c r="C2136" s="66" t="s">
        <v>137</v>
      </c>
      <c r="D2136" s="67">
        <v>2932816.86</v>
      </c>
      <c r="E2136" s="66">
        <v>0.8962</v>
      </c>
      <c r="F2136" s="67">
        <v>2628390.4699319899</v>
      </c>
      <c r="G2136" s="66" t="s">
        <v>36</v>
      </c>
      <c r="H2136" s="68">
        <v>2.0609122514087801E-2</v>
      </c>
      <c r="I2136" s="87">
        <v>54168.8212096895</v>
      </c>
      <c r="J2136" s="69" t="str">
        <f>_xlfn.XLOOKUP(SimpleBB[[#This Row],[customer_code]],'Input  - indicative charges'!$B$13:$B$69,'Input  - indicative charges'!$E$13:$E$69)</f>
        <v>Upper South Island distributor</v>
      </c>
      <c r="K2136" s="70">
        <f t="shared" si="33"/>
        <v>50076.558516558929</v>
      </c>
    </row>
    <row r="2137" spans="1:11" x14ac:dyDescent="0.25">
      <c r="A2137" s="65">
        <v>44440</v>
      </c>
      <c r="B2137" s="66" t="s">
        <v>210</v>
      </c>
      <c r="C2137" s="66" t="s">
        <v>137</v>
      </c>
      <c r="D2137" s="67">
        <v>2932816.86</v>
      </c>
      <c r="E2137" s="66">
        <v>0.8962</v>
      </c>
      <c r="F2137" s="67">
        <v>2628390.4699319899</v>
      </c>
      <c r="G2137" s="66" t="s">
        <v>38</v>
      </c>
      <c r="H2137" s="68">
        <v>1.19217529754667E-5</v>
      </c>
      <c r="I2137" s="87">
        <v>31.3350219056002</v>
      </c>
      <c r="J2137" s="69" t="str">
        <f>_xlfn.XLOOKUP(SimpleBB[[#This Row],[customer_code]],'Input  - indicative charges'!$B$13:$B$69,'Input  - indicative charges'!$E$13:$E$69)</f>
        <v>North Island generation</v>
      </c>
      <c r="K2137" s="70">
        <f t="shared" si="33"/>
        <v>28.9677719217704</v>
      </c>
    </row>
    <row r="2138" spans="1:11" x14ac:dyDescent="0.25">
      <c r="A2138" s="65">
        <v>44440</v>
      </c>
      <c r="B2138" s="66" t="s">
        <v>210</v>
      </c>
      <c r="C2138" s="66" t="s">
        <v>137</v>
      </c>
      <c r="D2138" s="67">
        <v>2932816.86</v>
      </c>
      <c r="E2138" s="66">
        <v>0.8962</v>
      </c>
      <c r="F2138" s="67">
        <v>2628390.4699319899</v>
      </c>
      <c r="G2138" s="66" t="s">
        <v>40</v>
      </c>
      <c r="H2138" s="68">
        <v>4.4306444000250896E-6</v>
      </c>
      <c r="I2138" s="87">
        <v>11.645463516683501</v>
      </c>
      <c r="J2138" s="69" t="str">
        <f>_xlfn.XLOOKUP(SimpleBB[[#This Row],[customer_code]],'Input  - indicative charges'!$B$13:$B$69,'Input  - indicative charges'!$E$13:$E$69)</f>
        <v>North Island generation</v>
      </c>
      <c r="K2138" s="70">
        <f t="shared" si="33"/>
        <v>10.765689971140434</v>
      </c>
    </row>
    <row r="2139" spans="1:11" x14ac:dyDescent="0.25">
      <c r="A2139" s="65">
        <v>44440</v>
      </c>
      <c r="B2139" s="66" t="s">
        <v>210</v>
      </c>
      <c r="C2139" s="66" t="s">
        <v>137</v>
      </c>
      <c r="D2139" s="67">
        <v>2932816.86</v>
      </c>
      <c r="E2139" s="66">
        <v>0.8962</v>
      </c>
      <c r="F2139" s="67">
        <v>2628390.4699319899</v>
      </c>
      <c r="G2139" s="66" t="s">
        <v>42</v>
      </c>
      <c r="H2139" s="68">
        <v>0.30566249624070402</v>
      </c>
      <c r="I2139" s="87">
        <v>803400.39213469299</v>
      </c>
      <c r="J2139" s="69" t="str">
        <f>_xlfn.XLOOKUP(SimpleBB[[#This Row],[customer_code]],'Input  - indicative charges'!$B$13:$B$69,'Input  - indicative charges'!$E$13:$E$69)</f>
        <v>South Island generation</v>
      </c>
      <c r="K2139" s="70">
        <f t="shared" si="33"/>
        <v>742706.33642223128</v>
      </c>
    </row>
    <row r="2140" spans="1:11" x14ac:dyDescent="0.25">
      <c r="A2140" s="65">
        <v>44440</v>
      </c>
      <c r="B2140" s="66" t="s">
        <v>210</v>
      </c>
      <c r="C2140" s="66" t="s">
        <v>137</v>
      </c>
      <c r="D2140" s="67">
        <v>2932816.86</v>
      </c>
      <c r="E2140" s="66">
        <v>0.8962</v>
      </c>
      <c r="F2140" s="67">
        <v>2628390.4699319899</v>
      </c>
      <c r="G2140" s="66" t="s">
        <v>44</v>
      </c>
      <c r="H2140" s="68">
        <v>1.6950763303632901E-4</v>
      </c>
      <c r="I2140" s="87">
        <v>445.53224725341801</v>
      </c>
      <c r="J2140" s="69" t="str">
        <f>_xlfn.XLOOKUP(SimpleBB[[#This Row],[customer_code]],'Input  - indicative charges'!$B$13:$B$69,'Input  - indicative charges'!$E$13:$E$69)</f>
        <v>Major Industrial</v>
      </c>
      <c r="K2140" s="70">
        <f t="shared" si="33"/>
        <v>411.87386308877137</v>
      </c>
    </row>
    <row r="2141" spans="1:11" x14ac:dyDescent="0.25">
      <c r="A2141" s="65">
        <v>44440</v>
      </c>
      <c r="B2141" s="66" t="s">
        <v>210</v>
      </c>
      <c r="C2141" s="66" t="s">
        <v>137</v>
      </c>
      <c r="D2141" s="67">
        <v>2932816.86</v>
      </c>
      <c r="E2141" s="66">
        <v>0.8962</v>
      </c>
      <c r="F2141" s="67">
        <v>2628390.4699319899</v>
      </c>
      <c r="G2141" s="66" t="s">
        <v>46</v>
      </c>
      <c r="H2141" s="68">
        <v>3.8074733416477498E-2</v>
      </c>
      <c r="I2141" s="87">
        <v>100075.26645707</v>
      </c>
      <c r="J2141" s="69" t="str">
        <f>_xlfn.XLOOKUP(SimpleBB[[#This Row],[customer_code]],'Input  - indicative charges'!$B$13:$B$69,'Input  - indicative charges'!$E$13:$E$69)</f>
        <v>Upper South Island distributor</v>
      </c>
      <c r="K2141" s="70">
        <f t="shared" si="33"/>
        <v>92514.934327226409</v>
      </c>
    </row>
    <row r="2142" spans="1:11" x14ac:dyDescent="0.25">
      <c r="A2142" s="65">
        <v>44440</v>
      </c>
      <c r="B2142" s="66" t="s">
        <v>210</v>
      </c>
      <c r="C2142" s="66" t="s">
        <v>137</v>
      </c>
      <c r="D2142" s="67">
        <v>2932816.86</v>
      </c>
      <c r="E2142" s="66">
        <v>0.8962</v>
      </c>
      <c r="F2142" s="67">
        <v>2628390.4699319899</v>
      </c>
      <c r="G2142" s="66" t="s">
        <v>48</v>
      </c>
      <c r="H2142" s="68">
        <v>2.2443250796409199E-3</v>
      </c>
      <c r="I2142" s="87">
        <v>5898.9626507575904</v>
      </c>
      <c r="J2142" s="69" t="str">
        <f>_xlfn.XLOOKUP(SimpleBB[[#This Row],[customer_code]],'Input  - indicative charges'!$B$13:$B$69,'Input  - indicative charges'!$E$13:$E$69)</f>
        <v>North Island generation</v>
      </c>
      <c r="K2142" s="70">
        <f t="shared" si="33"/>
        <v>5453.3169039096265</v>
      </c>
    </row>
    <row r="2143" spans="1:11" x14ac:dyDescent="0.25">
      <c r="A2143" s="65">
        <v>44440</v>
      </c>
      <c r="B2143" s="66" t="s">
        <v>210</v>
      </c>
      <c r="C2143" s="66" t="s">
        <v>137</v>
      </c>
      <c r="D2143" s="67">
        <v>2932816.86</v>
      </c>
      <c r="E2143" s="66">
        <v>0.8962</v>
      </c>
      <c r="F2143" s="67">
        <v>2628390.4699319899</v>
      </c>
      <c r="G2143" s="66" t="s">
        <v>50</v>
      </c>
      <c r="H2143" s="68">
        <v>4.7030357530112899E-4</v>
      </c>
      <c r="I2143" s="87">
        <v>1236.14143529643</v>
      </c>
      <c r="J2143" s="69" t="str">
        <f>_xlfn.XLOOKUP(SimpleBB[[#This Row],[customer_code]],'Input  - indicative charges'!$B$13:$B$69,'Input  - indicative charges'!$E$13:$E$69)</f>
        <v>North Island generation</v>
      </c>
      <c r="K2143" s="70">
        <f t="shared" si="33"/>
        <v>1142.7553256095612</v>
      </c>
    </row>
    <row r="2144" spans="1:11" x14ac:dyDescent="0.25">
      <c r="A2144" s="65">
        <v>44440</v>
      </c>
      <c r="B2144" s="66" t="s">
        <v>210</v>
      </c>
      <c r="C2144" s="66" t="s">
        <v>137</v>
      </c>
      <c r="D2144" s="67">
        <v>2932816.86</v>
      </c>
      <c r="E2144" s="66">
        <v>0.8962</v>
      </c>
      <c r="F2144" s="67">
        <v>2628390.4699319899</v>
      </c>
      <c r="G2144" s="66" t="s">
        <v>52</v>
      </c>
      <c r="H2144" s="68">
        <v>9.4283701262956696E-4</v>
      </c>
      <c r="I2144" s="87">
        <v>2478.1438186947098</v>
      </c>
      <c r="J2144" s="69" t="str">
        <f>_xlfn.XLOOKUP(SimpleBB[[#This Row],[customer_code]],'Input  - indicative charges'!$B$13:$B$69,'Input  - indicative charges'!$E$13:$E$69)</f>
        <v>North Island generation</v>
      </c>
      <c r="K2144" s="70">
        <f t="shared" si="33"/>
        <v>2290.9288254387284</v>
      </c>
    </row>
    <row r="2145" spans="1:11" x14ac:dyDescent="0.25">
      <c r="A2145" s="65">
        <v>44440</v>
      </c>
      <c r="B2145" s="66" t="s">
        <v>210</v>
      </c>
      <c r="C2145" s="66" t="s">
        <v>137</v>
      </c>
      <c r="D2145" s="67">
        <v>2932816.86</v>
      </c>
      <c r="E2145" s="66">
        <v>0.8962</v>
      </c>
      <c r="F2145" s="67">
        <v>2628390.4699319899</v>
      </c>
      <c r="G2145" s="66" t="s">
        <v>54</v>
      </c>
      <c r="H2145" s="68">
        <v>3.3466943435247398E-3</v>
      </c>
      <c r="I2145" s="87">
        <v>8796.4195182957501</v>
      </c>
      <c r="J2145" s="69" t="str">
        <f>_xlfn.XLOOKUP(SimpleBB[[#This Row],[customer_code]],'Input  - indicative charges'!$B$13:$B$69,'Input  - indicative charges'!$E$13:$E$69)</f>
        <v>Upper South Island distributor</v>
      </c>
      <c r="K2145" s="70">
        <f t="shared" si="33"/>
        <v>8131.8811616551184</v>
      </c>
    </row>
    <row r="2146" spans="1:11" x14ac:dyDescent="0.25">
      <c r="A2146" s="65">
        <v>44440</v>
      </c>
      <c r="B2146" s="66" t="s">
        <v>210</v>
      </c>
      <c r="C2146" s="66" t="s">
        <v>137</v>
      </c>
      <c r="D2146" s="67">
        <v>2932816.86</v>
      </c>
      <c r="E2146" s="66">
        <v>0.8962</v>
      </c>
      <c r="F2146" s="67">
        <v>2628390.4699319899</v>
      </c>
      <c r="G2146" s="66" t="s">
        <v>56</v>
      </c>
      <c r="H2146" s="68">
        <v>8.7668567174463002E-3</v>
      </c>
      <c r="I2146" s="87">
        <v>23042.722647395101</v>
      </c>
      <c r="J2146" s="69" t="str">
        <f>_xlfn.XLOOKUP(SimpleBB[[#This Row],[customer_code]],'Input  - indicative charges'!$B$13:$B$69,'Input  - indicative charges'!$E$13:$E$69)</f>
        <v>Upper North Island distributor</v>
      </c>
      <c r="K2146" s="70">
        <f t="shared" si="33"/>
        <v>21301.926519063949</v>
      </c>
    </row>
    <row r="2147" spans="1:11" x14ac:dyDescent="0.25">
      <c r="A2147" s="65">
        <v>44440</v>
      </c>
      <c r="B2147" s="66" t="s">
        <v>210</v>
      </c>
      <c r="C2147" s="66" t="s">
        <v>137</v>
      </c>
      <c r="D2147" s="67">
        <v>2932816.86</v>
      </c>
      <c r="E2147" s="66">
        <v>0.8962</v>
      </c>
      <c r="F2147" s="67">
        <v>2628390.4699319899</v>
      </c>
      <c r="G2147" s="66" t="s">
        <v>58</v>
      </c>
      <c r="H2147" s="68">
        <v>5.8156401134401602E-4</v>
      </c>
      <c r="I2147" s="87">
        <v>1528.57730507203</v>
      </c>
      <c r="J2147" s="69" t="str">
        <f>_xlfn.XLOOKUP(SimpleBB[[#This Row],[customer_code]],'Input  - indicative charges'!$B$13:$B$69,'Input  - indicative charges'!$E$13:$E$69)</f>
        <v>North Island generation</v>
      </c>
      <c r="K2147" s="70">
        <f t="shared" si="33"/>
        <v>1413.0987006014309</v>
      </c>
    </row>
    <row r="2148" spans="1:11" x14ac:dyDescent="0.25">
      <c r="A2148" s="65">
        <v>44440</v>
      </c>
      <c r="B2148" s="66" t="s">
        <v>210</v>
      </c>
      <c r="C2148" s="66" t="s">
        <v>137</v>
      </c>
      <c r="D2148" s="67">
        <v>2932816.86</v>
      </c>
      <c r="E2148" s="66">
        <v>0.8962</v>
      </c>
      <c r="F2148" s="67">
        <v>2628390.4699319899</v>
      </c>
      <c r="G2148" s="66" t="s">
        <v>60</v>
      </c>
      <c r="H2148" s="68">
        <v>2.0900081046887599E-2</v>
      </c>
      <c r="I2148" s="87">
        <v>54933.573844445797</v>
      </c>
      <c r="J2148" s="69" t="str">
        <f>_xlfn.XLOOKUP(SimpleBB[[#This Row],[customer_code]],'Input  - indicative charges'!$B$13:$B$69,'Input  - indicative charges'!$E$13:$E$69)</f>
        <v>Major Industrial</v>
      </c>
      <c r="K2148" s="70">
        <f t="shared" si="33"/>
        <v>50783.536796865614</v>
      </c>
    </row>
    <row r="2149" spans="1:11" x14ac:dyDescent="0.25">
      <c r="A2149" s="65">
        <v>44440</v>
      </c>
      <c r="B2149" s="66" t="s">
        <v>210</v>
      </c>
      <c r="C2149" s="66" t="s">
        <v>137</v>
      </c>
      <c r="D2149" s="67">
        <v>2932816.86</v>
      </c>
      <c r="E2149" s="66">
        <v>0.8962</v>
      </c>
      <c r="F2149" s="67">
        <v>2628390.4699319899</v>
      </c>
      <c r="G2149" s="66" t="s">
        <v>62</v>
      </c>
      <c r="H2149" s="68">
        <v>3.32040512930709E-3</v>
      </c>
      <c r="I2149" s="87">
        <v>8727.3211981840795</v>
      </c>
      <c r="J2149" s="69" t="str">
        <f>_xlfn.XLOOKUP(SimpleBB[[#This Row],[customer_code]],'Input  - indicative charges'!$B$13:$B$69,'Input  - indicative charges'!$E$13:$E$69)</f>
        <v>Major Industrial</v>
      </c>
      <c r="K2149" s="70">
        <f t="shared" si="33"/>
        <v>8068.0029750305021</v>
      </c>
    </row>
    <row r="2150" spans="1:11" x14ac:dyDescent="0.25">
      <c r="A2150" s="65">
        <v>44440</v>
      </c>
      <c r="B2150" s="66" t="s">
        <v>210</v>
      </c>
      <c r="C2150" s="66" t="s">
        <v>137</v>
      </c>
      <c r="D2150" s="67">
        <v>2932816.86</v>
      </c>
      <c r="E2150" s="66">
        <v>0.8962</v>
      </c>
      <c r="F2150" s="67">
        <v>2628390.4699319899</v>
      </c>
      <c r="G2150" s="66" t="s">
        <v>64</v>
      </c>
      <c r="H2150" s="68">
        <v>1.8037109812550899E-4</v>
      </c>
      <c r="I2150" s="87">
        <v>474.08567536425898</v>
      </c>
      <c r="J2150" s="69" t="str">
        <f>_xlfn.XLOOKUP(SimpleBB[[#This Row],[customer_code]],'Input  - indicative charges'!$B$13:$B$69,'Input  - indicative charges'!$E$13:$E$69)</f>
        <v>Major Industrial</v>
      </c>
      <c r="K2150" s="70">
        <f t="shared" si="33"/>
        <v>438.27018078056415</v>
      </c>
    </row>
    <row r="2151" spans="1:11" x14ac:dyDescent="0.25">
      <c r="A2151" s="65">
        <v>44440</v>
      </c>
      <c r="B2151" s="66" t="s">
        <v>210</v>
      </c>
      <c r="C2151" s="66" t="s">
        <v>137</v>
      </c>
      <c r="D2151" s="67">
        <v>2932816.86</v>
      </c>
      <c r="E2151" s="66">
        <v>0.8962</v>
      </c>
      <c r="F2151" s="67">
        <v>2628390.4699319899</v>
      </c>
      <c r="G2151" s="66" t="s">
        <v>66</v>
      </c>
      <c r="H2151" s="68">
        <v>0.203885607052221</v>
      </c>
      <c r="I2151" s="87">
        <v>535890.98653235799</v>
      </c>
      <c r="J2151" s="69" t="str">
        <f>_xlfn.XLOOKUP(SimpleBB[[#This Row],[customer_code]],'Input  - indicative charges'!$B$13:$B$69,'Input  - indicative charges'!$E$13:$E$69)</f>
        <v>Upper South Island distributor</v>
      </c>
      <c r="K2151" s="70">
        <f t="shared" si="33"/>
        <v>495406.31947116985</v>
      </c>
    </row>
    <row r="2152" spans="1:11" x14ac:dyDescent="0.25">
      <c r="A2152" s="65">
        <v>44440</v>
      </c>
      <c r="B2152" s="66" t="s">
        <v>210</v>
      </c>
      <c r="C2152" s="66" t="s">
        <v>137</v>
      </c>
      <c r="D2152" s="67">
        <v>2932816.86</v>
      </c>
      <c r="E2152" s="66">
        <v>0.8962</v>
      </c>
      <c r="F2152" s="67">
        <v>2628390.4699319899</v>
      </c>
      <c r="G2152" s="66" t="s">
        <v>68</v>
      </c>
      <c r="H2152" s="68">
        <v>3.36387536413073E-3</v>
      </c>
      <c r="I2152" s="87">
        <v>8841.5779491202502</v>
      </c>
      <c r="J2152" s="69" t="str">
        <f>_xlfn.XLOOKUP(SimpleBB[[#This Row],[customer_code]],'Input  - indicative charges'!$B$13:$B$69,'Input  - indicative charges'!$E$13:$E$69)</f>
        <v>Major Industrial</v>
      </c>
      <c r="K2152" s="70">
        <f t="shared" si="33"/>
        <v>8173.6280328846979</v>
      </c>
    </row>
    <row r="2153" spans="1:11" x14ac:dyDescent="0.25">
      <c r="A2153" s="65">
        <v>44440</v>
      </c>
      <c r="B2153" s="66" t="s">
        <v>210</v>
      </c>
      <c r="C2153" s="66" t="s">
        <v>137</v>
      </c>
      <c r="D2153" s="67">
        <v>2932816.86</v>
      </c>
      <c r="E2153" s="66">
        <v>0.8962</v>
      </c>
      <c r="F2153" s="67">
        <v>2628390.4699319899</v>
      </c>
      <c r="G2153" s="66" t="s">
        <v>70</v>
      </c>
      <c r="H2153" s="68">
        <v>1.6406856206139801E-2</v>
      </c>
      <c r="I2153" s="87">
        <v>43123.624493762603</v>
      </c>
      <c r="J2153" s="69" t="str">
        <f>_xlfn.XLOOKUP(SimpleBB[[#This Row],[customer_code]],'Input  - indicative charges'!$B$13:$B$69,'Input  - indicative charges'!$E$13:$E$69)</f>
        <v>Lower North Island distributor</v>
      </c>
      <c r="K2153" s="70">
        <f t="shared" si="33"/>
        <v>39865.78731422971</v>
      </c>
    </row>
    <row r="2154" spans="1:11" x14ac:dyDescent="0.25">
      <c r="A2154" s="65">
        <v>44440</v>
      </c>
      <c r="B2154" s="66" t="s">
        <v>210</v>
      </c>
      <c r="C2154" s="66" t="s">
        <v>137</v>
      </c>
      <c r="D2154" s="67">
        <v>2932816.86</v>
      </c>
      <c r="E2154" s="66">
        <v>0.8962</v>
      </c>
      <c r="F2154" s="67">
        <v>2628390.4699319899</v>
      </c>
      <c r="G2154" s="66" t="s">
        <v>72</v>
      </c>
      <c r="H2154" s="68">
        <v>1.5543712867389901E-2</v>
      </c>
      <c r="I2154" s="87">
        <v>40854.946768007001</v>
      </c>
      <c r="J2154" s="69" t="str">
        <f>_xlfn.XLOOKUP(SimpleBB[[#This Row],[customer_code]],'Input  - indicative charges'!$B$13:$B$69,'Input  - indicative charges'!$E$13:$E$69)</f>
        <v>Lower South Island distributor</v>
      </c>
      <c r="K2154" s="70">
        <f t="shared" si="33"/>
        <v>37768.500159886164</v>
      </c>
    </row>
    <row r="2155" spans="1:11" x14ac:dyDescent="0.25">
      <c r="A2155" s="65">
        <v>44440</v>
      </c>
      <c r="B2155" s="66" t="s">
        <v>210</v>
      </c>
      <c r="C2155" s="66" t="s">
        <v>137</v>
      </c>
      <c r="D2155" s="67">
        <v>2932816.86</v>
      </c>
      <c r="E2155" s="66">
        <v>0.8962</v>
      </c>
      <c r="F2155" s="67">
        <v>2628390.4699319899</v>
      </c>
      <c r="G2155" s="66" t="s">
        <v>74</v>
      </c>
      <c r="H2155" s="68">
        <v>1.06120009737374E-4</v>
      </c>
      <c r="I2155" s="87">
        <v>278.92482226280703</v>
      </c>
      <c r="J2155" s="69" t="str">
        <f>_xlfn.XLOOKUP(SimpleBB[[#This Row],[customer_code]],'Input  - indicative charges'!$B$13:$B$69,'Input  - indicative charges'!$E$13:$E$69)</f>
        <v>Major Industrial</v>
      </c>
      <c r="K2155" s="70">
        <f t="shared" si="33"/>
        <v>257.85303929164678</v>
      </c>
    </row>
    <row r="2156" spans="1:11" x14ac:dyDescent="0.25">
      <c r="A2156" s="65">
        <v>44440</v>
      </c>
      <c r="B2156" s="66" t="s">
        <v>210</v>
      </c>
      <c r="C2156" s="66" t="s">
        <v>137</v>
      </c>
      <c r="D2156" s="67">
        <v>2932816.86</v>
      </c>
      <c r="E2156" s="66">
        <v>0.8962</v>
      </c>
      <c r="F2156" s="67">
        <v>2628390.4699319899</v>
      </c>
      <c r="G2156" s="66" t="s">
        <v>76</v>
      </c>
      <c r="H2156" s="68">
        <v>2.8649261345803801E-4</v>
      </c>
      <c r="I2156" s="87">
        <v>753.01445491902098</v>
      </c>
      <c r="J2156" s="69" t="str">
        <f>_xlfn.XLOOKUP(SimpleBB[[#This Row],[customer_code]],'Input  - indicative charges'!$B$13:$B$69,'Input  - indicative charges'!$E$13:$E$69)</f>
        <v>Lower North Island distributor</v>
      </c>
      <c r="K2156" s="70">
        <f t="shared" si="33"/>
        <v>696.1268784047669</v>
      </c>
    </row>
    <row r="2157" spans="1:11" x14ac:dyDescent="0.25">
      <c r="A2157" s="65">
        <v>44440</v>
      </c>
      <c r="B2157" s="66" t="s">
        <v>210</v>
      </c>
      <c r="C2157" s="66" t="s">
        <v>137</v>
      </c>
      <c r="D2157" s="67">
        <v>2932816.86</v>
      </c>
      <c r="E2157" s="66">
        <v>0.8962</v>
      </c>
      <c r="F2157" s="67">
        <v>2628390.4699319899</v>
      </c>
      <c r="G2157" s="66" t="s">
        <v>78</v>
      </c>
      <c r="H2157" s="68">
        <v>1.33261154508542E-5</v>
      </c>
      <c r="I2157" s="87">
        <v>35.026234852238701</v>
      </c>
      <c r="J2157" s="69" t="str">
        <f>_xlfn.XLOOKUP(SimpleBB[[#This Row],[customer_code]],'Input  - indicative charges'!$B$13:$B$69,'Input  - indicative charges'!$E$13:$E$69)</f>
        <v>North Island generation</v>
      </c>
      <c r="K2157" s="70">
        <f t="shared" si="33"/>
        <v>32.380126796614135</v>
      </c>
    </row>
    <row r="2158" spans="1:11" x14ac:dyDescent="0.25">
      <c r="A2158" s="65">
        <v>44440</v>
      </c>
      <c r="B2158" s="66" t="s">
        <v>210</v>
      </c>
      <c r="C2158" s="66" t="s">
        <v>137</v>
      </c>
      <c r="D2158" s="67">
        <v>2932816.86</v>
      </c>
      <c r="E2158" s="66">
        <v>0.8962</v>
      </c>
      <c r="F2158" s="67">
        <v>2628390.4699319899</v>
      </c>
      <c r="G2158" s="66" t="s">
        <v>80</v>
      </c>
      <c r="H2158" s="68">
        <v>3.2250400291788399E-6</v>
      </c>
      <c r="I2158" s="87">
        <v>8.4766644778428795</v>
      </c>
      <c r="J2158" s="69" t="str">
        <f>_xlfn.XLOOKUP(SimpleBB[[#This Row],[customer_code]],'Input  - indicative charges'!$B$13:$B$69,'Input  - indicative charges'!$E$13:$E$69)</f>
        <v>Major Industrial</v>
      </c>
      <c r="K2158" s="70">
        <f t="shared" si="33"/>
        <v>7.8362824826250002</v>
      </c>
    </row>
    <row r="2159" spans="1:11" x14ac:dyDescent="0.25">
      <c r="A2159" s="65">
        <v>44440</v>
      </c>
      <c r="B2159" s="66" t="s">
        <v>210</v>
      </c>
      <c r="C2159" s="66" t="s">
        <v>137</v>
      </c>
      <c r="D2159" s="67">
        <v>2932816.86</v>
      </c>
      <c r="E2159" s="66">
        <v>0.8962</v>
      </c>
      <c r="F2159" s="67">
        <v>2628390.4699319899</v>
      </c>
      <c r="G2159" s="66" t="s">
        <v>82</v>
      </c>
      <c r="H2159" s="68">
        <v>2.63810642465579E-3</v>
      </c>
      <c r="I2159" s="87">
        <v>6933.9737852316703</v>
      </c>
      <c r="J2159" s="69" t="str">
        <f>_xlfn.XLOOKUP(SimpleBB[[#This Row],[customer_code]],'Input  - indicative charges'!$B$13:$B$69,'Input  - indicative charges'!$E$13:$E$69)</f>
        <v>Major Industrial</v>
      </c>
      <c r="K2159" s="70">
        <f t="shared" si="33"/>
        <v>6410.136610953763</v>
      </c>
    </row>
    <row r="2160" spans="1:11" x14ac:dyDescent="0.25">
      <c r="A2160" s="65">
        <v>44440</v>
      </c>
      <c r="B2160" s="66" t="s">
        <v>210</v>
      </c>
      <c r="C2160" s="66" t="s">
        <v>137</v>
      </c>
      <c r="D2160" s="67">
        <v>2932816.86</v>
      </c>
      <c r="E2160" s="66">
        <v>0.8962</v>
      </c>
      <c r="F2160" s="67">
        <v>2628390.4699319899</v>
      </c>
      <c r="G2160" s="66" t="s">
        <v>84</v>
      </c>
      <c r="H2160" s="68">
        <v>3.4207500202846902E-7</v>
      </c>
      <c r="I2160" s="87">
        <v>0.899106675333599</v>
      </c>
      <c r="J2160" s="69" t="str">
        <f>_xlfn.XLOOKUP(SimpleBB[[#This Row],[customer_code]],'Input  - indicative charges'!$B$13:$B$69,'Input  - indicative charges'!$E$13:$E$69)</f>
        <v>Major Industrial</v>
      </c>
      <c r="K2160" s="70">
        <f t="shared" si="33"/>
        <v>0.83118234871092189</v>
      </c>
    </row>
    <row r="2161" spans="1:11" x14ac:dyDescent="0.25">
      <c r="A2161" s="65">
        <v>44440</v>
      </c>
      <c r="B2161" s="66" t="s">
        <v>210</v>
      </c>
      <c r="C2161" s="66" t="s">
        <v>137</v>
      </c>
      <c r="D2161" s="67">
        <v>2932816.86</v>
      </c>
      <c r="E2161" s="66">
        <v>0.8962</v>
      </c>
      <c r="F2161" s="67">
        <v>2628390.4699319899</v>
      </c>
      <c r="G2161" s="66" t="s">
        <v>86</v>
      </c>
      <c r="H2161" s="68">
        <v>7.92425150424773E-6</v>
      </c>
      <c r="I2161" s="87">
        <v>20.828027135109</v>
      </c>
      <c r="J2161" s="69" t="str">
        <f>_xlfn.XLOOKUP(SimpleBB[[#This Row],[customer_code]],'Input  - indicative charges'!$B$13:$B$69,'Input  - indicative charges'!$E$13:$E$69)</f>
        <v>North Island generation</v>
      </c>
      <c r="K2161" s="70">
        <f t="shared" si="33"/>
        <v>19.254543413050978</v>
      </c>
    </row>
    <row r="2162" spans="1:11" x14ac:dyDescent="0.25">
      <c r="A2162" s="65">
        <v>44440</v>
      </c>
      <c r="B2162" s="66" t="s">
        <v>210</v>
      </c>
      <c r="C2162" s="66" t="s">
        <v>137</v>
      </c>
      <c r="D2162" s="67">
        <v>2932816.86</v>
      </c>
      <c r="E2162" s="66">
        <v>0.8962</v>
      </c>
      <c r="F2162" s="67">
        <v>2628390.4699319899</v>
      </c>
      <c r="G2162" s="66" t="s">
        <v>88</v>
      </c>
      <c r="H2162" s="68">
        <v>3.4107601632198998E-4</v>
      </c>
      <c r="I2162" s="87">
        <v>896.48095082308998</v>
      </c>
      <c r="J2162" s="69" t="str">
        <f>_xlfn.XLOOKUP(SimpleBB[[#This Row],[customer_code]],'Input  - indicative charges'!$B$13:$B$69,'Input  - indicative charges'!$E$13:$E$69)</f>
        <v>North Island generation</v>
      </c>
      <c r="K2162" s="70">
        <f t="shared" si="33"/>
        <v>828.75498839252259</v>
      </c>
    </row>
    <row r="2163" spans="1:11" x14ac:dyDescent="0.25">
      <c r="A2163" s="65">
        <v>44440</v>
      </c>
      <c r="B2163" s="66" t="s">
        <v>210</v>
      </c>
      <c r="C2163" s="66" t="s">
        <v>137</v>
      </c>
      <c r="D2163" s="67">
        <v>2932816.86</v>
      </c>
      <c r="E2163" s="66">
        <v>0.8962</v>
      </c>
      <c r="F2163" s="67">
        <v>2628390.4699319899</v>
      </c>
      <c r="G2163" s="66" t="s">
        <v>90</v>
      </c>
      <c r="H2163" s="68">
        <v>4.0301747014108699E-2</v>
      </c>
      <c r="I2163" s="87">
        <v>105928.727773493</v>
      </c>
      <c r="J2163" s="69" t="str">
        <f>_xlfn.XLOOKUP(SimpleBB[[#This Row],[customer_code]],'Input  - indicative charges'!$B$13:$B$69,'Input  - indicative charges'!$E$13:$E$69)</f>
        <v>Upper South Island distributor</v>
      </c>
      <c r="K2163" s="70">
        <f t="shared" si="33"/>
        <v>97926.187361542718</v>
      </c>
    </row>
    <row r="2164" spans="1:11" x14ac:dyDescent="0.25">
      <c r="A2164" s="65">
        <v>44440</v>
      </c>
      <c r="B2164" s="66" t="s">
        <v>210</v>
      </c>
      <c r="C2164" s="66" t="s">
        <v>137</v>
      </c>
      <c r="D2164" s="67">
        <v>2932816.86</v>
      </c>
      <c r="E2164" s="66">
        <v>0.8962</v>
      </c>
      <c r="F2164" s="67">
        <v>2628390.4699319899</v>
      </c>
      <c r="G2164" s="66" t="s">
        <v>92</v>
      </c>
      <c r="H2164" s="68">
        <v>5.3458719990827404E-6</v>
      </c>
      <c r="I2164" s="87">
        <v>14.051039015865401</v>
      </c>
      <c r="J2164" s="69" t="str">
        <f>_xlfn.XLOOKUP(SimpleBB[[#This Row],[customer_code]],'Input  - indicative charges'!$B$13:$B$69,'Input  - indicative charges'!$E$13:$E$69)</f>
        <v>North Island generation</v>
      </c>
      <c r="K2164" s="70">
        <f t="shared" si="33"/>
        <v>12.989532756724902</v>
      </c>
    </row>
    <row r="2165" spans="1:11" x14ac:dyDescent="0.25">
      <c r="A2165" s="65">
        <v>44440</v>
      </c>
      <c r="B2165" s="66" t="s">
        <v>210</v>
      </c>
      <c r="C2165" s="66" t="s">
        <v>137</v>
      </c>
      <c r="D2165" s="67">
        <v>2932816.86</v>
      </c>
      <c r="E2165" s="66">
        <v>0.8962</v>
      </c>
      <c r="F2165" s="67">
        <v>2628390.4699319899</v>
      </c>
      <c r="G2165" s="66" t="s">
        <v>94</v>
      </c>
      <c r="H2165" s="68">
        <v>3.2268895815224399E-5</v>
      </c>
      <c r="I2165" s="87">
        <v>84.815258235964606</v>
      </c>
      <c r="J2165" s="69" t="str">
        <f>_xlfn.XLOOKUP(SimpleBB[[#This Row],[customer_code]],'Input  - indicative charges'!$B$13:$B$69,'Input  - indicative charges'!$E$13:$E$69)</f>
        <v>North Island generation</v>
      </c>
      <c r="K2165" s="70">
        <f t="shared" si="33"/>
        <v>78.407765709153111</v>
      </c>
    </row>
    <row r="2166" spans="1:11" x14ac:dyDescent="0.25">
      <c r="A2166" s="65">
        <v>44440</v>
      </c>
      <c r="B2166" s="66" t="s">
        <v>210</v>
      </c>
      <c r="C2166" s="66" t="s">
        <v>137</v>
      </c>
      <c r="D2166" s="67">
        <v>2932816.86</v>
      </c>
      <c r="E2166" s="66">
        <v>0.8962</v>
      </c>
      <c r="F2166" s="67">
        <v>2628390.4699319899</v>
      </c>
      <c r="G2166" s="66" t="s">
        <v>96</v>
      </c>
      <c r="H2166" s="68">
        <v>1.1313693520826199E-3</v>
      </c>
      <c r="I2166" s="87">
        <v>2973.6804229871</v>
      </c>
      <c r="J2166" s="69" t="str">
        <f>_xlfn.XLOOKUP(SimpleBB[[#This Row],[customer_code]],'Input  - indicative charges'!$B$13:$B$69,'Input  - indicative charges'!$E$13:$E$69)</f>
        <v>Upper North Island distributor</v>
      </c>
      <c r="K2166" s="70">
        <f t="shared" si="33"/>
        <v>2749.0293933998792</v>
      </c>
    </row>
    <row r="2167" spans="1:11" x14ac:dyDescent="0.25">
      <c r="A2167" s="65">
        <v>44440</v>
      </c>
      <c r="B2167" s="66" t="s">
        <v>210</v>
      </c>
      <c r="C2167" s="66" t="s">
        <v>137</v>
      </c>
      <c r="D2167" s="67">
        <v>2932816.86</v>
      </c>
      <c r="E2167" s="66">
        <v>0.8962</v>
      </c>
      <c r="F2167" s="67">
        <v>2628390.4699319899</v>
      </c>
      <c r="G2167" s="66" t="s">
        <v>98</v>
      </c>
      <c r="H2167" s="68">
        <v>3.3338825030165701E-4</v>
      </c>
      <c r="I2167" s="87">
        <v>876.274499880181</v>
      </c>
      <c r="J2167" s="69" t="str">
        <f>_xlfn.XLOOKUP(SimpleBB[[#This Row],[customer_code]],'Input  - indicative charges'!$B$13:$B$69,'Input  - indicative charges'!$E$13:$E$69)</f>
        <v>Major Industrial</v>
      </c>
      <c r="K2167" s="70">
        <f t="shared" si="33"/>
        <v>810.07506329063472</v>
      </c>
    </row>
    <row r="2168" spans="1:11" x14ac:dyDescent="0.25">
      <c r="A2168" s="65">
        <v>44440</v>
      </c>
      <c r="B2168" s="66" t="s">
        <v>210</v>
      </c>
      <c r="C2168" s="66" t="s">
        <v>137</v>
      </c>
      <c r="D2168" s="67">
        <v>2932816.86</v>
      </c>
      <c r="E2168" s="66">
        <v>0.8962</v>
      </c>
      <c r="F2168" s="67">
        <v>2628390.4699319899</v>
      </c>
      <c r="G2168" s="66" t="s">
        <v>100</v>
      </c>
      <c r="H2168" s="68">
        <v>9.0468780107810396E-5</v>
      </c>
      <c r="I2168" s="87">
        <v>237.787279461742</v>
      </c>
      <c r="J2168" s="69" t="str">
        <f>_xlfn.XLOOKUP(SimpleBB[[#This Row],[customer_code]],'Input  - indicative charges'!$B$13:$B$69,'Input  - indicative charges'!$E$13:$E$69)</f>
        <v>North Island generation</v>
      </c>
      <c r="K2168" s="70">
        <f t="shared" si="33"/>
        <v>219.8232922286538</v>
      </c>
    </row>
    <row r="2169" spans="1:11" x14ac:dyDescent="0.25">
      <c r="A2169" s="65">
        <v>44440</v>
      </c>
      <c r="B2169" s="66" t="s">
        <v>210</v>
      </c>
      <c r="C2169" s="66" t="s">
        <v>137</v>
      </c>
      <c r="D2169" s="67">
        <v>2932816.86</v>
      </c>
      <c r="E2169" s="66">
        <v>0.8962</v>
      </c>
      <c r="F2169" s="67">
        <v>2628390.4699319899</v>
      </c>
      <c r="G2169" s="66" t="s">
        <v>102</v>
      </c>
      <c r="H2169" s="68">
        <v>1.46641467213424E-2</v>
      </c>
      <c r="I2169" s="87">
        <v>38543.103492061004</v>
      </c>
      <c r="J2169" s="69" t="str">
        <f>_xlfn.XLOOKUP(SimpleBB[[#This Row],[customer_code]],'Input  - indicative charges'!$B$13:$B$69,'Input  - indicative charges'!$E$13:$E$69)</f>
        <v>Lower North Island distributor</v>
      </c>
      <c r="K2169" s="70">
        <f t="shared" si="33"/>
        <v>35631.308459869717</v>
      </c>
    </row>
    <row r="2170" spans="1:11" x14ac:dyDescent="0.25">
      <c r="A2170" s="65">
        <v>44440</v>
      </c>
      <c r="B2170" s="66" t="s">
        <v>210</v>
      </c>
      <c r="C2170" s="66" t="s">
        <v>137</v>
      </c>
      <c r="D2170" s="67">
        <v>2932816.86</v>
      </c>
      <c r="E2170" s="66">
        <v>0.8962</v>
      </c>
      <c r="F2170" s="67">
        <v>2628390.4699319899</v>
      </c>
      <c r="G2170" s="66" t="s">
        <v>104</v>
      </c>
      <c r="H2170" s="68">
        <v>6.2974985407306802E-3</v>
      </c>
      <c r="I2170" s="87">
        <v>16552.285148867199</v>
      </c>
      <c r="J2170" s="69" t="str">
        <f>_xlfn.XLOOKUP(SimpleBB[[#This Row],[customer_code]],'Input  - indicative charges'!$B$13:$B$69,'Input  - indicative charges'!$E$13:$E$69)</f>
        <v>Lower North Island distributor</v>
      </c>
      <c r="K2170" s="70">
        <f t="shared" si="33"/>
        <v>15301.818598403443</v>
      </c>
    </row>
    <row r="2171" spans="1:11" x14ac:dyDescent="0.25">
      <c r="A2171" s="65">
        <v>44440</v>
      </c>
      <c r="B2171" s="66" t="s">
        <v>210</v>
      </c>
      <c r="C2171" s="66" t="s">
        <v>137</v>
      </c>
      <c r="D2171" s="67">
        <v>2932816.86</v>
      </c>
      <c r="E2171" s="66">
        <v>0.8962</v>
      </c>
      <c r="F2171" s="67">
        <v>2628390.4699319899</v>
      </c>
      <c r="G2171" s="66" t="s">
        <v>106</v>
      </c>
      <c r="H2171" s="68">
        <v>6.87914987699524E-2</v>
      </c>
      <c r="I2171" s="87">
        <v>180810.91977928099</v>
      </c>
      <c r="J2171" s="69" t="str">
        <f>_xlfn.XLOOKUP(SimpleBB[[#This Row],[customer_code]],'Input  - indicative charges'!$B$13:$B$69,'Input  - indicative charges'!$E$13:$E$69)</f>
        <v>Upper North Island distributor</v>
      </c>
      <c r="K2171" s="70">
        <f t="shared" si="33"/>
        <v>167151.29483268864</v>
      </c>
    </row>
    <row r="2172" spans="1:11" x14ac:dyDescent="0.25">
      <c r="A2172" s="65">
        <v>44440</v>
      </c>
      <c r="B2172" s="66" t="s">
        <v>210</v>
      </c>
      <c r="C2172" s="66" t="s">
        <v>137</v>
      </c>
      <c r="D2172" s="67">
        <v>2932816.86</v>
      </c>
      <c r="E2172" s="66">
        <v>0.8962</v>
      </c>
      <c r="F2172" s="67">
        <v>2628390.4699319899</v>
      </c>
      <c r="G2172" s="66" t="s">
        <v>108</v>
      </c>
      <c r="H2172" s="68">
        <v>1.8664468972102799E-3</v>
      </c>
      <c r="I2172" s="87">
        <v>4905.7512372616602</v>
      </c>
      <c r="J2172" s="69" t="str">
        <f>_xlfn.XLOOKUP(SimpleBB[[#This Row],[customer_code]],'Input  - indicative charges'!$B$13:$B$69,'Input  - indicative charges'!$E$13:$E$69)</f>
        <v>Lower North Island distributor</v>
      </c>
      <c r="K2172" s="70">
        <f t="shared" si="33"/>
        <v>4535.1390968882979</v>
      </c>
    </row>
    <row r="2173" spans="1:11" x14ac:dyDescent="0.25">
      <c r="A2173" s="65">
        <v>44440</v>
      </c>
      <c r="B2173" s="66" t="s">
        <v>210</v>
      </c>
      <c r="C2173" s="66" t="s">
        <v>137</v>
      </c>
      <c r="D2173" s="67">
        <v>2932816.86</v>
      </c>
      <c r="E2173" s="66">
        <v>0.8962</v>
      </c>
      <c r="F2173" s="67">
        <v>2628390.4699319899</v>
      </c>
      <c r="G2173" s="66" t="s">
        <v>110</v>
      </c>
      <c r="H2173" s="68">
        <v>1.80412278604071E-2</v>
      </c>
      <c r="I2173" s="87">
        <v>47419.391374165898</v>
      </c>
      <c r="J2173" s="69" t="str">
        <f>_xlfn.XLOOKUP(SimpleBB[[#This Row],[customer_code]],'Input  - indicative charges'!$B$13:$B$69,'Input  - indicative charges'!$E$13:$E$69)</f>
        <v>Lower South Island distributor</v>
      </c>
      <c r="K2173" s="70">
        <f t="shared" si="33"/>
        <v>43837.024213169876</v>
      </c>
    </row>
    <row r="2174" spans="1:11" x14ac:dyDescent="0.25">
      <c r="A2174" s="65">
        <v>44440</v>
      </c>
      <c r="B2174" s="66" t="s">
        <v>210</v>
      </c>
      <c r="C2174" s="66" t="s">
        <v>137</v>
      </c>
      <c r="D2174" s="67">
        <v>2932816.86</v>
      </c>
      <c r="E2174" s="66">
        <v>0.8962</v>
      </c>
      <c r="F2174" s="67">
        <v>2628390.4699319899</v>
      </c>
      <c r="G2174" s="66" t="s">
        <v>112</v>
      </c>
      <c r="H2174" s="68">
        <v>2.8175844826599199E-4</v>
      </c>
      <c r="I2174" s="87">
        <v>740.57122024516195</v>
      </c>
      <c r="J2174" s="69" t="str">
        <f>_xlfn.XLOOKUP(SimpleBB[[#This Row],[customer_code]],'Input  - indicative charges'!$B$13:$B$69,'Input  - indicative charges'!$E$13:$E$69)</f>
        <v>North Island generation</v>
      </c>
      <c r="K2174" s="70">
        <f t="shared" si="33"/>
        <v>684.62368606338885</v>
      </c>
    </row>
    <row r="2175" spans="1:11" x14ac:dyDescent="0.25">
      <c r="A2175" s="65">
        <v>44440</v>
      </c>
      <c r="B2175" s="66" t="s">
        <v>210</v>
      </c>
      <c r="C2175" s="66" t="s">
        <v>137</v>
      </c>
      <c r="D2175" s="67">
        <v>2932816.86</v>
      </c>
      <c r="E2175" s="66">
        <v>0.8962</v>
      </c>
      <c r="F2175" s="67">
        <v>2628390.4699319899</v>
      </c>
      <c r="G2175" s="66" t="s">
        <v>114</v>
      </c>
      <c r="H2175" s="68">
        <v>7.4465048216663301E-3</v>
      </c>
      <c r="I2175" s="87">
        <v>19572.322307570401</v>
      </c>
      <c r="J2175" s="69" t="str">
        <f>_xlfn.XLOOKUP(SimpleBB[[#This Row],[customer_code]],'Input  - indicative charges'!$B$13:$B$69,'Input  - indicative charges'!$E$13:$E$69)</f>
        <v>Lower North Island distributor</v>
      </c>
      <c r="K2175" s="70">
        <f t="shared" si="33"/>
        <v>18093.702640231757</v>
      </c>
    </row>
    <row r="2176" spans="1:11" x14ac:dyDescent="0.25">
      <c r="A2176" s="65">
        <v>44440</v>
      </c>
      <c r="B2176" s="66" t="s">
        <v>210</v>
      </c>
      <c r="C2176" s="66" t="s">
        <v>137</v>
      </c>
      <c r="D2176" s="67">
        <v>2932816.86</v>
      </c>
      <c r="E2176" s="66">
        <v>0.8962</v>
      </c>
      <c r="F2176" s="67">
        <v>2628390.4699319899</v>
      </c>
      <c r="G2176" s="66" t="s">
        <v>116</v>
      </c>
      <c r="H2176" s="68">
        <v>1.8300035755956601E-3</v>
      </c>
      <c r="I2176" s="87">
        <v>4809.9639580371304</v>
      </c>
      <c r="J2176" s="69" t="str">
        <f>_xlfn.XLOOKUP(SimpleBB[[#This Row],[customer_code]],'Input  - indicative charges'!$B$13:$B$69,'Input  - indicative charges'!$E$13:$E$69)</f>
        <v>Major Industrial</v>
      </c>
      <c r="K2176" s="70">
        <f t="shared" si="33"/>
        <v>4446.5882075370055</v>
      </c>
    </row>
    <row r="2177" spans="1:11" x14ac:dyDescent="0.25">
      <c r="A2177" s="65">
        <v>44440</v>
      </c>
      <c r="B2177" s="66" t="s">
        <v>210</v>
      </c>
      <c r="C2177" s="66" t="s">
        <v>137</v>
      </c>
      <c r="D2177" s="67">
        <v>2932816.86</v>
      </c>
      <c r="E2177" s="66">
        <v>0.8962</v>
      </c>
      <c r="F2177" s="67">
        <v>2628390.4699319899</v>
      </c>
      <c r="G2177" s="66" t="s">
        <v>118</v>
      </c>
      <c r="H2177" s="68">
        <v>7.5363557681105402E-3</v>
      </c>
      <c r="I2177" s="87">
        <v>19808.485678918802</v>
      </c>
      <c r="J2177" s="69" t="str">
        <f>_xlfn.XLOOKUP(SimpleBB[[#This Row],[customer_code]],'Input  - indicative charges'!$B$13:$B$69,'Input  - indicative charges'!$E$13:$E$69)</f>
        <v>Upper South Island distributor</v>
      </c>
      <c r="K2177" s="70">
        <f t="shared" si="33"/>
        <v>18312.024704856649</v>
      </c>
    </row>
    <row r="2178" spans="1:11" x14ac:dyDescent="0.25">
      <c r="A2178" s="65">
        <v>44440</v>
      </c>
      <c r="B2178" s="66" t="s">
        <v>210</v>
      </c>
      <c r="C2178" s="66" t="s">
        <v>137</v>
      </c>
      <c r="D2178" s="67">
        <v>2932816.86</v>
      </c>
      <c r="E2178" s="66">
        <v>0.8962</v>
      </c>
      <c r="F2178" s="67">
        <v>2628390.4699319899</v>
      </c>
      <c r="G2178" s="66" t="s">
        <v>120</v>
      </c>
      <c r="H2178" s="68">
        <v>1.22118057538566E-3</v>
      </c>
      <c r="I2178" s="87">
        <v>3209.7393864097398</v>
      </c>
      <c r="J2178" s="69" t="str">
        <f>_xlfn.XLOOKUP(SimpleBB[[#This Row],[customer_code]],'Input  - indicative charges'!$B$13:$B$69,'Input  - indicative charges'!$E$13:$E$69)</f>
        <v>Lower North Island distributor</v>
      </c>
      <c r="K2178" s="70">
        <f t="shared" si="33"/>
        <v>2967.2549377482128</v>
      </c>
    </row>
    <row r="2179" spans="1:11" x14ac:dyDescent="0.25">
      <c r="A2179" s="65">
        <v>44440</v>
      </c>
      <c r="B2179" s="66" t="s">
        <v>210</v>
      </c>
      <c r="C2179" s="66" t="s">
        <v>137</v>
      </c>
      <c r="D2179" s="67">
        <v>2932816.86</v>
      </c>
      <c r="E2179" s="66">
        <v>0.8962</v>
      </c>
      <c r="F2179" s="67">
        <v>2628390.4699319899</v>
      </c>
      <c r="G2179" s="66" t="s">
        <v>241</v>
      </c>
      <c r="H2179" s="68">
        <v>6.3623669485836002E-5</v>
      </c>
      <c r="I2179" s="87">
        <v>167.22784653867399</v>
      </c>
      <c r="J2179" s="69" t="str">
        <f>_xlfn.XLOOKUP(SimpleBB[[#This Row],[customer_code]],'Input  - indicative charges'!$B$13:$B$69,'Input  - indicative charges'!$E$13:$E$69)</f>
        <v>North Island generation</v>
      </c>
      <c r="K2179" s="70">
        <f t="shared" si="33"/>
        <v>154.59437469342794</v>
      </c>
    </row>
    <row r="2180" spans="1:11" x14ac:dyDescent="0.25">
      <c r="A2180" s="65">
        <v>44470</v>
      </c>
      <c r="B2180" s="66" t="s">
        <v>210</v>
      </c>
      <c r="C2180" s="66" t="s">
        <v>137</v>
      </c>
      <c r="D2180" s="67">
        <v>918054.22</v>
      </c>
      <c r="E2180" s="66">
        <v>1.1705000000000001</v>
      </c>
      <c r="F2180" s="67">
        <v>1074582.4645100001</v>
      </c>
      <c r="G2180" s="66" t="s">
        <v>8</v>
      </c>
      <c r="H2180" s="68">
        <v>4.4906837034607898E-2</v>
      </c>
      <c r="I2180" s="87">
        <v>48256.099613997903</v>
      </c>
      <c r="J2180" s="69" t="str">
        <f>_xlfn.XLOOKUP(SimpleBB[[#This Row],[customer_code]],'Input  - indicative charges'!$B$13:$B$69,'Input  - indicative charges'!$E$13:$E$69)</f>
        <v>Lower South Island distributor</v>
      </c>
      <c r="K2180" s="70">
        <f t="shared" si="33"/>
        <v>44610.522107300523</v>
      </c>
    </row>
    <row r="2181" spans="1:11" x14ac:dyDescent="0.25">
      <c r="A2181" s="65">
        <v>44470</v>
      </c>
      <c r="B2181" s="66" t="s">
        <v>210</v>
      </c>
      <c r="C2181" s="66" t="s">
        <v>137</v>
      </c>
      <c r="D2181" s="67">
        <v>918054.22</v>
      </c>
      <c r="E2181" s="66">
        <v>1.1705000000000001</v>
      </c>
      <c r="F2181" s="67">
        <v>1074582.4645100001</v>
      </c>
      <c r="G2181" s="66" t="s">
        <v>10</v>
      </c>
      <c r="H2181" s="68">
        <v>2.09074994420022E-3</v>
      </c>
      <c r="I2181" s="87">
        <v>2246.6832277128201</v>
      </c>
      <c r="J2181" s="69" t="str">
        <f>_xlfn.XLOOKUP(SimpleBB[[#This Row],[customer_code]],'Input  - indicative charges'!$B$13:$B$69,'Input  - indicative charges'!$E$13:$E$69)</f>
        <v>Upper South Island distributor</v>
      </c>
      <c r="K2181" s="70">
        <f t="shared" si="33"/>
        <v>2076.9542627707742</v>
      </c>
    </row>
    <row r="2182" spans="1:11" x14ac:dyDescent="0.25">
      <c r="A2182" s="65">
        <v>44470</v>
      </c>
      <c r="B2182" s="66" t="s">
        <v>210</v>
      </c>
      <c r="C2182" s="66" t="s">
        <v>137</v>
      </c>
      <c r="D2182" s="67">
        <v>918054.22</v>
      </c>
      <c r="E2182" s="66">
        <v>1.1705000000000001</v>
      </c>
      <c r="F2182" s="67">
        <v>1074582.4645100001</v>
      </c>
      <c r="G2182" s="66" t="s">
        <v>12</v>
      </c>
      <c r="H2182" s="68">
        <v>4.0962985252073402E-4</v>
      </c>
      <c r="I2182" s="87">
        <v>440.18105645859902</v>
      </c>
      <c r="J2182" s="69" t="str">
        <f>_xlfn.XLOOKUP(SimpleBB[[#This Row],[customer_code]],'Input  - indicative charges'!$B$13:$B$69,'Input  - indicative charges'!$E$13:$E$69)</f>
        <v>Lower North Island distributor</v>
      </c>
      <c r="K2182" s="70">
        <f t="shared" si="33"/>
        <v>406.92693581611195</v>
      </c>
    </row>
    <row r="2183" spans="1:11" x14ac:dyDescent="0.25">
      <c r="A2183" s="65">
        <v>44470</v>
      </c>
      <c r="B2183" s="66" t="s">
        <v>210</v>
      </c>
      <c r="C2183" s="66" t="s">
        <v>137</v>
      </c>
      <c r="D2183" s="67">
        <v>918054.22</v>
      </c>
      <c r="E2183" s="66">
        <v>1.1705000000000001</v>
      </c>
      <c r="F2183" s="67">
        <v>1074582.4645100001</v>
      </c>
      <c r="G2183" s="66" t="s">
        <v>14</v>
      </c>
      <c r="H2183" s="68">
        <v>3.0605697268270499E-3</v>
      </c>
      <c r="I2183" s="87">
        <v>3288.8345598585001</v>
      </c>
      <c r="J2183" s="69" t="str">
        <f>_xlfn.XLOOKUP(SimpleBB[[#This Row],[customer_code]],'Input  - indicative charges'!$B$13:$B$69,'Input  - indicative charges'!$E$13:$E$69)</f>
        <v>Upper North Island distributor</v>
      </c>
      <c r="K2183" s="70">
        <f t="shared" si="33"/>
        <v>3040.3747508276183</v>
      </c>
    </row>
    <row r="2184" spans="1:11" x14ac:dyDescent="0.25">
      <c r="A2184" s="65">
        <v>44470</v>
      </c>
      <c r="B2184" s="66" t="s">
        <v>210</v>
      </c>
      <c r="C2184" s="66" t="s">
        <v>137</v>
      </c>
      <c r="D2184" s="67">
        <v>918054.22</v>
      </c>
      <c r="E2184" s="66">
        <v>1.1705000000000001</v>
      </c>
      <c r="F2184" s="67">
        <v>1074582.4645100001</v>
      </c>
      <c r="G2184" s="66" t="s">
        <v>16</v>
      </c>
      <c r="H2184" s="68">
        <v>2.6993609300270699E-2</v>
      </c>
      <c r="I2184" s="87">
        <v>29006.859207904999</v>
      </c>
      <c r="J2184" s="69" t="str">
        <f>_xlfn.XLOOKUP(SimpleBB[[#This Row],[customer_code]],'Input  - indicative charges'!$B$13:$B$69,'Input  - indicative charges'!$E$13:$E$69)</f>
        <v>South Island generation</v>
      </c>
      <c r="K2184" s="70">
        <f t="shared" si="33"/>
        <v>26815.493674549674</v>
      </c>
    </row>
    <row r="2185" spans="1:11" x14ac:dyDescent="0.25">
      <c r="A2185" s="65">
        <v>44470</v>
      </c>
      <c r="B2185" s="66" t="s">
        <v>210</v>
      </c>
      <c r="C2185" s="66" t="s">
        <v>137</v>
      </c>
      <c r="D2185" s="67">
        <v>918054.22</v>
      </c>
      <c r="E2185" s="66">
        <v>1.1705000000000001</v>
      </c>
      <c r="F2185" s="67">
        <v>1074582.4645100001</v>
      </c>
      <c r="G2185" s="66" t="s">
        <v>19</v>
      </c>
      <c r="H2185" s="68">
        <v>3.05447684077567E-2</v>
      </c>
      <c r="I2185" s="87">
        <v>32822.872513494403</v>
      </c>
      <c r="J2185" s="69" t="str">
        <f>_xlfn.XLOOKUP(SimpleBB[[#This Row],[customer_code]],'Input  - indicative charges'!$B$13:$B$69,'Input  - indicative charges'!$E$13:$E$69)</f>
        <v>Lower South Island distributor</v>
      </c>
      <c r="K2185" s="70">
        <f t="shared" si="33"/>
        <v>30343.22068299957</v>
      </c>
    </row>
    <row r="2186" spans="1:11" x14ac:dyDescent="0.25">
      <c r="A2186" s="65">
        <v>44470</v>
      </c>
      <c r="B2186" s="66" t="s">
        <v>210</v>
      </c>
      <c r="C2186" s="66" t="s">
        <v>137</v>
      </c>
      <c r="D2186" s="67">
        <v>918054.22</v>
      </c>
      <c r="E2186" s="66">
        <v>1.1705000000000001</v>
      </c>
      <c r="F2186" s="67">
        <v>1074582.4645100001</v>
      </c>
      <c r="G2186" s="66" t="s">
        <v>21</v>
      </c>
      <c r="H2186" s="68">
        <v>3.1723219254536299E-2</v>
      </c>
      <c r="I2186" s="87">
        <v>34089.215128730699</v>
      </c>
      <c r="J2186" s="69" t="str">
        <f>_xlfn.XLOOKUP(SimpleBB[[#This Row],[customer_code]],'Input  - indicative charges'!$B$13:$B$69,'Input  - indicative charges'!$E$13:$E$69)</f>
        <v>Upper South Island distributor</v>
      </c>
      <c r="K2186" s="70">
        <f t="shared" si="33"/>
        <v>31513.895596312053</v>
      </c>
    </row>
    <row r="2187" spans="1:11" x14ac:dyDescent="0.25">
      <c r="A2187" s="65">
        <v>44470</v>
      </c>
      <c r="B2187" s="66" t="s">
        <v>210</v>
      </c>
      <c r="C2187" s="66" t="s">
        <v>137</v>
      </c>
      <c r="D2187" s="67">
        <v>918054.22</v>
      </c>
      <c r="E2187" s="66">
        <v>1.1705000000000001</v>
      </c>
      <c r="F2187" s="67">
        <v>1074582.4645100001</v>
      </c>
      <c r="G2187" s="66" t="s">
        <v>23</v>
      </c>
      <c r="H2187" s="68">
        <v>1.2947084840154899E-3</v>
      </c>
      <c r="I2187" s="87">
        <v>1391.27103357537</v>
      </c>
      <c r="J2187" s="69" t="str">
        <f>_xlfn.XLOOKUP(SimpleBB[[#This Row],[customer_code]],'Input  - indicative charges'!$B$13:$B$69,'Input  - indicative charges'!$E$13:$E$69)</f>
        <v>Lower North Island distributor</v>
      </c>
      <c r="K2187" s="70">
        <f t="shared" si="33"/>
        <v>1286.1654318733474</v>
      </c>
    </row>
    <row r="2188" spans="1:11" x14ac:dyDescent="0.25">
      <c r="A2188" s="65">
        <v>44470</v>
      </c>
      <c r="B2188" s="66" t="s">
        <v>210</v>
      </c>
      <c r="C2188" s="66" t="s">
        <v>137</v>
      </c>
      <c r="D2188" s="67">
        <v>918054.22</v>
      </c>
      <c r="E2188" s="66">
        <v>1.1705000000000001</v>
      </c>
      <c r="F2188" s="67">
        <v>1074582.4645100001</v>
      </c>
      <c r="G2188" s="66" t="s">
        <v>25</v>
      </c>
      <c r="H2188" s="68">
        <v>3.6090072222569998E-2</v>
      </c>
      <c r="I2188" s="87">
        <v>38781.758753273098</v>
      </c>
      <c r="J2188" s="69" t="str">
        <f>_xlfn.XLOOKUP(SimpleBB[[#This Row],[customer_code]],'Input  - indicative charges'!$B$13:$B$69,'Input  - indicative charges'!$E$13:$E$69)</f>
        <v>North Island generation</v>
      </c>
      <c r="K2188" s="70">
        <f t="shared" si="33"/>
        <v>35851.934160900004</v>
      </c>
    </row>
    <row r="2189" spans="1:11" x14ac:dyDescent="0.25">
      <c r="A2189" s="65">
        <v>44470</v>
      </c>
      <c r="B2189" s="66" t="s">
        <v>210</v>
      </c>
      <c r="C2189" s="66" t="s">
        <v>137</v>
      </c>
      <c r="D2189" s="67">
        <v>918054.22</v>
      </c>
      <c r="E2189" s="66">
        <v>1.1705000000000001</v>
      </c>
      <c r="F2189" s="67">
        <v>1074582.4645100001</v>
      </c>
      <c r="G2189" s="66" t="s">
        <v>27</v>
      </c>
      <c r="H2189" s="68">
        <v>2.3493238516478199E-3</v>
      </c>
      <c r="I2189" s="87">
        <v>2524.5422144358399</v>
      </c>
      <c r="J2189" s="69" t="str">
        <f>_xlfn.XLOOKUP(SimpleBB[[#This Row],[customer_code]],'Input  - indicative charges'!$B$13:$B$69,'Input  - indicative charges'!$E$13:$E$69)</f>
        <v>Lower North Island distributor</v>
      </c>
      <c r="K2189" s="70">
        <f t="shared" si="33"/>
        <v>2333.8219866247714</v>
      </c>
    </row>
    <row r="2190" spans="1:11" x14ac:dyDescent="0.25">
      <c r="A2190" s="65">
        <v>44470</v>
      </c>
      <c r="B2190" s="66" t="s">
        <v>210</v>
      </c>
      <c r="C2190" s="66" t="s">
        <v>137</v>
      </c>
      <c r="D2190" s="67">
        <v>918054.22</v>
      </c>
      <c r="E2190" s="66">
        <v>1.1705000000000001</v>
      </c>
      <c r="F2190" s="67">
        <v>1074582.4645100001</v>
      </c>
      <c r="G2190" s="66" t="s">
        <v>29</v>
      </c>
      <c r="H2190" s="68">
        <v>2.4924596529475001E-3</v>
      </c>
      <c r="I2190" s="87">
        <v>2678.3534365560699</v>
      </c>
      <c r="J2190" s="69" t="str">
        <f>_xlfn.XLOOKUP(SimpleBB[[#This Row],[customer_code]],'Input  - indicative charges'!$B$13:$B$69,'Input  - indicative charges'!$E$13:$E$69)</f>
        <v>Lower North Island distributor</v>
      </c>
      <c r="K2190" s="70">
        <f t="shared" ref="K2190:K2253" si="34">I2190*$L$9</f>
        <v>2476.0133153817906</v>
      </c>
    </row>
    <row r="2191" spans="1:11" x14ac:dyDescent="0.25">
      <c r="A2191" s="65">
        <v>44470</v>
      </c>
      <c r="B2191" s="66" t="s">
        <v>210</v>
      </c>
      <c r="C2191" s="66" t="s">
        <v>137</v>
      </c>
      <c r="D2191" s="67">
        <v>918054.22</v>
      </c>
      <c r="E2191" s="66">
        <v>1.1705000000000001</v>
      </c>
      <c r="F2191" s="67">
        <v>1074582.4645100001</v>
      </c>
      <c r="G2191" s="66" t="s">
        <v>31</v>
      </c>
      <c r="H2191" s="68">
        <v>7.6284478488879502E-6</v>
      </c>
      <c r="I2191" s="87">
        <v>8.1973962898440202</v>
      </c>
      <c r="J2191" s="69" t="str">
        <f>_xlfn.XLOOKUP(SimpleBB[[#This Row],[customer_code]],'Input  - indicative charges'!$B$13:$B$69,'Input  - indicative charges'!$E$13:$E$69)</f>
        <v>Major Industrial</v>
      </c>
      <c r="K2191" s="70">
        <f t="shared" si="34"/>
        <v>7.578112017663198</v>
      </c>
    </row>
    <row r="2192" spans="1:11" x14ac:dyDescent="0.25">
      <c r="A2192" s="65">
        <v>44470</v>
      </c>
      <c r="B2192" s="66" t="s">
        <v>210</v>
      </c>
      <c r="C2192" s="66" t="s">
        <v>137</v>
      </c>
      <c r="D2192" s="67">
        <v>918054.22</v>
      </c>
      <c r="E2192" s="66">
        <v>1.1705000000000001</v>
      </c>
      <c r="F2192" s="67">
        <v>1074582.4645100001</v>
      </c>
      <c r="G2192" s="66" t="s">
        <v>34</v>
      </c>
      <c r="H2192" s="68">
        <v>2.1927575575199701E-4</v>
      </c>
      <c r="I2192" s="87">
        <v>235.62988202327401</v>
      </c>
      <c r="J2192" s="69" t="str">
        <f>_xlfn.XLOOKUP(SimpleBB[[#This Row],[customer_code]],'Input  - indicative charges'!$B$13:$B$69,'Input  - indicative charges'!$E$13:$E$69)</f>
        <v>Major Industrial</v>
      </c>
      <c r="K2192" s="70">
        <f t="shared" si="34"/>
        <v>217.82887852980832</v>
      </c>
    </row>
    <row r="2193" spans="1:11" x14ac:dyDescent="0.25">
      <c r="A2193" s="65">
        <v>44470</v>
      </c>
      <c r="B2193" s="66" t="s">
        <v>210</v>
      </c>
      <c r="C2193" s="66" t="s">
        <v>137</v>
      </c>
      <c r="D2193" s="67">
        <v>918054.22</v>
      </c>
      <c r="E2193" s="66">
        <v>1.1705000000000001</v>
      </c>
      <c r="F2193" s="67">
        <v>1074582.4645100001</v>
      </c>
      <c r="G2193" s="66" t="s">
        <v>36</v>
      </c>
      <c r="H2193" s="68">
        <v>2.0609122514087801E-2</v>
      </c>
      <c r="I2193" s="87">
        <v>22146.201662577001</v>
      </c>
      <c r="J2193" s="69" t="str">
        <f>_xlfn.XLOOKUP(SimpleBB[[#This Row],[customer_code]],'Input  - indicative charges'!$B$13:$B$69,'Input  - indicative charges'!$E$13:$E$69)</f>
        <v>Upper South Island distributor</v>
      </c>
      <c r="K2193" s="70">
        <f t="shared" si="34"/>
        <v>20473.134521103028</v>
      </c>
    </row>
    <row r="2194" spans="1:11" x14ac:dyDescent="0.25">
      <c r="A2194" s="65">
        <v>44470</v>
      </c>
      <c r="B2194" s="66" t="s">
        <v>210</v>
      </c>
      <c r="C2194" s="66" t="s">
        <v>137</v>
      </c>
      <c r="D2194" s="67">
        <v>918054.22</v>
      </c>
      <c r="E2194" s="66">
        <v>1.1705000000000001</v>
      </c>
      <c r="F2194" s="67">
        <v>1074582.4645100001</v>
      </c>
      <c r="G2194" s="66" t="s">
        <v>38</v>
      </c>
      <c r="H2194" s="68">
        <v>1.19217529754667E-5</v>
      </c>
      <c r="I2194" s="87">
        <v>12.810906693656399</v>
      </c>
      <c r="J2194" s="69" t="str">
        <f>_xlfn.XLOOKUP(SimpleBB[[#This Row],[customer_code]],'Input  - indicative charges'!$B$13:$B$69,'Input  - indicative charges'!$E$13:$E$69)</f>
        <v>North Island generation</v>
      </c>
      <c r="K2194" s="70">
        <f t="shared" si="34"/>
        <v>11.84308804158189</v>
      </c>
    </row>
    <row r="2195" spans="1:11" x14ac:dyDescent="0.25">
      <c r="A2195" s="65">
        <v>44470</v>
      </c>
      <c r="B2195" s="66" t="s">
        <v>210</v>
      </c>
      <c r="C2195" s="66" t="s">
        <v>137</v>
      </c>
      <c r="D2195" s="67">
        <v>918054.22</v>
      </c>
      <c r="E2195" s="66">
        <v>1.1705000000000001</v>
      </c>
      <c r="F2195" s="67">
        <v>1074582.4645100001</v>
      </c>
      <c r="G2195" s="66" t="s">
        <v>40</v>
      </c>
      <c r="H2195" s="68">
        <v>4.4306444000250896E-6</v>
      </c>
      <c r="I2195" s="87">
        <v>4.7610927787464004</v>
      </c>
      <c r="J2195" s="69" t="str">
        <f>_xlfn.XLOOKUP(SimpleBB[[#This Row],[customer_code]],'Input  - indicative charges'!$B$13:$B$69,'Input  - indicative charges'!$E$13:$E$69)</f>
        <v>North Island generation</v>
      </c>
      <c r="K2195" s="70">
        <f t="shared" si="34"/>
        <v>4.4014090728452633</v>
      </c>
    </row>
    <row r="2196" spans="1:11" x14ac:dyDescent="0.25">
      <c r="A2196" s="65">
        <v>44470</v>
      </c>
      <c r="B2196" s="66" t="s">
        <v>210</v>
      </c>
      <c r="C2196" s="66" t="s">
        <v>137</v>
      </c>
      <c r="D2196" s="67">
        <v>918054.22</v>
      </c>
      <c r="E2196" s="66">
        <v>1.1705000000000001</v>
      </c>
      <c r="F2196" s="67">
        <v>1074582.4645100001</v>
      </c>
      <c r="G2196" s="66" t="s">
        <v>42</v>
      </c>
      <c r="H2196" s="68">
        <v>0.30566249624070402</v>
      </c>
      <c r="I2196" s="87">
        <v>328459.55851861503</v>
      </c>
      <c r="J2196" s="69" t="str">
        <f>_xlfn.XLOOKUP(SimpleBB[[#This Row],[customer_code]],'Input  - indicative charges'!$B$13:$B$69,'Input  - indicative charges'!$E$13:$E$69)</f>
        <v>South Island generation</v>
      </c>
      <c r="K2196" s="70">
        <f t="shared" si="34"/>
        <v>303645.60156864487</v>
      </c>
    </row>
    <row r="2197" spans="1:11" x14ac:dyDescent="0.25">
      <c r="A2197" s="65">
        <v>44470</v>
      </c>
      <c r="B2197" s="66" t="s">
        <v>210</v>
      </c>
      <c r="C2197" s="66" t="s">
        <v>137</v>
      </c>
      <c r="D2197" s="67">
        <v>918054.22</v>
      </c>
      <c r="E2197" s="66">
        <v>1.1705000000000001</v>
      </c>
      <c r="F2197" s="67">
        <v>1074582.4645100001</v>
      </c>
      <c r="G2197" s="66" t="s">
        <v>44</v>
      </c>
      <c r="H2197" s="68">
        <v>1.6950763303632901E-4</v>
      </c>
      <c r="I2197" s="87">
        <v>182.14993006143499</v>
      </c>
      <c r="J2197" s="69" t="str">
        <f>_xlfn.XLOOKUP(SimpleBB[[#This Row],[customer_code]],'Input  - indicative charges'!$B$13:$B$69,'Input  - indicative charges'!$E$13:$E$69)</f>
        <v>Major Industrial</v>
      </c>
      <c r="K2197" s="70">
        <f t="shared" si="34"/>
        <v>168.38914762791549</v>
      </c>
    </row>
    <row r="2198" spans="1:11" x14ac:dyDescent="0.25">
      <c r="A2198" s="65">
        <v>44470</v>
      </c>
      <c r="B2198" s="66" t="s">
        <v>210</v>
      </c>
      <c r="C2198" s="66" t="s">
        <v>137</v>
      </c>
      <c r="D2198" s="67">
        <v>918054.22</v>
      </c>
      <c r="E2198" s="66">
        <v>1.1705000000000001</v>
      </c>
      <c r="F2198" s="67">
        <v>1074582.4645100001</v>
      </c>
      <c r="G2198" s="66" t="s">
        <v>46</v>
      </c>
      <c r="H2198" s="68">
        <v>3.8074733416477498E-2</v>
      </c>
      <c r="I2198" s="87">
        <v>40914.440870239603</v>
      </c>
      <c r="J2198" s="69" t="str">
        <f>_xlfn.XLOOKUP(SimpleBB[[#This Row],[customer_code]],'Input  - indicative charges'!$B$13:$B$69,'Input  - indicative charges'!$E$13:$E$69)</f>
        <v>Upper South Island distributor</v>
      </c>
      <c r="K2198" s="70">
        <f t="shared" si="34"/>
        <v>37823.499693295023</v>
      </c>
    </row>
    <row r="2199" spans="1:11" x14ac:dyDescent="0.25">
      <c r="A2199" s="65">
        <v>44470</v>
      </c>
      <c r="B2199" s="66" t="s">
        <v>210</v>
      </c>
      <c r="C2199" s="66" t="s">
        <v>137</v>
      </c>
      <c r="D2199" s="67">
        <v>918054.22</v>
      </c>
      <c r="E2199" s="66">
        <v>1.1705000000000001</v>
      </c>
      <c r="F2199" s="67">
        <v>1074582.4645100001</v>
      </c>
      <c r="G2199" s="66" t="s">
        <v>48</v>
      </c>
      <c r="H2199" s="68">
        <v>2.2443250796409199E-3</v>
      </c>
      <c r="I2199" s="87">
        <v>2411.7123752421498</v>
      </c>
      <c r="J2199" s="69" t="str">
        <f>_xlfn.XLOOKUP(SimpleBB[[#This Row],[customer_code]],'Input  - indicative charges'!$B$13:$B$69,'Input  - indicative charges'!$E$13:$E$69)</f>
        <v>North Island generation</v>
      </c>
      <c r="K2199" s="70">
        <f t="shared" si="34"/>
        <v>2229.5160423819589</v>
      </c>
    </row>
    <row r="2200" spans="1:11" x14ac:dyDescent="0.25">
      <c r="A2200" s="65">
        <v>44470</v>
      </c>
      <c r="B2200" s="66" t="s">
        <v>210</v>
      </c>
      <c r="C2200" s="66" t="s">
        <v>137</v>
      </c>
      <c r="D2200" s="67">
        <v>918054.22</v>
      </c>
      <c r="E2200" s="66">
        <v>1.1705000000000001</v>
      </c>
      <c r="F2200" s="67">
        <v>1074582.4645100001</v>
      </c>
      <c r="G2200" s="66" t="s">
        <v>50</v>
      </c>
      <c r="H2200" s="68">
        <v>4.7030357530112899E-4</v>
      </c>
      <c r="I2200" s="87">
        <v>505.37997501495198</v>
      </c>
      <c r="J2200" s="69" t="str">
        <f>_xlfn.XLOOKUP(SimpleBB[[#This Row],[customer_code]],'Input  - indicative charges'!$B$13:$B$69,'Input  - indicative charges'!$E$13:$E$69)</f>
        <v>North Island generation</v>
      </c>
      <c r="K2200" s="70">
        <f t="shared" si="34"/>
        <v>467.20030686963509</v>
      </c>
    </row>
    <row r="2201" spans="1:11" x14ac:dyDescent="0.25">
      <c r="A2201" s="65">
        <v>44470</v>
      </c>
      <c r="B2201" s="66" t="s">
        <v>210</v>
      </c>
      <c r="C2201" s="66" t="s">
        <v>137</v>
      </c>
      <c r="D2201" s="67">
        <v>918054.22</v>
      </c>
      <c r="E2201" s="66">
        <v>1.1705000000000001</v>
      </c>
      <c r="F2201" s="67">
        <v>1074582.4645100001</v>
      </c>
      <c r="G2201" s="66" t="s">
        <v>52</v>
      </c>
      <c r="H2201" s="68">
        <v>9.4283701262956696E-4</v>
      </c>
      <c r="I2201" s="87">
        <v>1013.15612066272</v>
      </c>
      <c r="J2201" s="69" t="str">
        <f>_xlfn.XLOOKUP(SimpleBB[[#This Row],[customer_code]],'Input  - indicative charges'!$B$13:$B$69,'Input  - indicative charges'!$E$13:$E$69)</f>
        <v>North Island generation</v>
      </c>
      <c r="K2201" s="70">
        <f t="shared" si="34"/>
        <v>936.61576216285096</v>
      </c>
    </row>
    <row r="2202" spans="1:11" x14ac:dyDescent="0.25">
      <c r="A2202" s="65">
        <v>44470</v>
      </c>
      <c r="B2202" s="66" t="s">
        <v>210</v>
      </c>
      <c r="C2202" s="66" t="s">
        <v>137</v>
      </c>
      <c r="D2202" s="67">
        <v>918054.22</v>
      </c>
      <c r="E2202" s="66">
        <v>1.1705000000000001</v>
      </c>
      <c r="F2202" s="67">
        <v>1074582.4645100001</v>
      </c>
      <c r="G2202" s="66" t="s">
        <v>54</v>
      </c>
      <c r="H2202" s="68">
        <v>3.3466943435247398E-3</v>
      </c>
      <c r="I2202" s="87">
        <v>3596.2990556264899</v>
      </c>
      <c r="J2202" s="69" t="str">
        <f>_xlfn.XLOOKUP(SimpleBB[[#This Row],[customer_code]],'Input  - indicative charges'!$B$13:$B$69,'Input  - indicative charges'!$E$13:$E$69)</f>
        <v>Upper South Island distributor</v>
      </c>
      <c r="K2202" s="70">
        <f t="shared" si="34"/>
        <v>3324.6113923171679</v>
      </c>
    </row>
    <row r="2203" spans="1:11" x14ac:dyDescent="0.25">
      <c r="A2203" s="65">
        <v>44470</v>
      </c>
      <c r="B2203" s="66" t="s">
        <v>210</v>
      </c>
      <c r="C2203" s="66" t="s">
        <v>137</v>
      </c>
      <c r="D2203" s="67">
        <v>918054.22</v>
      </c>
      <c r="E2203" s="66">
        <v>1.1705000000000001</v>
      </c>
      <c r="F2203" s="67">
        <v>1074582.4645100001</v>
      </c>
      <c r="G2203" s="66" t="s">
        <v>56</v>
      </c>
      <c r="H2203" s="68">
        <v>8.7668567174463002E-3</v>
      </c>
      <c r="I2203" s="87">
        <v>9420.7104974394897</v>
      </c>
      <c r="J2203" s="69" t="str">
        <f>_xlfn.XLOOKUP(SimpleBB[[#This Row],[customer_code]],'Input  - indicative charges'!$B$13:$B$69,'Input  - indicative charges'!$E$13:$E$69)</f>
        <v>Upper North Island distributor</v>
      </c>
      <c r="K2203" s="70">
        <f t="shared" si="34"/>
        <v>8709.0091672182007</v>
      </c>
    </row>
    <row r="2204" spans="1:11" x14ac:dyDescent="0.25">
      <c r="A2204" s="65">
        <v>44470</v>
      </c>
      <c r="B2204" s="66" t="s">
        <v>210</v>
      </c>
      <c r="C2204" s="66" t="s">
        <v>137</v>
      </c>
      <c r="D2204" s="67">
        <v>918054.22</v>
      </c>
      <c r="E2204" s="66">
        <v>1.1705000000000001</v>
      </c>
      <c r="F2204" s="67">
        <v>1074582.4645100001</v>
      </c>
      <c r="G2204" s="66" t="s">
        <v>58</v>
      </c>
      <c r="H2204" s="68">
        <v>5.8156401134401602E-4</v>
      </c>
      <c r="I2204" s="87">
        <v>624.93848858037404</v>
      </c>
      <c r="J2204" s="69" t="str">
        <f>_xlfn.XLOOKUP(SimpleBB[[#This Row],[customer_code]],'Input  - indicative charges'!$B$13:$B$69,'Input  - indicative charges'!$E$13:$E$69)</f>
        <v>North Island generation</v>
      </c>
      <c r="K2204" s="70">
        <f t="shared" si="34"/>
        <v>577.72659795386346</v>
      </c>
    </row>
    <row r="2205" spans="1:11" x14ac:dyDescent="0.25">
      <c r="A2205" s="65">
        <v>44470</v>
      </c>
      <c r="B2205" s="66" t="s">
        <v>210</v>
      </c>
      <c r="C2205" s="66" t="s">
        <v>137</v>
      </c>
      <c r="D2205" s="67">
        <v>918054.22</v>
      </c>
      <c r="E2205" s="66">
        <v>1.1705000000000001</v>
      </c>
      <c r="F2205" s="67">
        <v>1074582.4645100001</v>
      </c>
      <c r="G2205" s="66" t="s">
        <v>60</v>
      </c>
      <c r="H2205" s="68">
        <v>2.0900081046887599E-2</v>
      </c>
      <c r="I2205" s="87">
        <v>22458.860599823201</v>
      </c>
      <c r="J2205" s="69" t="str">
        <f>_xlfn.XLOOKUP(SimpleBB[[#This Row],[customer_code]],'Input  - indicative charges'!$B$13:$B$69,'Input  - indicative charges'!$E$13:$E$69)</f>
        <v>Major Industrial</v>
      </c>
      <c r="K2205" s="70">
        <f t="shared" si="34"/>
        <v>20762.173182404629</v>
      </c>
    </row>
    <row r="2206" spans="1:11" x14ac:dyDescent="0.25">
      <c r="A2206" s="65">
        <v>44470</v>
      </c>
      <c r="B2206" s="66" t="s">
        <v>210</v>
      </c>
      <c r="C2206" s="66" t="s">
        <v>137</v>
      </c>
      <c r="D2206" s="67">
        <v>918054.22</v>
      </c>
      <c r="E2206" s="66">
        <v>1.1705000000000001</v>
      </c>
      <c r="F2206" s="67">
        <v>1074582.4645100001</v>
      </c>
      <c r="G2206" s="66" t="s">
        <v>62</v>
      </c>
      <c r="H2206" s="68">
        <v>3.32040512930709E-3</v>
      </c>
      <c r="I2206" s="87">
        <v>3568.0491270224502</v>
      </c>
      <c r="J2206" s="69" t="str">
        <f>_xlfn.XLOOKUP(SimpleBB[[#This Row],[customer_code]],'Input  - indicative charges'!$B$13:$B$69,'Input  - indicative charges'!$E$13:$E$69)</f>
        <v>Major Industrial</v>
      </c>
      <c r="K2206" s="70">
        <f t="shared" si="34"/>
        <v>3298.4956458187789</v>
      </c>
    </row>
    <row r="2207" spans="1:11" x14ac:dyDescent="0.25">
      <c r="A2207" s="65">
        <v>44470</v>
      </c>
      <c r="B2207" s="66" t="s">
        <v>210</v>
      </c>
      <c r="C2207" s="66" t="s">
        <v>137</v>
      </c>
      <c r="D2207" s="67">
        <v>918054.22</v>
      </c>
      <c r="E2207" s="66">
        <v>1.1705000000000001</v>
      </c>
      <c r="F2207" s="67">
        <v>1074582.4645100001</v>
      </c>
      <c r="G2207" s="66" t="s">
        <v>64</v>
      </c>
      <c r="H2207" s="68">
        <v>1.8037109812550899E-4</v>
      </c>
      <c r="I2207" s="87">
        <v>193.82361915008499</v>
      </c>
      <c r="J2207" s="69" t="str">
        <f>_xlfn.XLOOKUP(SimpleBB[[#This Row],[customer_code]],'Input  - indicative charges'!$B$13:$B$69,'Input  - indicative charges'!$E$13:$E$69)</f>
        <v>Major Industrial</v>
      </c>
      <c r="K2207" s="70">
        <f t="shared" si="34"/>
        <v>179.18093082897454</v>
      </c>
    </row>
    <row r="2208" spans="1:11" x14ac:dyDescent="0.25">
      <c r="A2208" s="65">
        <v>44470</v>
      </c>
      <c r="B2208" s="66" t="s">
        <v>210</v>
      </c>
      <c r="C2208" s="66" t="s">
        <v>137</v>
      </c>
      <c r="D2208" s="67">
        <v>918054.22</v>
      </c>
      <c r="E2208" s="66">
        <v>1.1705000000000001</v>
      </c>
      <c r="F2208" s="67">
        <v>1074582.4645100001</v>
      </c>
      <c r="G2208" s="66" t="s">
        <v>66</v>
      </c>
      <c r="H2208" s="68">
        <v>0.203885607052221</v>
      </c>
      <c r="I2208" s="87">
        <v>219091.89810429301</v>
      </c>
      <c r="J2208" s="69" t="str">
        <f>_xlfn.XLOOKUP(SimpleBB[[#This Row],[customer_code]],'Input  - indicative charges'!$B$13:$B$69,'Input  - indicative charges'!$E$13:$E$69)</f>
        <v>Upper South Island distributor</v>
      </c>
      <c r="K2208" s="70">
        <f t="shared" si="34"/>
        <v>202540.2807539973</v>
      </c>
    </row>
    <row r="2209" spans="1:11" x14ac:dyDescent="0.25">
      <c r="A2209" s="65">
        <v>44470</v>
      </c>
      <c r="B2209" s="66" t="s">
        <v>210</v>
      </c>
      <c r="C2209" s="66" t="s">
        <v>137</v>
      </c>
      <c r="D2209" s="67">
        <v>918054.22</v>
      </c>
      <c r="E2209" s="66">
        <v>1.1705000000000001</v>
      </c>
      <c r="F2209" s="67">
        <v>1074582.4645100001</v>
      </c>
      <c r="G2209" s="66" t="s">
        <v>68</v>
      </c>
      <c r="H2209" s="68">
        <v>3.36387536413073E-3</v>
      </c>
      <c r="I2209" s="87">
        <v>3614.7614790920702</v>
      </c>
      <c r="J2209" s="69" t="str">
        <f>_xlfn.XLOOKUP(SimpleBB[[#This Row],[customer_code]],'Input  - indicative charges'!$B$13:$B$69,'Input  - indicative charges'!$E$13:$E$69)</f>
        <v>Major Industrial</v>
      </c>
      <c r="K2209" s="70">
        <f t="shared" si="34"/>
        <v>3341.6790450440512</v>
      </c>
    </row>
    <row r="2210" spans="1:11" x14ac:dyDescent="0.25">
      <c r="A2210" s="65">
        <v>44470</v>
      </c>
      <c r="B2210" s="66" t="s">
        <v>210</v>
      </c>
      <c r="C2210" s="66" t="s">
        <v>137</v>
      </c>
      <c r="D2210" s="67">
        <v>918054.22</v>
      </c>
      <c r="E2210" s="66">
        <v>1.1705000000000001</v>
      </c>
      <c r="F2210" s="67">
        <v>1074582.4645100001</v>
      </c>
      <c r="G2210" s="66" t="s">
        <v>70</v>
      </c>
      <c r="H2210" s="68">
        <v>1.6406856206139801E-2</v>
      </c>
      <c r="I2210" s="87">
        <v>17630.519976854899</v>
      </c>
      <c r="J2210" s="69" t="str">
        <f>_xlfn.XLOOKUP(SimpleBB[[#This Row],[customer_code]],'Input  - indicative charges'!$B$13:$B$69,'Input  - indicative charges'!$E$13:$E$69)</f>
        <v>Lower North Island distributor</v>
      </c>
      <c r="K2210" s="70">
        <f t="shared" si="34"/>
        <v>16298.596601921445</v>
      </c>
    </row>
    <row r="2211" spans="1:11" x14ac:dyDescent="0.25">
      <c r="A2211" s="65">
        <v>44470</v>
      </c>
      <c r="B2211" s="66" t="s">
        <v>210</v>
      </c>
      <c r="C2211" s="66" t="s">
        <v>137</v>
      </c>
      <c r="D2211" s="67">
        <v>918054.22</v>
      </c>
      <c r="E2211" s="66">
        <v>1.1705000000000001</v>
      </c>
      <c r="F2211" s="67">
        <v>1074582.4645100001</v>
      </c>
      <c r="G2211" s="66" t="s">
        <v>72</v>
      </c>
      <c r="H2211" s="68">
        <v>1.5543712867389901E-2</v>
      </c>
      <c r="I2211" s="87">
        <v>16703.001280675599</v>
      </c>
      <c r="J2211" s="69" t="str">
        <f>_xlfn.XLOOKUP(SimpleBB[[#This Row],[customer_code]],'Input  - indicative charges'!$B$13:$B$69,'Input  - indicative charges'!$E$13:$E$69)</f>
        <v>Lower South Island distributor</v>
      </c>
      <c r="K2211" s="70">
        <f t="shared" si="34"/>
        <v>15441.148659965547</v>
      </c>
    </row>
    <row r="2212" spans="1:11" x14ac:dyDescent="0.25">
      <c r="A2212" s="65">
        <v>44470</v>
      </c>
      <c r="B2212" s="66" t="s">
        <v>210</v>
      </c>
      <c r="C2212" s="66" t="s">
        <v>137</v>
      </c>
      <c r="D2212" s="67">
        <v>918054.22</v>
      </c>
      <c r="E2212" s="66">
        <v>1.1705000000000001</v>
      </c>
      <c r="F2212" s="67">
        <v>1074582.4645100001</v>
      </c>
      <c r="G2212" s="66" t="s">
        <v>74</v>
      </c>
      <c r="H2212" s="68">
        <v>1.06120009737374E-4</v>
      </c>
      <c r="I2212" s="87">
        <v>114.034701597413</v>
      </c>
      <c r="J2212" s="69" t="str">
        <f>_xlfn.XLOOKUP(SimpleBB[[#This Row],[customer_code]],'Input  - indicative charges'!$B$13:$B$69,'Input  - indicative charges'!$E$13:$E$69)</f>
        <v>Major Industrial</v>
      </c>
      <c r="K2212" s="70">
        <f t="shared" si="34"/>
        <v>105.41978355696105</v>
      </c>
    </row>
    <row r="2213" spans="1:11" x14ac:dyDescent="0.25">
      <c r="A2213" s="65">
        <v>44470</v>
      </c>
      <c r="B2213" s="66" t="s">
        <v>210</v>
      </c>
      <c r="C2213" s="66" t="s">
        <v>137</v>
      </c>
      <c r="D2213" s="67">
        <v>918054.22</v>
      </c>
      <c r="E2213" s="66">
        <v>1.1705000000000001</v>
      </c>
      <c r="F2213" s="67">
        <v>1074582.4645100001</v>
      </c>
      <c r="G2213" s="66" t="s">
        <v>76</v>
      </c>
      <c r="H2213" s="68">
        <v>2.8649261345803801E-4</v>
      </c>
      <c r="I2213" s="87">
        <v>307.85993863365002</v>
      </c>
      <c r="J2213" s="69" t="str">
        <f>_xlfn.XLOOKUP(SimpleBB[[#This Row],[customer_code]],'Input  - indicative charges'!$B$13:$B$69,'Input  - indicative charges'!$E$13:$E$69)</f>
        <v>Lower North Island distributor</v>
      </c>
      <c r="K2213" s="70">
        <f t="shared" si="34"/>
        <v>284.60221004651589</v>
      </c>
    </row>
    <row r="2214" spans="1:11" x14ac:dyDescent="0.25">
      <c r="A2214" s="65">
        <v>44470</v>
      </c>
      <c r="B2214" s="66" t="s">
        <v>210</v>
      </c>
      <c r="C2214" s="66" t="s">
        <v>137</v>
      </c>
      <c r="D2214" s="67">
        <v>918054.22</v>
      </c>
      <c r="E2214" s="66">
        <v>1.1705000000000001</v>
      </c>
      <c r="F2214" s="67">
        <v>1074582.4645100001</v>
      </c>
      <c r="G2214" s="66" t="s">
        <v>78</v>
      </c>
      <c r="H2214" s="68">
        <v>1.33261154508542E-5</v>
      </c>
      <c r="I2214" s="87">
        <v>14.3200099835237</v>
      </c>
      <c r="J2214" s="69" t="str">
        <f>_xlfn.XLOOKUP(SimpleBB[[#This Row],[customer_code]],'Input  - indicative charges'!$B$13:$B$69,'Input  - indicative charges'!$E$13:$E$69)</f>
        <v>North Island generation</v>
      </c>
      <c r="K2214" s="70">
        <f t="shared" si="34"/>
        <v>13.238183919892304</v>
      </c>
    </row>
    <row r="2215" spans="1:11" x14ac:dyDescent="0.25">
      <c r="A2215" s="65">
        <v>44470</v>
      </c>
      <c r="B2215" s="66" t="s">
        <v>210</v>
      </c>
      <c r="C2215" s="66" t="s">
        <v>137</v>
      </c>
      <c r="D2215" s="67">
        <v>918054.22</v>
      </c>
      <c r="E2215" s="66">
        <v>1.1705000000000001</v>
      </c>
      <c r="F2215" s="67">
        <v>1074582.4645100001</v>
      </c>
      <c r="G2215" s="66" t="s">
        <v>80</v>
      </c>
      <c r="H2215" s="68">
        <v>3.2250400291788399E-6</v>
      </c>
      <c r="I2215" s="87">
        <v>3.4655714626984002</v>
      </c>
      <c r="J2215" s="69" t="str">
        <f>_xlfn.XLOOKUP(SimpleBB[[#This Row],[customer_code]],'Input  - indicative charges'!$B$13:$B$69,'Input  - indicative charges'!$E$13:$E$69)</f>
        <v>Major Industrial</v>
      </c>
      <c r="K2215" s="70">
        <f t="shared" si="34"/>
        <v>3.2037598062793053</v>
      </c>
    </row>
    <row r="2216" spans="1:11" x14ac:dyDescent="0.25">
      <c r="A2216" s="65">
        <v>44470</v>
      </c>
      <c r="B2216" s="66" t="s">
        <v>210</v>
      </c>
      <c r="C2216" s="66" t="s">
        <v>137</v>
      </c>
      <c r="D2216" s="67">
        <v>918054.22</v>
      </c>
      <c r="E2216" s="66">
        <v>1.1705000000000001</v>
      </c>
      <c r="F2216" s="67">
        <v>1074582.4645100001</v>
      </c>
      <c r="G2216" s="66" t="s">
        <v>82</v>
      </c>
      <c r="H2216" s="68">
        <v>2.63810642465579E-3</v>
      </c>
      <c r="I2216" s="87">
        <v>2834.8629034462901</v>
      </c>
      <c r="J2216" s="69" t="str">
        <f>_xlfn.XLOOKUP(SimpleBB[[#This Row],[customer_code]],'Input  - indicative charges'!$B$13:$B$69,'Input  - indicative charges'!$E$13:$E$69)</f>
        <v>Major Industrial</v>
      </c>
      <c r="K2216" s="70">
        <f t="shared" si="34"/>
        <v>2620.6990460677966</v>
      </c>
    </row>
    <row r="2217" spans="1:11" x14ac:dyDescent="0.25">
      <c r="A2217" s="65">
        <v>44470</v>
      </c>
      <c r="B2217" s="66" t="s">
        <v>210</v>
      </c>
      <c r="C2217" s="66" t="s">
        <v>137</v>
      </c>
      <c r="D2217" s="67">
        <v>918054.22</v>
      </c>
      <c r="E2217" s="66">
        <v>1.1705000000000001</v>
      </c>
      <c r="F2217" s="67">
        <v>1074582.4645100001</v>
      </c>
      <c r="G2217" s="66" t="s">
        <v>84</v>
      </c>
      <c r="H2217" s="68">
        <v>3.4207500202846902E-7</v>
      </c>
      <c r="I2217" s="87">
        <v>0.36758779872701602</v>
      </c>
      <c r="J2217" s="69" t="str">
        <f>_xlfn.XLOOKUP(SimpleBB[[#This Row],[customer_code]],'Input  - indicative charges'!$B$13:$B$69,'Input  - indicative charges'!$E$13:$E$69)</f>
        <v>Major Industrial</v>
      </c>
      <c r="K2217" s="70">
        <f t="shared" si="34"/>
        <v>0.33981784173722873</v>
      </c>
    </row>
    <row r="2218" spans="1:11" x14ac:dyDescent="0.25">
      <c r="A2218" s="65">
        <v>44470</v>
      </c>
      <c r="B2218" s="66" t="s">
        <v>210</v>
      </c>
      <c r="C2218" s="66" t="s">
        <v>137</v>
      </c>
      <c r="D2218" s="67">
        <v>918054.22</v>
      </c>
      <c r="E2218" s="66">
        <v>1.1705000000000001</v>
      </c>
      <c r="F2218" s="67">
        <v>1074582.4645100001</v>
      </c>
      <c r="G2218" s="66" t="s">
        <v>86</v>
      </c>
      <c r="H2218" s="68">
        <v>7.92425150424773E-6</v>
      </c>
      <c r="I2218" s="87">
        <v>8.5152617108316004</v>
      </c>
      <c r="J2218" s="69" t="str">
        <f>_xlfn.XLOOKUP(SimpleBB[[#This Row],[customer_code]],'Input  - indicative charges'!$B$13:$B$69,'Input  - indicative charges'!$E$13:$E$69)</f>
        <v>North Island generation</v>
      </c>
      <c r="K2218" s="70">
        <f t="shared" si="34"/>
        <v>7.8719638312896674</v>
      </c>
    </row>
    <row r="2219" spans="1:11" x14ac:dyDescent="0.25">
      <c r="A2219" s="65">
        <v>44470</v>
      </c>
      <c r="B2219" s="66" t="s">
        <v>210</v>
      </c>
      <c r="C2219" s="66" t="s">
        <v>137</v>
      </c>
      <c r="D2219" s="67">
        <v>918054.22</v>
      </c>
      <c r="E2219" s="66">
        <v>1.1705000000000001</v>
      </c>
      <c r="F2219" s="67">
        <v>1074582.4645100001</v>
      </c>
      <c r="G2219" s="66" t="s">
        <v>88</v>
      </c>
      <c r="H2219" s="68">
        <v>3.4107601632198998E-4</v>
      </c>
      <c r="I2219" s="87">
        <v>366.51430620453698</v>
      </c>
      <c r="J2219" s="69" t="str">
        <f>_xlfn.XLOOKUP(SimpleBB[[#This Row],[customer_code]],'Input  - indicative charges'!$B$13:$B$69,'Input  - indicative charges'!$E$13:$E$69)</f>
        <v>North Island generation</v>
      </c>
      <c r="K2219" s="70">
        <f t="shared" si="34"/>
        <v>338.82544777482519</v>
      </c>
    </row>
    <row r="2220" spans="1:11" x14ac:dyDescent="0.25">
      <c r="A2220" s="65">
        <v>44470</v>
      </c>
      <c r="B2220" s="66" t="s">
        <v>210</v>
      </c>
      <c r="C2220" s="66" t="s">
        <v>137</v>
      </c>
      <c r="D2220" s="67">
        <v>918054.22</v>
      </c>
      <c r="E2220" s="66">
        <v>1.1705000000000001</v>
      </c>
      <c r="F2220" s="67">
        <v>1074582.4645100001</v>
      </c>
      <c r="G2220" s="66" t="s">
        <v>90</v>
      </c>
      <c r="H2220" s="68">
        <v>4.0301747014108699E-2</v>
      </c>
      <c r="I2220" s="87">
        <v>43307.550630479403</v>
      </c>
      <c r="J2220" s="69" t="str">
        <f>_xlfn.XLOOKUP(SimpleBB[[#This Row],[customer_code]],'Input  - indicative charges'!$B$13:$B$69,'Input  - indicative charges'!$E$13:$E$69)</f>
        <v>Upper South Island distributor</v>
      </c>
      <c r="K2220" s="70">
        <f t="shared" si="34"/>
        <v>40035.818482387673</v>
      </c>
    </row>
    <row r="2221" spans="1:11" x14ac:dyDescent="0.25">
      <c r="A2221" s="65">
        <v>44470</v>
      </c>
      <c r="B2221" s="66" t="s">
        <v>210</v>
      </c>
      <c r="C2221" s="66" t="s">
        <v>137</v>
      </c>
      <c r="D2221" s="67">
        <v>918054.22</v>
      </c>
      <c r="E2221" s="66">
        <v>1.1705000000000001</v>
      </c>
      <c r="F2221" s="67">
        <v>1074582.4645100001</v>
      </c>
      <c r="G2221" s="66" t="s">
        <v>92</v>
      </c>
      <c r="H2221" s="68">
        <v>5.3458719990827404E-6</v>
      </c>
      <c r="I2221" s="87">
        <v>5.74458030772933</v>
      </c>
      <c r="J2221" s="69" t="str">
        <f>_xlfn.XLOOKUP(SimpleBB[[#This Row],[customer_code]],'Input  - indicative charges'!$B$13:$B$69,'Input  - indicative charges'!$E$13:$E$69)</f>
        <v>North Island generation</v>
      </c>
      <c r="K2221" s="70">
        <f t="shared" si="34"/>
        <v>5.3105976004074993</v>
      </c>
    </row>
    <row r="2222" spans="1:11" x14ac:dyDescent="0.25">
      <c r="A2222" s="65">
        <v>44470</v>
      </c>
      <c r="B2222" s="66" t="s">
        <v>210</v>
      </c>
      <c r="C2222" s="66" t="s">
        <v>137</v>
      </c>
      <c r="D2222" s="67">
        <v>918054.22</v>
      </c>
      <c r="E2222" s="66">
        <v>1.1705000000000001</v>
      </c>
      <c r="F2222" s="67">
        <v>1074582.4645100001</v>
      </c>
      <c r="G2222" s="66" t="s">
        <v>94</v>
      </c>
      <c r="H2222" s="68">
        <v>3.2268895815224399E-5</v>
      </c>
      <c r="I2222" s="87">
        <v>34.675589592140298</v>
      </c>
      <c r="J2222" s="69" t="str">
        <f>_xlfn.XLOOKUP(SimpleBB[[#This Row],[customer_code]],'Input  - indicative charges'!$B$13:$B$69,'Input  - indicative charges'!$E$13:$E$69)</f>
        <v>North Island generation</v>
      </c>
      <c r="K2222" s="70">
        <f t="shared" si="34"/>
        <v>32.055971544686102</v>
      </c>
    </row>
    <row r="2223" spans="1:11" x14ac:dyDescent="0.25">
      <c r="A2223" s="65">
        <v>44470</v>
      </c>
      <c r="B2223" s="66" t="s">
        <v>210</v>
      </c>
      <c r="C2223" s="66" t="s">
        <v>137</v>
      </c>
      <c r="D2223" s="67">
        <v>918054.22</v>
      </c>
      <c r="E2223" s="66">
        <v>1.1705000000000001</v>
      </c>
      <c r="F2223" s="67">
        <v>1074582.4645100001</v>
      </c>
      <c r="G2223" s="66" t="s">
        <v>96</v>
      </c>
      <c r="H2223" s="68">
        <v>1.1313693520826199E-3</v>
      </c>
      <c r="I2223" s="87">
        <v>1215.7496666320201</v>
      </c>
      <c r="J2223" s="69" t="str">
        <f>_xlfn.XLOOKUP(SimpleBB[[#This Row],[customer_code]],'Input  - indicative charges'!$B$13:$B$69,'Input  - indicative charges'!$E$13:$E$69)</f>
        <v>Upper North Island distributor</v>
      </c>
      <c r="K2223" s="70">
        <f t="shared" si="34"/>
        <v>1123.9040828840355</v>
      </c>
    </row>
    <row r="2224" spans="1:11" x14ac:dyDescent="0.25">
      <c r="A2224" s="65">
        <v>44470</v>
      </c>
      <c r="B2224" s="66" t="s">
        <v>210</v>
      </c>
      <c r="C2224" s="66" t="s">
        <v>137</v>
      </c>
      <c r="D2224" s="67">
        <v>918054.22</v>
      </c>
      <c r="E2224" s="66">
        <v>1.1705000000000001</v>
      </c>
      <c r="F2224" s="67">
        <v>1074582.4645100001</v>
      </c>
      <c r="G2224" s="66" t="s">
        <v>98</v>
      </c>
      <c r="H2224" s="68">
        <v>3.3338825030165701E-4</v>
      </c>
      <c r="I2224" s="87">
        <v>358.25316764783202</v>
      </c>
      <c r="J2224" s="69" t="str">
        <f>_xlfn.XLOOKUP(SimpleBB[[#This Row],[customer_code]],'Input  - indicative charges'!$B$13:$B$69,'Input  - indicative charges'!$E$13:$E$69)</f>
        <v>Major Industrial</v>
      </c>
      <c r="K2224" s="70">
        <f t="shared" si="34"/>
        <v>331.18840899292462</v>
      </c>
    </row>
    <row r="2225" spans="1:11" x14ac:dyDescent="0.25">
      <c r="A2225" s="65">
        <v>44470</v>
      </c>
      <c r="B2225" s="66" t="s">
        <v>210</v>
      </c>
      <c r="C2225" s="66" t="s">
        <v>137</v>
      </c>
      <c r="D2225" s="67">
        <v>918054.22</v>
      </c>
      <c r="E2225" s="66">
        <v>1.1705000000000001</v>
      </c>
      <c r="F2225" s="67">
        <v>1074582.4645100001</v>
      </c>
      <c r="G2225" s="66" t="s">
        <v>100</v>
      </c>
      <c r="H2225" s="68">
        <v>9.0468780107810396E-5</v>
      </c>
      <c r="I2225" s="87">
        <v>97.216164689464094</v>
      </c>
      <c r="J2225" s="69" t="str">
        <f>_xlfn.XLOOKUP(SimpleBB[[#This Row],[customer_code]],'Input  - indicative charges'!$B$13:$B$69,'Input  - indicative charges'!$E$13:$E$69)</f>
        <v>North Island generation</v>
      </c>
      <c r="K2225" s="70">
        <f t="shared" si="34"/>
        <v>89.871827577384423</v>
      </c>
    </row>
    <row r="2226" spans="1:11" x14ac:dyDescent="0.25">
      <c r="A2226" s="65">
        <v>44470</v>
      </c>
      <c r="B2226" s="66" t="s">
        <v>210</v>
      </c>
      <c r="C2226" s="66" t="s">
        <v>137</v>
      </c>
      <c r="D2226" s="67">
        <v>918054.22</v>
      </c>
      <c r="E2226" s="66">
        <v>1.1705000000000001</v>
      </c>
      <c r="F2226" s="67">
        <v>1074582.4645100001</v>
      </c>
      <c r="G2226" s="66" t="s">
        <v>102</v>
      </c>
      <c r="H2226" s="68">
        <v>1.46641467213424E-2</v>
      </c>
      <c r="I2226" s="87">
        <v>15757.8349237564</v>
      </c>
      <c r="J2226" s="69" t="str">
        <f>_xlfn.XLOOKUP(SimpleBB[[#This Row],[customer_code]],'Input  - indicative charges'!$B$13:$B$69,'Input  - indicative charges'!$E$13:$E$69)</f>
        <v>Lower North Island distributor</v>
      </c>
      <c r="K2226" s="70">
        <f t="shared" si="34"/>
        <v>14567.386275568659</v>
      </c>
    </row>
    <row r="2227" spans="1:11" x14ac:dyDescent="0.25">
      <c r="A2227" s="65">
        <v>44470</v>
      </c>
      <c r="B2227" s="66" t="s">
        <v>210</v>
      </c>
      <c r="C2227" s="66" t="s">
        <v>137</v>
      </c>
      <c r="D2227" s="67">
        <v>918054.22</v>
      </c>
      <c r="E2227" s="66">
        <v>1.1705000000000001</v>
      </c>
      <c r="F2227" s="67">
        <v>1074582.4645100001</v>
      </c>
      <c r="G2227" s="66" t="s">
        <v>104</v>
      </c>
      <c r="H2227" s="68">
        <v>6.2974985407306802E-3</v>
      </c>
      <c r="I2227" s="87">
        <v>6767.1815021465</v>
      </c>
      <c r="J2227" s="69" t="str">
        <f>_xlfn.XLOOKUP(SimpleBB[[#This Row],[customer_code]],'Input  - indicative charges'!$B$13:$B$69,'Input  - indicative charges'!$E$13:$E$69)</f>
        <v>Lower North Island distributor</v>
      </c>
      <c r="K2227" s="70">
        <f t="shared" si="34"/>
        <v>6255.9448944367541</v>
      </c>
    </row>
    <row r="2228" spans="1:11" x14ac:dyDescent="0.25">
      <c r="A2228" s="65">
        <v>44470</v>
      </c>
      <c r="B2228" s="66" t="s">
        <v>210</v>
      </c>
      <c r="C2228" s="66" t="s">
        <v>137</v>
      </c>
      <c r="D2228" s="67">
        <v>918054.22</v>
      </c>
      <c r="E2228" s="66">
        <v>1.1705000000000001</v>
      </c>
      <c r="F2228" s="67">
        <v>1074582.4645100001</v>
      </c>
      <c r="G2228" s="66" t="s">
        <v>106</v>
      </c>
      <c r="H2228" s="68">
        <v>6.87914987699524E-2</v>
      </c>
      <c r="I2228" s="87">
        <v>73922.138285552093</v>
      </c>
      <c r="J2228" s="69" t="str">
        <f>_xlfn.XLOOKUP(SimpleBB[[#This Row],[customer_code]],'Input  - indicative charges'!$B$13:$B$69,'Input  - indicative charges'!$E$13:$E$69)</f>
        <v>Upper North Island distributor</v>
      </c>
      <c r="K2228" s="70">
        <f t="shared" si="34"/>
        <v>68337.582411031937</v>
      </c>
    </row>
    <row r="2229" spans="1:11" x14ac:dyDescent="0.25">
      <c r="A2229" s="65">
        <v>44470</v>
      </c>
      <c r="B2229" s="66" t="s">
        <v>210</v>
      </c>
      <c r="C2229" s="66" t="s">
        <v>137</v>
      </c>
      <c r="D2229" s="67">
        <v>918054.22</v>
      </c>
      <c r="E2229" s="66">
        <v>1.1705000000000001</v>
      </c>
      <c r="F2229" s="67">
        <v>1074582.4645100001</v>
      </c>
      <c r="G2229" s="66" t="s">
        <v>108</v>
      </c>
      <c r="H2229" s="68">
        <v>1.8664468972102799E-3</v>
      </c>
      <c r="I2229" s="87">
        <v>2005.65110668127</v>
      </c>
      <c r="J2229" s="69" t="str">
        <f>_xlfn.XLOOKUP(SimpleBB[[#This Row],[customer_code]],'Input  - indicative charges'!$B$13:$B$69,'Input  - indicative charges'!$E$13:$E$69)</f>
        <v>Lower North Island distributor</v>
      </c>
      <c r="K2229" s="70">
        <f t="shared" si="34"/>
        <v>1854.1312652666732</v>
      </c>
    </row>
    <row r="2230" spans="1:11" x14ac:dyDescent="0.25">
      <c r="A2230" s="65">
        <v>44470</v>
      </c>
      <c r="B2230" s="66" t="s">
        <v>210</v>
      </c>
      <c r="C2230" s="66" t="s">
        <v>137</v>
      </c>
      <c r="D2230" s="67">
        <v>918054.22</v>
      </c>
      <c r="E2230" s="66">
        <v>1.1705000000000001</v>
      </c>
      <c r="F2230" s="67">
        <v>1074582.4645100001</v>
      </c>
      <c r="G2230" s="66" t="s">
        <v>110</v>
      </c>
      <c r="H2230" s="68">
        <v>1.80412278604071E-2</v>
      </c>
      <c r="I2230" s="87">
        <v>19386.7870970228</v>
      </c>
      <c r="J2230" s="69" t="str">
        <f>_xlfn.XLOOKUP(SimpleBB[[#This Row],[customer_code]],'Input  - indicative charges'!$B$13:$B$69,'Input  - indicative charges'!$E$13:$E$69)</f>
        <v>Lower South Island distributor</v>
      </c>
      <c r="K2230" s="70">
        <f t="shared" si="34"/>
        <v>17922.183958075035</v>
      </c>
    </row>
    <row r="2231" spans="1:11" x14ac:dyDescent="0.25">
      <c r="A2231" s="65">
        <v>44470</v>
      </c>
      <c r="B2231" s="66" t="s">
        <v>210</v>
      </c>
      <c r="C2231" s="66" t="s">
        <v>137</v>
      </c>
      <c r="D2231" s="67">
        <v>918054.22</v>
      </c>
      <c r="E2231" s="66">
        <v>1.1705000000000001</v>
      </c>
      <c r="F2231" s="67">
        <v>1074582.4645100001</v>
      </c>
      <c r="G2231" s="66" t="s">
        <v>112</v>
      </c>
      <c r="H2231" s="68">
        <v>2.8175844826599199E-4</v>
      </c>
      <c r="I2231" s="87">
        <v>302.77268773418302</v>
      </c>
      <c r="J2231" s="69" t="str">
        <f>_xlfn.XLOOKUP(SimpleBB[[#This Row],[customer_code]],'Input  - indicative charges'!$B$13:$B$69,'Input  - indicative charges'!$E$13:$E$69)</f>
        <v>North Island generation</v>
      </c>
      <c r="K2231" s="70">
        <f t="shared" si="34"/>
        <v>279.89928294442109</v>
      </c>
    </row>
    <row r="2232" spans="1:11" x14ac:dyDescent="0.25">
      <c r="A2232" s="65">
        <v>44470</v>
      </c>
      <c r="B2232" s="66" t="s">
        <v>210</v>
      </c>
      <c r="C2232" s="66" t="s">
        <v>137</v>
      </c>
      <c r="D2232" s="67">
        <v>918054.22</v>
      </c>
      <c r="E2232" s="66">
        <v>1.1705000000000001</v>
      </c>
      <c r="F2232" s="67">
        <v>1074582.4645100001</v>
      </c>
      <c r="G2232" s="66" t="s">
        <v>114</v>
      </c>
      <c r="H2232" s="68">
        <v>7.4465048216663301E-3</v>
      </c>
      <c r="I2232" s="87">
        <v>8001.8835032518</v>
      </c>
      <c r="J2232" s="69" t="str">
        <f>_xlfn.XLOOKUP(SimpleBB[[#This Row],[customer_code]],'Input  - indicative charges'!$B$13:$B$69,'Input  - indicative charges'!$E$13:$E$69)</f>
        <v>Lower North Island distributor</v>
      </c>
      <c r="K2232" s="70">
        <f t="shared" si="34"/>
        <v>7397.3695300129502</v>
      </c>
    </row>
    <row r="2233" spans="1:11" x14ac:dyDescent="0.25">
      <c r="A2233" s="65">
        <v>44470</v>
      </c>
      <c r="B2233" s="66" t="s">
        <v>210</v>
      </c>
      <c r="C2233" s="66" t="s">
        <v>137</v>
      </c>
      <c r="D2233" s="67">
        <v>918054.22</v>
      </c>
      <c r="E2233" s="66">
        <v>1.1705000000000001</v>
      </c>
      <c r="F2233" s="67">
        <v>1074582.4645100001</v>
      </c>
      <c r="G2233" s="66" t="s">
        <v>116</v>
      </c>
      <c r="H2233" s="68">
        <v>1.8300035755956601E-3</v>
      </c>
      <c r="I2233" s="87">
        <v>1966.4897523257</v>
      </c>
      <c r="J2233" s="69" t="str">
        <f>_xlfn.XLOOKUP(SimpleBB[[#This Row],[customer_code]],'Input  - indicative charges'!$B$13:$B$69,'Input  - indicative charges'!$E$13:$E$69)</f>
        <v>Major Industrial</v>
      </c>
      <c r="K2233" s="70">
        <f t="shared" si="34"/>
        <v>1817.9284126075199</v>
      </c>
    </row>
    <row r="2234" spans="1:11" x14ac:dyDescent="0.25">
      <c r="A2234" s="65">
        <v>44470</v>
      </c>
      <c r="B2234" s="66" t="s">
        <v>210</v>
      </c>
      <c r="C2234" s="66" t="s">
        <v>137</v>
      </c>
      <c r="D2234" s="67">
        <v>918054.22</v>
      </c>
      <c r="E2234" s="66">
        <v>1.1705000000000001</v>
      </c>
      <c r="F2234" s="67">
        <v>1074582.4645100001</v>
      </c>
      <c r="G2234" s="66" t="s">
        <v>118</v>
      </c>
      <c r="H2234" s="68">
        <v>7.5363557681105402E-3</v>
      </c>
      <c r="I2234" s="87">
        <v>8098.4357547203799</v>
      </c>
      <c r="J2234" s="69" t="str">
        <f>_xlfn.XLOOKUP(SimpleBB[[#This Row],[customer_code]],'Input  - indicative charges'!$B$13:$B$69,'Input  - indicative charges'!$E$13:$E$69)</f>
        <v>Upper South Island distributor</v>
      </c>
      <c r="K2234" s="70">
        <f t="shared" si="34"/>
        <v>7486.6276006631379</v>
      </c>
    </row>
    <row r="2235" spans="1:11" x14ac:dyDescent="0.25">
      <c r="A2235" s="65">
        <v>44470</v>
      </c>
      <c r="B2235" s="66" t="s">
        <v>210</v>
      </c>
      <c r="C2235" s="66" t="s">
        <v>137</v>
      </c>
      <c r="D2235" s="67">
        <v>918054.22</v>
      </c>
      <c r="E2235" s="66">
        <v>1.1705000000000001</v>
      </c>
      <c r="F2235" s="67">
        <v>1074582.4645100001</v>
      </c>
      <c r="G2235" s="66" t="s">
        <v>120</v>
      </c>
      <c r="H2235" s="68">
        <v>1.22118057538566E-3</v>
      </c>
      <c r="I2235" s="87">
        <v>1312.2592323096601</v>
      </c>
      <c r="J2235" s="69" t="str">
        <f>_xlfn.XLOOKUP(SimpleBB[[#This Row],[customer_code]],'Input  - indicative charges'!$B$13:$B$69,'Input  - indicative charges'!$E$13:$E$69)</f>
        <v>Lower North Island distributor</v>
      </c>
      <c r="K2235" s="70">
        <f t="shared" si="34"/>
        <v>1213.1226925036876</v>
      </c>
    </row>
    <row r="2236" spans="1:11" x14ac:dyDescent="0.25">
      <c r="A2236" s="65">
        <v>44470</v>
      </c>
      <c r="B2236" s="66" t="s">
        <v>210</v>
      </c>
      <c r="C2236" s="66" t="s">
        <v>137</v>
      </c>
      <c r="D2236" s="67">
        <v>918054.22</v>
      </c>
      <c r="E2236" s="66">
        <v>1.1705000000000001</v>
      </c>
      <c r="F2236" s="67">
        <v>1074582.4645100001</v>
      </c>
      <c r="G2236" s="66" t="s">
        <v>241</v>
      </c>
      <c r="H2236" s="68">
        <v>6.3623669485836002E-5</v>
      </c>
      <c r="I2236" s="87">
        <v>68.368879557259405</v>
      </c>
      <c r="J2236" s="69" t="str">
        <f>_xlfn.XLOOKUP(SimpleBB[[#This Row],[customer_code]],'Input  - indicative charges'!$B$13:$B$69,'Input  - indicative charges'!$E$13:$E$69)</f>
        <v>North Island generation</v>
      </c>
      <c r="K2236" s="70">
        <f t="shared" si="34"/>
        <v>63.20385272198348</v>
      </c>
    </row>
    <row r="2237" spans="1:11" x14ac:dyDescent="0.25">
      <c r="A2237" s="65">
        <v>44501</v>
      </c>
      <c r="B2237" s="66" t="s">
        <v>210</v>
      </c>
      <c r="C2237" s="66" t="s">
        <v>137</v>
      </c>
      <c r="D2237" s="67">
        <v>278146.18</v>
      </c>
      <c r="E2237" s="66">
        <v>1.2881</v>
      </c>
      <c r="F2237" s="67">
        <v>358280.09445799998</v>
      </c>
      <c r="G2237" s="66" t="s">
        <v>8</v>
      </c>
      <c r="H2237" s="68">
        <v>4.4906837034607898E-2</v>
      </c>
      <c r="I2237" s="87">
        <v>16089.225814569299</v>
      </c>
      <c r="J2237" s="69" t="str">
        <f>_xlfn.XLOOKUP(SimpleBB[[#This Row],[customer_code]],'Input  - indicative charges'!$B$13:$B$69,'Input  - indicative charges'!$E$13:$E$69)</f>
        <v>Lower South Island distributor</v>
      </c>
      <c r="K2237" s="70">
        <f t="shared" si="34"/>
        <v>14873.741757653219</v>
      </c>
    </row>
    <row r="2238" spans="1:11" x14ac:dyDescent="0.25">
      <c r="A2238" s="65">
        <v>44501</v>
      </c>
      <c r="B2238" s="66" t="s">
        <v>210</v>
      </c>
      <c r="C2238" s="66" t="s">
        <v>137</v>
      </c>
      <c r="D2238" s="67">
        <v>278146.18</v>
      </c>
      <c r="E2238" s="66">
        <v>1.2881</v>
      </c>
      <c r="F2238" s="67">
        <v>358280.09445799998</v>
      </c>
      <c r="G2238" s="66" t="s">
        <v>10</v>
      </c>
      <c r="H2238" s="68">
        <v>2.09074994420022E-3</v>
      </c>
      <c r="I2238" s="87">
        <v>749.07408749611398</v>
      </c>
      <c r="J2238" s="69" t="str">
        <f>_xlfn.XLOOKUP(SimpleBB[[#This Row],[customer_code]],'Input  - indicative charges'!$B$13:$B$69,'Input  - indicative charges'!$E$13:$E$69)</f>
        <v>Upper South Island distributor</v>
      </c>
      <c r="K2238" s="70">
        <f t="shared" si="34"/>
        <v>692.48419179236839</v>
      </c>
    </row>
    <row r="2239" spans="1:11" x14ac:dyDescent="0.25">
      <c r="A2239" s="65">
        <v>44501</v>
      </c>
      <c r="B2239" s="66" t="s">
        <v>210</v>
      </c>
      <c r="C2239" s="66" t="s">
        <v>137</v>
      </c>
      <c r="D2239" s="67">
        <v>278146.18</v>
      </c>
      <c r="E2239" s="66">
        <v>1.2881</v>
      </c>
      <c r="F2239" s="67">
        <v>358280.09445799998</v>
      </c>
      <c r="G2239" s="66" t="s">
        <v>12</v>
      </c>
      <c r="H2239" s="68">
        <v>4.0962985252073402E-4</v>
      </c>
      <c r="I2239" s="87">
        <v>146.762222253945</v>
      </c>
      <c r="J2239" s="69" t="str">
        <f>_xlfn.XLOOKUP(SimpleBB[[#This Row],[customer_code]],'Input  - indicative charges'!$B$13:$B$69,'Input  - indicative charges'!$E$13:$E$69)</f>
        <v>Lower North Island distributor</v>
      </c>
      <c r="K2239" s="70">
        <f t="shared" si="34"/>
        <v>135.67485587826087</v>
      </c>
    </row>
    <row r="2240" spans="1:11" x14ac:dyDescent="0.25">
      <c r="A2240" s="65">
        <v>44501</v>
      </c>
      <c r="B2240" s="66" t="s">
        <v>210</v>
      </c>
      <c r="C2240" s="66" t="s">
        <v>137</v>
      </c>
      <c r="D2240" s="67">
        <v>278146.18</v>
      </c>
      <c r="E2240" s="66">
        <v>1.2881</v>
      </c>
      <c r="F2240" s="67">
        <v>358280.09445799998</v>
      </c>
      <c r="G2240" s="66" t="s">
        <v>14</v>
      </c>
      <c r="H2240" s="68">
        <v>3.0605697268270499E-3</v>
      </c>
      <c r="I2240" s="87">
        <v>1096.54121082289</v>
      </c>
      <c r="J2240" s="69" t="str">
        <f>_xlfn.XLOOKUP(SimpleBB[[#This Row],[customer_code]],'Input  - indicative charges'!$B$13:$B$69,'Input  - indicative charges'!$E$13:$E$69)</f>
        <v>Upper North Island distributor</v>
      </c>
      <c r="K2240" s="70">
        <f t="shared" si="34"/>
        <v>1013.7014039317617</v>
      </c>
    </row>
    <row r="2241" spans="1:11" x14ac:dyDescent="0.25">
      <c r="A2241" s="65">
        <v>44501</v>
      </c>
      <c r="B2241" s="66" t="s">
        <v>210</v>
      </c>
      <c r="C2241" s="66" t="s">
        <v>137</v>
      </c>
      <c r="D2241" s="67">
        <v>278146.18</v>
      </c>
      <c r="E2241" s="66">
        <v>1.2881</v>
      </c>
      <c r="F2241" s="67">
        <v>358280.09445799998</v>
      </c>
      <c r="G2241" s="66" t="s">
        <v>16</v>
      </c>
      <c r="H2241" s="68">
        <v>2.6993609300270699E-2</v>
      </c>
      <c r="I2241" s="87">
        <v>9671.2728898633504</v>
      </c>
      <c r="J2241" s="69" t="str">
        <f>_xlfn.XLOOKUP(SimpleBB[[#This Row],[customer_code]],'Input  - indicative charges'!$B$13:$B$69,'Input  - indicative charges'!$E$13:$E$69)</f>
        <v>South Island generation</v>
      </c>
      <c r="K2241" s="70">
        <f t="shared" si="34"/>
        <v>8940.6424578466122</v>
      </c>
    </row>
    <row r="2242" spans="1:11" x14ac:dyDescent="0.25">
      <c r="A2242" s="65">
        <v>44501</v>
      </c>
      <c r="B2242" s="66" t="s">
        <v>210</v>
      </c>
      <c r="C2242" s="66" t="s">
        <v>137</v>
      </c>
      <c r="D2242" s="67">
        <v>278146.18</v>
      </c>
      <c r="E2242" s="66">
        <v>1.2881</v>
      </c>
      <c r="F2242" s="67">
        <v>358280.09445799998</v>
      </c>
      <c r="G2242" s="66" t="s">
        <v>19</v>
      </c>
      <c r="H2242" s="68">
        <v>3.05447684077567E-2</v>
      </c>
      <c r="I2242" s="87">
        <v>10943.582510328801</v>
      </c>
      <c r="J2242" s="69" t="str">
        <f>_xlfn.XLOOKUP(SimpleBB[[#This Row],[customer_code]],'Input  - indicative charges'!$B$13:$B$69,'Input  - indicative charges'!$E$13:$E$69)</f>
        <v>Lower South Island distributor</v>
      </c>
      <c r="K2242" s="70">
        <f t="shared" si="34"/>
        <v>10116.833590265465</v>
      </c>
    </row>
    <row r="2243" spans="1:11" x14ac:dyDescent="0.25">
      <c r="A2243" s="65">
        <v>44501</v>
      </c>
      <c r="B2243" s="66" t="s">
        <v>210</v>
      </c>
      <c r="C2243" s="66" t="s">
        <v>137</v>
      </c>
      <c r="D2243" s="67">
        <v>278146.18</v>
      </c>
      <c r="E2243" s="66">
        <v>1.2881</v>
      </c>
      <c r="F2243" s="67">
        <v>358280.09445799998</v>
      </c>
      <c r="G2243" s="66" t="s">
        <v>21</v>
      </c>
      <c r="H2243" s="68">
        <v>3.1723219254536299E-2</v>
      </c>
      <c r="I2243" s="87">
        <v>11365.797991027101</v>
      </c>
      <c r="J2243" s="69" t="str">
        <f>_xlfn.XLOOKUP(SimpleBB[[#This Row],[customer_code]],'Input  - indicative charges'!$B$13:$B$69,'Input  - indicative charges'!$E$13:$E$69)</f>
        <v>Upper South Island distributor</v>
      </c>
      <c r="K2243" s="70">
        <f t="shared" si="34"/>
        <v>10507.152185974604</v>
      </c>
    </row>
    <row r="2244" spans="1:11" x14ac:dyDescent="0.25">
      <c r="A2244" s="65">
        <v>44501</v>
      </c>
      <c r="B2244" s="66" t="s">
        <v>210</v>
      </c>
      <c r="C2244" s="66" t="s">
        <v>137</v>
      </c>
      <c r="D2244" s="67">
        <v>278146.18</v>
      </c>
      <c r="E2244" s="66">
        <v>1.2881</v>
      </c>
      <c r="F2244" s="67">
        <v>358280.09445799998</v>
      </c>
      <c r="G2244" s="66" t="s">
        <v>23</v>
      </c>
      <c r="H2244" s="68">
        <v>1.2947084840154899E-3</v>
      </c>
      <c r="I2244" s="87">
        <v>463.86827794864502</v>
      </c>
      <c r="J2244" s="69" t="str">
        <f>_xlfn.XLOOKUP(SimpleBB[[#This Row],[customer_code]],'Input  - indicative charges'!$B$13:$B$69,'Input  - indicative charges'!$E$13:$E$69)</f>
        <v>Lower North Island distributor</v>
      </c>
      <c r="K2244" s="70">
        <f t="shared" si="34"/>
        <v>428.82467157169089</v>
      </c>
    </row>
    <row r="2245" spans="1:11" x14ac:dyDescent="0.25">
      <c r="A2245" s="65">
        <v>44501</v>
      </c>
      <c r="B2245" s="66" t="s">
        <v>210</v>
      </c>
      <c r="C2245" s="66" t="s">
        <v>137</v>
      </c>
      <c r="D2245" s="67">
        <v>278146.18</v>
      </c>
      <c r="E2245" s="66">
        <v>1.2881</v>
      </c>
      <c r="F2245" s="67">
        <v>358280.09445799998</v>
      </c>
      <c r="G2245" s="66" t="s">
        <v>25</v>
      </c>
      <c r="H2245" s="68">
        <v>3.6090072222569998E-2</v>
      </c>
      <c r="I2245" s="87">
        <v>12930.3544848984</v>
      </c>
      <c r="J2245" s="69" t="str">
        <f>_xlfn.XLOOKUP(SimpleBB[[#This Row],[customer_code]],'Input  - indicative charges'!$B$13:$B$69,'Input  - indicative charges'!$E$13:$E$69)</f>
        <v>North Island generation</v>
      </c>
      <c r="K2245" s="70">
        <f t="shared" si="34"/>
        <v>11953.511975022291</v>
      </c>
    </row>
    <row r="2246" spans="1:11" x14ac:dyDescent="0.25">
      <c r="A2246" s="65">
        <v>44501</v>
      </c>
      <c r="B2246" s="66" t="s">
        <v>210</v>
      </c>
      <c r="C2246" s="66" t="s">
        <v>137</v>
      </c>
      <c r="D2246" s="67">
        <v>278146.18</v>
      </c>
      <c r="E2246" s="66">
        <v>1.2881</v>
      </c>
      <c r="F2246" s="67">
        <v>358280.09445799998</v>
      </c>
      <c r="G2246" s="66" t="s">
        <v>27</v>
      </c>
      <c r="H2246" s="68">
        <v>2.3493238516478199E-3</v>
      </c>
      <c r="I2246" s="87">
        <v>841.71597148081401</v>
      </c>
      <c r="J2246" s="69" t="str">
        <f>_xlfn.XLOOKUP(SimpleBB[[#This Row],[customer_code]],'Input  - indicative charges'!$B$13:$B$69,'Input  - indicative charges'!$E$13:$E$69)</f>
        <v>Lower North Island distributor</v>
      </c>
      <c r="K2246" s="70">
        <f t="shared" si="34"/>
        <v>778.1273093799864</v>
      </c>
    </row>
    <row r="2247" spans="1:11" x14ac:dyDescent="0.25">
      <c r="A2247" s="65">
        <v>44501</v>
      </c>
      <c r="B2247" s="66" t="s">
        <v>210</v>
      </c>
      <c r="C2247" s="66" t="s">
        <v>137</v>
      </c>
      <c r="D2247" s="67">
        <v>278146.18</v>
      </c>
      <c r="E2247" s="66">
        <v>1.2881</v>
      </c>
      <c r="F2247" s="67">
        <v>358280.09445799998</v>
      </c>
      <c r="G2247" s="66" t="s">
        <v>29</v>
      </c>
      <c r="H2247" s="68">
        <v>2.4924596529475001E-3</v>
      </c>
      <c r="I2247" s="87">
        <v>892.99867989078598</v>
      </c>
      <c r="J2247" s="69" t="str">
        <f>_xlfn.XLOOKUP(SimpleBB[[#This Row],[customer_code]],'Input  - indicative charges'!$B$13:$B$69,'Input  - indicative charges'!$E$13:$E$69)</f>
        <v>Lower North Island distributor</v>
      </c>
      <c r="K2247" s="70">
        <f t="shared" si="34"/>
        <v>825.53579070245291</v>
      </c>
    </row>
    <row r="2248" spans="1:11" x14ac:dyDescent="0.25">
      <c r="A2248" s="65">
        <v>44501</v>
      </c>
      <c r="B2248" s="66" t="s">
        <v>210</v>
      </c>
      <c r="C2248" s="66" t="s">
        <v>137</v>
      </c>
      <c r="D2248" s="67">
        <v>278146.18</v>
      </c>
      <c r="E2248" s="66">
        <v>1.2881</v>
      </c>
      <c r="F2248" s="67">
        <v>358280.09445799998</v>
      </c>
      <c r="G2248" s="66" t="s">
        <v>31</v>
      </c>
      <c r="H2248" s="68">
        <v>7.6284478488879502E-6</v>
      </c>
      <c r="I2248" s="87">
        <v>2.7331210158674999</v>
      </c>
      <c r="J2248" s="69" t="str">
        <f>_xlfn.XLOOKUP(SimpleBB[[#This Row],[customer_code]],'Input  - indicative charges'!$B$13:$B$69,'Input  - indicative charges'!$E$13:$E$69)</f>
        <v>Major Industrial</v>
      </c>
      <c r="K2248" s="70">
        <f t="shared" si="34"/>
        <v>2.5266433979450142</v>
      </c>
    </row>
    <row r="2249" spans="1:11" x14ac:dyDescent="0.25">
      <c r="A2249" s="65">
        <v>44501</v>
      </c>
      <c r="B2249" s="66" t="s">
        <v>210</v>
      </c>
      <c r="C2249" s="66" t="s">
        <v>137</v>
      </c>
      <c r="D2249" s="67">
        <v>278146.18</v>
      </c>
      <c r="E2249" s="66">
        <v>1.2881</v>
      </c>
      <c r="F2249" s="67">
        <v>358280.09445799998</v>
      </c>
      <c r="G2249" s="66" t="s">
        <v>34</v>
      </c>
      <c r="H2249" s="68">
        <v>2.1927575575199701E-4</v>
      </c>
      <c r="I2249" s="87">
        <v>78.562138483175005</v>
      </c>
      <c r="J2249" s="69" t="str">
        <f>_xlfn.XLOOKUP(SimpleBB[[#This Row],[customer_code]],'Input  - indicative charges'!$B$13:$B$69,'Input  - indicative charges'!$E$13:$E$69)</f>
        <v>Major Industrial</v>
      </c>
      <c r="K2249" s="70">
        <f t="shared" si="34"/>
        <v>72.62704701860855</v>
      </c>
    </row>
    <row r="2250" spans="1:11" x14ac:dyDescent="0.25">
      <c r="A2250" s="65">
        <v>44501</v>
      </c>
      <c r="B2250" s="66" t="s">
        <v>210</v>
      </c>
      <c r="C2250" s="66" t="s">
        <v>137</v>
      </c>
      <c r="D2250" s="67">
        <v>278146.18</v>
      </c>
      <c r="E2250" s="66">
        <v>1.2881</v>
      </c>
      <c r="F2250" s="67">
        <v>358280.09445799998</v>
      </c>
      <c r="G2250" s="66" t="s">
        <v>36</v>
      </c>
      <c r="H2250" s="68">
        <v>2.0609122514087801E-2</v>
      </c>
      <c r="I2250" s="87">
        <v>7383.8383610438796</v>
      </c>
      <c r="J2250" s="69" t="str">
        <f>_xlfn.XLOOKUP(SimpleBB[[#This Row],[customer_code]],'Input  - indicative charges'!$B$13:$B$69,'Input  - indicative charges'!$E$13:$E$69)</f>
        <v>Upper South Island distributor</v>
      </c>
      <c r="K2250" s="70">
        <f t="shared" si="34"/>
        <v>6826.0155105144831</v>
      </c>
    </row>
    <row r="2251" spans="1:11" x14ac:dyDescent="0.25">
      <c r="A2251" s="65">
        <v>44501</v>
      </c>
      <c r="B2251" s="66" t="s">
        <v>210</v>
      </c>
      <c r="C2251" s="66" t="s">
        <v>137</v>
      </c>
      <c r="D2251" s="67">
        <v>278146.18</v>
      </c>
      <c r="E2251" s="66">
        <v>1.2881</v>
      </c>
      <c r="F2251" s="67">
        <v>358280.09445799998</v>
      </c>
      <c r="G2251" s="66" t="s">
        <v>38</v>
      </c>
      <c r="H2251" s="68">
        <v>1.19217529754667E-5</v>
      </c>
      <c r="I2251" s="87">
        <v>4.2713267821551701</v>
      </c>
      <c r="J2251" s="69" t="str">
        <f>_xlfn.XLOOKUP(SimpleBB[[#This Row],[customer_code]],'Input  - indicative charges'!$B$13:$B$69,'Input  - indicative charges'!$E$13:$E$69)</f>
        <v>North Island generation</v>
      </c>
      <c r="K2251" s="70">
        <f t="shared" si="34"/>
        <v>3.9486431636005097</v>
      </c>
    </row>
    <row r="2252" spans="1:11" x14ac:dyDescent="0.25">
      <c r="A2252" s="65">
        <v>44501</v>
      </c>
      <c r="B2252" s="66" t="s">
        <v>210</v>
      </c>
      <c r="C2252" s="66" t="s">
        <v>137</v>
      </c>
      <c r="D2252" s="67">
        <v>278146.18</v>
      </c>
      <c r="E2252" s="66">
        <v>1.2881</v>
      </c>
      <c r="F2252" s="67">
        <v>358280.09445799998</v>
      </c>
      <c r="G2252" s="66" t="s">
        <v>40</v>
      </c>
      <c r="H2252" s="68">
        <v>4.4306444000250896E-6</v>
      </c>
      <c r="I2252" s="87">
        <v>1.5874116941508001</v>
      </c>
      <c r="J2252" s="69" t="str">
        <f>_xlfn.XLOOKUP(SimpleBB[[#This Row],[customer_code]],'Input  - indicative charges'!$B$13:$B$69,'Input  - indicative charges'!$E$13:$E$69)</f>
        <v>North Island generation</v>
      </c>
      <c r="K2252" s="70">
        <f t="shared" si="34"/>
        <v>1.4674883598499511</v>
      </c>
    </row>
    <row r="2253" spans="1:11" x14ac:dyDescent="0.25">
      <c r="A2253" s="65">
        <v>44501</v>
      </c>
      <c r="B2253" s="66" t="s">
        <v>210</v>
      </c>
      <c r="C2253" s="66" t="s">
        <v>137</v>
      </c>
      <c r="D2253" s="67">
        <v>278146.18</v>
      </c>
      <c r="E2253" s="66">
        <v>1.2881</v>
      </c>
      <c r="F2253" s="67">
        <v>358280.09445799998</v>
      </c>
      <c r="G2253" s="66" t="s">
        <v>42</v>
      </c>
      <c r="H2253" s="68">
        <v>0.30566249624070402</v>
      </c>
      <c r="I2253" s="87">
        <v>109512.788025387</v>
      </c>
      <c r="J2253" s="69" t="str">
        <f>_xlfn.XLOOKUP(SimpleBB[[#This Row],[customer_code]],'Input  - indicative charges'!$B$13:$B$69,'Input  - indicative charges'!$E$13:$E$69)</f>
        <v>South Island generation</v>
      </c>
      <c r="K2253" s="70">
        <f t="shared" si="34"/>
        <v>101239.48454842591</v>
      </c>
    </row>
    <row r="2254" spans="1:11" x14ac:dyDescent="0.25">
      <c r="A2254" s="65">
        <v>44501</v>
      </c>
      <c r="B2254" s="66" t="s">
        <v>210</v>
      </c>
      <c r="C2254" s="66" t="s">
        <v>137</v>
      </c>
      <c r="D2254" s="67">
        <v>278146.18</v>
      </c>
      <c r="E2254" s="66">
        <v>1.2881</v>
      </c>
      <c r="F2254" s="67">
        <v>358280.09445799998</v>
      </c>
      <c r="G2254" s="66" t="s">
        <v>44</v>
      </c>
      <c r="H2254" s="68">
        <v>1.6950763303632901E-4</v>
      </c>
      <c r="I2254" s="87">
        <v>60.731210775607998</v>
      </c>
      <c r="J2254" s="69" t="str">
        <f>_xlfn.XLOOKUP(SimpleBB[[#This Row],[customer_code]],'Input  - indicative charges'!$B$13:$B$69,'Input  - indicative charges'!$E$13:$E$69)</f>
        <v>Major Industrial</v>
      </c>
      <c r="K2254" s="70">
        <f t="shared" ref="K2254:K2317" si="35">I2254*$L$9</f>
        <v>56.143182780617884</v>
      </c>
    </row>
    <row r="2255" spans="1:11" x14ac:dyDescent="0.25">
      <c r="A2255" s="65">
        <v>44501</v>
      </c>
      <c r="B2255" s="66" t="s">
        <v>210</v>
      </c>
      <c r="C2255" s="66" t="s">
        <v>137</v>
      </c>
      <c r="D2255" s="67">
        <v>278146.18</v>
      </c>
      <c r="E2255" s="66">
        <v>1.2881</v>
      </c>
      <c r="F2255" s="67">
        <v>358280.09445799998</v>
      </c>
      <c r="G2255" s="66" t="s">
        <v>46</v>
      </c>
      <c r="H2255" s="68">
        <v>3.8074733416477498E-2</v>
      </c>
      <c r="I2255" s="87">
        <v>13641.4190849187</v>
      </c>
      <c r="J2255" s="69" t="str">
        <f>_xlfn.XLOOKUP(SimpleBB[[#This Row],[customer_code]],'Input  - indicative charges'!$B$13:$B$69,'Input  - indicative charges'!$E$13:$E$69)</f>
        <v>Upper South Island distributor</v>
      </c>
      <c r="K2255" s="70">
        <f t="shared" si="35"/>
        <v>12610.858161569928</v>
      </c>
    </row>
    <row r="2256" spans="1:11" x14ac:dyDescent="0.25">
      <c r="A2256" s="65">
        <v>44501</v>
      </c>
      <c r="B2256" s="66" t="s">
        <v>210</v>
      </c>
      <c r="C2256" s="66" t="s">
        <v>137</v>
      </c>
      <c r="D2256" s="67">
        <v>278146.18</v>
      </c>
      <c r="E2256" s="66">
        <v>1.2881</v>
      </c>
      <c r="F2256" s="67">
        <v>358280.09445799998</v>
      </c>
      <c r="G2256" s="66" t="s">
        <v>48</v>
      </c>
      <c r="H2256" s="68">
        <v>2.2443250796409199E-3</v>
      </c>
      <c r="I2256" s="87">
        <v>804.09700152820994</v>
      </c>
      <c r="J2256" s="69" t="str">
        <f>_xlfn.XLOOKUP(SimpleBB[[#This Row],[customer_code]],'Input  - indicative charges'!$B$13:$B$69,'Input  - indicative charges'!$E$13:$E$69)</f>
        <v>North Island generation</v>
      </c>
      <c r="K2256" s="70">
        <f t="shared" si="35"/>
        <v>743.35031944195771</v>
      </c>
    </row>
    <row r="2257" spans="1:11" x14ac:dyDescent="0.25">
      <c r="A2257" s="65">
        <v>44501</v>
      </c>
      <c r="B2257" s="66" t="s">
        <v>210</v>
      </c>
      <c r="C2257" s="66" t="s">
        <v>137</v>
      </c>
      <c r="D2257" s="67">
        <v>278146.18</v>
      </c>
      <c r="E2257" s="66">
        <v>1.2881</v>
      </c>
      <c r="F2257" s="67">
        <v>358280.09445799998</v>
      </c>
      <c r="G2257" s="66" t="s">
        <v>50</v>
      </c>
      <c r="H2257" s="68">
        <v>4.7030357530112899E-4</v>
      </c>
      <c r="I2257" s="87">
        <v>168.50040938282299</v>
      </c>
      <c r="J2257" s="69" t="str">
        <f>_xlfn.XLOOKUP(SimpleBB[[#This Row],[customer_code]],'Input  - indicative charges'!$B$13:$B$69,'Input  - indicative charges'!$E$13:$E$69)</f>
        <v>North Island generation</v>
      </c>
      <c r="K2257" s="70">
        <f t="shared" si="35"/>
        <v>155.77079991937742</v>
      </c>
    </row>
    <row r="2258" spans="1:11" x14ac:dyDescent="0.25">
      <c r="A2258" s="65">
        <v>44501</v>
      </c>
      <c r="B2258" s="66" t="s">
        <v>210</v>
      </c>
      <c r="C2258" s="66" t="s">
        <v>137</v>
      </c>
      <c r="D2258" s="67">
        <v>278146.18</v>
      </c>
      <c r="E2258" s="66">
        <v>1.2881</v>
      </c>
      <c r="F2258" s="67">
        <v>358280.09445799998</v>
      </c>
      <c r="G2258" s="66" t="s">
        <v>52</v>
      </c>
      <c r="H2258" s="68">
        <v>9.4283701262956696E-4</v>
      </c>
      <c r="I2258" s="87">
        <v>337.79973394341999</v>
      </c>
      <c r="J2258" s="69" t="str">
        <f>_xlfn.XLOOKUP(SimpleBB[[#This Row],[customer_code]],'Input  - indicative charges'!$B$13:$B$69,'Input  - indicative charges'!$E$13:$E$69)</f>
        <v>North Island generation</v>
      </c>
      <c r="K2258" s="70">
        <f t="shared" si="35"/>
        <v>312.28015980288438</v>
      </c>
    </row>
    <row r="2259" spans="1:11" x14ac:dyDescent="0.25">
      <c r="A2259" s="65">
        <v>44501</v>
      </c>
      <c r="B2259" s="66" t="s">
        <v>210</v>
      </c>
      <c r="C2259" s="66" t="s">
        <v>137</v>
      </c>
      <c r="D2259" s="67">
        <v>278146.18</v>
      </c>
      <c r="E2259" s="66">
        <v>1.2881</v>
      </c>
      <c r="F2259" s="67">
        <v>358280.09445799998</v>
      </c>
      <c r="G2259" s="66" t="s">
        <v>54</v>
      </c>
      <c r="H2259" s="68">
        <v>3.3466943435247398E-3</v>
      </c>
      <c r="I2259" s="87">
        <v>1199.0539655200901</v>
      </c>
      <c r="J2259" s="69" t="str">
        <f>_xlfn.XLOOKUP(SimpleBB[[#This Row],[customer_code]],'Input  - indicative charges'!$B$13:$B$69,'Input  - indicative charges'!$E$13:$E$69)</f>
        <v>Upper South Island distributor</v>
      </c>
      <c r="K2259" s="70">
        <f t="shared" si="35"/>
        <v>1108.4696828909082</v>
      </c>
    </row>
    <row r="2260" spans="1:11" x14ac:dyDescent="0.25">
      <c r="A2260" s="65">
        <v>44501</v>
      </c>
      <c r="B2260" s="66" t="s">
        <v>210</v>
      </c>
      <c r="C2260" s="66" t="s">
        <v>137</v>
      </c>
      <c r="D2260" s="67">
        <v>278146.18</v>
      </c>
      <c r="E2260" s="66">
        <v>1.2881</v>
      </c>
      <c r="F2260" s="67">
        <v>358280.09445799998</v>
      </c>
      <c r="G2260" s="66" t="s">
        <v>56</v>
      </c>
      <c r="H2260" s="68">
        <v>8.7668567174463002E-3</v>
      </c>
      <c r="I2260" s="87">
        <v>3140.9902528264101</v>
      </c>
      <c r="J2260" s="69" t="str">
        <f>_xlfn.XLOOKUP(SimpleBB[[#This Row],[customer_code]],'Input  - indicative charges'!$B$13:$B$69,'Input  - indicative charges'!$E$13:$E$69)</f>
        <v>Upper North Island distributor</v>
      </c>
      <c r="K2260" s="70">
        <f t="shared" si="35"/>
        <v>2903.6995578457881</v>
      </c>
    </row>
    <row r="2261" spans="1:11" x14ac:dyDescent="0.25">
      <c r="A2261" s="65">
        <v>44501</v>
      </c>
      <c r="B2261" s="66" t="s">
        <v>210</v>
      </c>
      <c r="C2261" s="66" t="s">
        <v>137</v>
      </c>
      <c r="D2261" s="67">
        <v>278146.18</v>
      </c>
      <c r="E2261" s="66">
        <v>1.2881</v>
      </c>
      <c r="F2261" s="67">
        <v>358280.09445799998</v>
      </c>
      <c r="G2261" s="66" t="s">
        <v>58</v>
      </c>
      <c r="H2261" s="68">
        <v>5.8156401134401602E-4</v>
      </c>
      <c r="I2261" s="87">
        <v>208.36280891770701</v>
      </c>
      <c r="J2261" s="69" t="str">
        <f>_xlfn.XLOOKUP(SimpleBB[[#This Row],[customer_code]],'Input  - indicative charges'!$B$13:$B$69,'Input  - indicative charges'!$E$13:$E$69)</f>
        <v>North Island generation</v>
      </c>
      <c r="K2261" s="70">
        <f t="shared" si="35"/>
        <v>192.62173627613913</v>
      </c>
    </row>
    <row r="2262" spans="1:11" x14ac:dyDescent="0.25">
      <c r="A2262" s="65">
        <v>44501</v>
      </c>
      <c r="B2262" s="66" t="s">
        <v>210</v>
      </c>
      <c r="C2262" s="66" t="s">
        <v>137</v>
      </c>
      <c r="D2262" s="67">
        <v>278146.18</v>
      </c>
      <c r="E2262" s="66">
        <v>1.2881</v>
      </c>
      <c r="F2262" s="67">
        <v>358280.09445799998</v>
      </c>
      <c r="G2262" s="66" t="s">
        <v>60</v>
      </c>
      <c r="H2262" s="68">
        <v>2.0900081046887599E-2</v>
      </c>
      <c r="I2262" s="87">
        <v>7488.0830116587504</v>
      </c>
      <c r="J2262" s="69" t="str">
        <f>_xlfn.XLOOKUP(SimpleBB[[#This Row],[customer_code]],'Input  - indicative charges'!$B$13:$B$69,'Input  - indicative charges'!$E$13:$E$69)</f>
        <v>Major Industrial</v>
      </c>
      <c r="K2262" s="70">
        <f t="shared" si="35"/>
        <v>6922.3848467853641</v>
      </c>
    </row>
    <row r="2263" spans="1:11" x14ac:dyDescent="0.25">
      <c r="A2263" s="65">
        <v>44501</v>
      </c>
      <c r="B2263" s="66" t="s">
        <v>210</v>
      </c>
      <c r="C2263" s="66" t="s">
        <v>137</v>
      </c>
      <c r="D2263" s="67">
        <v>278146.18</v>
      </c>
      <c r="E2263" s="66">
        <v>1.2881</v>
      </c>
      <c r="F2263" s="67">
        <v>358280.09445799998</v>
      </c>
      <c r="G2263" s="66" t="s">
        <v>62</v>
      </c>
      <c r="H2263" s="68">
        <v>3.32040512930709E-3</v>
      </c>
      <c r="I2263" s="87">
        <v>1189.6350633669699</v>
      </c>
      <c r="J2263" s="69" t="str">
        <f>_xlfn.XLOOKUP(SimpleBB[[#This Row],[customer_code]],'Input  - indicative charges'!$B$13:$B$69,'Input  - indicative charges'!$E$13:$E$69)</f>
        <v>Major Industrial</v>
      </c>
      <c r="K2263" s="70">
        <f t="shared" si="35"/>
        <v>1099.7623454539973</v>
      </c>
    </row>
    <row r="2264" spans="1:11" x14ac:dyDescent="0.25">
      <c r="A2264" s="65">
        <v>44501</v>
      </c>
      <c r="B2264" s="66" t="s">
        <v>210</v>
      </c>
      <c r="C2264" s="66" t="s">
        <v>137</v>
      </c>
      <c r="D2264" s="67">
        <v>278146.18</v>
      </c>
      <c r="E2264" s="66">
        <v>1.2881</v>
      </c>
      <c r="F2264" s="67">
        <v>358280.09445799998</v>
      </c>
      <c r="G2264" s="66" t="s">
        <v>64</v>
      </c>
      <c r="H2264" s="68">
        <v>1.8037109812550899E-4</v>
      </c>
      <c r="I2264" s="87">
        <v>64.623374073900806</v>
      </c>
      <c r="J2264" s="69" t="str">
        <f>_xlfn.XLOOKUP(SimpleBB[[#This Row],[customer_code]],'Input  - indicative charges'!$B$13:$B$69,'Input  - indicative charges'!$E$13:$E$69)</f>
        <v>Major Industrial</v>
      </c>
      <c r="K2264" s="70">
        <f t="shared" si="35"/>
        <v>59.74130691938165</v>
      </c>
    </row>
    <row r="2265" spans="1:11" x14ac:dyDescent="0.25">
      <c r="A2265" s="65">
        <v>44501</v>
      </c>
      <c r="B2265" s="66" t="s">
        <v>210</v>
      </c>
      <c r="C2265" s="66" t="s">
        <v>137</v>
      </c>
      <c r="D2265" s="67">
        <v>278146.18</v>
      </c>
      <c r="E2265" s="66">
        <v>1.2881</v>
      </c>
      <c r="F2265" s="67">
        <v>358280.09445799998</v>
      </c>
      <c r="G2265" s="66" t="s">
        <v>66</v>
      </c>
      <c r="H2265" s="68">
        <v>0.203885607052221</v>
      </c>
      <c r="I2265" s="87">
        <v>73048.154553296394</v>
      </c>
      <c r="J2265" s="69" t="str">
        <f>_xlfn.XLOOKUP(SimpleBB[[#This Row],[customer_code]],'Input  - indicative charges'!$B$13:$B$69,'Input  - indicative charges'!$E$13:$E$69)</f>
        <v>Upper South Island distributor</v>
      </c>
      <c r="K2265" s="70">
        <f t="shared" si="35"/>
        <v>67529.625055980709</v>
      </c>
    </row>
    <row r="2266" spans="1:11" x14ac:dyDescent="0.25">
      <c r="A2266" s="65">
        <v>44501</v>
      </c>
      <c r="B2266" s="66" t="s">
        <v>210</v>
      </c>
      <c r="C2266" s="66" t="s">
        <v>137</v>
      </c>
      <c r="D2266" s="67">
        <v>278146.18</v>
      </c>
      <c r="E2266" s="66">
        <v>1.2881</v>
      </c>
      <c r="F2266" s="67">
        <v>358280.09445799998</v>
      </c>
      <c r="G2266" s="66" t="s">
        <v>68</v>
      </c>
      <c r="H2266" s="68">
        <v>3.36387536413073E-3</v>
      </c>
      <c r="I2266" s="87">
        <v>1205.20958320569</v>
      </c>
      <c r="J2266" s="69" t="str">
        <f>_xlfn.XLOOKUP(SimpleBB[[#This Row],[customer_code]],'Input  - indicative charges'!$B$13:$B$69,'Input  - indicative charges'!$E$13:$E$69)</f>
        <v>Major Industrial</v>
      </c>
      <c r="K2266" s="70">
        <f t="shared" si="35"/>
        <v>1114.1602654502972</v>
      </c>
    </row>
    <row r="2267" spans="1:11" x14ac:dyDescent="0.25">
      <c r="A2267" s="65">
        <v>44501</v>
      </c>
      <c r="B2267" s="66" t="s">
        <v>210</v>
      </c>
      <c r="C2267" s="66" t="s">
        <v>137</v>
      </c>
      <c r="D2267" s="67">
        <v>278146.18</v>
      </c>
      <c r="E2267" s="66">
        <v>1.2881</v>
      </c>
      <c r="F2267" s="67">
        <v>358280.09445799998</v>
      </c>
      <c r="G2267" s="66" t="s">
        <v>70</v>
      </c>
      <c r="H2267" s="68">
        <v>1.6406856206139801E-2</v>
      </c>
      <c r="I2267" s="87">
        <v>5878.2499912945996</v>
      </c>
      <c r="J2267" s="69" t="str">
        <f>_xlfn.XLOOKUP(SimpleBB[[#This Row],[customer_code]],'Input  - indicative charges'!$B$13:$B$69,'Input  - indicative charges'!$E$13:$E$69)</f>
        <v>Lower North Island distributor</v>
      </c>
      <c r="K2267" s="70">
        <f t="shared" si="35"/>
        <v>5434.1690125494488</v>
      </c>
    </row>
    <row r="2268" spans="1:11" x14ac:dyDescent="0.25">
      <c r="A2268" s="65">
        <v>44501</v>
      </c>
      <c r="B2268" s="66" t="s">
        <v>210</v>
      </c>
      <c r="C2268" s="66" t="s">
        <v>137</v>
      </c>
      <c r="D2268" s="67">
        <v>278146.18</v>
      </c>
      <c r="E2268" s="66">
        <v>1.2881</v>
      </c>
      <c r="F2268" s="67">
        <v>358280.09445799998</v>
      </c>
      <c r="G2268" s="66" t="s">
        <v>72</v>
      </c>
      <c r="H2268" s="68">
        <v>1.5543712867389901E-2</v>
      </c>
      <c r="I2268" s="87">
        <v>5569.0029143564798</v>
      </c>
      <c r="J2268" s="69" t="str">
        <f>_xlfn.XLOOKUP(SimpleBB[[#This Row],[customer_code]],'Input  - indicative charges'!$B$13:$B$69,'Input  - indicative charges'!$E$13:$E$69)</f>
        <v>Lower South Island distributor</v>
      </c>
      <c r="K2268" s="70">
        <f t="shared" si="35"/>
        <v>5148.2844575871104</v>
      </c>
    </row>
    <row r="2269" spans="1:11" x14ac:dyDescent="0.25">
      <c r="A2269" s="65">
        <v>44501</v>
      </c>
      <c r="B2269" s="66" t="s">
        <v>210</v>
      </c>
      <c r="C2269" s="66" t="s">
        <v>137</v>
      </c>
      <c r="D2269" s="67">
        <v>278146.18</v>
      </c>
      <c r="E2269" s="66">
        <v>1.2881</v>
      </c>
      <c r="F2269" s="67">
        <v>358280.09445799998</v>
      </c>
      <c r="G2269" s="66" t="s">
        <v>74</v>
      </c>
      <c r="H2269" s="68">
        <v>1.06120009737374E-4</v>
      </c>
      <c r="I2269" s="87">
        <v>38.020687112590501</v>
      </c>
      <c r="J2269" s="69" t="str">
        <f>_xlfn.XLOOKUP(SimpleBB[[#This Row],[customer_code]],'Input  - indicative charges'!$B$13:$B$69,'Input  - indicative charges'!$E$13:$E$69)</f>
        <v>Major Industrial</v>
      </c>
      <c r="K2269" s="70">
        <f t="shared" si="35"/>
        <v>35.148358788594912</v>
      </c>
    </row>
    <row r="2270" spans="1:11" x14ac:dyDescent="0.25">
      <c r="A2270" s="65">
        <v>44501</v>
      </c>
      <c r="B2270" s="66" t="s">
        <v>210</v>
      </c>
      <c r="C2270" s="66" t="s">
        <v>137</v>
      </c>
      <c r="D2270" s="67">
        <v>278146.18</v>
      </c>
      <c r="E2270" s="66">
        <v>1.2881</v>
      </c>
      <c r="F2270" s="67">
        <v>358280.09445799998</v>
      </c>
      <c r="G2270" s="66" t="s">
        <v>76</v>
      </c>
      <c r="H2270" s="68">
        <v>2.8649261345803801E-4</v>
      </c>
      <c r="I2270" s="87">
        <v>102.64460061126501</v>
      </c>
      <c r="J2270" s="69" t="str">
        <f>_xlfn.XLOOKUP(SimpleBB[[#This Row],[customer_code]],'Input  - indicative charges'!$B$13:$B$69,'Input  - indicative charges'!$E$13:$E$69)</f>
        <v>Lower North Island distributor</v>
      </c>
      <c r="K2270" s="70">
        <f t="shared" si="35"/>
        <v>94.890164381118083</v>
      </c>
    </row>
    <row r="2271" spans="1:11" x14ac:dyDescent="0.25">
      <c r="A2271" s="65">
        <v>44501</v>
      </c>
      <c r="B2271" s="66" t="s">
        <v>210</v>
      </c>
      <c r="C2271" s="66" t="s">
        <v>137</v>
      </c>
      <c r="D2271" s="67">
        <v>278146.18</v>
      </c>
      <c r="E2271" s="66">
        <v>1.2881</v>
      </c>
      <c r="F2271" s="67">
        <v>358280.09445799998</v>
      </c>
      <c r="G2271" s="66" t="s">
        <v>78</v>
      </c>
      <c r="H2271" s="68">
        <v>1.33261154508542E-5</v>
      </c>
      <c r="I2271" s="87">
        <v>4.7744819024902503</v>
      </c>
      <c r="J2271" s="69" t="str">
        <f>_xlfn.XLOOKUP(SimpleBB[[#This Row],[customer_code]],'Input  - indicative charges'!$B$13:$B$69,'Input  - indicative charges'!$E$13:$E$69)</f>
        <v>North Island generation</v>
      </c>
      <c r="K2271" s="70">
        <f t="shared" si="35"/>
        <v>4.4137866956856957</v>
      </c>
    </row>
    <row r="2272" spans="1:11" x14ac:dyDescent="0.25">
      <c r="A2272" s="65">
        <v>44501</v>
      </c>
      <c r="B2272" s="66" t="s">
        <v>210</v>
      </c>
      <c r="C2272" s="66" t="s">
        <v>137</v>
      </c>
      <c r="D2272" s="67">
        <v>278146.18</v>
      </c>
      <c r="E2272" s="66">
        <v>1.2881</v>
      </c>
      <c r="F2272" s="67">
        <v>358280.09445799998</v>
      </c>
      <c r="G2272" s="66" t="s">
        <v>80</v>
      </c>
      <c r="H2272" s="68">
        <v>3.2250400291788399E-6</v>
      </c>
      <c r="I2272" s="87">
        <v>1.15546764628502</v>
      </c>
      <c r="J2272" s="69" t="str">
        <f>_xlfn.XLOOKUP(SimpleBB[[#This Row],[customer_code]],'Input  - indicative charges'!$B$13:$B$69,'Input  - indicative charges'!$E$13:$E$69)</f>
        <v>Major Industrial</v>
      </c>
      <c r="K2272" s="70">
        <f t="shared" si="35"/>
        <v>1.068176155785209</v>
      </c>
    </row>
    <row r="2273" spans="1:11" x14ac:dyDescent="0.25">
      <c r="A2273" s="65">
        <v>44501</v>
      </c>
      <c r="B2273" s="66" t="s">
        <v>210</v>
      </c>
      <c r="C2273" s="66" t="s">
        <v>137</v>
      </c>
      <c r="D2273" s="67">
        <v>278146.18</v>
      </c>
      <c r="E2273" s="66">
        <v>1.2881</v>
      </c>
      <c r="F2273" s="67">
        <v>358280.09445799998</v>
      </c>
      <c r="G2273" s="66" t="s">
        <v>82</v>
      </c>
      <c r="H2273" s="68">
        <v>2.63810642465579E-3</v>
      </c>
      <c r="I2273" s="87">
        <v>945.18101901593502</v>
      </c>
      <c r="J2273" s="69" t="str">
        <f>_xlfn.XLOOKUP(SimpleBB[[#This Row],[customer_code]],'Input  - indicative charges'!$B$13:$B$69,'Input  - indicative charges'!$E$13:$E$69)</f>
        <v>Major Industrial</v>
      </c>
      <c r="K2273" s="70">
        <f t="shared" si="35"/>
        <v>873.77593882411861</v>
      </c>
    </row>
    <row r="2274" spans="1:11" x14ac:dyDescent="0.25">
      <c r="A2274" s="65">
        <v>44501</v>
      </c>
      <c r="B2274" s="66" t="s">
        <v>210</v>
      </c>
      <c r="C2274" s="66" t="s">
        <v>137</v>
      </c>
      <c r="D2274" s="67">
        <v>278146.18</v>
      </c>
      <c r="E2274" s="66">
        <v>1.2881</v>
      </c>
      <c r="F2274" s="67">
        <v>358280.09445799998</v>
      </c>
      <c r="G2274" s="66" t="s">
        <v>84</v>
      </c>
      <c r="H2274" s="68">
        <v>3.4207500202846902E-7</v>
      </c>
      <c r="I2274" s="87">
        <v>0.12255866403847999</v>
      </c>
      <c r="J2274" s="69" t="str">
        <f>_xlfn.XLOOKUP(SimpleBB[[#This Row],[customer_code]],'Input  - indicative charges'!$B$13:$B$69,'Input  - indicative charges'!$E$13:$E$69)</f>
        <v>Major Industrial</v>
      </c>
      <c r="K2274" s="70">
        <f t="shared" si="35"/>
        <v>0.11329979080911608</v>
      </c>
    </row>
    <row r="2275" spans="1:11" x14ac:dyDescent="0.25">
      <c r="A2275" s="65">
        <v>44501</v>
      </c>
      <c r="B2275" s="66" t="s">
        <v>210</v>
      </c>
      <c r="C2275" s="66" t="s">
        <v>137</v>
      </c>
      <c r="D2275" s="67">
        <v>278146.18</v>
      </c>
      <c r="E2275" s="66">
        <v>1.2881</v>
      </c>
      <c r="F2275" s="67">
        <v>358280.09445799998</v>
      </c>
      <c r="G2275" s="66" t="s">
        <v>86</v>
      </c>
      <c r="H2275" s="68">
        <v>7.92425150424773E-6</v>
      </c>
      <c r="I2275" s="87">
        <v>2.8391015774508199</v>
      </c>
      <c r="J2275" s="69" t="str">
        <f>_xlfn.XLOOKUP(SimpleBB[[#This Row],[customer_code]],'Input  - indicative charges'!$B$13:$B$69,'Input  - indicative charges'!$E$13:$E$69)</f>
        <v>North Island generation</v>
      </c>
      <c r="K2275" s="70">
        <f t="shared" si="35"/>
        <v>2.6246175032555357</v>
      </c>
    </row>
    <row r="2276" spans="1:11" x14ac:dyDescent="0.25">
      <c r="A2276" s="65">
        <v>44501</v>
      </c>
      <c r="B2276" s="66" t="s">
        <v>210</v>
      </c>
      <c r="C2276" s="66" t="s">
        <v>137</v>
      </c>
      <c r="D2276" s="67">
        <v>278146.18</v>
      </c>
      <c r="E2276" s="66">
        <v>1.2881</v>
      </c>
      <c r="F2276" s="67">
        <v>358280.09445799998</v>
      </c>
      <c r="G2276" s="66" t="s">
        <v>88</v>
      </c>
      <c r="H2276" s="68">
        <v>3.4107601632198998E-4</v>
      </c>
      <c r="I2276" s="87">
        <v>122.20074734520099</v>
      </c>
      <c r="J2276" s="69" t="str">
        <f>_xlfn.XLOOKUP(SimpleBB[[#This Row],[customer_code]],'Input  - indicative charges'!$B$13:$B$69,'Input  - indicative charges'!$E$13:$E$69)</f>
        <v>North Island generation</v>
      </c>
      <c r="K2276" s="70">
        <f t="shared" si="35"/>
        <v>112.96891345504449</v>
      </c>
    </row>
    <row r="2277" spans="1:11" x14ac:dyDescent="0.25">
      <c r="A2277" s="65">
        <v>44501</v>
      </c>
      <c r="B2277" s="66" t="s">
        <v>210</v>
      </c>
      <c r="C2277" s="66" t="s">
        <v>137</v>
      </c>
      <c r="D2277" s="67">
        <v>278146.18</v>
      </c>
      <c r="E2277" s="66">
        <v>1.2881</v>
      </c>
      <c r="F2277" s="67">
        <v>358280.09445799998</v>
      </c>
      <c r="G2277" s="66" t="s">
        <v>90</v>
      </c>
      <c r="H2277" s="68">
        <v>4.0301747014108699E-2</v>
      </c>
      <c r="I2277" s="87">
        <v>14439.313727037201</v>
      </c>
      <c r="J2277" s="69" t="str">
        <f>_xlfn.XLOOKUP(SimpleBB[[#This Row],[customer_code]],'Input  - indicative charges'!$B$13:$B$69,'Input  - indicative charges'!$E$13:$E$69)</f>
        <v>Upper South Island distributor</v>
      </c>
      <c r="K2277" s="70">
        <f t="shared" si="35"/>
        <v>13348.474687900185</v>
      </c>
    </row>
    <row r="2278" spans="1:11" x14ac:dyDescent="0.25">
      <c r="A2278" s="65">
        <v>44501</v>
      </c>
      <c r="B2278" s="66" t="s">
        <v>210</v>
      </c>
      <c r="C2278" s="66" t="s">
        <v>137</v>
      </c>
      <c r="D2278" s="67">
        <v>278146.18</v>
      </c>
      <c r="E2278" s="66">
        <v>1.2881</v>
      </c>
      <c r="F2278" s="67">
        <v>358280.09445799998</v>
      </c>
      <c r="G2278" s="66" t="s">
        <v>92</v>
      </c>
      <c r="H2278" s="68">
        <v>5.3458719990827404E-6</v>
      </c>
      <c r="I2278" s="87">
        <v>1.9153195247917401</v>
      </c>
      <c r="J2278" s="69" t="str">
        <f>_xlfn.XLOOKUP(SimpleBB[[#This Row],[customer_code]],'Input  - indicative charges'!$B$13:$B$69,'Input  - indicative charges'!$E$13:$E$69)</f>
        <v>North Island generation</v>
      </c>
      <c r="K2278" s="70">
        <f t="shared" si="35"/>
        <v>1.7706239146290479</v>
      </c>
    </row>
    <row r="2279" spans="1:11" x14ac:dyDescent="0.25">
      <c r="A2279" s="65">
        <v>44501</v>
      </c>
      <c r="B2279" s="66" t="s">
        <v>210</v>
      </c>
      <c r="C2279" s="66" t="s">
        <v>137</v>
      </c>
      <c r="D2279" s="67">
        <v>278146.18</v>
      </c>
      <c r="E2279" s="66">
        <v>1.2881</v>
      </c>
      <c r="F2279" s="67">
        <v>358280.09445799998</v>
      </c>
      <c r="G2279" s="66" t="s">
        <v>94</v>
      </c>
      <c r="H2279" s="68">
        <v>3.2268895815224399E-5</v>
      </c>
      <c r="I2279" s="87">
        <v>11.5613030407339</v>
      </c>
      <c r="J2279" s="69" t="str">
        <f>_xlfn.XLOOKUP(SimpleBB[[#This Row],[customer_code]],'Input  - indicative charges'!$B$13:$B$69,'Input  - indicative charges'!$E$13:$E$69)</f>
        <v>North Island generation</v>
      </c>
      <c r="K2279" s="70">
        <f t="shared" si="35"/>
        <v>10.687887521233739</v>
      </c>
    </row>
    <row r="2280" spans="1:11" x14ac:dyDescent="0.25">
      <c r="A2280" s="65">
        <v>44501</v>
      </c>
      <c r="B2280" s="66" t="s">
        <v>210</v>
      </c>
      <c r="C2280" s="66" t="s">
        <v>137</v>
      </c>
      <c r="D2280" s="67">
        <v>278146.18</v>
      </c>
      <c r="E2280" s="66">
        <v>1.2881</v>
      </c>
      <c r="F2280" s="67">
        <v>358280.09445799998</v>
      </c>
      <c r="G2280" s="66" t="s">
        <v>96</v>
      </c>
      <c r="H2280" s="68">
        <v>1.1313693520826199E-3</v>
      </c>
      <c r="I2280" s="87">
        <v>405.34711833104802</v>
      </c>
      <c r="J2280" s="69" t="str">
        <f>_xlfn.XLOOKUP(SimpleBB[[#This Row],[customer_code]],'Input  - indicative charges'!$B$13:$B$69,'Input  - indicative charges'!$E$13:$E$69)</f>
        <v>Upper North Island distributor</v>
      </c>
      <c r="K2280" s="70">
        <f t="shared" si="35"/>
        <v>374.72457840733608</v>
      </c>
    </row>
    <row r="2281" spans="1:11" x14ac:dyDescent="0.25">
      <c r="A2281" s="65">
        <v>44501</v>
      </c>
      <c r="B2281" s="66" t="s">
        <v>210</v>
      </c>
      <c r="C2281" s="66" t="s">
        <v>137</v>
      </c>
      <c r="D2281" s="67">
        <v>278146.18</v>
      </c>
      <c r="E2281" s="66">
        <v>1.2881</v>
      </c>
      <c r="F2281" s="67">
        <v>358280.09445799998</v>
      </c>
      <c r="G2281" s="66" t="s">
        <v>98</v>
      </c>
      <c r="H2281" s="68">
        <v>3.3338825030165701E-4</v>
      </c>
      <c r="I2281" s="87">
        <v>119.446373809265</v>
      </c>
      <c r="J2281" s="69" t="str">
        <f>_xlfn.XLOOKUP(SimpleBB[[#This Row],[customer_code]],'Input  - indicative charges'!$B$13:$B$69,'Input  - indicative charges'!$E$13:$E$69)</f>
        <v>Major Industrial</v>
      </c>
      <c r="K2281" s="70">
        <f t="shared" si="35"/>
        <v>110.4226230896915</v>
      </c>
    </row>
    <row r="2282" spans="1:11" x14ac:dyDescent="0.25">
      <c r="A2282" s="65">
        <v>44501</v>
      </c>
      <c r="B2282" s="66" t="s">
        <v>210</v>
      </c>
      <c r="C2282" s="66" t="s">
        <v>137</v>
      </c>
      <c r="D2282" s="67">
        <v>278146.18</v>
      </c>
      <c r="E2282" s="66">
        <v>1.2881</v>
      </c>
      <c r="F2282" s="67">
        <v>358280.09445799998</v>
      </c>
      <c r="G2282" s="66" t="s">
        <v>100</v>
      </c>
      <c r="H2282" s="68">
        <v>9.0468780107810396E-5</v>
      </c>
      <c r="I2282" s="87">
        <v>32.413163082526303</v>
      </c>
      <c r="J2282" s="69" t="str">
        <f>_xlfn.XLOOKUP(SimpleBB[[#This Row],[customer_code]],'Input  - indicative charges'!$B$13:$B$69,'Input  - indicative charges'!$E$13:$E$69)</f>
        <v>North Island generation</v>
      </c>
      <c r="K2282" s="70">
        <f t="shared" si="35"/>
        <v>29.964463349232997</v>
      </c>
    </row>
    <row r="2283" spans="1:11" x14ac:dyDescent="0.25">
      <c r="A2283" s="65">
        <v>44501</v>
      </c>
      <c r="B2283" s="66" t="s">
        <v>210</v>
      </c>
      <c r="C2283" s="66" t="s">
        <v>137</v>
      </c>
      <c r="D2283" s="67">
        <v>278146.18</v>
      </c>
      <c r="E2283" s="66">
        <v>1.2881</v>
      </c>
      <c r="F2283" s="67">
        <v>358280.09445799998</v>
      </c>
      <c r="G2283" s="66" t="s">
        <v>102</v>
      </c>
      <c r="H2283" s="68">
        <v>1.46641467213424E-2</v>
      </c>
      <c r="I2283" s="87">
        <v>5253.8718724685396</v>
      </c>
      <c r="J2283" s="69" t="str">
        <f>_xlfn.XLOOKUP(SimpleBB[[#This Row],[customer_code]],'Input  - indicative charges'!$B$13:$B$69,'Input  - indicative charges'!$E$13:$E$69)</f>
        <v>Lower North Island distributor</v>
      </c>
      <c r="K2283" s="70">
        <f t="shared" si="35"/>
        <v>4856.9604503985838</v>
      </c>
    </row>
    <row r="2284" spans="1:11" x14ac:dyDescent="0.25">
      <c r="A2284" s="65">
        <v>44501</v>
      </c>
      <c r="B2284" s="66" t="s">
        <v>210</v>
      </c>
      <c r="C2284" s="66" t="s">
        <v>137</v>
      </c>
      <c r="D2284" s="67">
        <v>278146.18</v>
      </c>
      <c r="E2284" s="66">
        <v>1.2881</v>
      </c>
      <c r="F2284" s="67">
        <v>358280.09445799998</v>
      </c>
      <c r="G2284" s="66" t="s">
        <v>104</v>
      </c>
      <c r="H2284" s="68">
        <v>6.2974985407306802E-3</v>
      </c>
      <c r="I2284" s="87">
        <v>2256.2683720220998</v>
      </c>
      <c r="J2284" s="69" t="str">
        <f>_xlfn.XLOOKUP(SimpleBB[[#This Row],[customer_code]],'Input  - indicative charges'!$B$13:$B$69,'Input  - indicative charges'!$E$13:$E$69)</f>
        <v>Lower North Island distributor</v>
      </c>
      <c r="K2284" s="70">
        <f t="shared" si="35"/>
        <v>2085.8152833574181</v>
      </c>
    </row>
    <row r="2285" spans="1:11" x14ac:dyDescent="0.25">
      <c r="A2285" s="65">
        <v>44501</v>
      </c>
      <c r="B2285" s="66" t="s">
        <v>210</v>
      </c>
      <c r="C2285" s="66" t="s">
        <v>137</v>
      </c>
      <c r="D2285" s="67">
        <v>278146.18</v>
      </c>
      <c r="E2285" s="66">
        <v>1.2881</v>
      </c>
      <c r="F2285" s="67">
        <v>358280.09445799998</v>
      </c>
      <c r="G2285" s="66" t="s">
        <v>106</v>
      </c>
      <c r="H2285" s="68">
        <v>6.87914987699524E-2</v>
      </c>
      <c r="I2285" s="87">
        <v>24646.624677205898</v>
      </c>
      <c r="J2285" s="69" t="str">
        <f>_xlfn.XLOOKUP(SimpleBB[[#This Row],[customer_code]],'Input  - indicative charges'!$B$13:$B$69,'Input  - indicative charges'!$E$13:$E$69)</f>
        <v>Upper North Island distributor</v>
      </c>
      <c r="K2285" s="70">
        <f t="shared" si="35"/>
        <v>22784.659428088027</v>
      </c>
    </row>
    <row r="2286" spans="1:11" x14ac:dyDescent="0.25">
      <c r="A2286" s="65">
        <v>44501</v>
      </c>
      <c r="B2286" s="66" t="s">
        <v>210</v>
      </c>
      <c r="C2286" s="66" t="s">
        <v>137</v>
      </c>
      <c r="D2286" s="67">
        <v>278146.18</v>
      </c>
      <c r="E2286" s="66">
        <v>1.2881</v>
      </c>
      <c r="F2286" s="67">
        <v>358280.09445799998</v>
      </c>
      <c r="G2286" s="66" t="s">
        <v>108</v>
      </c>
      <c r="H2286" s="68">
        <v>1.8664468972102799E-3</v>
      </c>
      <c r="I2286" s="87">
        <v>668.71077063334201</v>
      </c>
      <c r="J2286" s="69" t="str">
        <f>_xlfn.XLOOKUP(SimpleBB[[#This Row],[customer_code]],'Input  - indicative charges'!$B$13:$B$69,'Input  - indicative charges'!$E$13:$E$69)</f>
        <v>Lower North Island distributor</v>
      </c>
      <c r="K2286" s="70">
        <f t="shared" si="35"/>
        <v>618.19203904484812</v>
      </c>
    </row>
    <row r="2287" spans="1:11" x14ac:dyDescent="0.25">
      <c r="A2287" s="65">
        <v>44501</v>
      </c>
      <c r="B2287" s="66" t="s">
        <v>210</v>
      </c>
      <c r="C2287" s="66" t="s">
        <v>137</v>
      </c>
      <c r="D2287" s="67">
        <v>278146.18</v>
      </c>
      <c r="E2287" s="66">
        <v>1.2881</v>
      </c>
      <c r="F2287" s="67">
        <v>358280.09445799998</v>
      </c>
      <c r="G2287" s="66" t="s">
        <v>110</v>
      </c>
      <c r="H2287" s="68">
        <v>1.80412278604071E-2</v>
      </c>
      <c r="I2287" s="87">
        <v>6463.8128219649798</v>
      </c>
      <c r="J2287" s="69" t="str">
        <f>_xlfn.XLOOKUP(SimpleBB[[#This Row],[customer_code]],'Input  - indicative charges'!$B$13:$B$69,'Input  - indicative charges'!$E$13:$E$69)</f>
        <v>Lower South Island distributor</v>
      </c>
      <c r="K2287" s="70">
        <f t="shared" si="35"/>
        <v>5975.4946441646707</v>
      </c>
    </row>
    <row r="2288" spans="1:11" x14ac:dyDescent="0.25">
      <c r="A2288" s="65">
        <v>44501</v>
      </c>
      <c r="B2288" s="66" t="s">
        <v>210</v>
      </c>
      <c r="C2288" s="66" t="s">
        <v>137</v>
      </c>
      <c r="D2288" s="67">
        <v>278146.18</v>
      </c>
      <c r="E2288" s="66">
        <v>1.2881</v>
      </c>
      <c r="F2288" s="67">
        <v>358280.09445799998</v>
      </c>
      <c r="G2288" s="66" t="s">
        <v>112</v>
      </c>
      <c r="H2288" s="68">
        <v>2.8175844826599199E-4</v>
      </c>
      <c r="I2288" s="87">
        <v>100.948443459079</v>
      </c>
      <c r="J2288" s="69" t="str">
        <f>_xlfn.XLOOKUP(SimpleBB[[#This Row],[customer_code]],'Input  - indicative charges'!$B$13:$B$69,'Input  - indicative charges'!$E$13:$E$69)</f>
        <v>North Island generation</v>
      </c>
      <c r="K2288" s="70">
        <f t="shared" si="35"/>
        <v>93.32214589764537</v>
      </c>
    </row>
    <row r="2289" spans="1:11" x14ac:dyDescent="0.25">
      <c r="A2289" s="65">
        <v>44501</v>
      </c>
      <c r="B2289" s="66" t="s">
        <v>210</v>
      </c>
      <c r="C2289" s="66" t="s">
        <v>137</v>
      </c>
      <c r="D2289" s="67">
        <v>278146.18</v>
      </c>
      <c r="E2289" s="66">
        <v>1.2881</v>
      </c>
      <c r="F2289" s="67">
        <v>358280.09445799998</v>
      </c>
      <c r="G2289" s="66" t="s">
        <v>114</v>
      </c>
      <c r="H2289" s="68">
        <v>7.4465048216663301E-3</v>
      </c>
      <c r="I2289" s="87">
        <v>2667.9344508885601</v>
      </c>
      <c r="J2289" s="69" t="str">
        <f>_xlfn.XLOOKUP(SimpleBB[[#This Row],[customer_code]],'Input  - indicative charges'!$B$13:$B$69,'Input  - indicative charges'!$E$13:$E$69)</f>
        <v>Lower North Island distributor</v>
      </c>
      <c r="K2289" s="70">
        <f t="shared" si="35"/>
        <v>2466.3814471998608</v>
      </c>
    </row>
    <row r="2290" spans="1:11" x14ac:dyDescent="0.25">
      <c r="A2290" s="65">
        <v>44501</v>
      </c>
      <c r="B2290" s="66" t="s">
        <v>210</v>
      </c>
      <c r="C2290" s="66" t="s">
        <v>137</v>
      </c>
      <c r="D2290" s="67">
        <v>278146.18</v>
      </c>
      <c r="E2290" s="66">
        <v>1.2881</v>
      </c>
      <c r="F2290" s="67">
        <v>358280.09445799998</v>
      </c>
      <c r="G2290" s="66" t="s">
        <v>116</v>
      </c>
      <c r="H2290" s="68">
        <v>1.8300035755956601E-3</v>
      </c>
      <c r="I2290" s="87">
        <v>655.65385392289295</v>
      </c>
      <c r="J2290" s="69" t="str">
        <f>_xlfn.XLOOKUP(SimpleBB[[#This Row],[customer_code]],'Input  - indicative charges'!$B$13:$B$69,'Input  - indicative charges'!$E$13:$E$69)</f>
        <v>Major Industrial</v>
      </c>
      <c r="K2290" s="70">
        <f t="shared" si="35"/>
        <v>606.12152617240474</v>
      </c>
    </row>
    <row r="2291" spans="1:11" x14ac:dyDescent="0.25">
      <c r="A2291" s="65">
        <v>44501</v>
      </c>
      <c r="B2291" s="66" t="s">
        <v>210</v>
      </c>
      <c r="C2291" s="66" t="s">
        <v>137</v>
      </c>
      <c r="D2291" s="67">
        <v>278146.18</v>
      </c>
      <c r="E2291" s="66">
        <v>1.2881</v>
      </c>
      <c r="F2291" s="67">
        <v>358280.09445799998</v>
      </c>
      <c r="G2291" s="66" t="s">
        <v>118</v>
      </c>
      <c r="H2291" s="68">
        <v>7.5363557681105402E-3</v>
      </c>
      <c r="I2291" s="87">
        <v>2700.1262564677399</v>
      </c>
      <c r="J2291" s="69" t="str">
        <f>_xlfn.XLOOKUP(SimpleBB[[#This Row],[customer_code]],'Input  - indicative charges'!$B$13:$B$69,'Input  - indicative charges'!$E$13:$E$69)</f>
        <v>Upper South Island distributor</v>
      </c>
      <c r="K2291" s="70">
        <f t="shared" si="35"/>
        <v>2496.1412758215538</v>
      </c>
    </row>
    <row r="2292" spans="1:11" x14ac:dyDescent="0.25">
      <c r="A2292" s="65">
        <v>44501</v>
      </c>
      <c r="B2292" s="66" t="s">
        <v>210</v>
      </c>
      <c r="C2292" s="66" t="s">
        <v>137</v>
      </c>
      <c r="D2292" s="67">
        <v>278146.18</v>
      </c>
      <c r="E2292" s="66">
        <v>1.2881</v>
      </c>
      <c r="F2292" s="67">
        <v>358280.09445799998</v>
      </c>
      <c r="G2292" s="66" t="s">
        <v>120</v>
      </c>
      <c r="H2292" s="68">
        <v>1.22118057538566E-3</v>
      </c>
      <c r="I2292" s="87">
        <v>437.52469189944901</v>
      </c>
      <c r="J2292" s="69" t="str">
        <f>_xlfn.XLOOKUP(SimpleBB[[#This Row],[customer_code]],'Input  - indicative charges'!$B$13:$B$69,'Input  - indicative charges'!$E$13:$E$69)</f>
        <v>Lower North Island distributor</v>
      </c>
      <c r="K2292" s="70">
        <f t="shared" si="35"/>
        <v>404.47125019628544</v>
      </c>
    </row>
    <row r="2293" spans="1:11" x14ac:dyDescent="0.25">
      <c r="A2293" s="65">
        <v>44501</v>
      </c>
      <c r="B2293" s="66" t="s">
        <v>210</v>
      </c>
      <c r="C2293" s="66" t="s">
        <v>137</v>
      </c>
      <c r="D2293" s="67">
        <v>278146.18</v>
      </c>
      <c r="E2293" s="66">
        <v>1.2881</v>
      </c>
      <c r="F2293" s="67">
        <v>358280.09445799998</v>
      </c>
      <c r="G2293" s="66" t="s">
        <v>241</v>
      </c>
      <c r="H2293" s="68">
        <v>6.3623669485836002E-5</v>
      </c>
      <c r="I2293" s="87">
        <v>22.7950943131499</v>
      </c>
      <c r="J2293" s="69" t="str">
        <f>_xlfn.XLOOKUP(SimpleBB[[#This Row],[customer_code]],'Input  - indicative charges'!$B$13:$B$69,'Input  - indicative charges'!$E$13:$E$69)</f>
        <v>North Island generation</v>
      </c>
      <c r="K2293" s="70">
        <f t="shared" si="35"/>
        <v>21.073005628904912</v>
      </c>
    </row>
    <row r="2294" spans="1:11" x14ac:dyDescent="0.25">
      <c r="A2294" s="65">
        <v>44531</v>
      </c>
      <c r="B2294" s="66" t="s">
        <v>210</v>
      </c>
      <c r="C2294" s="66" t="s">
        <v>137</v>
      </c>
      <c r="D2294" s="67">
        <v>1557925.13</v>
      </c>
      <c r="E2294" s="66">
        <v>1.2383</v>
      </c>
      <c r="F2294" s="67">
        <v>1929178.688479</v>
      </c>
      <c r="G2294" s="66" t="s">
        <v>8</v>
      </c>
      <c r="H2294" s="68">
        <v>4.4906837034607898E-2</v>
      </c>
      <c r="I2294" s="87">
        <v>86633.312974165005</v>
      </c>
      <c r="J2294" s="69" t="str">
        <f>_xlfn.XLOOKUP(SimpleBB[[#This Row],[customer_code]],'Input  - indicative charges'!$B$13:$B$69,'Input  - indicative charges'!$E$13:$E$69)</f>
        <v>Lower South Island distributor</v>
      </c>
      <c r="K2294" s="70">
        <f t="shared" si="35"/>
        <v>80088.47284751547</v>
      </c>
    </row>
    <row r="2295" spans="1:11" x14ac:dyDescent="0.25">
      <c r="A2295" s="65">
        <v>44531</v>
      </c>
      <c r="B2295" s="66" t="s">
        <v>210</v>
      </c>
      <c r="C2295" s="66" t="s">
        <v>137</v>
      </c>
      <c r="D2295" s="67">
        <v>1557925.13</v>
      </c>
      <c r="E2295" s="66">
        <v>1.2383</v>
      </c>
      <c r="F2295" s="67">
        <v>1929178.688479</v>
      </c>
      <c r="G2295" s="66" t="s">
        <v>10</v>
      </c>
      <c r="H2295" s="68">
        <v>2.09074994420022E-3</v>
      </c>
      <c r="I2295" s="87">
        <v>4033.4302352897298</v>
      </c>
      <c r="J2295" s="69" t="str">
        <f>_xlfn.XLOOKUP(SimpleBB[[#This Row],[customer_code]],'Input  - indicative charges'!$B$13:$B$69,'Input  - indicative charges'!$E$13:$E$69)</f>
        <v>Upper South Island distributor</v>
      </c>
      <c r="K2295" s="70">
        <f t="shared" si="35"/>
        <v>3728.7188587337173</v>
      </c>
    </row>
    <row r="2296" spans="1:11" x14ac:dyDescent="0.25">
      <c r="A2296" s="65">
        <v>44531</v>
      </c>
      <c r="B2296" s="66" t="s">
        <v>210</v>
      </c>
      <c r="C2296" s="66" t="s">
        <v>137</v>
      </c>
      <c r="D2296" s="67">
        <v>1557925.13</v>
      </c>
      <c r="E2296" s="66">
        <v>1.2383</v>
      </c>
      <c r="F2296" s="67">
        <v>1929178.688479</v>
      </c>
      <c r="G2296" s="66" t="s">
        <v>12</v>
      </c>
      <c r="H2296" s="68">
        <v>4.0962985252073402E-4</v>
      </c>
      <c r="I2296" s="87">
        <v>790.24918164779695</v>
      </c>
      <c r="J2296" s="69" t="str">
        <f>_xlfn.XLOOKUP(SimpleBB[[#This Row],[customer_code]],'Input  - indicative charges'!$B$13:$B$69,'Input  - indicative charges'!$E$13:$E$69)</f>
        <v>Lower North Island distributor</v>
      </c>
      <c r="K2296" s="70">
        <f t="shared" si="35"/>
        <v>730.54865333436612</v>
      </c>
    </row>
    <row r="2297" spans="1:11" x14ac:dyDescent="0.25">
      <c r="A2297" s="65">
        <v>44531</v>
      </c>
      <c r="B2297" s="66" t="s">
        <v>210</v>
      </c>
      <c r="C2297" s="66" t="s">
        <v>137</v>
      </c>
      <c r="D2297" s="67">
        <v>1557925.13</v>
      </c>
      <c r="E2297" s="66">
        <v>1.2383</v>
      </c>
      <c r="F2297" s="67">
        <v>1929178.688479</v>
      </c>
      <c r="G2297" s="66" t="s">
        <v>14</v>
      </c>
      <c r="H2297" s="68">
        <v>3.0605697268270499E-3</v>
      </c>
      <c r="I2297" s="87">
        <v>5904.3858915987303</v>
      </c>
      <c r="J2297" s="69" t="str">
        <f>_xlfn.XLOOKUP(SimpleBB[[#This Row],[customer_code]],'Input  - indicative charges'!$B$13:$B$69,'Input  - indicative charges'!$E$13:$E$69)</f>
        <v>Upper North Island distributor</v>
      </c>
      <c r="K2297" s="70">
        <f t="shared" si="35"/>
        <v>5458.3304381026537</v>
      </c>
    </row>
    <row r="2298" spans="1:11" x14ac:dyDescent="0.25">
      <c r="A2298" s="65">
        <v>44531</v>
      </c>
      <c r="B2298" s="66" t="s">
        <v>210</v>
      </c>
      <c r="C2298" s="66" t="s">
        <v>137</v>
      </c>
      <c r="D2298" s="67">
        <v>1557925.13</v>
      </c>
      <c r="E2298" s="66">
        <v>1.2383</v>
      </c>
      <c r="F2298" s="67">
        <v>1929178.688479</v>
      </c>
      <c r="G2298" s="66" t="s">
        <v>16</v>
      </c>
      <c r="H2298" s="68">
        <v>2.6993609300270699E-2</v>
      </c>
      <c r="I2298" s="87">
        <v>52075.495787210799</v>
      </c>
      <c r="J2298" s="69" t="str">
        <f>_xlfn.XLOOKUP(SimpleBB[[#This Row],[customer_code]],'Input  - indicative charges'!$B$13:$B$69,'Input  - indicative charges'!$E$13:$E$69)</f>
        <v>South Island generation</v>
      </c>
      <c r="K2298" s="70">
        <f t="shared" si="35"/>
        <v>48141.376419699787</v>
      </c>
    </row>
    <row r="2299" spans="1:11" x14ac:dyDescent="0.25">
      <c r="A2299" s="65">
        <v>44531</v>
      </c>
      <c r="B2299" s="66" t="s">
        <v>210</v>
      </c>
      <c r="C2299" s="66" t="s">
        <v>137</v>
      </c>
      <c r="D2299" s="67">
        <v>1557925.13</v>
      </c>
      <c r="E2299" s="66">
        <v>1.2383</v>
      </c>
      <c r="F2299" s="67">
        <v>1929178.688479</v>
      </c>
      <c r="G2299" s="66" t="s">
        <v>19</v>
      </c>
      <c r="H2299" s="68">
        <v>3.05447684077567E-2</v>
      </c>
      <c r="I2299" s="87">
        <v>58926.316256770901</v>
      </c>
      <c r="J2299" s="69" t="str">
        <f>_xlfn.XLOOKUP(SimpleBB[[#This Row],[customer_code]],'Input  - indicative charges'!$B$13:$B$69,'Input  - indicative charges'!$E$13:$E$69)</f>
        <v>Lower South Island distributor</v>
      </c>
      <c r="K2299" s="70">
        <f t="shared" si="35"/>
        <v>54474.641653631072</v>
      </c>
    </row>
    <row r="2300" spans="1:11" x14ac:dyDescent="0.25">
      <c r="A2300" s="65">
        <v>44531</v>
      </c>
      <c r="B2300" s="66" t="s">
        <v>210</v>
      </c>
      <c r="C2300" s="66" t="s">
        <v>137</v>
      </c>
      <c r="D2300" s="67">
        <v>1557925.13</v>
      </c>
      <c r="E2300" s="66">
        <v>1.2383</v>
      </c>
      <c r="F2300" s="67">
        <v>1929178.688479</v>
      </c>
      <c r="G2300" s="66" t="s">
        <v>21</v>
      </c>
      <c r="H2300" s="68">
        <v>3.1723219254536299E-2</v>
      </c>
      <c r="I2300" s="87">
        <v>61199.758515798203</v>
      </c>
      <c r="J2300" s="69" t="str">
        <f>_xlfn.XLOOKUP(SimpleBB[[#This Row],[customer_code]],'Input  - indicative charges'!$B$13:$B$69,'Input  - indicative charges'!$E$13:$E$69)</f>
        <v>Upper South Island distributor</v>
      </c>
      <c r="K2300" s="70">
        <f t="shared" si="35"/>
        <v>56576.333397623355</v>
      </c>
    </row>
    <row r="2301" spans="1:11" x14ac:dyDescent="0.25">
      <c r="A2301" s="65">
        <v>44531</v>
      </c>
      <c r="B2301" s="66" t="s">
        <v>210</v>
      </c>
      <c r="C2301" s="66" t="s">
        <v>137</v>
      </c>
      <c r="D2301" s="67">
        <v>1557925.13</v>
      </c>
      <c r="E2301" s="66">
        <v>1.2383</v>
      </c>
      <c r="F2301" s="67">
        <v>1929178.688479</v>
      </c>
      <c r="G2301" s="66" t="s">
        <v>23</v>
      </c>
      <c r="H2301" s="68">
        <v>1.2947084840154899E-3</v>
      </c>
      <c r="I2301" s="87">
        <v>2497.7240151556398</v>
      </c>
      <c r="J2301" s="69" t="str">
        <f>_xlfn.XLOOKUP(SimpleBB[[#This Row],[customer_code]],'Input  - indicative charges'!$B$13:$B$69,'Input  - indicative charges'!$E$13:$E$69)</f>
        <v>Lower North Island distributor</v>
      </c>
      <c r="K2301" s="70">
        <f t="shared" si="35"/>
        <v>2309.0298073679064</v>
      </c>
    </row>
    <row r="2302" spans="1:11" x14ac:dyDescent="0.25">
      <c r="A2302" s="65">
        <v>44531</v>
      </c>
      <c r="B2302" s="66" t="s">
        <v>210</v>
      </c>
      <c r="C2302" s="66" t="s">
        <v>137</v>
      </c>
      <c r="D2302" s="67">
        <v>1557925.13</v>
      </c>
      <c r="E2302" s="66">
        <v>1.2383</v>
      </c>
      <c r="F2302" s="67">
        <v>1929178.688479</v>
      </c>
      <c r="G2302" s="66" t="s">
        <v>25</v>
      </c>
      <c r="H2302" s="68">
        <v>3.6090072222569998E-2</v>
      </c>
      <c r="I2302" s="87">
        <v>69624.198197449994</v>
      </c>
      <c r="J2302" s="69" t="str">
        <f>_xlfn.XLOOKUP(SimpleBB[[#This Row],[customer_code]],'Input  - indicative charges'!$B$13:$B$69,'Input  - indicative charges'!$E$13:$E$69)</f>
        <v>North Island generation</v>
      </c>
      <c r="K2302" s="70">
        <f t="shared" si="35"/>
        <v>64364.336482541788</v>
      </c>
    </row>
    <row r="2303" spans="1:11" x14ac:dyDescent="0.25">
      <c r="A2303" s="65">
        <v>44531</v>
      </c>
      <c r="B2303" s="66" t="s">
        <v>210</v>
      </c>
      <c r="C2303" s="66" t="s">
        <v>137</v>
      </c>
      <c r="D2303" s="67">
        <v>1557925.13</v>
      </c>
      <c r="E2303" s="66">
        <v>1.2383</v>
      </c>
      <c r="F2303" s="67">
        <v>1929178.688479</v>
      </c>
      <c r="G2303" s="66" t="s">
        <v>27</v>
      </c>
      <c r="H2303" s="68">
        <v>2.3493238516478199E-3</v>
      </c>
      <c r="I2303" s="87">
        <v>4532.26550693438</v>
      </c>
      <c r="J2303" s="69" t="str">
        <f>_xlfn.XLOOKUP(SimpleBB[[#This Row],[customer_code]],'Input  - indicative charges'!$B$13:$B$69,'Input  - indicative charges'!$E$13:$E$69)</f>
        <v>Lower North Island distributor</v>
      </c>
      <c r="K2303" s="70">
        <f t="shared" si="35"/>
        <v>4189.8688914054374</v>
      </c>
    </row>
    <row r="2304" spans="1:11" x14ac:dyDescent="0.25">
      <c r="A2304" s="65">
        <v>44531</v>
      </c>
      <c r="B2304" s="66" t="s">
        <v>210</v>
      </c>
      <c r="C2304" s="66" t="s">
        <v>137</v>
      </c>
      <c r="D2304" s="67">
        <v>1557925.13</v>
      </c>
      <c r="E2304" s="66">
        <v>1.2383</v>
      </c>
      <c r="F2304" s="67">
        <v>1929178.688479</v>
      </c>
      <c r="G2304" s="66" t="s">
        <v>29</v>
      </c>
      <c r="H2304" s="68">
        <v>2.4924596529475001E-3</v>
      </c>
      <c r="I2304" s="87">
        <v>4808.4000443600899</v>
      </c>
      <c r="J2304" s="69" t="str">
        <f>_xlfn.XLOOKUP(SimpleBB[[#This Row],[customer_code]],'Input  - indicative charges'!$B$13:$B$69,'Input  - indicative charges'!$E$13:$E$69)</f>
        <v>Lower North Island distributor</v>
      </c>
      <c r="K2304" s="70">
        <f t="shared" si="35"/>
        <v>4445.1424420022522</v>
      </c>
    </row>
    <row r="2305" spans="1:11" x14ac:dyDescent="0.25">
      <c r="A2305" s="65">
        <v>44531</v>
      </c>
      <c r="B2305" s="66" t="s">
        <v>210</v>
      </c>
      <c r="C2305" s="66" t="s">
        <v>137</v>
      </c>
      <c r="D2305" s="67">
        <v>1557925.13</v>
      </c>
      <c r="E2305" s="66">
        <v>1.2383</v>
      </c>
      <c r="F2305" s="67">
        <v>1929178.688479</v>
      </c>
      <c r="G2305" s="66" t="s">
        <v>31</v>
      </c>
      <c r="H2305" s="68">
        <v>7.6284478488879502E-6</v>
      </c>
      <c r="I2305" s="87">
        <v>14.7166390162481</v>
      </c>
      <c r="J2305" s="69" t="str">
        <f>_xlfn.XLOOKUP(SimpleBB[[#This Row],[customer_code]],'Input  - indicative charges'!$B$13:$B$69,'Input  - indicative charges'!$E$13:$E$69)</f>
        <v>Major Industrial</v>
      </c>
      <c r="K2305" s="70">
        <f t="shared" si="35"/>
        <v>13.604849033199896</v>
      </c>
    </row>
    <row r="2306" spans="1:11" x14ac:dyDescent="0.25">
      <c r="A2306" s="65">
        <v>44531</v>
      </c>
      <c r="B2306" s="66" t="s">
        <v>210</v>
      </c>
      <c r="C2306" s="66" t="s">
        <v>137</v>
      </c>
      <c r="D2306" s="67">
        <v>1557925.13</v>
      </c>
      <c r="E2306" s="66">
        <v>1.2383</v>
      </c>
      <c r="F2306" s="67">
        <v>1929178.688479</v>
      </c>
      <c r="G2306" s="66" t="s">
        <v>34</v>
      </c>
      <c r="H2306" s="68">
        <v>2.1927575575199701E-4</v>
      </c>
      <c r="I2306" s="87">
        <v>423.02211489688</v>
      </c>
      <c r="J2306" s="69" t="str">
        <f>_xlfn.XLOOKUP(SimpleBB[[#This Row],[customer_code]],'Input  - indicative charges'!$B$13:$B$69,'Input  - indicative charges'!$E$13:$E$69)</f>
        <v>Major Industrial</v>
      </c>
      <c r="K2306" s="70">
        <f t="shared" si="35"/>
        <v>391.06429154937763</v>
      </c>
    </row>
    <row r="2307" spans="1:11" x14ac:dyDescent="0.25">
      <c r="A2307" s="65">
        <v>44531</v>
      </c>
      <c r="B2307" s="66" t="s">
        <v>210</v>
      </c>
      <c r="C2307" s="66" t="s">
        <v>137</v>
      </c>
      <c r="D2307" s="67">
        <v>1557925.13</v>
      </c>
      <c r="E2307" s="66">
        <v>1.2383</v>
      </c>
      <c r="F2307" s="67">
        <v>1929178.688479</v>
      </c>
      <c r="G2307" s="66" t="s">
        <v>36</v>
      </c>
      <c r="H2307" s="68">
        <v>2.0609122514087801E-2</v>
      </c>
      <c r="I2307" s="87">
        <v>39758.679942431001</v>
      </c>
      <c r="J2307" s="69" t="str">
        <f>_xlfn.XLOOKUP(SimpleBB[[#This Row],[customer_code]],'Input  - indicative charges'!$B$13:$B$69,'Input  - indicative charges'!$E$13:$E$69)</f>
        <v>Upper South Island distributor</v>
      </c>
      <c r="K2307" s="70">
        <f t="shared" si="35"/>
        <v>36755.052412367171</v>
      </c>
    </row>
    <row r="2308" spans="1:11" x14ac:dyDescent="0.25">
      <c r="A2308" s="65">
        <v>44531</v>
      </c>
      <c r="B2308" s="66" t="s">
        <v>210</v>
      </c>
      <c r="C2308" s="66" t="s">
        <v>137</v>
      </c>
      <c r="D2308" s="67">
        <v>1557925.13</v>
      </c>
      <c r="E2308" s="66">
        <v>1.2383</v>
      </c>
      <c r="F2308" s="67">
        <v>1929178.688479</v>
      </c>
      <c r="G2308" s="66" t="s">
        <v>38</v>
      </c>
      <c r="H2308" s="68">
        <v>1.19217529754667E-5</v>
      </c>
      <c r="I2308" s="87">
        <v>22.9991917695815</v>
      </c>
      <c r="J2308" s="69" t="str">
        <f>_xlfn.XLOOKUP(SimpleBB[[#This Row],[customer_code]],'Input  - indicative charges'!$B$13:$B$69,'Input  - indicative charges'!$E$13:$E$69)</f>
        <v>North Island generation</v>
      </c>
      <c r="K2308" s="70">
        <f t="shared" si="35"/>
        <v>21.261684244976582</v>
      </c>
    </row>
    <row r="2309" spans="1:11" x14ac:dyDescent="0.25">
      <c r="A2309" s="65">
        <v>44531</v>
      </c>
      <c r="B2309" s="66" t="s">
        <v>210</v>
      </c>
      <c r="C2309" s="66" t="s">
        <v>137</v>
      </c>
      <c r="D2309" s="67">
        <v>1557925.13</v>
      </c>
      <c r="E2309" s="66">
        <v>1.2383</v>
      </c>
      <c r="F2309" s="67">
        <v>1929178.688479</v>
      </c>
      <c r="G2309" s="66" t="s">
        <v>40</v>
      </c>
      <c r="H2309" s="68">
        <v>4.4306444000250896E-6</v>
      </c>
      <c r="I2309" s="87">
        <v>8.5475047527572396</v>
      </c>
      <c r="J2309" s="69" t="str">
        <f>_xlfn.XLOOKUP(SimpleBB[[#This Row],[customer_code]],'Input  - indicative charges'!$B$13:$B$69,'Input  - indicative charges'!$E$13:$E$69)</f>
        <v>North Island generation</v>
      </c>
      <c r="K2309" s="70">
        <f t="shared" si="35"/>
        <v>7.9017710255332139</v>
      </c>
    </row>
    <row r="2310" spans="1:11" x14ac:dyDescent="0.25">
      <c r="A2310" s="65">
        <v>44531</v>
      </c>
      <c r="B2310" s="66" t="s">
        <v>210</v>
      </c>
      <c r="C2310" s="66" t="s">
        <v>137</v>
      </c>
      <c r="D2310" s="67">
        <v>1557925.13</v>
      </c>
      <c r="E2310" s="66">
        <v>1.2383</v>
      </c>
      <c r="F2310" s="67">
        <v>1929178.688479</v>
      </c>
      <c r="G2310" s="66" t="s">
        <v>42</v>
      </c>
      <c r="H2310" s="68">
        <v>0.30566249624070402</v>
      </c>
      <c r="I2310" s="87">
        <v>589677.57361485995</v>
      </c>
      <c r="J2310" s="69" t="str">
        <f>_xlfn.XLOOKUP(SimpleBB[[#This Row],[customer_code]],'Input  - indicative charges'!$B$13:$B$69,'Input  - indicative charges'!$E$13:$E$69)</f>
        <v>South Island generation</v>
      </c>
      <c r="K2310" s="70">
        <f t="shared" si="35"/>
        <v>545129.52029580052</v>
      </c>
    </row>
    <row r="2311" spans="1:11" x14ac:dyDescent="0.25">
      <c r="A2311" s="65">
        <v>44531</v>
      </c>
      <c r="B2311" s="66" t="s">
        <v>210</v>
      </c>
      <c r="C2311" s="66" t="s">
        <v>137</v>
      </c>
      <c r="D2311" s="67">
        <v>1557925.13</v>
      </c>
      <c r="E2311" s="66">
        <v>1.2383</v>
      </c>
      <c r="F2311" s="67">
        <v>1929178.688479</v>
      </c>
      <c r="G2311" s="66" t="s">
        <v>44</v>
      </c>
      <c r="H2311" s="68">
        <v>1.6950763303632901E-4</v>
      </c>
      <c r="I2311" s="87">
        <v>327.01051318820498</v>
      </c>
      <c r="J2311" s="69" t="str">
        <f>_xlfn.XLOOKUP(SimpleBB[[#This Row],[customer_code]],'Input  - indicative charges'!$B$13:$B$69,'Input  - indicative charges'!$E$13:$E$69)</f>
        <v>Major Industrial</v>
      </c>
      <c r="K2311" s="70">
        <f t="shared" si="35"/>
        <v>302.30602648355062</v>
      </c>
    </row>
    <row r="2312" spans="1:11" x14ac:dyDescent="0.25">
      <c r="A2312" s="65">
        <v>44531</v>
      </c>
      <c r="B2312" s="66" t="s">
        <v>210</v>
      </c>
      <c r="C2312" s="66" t="s">
        <v>137</v>
      </c>
      <c r="D2312" s="67">
        <v>1557925.13</v>
      </c>
      <c r="E2312" s="66">
        <v>1.2383</v>
      </c>
      <c r="F2312" s="67">
        <v>1929178.688479</v>
      </c>
      <c r="G2312" s="66" t="s">
        <v>46</v>
      </c>
      <c r="H2312" s="68">
        <v>3.8074733416477498E-2</v>
      </c>
      <c r="I2312" s="87">
        <v>73452.964276587605</v>
      </c>
      <c r="J2312" s="69" t="str">
        <f>_xlfn.XLOOKUP(SimpleBB[[#This Row],[customer_code]],'Input  - indicative charges'!$B$13:$B$69,'Input  - indicative charges'!$E$13:$E$69)</f>
        <v>Upper South Island distributor</v>
      </c>
      <c r="K2312" s="70">
        <f t="shared" si="35"/>
        <v>67903.85283764117</v>
      </c>
    </row>
    <row r="2313" spans="1:11" x14ac:dyDescent="0.25">
      <c r="A2313" s="65">
        <v>44531</v>
      </c>
      <c r="B2313" s="66" t="s">
        <v>210</v>
      </c>
      <c r="C2313" s="66" t="s">
        <v>137</v>
      </c>
      <c r="D2313" s="67">
        <v>1557925.13</v>
      </c>
      <c r="E2313" s="66">
        <v>1.2383</v>
      </c>
      <c r="F2313" s="67">
        <v>1929178.688479</v>
      </c>
      <c r="G2313" s="66" t="s">
        <v>48</v>
      </c>
      <c r="H2313" s="68">
        <v>2.2443250796409199E-3</v>
      </c>
      <c r="I2313" s="87">
        <v>4329.7041136622101</v>
      </c>
      <c r="J2313" s="69" t="str">
        <f>_xlfn.XLOOKUP(SimpleBB[[#This Row],[customer_code]],'Input  - indicative charges'!$B$13:$B$69,'Input  - indicative charges'!$E$13:$E$69)</f>
        <v>North Island generation</v>
      </c>
      <c r="K2313" s="70">
        <f t="shared" si="35"/>
        <v>4002.6102943589308</v>
      </c>
    </row>
    <row r="2314" spans="1:11" x14ac:dyDescent="0.25">
      <c r="A2314" s="65">
        <v>44531</v>
      </c>
      <c r="B2314" s="66" t="s">
        <v>210</v>
      </c>
      <c r="C2314" s="66" t="s">
        <v>137</v>
      </c>
      <c r="D2314" s="67">
        <v>1557925.13</v>
      </c>
      <c r="E2314" s="66">
        <v>1.2383</v>
      </c>
      <c r="F2314" s="67">
        <v>1929178.688479</v>
      </c>
      <c r="G2314" s="66" t="s">
        <v>50</v>
      </c>
      <c r="H2314" s="68">
        <v>4.7030357530112899E-4</v>
      </c>
      <c r="I2314" s="87">
        <v>907.29963458641805</v>
      </c>
      <c r="J2314" s="69" t="str">
        <f>_xlfn.XLOOKUP(SimpleBB[[#This Row],[customer_code]],'Input  - indicative charges'!$B$13:$B$69,'Input  - indicative charges'!$E$13:$E$69)</f>
        <v>North Island generation</v>
      </c>
      <c r="K2314" s="70">
        <f t="shared" si="35"/>
        <v>838.75635889400098</v>
      </c>
    </row>
    <row r="2315" spans="1:11" x14ac:dyDescent="0.25">
      <c r="A2315" s="65">
        <v>44531</v>
      </c>
      <c r="B2315" s="66" t="s">
        <v>210</v>
      </c>
      <c r="C2315" s="66" t="s">
        <v>137</v>
      </c>
      <c r="D2315" s="67">
        <v>1557925.13</v>
      </c>
      <c r="E2315" s="66">
        <v>1.2383</v>
      </c>
      <c r="F2315" s="67">
        <v>1929178.688479</v>
      </c>
      <c r="G2315" s="66" t="s">
        <v>52</v>
      </c>
      <c r="H2315" s="68">
        <v>9.4283701262956696E-4</v>
      </c>
      <c r="I2315" s="87">
        <v>1818.9010714741601</v>
      </c>
      <c r="J2315" s="69" t="str">
        <f>_xlfn.XLOOKUP(SimpleBB[[#This Row],[customer_code]],'Input  - indicative charges'!$B$13:$B$69,'Input  - indicative charges'!$E$13:$E$69)</f>
        <v>North Island generation</v>
      </c>
      <c r="K2315" s="70">
        <f t="shared" si="35"/>
        <v>1681.4895341531767</v>
      </c>
    </row>
    <row r="2316" spans="1:11" x14ac:dyDescent="0.25">
      <c r="A2316" s="65">
        <v>44531</v>
      </c>
      <c r="B2316" s="66" t="s">
        <v>210</v>
      </c>
      <c r="C2316" s="66" t="s">
        <v>137</v>
      </c>
      <c r="D2316" s="67">
        <v>1557925.13</v>
      </c>
      <c r="E2316" s="66">
        <v>1.2383</v>
      </c>
      <c r="F2316" s="67">
        <v>1929178.688479</v>
      </c>
      <c r="G2316" s="66" t="s">
        <v>54</v>
      </c>
      <c r="H2316" s="68">
        <v>3.3466943435247398E-3</v>
      </c>
      <c r="I2316" s="87">
        <v>6456.3714043811397</v>
      </c>
      <c r="J2316" s="69" t="str">
        <f>_xlfn.XLOOKUP(SimpleBB[[#This Row],[customer_code]],'Input  - indicative charges'!$B$13:$B$69,'Input  - indicative charges'!$E$13:$E$69)</f>
        <v>Upper South Island distributor</v>
      </c>
      <c r="K2316" s="70">
        <f t="shared" si="35"/>
        <v>5968.6153993378202</v>
      </c>
    </row>
    <row r="2317" spans="1:11" x14ac:dyDescent="0.25">
      <c r="A2317" s="65">
        <v>44531</v>
      </c>
      <c r="B2317" s="66" t="s">
        <v>210</v>
      </c>
      <c r="C2317" s="66" t="s">
        <v>137</v>
      </c>
      <c r="D2317" s="67">
        <v>1557925.13</v>
      </c>
      <c r="E2317" s="66">
        <v>1.2383</v>
      </c>
      <c r="F2317" s="67">
        <v>1929178.688479</v>
      </c>
      <c r="G2317" s="66" t="s">
        <v>56</v>
      </c>
      <c r="H2317" s="68">
        <v>8.7668567174463002E-3</v>
      </c>
      <c r="I2317" s="87">
        <v>16912.833144246299</v>
      </c>
      <c r="J2317" s="69" t="str">
        <f>_xlfn.XLOOKUP(SimpleBB[[#This Row],[customer_code]],'Input  - indicative charges'!$B$13:$B$69,'Input  - indicative charges'!$E$13:$E$69)</f>
        <v>Upper North Island distributor</v>
      </c>
      <c r="K2317" s="70">
        <f t="shared" si="35"/>
        <v>15635.128469015874</v>
      </c>
    </row>
    <row r="2318" spans="1:11" x14ac:dyDescent="0.25">
      <c r="A2318" s="65">
        <v>44531</v>
      </c>
      <c r="B2318" s="66" t="s">
        <v>210</v>
      </c>
      <c r="C2318" s="66" t="s">
        <v>137</v>
      </c>
      <c r="D2318" s="67">
        <v>1557925.13</v>
      </c>
      <c r="E2318" s="66">
        <v>1.2383</v>
      </c>
      <c r="F2318" s="67">
        <v>1929178.688479</v>
      </c>
      <c r="G2318" s="66" t="s">
        <v>58</v>
      </c>
      <c r="H2318" s="68">
        <v>5.8156401134401602E-4</v>
      </c>
      <c r="I2318" s="87">
        <v>1121.9408966712299</v>
      </c>
      <c r="J2318" s="69" t="str">
        <f>_xlfn.XLOOKUP(SimpleBB[[#This Row],[customer_code]],'Input  - indicative charges'!$B$13:$B$69,'Input  - indicative charges'!$E$13:$E$69)</f>
        <v>North Island generation</v>
      </c>
      <c r="K2318" s="70">
        <f t="shared" ref="K2318:K2381" si="36">I2318*$L$9</f>
        <v>1037.1822334252247</v>
      </c>
    </row>
    <row r="2319" spans="1:11" x14ac:dyDescent="0.25">
      <c r="A2319" s="65">
        <v>44531</v>
      </c>
      <c r="B2319" s="66" t="s">
        <v>210</v>
      </c>
      <c r="C2319" s="66" t="s">
        <v>137</v>
      </c>
      <c r="D2319" s="67">
        <v>1557925.13</v>
      </c>
      <c r="E2319" s="66">
        <v>1.2383</v>
      </c>
      <c r="F2319" s="67">
        <v>1929178.688479</v>
      </c>
      <c r="G2319" s="66" t="s">
        <v>60</v>
      </c>
      <c r="H2319" s="68">
        <v>2.0900081046887599E-2</v>
      </c>
      <c r="I2319" s="87">
        <v>40319.990943139397</v>
      </c>
      <c r="J2319" s="69" t="str">
        <f>_xlfn.XLOOKUP(SimpleBB[[#This Row],[customer_code]],'Input  - indicative charges'!$B$13:$B$69,'Input  - indicative charges'!$E$13:$E$69)</f>
        <v>Major Industrial</v>
      </c>
      <c r="K2319" s="70">
        <f t="shared" si="36"/>
        <v>37273.958353926304</v>
      </c>
    </row>
    <row r="2320" spans="1:11" x14ac:dyDescent="0.25">
      <c r="A2320" s="65">
        <v>44531</v>
      </c>
      <c r="B2320" s="66" t="s">
        <v>210</v>
      </c>
      <c r="C2320" s="66" t="s">
        <v>137</v>
      </c>
      <c r="D2320" s="67">
        <v>1557925.13</v>
      </c>
      <c r="E2320" s="66">
        <v>1.2383</v>
      </c>
      <c r="F2320" s="67">
        <v>1929178.688479</v>
      </c>
      <c r="G2320" s="66" t="s">
        <v>62</v>
      </c>
      <c r="H2320" s="68">
        <v>3.32040512930709E-3</v>
      </c>
      <c r="I2320" s="87">
        <v>6405.6548125755899</v>
      </c>
      <c r="J2320" s="69" t="str">
        <f>_xlfn.XLOOKUP(SimpleBB[[#This Row],[customer_code]],'Input  - indicative charges'!$B$13:$B$69,'Input  - indicative charges'!$E$13:$E$69)</f>
        <v>Major Industrial</v>
      </c>
      <c r="K2320" s="70">
        <f t="shared" si="36"/>
        <v>5921.7302665142779</v>
      </c>
    </row>
    <row r="2321" spans="1:11" x14ac:dyDescent="0.25">
      <c r="A2321" s="65">
        <v>44531</v>
      </c>
      <c r="B2321" s="66" t="s">
        <v>210</v>
      </c>
      <c r="C2321" s="66" t="s">
        <v>137</v>
      </c>
      <c r="D2321" s="67">
        <v>1557925.13</v>
      </c>
      <c r="E2321" s="66">
        <v>1.2383</v>
      </c>
      <c r="F2321" s="67">
        <v>1929178.688479</v>
      </c>
      <c r="G2321" s="66" t="s">
        <v>64</v>
      </c>
      <c r="H2321" s="68">
        <v>1.8037109812550899E-4</v>
      </c>
      <c r="I2321" s="87">
        <v>347.96807852128802</v>
      </c>
      <c r="J2321" s="69" t="str">
        <f>_xlfn.XLOOKUP(SimpleBB[[#This Row],[customer_code]],'Input  - indicative charges'!$B$13:$B$69,'Input  - indicative charges'!$E$13:$E$69)</f>
        <v>Major Industrial</v>
      </c>
      <c r="K2321" s="70">
        <f t="shared" si="36"/>
        <v>321.6803219422639</v>
      </c>
    </row>
    <row r="2322" spans="1:11" x14ac:dyDescent="0.25">
      <c r="A2322" s="65">
        <v>44531</v>
      </c>
      <c r="B2322" s="66" t="s">
        <v>210</v>
      </c>
      <c r="C2322" s="66" t="s">
        <v>137</v>
      </c>
      <c r="D2322" s="67">
        <v>1557925.13</v>
      </c>
      <c r="E2322" s="66">
        <v>1.2383</v>
      </c>
      <c r="F2322" s="67">
        <v>1929178.688479</v>
      </c>
      <c r="G2322" s="66" t="s">
        <v>66</v>
      </c>
      <c r="H2322" s="68">
        <v>0.203885607052221</v>
      </c>
      <c r="I2322" s="87">
        <v>393331.76801274798</v>
      </c>
      <c r="J2322" s="69" t="str">
        <f>_xlfn.XLOOKUP(SimpleBB[[#This Row],[customer_code]],'Input  - indicative charges'!$B$13:$B$69,'Input  - indicative charges'!$E$13:$E$69)</f>
        <v>Upper South Island distributor</v>
      </c>
      <c r="K2322" s="70">
        <f t="shared" si="36"/>
        <v>363616.94527309912</v>
      </c>
    </row>
    <row r="2323" spans="1:11" x14ac:dyDescent="0.25">
      <c r="A2323" s="65">
        <v>44531</v>
      </c>
      <c r="B2323" s="66" t="s">
        <v>210</v>
      </c>
      <c r="C2323" s="66" t="s">
        <v>137</v>
      </c>
      <c r="D2323" s="67">
        <v>1557925.13</v>
      </c>
      <c r="E2323" s="66">
        <v>1.2383</v>
      </c>
      <c r="F2323" s="67">
        <v>1929178.688479</v>
      </c>
      <c r="G2323" s="66" t="s">
        <v>68</v>
      </c>
      <c r="H2323" s="68">
        <v>3.36387536413073E-3</v>
      </c>
      <c r="I2323" s="87">
        <v>6489.5166631805396</v>
      </c>
      <c r="J2323" s="69" t="str">
        <f>_xlfn.XLOOKUP(SimpleBB[[#This Row],[customer_code]],'Input  - indicative charges'!$B$13:$B$69,'Input  - indicative charges'!$E$13:$E$69)</f>
        <v>Major Industrial</v>
      </c>
      <c r="K2323" s="70">
        <f t="shared" si="36"/>
        <v>5999.2566511640234</v>
      </c>
    </row>
    <row r="2324" spans="1:11" x14ac:dyDescent="0.25">
      <c r="A2324" s="65">
        <v>44531</v>
      </c>
      <c r="B2324" s="66" t="s">
        <v>210</v>
      </c>
      <c r="C2324" s="66" t="s">
        <v>137</v>
      </c>
      <c r="D2324" s="67">
        <v>1557925.13</v>
      </c>
      <c r="E2324" s="66">
        <v>1.2383</v>
      </c>
      <c r="F2324" s="67">
        <v>1929178.688479</v>
      </c>
      <c r="G2324" s="66" t="s">
        <v>70</v>
      </c>
      <c r="H2324" s="68">
        <v>1.6406856206139801E-2</v>
      </c>
      <c r="I2324" s="87">
        <v>31651.757337824401</v>
      </c>
      <c r="J2324" s="69" t="str">
        <f>_xlfn.XLOOKUP(SimpleBB[[#This Row],[customer_code]],'Input  - indicative charges'!$B$13:$B$69,'Input  - indicative charges'!$E$13:$E$69)</f>
        <v>Lower North Island distributor</v>
      </c>
      <c r="K2324" s="70">
        <f t="shared" si="36"/>
        <v>29260.579113284577</v>
      </c>
    </row>
    <row r="2325" spans="1:11" x14ac:dyDescent="0.25">
      <c r="A2325" s="65">
        <v>44531</v>
      </c>
      <c r="B2325" s="66" t="s">
        <v>210</v>
      </c>
      <c r="C2325" s="66" t="s">
        <v>137</v>
      </c>
      <c r="D2325" s="67">
        <v>1557925.13</v>
      </c>
      <c r="E2325" s="66">
        <v>1.2383</v>
      </c>
      <c r="F2325" s="67">
        <v>1929178.688479</v>
      </c>
      <c r="G2325" s="66" t="s">
        <v>72</v>
      </c>
      <c r="H2325" s="68">
        <v>1.5543712867389901E-2</v>
      </c>
      <c r="I2325" s="87">
        <v>29986.599603605398</v>
      </c>
      <c r="J2325" s="69" t="str">
        <f>_xlfn.XLOOKUP(SimpleBB[[#This Row],[customer_code]],'Input  - indicative charges'!$B$13:$B$69,'Input  - indicative charges'!$E$13:$E$69)</f>
        <v>Lower South Island distributor</v>
      </c>
      <c r="K2325" s="70">
        <f t="shared" si="36"/>
        <v>27721.218151484602</v>
      </c>
    </row>
    <row r="2326" spans="1:11" x14ac:dyDescent="0.25">
      <c r="A2326" s="65">
        <v>44531</v>
      </c>
      <c r="B2326" s="66" t="s">
        <v>210</v>
      </c>
      <c r="C2326" s="66" t="s">
        <v>137</v>
      </c>
      <c r="D2326" s="67">
        <v>1557925.13</v>
      </c>
      <c r="E2326" s="66">
        <v>1.2383</v>
      </c>
      <c r="F2326" s="67">
        <v>1929178.688479</v>
      </c>
      <c r="G2326" s="66" t="s">
        <v>74</v>
      </c>
      <c r="H2326" s="68">
        <v>1.06120009737374E-4</v>
      </c>
      <c r="I2326" s="87">
        <v>204.724461206527</v>
      </c>
      <c r="J2326" s="69" t="str">
        <f>_xlfn.XLOOKUP(SimpleBB[[#This Row],[customer_code]],'Input  - indicative charges'!$B$13:$B$69,'Input  - indicative charges'!$E$13:$E$69)</f>
        <v>Major Industrial</v>
      </c>
      <c r="K2326" s="70">
        <f t="shared" si="36"/>
        <v>189.25825285534975</v>
      </c>
    </row>
    <row r="2327" spans="1:11" x14ac:dyDescent="0.25">
      <c r="A2327" s="65">
        <v>44531</v>
      </c>
      <c r="B2327" s="66" t="s">
        <v>210</v>
      </c>
      <c r="C2327" s="66" t="s">
        <v>137</v>
      </c>
      <c r="D2327" s="67">
        <v>1557925.13</v>
      </c>
      <c r="E2327" s="66">
        <v>1.2383</v>
      </c>
      <c r="F2327" s="67">
        <v>1929178.688479</v>
      </c>
      <c r="G2327" s="66" t="s">
        <v>76</v>
      </c>
      <c r="H2327" s="68">
        <v>2.8649261345803801E-4</v>
      </c>
      <c r="I2327" s="87">
        <v>552.69544428990002</v>
      </c>
      <c r="J2327" s="69" t="str">
        <f>_xlfn.XLOOKUP(SimpleBB[[#This Row],[customer_code]],'Input  - indicative charges'!$B$13:$B$69,'Input  - indicative charges'!$E$13:$E$69)</f>
        <v>Lower North Island distributor</v>
      </c>
      <c r="K2327" s="70">
        <f t="shared" si="36"/>
        <v>510.94125993031486</v>
      </c>
    </row>
    <row r="2328" spans="1:11" x14ac:dyDescent="0.25">
      <c r="A2328" s="65">
        <v>44531</v>
      </c>
      <c r="B2328" s="66" t="s">
        <v>210</v>
      </c>
      <c r="C2328" s="66" t="s">
        <v>137</v>
      </c>
      <c r="D2328" s="67">
        <v>1557925.13</v>
      </c>
      <c r="E2328" s="66">
        <v>1.2383</v>
      </c>
      <c r="F2328" s="67">
        <v>1929178.688479</v>
      </c>
      <c r="G2328" s="66" t="s">
        <v>78</v>
      </c>
      <c r="H2328" s="68">
        <v>1.33261154508542E-5</v>
      </c>
      <c r="I2328" s="87">
        <v>25.708457927998602</v>
      </c>
      <c r="J2328" s="69" t="str">
        <f>_xlfn.XLOOKUP(SimpleBB[[#This Row],[customer_code]],'Input  - indicative charges'!$B$13:$B$69,'Input  - indicative charges'!$E$13:$E$69)</f>
        <v>North Island generation</v>
      </c>
      <c r="K2328" s="70">
        <f t="shared" si="36"/>
        <v>23.766274935509063</v>
      </c>
    </row>
    <row r="2329" spans="1:11" x14ac:dyDescent="0.25">
      <c r="A2329" s="65">
        <v>44531</v>
      </c>
      <c r="B2329" s="66" t="s">
        <v>210</v>
      </c>
      <c r="C2329" s="66" t="s">
        <v>137</v>
      </c>
      <c r="D2329" s="67">
        <v>1557925.13</v>
      </c>
      <c r="E2329" s="66">
        <v>1.2383</v>
      </c>
      <c r="F2329" s="67">
        <v>1929178.688479</v>
      </c>
      <c r="G2329" s="66" t="s">
        <v>80</v>
      </c>
      <c r="H2329" s="68">
        <v>3.2250400291788399E-6</v>
      </c>
      <c r="I2329" s="87">
        <v>6.2216784937835099</v>
      </c>
      <c r="J2329" s="69" t="str">
        <f>_xlfn.XLOOKUP(SimpleBB[[#This Row],[customer_code]],'Input  - indicative charges'!$B$13:$B$69,'Input  - indicative charges'!$E$13:$E$69)</f>
        <v>Major Industrial</v>
      </c>
      <c r="K2329" s="70">
        <f t="shared" si="36"/>
        <v>5.7516527073591837</v>
      </c>
    </row>
    <row r="2330" spans="1:11" x14ac:dyDescent="0.25">
      <c r="A2330" s="65">
        <v>44531</v>
      </c>
      <c r="B2330" s="66" t="s">
        <v>210</v>
      </c>
      <c r="C2330" s="66" t="s">
        <v>137</v>
      </c>
      <c r="D2330" s="67">
        <v>1557925.13</v>
      </c>
      <c r="E2330" s="66">
        <v>1.2383</v>
      </c>
      <c r="F2330" s="67">
        <v>1929178.688479</v>
      </c>
      <c r="G2330" s="66" t="s">
        <v>82</v>
      </c>
      <c r="H2330" s="68">
        <v>2.63810642465579E-3</v>
      </c>
      <c r="I2330" s="87">
        <v>5089.3786923854896</v>
      </c>
      <c r="J2330" s="69" t="str">
        <f>_xlfn.XLOOKUP(SimpleBB[[#This Row],[customer_code]],'Input  - indicative charges'!$B$13:$B$69,'Input  - indicative charges'!$E$13:$E$69)</f>
        <v>Major Industrial</v>
      </c>
      <c r="K2330" s="70">
        <f t="shared" si="36"/>
        <v>4704.8941477903545</v>
      </c>
    </row>
    <row r="2331" spans="1:11" x14ac:dyDescent="0.25">
      <c r="A2331" s="65">
        <v>44531</v>
      </c>
      <c r="B2331" s="66" t="s">
        <v>210</v>
      </c>
      <c r="C2331" s="66" t="s">
        <v>137</v>
      </c>
      <c r="D2331" s="67">
        <v>1557925.13</v>
      </c>
      <c r="E2331" s="66">
        <v>1.2383</v>
      </c>
      <c r="F2331" s="67">
        <v>1929178.688479</v>
      </c>
      <c r="G2331" s="66" t="s">
        <v>84</v>
      </c>
      <c r="H2331" s="68">
        <v>3.4207500202846902E-7</v>
      </c>
      <c r="I2331" s="87">
        <v>0.65992380377473403</v>
      </c>
      <c r="J2331" s="69" t="str">
        <f>_xlfn.XLOOKUP(SimpleBB[[#This Row],[customer_code]],'Input  - indicative charges'!$B$13:$B$69,'Input  - indicative charges'!$E$13:$E$69)</f>
        <v>Major Industrial</v>
      </c>
      <c r="K2331" s="70">
        <f t="shared" si="36"/>
        <v>0.6100688964279023</v>
      </c>
    </row>
    <row r="2332" spans="1:11" x14ac:dyDescent="0.25">
      <c r="A2332" s="65">
        <v>44531</v>
      </c>
      <c r="B2332" s="66" t="s">
        <v>210</v>
      </c>
      <c r="C2332" s="66" t="s">
        <v>137</v>
      </c>
      <c r="D2332" s="67">
        <v>1557925.13</v>
      </c>
      <c r="E2332" s="66">
        <v>1.2383</v>
      </c>
      <c r="F2332" s="67">
        <v>1929178.688479</v>
      </c>
      <c r="G2332" s="66" t="s">
        <v>86</v>
      </c>
      <c r="H2332" s="68">
        <v>7.92425150424773E-6</v>
      </c>
      <c r="I2332" s="87">
        <v>15.287297124142301</v>
      </c>
      <c r="J2332" s="69" t="str">
        <f>_xlfn.XLOOKUP(SimpleBB[[#This Row],[customer_code]],'Input  - indicative charges'!$B$13:$B$69,'Input  - indicative charges'!$E$13:$E$69)</f>
        <v>North Island generation</v>
      </c>
      <c r="K2332" s="70">
        <f t="shared" si="36"/>
        <v>14.132395941084262</v>
      </c>
    </row>
    <row r="2333" spans="1:11" x14ac:dyDescent="0.25">
      <c r="A2333" s="65">
        <v>44531</v>
      </c>
      <c r="B2333" s="66" t="s">
        <v>210</v>
      </c>
      <c r="C2333" s="66" t="s">
        <v>137</v>
      </c>
      <c r="D2333" s="67">
        <v>1557925.13</v>
      </c>
      <c r="E2333" s="66">
        <v>1.2383</v>
      </c>
      <c r="F2333" s="67">
        <v>1929178.688479</v>
      </c>
      <c r="G2333" s="66" t="s">
        <v>88</v>
      </c>
      <c r="H2333" s="68">
        <v>3.4107601632198998E-4</v>
      </c>
      <c r="I2333" s="87">
        <v>657.99658183969905</v>
      </c>
      <c r="J2333" s="69" t="str">
        <f>_xlfn.XLOOKUP(SimpleBB[[#This Row],[customer_code]],'Input  - indicative charges'!$B$13:$B$69,'Input  - indicative charges'!$E$13:$E$69)</f>
        <v>North Island generation</v>
      </c>
      <c r="K2333" s="70">
        <f t="shared" si="36"/>
        <v>608.28726928799119</v>
      </c>
    </row>
    <row r="2334" spans="1:11" x14ac:dyDescent="0.25">
      <c r="A2334" s="65">
        <v>44531</v>
      </c>
      <c r="B2334" s="66" t="s">
        <v>210</v>
      </c>
      <c r="C2334" s="66" t="s">
        <v>137</v>
      </c>
      <c r="D2334" s="67">
        <v>1557925.13</v>
      </c>
      <c r="E2334" s="66">
        <v>1.2383</v>
      </c>
      <c r="F2334" s="67">
        <v>1929178.688479</v>
      </c>
      <c r="G2334" s="66" t="s">
        <v>90</v>
      </c>
      <c r="H2334" s="68">
        <v>4.0301747014108699E-2</v>
      </c>
      <c r="I2334" s="87">
        <v>77749.2714480906</v>
      </c>
      <c r="J2334" s="69" t="str">
        <f>_xlfn.XLOOKUP(SimpleBB[[#This Row],[customer_code]],'Input  - indicative charges'!$B$13:$B$69,'Input  - indicative charges'!$E$13:$E$69)</f>
        <v>Upper South Island distributor</v>
      </c>
      <c r="K2334" s="70">
        <f t="shared" si="36"/>
        <v>71875.589210601</v>
      </c>
    </row>
    <row r="2335" spans="1:11" x14ac:dyDescent="0.25">
      <c r="A2335" s="65">
        <v>44531</v>
      </c>
      <c r="B2335" s="66" t="s">
        <v>210</v>
      </c>
      <c r="C2335" s="66" t="s">
        <v>137</v>
      </c>
      <c r="D2335" s="67">
        <v>1557925.13</v>
      </c>
      <c r="E2335" s="66">
        <v>1.2383</v>
      </c>
      <c r="F2335" s="67">
        <v>1929178.688479</v>
      </c>
      <c r="G2335" s="66" t="s">
        <v>92</v>
      </c>
      <c r="H2335" s="68">
        <v>5.3458719990827404E-6</v>
      </c>
      <c r="I2335" s="87">
        <v>10.313142331967001</v>
      </c>
      <c r="J2335" s="69" t="str">
        <f>_xlfn.XLOOKUP(SimpleBB[[#This Row],[customer_code]],'Input  - indicative charges'!$B$13:$B$69,'Input  - indicative charges'!$E$13:$E$69)</f>
        <v>North Island generation</v>
      </c>
      <c r="K2335" s="70">
        <f t="shared" si="36"/>
        <v>9.5340209357180292</v>
      </c>
    </row>
    <row r="2336" spans="1:11" x14ac:dyDescent="0.25">
      <c r="A2336" s="65">
        <v>44531</v>
      </c>
      <c r="B2336" s="66" t="s">
        <v>210</v>
      </c>
      <c r="C2336" s="66" t="s">
        <v>137</v>
      </c>
      <c r="D2336" s="67">
        <v>1557925.13</v>
      </c>
      <c r="E2336" s="66">
        <v>1.2383</v>
      </c>
      <c r="F2336" s="67">
        <v>1929178.688479</v>
      </c>
      <c r="G2336" s="66" t="s">
        <v>94</v>
      </c>
      <c r="H2336" s="68">
        <v>3.2268895815224399E-5</v>
      </c>
      <c r="I2336" s="87">
        <v>62.252466107480203</v>
      </c>
      <c r="J2336" s="69" t="str">
        <f>_xlfn.XLOOKUP(SimpleBB[[#This Row],[customer_code]],'Input  - indicative charges'!$B$13:$B$69,'Input  - indicative charges'!$E$13:$E$69)</f>
        <v>North Island generation</v>
      </c>
      <c r="K2336" s="70">
        <f t="shared" si="36"/>
        <v>57.549512657176081</v>
      </c>
    </row>
    <row r="2337" spans="1:11" x14ac:dyDescent="0.25">
      <c r="A2337" s="65">
        <v>44531</v>
      </c>
      <c r="B2337" s="66" t="s">
        <v>210</v>
      </c>
      <c r="C2337" s="66" t="s">
        <v>137</v>
      </c>
      <c r="D2337" s="67">
        <v>1557925.13</v>
      </c>
      <c r="E2337" s="66">
        <v>1.2383</v>
      </c>
      <c r="F2337" s="67">
        <v>1929178.688479</v>
      </c>
      <c r="G2337" s="66" t="s">
        <v>96</v>
      </c>
      <c r="H2337" s="68">
        <v>1.1313693520826199E-3</v>
      </c>
      <c r="I2337" s="87">
        <v>2182.6136428360801</v>
      </c>
      <c r="J2337" s="69" t="str">
        <f>_xlfn.XLOOKUP(SimpleBB[[#This Row],[customer_code]],'Input  - indicative charges'!$B$13:$B$69,'Input  - indicative charges'!$E$13:$E$69)</f>
        <v>Upper North Island distributor</v>
      </c>
      <c r="K2337" s="70">
        <f t="shared" si="36"/>
        <v>2017.7249082350361</v>
      </c>
    </row>
    <row r="2338" spans="1:11" x14ac:dyDescent="0.25">
      <c r="A2338" s="65">
        <v>44531</v>
      </c>
      <c r="B2338" s="66" t="s">
        <v>210</v>
      </c>
      <c r="C2338" s="66" t="s">
        <v>137</v>
      </c>
      <c r="D2338" s="67">
        <v>1557925.13</v>
      </c>
      <c r="E2338" s="66">
        <v>1.2383</v>
      </c>
      <c r="F2338" s="67">
        <v>1929178.688479</v>
      </c>
      <c r="G2338" s="66" t="s">
        <v>98</v>
      </c>
      <c r="H2338" s="68">
        <v>3.3338825030165701E-4</v>
      </c>
      <c r="I2338" s="87">
        <v>643.16550747125996</v>
      </c>
      <c r="J2338" s="69" t="str">
        <f>_xlfn.XLOOKUP(SimpleBB[[#This Row],[customer_code]],'Input  - indicative charges'!$B$13:$B$69,'Input  - indicative charges'!$E$13:$E$69)</f>
        <v>Major Industrial</v>
      </c>
      <c r="K2338" s="70">
        <f t="shared" si="36"/>
        <v>594.57663008837483</v>
      </c>
    </row>
    <row r="2339" spans="1:11" x14ac:dyDescent="0.25">
      <c r="A2339" s="65">
        <v>44531</v>
      </c>
      <c r="B2339" s="66" t="s">
        <v>210</v>
      </c>
      <c r="C2339" s="66" t="s">
        <v>137</v>
      </c>
      <c r="D2339" s="67">
        <v>1557925.13</v>
      </c>
      <c r="E2339" s="66">
        <v>1.2383</v>
      </c>
      <c r="F2339" s="67">
        <v>1929178.688479</v>
      </c>
      <c r="G2339" s="66" t="s">
        <v>100</v>
      </c>
      <c r="H2339" s="68">
        <v>9.0468780107810396E-5</v>
      </c>
      <c r="I2339" s="87">
        <v>174.53044255667999</v>
      </c>
      <c r="J2339" s="69" t="str">
        <f>_xlfn.XLOOKUP(SimpleBB[[#This Row],[customer_code]],'Input  - indicative charges'!$B$13:$B$69,'Input  - indicative charges'!$E$13:$E$69)</f>
        <v>North Island generation</v>
      </c>
      <c r="K2339" s="70">
        <f t="shared" si="36"/>
        <v>161.34528543233569</v>
      </c>
    </row>
    <row r="2340" spans="1:11" x14ac:dyDescent="0.25">
      <c r="A2340" s="65">
        <v>44531</v>
      </c>
      <c r="B2340" s="66" t="s">
        <v>210</v>
      </c>
      <c r="C2340" s="66" t="s">
        <v>137</v>
      </c>
      <c r="D2340" s="67">
        <v>1557925.13</v>
      </c>
      <c r="E2340" s="66">
        <v>1.2383</v>
      </c>
      <c r="F2340" s="67">
        <v>1929178.688479</v>
      </c>
      <c r="G2340" s="66" t="s">
        <v>102</v>
      </c>
      <c r="H2340" s="68">
        <v>1.46641467213424E-2</v>
      </c>
      <c r="I2340" s="87">
        <v>28289.759339543001</v>
      </c>
      <c r="J2340" s="69" t="str">
        <f>_xlfn.XLOOKUP(SimpleBB[[#This Row],[customer_code]],'Input  - indicative charges'!$B$13:$B$69,'Input  - indicative charges'!$E$13:$E$69)</f>
        <v>Lower North Island distributor</v>
      </c>
      <c r="K2340" s="70">
        <f t="shared" si="36"/>
        <v>26152.568162819636</v>
      </c>
    </row>
    <row r="2341" spans="1:11" x14ac:dyDescent="0.25">
      <c r="A2341" s="65">
        <v>44531</v>
      </c>
      <c r="B2341" s="66" t="s">
        <v>210</v>
      </c>
      <c r="C2341" s="66" t="s">
        <v>137</v>
      </c>
      <c r="D2341" s="67">
        <v>1557925.13</v>
      </c>
      <c r="E2341" s="66">
        <v>1.2383</v>
      </c>
      <c r="F2341" s="67">
        <v>1929178.688479</v>
      </c>
      <c r="G2341" s="66" t="s">
        <v>104</v>
      </c>
      <c r="H2341" s="68">
        <v>6.2974985407306802E-3</v>
      </c>
      <c r="I2341" s="87">
        <v>12148.999975505199</v>
      </c>
      <c r="J2341" s="69" t="str">
        <f>_xlfn.XLOOKUP(SimpleBB[[#This Row],[customer_code]],'Input  - indicative charges'!$B$13:$B$69,'Input  - indicative charges'!$E$13:$E$69)</f>
        <v>Lower North Island distributor</v>
      </c>
      <c r="K2341" s="70">
        <f t="shared" si="36"/>
        <v>11231.186032939453</v>
      </c>
    </row>
    <row r="2342" spans="1:11" x14ac:dyDescent="0.25">
      <c r="A2342" s="65">
        <v>44531</v>
      </c>
      <c r="B2342" s="66" t="s">
        <v>210</v>
      </c>
      <c r="C2342" s="66" t="s">
        <v>137</v>
      </c>
      <c r="D2342" s="67">
        <v>1557925.13</v>
      </c>
      <c r="E2342" s="66">
        <v>1.2383</v>
      </c>
      <c r="F2342" s="67">
        <v>1929178.688479</v>
      </c>
      <c r="G2342" s="66" t="s">
        <v>106</v>
      </c>
      <c r="H2342" s="68">
        <v>6.87914987699524E-2</v>
      </c>
      <c r="I2342" s="87">
        <v>132711.09337552101</v>
      </c>
      <c r="J2342" s="69" t="str">
        <f>_xlfn.XLOOKUP(SimpleBB[[#This Row],[customer_code]],'Input  - indicative charges'!$B$13:$B$69,'Input  - indicative charges'!$E$13:$E$69)</f>
        <v>Upper North Island distributor</v>
      </c>
      <c r="K2342" s="70">
        <f t="shared" si="36"/>
        <v>122685.24004777559</v>
      </c>
    </row>
    <row r="2343" spans="1:11" x14ac:dyDescent="0.25">
      <c r="A2343" s="65">
        <v>44531</v>
      </c>
      <c r="B2343" s="66" t="s">
        <v>210</v>
      </c>
      <c r="C2343" s="66" t="s">
        <v>137</v>
      </c>
      <c r="D2343" s="67">
        <v>1557925.13</v>
      </c>
      <c r="E2343" s="66">
        <v>1.2383</v>
      </c>
      <c r="F2343" s="67">
        <v>1929178.688479</v>
      </c>
      <c r="G2343" s="66" t="s">
        <v>108</v>
      </c>
      <c r="H2343" s="68">
        <v>1.8664468972102799E-3</v>
      </c>
      <c r="I2343" s="87">
        <v>3600.7095772758398</v>
      </c>
      <c r="J2343" s="69" t="str">
        <f>_xlfn.XLOOKUP(SimpleBB[[#This Row],[customer_code]],'Input  - indicative charges'!$B$13:$B$69,'Input  - indicative charges'!$E$13:$E$69)</f>
        <v>Lower North Island distributor</v>
      </c>
      <c r="K2343" s="70">
        <f t="shared" si="36"/>
        <v>3328.6887146684749</v>
      </c>
    </row>
    <row r="2344" spans="1:11" x14ac:dyDescent="0.25">
      <c r="A2344" s="65">
        <v>44531</v>
      </c>
      <c r="B2344" s="66" t="s">
        <v>210</v>
      </c>
      <c r="C2344" s="66" t="s">
        <v>137</v>
      </c>
      <c r="D2344" s="67">
        <v>1557925.13</v>
      </c>
      <c r="E2344" s="66">
        <v>1.2383</v>
      </c>
      <c r="F2344" s="67">
        <v>1929178.688479</v>
      </c>
      <c r="G2344" s="66" t="s">
        <v>110</v>
      </c>
      <c r="H2344" s="68">
        <v>1.80412278604071E-2</v>
      </c>
      <c r="I2344" s="87">
        <v>34804.752302291097</v>
      </c>
      <c r="J2344" s="69" t="str">
        <f>_xlfn.XLOOKUP(SimpleBB[[#This Row],[customer_code]],'Input  - indicative charges'!$B$13:$B$69,'Input  - indicative charges'!$E$13:$E$69)</f>
        <v>Lower South Island distributor</v>
      </c>
      <c r="K2344" s="70">
        <f t="shared" si="36"/>
        <v>32175.376469301053</v>
      </c>
    </row>
    <row r="2345" spans="1:11" x14ac:dyDescent="0.25">
      <c r="A2345" s="65">
        <v>44531</v>
      </c>
      <c r="B2345" s="66" t="s">
        <v>210</v>
      </c>
      <c r="C2345" s="66" t="s">
        <v>137</v>
      </c>
      <c r="D2345" s="67">
        <v>1557925.13</v>
      </c>
      <c r="E2345" s="66">
        <v>1.2383</v>
      </c>
      <c r="F2345" s="67">
        <v>1929178.688479</v>
      </c>
      <c r="G2345" s="66" t="s">
        <v>112</v>
      </c>
      <c r="H2345" s="68">
        <v>2.8175844826599199E-4</v>
      </c>
      <c r="I2345" s="87">
        <v>543.56239369366403</v>
      </c>
      <c r="J2345" s="69" t="str">
        <f>_xlfn.XLOOKUP(SimpleBB[[#This Row],[customer_code]],'Input  - indicative charges'!$B$13:$B$69,'Input  - indicative charges'!$E$13:$E$69)</f>
        <v>North Island generation</v>
      </c>
      <c r="K2345" s="70">
        <f t="shared" si="36"/>
        <v>502.49817897703588</v>
      </c>
    </row>
    <row r="2346" spans="1:11" x14ac:dyDescent="0.25">
      <c r="A2346" s="65">
        <v>44531</v>
      </c>
      <c r="B2346" s="66" t="s">
        <v>210</v>
      </c>
      <c r="C2346" s="66" t="s">
        <v>137</v>
      </c>
      <c r="D2346" s="67">
        <v>1557925.13</v>
      </c>
      <c r="E2346" s="66">
        <v>1.2383</v>
      </c>
      <c r="F2346" s="67">
        <v>1929178.688479</v>
      </c>
      <c r="G2346" s="66" t="s">
        <v>114</v>
      </c>
      <c r="H2346" s="68">
        <v>7.4465048216663301E-3</v>
      </c>
      <c r="I2346" s="87">
        <v>14365.6384056148</v>
      </c>
      <c r="J2346" s="69" t="str">
        <f>_xlfn.XLOOKUP(SimpleBB[[#This Row],[customer_code]],'Input  - indicative charges'!$B$13:$B$69,'Input  - indicative charges'!$E$13:$E$69)</f>
        <v>Lower North Island distributor</v>
      </c>
      <c r="K2346" s="70">
        <f t="shared" si="36"/>
        <v>13280.365276211987</v>
      </c>
    </row>
    <row r="2347" spans="1:11" x14ac:dyDescent="0.25">
      <c r="A2347" s="65">
        <v>44531</v>
      </c>
      <c r="B2347" s="66" t="s">
        <v>210</v>
      </c>
      <c r="C2347" s="66" t="s">
        <v>137</v>
      </c>
      <c r="D2347" s="67">
        <v>1557925.13</v>
      </c>
      <c r="E2347" s="66">
        <v>1.2383</v>
      </c>
      <c r="F2347" s="67">
        <v>1929178.688479</v>
      </c>
      <c r="G2347" s="66" t="s">
        <v>116</v>
      </c>
      <c r="H2347" s="68">
        <v>1.8300035755956601E-3</v>
      </c>
      <c r="I2347" s="87">
        <v>3530.4038978795302</v>
      </c>
      <c r="J2347" s="69" t="str">
        <f>_xlfn.XLOOKUP(SimpleBB[[#This Row],[customer_code]],'Input  - indicative charges'!$B$13:$B$69,'Input  - indicative charges'!$E$13:$E$69)</f>
        <v>Major Industrial</v>
      </c>
      <c r="K2347" s="70">
        <f t="shared" si="36"/>
        <v>3263.6943804793091</v>
      </c>
    </row>
    <row r="2348" spans="1:11" x14ac:dyDescent="0.25">
      <c r="A2348" s="65">
        <v>44531</v>
      </c>
      <c r="B2348" s="66" t="s">
        <v>210</v>
      </c>
      <c r="C2348" s="66" t="s">
        <v>137</v>
      </c>
      <c r="D2348" s="67">
        <v>1557925.13</v>
      </c>
      <c r="E2348" s="66">
        <v>1.2383</v>
      </c>
      <c r="F2348" s="67">
        <v>1929178.688479</v>
      </c>
      <c r="G2348" s="66" t="s">
        <v>118</v>
      </c>
      <c r="H2348" s="68">
        <v>7.5363557681105402E-3</v>
      </c>
      <c r="I2348" s="87">
        <v>14538.976936634601</v>
      </c>
      <c r="J2348" s="69" t="str">
        <f>_xlfn.XLOOKUP(SimpleBB[[#This Row],[customer_code]],'Input  - indicative charges'!$B$13:$B$69,'Input  - indicative charges'!$E$13:$E$69)</f>
        <v>Upper South Island distributor</v>
      </c>
      <c r="K2348" s="70">
        <f t="shared" si="36"/>
        <v>13440.608694804872</v>
      </c>
    </row>
    <row r="2349" spans="1:11" x14ac:dyDescent="0.25">
      <c r="A2349" s="65">
        <v>44531</v>
      </c>
      <c r="B2349" s="66" t="s">
        <v>210</v>
      </c>
      <c r="C2349" s="66" t="s">
        <v>137</v>
      </c>
      <c r="D2349" s="67">
        <v>1557925.13</v>
      </c>
      <c r="E2349" s="66">
        <v>1.2383</v>
      </c>
      <c r="F2349" s="67">
        <v>1929178.688479</v>
      </c>
      <c r="G2349" s="66" t="s">
        <v>120</v>
      </c>
      <c r="H2349" s="68">
        <v>1.22118057538566E-3</v>
      </c>
      <c r="I2349" s="87">
        <v>2355.8755408185398</v>
      </c>
      <c r="J2349" s="69" t="str">
        <f>_xlfn.XLOOKUP(SimpleBB[[#This Row],[customer_code]],'Input  - indicative charges'!$B$13:$B$69,'Input  - indicative charges'!$E$13:$E$69)</f>
        <v>Lower North Island distributor</v>
      </c>
      <c r="K2349" s="70">
        <f t="shared" si="36"/>
        <v>2177.897483145282</v>
      </c>
    </row>
    <row r="2350" spans="1:11" x14ac:dyDescent="0.25">
      <c r="A2350" s="65">
        <v>44531</v>
      </c>
      <c r="B2350" s="66" t="s">
        <v>210</v>
      </c>
      <c r="C2350" s="66" t="s">
        <v>137</v>
      </c>
      <c r="D2350" s="67">
        <v>1557925.13</v>
      </c>
      <c r="E2350" s="66">
        <v>1.2383</v>
      </c>
      <c r="F2350" s="67">
        <v>1929178.688479</v>
      </c>
      <c r="G2350" s="66" t="s">
        <v>241</v>
      </c>
      <c r="H2350" s="68">
        <v>6.3623669485836002E-5</v>
      </c>
      <c r="I2350" s="87">
        <v>122.741427254906</v>
      </c>
      <c r="J2350" s="69" t="str">
        <f>_xlfn.XLOOKUP(SimpleBB[[#This Row],[customer_code]],'Input  - indicative charges'!$B$13:$B$69,'Input  - indicative charges'!$E$13:$E$69)</f>
        <v>North Island generation</v>
      </c>
      <c r="K2350" s="70">
        <f t="shared" si="36"/>
        <v>113.46874691149465</v>
      </c>
    </row>
    <row r="2351" spans="1:11" x14ac:dyDescent="0.25">
      <c r="A2351" s="65">
        <v>44562</v>
      </c>
      <c r="B2351" s="66" t="s">
        <v>210</v>
      </c>
      <c r="C2351" s="66" t="s">
        <v>137</v>
      </c>
      <c r="D2351" s="67">
        <v>644606.93000000005</v>
      </c>
      <c r="E2351" s="66">
        <v>0.48491085561195202</v>
      </c>
      <c r="F2351" s="67">
        <v>312576.89795969299</v>
      </c>
      <c r="G2351" s="66" t="s">
        <v>8</v>
      </c>
      <c r="H2351" s="68">
        <v>4.4906837034607898E-2</v>
      </c>
      <c r="I2351" s="87">
        <v>14036.8398174592</v>
      </c>
      <c r="J2351" s="69" t="str">
        <f>_xlfn.XLOOKUP(SimpleBB[[#This Row],[customer_code]],'Input  - indicative charges'!$B$13:$B$69,'Input  - indicative charges'!$E$13:$E$69)</f>
        <v>Lower South Island distributor</v>
      </c>
      <c r="K2351" s="70">
        <f t="shared" si="36"/>
        <v>12976.40625749532</v>
      </c>
    </row>
    <row r="2352" spans="1:11" x14ac:dyDescent="0.25">
      <c r="A2352" s="65">
        <v>44562</v>
      </c>
      <c r="B2352" s="66" t="s">
        <v>210</v>
      </c>
      <c r="C2352" s="66" t="s">
        <v>137</v>
      </c>
      <c r="D2352" s="67">
        <v>644606.93000000005</v>
      </c>
      <c r="E2352" s="66">
        <v>0.48491085561195202</v>
      </c>
      <c r="F2352" s="67">
        <v>312576.89795969299</v>
      </c>
      <c r="G2352" s="66" t="s">
        <v>10</v>
      </c>
      <c r="H2352" s="68">
        <v>2.09074994420022E-3</v>
      </c>
      <c r="I2352" s="87">
        <v>653.52013196750897</v>
      </c>
      <c r="J2352" s="69" t="str">
        <f>_xlfn.XLOOKUP(SimpleBB[[#This Row],[customer_code]],'Input  - indicative charges'!$B$13:$B$69,'Input  - indicative charges'!$E$13:$E$69)</f>
        <v>Upper South Island distributor</v>
      </c>
      <c r="K2352" s="70">
        <f t="shared" si="36"/>
        <v>604.14899935770393</v>
      </c>
    </row>
    <row r="2353" spans="1:11" x14ac:dyDescent="0.25">
      <c r="A2353" s="65">
        <v>44562</v>
      </c>
      <c r="B2353" s="66" t="s">
        <v>210</v>
      </c>
      <c r="C2353" s="66" t="s">
        <v>137</v>
      </c>
      <c r="D2353" s="67">
        <v>644606.93000000005</v>
      </c>
      <c r="E2353" s="66">
        <v>0.48491085561195202</v>
      </c>
      <c r="F2353" s="67">
        <v>312576.89795969299</v>
      </c>
      <c r="G2353" s="66" t="s">
        <v>12</v>
      </c>
      <c r="H2353" s="68">
        <v>4.0962985252073402E-4</v>
      </c>
      <c r="I2353" s="87">
        <v>128.04082861261799</v>
      </c>
      <c r="J2353" s="69" t="str">
        <f>_xlfn.XLOOKUP(SimpleBB[[#This Row],[customer_code]],'Input  - indicative charges'!$B$13:$B$69,'Input  - indicative charges'!$E$13:$E$69)</f>
        <v>Lower North Island distributor</v>
      </c>
      <c r="K2353" s="70">
        <f t="shared" si="36"/>
        <v>118.36779725569389</v>
      </c>
    </row>
    <row r="2354" spans="1:11" x14ac:dyDescent="0.25">
      <c r="A2354" s="65">
        <v>44562</v>
      </c>
      <c r="B2354" s="66" t="s">
        <v>210</v>
      </c>
      <c r="C2354" s="66" t="s">
        <v>137</v>
      </c>
      <c r="D2354" s="67">
        <v>644606.93000000005</v>
      </c>
      <c r="E2354" s="66">
        <v>0.48491085561195202</v>
      </c>
      <c r="F2354" s="67">
        <v>312576.89795969299</v>
      </c>
      <c r="G2354" s="66" t="s">
        <v>14</v>
      </c>
      <c r="H2354" s="68">
        <v>3.0605697268270499E-3</v>
      </c>
      <c r="I2354" s="87">
        <v>956.66339120094597</v>
      </c>
      <c r="J2354" s="69" t="str">
        <f>_xlfn.XLOOKUP(SimpleBB[[#This Row],[customer_code]],'Input  - indicative charges'!$B$13:$B$69,'Input  - indicative charges'!$E$13:$E$69)</f>
        <v>Upper North Island distributor</v>
      </c>
      <c r="K2354" s="70">
        <f t="shared" si="36"/>
        <v>884.39085843637622</v>
      </c>
    </row>
    <row r="2355" spans="1:11" x14ac:dyDescent="0.25">
      <c r="A2355" s="65">
        <v>44562</v>
      </c>
      <c r="B2355" s="66" t="s">
        <v>210</v>
      </c>
      <c r="C2355" s="66" t="s">
        <v>137</v>
      </c>
      <c r="D2355" s="67">
        <v>644606.93000000005</v>
      </c>
      <c r="E2355" s="66">
        <v>0.48491085561195202</v>
      </c>
      <c r="F2355" s="67">
        <v>312576.89795969299</v>
      </c>
      <c r="G2355" s="66" t="s">
        <v>16</v>
      </c>
      <c r="H2355" s="68">
        <v>2.6993609300270699E-2</v>
      </c>
      <c r="I2355" s="87">
        <v>8437.5786598145696</v>
      </c>
      <c r="J2355" s="69" t="str">
        <f>_xlfn.XLOOKUP(SimpleBB[[#This Row],[customer_code]],'Input  - indicative charges'!$B$13:$B$69,'Input  - indicative charges'!$E$13:$E$69)</f>
        <v>South Island generation</v>
      </c>
      <c r="K2355" s="70">
        <f t="shared" si="36"/>
        <v>7800.1494597909696</v>
      </c>
    </row>
    <row r="2356" spans="1:11" x14ac:dyDescent="0.25">
      <c r="A2356" s="65">
        <v>44562</v>
      </c>
      <c r="B2356" s="66" t="s">
        <v>210</v>
      </c>
      <c r="C2356" s="66" t="s">
        <v>137</v>
      </c>
      <c r="D2356" s="67">
        <v>644606.93000000005</v>
      </c>
      <c r="E2356" s="66">
        <v>0.48491085561195202</v>
      </c>
      <c r="F2356" s="67">
        <v>312576.89795969299</v>
      </c>
      <c r="G2356" s="66" t="s">
        <v>19</v>
      </c>
      <c r="H2356" s="68">
        <v>3.05447684077567E-2</v>
      </c>
      <c r="I2356" s="87">
        <v>9547.5889577938597</v>
      </c>
      <c r="J2356" s="69" t="str">
        <f>_xlfn.XLOOKUP(SimpleBB[[#This Row],[customer_code]],'Input  - indicative charges'!$B$13:$B$69,'Input  - indicative charges'!$E$13:$E$69)</f>
        <v>Lower South Island distributor</v>
      </c>
      <c r="K2356" s="70">
        <f t="shared" si="36"/>
        <v>8826.3024090229537</v>
      </c>
    </row>
    <row r="2357" spans="1:11" x14ac:dyDescent="0.25">
      <c r="A2357" s="65">
        <v>44562</v>
      </c>
      <c r="B2357" s="66" t="s">
        <v>210</v>
      </c>
      <c r="C2357" s="66" t="s">
        <v>137</v>
      </c>
      <c r="D2357" s="67">
        <v>644606.93000000005</v>
      </c>
      <c r="E2357" s="66">
        <v>0.48491085561195202</v>
      </c>
      <c r="F2357" s="67">
        <v>312576.89795969299</v>
      </c>
      <c r="G2357" s="66" t="s">
        <v>21</v>
      </c>
      <c r="H2357" s="68">
        <v>3.1723219254536299E-2</v>
      </c>
      <c r="I2357" s="87">
        <v>9915.9454678782004</v>
      </c>
      <c r="J2357" s="69" t="str">
        <f>_xlfn.XLOOKUP(SimpleBB[[#This Row],[customer_code]],'Input  - indicative charges'!$B$13:$B$69,'Input  - indicative charges'!$E$13:$E$69)</f>
        <v>Upper South Island distributor</v>
      </c>
      <c r="K2357" s="70">
        <f t="shared" si="36"/>
        <v>9166.8308886955801</v>
      </c>
    </row>
    <row r="2358" spans="1:11" x14ac:dyDescent="0.25">
      <c r="A2358" s="65">
        <v>44562</v>
      </c>
      <c r="B2358" s="66" t="s">
        <v>210</v>
      </c>
      <c r="C2358" s="66" t="s">
        <v>137</v>
      </c>
      <c r="D2358" s="67">
        <v>644606.93000000005</v>
      </c>
      <c r="E2358" s="66">
        <v>0.48491085561195202</v>
      </c>
      <c r="F2358" s="67">
        <v>312576.89795969299</v>
      </c>
      <c r="G2358" s="66" t="s">
        <v>23</v>
      </c>
      <c r="H2358" s="68">
        <v>1.2947084840154899E-3</v>
      </c>
      <c r="I2358" s="87">
        <v>404.69596169566103</v>
      </c>
      <c r="J2358" s="69" t="str">
        <f>_xlfn.XLOOKUP(SimpleBB[[#This Row],[customer_code]],'Input  - indicative charges'!$B$13:$B$69,'Input  - indicative charges'!$E$13:$E$69)</f>
        <v>Lower North Island distributor</v>
      </c>
      <c r="K2358" s="70">
        <f t="shared" si="36"/>
        <v>374.12261435075868</v>
      </c>
    </row>
    <row r="2359" spans="1:11" x14ac:dyDescent="0.25">
      <c r="A2359" s="65">
        <v>44562</v>
      </c>
      <c r="B2359" s="66" t="s">
        <v>210</v>
      </c>
      <c r="C2359" s="66" t="s">
        <v>137</v>
      </c>
      <c r="D2359" s="67">
        <v>644606.93000000005</v>
      </c>
      <c r="E2359" s="66">
        <v>0.48491085561195202</v>
      </c>
      <c r="F2359" s="67">
        <v>312576.89795969299</v>
      </c>
      <c r="G2359" s="66" t="s">
        <v>25</v>
      </c>
      <c r="H2359" s="68">
        <v>3.6090072222569998E-2</v>
      </c>
      <c r="I2359" s="87">
        <v>11280.922822472199</v>
      </c>
      <c r="J2359" s="69" t="str">
        <f>_xlfn.XLOOKUP(SimpleBB[[#This Row],[customer_code]],'Input  - indicative charges'!$B$13:$B$69,'Input  - indicative charges'!$E$13:$E$69)</f>
        <v>North Island generation</v>
      </c>
      <c r="K2359" s="70">
        <f t="shared" si="36"/>
        <v>10428.689035959036</v>
      </c>
    </row>
    <row r="2360" spans="1:11" x14ac:dyDescent="0.25">
      <c r="A2360" s="65">
        <v>44562</v>
      </c>
      <c r="B2360" s="66" t="s">
        <v>210</v>
      </c>
      <c r="C2360" s="66" t="s">
        <v>137</v>
      </c>
      <c r="D2360" s="67">
        <v>644606.93000000005</v>
      </c>
      <c r="E2360" s="66">
        <v>0.48491085561195202</v>
      </c>
      <c r="F2360" s="67">
        <v>312576.89795969299</v>
      </c>
      <c r="G2360" s="66" t="s">
        <v>27</v>
      </c>
      <c r="H2360" s="68">
        <v>2.3493238516478199E-3</v>
      </c>
      <c r="I2360" s="87">
        <v>734.34436185079596</v>
      </c>
      <c r="J2360" s="69" t="str">
        <f>_xlfn.XLOOKUP(SimpleBB[[#This Row],[customer_code]],'Input  - indicative charges'!$B$13:$B$69,'Input  - indicative charges'!$E$13:$E$69)</f>
        <v>Lower North Island distributor</v>
      </c>
      <c r="K2360" s="70">
        <f t="shared" si="36"/>
        <v>678.86724477860014</v>
      </c>
    </row>
    <row r="2361" spans="1:11" x14ac:dyDescent="0.25">
      <c r="A2361" s="65">
        <v>44562</v>
      </c>
      <c r="B2361" s="66" t="s">
        <v>210</v>
      </c>
      <c r="C2361" s="66" t="s">
        <v>137</v>
      </c>
      <c r="D2361" s="67">
        <v>644606.93000000005</v>
      </c>
      <c r="E2361" s="66">
        <v>0.48491085561195202</v>
      </c>
      <c r="F2361" s="67">
        <v>312576.89795969299</v>
      </c>
      <c r="G2361" s="66" t="s">
        <v>29</v>
      </c>
      <c r="H2361" s="68">
        <v>2.4924596529475001E-3</v>
      </c>
      <c r="I2361" s="87">
        <v>779.08530660802603</v>
      </c>
      <c r="J2361" s="69" t="str">
        <f>_xlfn.XLOOKUP(SimpleBB[[#This Row],[customer_code]],'Input  - indicative charges'!$B$13:$B$69,'Input  - indicative charges'!$E$13:$E$69)</f>
        <v>Lower North Island distributor</v>
      </c>
      <c r="K2361" s="70">
        <f t="shared" si="36"/>
        <v>720.22816953545635</v>
      </c>
    </row>
    <row r="2362" spans="1:11" x14ac:dyDescent="0.25">
      <c r="A2362" s="65">
        <v>44562</v>
      </c>
      <c r="B2362" s="66" t="s">
        <v>210</v>
      </c>
      <c r="C2362" s="66" t="s">
        <v>137</v>
      </c>
      <c r="D2362" s="67">
        <v>644606.93000000005</v>
      </c>
      <c r="E2362" s="66">
        <v>0.48491085561195202</v>
      </c>
      <c r="F2362" s="67">
        <v>312576.89795969299</v>
      </c>
      <c r="G2362" s="66" t="s">
        <v>31</v>
      </c>
      <c r="H2362" s="68">
        <v>7.6284478488879502E-6</v>
      </c>
      <c r="I2362" s="87">
        <v>2.3844765648526902</v>
      </c>
      <c r="J2362" s="69" t="str">
        <f>_xlfn.XLOOKUP(SimpleBB[[#This Row],[customer_code]],'Input  - indicative charges'!$B$13:$B$69,'Input  - indicative charges'!$E$13:$E$69)</f>
        <v>Major Industrial</v>
      </c>
      <c r="K2362" s="70">
        <f t="shared" si="36"/>
        <v>2.2043378010568602</v>
      </c>
    </row>
    <row r="2363" spans="1:11" x14ac:dyDescent="0.25">
      <c r="A2363" s="65">
        <v>44562</v>
      </c>
      <c r="B2363" s="66" t="s">
        <v>210</v>
      </c>
      <c r="C2363" s="66" t="s">
        <v>137</v>
      </c>
      <c r="D2363" s="67">
        <v>644606.93000000005</v>
      </c>
      <c r="E2363" s="66">
        <v>0.48491085561195202</v>
      </c>
      <c r="F2363" s="67">
        <v>312576.89795969299</v>
      </c>
      <c r="G2363" s="66" t="s">
        <v>34</v>
      </c>
      <c r="H2363" s="68">
        <v>2.1927575575199701E-4</v>
      </c>
      <c r="I2363" s="87">
        <v>68.540535530726899</v>
      </c>
      <c r="J2363" s="69" t="str">
        <f>_xlfn.XLOOKUP(SimpleBB[[#This Row],[customer_code]],'Input  - indicative charges'!$B$13:$B$69,'Input  - indicative charges'!$E$13:$E$69)</f>
        <v>Major Industrial</v>
      </c>
      <c r="K2363" s="70">
        <f t="shared" si="36"/>
        <v>63.362540694291141</v>
      </c>
    </row>
    <row r="2364" spans="1:11" x14ac:dyDescent="0.25">
      <c r="A2364" s="65">
        <v>44562</v>
      </c>
      <c r="B2364" s="66" t="s">
        <v>210</v>
      </c>
      <c r="C2364" s="66" t="s">
        <v>137</v>
      </c>
      <c r="D2364" s="67">
        <v>644606.93000000005</v>
      </c>
      <c r="E2364" s="66">
        <v>0.48491085561195202</v>
      </c>
      <c r="F2364" s="67">
        <v>312576.89795969299</v>
      </c>
      <c r="G2364" s="66" t="s">
        <v>36</v>
      </c>
      <c r="H2364" s="68">
        <v>2.0609122514087801E-2</v>
      </c>
      <c r="I2364" s="87">
        <v>6441.9355851248602</v>
      </c>
      <c r="J2364" s="69" t="str">
        <f>_xlfn.XLOOKUP(SimpleBB[[#This Row],[customer_code]],'Input  - indicative charges'!$B$13:$B$69,'Input  - indicative charges'!$E$13:$E$69)</f>
        <v>Upper South Island distributor</v>
      </c>
      <c r="K2364" s="70">
        <f t="shared" si="36"/>
        <v>5955.2701551257824</v>
      </c>
    </row>
    <row r="2365" spans="1:11" x14ac:dyDescent="0.25">
      <c r="A2365" s="65">
        <v>44562</v>
      </c>
      <c r="B2365" s="66" t="s">
        <v>210</v>
      </c>
      <c r="C2365" s="66" t="s">
        <v>137</v>
      </c>
      <c r="D2365" s="67">
        <v>644606.93000000005</v>
      </c>
      <c r="E2365" s="66">
        <v>0.48491085561195202</v>
      </c>
      <c r="F2365" s="67">
        <v>312576.89795969299</v>
      </c>
      <c r="G2365" s="66" t="s">
        <v>38</v>
      </c>
      <c r="H2365" s="68">
        <v>1.19217529754667E-5</v>
      </c>
      <c r="I2365" s="87">
        <v>3.7264645633131401</v>
      </c>
      <c r="J2365" s="69" t="str">
        <f>_xlfn.XLOOKUP(SimpleBB[[#This Row],[customer_code]],'Input  - indicative charges'!$B$13:$B$69,'Input  - indicative charges'!$E$13:$E$69)</f>
        <v>North Island generation</v>
      </c>
      <c r="K2365" s="70">
        <f t="shared" si="36"/>
        <v>3.4449433566638867</v>
      </c>
    </row>
    <row r="2366" spans="1:11" x14ac:dyDescent="0.25">
      <c r="A2366" s="65">
        <v>44562</v>
      </c>
      <c r="B2366" s="66" t="s">
        <v>210</v>
      </c>
      <c r="C2366" s="66" t="s">
        <v>137</v>
      </c>
      <c r="D2366" s="67">
        <v>644606.93000000005</v>
      </c>
      <c r="E2366" s="66">
        <v>0.48491085561195202</v>
      </c>
      <c r="F2366" s="67">
        <v>312576.89795969299</v>
      </c>
      <c r="G2366" s="66" t="s">
        <v>40</v>
      </c>
      <c r="H2366" s="68">
        <v>4.4306444000250896E-6</v>
      </c>
      <c r="I2366" s="87">
        <v>1.38491708252233</v>
      </c>
      <c r="J2366" s="69" t="str">
        <f>_xlfn.XLOOKUP(SimpleBB[[#This Row],[customer_code]],'Input  - indicative charges'!$B$13:$B$69,'Input  - indicative charges'!$E$13:$E$69)</f>
        <v>North Island generation</v>
      </c>
      <c r="K2366" s="70">
        <f t="shared" si="36"/>
        <v>1.2802914993303591</v>
      </c>
    </row>
    <row r="2367" spans="1:11" x14ac:dyDescent="0.25">
      <c r="A2367" s="65">
        <v>44562</v>
      </c>
      <c r="B2367" s="66" t="s">
        <v>210</v>
      </c>
      <c r="C2367" s="66" t="s">
        <v>137</v>
      </c>
      <c r="D2367" s="67">
        <v>644606.93000000005</v>
      </c>
      <c r="E2367" s="66">
        <v>0.48491085561195202</v>
      </c>
      <c r="F2367" s="67">
        <v>312576.89795969299</v>
      </c>
      <c r="G2367" s="66" t="s">
        <v>42</v>
      </c>
      <c r="H2367" s="68">
        <v>0.30566249624070402</v>
      </c>
      <c r="I2367" s="87">
        <v>95543.034897535996</v>
      </c>
      <c r="J2367" s="69" t="str">
        <f>_xlfn.XLOOKUP(SimpleBB[[#This Row],[customer_code]],'Input  - indicative charges'!$B$13:$B$69,'Input  - indicative charges'!$E$13:$E$69)</f>
        <v>South Island generation</v>
      </c>
      <c r="K2367" s="70">
        <f t="shared" si="36"/>
        <v>88325.09681861542</v>
      </c>
    </row>
    <row r="2368" spans="1:11" x14ac:dyDescent="0.25">
      <c r="A2368" s="65">
        <v>44562</v>
      </c>
      <c r="B2368" s="66" t="s">
        <v>210</v>
      </c>
      <c r="C2368" s="66" t="s">
        <v>137</v>
      </c>
      <c r="D2368" s="67">
        <v>644606.93000000005</v>
      </c>
      <c r="E2368" s="66">
        <v>0.48491085561195202</v>
      </c>
      <c r="F2368" s="67">
        <v>312576.89795969299</v>
      </c>
      <c r="G2368" s="66" t="s">
        <v>44</v>
      </c>
      <c r="H2368" s="68">
        <v>1.6950763303632901E-4</v>
      </c>
      <c r="I2368" s="87">
        <v>52.984170114985801</v>
      </c>
      <c r="J2368" s="69" t="str">
        <f>_xlfn.XLOOKUP(SimpleBB[[#This Row],[customer_code]],'Input  - indicative charges'!$B$13:$B$69,'Input  - indicative charges'!$E$13:$E$69)</f>
        <v>Major Industrial</v>
      </c>
      <c r="K2368" s="70">
        <f t="shared" si="36"/>
        <v>48.98140361857817</v>
      </c>
    </row>
    <row r="2369" spans="1:11" x14ac:dyDescent="0.25">
      <c r="A2369" s="65">
        <v>44562</v>
      </c>
      <c r="B2369" s="66" t="s">
        <v>210</v>
      </c>
      <c r="C2369" s="66" t="s">
        <v>137</v>
      </c>
      <c r="D2369" s="67">
        <v>644606.93000000005</v>
      </c>
      <c r="E2369" s="66">
        <v>0.48491085561195202</v>
      </c>
      <c r="F2369" s="67">
        <v>312576.89795969299</v>
      </c>
      <c r="G2369" s="66" t="s">
        <v>46</v>
      </c>
      <c r="H2369" s="68">
        <v>3.8074733416477498E-2</v>
      </c>
      <c r="I2369" s="87">
        <v>11901.282061964799</v>
      </c>
      <c r="J2369" s="69" t="str">
        <f>_xlfn.XLOOKUP(SimpleBB[[#This Row],[customer_code]],'Input  - indicative charges'!$B$13:$B$69,'Input  - indicative charges'!$E$13:$E$69)</f>
        <v>Upper South Island distributor</v>
      </c>
      <c r="K2369" s="70">
        <f t="shared" si="36"/>
        <v>11002.182330883872</v>
      </c>
    </row>
    <row r="2370" spans="1:11" x14ac:dyDescent="0.25">
      <c r="A2370" s="65">
        <v>44562</v>
      </c>
      <c r="B2370" s="66" t="s">
        <v>210</v>
      </c>
      <c r="C2370" s="66" t="s">
        <v>137</v>
      </c>
      <c r="D2370" s="67">
        <v>644606.93000000005</v>
      </c>
      <c r="E2370" s="66">
        <v>0.48491085561195202</v>
      </c>
      <c r="F2370" s="67">
        <v>312576.89795969299</v>
      </c>
      <c r="G2370" s="66" t="s">
        <v>48</v>
      </c>
      <c r="H2370" s="68">
        <v>2.2443250796409199E-3</v>
      </c>
      <c r="I2370" s="87">
        <v>701.52417140730404</v>
      </c>
      <c r="J2370" s="69" t="str">
        <f>_xlfn.XLOOKUP(SimpleBB[[#This Row],[customer_code]],'Input  - indicative charges'!$B$13:$B$69,'Input  - indicative charges'!$E$13:$E$69)</f>
        <v>North Island generation</v>
      </c>
      <c r="K2370" s="70">
        <f t="shared" si="36"/>
        <v>648.52650354470848</v>
      </c>
    </row>
    <row r="2371" spans="1:11" x14ac:dyDescent="0.25">
      <c r="A2371" s="65">
        <v>44562</v>
      </c>
      <c r="B2371" s="66" t="s">
        <v>210</v>
      </c>
      <c r="C2371" s="66" t="s">
        <v>137</v>
      </c>
      <c r="D2371" s="67">
        <v>644606.93000000005</v>
      </c>
      <c r="E2371" s="66">
        <v>0.48491085561195202</v>
      </c>
      <c r="F2371" s="67">
        <v>312576.89795969299</v>
      </c>
      <c r="G2371" s="66" t="s">
        <v>50</v>
      </c>
      <c r="H2371" s="68">
        <v>4.7030357530112899E-4</v>
      </c>
      <c r="I2371" s="87">
        <v>147.00603266697999</v>
      </c>
      <c r="J2371" s="69" t="str">
        <f>_xlfn.XLOOKUP(SimpleBB[[#This Row],[customer_code]],'Input  - indicative charges'!$B$13:$B$69,'Input  - indicative charges'!$E$13:$E$69)</f>
        <v>North Island generation</v>
      </c>
      <c r="K2371" s="70">
        <f t="shared" si="36"/>
        <v>135.90024727764228</v>
      </c>
    </row>
    <row r="2372" spans="1:11" x14ac:dyDescent="0.25">
      <c r="A2372" s="65">
        <v>44562</v>
      </c>
      <c r="B2372" s="66" t="s">
        <v>210</v>
      </c>
      <c r="C2372" s="66" t="s">
        <v>137</v>
      </c>
      <c r="D2372" s="67">
        <v>644606.93000000005</v>
      </c>
      <c r="E2372" s="66">
        <v>0.48491085561195202</v>
      </c>
      <c r="F2372" s="67">
        <v>312576.89795969299</v>
      </c>
      <c r="G2372" s="66" t="s">
        <v>52</v>
      </c>
      <c r="H2372" s="68">
        <v>9.4283701262956696E-4</v>
      </c>
      <c r="I2372" s="87">
        <v>294.709068689334</v>
      </c>
      <c r="J2372" s="69" t="str">
        <f>_xlfn.XLOOKUP(SimpleBB[[#This Row],[customer_code]],'Input  - indicative charges'!$B$13:$B$69,'Input  - indicative charges'!$E$13:$E$69)</f>
        <v>North Island generation</v>
      </c>
      <c r="K2372" s="70">
        <f t="shared" si="36"/>
        <v>272.44484177444434</v>
      </c>
    </row>
    <row r="2373" spans="1:11" x14ac:dyDescent="0.25">
      <c r="A2373" s="65">
        <v>44562</v>
      </c>
      <c r="B2373" s="66" t="s">
        <v>210</v>
      </c>
      <c r="C2373" s="66" t="s">
        <v>137</v>
      </c>
      <c r="D2373" s="67">
        <v>644606.93000000005</v>
      </c>
      <c r="E2373" s="66">
        <v>0.48491085561195202</v>
      </c>
      <c r="F2373" s="67">
        <v>312576.89795969299</v>
      </c>
      <c r="G2373" s="66" t="s">
        <v>54</v>
      </c>
      <c r="H2373" s="68">
        <v>3.3466943435247398E-3</v>
      </c>
      <c r="I2373" s="87">
        <v>1046.0993363182099</v>
      </c>
      <c r="J2373" s="69" t="str">
        <f>_xlfn.XLOOKUP(SimpleBB[[#This Row],[customer_code]],'Input  - indicative charges'!$B$13:$B$69,'Input  - indicative charges'!$E$13:$E$69)</f>
        <v>Upper South Island distributor</v>
      </c>
      <c r="K2373" s="70">
        <f t="shared" si="36"/>
        <v>967.07023448946438</v>
      </c>
    </row>
    <row r="2374" spans="1:11" x14ac:dyDescent="0.25">
      <c r="A2374" s="65">
        <v>44562</v>
      </c>
      <c r="B2374" s="66" t="s">
        <v>210</v>
      </c>
      <c r="C2374" s="66" t="s">
        <v>137</v>
      </c>
      <c r="D2374" s="67">
        <v>644606.93000000005</v>
      </c>
      <c r="E2374" s="66">
        <v>0.48491085561195202</v>
      </c>
      <c r="F2374" s="67">
        <v>312576.89795969299</v>
      </c>
      <c r="G2374" s="66" t="s">
        <v>56</v>
      </c>
      <c r="H2374" s="68">
        <v>8.7668567174463002E-3</v>
      </c>
      <c r="I2374" s="87">
        <v>2740.31687759646</v>
      </c>
      <c r="J2374" s="69" t="str">
        <f>_xlfn.XLOOKUP(SimpleBB[[#This Row],[customer_code]],'Input  - indicative charges'!$B$13:$B$69,'Input  - indicative charges'!$E$13:$E$69)</f>
        <v>Upper North Island distributor</v>
      </c>
      <c r="K2374" s="70">
        <f t="shared" si="36"/>
        <v>2533.2956377925907</v>
      </c>
    </row>
    <row r="2375" spans="1:11" x14ac:dyDescent="0.25">
      <c r="A2375" s="65">
        <v>44562</v>
      </c>
      <c r="B2375" s="66" t="s">
        <v>210</v>
      </c>
      <c r="C2375" s="66" t="s">
        <v>137</v>
      </c>
      <c r="D2375" s="67">
        <v>644606.93000000005</v>
      </c>
      <c r="E2375" s="66">
        <v>0.48491085561195202</v>
      </c>
      <c r="F2375" s="67">
        <v>312576.89795969299</v>
      </c>
      <c r="G2375" s="66" t="s">
        <v>58</v>
      </c>
      <c r="H2375" s="68">
        <v>5.8156401134401602E-4</v>
      </c>
      <c r="I2375" s="87">
        <v>181.78347463090799</v>
      </c>
      <c r="J2375" s="69" t="str">
        <f>_xlfn.XLOOKUP(SimpleBB[[#This Row],[customer_code]],'Input  - indicative charges'!$B$13:$B$69,'Input  - indicative charges'!$E$13:$E$69)</f>
        <v>North Island generation</v>
      </c>
      <c r="K2375" s="70">
        <f t="shared" si="36"/>
        <v>168.05037660796918</v>
      </c>
    </row>
    <row r="2376" spans="1:11" x14ac:dyDescent="0.25">
      <c r="A2376" s="65">
        <v>44562</v>
      </c>
      <c r="B2376" s="66" t="s">
        <v>210</v>
      </c>
      <c r="C2376" s="66" t="s">
        <v>137</v>
      </c>
      <c r="D2376" s="67">
        <v>644606.93000000005</v>
      </c>
      <c r="E2376" s="66">
        <v>0.48491085561195202</v>
      </c>
      <c r="F2376" s="67">
        <v>312576.89795969299</v>
      </c>
      <c r="G2376" s="66" t="s">
        <v>60</v>
      </c>
      <c r="H2376" s="68">
        <v>2.0900081046887599E-2</v>
      </c>
      <c r="I2376" s="87">
        <v>6532.8825007423202</v>
      </c>
      <c r="J2376" s="69" t="str">
        <f>_xlfn.XLOOKUP(SimpleBB[[#This Row],[customer_code]],'Input  - indicative charges'!$B$13:$B$69,'Input  - indicative charges'!$E$13:$E$69)</f>
        <v>Major Industrial</v>
      </c>
      <c r="K2376" s="70">
        <f t="shared" si="36"/>
        <v>6039.3463532063788</v>
      </c>
    </row>
    <row r="2377" spans="1:11" x14ac:dyDescent="0.25">
      <c r="A2377" s="65">
        <v>44562</v>
      </c>
      <c r="B2377" s="66" t="s">
        <v>210</v>
      </c>
      <c r="C2377" s="66" t="s">
        <v>137</v>
      </c>
      <c r="D2377" s="67">
        <v>644606.93000000005</v>
      </c>
      <c r="E2377" s="66">
        <v>0.48491085561195202</v>
      </c>
      <c r="F2377" s="67">
        <v>312576.89795969299</v>
      </c>
      <c r="G2377" s="66" t="s">
        <v>62</v>
      </c>
      <c r="H2377" s="68">
        <v>3.32040512930709E-3</v>
      </c>
      <c r="I2377" s="87">
        <v>1037.8819352882599</v>
      </c>
      <c r="J2377" s="69" t="str">
        <f>_xlfn.XLOOKUP(SimpleBB[[#This Row],[customer_code]],'Input  - indicative charges'!$B$13:$B$69,'Input  - indicative charges'!$E$13:$E$69)</f>
        <v>Major Industrial</v>
      </c>
      <c r="K2377" s="70">
        <f t="shared" si="36"/>
        <v>959.47362901899658</v>
      </c>
    </row>
    <row r="2378" spans="1:11" x14ac:dyDescent="0.25">
      <c r="A2378" s="65">
        <v>44562</v>
      </c>
      <c r="B2378" s="66" t="s">
        <v>210</v>
      </c>
      <c r="C2378" s="66" t="s">
        <v>137</v>
      </c>
      <c r="D2378" s="67">
        <v>644606.93000000005</v>
      </c>
      <c r="E2378" s="66">
        <v>0.48491085561195202</v>
      </c>
      <c r="F2378" s="67">
        <v>312576.89795969299</v>
      </c>
      <c r="G2378" s="66" t="s">
        <v>64</v>
      </c>
      <c r="H2378" s="68">
        <v>1.8037109812550899E-4</v>
      </c>
      <c r="I2378" s="87">
        <v>56.3798383336553</v>
      </c>
      <c r="J2378" s="69" t="str">
        <f>_xlfn.XLOOKUP(SimpleBB[[#This Row],[customer_code]],'Input  - indicative charges'!$B$13:$B$69,'Input  - indicative charges'!$E$13:$E$69)</f>
        <v>Major Industrial</v>
      </c>
      <c r="K2378" s="70">
        <f t="shared" si="36"/>
        <v>52.120541123468271</v>
      </c>
    </row>
    <row r="2379" spans="1:11" x14ac:dyDescent="0.25">
      <c r="A2379" s="65">
        <v>44562</v>
      </c>
      <c r="B2379" s="66" t="s">
        <v>210</v>
      </c>
      <c r="C2379" s="66" t="s">
        <v>137</v>
      </c>
      <c r="D2379" s="67">
        <v>644606.93000000005</v>
      </c>
      <c r="E2379" s="66">
        <v>0.48491085561195202</v>
      </c>
      <c r="F2379" s="67">
        <v>312576.89795969299</v>
      </c>
      <c r="G2379" s="66" t="s">
        <v>66</v>
      </c>
      <c r="H2379" s="68">
        <v>0.203885607052221</v>
      </c>
      <c r="I2379" s="87">
        <v>63729.9305910123</v>
      </c>
      <c r="J2379" s="69" t="str">
        <f>_xlfn.XLOOKUP(SimpleBB[[#This Row],[customer_code]],'Input  - indicative charges'!$B$13:$B$69,'Input  - indicative charges'!$E$13:$E$69)</f>
        <v>Upper South Island distributor</v>
      </c>
      <c r="K2379" s="70">
        <f t="shared" si="36"/>
        <v>58915.359928973427</v>
      </c>
    </row>
    <row r="2380" spans="1:11" x14ac:dyDescent="0.25">
      <c r="A2380" s="65">
        <v>44562</v>
      </c>
      <c r="B2380" s="66" t="s">
        <v>210</v>
      </c>
      <c r="C2380" s="66" t="s">
        <v>137</v>
      </c>
      <c r="D2380" s="67">
        <v>644606.93000000005</v>
      </c>
      <c r="E2380" s="66">
        <v>0.48491085561195202</v>
      </c>
      <c r="F2380" s="67">
        <v>312576.89795969299</v>
      </c>
      <c r="G2380" s="66" t="s">
        <v>68</v>
      </c>
      <c r="H2380" s="68">
        <v>3.36387536413073E-3</v>
      </c>
      <c r="I2380" s="87">
        <v>1051.4697264430099</v>
      </c>
      <c r="J2380" s="69" t="str">
        <f>_xlfn.XLOOKUP(SimpleBB[[#This Row],[customer_code]],'Input  - indicative charges'!$B$13:$B$69,'Input  - indicative charges'!$E$13:$E$69)</f>
        <v>Major Industrial</v>
      </c>
      <c r="K2380" s="70">
        <f t="shared" si="36"/>
        <v>972.03491065068749</v>
      </c>
    </row>
    <row r="2381" spans="1:11" x14ac:dyDescent="0.25">
      <c r="A2381" s="65">
        <v>44562</v>
      </c>
      <c r="B2381" s="66" t="s">
        <v>210</v>
      </c>
      <c r="C2381" s="66" t="s">
        <v>137</v>
      </c>
      <c r="D2381" s="67">
        <v>644606.93000000005</v>
      </c>
      <c r="E2381" s="66">
        <v>0.48491085561195202</v>
      </c>
      <c r="F2381" s="67">
        <v>312576.89795969299</v>
      </c>
      <c r="G2381" s="66" t="s">
        <v>70</v>
      </c>
      <c r="H2381" s="68">
        <v>1.6406856206139801E-2</v>
      </c>
      <c r="I2381" s="87">
        <v>5128.4042181859404</v>
      </c>
      <c r="J2381" s="69" t="str">
        <f>_xlfn.XLOOKUP(SimpleBB[[#This Row],[customer_code]],'Input  - indicative charges'!$B$13:$B$69,'Input  - indicative charges'!$E$13:$E$69)</f>
        <v>Lower North Island distributor</v>
      </c>
      <c r="K2381" s="70">
        <f t="shared" si="36"/>
        <v>4740.9714332609155</v>
      </c>
    </row>
    <row r="2382" spans="1:11" x14ac:dyDescent="0.25">
      <c r="A2382" s="65">
        <v>44562</v>
      </c>
      <c r="B2382" s="66" t="s">
        <v>210</v>
      </c>
      <c r="C2382" s="66" t="s">
        <v>137</v>
      </c>
      <c r="D2382" s="67">
        <v>644606.93000000005</v>
      </c>
      <c r="E2382" s="66">
        <v>0.48491085561195202</v>
      </c>
      <c r="F2382" s="67">
        <v>312576.89795969299</v>
      </c>
      <c r="G2382" s="66" t="s">
        <v>72</v>
      </c>
      <c r="H2382" s="68">
        <v>1.5543712867389901E-2</v>
      </c>
      <c r="I2382" s="87">
        <v>4858.6055508649097</v>
      </c>
      <c r="J2382" s="69" t="str">
        <f>_xlfn.XLOOKUP(SimpleBB[[#This Row],[customer_code]],'Input  - indicative charges'!$B$13:$B$69,'Input  - indicative charges'!$E$13:$E$69)</f>
        <v>Lower South Island distributor</v>
      </c>
      <c r="K2382" s="70">
        <f t="shared" ref="K2382:K2445" si="37">I2382*$L$9</f>
        <v>4491.555100210373</v>
      </c>
    </row>
    <row r="2383" spans="1:11" x14ac:dyDescent="0.25">
      <c r="A2383" s="65">
        <v>44562</v>
      </c>
      <c r="B2383" s="66" t="s">
        <v>210</v>
      </c>
      <c r="C2383" s="66" t="s">
        <v>137</v>
      </c>
      <c r="D2383" s="67">
        <v>644606.93000000005</v>
      </c>
      <c r="E2383" s="66">
        <v>0.48491085561195202</v>
      </c>
      <c r="F2383" s="67">
        <v>312576.89795969299</v>
      </c>
      <c r="G2383" s="66" t="s">
        <v>74</v>
      </c>
      <c r="H2383" s="68">
        <v>1.06120009737374E-4</v>
      </c>
      <c r="I2383" s="87">
        <v>33.170663455161097</v>
      </c>
      <c r="J2383" s="69" t="str">
        <f>_xlfn.XLOOKUP(SimpleBB[[#This Row],[customer_code]],'Input  - indicative charges'!$B$13:$B$69,'Input  - indicative charges'!$E$13:$E$69)</f>
        <v>Major Industrial</v>
      </c>
      <c r="K2383" s="70">
        <f t="shared" si="37"/>
        <v>30.664737250149567</v>
      </c>
    </row>
    <row r="2384" spans="1:11" x14ac:dyDescent="0.25">
      <c r="A2384" s="65">
        <v>44562</v>
      </c>
      <c r="B2384" s="66" t="s">
        <v>210</v>
      </c>
      <c r="C2384" s="66" t="s">
        <v>137</v>
      </c>
      <c r="D2384" s="67">
        <v>644606.93000000005</v>
      </c>
      <c r="E2384" s="66">
        <v>0.48491085561195202</v>
      </c>
      <c r="F2384" s="67">
        <v>312576.89795969299</v>
      </c>
      <c r="G2384" s="66" t="s">
        <v>76</v>
      </c>
      <c r="H2384" s="68">
        <v>2.8649261345803801E-4</v>
      </c>
      <c r="I2384" s="87">
        <v>89.5509724030793</v>
      </c>
      <c r="J2384" s="69" t="str">
        <f>_xlfn.XLOOKUP(SimpleBB[[#This Row],[customer_code]],'Input  - indicative charges'!$B$13:$B$69,'Input  - indicative charges'!$E$13:$E$69)</f>
        <v>Lower North Island distributor</v>
      </c>
      <c r="K2384" s="70">
        <f t="shared" si="37"/>
        <v>82.785713434639078</v>
      </c>
    </row>
    <row r="2385" spans="1:11" x14ac:dyDescent="0.25">
      <c r="A2385" s="65">
        <v>44562</v>
      </c>
      <c r="B2385" s="66" t="s">
        <v>210</v>
      </c>
      <c r="C2385" s="66" t="s">
        <v>137</v>
      </c>
      <c r="D2385" s="67">
        <v>644606.93000000005</v>
      </c>
      <c r="E2385" s="66">
        <v>0.48491085561195202</v>
      </c>
      <c r="F2385" s="67">
        <v>312576.89795969299</v>
      </c>
      <c r="G2385" s="66" t="s">
        <v>78</v>
      </c>
      <c r="H2385" s="68">
        <v>1.33261154508542E-5</v>
      </c>
      <c r="I2385" s="87">
        <v>4.1654358294807503</v>
      </c>
      <c r="J2385" s="69" t="str">
        <f>_xlfn.XLOOKUP(SimpleBB[[#This Row],[customer_code]],'Input  - indicative charges'!$B$13:$B$69,'Input  - indicative charges'!$E$13:$E$69)</f>
        <v>North Island generation</v>
      </c>
      <c r="K2385" s="70">
        <f t="shared" si="37"/>
        <v>3.8507518975630233</v>
      </c>
    </row>
    <row r="2386" spans="1:11" x14ac:dyDescent="0.25">
      <c r="A2386" s="65">
        <v>44562</v>
      </c>
      <c r="B2386" s="66" t="s">
        <v>210</v>
      </c>
      <c r="C2386" s="66" t="s">
        <v>137</v>
      </c>
      <c r="D2386" s="67">
        <v>644606.93000000005</v>
      </c>
      <c r="E2386" s="66">
        <v>0.48491085561195202</v>
      </c>
      <c r="F2386" s="67">
        <v>312576.89795969299</v>
      </c>
      <c r="G2386" s="66" t="s">
        <v>80</v>
      </c>
      <c r="H2386" s="68">
        <v>3.2250400291788399E-6</v>
      </c>
      <c r="I2386" s="87">
        <v>1.0080730081165601</v>
      </c>
      <c r="J2386" s="69" t="str">
        <f>_xlfn.XLOOKUP(SimpleBB[[#This Row],[customer_code]],'Input  - indicative charges'!$B$13:$B$69,'Input  - indicative charges'!$E$13:$E$69)</f>
        <v>Major Industrial</v>
      </c>
      <c r="K2386" s="70">
        <f t="shared" si="37"/>
        <v>0.93191666077612001</v>
      </c>
    </row>
    <row r="2387" spans="1:11" x14ac:dyDescent="0.25">
      <c r="A2387" s="65">
        <v>44562</v>
      </c>
      <c r="B2387" s="66" t="s">
        <v>210</v>
      </c>
      <c r="C2387" s="66" t="s">
        <v>137</v>
      </c>
      <c r="D2387" s="67">
        <v>644606.93000000005</v>
      </c>
      <c r="E2387" s="66">
        <v>0.48491085561195202</v>
      </c>
      <c r="F2387" s="67">
        <v>312576.89795969299</v>
      </c>
      <c r="G2387" s="66" t="s">
        <v>82</v>
      </c>
      <c r="H2387" s="68">
        <v>2.63810642465579E-3</v>
      </c>
      <c r="I2387" s="87">
        <v>824.61112270644696</v>
      </c>
      <c r="J2387" s="69" t="str">
        <f>_xlfn.XLOOKUP(SimpleBB[[#This Row],[customer_code]],'Input  - indicative charges'!$B$13:$B$69,'Input  - indicative charges'!$E$13:$E$69)</f>
        <v>Major Industrial</v>
      </c>
      <c r="K2387" s="70">
        <f t="shared" si="37"/>
        <v>762.31467138199969</v>
      </c>
    </row>
    <row r="2388" spans="1:11" x14ac:dyDescent="0.25">
      <c r="A2388" s="65">
        <v>44562</v>
      </c>
      <c r="B2388" s="66" t="s">
        <v>210</v>
      </c>
      <c r="C2388" s="66" t="s">
        <v>137</v>
      </c>
      <c r="D2388" s="67">
        <v>644606.93000000005</v>
      </c>
      <c r="E2388" s="66">
        <v>0.48491085561195202</v>
      </c>
      <c r="F2388" s="67">
        <v>312576.89795969299</v>
      </c>
      <c r="G2388" s="66" t="s">
        <v>84</v>
      </c>
      <c r="H2388" s="68">
        <v>3.4207500202846902E-7</v>
      </c>
      <c r="I2388" s="87">
        <v>0.106924743003615</v>
      </c>
      <c r="J2388" s="69" t="str">
        <f>_xlfn.XLOOKUP(SimpleBB[[#This Row],[customer_code]],'Input  - indicative charges'!$B$13:$B$69,'Input  - indicative charges'!$E$13:$E$69)</f>
        <v>Major Industrial</v>
      </c>
      <c r="K2388" s="70">
        <f t="shared" si="37"/>
        <v>9.8846957166769098E-2</v>
      </c>
    </row>
    <row r="2389" spans="1:11" x14ac:dyDescent="0.25">
      <c r="A2389" s="65">
        <v>44562</v>
      </c>
      <c r="B2389" s="66" t="s">
        <v>210</v>
      </c>
      <c r="C2389" s="66" t="s">
        <v>137</v>
      </c>
      <c r="D2389" s="67">
        <v>644606.93000000005</v>
      </c>
      <c r="E2389" s="66">
        <v>0.48491085561195202</v>
      </c>
      <c r="F2389" s="67">
        <v>312576.89795969299</v>
      </c>
      <c r="G2389" s="66" t="s">
        <v>86</v>
      </c>
      <c r="H2389" s="68">
        <v>7.92425150424773E-6</v>
      </c>
      <c r="I2389" s="87">
        <v>2.4769379538501899</v>
      </c>
      <c r="J2389" s="69" t="str">
        <f>_xlfn.XLOOKUP(SimpleBB[[#This Row],[customer_code]],'Input  - indicative charges'!$B$13:$B$69,'Input  - indicative charges'!$E$13:$E$69)</f>
        <v>North Island generation</v>
      </c>
      <c r="K2389" s="70">
        <f t="shared" si="37"/>
        <v>2.2898140594146366</v>
      </c>
    </row>
    <row r="2390" spans="1:11" x14ac:dyDescent="0.25">
      <c r="A2390" s="65">
        <v>44562</v>
      </c>
      <c r="B2390" s="66" t="s">
        <v>210</v>
      </c>
      <c r="C2390" s="66" t="s">
        <v>137</v>
      </c>
      <c r="D2390" s="67">
        <v>644606.93000000005</v>
      </c>
      <c r="E2390" s="66">
        <v>0.48491085561195202</v>
      </c>
      <c r="F2390" s="67">
        <v>312576.89795969299</v>
      </c>
      <c r="G2390" s="66" t="s">
        <v>88</v>
      </c>
      <c r="H2390" s="68">
        <v>3.4107601632198998E-4</v>
      </c>
      <c r="I2390" s="87">
        <v>106.612483150377</v>
      </c>
      <c r="J2390" s="69" t="str">
        <f>_xlfn.XLOOKUP(SimpleBB[[#This Row],[customer_code]],'Input  - indicative charges'!$B$13:$B$69,'Input  - indicative charges'!$E$13:$E$69)</f>
        <v>North Island generation</v>
      </c>
      <c r="K2390" s="70">
        <f t="shared" si="37"/>
        <v>98.558287440091576</v>
      </c>
    </row>
    <row r="2391" spans="1:11" x14ac:dyDescent="0.25">
      <c r="A2391" s="65">
        <v>44562</v>
      </c>
      <c r="B2391" s="66" t="s">
        <v>210</v>
      </c>
      <c r="C2391" s="66" t="s">
        <v>137</v>
      </c>
      <c r="D2391" s="67">
        <v>644606.93000000005</v>
      </c>
      <c r="E2391" s="66">
        <v>0.48491085561195202</v>
      </c>
      <c r="F2391" s="67">
        <v>312576.89795969299</v>
      </c>
      <c r="G2391" s="66" t="s">
        <v>90</v>
      </c>
      <c r="H2391" s="68">
        <v>4.0301747014108699E-2</v>
      </c>
      <c r="I2391" s="87">
        <v>12597.395064026399</v>
      </c>
      <c r="J2391" s="69" t="str">
        <f>_xlfn.XLOOKUP(SimpleBB[[#This Row],[customer_code]],'Input  - indicative charges'!$B$13:$B$69,'Input  - indicative charges'!$E$13:$E$69)</f>
        <v>Upper South Island distributor</v>
      </c>
      <c r="K2391" s="70">
        <f t="shared" si="37"/>
        <v>11645.706459772242</v>
      </c>
    </row>
    <row r="2392" spans="1:11" x14ac:dyDescent="0.25">
      <c r="A2392" s="65">
        <v>44562</v>
      </c>
      <c r="B2392" s="66" t="s">
        <v>210</v>
      </c>
      <c r="C2392" s="66" t="s">
        <v>137</v>
      </c>
      <c r="D2392" s="67">
        <v>644606.93000000005</v>
      </c>
      <c r="E2392" s="66">
        <v>0.48491085561195202</v>
      </c>
      <c r="F2392" s="67">
        <v>312576.89795969299</v>
      </c>
      <c r="G2392" s="66" t="s">
        <v>92</v>
      </c>
      <c r="H2392" s="68">
        <v>5.3458719990827404E-6</v>
      </c>
      <c r="I2392" s="87">
        <v>1.6709960863628699</v>
      </c>
      <c r="J2392" s="69" t="str">
        <f>_xlfn.XLOOKUP(SimpleBB[[#This Row],[customer_code]],'Input  - indicative charges'!$B$13:$B$69,'Input  - indicative charges'!$E$13:$E$69)</f>
        <v>North Island generation</v>
      </c>
      <c r="K2392" s="70">
        <f t="shared" si="37"/>
        <v>1.5447582471062391</v>
      </c>
    </row>
    <row r="2393" spans="1:11" x14ac:dyDescent="0.25">
      <c r="A2393" s="65">
        <v>44562</v>
      </c>
      <c r="B2393" s="66" t="s">
        <v>210</v>
      </c>
      <c r="C2393" s="66" t="s">
        <v>137</v>
      </c>
      <c r="D2393" s="67">
        <v>644606.93000000005</v>
      </c>
      <c r="E2393" s="66">
        <v>0.48491085561195202</v>
      </c>
      <c r="F2393" s="67">
        <v>312576.89795969299</v>
      </c>
      <c r="G2393" s="66" t="s">
        <v>94</v>
      </c>
      <c r="H2393" s="68">
        <v>3.2268895815224399E-5</v>
      </c>
      <c r="I2393" s="87">
        <v>10.086511354507399</v>
      </c>
      <c r="J2393" s="69" t="str">
        <f>_xlfn.XLOOKUP(SimpleBB[[#This Row],[customer_code]],'Input  - indicative charges'!$B$13:$B$69,'Input  - indicative charges'!$E$13:$E$69)</f>
        <v>North Island generation</v>
      </c>
      <c r="K2393" s="70">
        <f t="shared" si="37"/>
        <v>9.3245111263668417</v>
      </c>
    </row>
    <row r="2394" spans="1:11" x14ac:dyDescent="0.25">
      <c r="A2394" s="65">
        <v>44562</v>
      </c>
      <c r="B2394" s="66" t="s">
        <v>210</v>
      </c>
      <c r="C2394" s="66" t="s">
        <v>137</v>
      </c>
      <c r="D2394" s="67">
        <v>644606.93000000005</v>
      </c>
      <c r="E2394" s="66">
        <v>0.48491085561195202</v>
      </c>
      <c r="F2394" s="67">
        <v>312576.89795969299</v>
      </c>
      <c r="G2394" s="66" t="s">
        <v>96</v>
      </c>
      <c r="H2394" s="68">
        <v>1.1313693520826199E-3</v>
      </c>
      <c r="I2394" s="87">
        <v>353.63992252065401</v>
      </c>
      <c r="J2394" s="69" t="str">
        <f>_xlfn.XLOOKUP(SimpleBB[[#This Row],[customer_code]],'Input  - indicative charges'!$B$13:$B$69,'Input  - indicative charges'!$E$13:$E$69)</f>
        <v>Upper North Island distributor</v>
      </c>
      <c r="K2394" s="70">
        <f t="shared" si="37"/>
        <v>326.92367820492962</v>
      </c>
    </row>
    <row r="2395" spans="1:11" x14ac:dyDescent="0.25">
      <c r="A2395" s="65">
        <v>44562</v>
      </c>
      <c r="B2395" s="66" t="s">
        <v>210</v>
      </c>
      <c r="C2395" s="66" t="s">
        <v>137</v>
      </c>
      <c r="D2395" s="67">
        <v>644606.93000000005</v>
      </c>
      <c r="E2395" s="66">
        <v>0.48491085561195202</v>
      </c>
      <c r="F2395" s="67">
        <v>312576.89795969299</v>
      </c>
      <c r="G2395" s="66" t="s">
        <v>98</v>
      </c>
      <c r="H2395" s="68">
        <v>3.3338825030165701E-4</v>
      </c>
      <c r="I2395" s="87">
        <v>104.209465095502</v>
      </c>
      <c r="J2395" s="69" t="str">
        <f>_xlfn.XLOOKUP(SimpleBB[[#This Row],[customer_code]],'Input  - indicative charges'!$B$13:$B$69,'Input  - indicative charges'!$E$13:$E$69)</f>
        <v>Major Industrial</v>
      </c>
      <c r="K2395" s="70">
        <f t="shared" si="37"/>
        <v>96.336808892949577</v>
      </c>
    </row>
    <row r="2396" spans="1:11" x14ac:dyDescent="0.25">
      <c r="A2396" s="65">
        <v>44562</v>
      </c>
      <c r="B2396" s="66" t="s">
        <v>210</v>
      </c>
      <c r="C2396" s="66" t="s">
        <v>137</v>
      </c>
      <c r="D2396" s="67">
        <v>644606.93000000005</v>
      </c>
      <c r="E2396" s="66">
        <v>0.48491085561195202</v>
      </c>
      <c r="F2396" s="67">
        <v>312576.89795969299</v>
      </c>
      <c r="G2396" s="66" t="s">
        <v>100</v>
      </c>
      <c r="H2396" s="68">
        <v>9.0468780107810396E-5</v>
      </c>
      <c r="I2396" s="87">
        <v>28.278450648297</v>
      </c>
      <c r="J2396" s="69" t="str">
        <f>_xlfn.XLOOKUP(SimpleBB[[#This Row],[customer_code]],'Input  - indicative charges'!$B$13:$B$69,'Input  - indicative charges'!$E$13:$E$69)</f>
        <v>North Island generation</v>
      </c>
      <c r="K2396" s="70">
        <f t="shared" si="37"/>
        <v>26.14211380316625</v>
      </c>
    </row>
    <row r="2397" spans="1:11" x14ac:dyDescent="0.25">
      <c r="A2397" s="65">
        <v>44562</v>
      </c>
      <c r="B2397" s="66" t="s">
        <v>210</v>
      </c>
      <c r="C2397" s="66" t="s">
        <v>137</v>
      </c>
      <c r="D2397" s="67">
        <v>644606.93000000005</v>
      </c>
      <c r="E2397" s="66">
        <v>0.48491085561195202</v>
      </c>
      <c r="F2397" s="67">
        <v>312576.89795969299</v>
      </c>
      <c r="G2397" s="66" t="s">
        <v>102</v>
      </c>
      <c r="H2397" s="68">
        <v>1.46641467213424E-2</v>
      </c>
      <c r="I2397" s="87">
        <v>4583.6734933830303</v>
      </c>
      <c r="J2397" s="69" t="str">
        <f>_xlfn.XLOOKUP(SimpleBB[[#This Row],[customer_code]],'Input  - indicative charges'!$B$13:$B$69,'Input  - indicative charges'!$E$13:$E$69)</f>
        <v>Lower North Island distributor</v>
      </c>
      <c r="K2397" s="70">
        <f t="shared" si="37"/>
        <v>4237.3931864542255</v>
      </c>
    </row>
    <row r="2398" spans="1:11" x14ac:dyDescent="0.25">
      <c r="A2398" s="65">
        <v>44562</v>
      </c>
      <c r="B2398" s="66" t="s">
        <v>210</v>
      </c>
      <c r="C2398" s="66" t="s">
        <v>137</v>
      </c>
      <c r="D2398" s="67">
        <v>644606.93000000005</v>
      </c>
      <c r="E2398" s="66">
        <v>0.48491085561195202</v>
      </c>
      <c r="F2398" s="67">
        <v>312576.89795969299</v>
      </c>
      <c r="G2398" s="66" t="s">
        <v>104</v>
      </c>
      <c r="H2398" s="68">
        <v>6.2974985407306802E-3</v>
      </c>
      <c r="I2398" s="87">
        <v>1968.4525587672899</v>
      </c>
      <c r="J2398" s="69" t="str">
        <f>_xlfn.XLOOKUP(SimpleBB[[#This Row],[customer_code]],'Input  - indicative charges'!$B$13:$B$69,'Input  - indicative charges'!$E$13:$E$69)</f>
        <v>Lower North Island distributor</v>
      </c>
      <c r="K2398" s="70">
        <f t="shared" si="37"/>
        <v>1819.7429359704795</v>
      </c>
    </row>
    <row r="2399" spans="1:11" x14ac:dyDescent="0.25">
      <c r="A2399" s="65">
        <v>44562</v>
      </c>
      <c r="B2399" s="66" t="s">
        <v>210</v>
      </c>
      <c r="C2399" s="66" t="s">
        <v>137</v>
      </c>
      <c r="D2399" s="67">
        <v>644606.93000000005</v>
      </c>
      <c r="E2399" s="66">
        <v>0.48491085561195202</v>
      </c>
      <c r="F2399" s="67">
        <v>312576.89795969299</v>
      </c>
      <c r="G2399" s="66" t="s">
        <v>106</v>
      </c>
      <c r="H2399" s="68">
        <v>6.87914987699524E-2</v>
      </c>
      <c r="I2399" s="87">
        <v>21502.633291509799</v>
      </c>
      <c r="J2399" s="69" t="str">
        <f>_xlfn.XLOOKUP(SimpleBB[[#This Row],[customer_code]],'Input  - indicative charges'!$B$13:$B$69,'Input  - indicative charges'!$E$13:$E$69)</f>
        <v>Upper North Island distributor</v>
      </c>
      <c r="K2399" s="70">
        <f t="shared" si="37"/>
        <v>19878.185462337307</v>
      </c>
    </row>
    <row r="2400" spans="1:11" x14ac:dyDescent="0.25">
      <c r="A2400" s="65">
        <v>44562</v>
      </c>
      <c r="B2400" s="66" t="s">
        <v>210</v>
      </c>
      <c r="C2400" s="66" t="s">
        <v>137</v>
      </c>
      <c r="D2400" s="67">
        <v>644606.93000000005</v>
      </c>
      <c r="E2400" s="66">
        <v>0.48491085561195202</v>
      </c>
      <c r="F2400" s="67">
        <v>312576.89795969299</v>
      </c>
      <c r="G2400" s="66" t="s">
        <v>108</v>
      </c>
      <c r="H2400" s="68">
        <v>1.8664468972102799E-3</v>
      </c>
      <c r="I2400" s="87">
        <v>583.40818133648702</v>
      </c>
      <c r="J2400" s="69" t="str">
        <f>_xlfn.XLOOKUP(SimpleBB[[#This Row],[customer_code]],'Input  - indicative charges'!$B$13:$B$69,'Input  - indicative charges'!$E$13:$E$69)</f>
        <v>Lower North Island distributor</v>
      </c>
      <c r="K2400" s="70">
        <f t="shared" si="37"/>
        <v>539.3337584113782</v>
      </c>
    </row>
    <row r="2401" spans="1:11" x14ac:dyDescent="0.25">
      <c r="A2401" s="65">
        <v>44562</v>
      </c>
      <c r="B2401" s="66" t="s">
        <v>210</v>
      </c>
      <c r="C2401" s="66" t="s">
        <v>137</v>
      </c>
      <c r="D2401" s="67">
        <v>644606.93000000005</v>
      </c>
      <c r="E2401" s="66">
        <v>0.48491085561195202</v>
      </c>
      <c r="F2401" s="67">
        <v>312576.89795969299</v>
      </c>
      <c r="G2401" s="66" t="s">
        <v>110</v>
      </c>
      <c r="H2401" s="68">
        <v>1.80412278604071E-2</v>
      </c>
      <c r="I2401" s="87">
        <v>5639.2710399900798</v>
      </c>
      <c r="J2401" s="69" t="str">
        <f>_xlfn.XLOOKUP(SimpleBB[[#This Row],[customer_code]],'Input  - indicative charges'!$B$13:$B$69,'Input  - indicative charges'!$E$13:$E$69)</f>
        <v>Lower South Island distributor</v>
      </c>
      <c r="K2401" s="70">
        <f t="shared" si="37"/>
        <v>5213.244075067405</v>
      </c>
    </row>
    <row r="2402" spans="1:11" x14ac:dyDescent="0.25">
      <c r="A2402" s="65">
        <v>44562</v>
      </c>
      <c r="B2402" s="66" t="s">
        <v>210</v>
      </c>
      <c r="C2402" s="66" t="s">
        <v>137</v>
      </c>
      <c r="D2402" s="67">
        <v>644606.93000000005</v>
      </c>
      <c r="E2402" s="66">
        <v>0.48491085561195202</v>
      </c>
      <c r="F2402" s="67">
        <v>312576.89795969299</v>
      </c>
      <c r="G2402" s="66" t="s">
        <v>112</v>
      </c>
      <c r="H2402" s="68">
        <v>2.8175844826599199E-4</v>
      </c>
      <c r="I2402" s="87">
        <v>88.071181732920607</v>
      </c>
      <c r="J2402" s="69" t="str">
        <f>_xlfn.XLOOKUP(SimpleBB[[#This Row],[customer_code]],'Input  - indicative charges'!$B$13:$B$69,'Input  - indicative charges'!$E$13:$E$69)</f>
        <v>North Island generation</v>
      </c>
      <c r="K2402" s="70">
        <f t="shared" si="37"/>
        <v>81.417715711380438</v>
      </c>
    </row>
    <row r="2403" spans="1:11" x14ac:dyDescent="0.25">
      <c r="A2403" s="65">
        <v>44562</v>
      </c>
      <c r="B2403" s="66" t="s">
        <v>210</v>
      </c>
      <c r="C2403" s="66" t="s">
        <v>137</v>
      </c>
      <c r="D2403" s="67">
        <v>644606.93000000005</v>
      </c>
      <c r="E2403" s="66">
        <v>0.48491085561195202</v>
      </c>
      <c r="F2403" s="67">
        <v>312576.89795969299</v>
      </c>
      <c r="G2403" s="66" t="s">
        <v>114</v>
      </c>
      <c r="H2403" s="68">
        <v>7.4465048216663301E-3</v>
      </c>
      <c r="I2403" s="87">
        <v>2327.6053777983602</v>
      </c>
      <c r="J2403" s="69" t="str">
        <f>_xlfn.XLOOKUP(SimpleBB[[#This Row],[customer_code]],'Input  - indicative charges'!$B$13:$B$69,'Input  - indicative charges'!$E$13:$E$69)</f>
        <v>Lower North Island distributor</v>
      </c>
      <c r="K2403" s="70">
        <f t="shared" si="37"/>
        <v>2151.7630308692655</v>
      </c>
    </row>
    <row r="2404" spans="1:11" x14ac:dyDescent="0.25">
      <c r="A2404" s="65">
        <v>44562</v>
      </c>
      <c r="B2404" s="66" t="s">
        <v>210</v>
      </c>
      <c r="C2404" s="66" t="s">
        <v>137</v>
      </c>
      <c r="D2404" s="67">
        <v>644606.93000000005</v>
      </c>
      <c r="E2404" s="66">
        <v>0.48491085561195202</v>
      </c>
      <c r="F2404" s="67">
        <v>312576.89795969299</v>
      </c>
      <c r="G2404" s="66" t="s">
        <v>116</v>
      </c>
      <c r="H2404" s="68">
        <v>1.8300035755956601E-3</v>
      </c>
      <c r="I2404" s="87">
        <v>572.01684091484105</v>
      </c>
      <c r="J2404" s="69" t="str">
        <f>_xlfn.XLOOKUP(SimpleBB[[#This Row],[customer_code]],'Input  - indicative charges'!$B$13:$B$69,'Input  - indicative charges'!$E$13:$E$69)</f>
        <v>Major Industrial</v>
      </c>
      <c r="K2404" s="70">
        <f t="shared" si="37"/>
        <v>528.80299343500167</v>
      </c>
    </row>
    <row r="2405" spans="1:11" x14ac:dyDescent="0.25">
      <c r="A2405" s="65">
        <v>44562</v>
      </c>
      <c r="B2405" s="66" t="s">
        <v>210</v>
      </c>
      <c r="C2405" s="66" t="s">
        <v>137</v>
      </c>
      <c r="D2405" s="67">
        <v>644606.93000000005</v>
      </c>
      <c r="E2405" s="66">
        <v>0.48491085561195202</v>
      </c>
      <c r="F2405" s="67">
        <v>312576.89795969299</v>
      </c>
      <c r="G2405" s="66" t="s">
        <v>118</v>
      </c>
      <c r="H2405" s="68">
        <v>7.5363557681105402E-3</v>
      </c>
      <c r="I2405" s="87">
        <v>2355.6907079166399</v>
      </c>
      <c r="J2405" s="69" t="str">
        <f>_xlfn.XLOOKUP(SimpleBB[[#This Row],[customer_code]],'Input  - indicative charges'!$B$13:$B$69,'Input  - indicative charges'!$E$13:$E$69)</f>
        <v>Upper South Island distributor</v>
      </c>
      <c r="K2405" s="70">
        <f t="shared" si="37"/>
        <v>2177.7266137148404</v>
      </c>
    </row>
    <row r="2406" spans="1:11" x14ac:dyDescent="0.25">
      <c r="A2406" s="65">
        <v>44562</v>
      </c>
      <c r="B2406" s="66" t="s">
        <v>210</v>
      </c>
      <c r="C2406" s="66" t="s">
        <v>137</v>
      </c>
      <c r="D2406" s="67">
        <v>644606.93000000005</v>
      </c>
      <c r="E2406" s="66">
        <v>0.48491085561195202</v>
      </c>
      <c r="F2406" s="67">
        <v>312576.89795969299</v>
      </c>
      <c r="G2406" s="66" t="s">
        <v>120</v>
      </c>
      <c r="H2406" s="68">
        <v>1.22118057538566E-3</v>
      </c>
      <c r="I2406" s="87">
        <v>381.71283610268398</v>
      </c>
      <c r="J2406" s="69" t="str">
        <f>_xlfn.XLOOKUP(SimpleBB[[#This Row],[customer_code]],'Input  - indicative charges'!$B$13:$B$69,'Input  - indicative charges'!$E$13:$E$69)</f>
        <v>Lower North Island distributor</v>
      </c>
      <c r="K2406" s="70">
        <f t="shared" si="37"/>
        <v>352.87578253961584</v>
      </c>
    </row>
    <row r="2407" spans="1:11" x14ac:dyDescent="0.25">
      <c r="A2407" s="65">
        <v>44562</v>
      </c>
      <c r="B2407" s="66" t="s">
        <v>210</v>
      </c>
      <c r="C2407" s="66" t="s">
        <v>137</v>
      </c>
      <c r="D2407" s="67">
        <v>644606.93000000005</v>
      </c>
      <c r="E2407" s="66">
        <v>0.48491085561195202</v>
      </c>
      <c r="F2407" s="67">
        <v>312576.89795969299</v>
      </c>
      <c r="G2407" s="66" t="s">
        <v>241</v>
      </c>
      <c r="H2407" s="68">
        <v>6.3623669485836002E-5</v>
      </c>
      <c r="I2407" s="87">
        <v>19.887289244695399</v>
      </c>
      <c r="J2407" s="69" t="str">
        <f>_xlfn.XLOOKUP(SimpleBB[[#This Row],[customer_code]],'Input  - indicative charges'!$B$13:$B$69,'Input  - indicative charges'!$E$13:$E$69)</f>
        <v>North Island generation</v>
      </c>
      <c r="K2407" s="70">
        <f t="shared" si="37"/>
        <v>18.384874940191278</v>
      </c>
    </row>
    <row r="2408" spans="1:11" x14ac:dyDescent="0.25">
      <c r="A2408" s="65">
        <v>44593</v>
      </c>
      <c r="B2408" s="66" t="s">
        <v>210</v>
      </c>
      <c r="C2408" s="66" t="s">
        <v>137</v>
      </c>
      <c r="D2408" s="67">
        <v>364570.83</v>
      </c>
      <c r="E2408" s="66">
        <v>0.61632333436765196</v>
      </c>
      <c r="F2408" s="67">
        <v>224693.50955878201</v>
      </c>
      <c r="G2408" s="66" t="s">
        <v>8</v>
      </c>
      <c r="H2408" s="68">
        <v>4.4906837034607898E-2</v>
      </c>
      <c r="I2408" s="87">
        <v>10090.274816490301</v>
      </c>
      <c r="J2408" s="69" t="str">
        <f>_xlfn.XLOOKUP(SimpleBB[[#This Row],[customer_code]],'Input  - indicative charges'!$B$13:$B$69,'Input  - indicative charges'!$E$13:$E$69)</f>
        <v>Lower South Island distributor</v>
      </c>
      <c r="K2408" s="70">
        <f t="shared" si="37"/>
        <v>9327.9902721190083</v>
      </c>
    </row>
    <row r="2409" spans="1:11" x14ac:dyDescent="0.25">
      <c r="A2409" s="65">
        <v>44593</v>
      </c>
      <c r="B2409" s="66" t="s">
        <v>210</v>
      </c>
      <c r="C2409" s="66" t="s">
        <v>137</v>
      </c>
      <c r="D2409" s="67">
        <v>364570.83</v>
      </c>
      <c r="E2409" s="66">
        <v>0.61632333436765196</v>
      </c>
      <c r="F2409" s="67">
        <v>224693.50955878201</v>
      </c>
      <c r="G2409" s="66" t="s">
        <v>10</v>
      </c>
      <c r="H2409" s="68">
        <v>2.09074994420022E-3</v>
      </c>
      <c r="I2409" s="87">
        <v>469.77794257217698</v>
      </c>
      <c r="J2409" s="69" t="str">
        <f>_xlfn.XLOOKUP(SimpleBB[[#This Row],[customer_code]],'Input  - indicative charges'!$B$13:$B$69,'Input  - indicative charges'!$E$13:$E$69)</f>
        <v>Upper South Island distributor</v>
      </c>
      <c r="K2409" s="70">
        <f t="shared" si="37"/>
        <v>434.28788195221512</v>
      </c>
    </row>
    <row r="2410" spans="1:11" x14ac:dyDescent="0.25">
      <c r="A2410" s="65">
        <v>44593</v>
      </c>
      <c r="B2410" s="66" t="s">
        <v>210</v>
      </c>
      <c r="C2410" s="66" t="s">
        <v>137</v>
      </c>
      <c r="D2410" s="67">
        <v>364570.83</v>
      </c>
      <c r="E2410" s="66">
        <v>0.61632333436765196</v>
      </c>
      <c r="F2410" s="67">
        <v>224693.50955878201</v>
      </c>
      <c r="G2410" s="66" t="s">
        <v>12</v>
      </c>
      <c r="H2410" s="68">
        <v>4.0962985252073402E-4</v>
      </c>
      <c r="I2410" s="87">
        <v>92.041169182930403</v>
      </c>
      <c r="J2410" s="69" t="str">
        <f>_xlfn.XLOOKUP(SimpleBB[[#This Row],[customer_code]],'Input  - indicative charges'!$B$13:$B$69,'Input  - indicative charges'!$E$13:$E$69)</f>
        <v>Lower North Island distributor</v>
      </c>
      <c r="K2410" s="70">
        <f t="shared" si="37"/>
        <v>85.087784662684456</v>
      </c>
    </row>
    <row r="2411" spans="1:11" x14ac:dyDescent="0.25">
      <c r="A2411" s="65">
        <v>44593</v>
      </c>
      <c r="B2411" s="66" t="s">
        <v>210</v>
      </c>
      <c r="C2411" s="66" t="s">
        <v>137</v>
      </c>
      <c r="D2411" s="67">
        <v>364570.83</v>
      </c>
      <c r="E2411" s="66">
        <v>0.61632333436765196</v>
      </c>
      <c r="F2411" s="67">
        <v>224693.50955878201</v>
      </c>
      <c r="G2411" s="66" t="s">
        <v>14</v>
      </c>
      <c r="H2411" s="68">
        <v>3.0605697268270499E-3</v>
      </c>
      <c r="I2411" s="87">
        <v>687.69015317013395</v>
      </c>
      <c r="J2411" s="69" t="str">
        <f>_xlfn.XLOOKUP(SimpleBB[[#This Row],[customer_code]],'Input  - indicative charges'!$B$13:$B$69,'Input  - indicative charges'!$E$13:$E$69)</f>
        <v>Upper North Island distributor</v>
      </c>
      <c r="K2411" s="70">
        <f t="shared" si="37"/>
        <v>635.73759641506854</v>
      </c>
    </row>
    <row r="2412" spans="1:11" x14ac:dyDescent="0.25">
      <c r="A2412" s="65">
        <v>44593</v>
      </c>
      <c r="B2412" s="66" t="s">
        <v>210</v>
      </c>
      <c r="C2412" s="66" t="s">
        <v>137</v>
      </c>
      <c r="D2412" s="67">
        <v>364570.83</v>
      </c>
      <c r="E2412" s="66">
        <v>0.61632333436765196</v>
      </c>
      <c r="F2412" s="67">
        <v>224693.50955878201</v>
      </c>
      <c r="G2412" s="66" t="s">
        <v>16</v>
      </c>
      <c r="H2412" s="68">
        <v>2.6993609300270699E-2</v>
      </c>
      <c r="I2412" s="87">
        <v>6065.2888093364299</v>
      </c>
      <c r="J2412" s="69" t="str">
        <f>_xlfn.XLOOKUP(SimpleBB[[#This Row],[customer_code]],'Input  - indicative charges'!$B$13:$B$69,'Input  - indicative charges'!$E$13:$E$69)</f>
        <v>South Island generation</v>
      </c>
      <c r="K2412" s="70">
        <f t="shared" si="37"/>
        <v>5607.0777099767492</v>
      </c>
    </row>
    <row r="2413" spans="1:11" x14ac:dyDescent="0.25">
      <c r="A2413" s="65">
        <v>44593</v>
      </c>
      <c r="B2413" s="66" t="s">
        <v>210</v>
      </c>
      <c r="C2413" s="66" t="s">
        <v>137</v>
      </c>
      <c r="D2413" s="67">
        <v>364570.83</v>
      </c>
      <c r="E2413" s="66">
        <v>0.61632333436765196</v>
      </c>
      <c r="F2413" s="67">
        <v>224693.50955878201</v>
      </c>
      <c r="G2413" s="66" t="s">
        <v>19</v>
      </c>
      <c r="H2413" s="68">
        <v>3.05447684077567E-2</v>
      </c>
      <c r="I2413" s="87">
        <v>6863.2112121990904</v>
      </c>
      <c r="J2413" s="69" t="str">
        <f>_xlfn.XLOOKUP(SimpleBB[[#This Row],[customer_code]],'Input  - indicative charges'!$B$13:$B$69,'Input  - indicative charges'!$E$13:$E$69)</f>
        <v>Lower South Island distributor</v>
      </c>
      <c r="K2413" s="70">
        <f t="shared" si="37"/>
        <v>6344.7198998252143</v>
      </c>
    </row>
    <row r="2414" spans="1:11" x14ac:dyDescent="0.25">
      <c r="A2414" s="65">
        <v>44593</v>
      </c>
      <c r="B2414" s="66" t="s">
        <v>210</v>
      </c>
      <c r="C2414" s="66" t="s">
        <v>137</v>
      </c>
      <c r="D2414" s="67">
        <v>364570.83</v>
      </c>
      <c r="E2414" s="66">
        <v>0.61632333436765196</v>
      </c>
      <c r="F2414" s="67">
        <v>224693.50955878201</v>
      </c>
      <c r="G2414" s="66" t="s">
        <v>21</v>
      </c>
      <c r="H2414" s="68">
        <v>3.1723219254536299E-2</v>
      </c>
      <c r="I2414" s="87">
        <v>7128.0014688045203</v>
      </c>
      <c r="J2414" s="69" t="str">
        <f>_xlfn.XLOOKUP(SimpleBB[[#This Row],[customer_code]],'Input  - indicative charges'!$B$13:$B$69,'Input  - indicative charges'!$E$13:$E$69)</f>
        <v>Upper South Island distributor</v>
      </c>
      <c r="K2414" s="70">
        <f t="shared" si="37"/>
        <v>6589.5061898607191</v>
      </c>
    </row>
    <row r="2415" spans="1:11" x14ac:dyDescent="0.25">
      <c r="A2415" s="65">
        <v>44593</v>
      </c>
      <c r="B2415" s="66" t="s">
        <v>210</v>
      </c>
      <c r="C2415" s="66" t="s">
        <v>137</v>
      </c>
      <c r="D2415" s="67">
        <v>364570.83</v>
      </c>
      <c r="E2415" s="66">
        <v>0.61632333436765196</v>
      </c>
      <c r="F2415" s="67">
        <v>224693.50955878201</v>
      </c>
      <c r="G2415" s="66" t="s">
        <v>23</v>
      </c>
      <c r="H2415" s="68">
        <v>1.2947084840154899E-3</v>
      </c>
      <c r="I2415" s="87">
        <v>290.91259312897199</v>
      </c>
      <c r="J2415" s="69" t="str">
        <f>_xlfn.XLOOKUP(SimpleBB[[#This Row],[customer_code]],'Input  - indicative charges'!$B$13:$B$69,'Input  - indicative charges'!$E$13:$E$69)</f>
        <v>Lower North Island distributor</v>
      </c>
      <c r="K2415" s="70">
        <f t="shared" si="37"/>
        <v>268.93517650373047</v>
      </c>
    </row>
    <row r="2416" spans="1:11" x14ac:dyDescent="0.25">
      <c r="A2416" s="65">
        <v>44593</v>
      </c>
      <c r="B2416" s="66" t="s">
        <v>210</v>
      </c>
      <c r="C2416" s="66" t="s">
        <v>137</v>
      </c>
      <c r="D2416" s="67">
        <v>364570.83</v>
      </c>
      <c r="E2416" s="66">
        <v>0.61632333436765196</v>
      </c>
      <c r="F2416" s="67">
        <v>224693.50955878201</v>
      </c>
      <c r="G2416" s="66" t="s">
        <v>25</v>
      </c>
      <c r="H2416" s="68">
        <v>3.6090072222569998E-2</v>
      </c>
      <c r="I2416" s="87">
        <v>8109.20498791919</v>
      </c>
      <c r="J2416" s="69" t="str">
        <f>_xlfn.XLOOKUP(SimpleBB[[#This Row],[customer_code]],'Input  - indicative charges'!$B$13:$B$69,'Input  - indicative charges'!$E$13:$E$69)</f>
        <v>North Island generation</v>
      </c>
      <c r="K2416" s="70">
        <f t="shared" si="37"/>
        <v>7496.5832564151997</v>
      </c>
    </row>
    <row r="2417" spans="1:11" x14ac:dyDescent="0.25">
      <c r="A2417" s="65">
        <v>44593</v>
      </c>
      <c r="B2417" s="66" t="s">
        <v>210</v>
      </c>
      <c r="C2417" s="66" t="s">
        <v>137</v>
      </c>
      <c r="D2417" s="67">
        <v>364570.83</v>
      </c>
      <c r="E2417" s="66">
        <v>0.61632333436765196</v>
      </c>
      <c r="F2417" s="67">
        <v>224693.50955878201</v>
      </c>
      <c r="G2417" s="66" t="s">
        <v>27</v>
      </c>
      <c r="H2417" s="68">
        <v>2.3493238516478199E-3</v>
      </c>
      <c r="I2417" s="87">
        <v>527.87782131690597</v>
      </c>
      <c r="J2417" s="69" t="str">
        <f>_xlfn.XLOOKUP(SimpleBB[[#This Row],[customer_code]],'Input  - indicative charges'!$B$13:$B$69,'Input  - indicative charges'!$E$13:$E$69)</f>
        <v>Lower North Island distributor</v>
      </c>
      <c r="K2417" s="70">
        <f t="shared" si="37"/>
        <v>487.99852052237787</v>
      </c>
    </row>
    <row r="2418" spans="1:11" x14ac:dyDescent="0.25">
      <c r="A2418" s="65">
        <v>44593</v>
      </c>
      <c r="B2418" s="66" t="s">
        <v>210</v>
      </c>
      <c r="C2418" s="66" t="s">
        <v>137</v>
      </c>
      <c r="D2418" s="67">
        <v>364570.83</v>
      </c>
      <c r="E2418" s="66">
        <v>0.61632333436765196</v>
      </c>
      <c r="F2418" s="67">
        <v>224693.50955878201</v>
      </c>
      <c r="G2418" s="66" t="s">
        <v>29</v>
      </c>
      <c r="H2418" s="68">
        <v>2.4924596529475001E-3</v>
      </c>
      <c r="I2418" s="87">
        <v>560.03950685443999</v>
      </c>
      <c r="J2418" s="69" t="str">
        <f>_xlfn.XLOOKUP(SimpleBB[[#This Row],[customer_code]],'Input  - indicative charges'!$B$13:$B$69,'Input  - indicative charges'!$E$13:$E$69)</f>
        <v>Lower North Island distributor</v>
      </c>
      <c r="K2418" s="70">
        <f t="shared" si="37"/>
        <v>517.73050456495116</v>
      </c>
    </row>
    <row r="2419" spans="1:11" x14ac:dyDescent="0.25">
      <c r="A2419" s="65">
        <v>44593</v>
      </c>
      <c r="B2419" s="66" t="s">
        <v>210</v>
      </c>
      <c r="C2419" s="66" t="s">
        <v>137</v>
      </c>
      <c r="D2419" s="67">
        <v>364570.83</v>
      </c>
      <c r="E2419" s="66">
        <v>0.61632333436765196</v>
      </c>
      <c r="F2419" s="67">
        <v>224693.50955878201</v>
      </c>
      <c r="G2419" s="66" t="s">
        <v>31</v>
      </c>
      <c r="H2419" s="68">
        <v>7.6284478488879502E-6</v>
      </c>
      <c r="I2419" s="87">
        <v>1.71406271965278</v>
      </c>
      <c r="J2419" s="69" t="str">
        <f>_xlfn.XLOOKUP(SimpleBB[[#This Row],[customer_code]],'Input  - indicative charges'!$B$13:$B$69,'Input  - indicative charges'!$E$13:$E$69)</f>
        <v>Major Industrial</v>
      </c>
      <c r="K2419" s="70">
        <f t="shared" si="37"/>
        <v>1.5845713487003272</v>
      </c>
    </row>
    <row r="2420" spans="1:11" x14ac:dyDescent="0.25">
      <c r="A2420" s="65">
        <v>44593</v>
      </c>
      <c r="B2420" s="66" t="s">
        <v>210</v>
      </c>
      <c r="C2420" s="66" t="s">
        <v>137</v>
      </c>
      <c r="D2420" s="67">
        <v>364570.83</v>
      </c>
      <c r="E2420" s="66">
        <v>0.61632333436765196</v>
      </c>
      <c r="F2420" s="67">
        <v>224693.50955878201</v>
      </c>
      <c r="G2420" s="66" t="s">
        <v>34</v>
      </c>
      <c r="H2420" s="68">
        <v>2.1927575575199701E-4</v>
      </c>
      <c r="I2420" s="87">
        <v>49.269839121070703</v>
      </c>
      <c r="J2420" s="69" t="str">
        <f>_xlfn.XLOOKUP(SimpleBB[[#This Row],[customer_code]],'Input  - indicative charges'!$B$13:$B$69,'Input  - indicative charges'!$E$13:$E$69)</f>
        <v>Major Industrial</v>
      </c>
      <c r="K2420" s="70">
        <f t="shared" si="37"/>
        <v>45.547677183095267</v>
      </c>
    </row>
    <row r="2421" spans="1:11" x14ac:dyDescent="0.25">
      <c r="A2421" s="65">
        <v>44593</v>
      </c>
      <c r="B2421" s="66" t="s">
        <v>210</v>
      </c>
      <c r="C2421" s="66" t="s">
        <v>137</v>
      </c>
      <c r="D2421" s="67">
        <v>364570.83</v>
      </c>
      <c r="E2421" s="66">
        <v>0.61632333436765196</v>
      </c>
      <c r="F2421" s="67">
        <v>224693.50955878201</v>
      </c>
      <c r="G2421" s="66" t="s">
        <v>36</v>
      </c>
      <c r="H2421" s="68">
        <v>2.0609122514087801E-2</v>
      </c>
      <c r="I2421" s="87">
        <v>4630.7360666173099</v>
      </c>
      <c r="J2421" s="69" t="str">
        <f>_xlfn.XLOOKUP(SimpleBB[[#This Row],[customer_code]],'Input  - indicative charges'!$B$13:$B$69,'Input  - indicative charges'!$E$13:$E$69)</f>
        <v>Upper South Island distributor</v>
      </c>
      <c r="K2421" s="70">
        <f t="shared" si="37"/>
        <v>4280.9003488748958</v>
      </c>
    </row>
    <row r="2422" spans="1:11" x14ac:dyDescent="0.25">
      <c r="A2422" s="65">
        <v>44593</v>
      </c>
      <c r="B2422" s="66" t="s">
        <v>210</v>
      </c>
      <c r="C2422" s="66" t="s">
        <v>137</v>
      </c>
      <c r="D2422" s="67">
        <v>364570.83</v>
      </c>
      <c r="E2422" s="66">
        <v>0.61632333436765196</v>
      </c>
      <c r="F2422" s="67">
        <v>224693.50955878201</v>
      </c>
      <c r="G2422" s="66" t="s">
        <v>38</v>
      </c>
      <c r="H2422" s="68">
        <v>1.19217529754667E-5</v>
      </c>
      <c r="I2422" s="87">
        <v>2.67874051615048</v>
      </c>
      <c r="J2422" s="69" t="str">
        <f>_xlfn.XLOOKUP(SimpleBB[[#This Row],[customer_code]],'Input  - indicative charges'!$B$13:$B$69,'Input  - indicative charges'!$E$13:$E$69)</f>
        <v>North Island generation</v>
      </c>
      <c r="K2422" s="70">
        <f t="shared" si="37"/>
        <v>2.4763711524830447</v>
      </c>
    </row>
    <row r="2423" spans="1:11" x14ac:dyDescent="0.25">
      <c r="A2423" s="65">
        <v>44593</v>
      </c>
      <c r="B2423" s="66" t="s">
        <v>210</v>
      </c>
      <c r="C2423" s="66" t="s">
        <v>137</v>
      </c>
      <c r="D2423" s="67">
        <v>364570.83</v>
      </c>
      <c r="E2423" s="66">
        <v>0.61632333436765196</v>
      </c>
      <c r="F2423" s="67">
        <v>224693.50955878201</v>
      </c>
      <c r="G2423" s="66" t="s">
        <v>40</v>
      </c>
      <c r="H2423" s="68">
        <v>4.4306444000250896E-6</v>
      </c>
      <c r="I2423" s="87">
        <v>0.99553703984860598</v>
      </c>
      <c r="J2423" s="69" t="str">
        <f>_xlfn.XLOOKUP(SimpleBB[[#This Row],[customer_code]],'Input  - indicative charges'!$B$13:$B$69,'Input  - indicative charges'!$E$13:$E$69)</f>
        <v>North Island generation</v>
      </c>
      <c r="K2423" s="70">
        <f t="shared" si="37"/>
        <v>0.92032774053541822</v>
      </c>
    </row>
    <row r="2424" spans="1:11" x14ac:dyDescent="0.25">
      <c r="A2424" s="65">
        <v>44593</v>
      </c>
      <c r="B2424" s="66" t="s">
        <v>210</v>
      </c>
      <c r="C2424" s="66" t="s">
        <v>137</v>
      </c>
      <c r="D2424" s="67">
        <v>364570.83</v>
      </c>
      <c r="E2424" s="66">
        <v>0.61632333436765196</v>
      </c>
      <c r="F2424" s="67">
        <v>224693.50955878201</v>
      </c>
      <c r="G2424" s="66" t="s">
        <v>42</v>
      </c>
      <c r="H2424" s="68">
        <v>0.30566249624070402</v>
      </c>
      <c r="I2424" s="87">
        <v>68680.379020822103</v>
      </c>
      <c r="J2424" s="69" t="str">
        <f>_xlfn.XLOOKUP(SimpleBB[[#This Row],[customer_code]],'Input  - indicative charges'!$B$13:$B$69,'Input  - indicative charges'!$E$13:$E$69)</f>
        <v>South Island generation</v>
      </c>
      <c r="K2424" s="70">
        <f t="shared" si="37"/>
        <v>63491.819503734012</v>
      </c>
    </row>
    <row r="2425" spans="1:11" x14ac:dyDescent="0.25">
      <c r="A2425" s="65">
        <v>44593</v>
      </c>
      <c r="B2425" s="66" t="s">
        <v>210</v>
      </c>
      <c r="C2425" s="66" t="s">
        <v>137</v>
      </c>
      <c r="D2425" s="67">
        <v>364570.83</v>
      </c>
      <c r="E2425" s="66">
        <v>0.61632333436765196</v>
      </c>
      <c r="F2425" s="67">
        <v>224693.50955878201</v>
      </c>
      <c r="G2425" s="66" t="s">
        <v>44</v>
      </c>
      <c r="H2425" s="68">
        <v>1.6950763303632901E-4</v>
      </c>
      <c r="I2425" s="87">
        <v>38.087264963934999</v>
      </c>
      <c r="J2425" s="69" t="str">
        <f>_xlfn.XLOOKUP(SimpleBB[[#This Row],[customer_code]],'Input  - indicative charges'!$B$13:$B$69,'Input  - indicative charges'!$E$13:$E$69)</f>
        <v>Major Industrial</v>
      </c>
      <c r="K2425" s="70">
        <f t="shared" si="37"/>
        <v>35.209906918945642</v>
      </c>
    </row>
    <row r="2426" spans="1:11" x14ac:dyDescent="0.25">
      <c r="A2426" s="65">
        <v>44593</v>
      </c>
      <c r="B2426" s="66" t="s">
        <v>210</v>
      </c>
      <c r="C2426" s="66" t="s">
        <v>137</v>
      </c>
      <c r="D2426" s="67">
        <v>364570.83</v>
      </c>
      <c r="E2426" s="66">
        <v>0.61632333436765196</v>
      </c>
      <c r="F2426" s="67">
        <v>224693.50955878201</v>
      </c>
      <c r="G2426" s="66" t="s">
        <v>46</v>
      </c>
      <c r="H2426" s="68">
        <v>3.8074733416477498E-2</v>
      </c>
      <c r="I2426" s="87">
        <v>8555.1454768633903</v>
      </c>
      <c r="J2426" s="69" t="str">
        <f>_xlfn.XLOOKUP(SimpleBB[[#This Row],[customer_code]],'Input  - indicative charges'!$B$13:$B$69,'Input  - indicative charges'!$E$13:$E$69)</f>
        <v>Upper South Island distributor</v>
      </c>
      <c r="K2426" s="70">
        <f t="shared" si="37"/>
        <v>7908.8345199801279</v>
      </c>
    </row>
    <row r="2427" spans="1:11" x14ac:dyDescent="0.25">
      <c r="A2427" s="65">
        <v>44593</v>
      </c>
      <c r="B2427" s="66" t="s">
        <v>210</v>
      </c>
      <c r="C2427" s="66" t="s">
        <v>137</v>
      </c>
      <c r="D2427" s="67">
        <v>364570.83</v>
      </c>
      <c r="E2427" s="66">
        <v>0.61632333436765196</v>
      </c>
      <c r="F2427" s="67">
        <v>224693.50955878201</v>
      </c>
      <c r="G2427" s="66" t="s">
        <v>48</v>
      </c>
      <c r="H2427" s="68">
        <v>2.2443250796409199E-3</v>
      </c>
      <c r="I2427" s="87">
        <v>504.28527873531402</v>
      </c>
      <c r="J2427" s="69" t="str">
        <f>_xlfn.XLOOKUP(SimpleBB[[#This Row],[customer_code]],'Input  - indicative charges'!$B$13:$B$69,'Input  - indicative charges'!$E$13:$E$69)</f>
        <v>North Island generation</v>
      </c>
      <c r="K2427" s="70">
        <f t="shared" si="37"/>
        <v>466.18831101886803</v>
      </c>
    </row>
    <row r="2428" spans="1:11" x14ac:dyDescent="0.25">
      <c r="A2428" s="65">
        <v>44593</v>
      </c>
      <c r="B2428" s="66" t="s">
        <v>210</v>
      </c>
      <c r="C2428" s="66" t="s">
        <v>137</v>
      </c>
      <c r="D2428" s="67">
        <v>364570.83</v>
      </c>
      <c r="E2428" s="66">
        <v>0.61632333436765196</v>
      </c>
      <c r="F2428" s="67">
        <v>224693.50955878201</v>
      </c>
      <c r="G2428" s="66" t="s">
        <v>50</v>
      </c>
      <c r="H2428" s="68">
        <v>4.7030357530112899E-4</v>
      </c>
      <c r="I2428" s="87">
        <v>105.674160892454</v>
      </c>
      <c r="J2428" s="69" t="str">
        <f>_xlfn.XLOOKUP(SimpleBB[[#This Row],[customer_code]],'Input  - indicative charges'!$B$13:$B$69,'Input  - indicative charges'!$E$13:$E$69)</f>
        <v>North Island generation</v>
      </c>
      <c r="K2428" s="70">
        <f t="shared" si="37"/>
        <v>97.690852107238769</v>
      </c>
    </row>
    <row r="2429" spans="1:11" x14ac:dyDescent="0.25">
      <c r="A2429" s="65">
        <v>44593</v>
      </c>
      <c r="B2429" s="66" t="s">
        <v>210</v>
      </c>
      <c r="C2429" s="66" t="s">
        <v>137</v>
      </c>
      <c r="D2429" s="67">
        <v>364570.83</v>
      </c>
      <c r="E2429" s="66">
        <v>0.61632333436765196</v>
      </c>
      <c r="F2429" s="67">
        <v>224693.50955878201</v>
      </c>
      <c r="G2429" s="66" t="s">
        <v>52</v>
      </c>
      <c r="H2429" s="68">
        <v>9.4283701262956696E-4</v>
      </c>
      <c r="I2429" s="87">
        <v>211.84935730965501</v>
      </c>
      <c r="J2429" s="69" t="str">
        <f>_xlfn.XLOOKUP(SimpleBB[[#This Row],[customer_code]],'Input  - indicative charges'!$B$13:$B$69,'Input  - indicative charges'!$E$13:$E$69)</f>
        <v>North Island generation</v>
      </c>
      <c r="K2429" s="70">
        <f t="shared" si="37"/>
        <v>195.84488827891829</v>
      </c>
    </row>
    <row r="2430" spans="1:11" x14ac:dyDescent="0.25">
      <c r="A2430" s="65">
        <v>44593</v>
      </c>
      <c r="B2430" s="66" t="s">
        <v>210</v>
      </c>
      <c r="C2430" s="66" t="s">
        <v>137</v>
      </c>
      <c r="D2430" s="67">
        <v>364570.83</v>
      </c>
      <c r="E2430" s="66">
        <v>0.61632333436765196</v>
      </c>
      <c r="F2430" s="67">
        <v>224693.50955878201</v>
      </c>
      <c r="G2430" s="66" t="s">
        <v>54</v>
      </c>
      <c r="H2430" s="68">
        <v>3.3466943435247398E-3</v>
      </c>
      <c r="I2430" s="87">
        <v>751.98049746709898</v>
      </c>
      <c r="J2430" s="69" t="str">
        <f>_xlfn.XLOOKUP(SimpleBB[[#This Row],[customer_code]],'Input  - indicative charges'!$B$13:$B$69,'Input  - indicative charges'!$E$13:$E$69)</f>
        <v>Upper South Island distributor</v>
      </c>
      <c r="K2430" s="70">
        <f t="shared" si="37"/>
        <v>695.17103277828789</v>
      </c>
    </row>
    <row r="2431" spans="1:11" x14ac:dyDescent="0.25">
      <c r="A2431" s="65">
        <v>44593</v>
      </c>
      <c r="B2431" s="66" t="s">
        <v>210</v>
      </c>
      <c r="C2431" s="66" t="s">
        <v>137</v>
      </c>
      <c r="D2431" s="67">
        <v>364570.83</v>
      </c>
      <c r="E2431" s="66">
        <v>0.61632333436765196</v>
      </c>
      <c r="F2431" s="67">
        <v>224693.50955878201</v>
      </c>
      <c r="G2431" s="66" t="s">
        <v>56</v>
      </c>
      <c r="H2431" s="68">
        <v>8.7668567174463002E-3</v>
      </c>
      <c r="I2431" s="87">
        <v>1969.85580364199</v>
      </c>
      <c r="J2431" s="69" t="str">
        <f>_xlfn.XLOOKUP(SimpleBB[[#This Row],[customer_code]],'Input  - indicative charges'!$B$13:$B$69,'Input  - indicative charges'!$E$13:$E$69)</f>
        <v>Upper North Island distributor</v>
      </c>
      <c r="K2431" s="70">
        <f t="shared" si="37"/>
        <v>1821.040170662166</v>
      </c>
    </row>
    <row r="2432" spans="1:11" x14ac:dyDescent="0.25">
      <c r="A2432" s="65">
        <v>44593</v>
      </c>
      <c r="B2432" s="66" t="s">
        <v>210</v>
      </c>
      <c r="C2432" s="66" t="s">
        <v>137</v>
      </c>
      <c r="D2432" s="67">
        <v>364570.83</v>
      </c>
      <c r="E2432" s="66">
        <v>0.61632333436765196</v>
      </c>
      <c r="F2432" s="67">
        <v>224693.50955878201</v>
      </c>
      <c r="G2432" s="66" t="s">
        <v>58</v>
      </c>
      <c r="H2432" s="68">
        <v>5.8156401134401602E-4</v>
      </c>
      <c r="I2432" s="87">
        <v>130.67365874197</v>
      </c>
      <c r="J2432" s="69" t="str">
        <f>_xlfn.XLOOKUP(SimpleBB[[#This Row],[customer_code]],'Input  - indicative charges'!$B$13:$B$69,'Input  - indicative charges'!$E$13:$E$69)</f>
        <v>North Island generation</v>
      </c>
      <c r="K2432" s="70">
        <f t="shared" si="37"/>
        <v>120.80172638858541</v>
      </c>
    </row>
    <row r="2433" spans="1:11" x14ac:dyDescent="0.25">
      <c r="A2433" s="65">
        <v>44593</v>
      </c>
      <c r="B2433" s="66" t="s">
        <v>210</v>
      </c>
      <c r="C2433" s="66" t="s">
        <v>137</v>
      </c>
      <c r="D2433" s="67">
        <v>364570.83</v>
      </c>
      <c r="E2433" s="66">
        <v>0.61632333436765196</v>
      </c>
      <c r="F2433" s="67">
        <v>224693.50955878201</v>
      </c>
      <c r="G2433" s="66" t="s">
        <v>60</v>
      </c>
      <c r="H2433" s="68">
        <v>2.0900081046887599E-2</v>
      </c>
      <c r="I2433" s="87">
        <v>4696.1125604881699</v>
      </c>
      <c r="J2433" s="69" t="str">
        <f>_xlfn.XLOOKUP(SimpleBB[[#This Row],[customer_code]],'Input  - indicative charges'!$B$13:$B$69,'Input  - indicative charges'!$E$13:$E$69)</f>
        <v>Major Industrial</v>
      </c>
      <c r="K2433" s="70">
        <f t="shared" si="37"/>
        <v>4341.3378800565042</v>
      </c>
    </row>
    <row r="2434" spans="1:11" x14ac:dyDescent="0.25">
      <c r="A2434" s="65">
        <v>44593</v>
      </c>
      <c r="B2434" s="66" t="s">
        <v>210</v>
      </c>
      <c r="C2434" s="66" t="s">
        <v>137</v>
      </c>
      <c r="D2434" s="67">
        <v>364570.83</v>
      </c>
      <c r="E2434" s="66">
        <v>0.61632333436765196</v>
      </c>
      <c r="F2434" s="67">
        <v>224693.50955878201</v>
      </c>
      <c r="G2434" s="66" t="s">
        <v>62</v>
      </c>
      <c r="H2434" s="68">
        <v>3.32040512930709E-3</v>
      </c>
      <c r="I2434" s="87">
        <v>746.07348166099302</v>
      </c>
      <c r="J2434" s="69" t="str">
        <f>_xlfn.XLOOKUP(SimpleBB[[#This Row],[customer_code]],'Input  - indicative charges'!$B$13:$B$69,'Input  - indicative charges'!$E$13:$E$69)</f>
        <v>Major Industrial</v>
      </c>
      <c r="K2434" s="70">
        <f t="shared" si="37"/>
        <v>689.71027110640955</v>
      </c>
    </row>
    <row r="2435" spans="1:11" x14ac:dyDescent="0.25">
      <c r="A2435" s="65">
        <v>44593</v>
      </c>
      <c r="B2435" s="66" t="s">
        <v>210</v>
      </c>
      <c r="C2435" s="66" t="s">
        <v>137</v>
      </c>
      <c r="D2435" s="67">
        <v>364570.83</v>
      </c>
      <c r="E2435" s="66">
        <v>0.61632333436765196</v>
      </c>
      <c r="F2435" s="67">
        <v>224693.50955878201</v>
      </c>
      <c r="G2435" s="66" t="s">
        <v>64</v>
      </c>
      <c r="H2435" s="68">
        <v>1.8037109812550899E-4</v>
      </c>
      <c r="I2435" s="87">
        <v>40.528215060792299</v>
      </c>
      <c r="J2435" s="69" t="str">
        <f>_xlfn.XLOOKUP(SimpleBB[[#This Row],[customer_code]],'Input  - indicative charges'!$B$13:$B$69,'Input  - indicative charges'!$E$13:$E$69)</f>
        <v>Major Industrial</v>
      </c>
      <c r="K2435" s="70">
        <f t="shared" si="37"/>
        <v>37.466451876571746</v>
      </c>
    </row>
    <row r="2436" spans="1:11" x14ac:dyDescent="0.25">
      <c r="A2436" s="65">
        <v>44593</v>
      </c>
      <c r="B2436" s="66" t="s">
        <v>210</v>
      </c>
      <c r="C2436" s="66" t="s">
        <v>137</v>
      </c>
      <c r="D2436" s="67">
        <v>364570.83</v>
      </c>
      <c r="E2436" s="66">
        <v>0.61632333436765196</v>
      </c>
      <c r="F2436" s="67">
        <v>224693.50955878201</v>
      </c>
      <c r="G2436" s="66" t="s">
        <v>66</v>
      </c>
      <c r="H2436" s="68">
        <v>0.203885607052221</v>
      </c>
      <c r="I2436" s="87">
        <v>45811.772597086398</v>
      </c>
      <c r="J2436" s="69" t="str">
        <f>_xlfn.XLOOKUP(SimpleBB[[#This Row],[customer_code]],'Input  - indicative charges'!$B$13:$B$69,'Input  - indicative charges'!$E$13:$E$69)</f>
        <v>Upper South Island distributor</v>
      </c>
      <c r="K2436" s="70">
        <f t="shared" si="37"/>
        <v>42350.855343976531</v>
      </c>
    </row>
    <row r="2437" spans="1:11" x14ac:dyDescent="0.25">
      <c r="A2437" s="65">
        <v>44593</v>
      </c>
      <c r="B2437" s="66" t="s">
        <v>210</v>
      </c>
      <c r="C2437" s="66" t="s">
        <v>137</v>
      </c>
      <c r="D2437" s="67">
        <v>364570.83</v>
      </c>
      <c r="E2437" s="66">
        <v>0.61632333436765196</v>
      </c>
      <c r="F2437" s="67">
        <v>224693.50955878201</v>
      </c>
      <c r="G2437" s="66" t="s">
        <v>68</v>
      </c>
      <c r="H2437" s="68">
        <v>3.36387536413073E-3</v>
      </c>
      <c r="I2437" s="87">
        <v>755.84096128486101</v>
      </c>
      <c r="J2437" s="69" t="str">
        <f>_xlfn.XLOOKUP(SimpleBB[[#This Row],[customer_code]],'Input  - indicative charges'!$B$13:$B$69,'Input  - indicative charges'!$E$13:$E$69)</f>
        <v>Major Industrial</v>
      </c>
      <c r="K2437" s="70">
        <f t="shared" si="37"/>
        <v>698.73985222006377</v>
      </c>
    </row>
    <row r="2438" spans="1:11" x14ac:dyDescent="0.25">
      <c r="A2438" s="65">
        <v>44593</v>
      </c>
      <c r="B2438" s="66" t="s">
        <v>210</v>
      </c>
      <c r="C2438" s="66" t="s">
        <v>137</v>
      </c>
      <c r="D2438" s="67">
        <v>364570.83</v>
      </c>
      <c r="E2438" s="66">
        <v>0.61632333436765196</v>
      </c>
      <c r="F2438" s="67">
        <v>224693.50955878201</v>
      </c>
      <c r="G2438" s="66" t="s">
        <v>70</v>
      </c>
      <c r="H2438" s="68">
        <v>1.6406856206139801E-2</v>
      </c>
      <c r="I2438" s="87">
        <v>3686.51410178385</v>
      </c>
      <c r="J2438" s="69" t="str">
        <f>_xlfn.XLOOKUP(SimpleBB[[#This Row],[customer_code]],'Input  - indicative charges'!$B$13:$B$69,'Input  - indicative charges'!$E$13:$E$69)</f>
        <v>Lower North Island distributor</v>
      </c>
      <c r="K2438" s="70">
        <f t="shared" si="37"/>
        <v>3408.0110110846704</v>
      </c>
    </row>
    <row r="2439" spans="1:11" x14ac:dyDescent="0.25">
      <c r="A2439" s="65">
        <v>44593</v>
      </c>
      <c r="B2439" s="66" t="s">
        <v>210</v>
      </c>
      <c r="C2439" s="66" t="s">
        <v>137</v>
      </c>
      <c r="D2439" s="67">
        <v>364570.83</v>
      </c>
      <c r="E2439" s="66">
        <v>0.61632333436765196</v>
      </c>
      <c r="F2439" s="67">
        <v>224693.50955878201</v>
      </c>
      <c r="G2439" s="66" t="s">
        <v>72</v>
      </c>
      <c r="H2439" s="68">
        <v>1.5543712867389901E-2</v>
      </c>
      <c r="I2439" s="87">
        <v>3492.5713957478401</v>
      </c>
      <c r="J2439" s="69" t="str">
        <f>_xlfn.XLOOKUP(SimpleBB[[#This Row],[customer_code]],'Input  - indicative charges'!$B$13:$B$69,'Input  - indicative charges'!$E$13:$E$69)</f>
        <v>Lower South Island distributor</v>
      </c>
      <c r="K2439" s="70">
        <f t="shared" si="37"/>
        <v>3228.7199899624534</v>
      </c>
    </row>
    <row r="2440" spans="1:11" x14ac:dyDescent="0.25">
      <c r="A2440" s="65">
        <v>44593</v>
      </c>
      <c r="B2440" s="66" t="s">
        <v>210</v>
      </c>
      <c r="C2440" s="66" t="s">
        <v>137</v>
      </c>
      <c r="D2440" s="67">
        <v>364570.83</v>
      </c>
      <c r="E2440" s="66">
        <v>0.61632333436765196</v>
      </c>
      <c r="F2440" s="67">
        <v>224693.50955878201</v>
      </c>
      <c r="G2440" s="66" t="s">
        <v>74</v>
      </c>
      <c r="H2440" s="68">
        <v>1.06120009737374E-4</v>
      </c>
      <c r="I2440" s="87">
        <v>23.844477422302901</v>
      </c>
      <c r="J2440" s="69" t="str">
        <f>_xlfn.XLOOKUP(SimpleBB[[#This Row],[customer_code]],'Input  - indicative charges'!$B$13:$B$69,'Input  - indicative charges'!$E$13:$E$69)</f>
        <v>Major Industrial</v>
      </c>
      <c r="K2440" s="70">
        <f t="shared" si="37"/>
        <v>22.04311155881555</v>
      </c>
    </row>
    <row r="2441" spans="1:11" x14ac:dyDescent="0.25">
      <c r="A2441" s="65">
        <v>44593</v>
      </c>
      <c r="B2441" s="66" t="s">
        <v>210</v>
      </c>
      <c r="C2441" s="66" t="s">
        <v>137</v>
      </c>
      <c r="D2441" s="67">
        <v>364570.83</v>
      </c>
      <c r="E2441" s="66">
        <v>0.61632333436765196</v>
      </c>
      <c r="F2441" s="67">
        <v>224693.50955878201</v>
      </c>
      <c r="G2441" s="66" t="s">
        <v>76</v>
      </c>
      <c r="H2441" s="68">
        <v>2.8649261345803801E-4</v>
      </c>
      <c r="I2441" s="87">
        <v>64.373030780554402</v>
      </c>
      <c r="J2441" s="69" t="str">
        <f>_xlfn.XLOOKUP(SimpleBB[[#This Row],[customer_code]],'Input  - indicative charges'!$B$13:$B$69,'Input  - indicative charges'!$E$13:$E$69)</f>
        <v>Lower North Island distributor</v>
      </c>
      <c r="K2441" s="70">
        <f t="shared" si="37"/>
        <v>59.509876175670975</v>
      </c>
    </row>
    <row r="2442" spans="1:11" x14ac:dyDescent="0.25">
      <c r="A2442" s="65">
        <v>44593</v>
      </c>
      <c r="B2442" s="66" t="s">
        <v>210</v>
      </c>
      <c r="C2442" s="66" t="s">
        <v>137</v>
      </c>
      <c r="D2442" s="67">
        <v>364570.83</v>
      </c>
      <c r="E2442" s="66">
        <v>0.61632333436765196</v>
      </c>
      <c r="F2442" s="67">
        <v>224693.50955878201</v>
      </c>
      <c r="G2442" s="66" t="s">
        <v>78</v>
      </c>
      <c r="H2442" s="68">
        <v>1.33261154508542E-5</v>
      </c>
      <c r="I2442" s="87">
        <v>2.9942916494379501</v>
      </c>
      <c r="J2442" s="69" t="str">
        <f>_xlfn.XLOOKUP(SimpleBB[[#This Row],[customer_code]],'Input  - indicative charges'!$B$13:$B$69,'Input  - indicative charges'!$E$13:$E$69)</f>
        <v>North Island generation</v>
      </c>
      <c r="K2442" s="70">
        <f t="shared" si="37"/>
        <v>2.7680835146529259</v>
      </c>
    </row>
    <row r="2443" spans="1:11" x14ac:dyDescent="0.25">
      <c r="A2443" s="65">
        <v>44593</v>
      </c>
      <c r="B2443" s="66" t="s">
        <v>210</v>
      </c>
      <c r="C2443" s="66" t="s">
        <v>137</v>
      </c>
      <c r="D2443" s="67">
        <v>364570.83</v>
      </c>
      <c r="E2443" s="66">
        <v>0.61632333436765196</v>
      </c>
      <c r="F2443" s="67">
        <v>224693.50955878201</v>
      </c>
      <c r="G2443" s="66" t="s">
        <v>80</v>
      </c>
      <c r="H2443" s="68">
        <v>3.2250400291788399E-6</v>
      </c>
      <c r="I2443" s="87">
        <v>0.72464556262375202</v>
      </c>
      <c r="J2443" s="69" t="str">
        <f>_xlfn.XLOOKUP(SimpleBB[[#This Row],[customer_code]],'Input  - indicative charges'!$B$13:$B$69,'Input  - indicative charges'!$E$13:$E$69)</f>
        <v>Major Industrial</v>
      </c>
      <c r="K2443" s="70">
        <f t="shared" si="37"/>
        <v>0.66990115550090801</v>
      </c>
    </row>
    <row r="2444" spans="1:11" x14ac:dyDescent="0.25">
      <c r="A2444" s="65">
        <v>44593</v>
      </c>
      <c r="B2444" s="66" t="s">
        <v>210</v>
      </c>
      <c r="C2444" s="66" t="s">
        <v>137</v>
      </c>
      <c r="D2444" s="67">
        <v>364570.83</v>
      </c>
      <c r="E2444" s="66">
        <v>0.61632333436765196</v>
      </c>
      <c r="F2444" s="67">
        <v>224693.50955878201</v>
      </c>
      <c r="G2444" s="66" t="s">
        <v>82</v>
      </c>
      <c r="H2444" s="68">
        <v>2.63810642465579E-3</v>
      </c>
      <c r="I2444" s="87">
        <v>592.76539114548302</v>
      </c>
      <c r="J2444" s="69" t="str">
        <f>_xlfn.XLOOKUP(SimpleBB[[#This Row],[customer_code]],'Input  - indicative charges'!$B$13:$B$69,'Input  - indicative charges'!$E$13:$E$69)</f>
        <v>Major Industrial</v>
      </c>
      <c r="K2444" s="70">
        <f t="shared" si="37"/>
        <v>547.98406414238218</v>
      </c>
    </row>
    <row r="2445" spans="1:11" x14ac:dyDescent="0.25">
      <c r="A2445" s="65">
        <v>44593</v>
      </c>
      <c r="B2445" s="66" t="s">
        <v>210</v>
      </c>
      <c r="C2445" s="66" t="s">
        <v>137</v>
      </c>
      <c r="D2445" s="67">
        <v>364570.83</v>
      </c>
      <c r="E2445" s="66">
        <v>0.61632333436765196</v>
      </c>
      <c r="F2445" s="67">
        <v>224693.50955878201</v>
      </c>
      <c r="G2445" s="66" t="s">
        <v>84</v>
      </c>
      <c r="H2445" s="68">
        <v>3.4207500202846902E-7</v>
      </c>
      <c r="I2445" s="87">
        <v>7.6862032738104505E-2</v>
      </c>
      <c r="J2445" s="69" t="str">
        <f>_xlfn.XLOOKUP(SimpleBB[[#This Row],[customer_code]],'Input  - indicative charges'!$B$13:$B$69,'Input  - indicative charges'!$E$13:$E$69)</f>
        <v>Major Industrial</v>
      </c>
      <c r="K2445" s="70">
        <f t="shared" si="37"/>
        <v>7.1055378244466352E-2</v>
      </c>
    </row>
    <row r="2446" spans="1:11" x14ac:dyDescent="0.25">
      <c r="A2446" s="65">
        <v>44593</v>
      </c>
      <c r="B2446" s="66" t="s">
        <v>210</v>
      </c>
      <c r="C2446" s="66" t="s">
        <v>137</v>
      </c>
      <c r="D2446" s="67">
        <v>364570.83</v>
      </c>
      <c r="E2446" s="66">
        <v>0.61632333436765196</v>
      </c>
      <c r="F2446" s="67">
        <v>224693.50955878201</v>
      </c>
      <c r="G2446" s="66" t="s">
        <v>86</v>
      </c>
      <c r="H2446" s="68">
        <v>7.92425150424773E-6</v>
      </c>
      <c r="I2446" s="87">
        <v>1.78052788111588</v>
      </c>
      <c r="J2446" s="69" t="str">
        <f>_xlfn.XLOOKUP(SimpleBB[[#This Row],[customer_code]],'Input  - indicative charges'!$B$13:$B$69,'Input  - indicative charges'!$E$13:$E$69)</f>
        <v>North Island generation</v>
      </c>
      <c r="K2446" s="70">
        <f t="shared" ref="K2446:K2509" si="38">I2446*$L$9</f>
        <v>1.6460153024912969</v>
      </c>
    </row>
    <row r="2447" spans="1:11" x14ac:dyDescent="0.25">
      <c r="A2447" s="65">
        <v>44593</v>
      </c>
      <c r="B2447" s="66" t="s">
        <v>210</v>
      </c>
      <c r="C2447" s="66" t="s">
        <v>137</v>
      </c>
      <c r="D2447" s="67">
        <v>364570.83</v>
      </c>
      <c r="E2447" s="66">
        <v>0.61632333436765196</v>
      </c>
      <c r="F2447" s="67">
        <v>224693.50955878201</v>
      </c>
      <c r="G2447" s="66" t="s">
        <v>88</v>
      </c>
      <c r="H2447" s="68">
        <v>3.4107601632198998E-4</v>
      </c>
      <c r="I2447" s="87">
        <v>76.637567133716601</v>
      </c>
      <c r="J2447" s="69" t="str">
        <f>_xlfn.XLOOKUP(SimpleBB[[#This Row],[customer_code]],'Input  - indicative charges'!$B$13:$B$69,'Input  - indicative charges'!$E$13:$E$69)</f>
        <v>North Island generation</v>
      </c>
      <c r="K2447" s="70">
        <f t="shared" si="38"/>
        <v>70.847870221916381</v>
      </c>
    </row>
    <row r="2448" spans="1:11" x14ac:dyDescent="0.25">
      <c r="A2448" s="65">
        <v>44593</v>
      </c>
      <c r="B2448" s="66" t="s">
        <v>210</v>
      </c>
      <c r="C2448" s="66" t="s">
        <v>137</v>
      </c>
      <c r="D2448" s="67">
        <v>364570.83</v>
      </c>
      <c r="E2448" s="66">
        <v>0.61632333436765196</v>
      </c>
      <c r="F2448" s="67">
        <v>224693.50955878201</v>
      </c>
      <c r="G2448" s="66" t="s">
        <v>90</v>
      </c>
      <c r="H2448" s="68">
        <v>4.0301747014108699E-2</v>
      </c>
      <c r="I2448" s="87">
        <v>9055.5409779502697</v>
      </c>
      <c r="J2448" s="69" t="str">
        <f>_xlfn.XLOOKUP(SimpleBB[[#This Row],[customer_code]],'Input  - indicative charges'!$B$13:$B$69,'Input  - indicative charges'!$E$13:$E$69)</f>
        <v>Upper South Island distributor</v>
      </c>
      <c r="K2448" s="70">
        <f t="shared" si="38"/>
        <v>8371.4269122826881</v>
      </c>
    </row>
    <row r="2449" spans="1:11" x14ac:dyDescent="0.25">
      <c r="A2449" s="65">
        <v>44593</v>
      </c>
      <c r="B2449" s="66" t="s">
        <v>210</v>
      </c>
      <c r="C2449" s="66" t="s">
        <v>137</v>
      </c>
      <c r="D2449" s="67">
        <v>364570.83</v>
      </c>
      <c r="E2449" s="66">
        <v>0.61632333436765196</v>
      </c>
      <c r="F2449" s="67">
        <v>224693.50955878201</v>
      </c>
      <c r="G2449" s="66" t="s">
        <v>92</v>
      </c>
      <c r="H2449" s="68">
        <v>5.3458719990827404E-6</v>
      </c>
      <c r="I2449" s="87">
        <v>1.2011827411259199</v>
      </c>
      <c r="J2449" s="69" t="str">
        <f>_xlfn.XLOOKUP(SimpleBB[[#This Row],[customer_code]],'Input  - indicative charges'!$B$13:$B$69,'Input  - indicative charges'!$E$13:$E$69)</f>
        <v>North Island generation</v>
      </c>
      <c r="K2449" s="70">
        <f t="shared" si="38"/>
        <v>1.1104376370352544</v>
      </c>
    </row>
    <row r="2450" spans="1:11" x14ac:dyDescent="0.25">
      <c r="A2450" s="65">
        <v>44593</v>
      </c>
      <c r="B2450" s="66" t="s">
        <v>210</v>
      </c>
      <c r="C2450" s="66" t="s">
        <v>137</v>
      </c>
      <c r="D2450" s="67">
        <v>364570.83</v>
      </c>
      <c r="E2450" s="66">
        <v>0.61632333436765196</v>
      </c>
      <c r="F2450" s="67">
        <v>224693.50955878201</v>
      </c>
      <c r="G2450" s="66" t="s">
        <v>94</v>
      </c>
      <c r="H2450" s="68">
        <v>3.2268895815224399E-5</v>
      </c>
      <c r="I2450" s="87">
        <v>7.2506114503095001</v>
      </c>
      <c r="J2450" s="69" t="str">
        <f>_xlfn.XLOOKUP(SimpleBB[[#This Row],[customer_code]],'Input  - indicative charges'!$B$13:$B$69,'Input  - indicative charges'!$E$13:$E$69)</f>
        <v>North Island generation</v>
      </c>
      <c r="K2450" s="70">
        <f t="shared" si="38"/>
        <v>6.7028534212833968</v>
      </c>
    </row>
    <row r="2451" spans="1:11" x14ac:dyDescent="0.25">
      <c r="A2451" s="65">
        <v>44593</v>
      </c>
      <c r="B2451" s="66" t="s">
        <v>210</v>
      </c>
      <c r="C2451" s="66" t="s">
        <v>137</v>
      </c>
      <c r="D2451" s="67">
        <v>364570.83</v>
      </c>
      <c r="E2451" s="66">
        <v>0.61632333436765196</v>
      </c>
      <c r="F2451" s="67">
        <v>224693.50955878201</v>
      </c>
      <c r="G2451" s="66" t="s">
        <v>96</v>
      </c>
      <c r="H2451" s="68">
        <v>1.1313693520826199E-3</v>
      </c>
      <c r="I2451" s="87">
        <v>254.21135032669</v>
      </c>
      <c r="J2451" s="69" t="str">
        <f>_xlfn.XLOOKUP(SimpleBB[[#This Row],[customer_code]],'Input  - indicative charges'!$B$13:$B$69,'Input  - indicative charges'!$E$13:$E$69)</f>
        <v>Upper North Island distributor</v>
      </c>
      <c r="K2451" s="70">
        <f t="shared" si="38"/>
        <v>235.00658267842937</v>
      </c>
    </row>
    <row r="2452" spans="1:11" x14ac:dyDescent="0.25">
      <c r="A2452" s="65">
        <v>44593</v>
      </c>
      <c r="B2452" s="66" t="s">
        <v>210</v>
      </c>
      <c r="C2452" s="66" t="s">
        <v>137</v>
      </c>
      <c r="D2452" s="67">
        <v>364570.83</v>
      </c>
      <c r="E2452" s="66">
        <v>0.61632333436765196</v>
      </c>
      <c r="F2452" s="67">
        <v>224693.50955878201</v>
      </c>
      <c r="G2452" s="66" t="s">
        <v>98</v>
      </c>
      <c r="H2452" s="68">
        <v>3.3338825030165701E-4</v>
      </c>
      <c r="I2452" s="87">
        <v>74.910176005941295</v>
      </c>
      <c r="J2452" s="69" t="str">
        <f>_xlfn.XLOOKUP(SimpleBB[[#This Row],[customer_code]],'Input  - indicative charges'!$B$13:$B$69,'Input  - indicative charges'!$E$13:$E$69)</f>
        <v>Major Industrial</v>
      </c>
      <c r="K2452" s="70">
        <f t="shared" si="38"/>
        <v>69.250977379146676</v>
      </c>
    </row>
    <row r="2453" spans="1:11" x14ac:dyDescent="0.25">
      <c r="A2453" s="65">
        <v>44593</v>
      </c>
      <c r="B2453" s="66" t="s">
        <v>210</v>
      </c>
      <c r="C2453" s="66" t="s">
        <v>137</v>
      </c>
      <c r="D2453" s="67">
        <v>364570.83</v>
      </c>
      <c r="E2453" s="66">
        <v>0.61632333436765196</v>
      </c>
      <c r="F2453" s="67">
        <v>224693.50955878201</v>
      </c>
      <c r="G2453" s="66" t="s">
        <v>100</v>
      </c>
      <c r="H2453" s="68">
        <v>9.0468780107810396E-5</v>
      </c>
      <c r="I2453" s="87">
        <v>20.327747707925699</v>
      </c>
      <c r="J2453" s="69" t="str">
        <f>_xlfn.XLOOKUP(SimpleBB[[#This Row],[customer_code]],'Input  - indicative charges'!$B$13:$B$69,'Input  - indicative charges'!$E$13:$E$69)</f>
        <v>North Island generation</v>
      </c>
      <c r="K2453" s="70">
        <f t="shared" si="38"/>
        <v>18.792058325679463</v>
      </c>
    </row>
    <row r="2454" spans="1:11" x14ac:dyDescent="0.25">
      <c r="A2454" s="65">
        <v>44593</v>
      </c>
      <c r="B2454" s="66" t="s">
        <v>210</v>
      </c>
      <c r="C2454" s="66" t="s">
        <v>137</v>
      </c>
      <c r="D2454" s="67">
        <v>364570.83</v>
      </c>
      <c r="E2454" s="66">
        <v>0.61632333436765196</v>
      </c>
      <c r="F2454" s="67">
        <v>224693.50955878201</v>
      </c>
      <c r="G2454" s="66" t="s">
        <v>102</v>
      </c>
      <c r="H2454" s="68">
        <v>1.46641467213424E-2</v>
      </c>
      <c r="I2454" s="87">
        <v>3294.9385915033499</v>
      </c>
      <c r="J2454" s="69" t="str">
        <f>_xlfn.XLOOKUP(SimpleBB[[#This Row],[customer_code]],'Input  - indicative charges'!$B$13:$B$69,'Input  - indicative charges'!$E$13:$E$69)</f>
        <v>Lower North Island distributor</v>
      </c>
      <c r="K2454" s="70">
        <f t="shared" si="38"/>
        <v>3046.017644489029</v>
      </c>
    </row>
    <row r="2455" spans="1:11" x14ac:dyDescent="0.25">
      <c r="A2455" s="65">
        <v>44593</v>
      </c>
      <c r="B2455" s="66" t="s">
        <v>210</v>
      </c>
      <c r="C2455" s="66" t="s">
        <v>137</v>
      </c>
      <c r="D2455" s="67">
        <v>364570.83</v>
      </c>
      <c r="E2455" s="66">
        <v>0.61632333436765196</v>
      </c>
      <c r="F2455" s="67">
        <v>224693.50955878201</v>
      </c>
      <c r="G2455" s="66" t="s">
        <v>104</v>
      </c>
      <c r="H2455" s="68">
        <v>6.2974985407306802E-3</v>
      </c>
      <c r="I2455" s="87">
        <v>1415.00704855808</v>
      </c>
      <c r="J2455" s="69" t="str">
        <f>_xlfn.XLOOKUP(SimpleBB[[#This Row],[customer_code]],'Input  - indicative charges'!$B$13:$B$69,'Input  - indicative charges'!$E$13:$E$69)</f>
        <v>Lower North Island distributor</v>
      </c>
      <c r="K2455" s="70">
        <f t="shared" si="38"/>
        <v>1308.108274945941</v>
      </c>
    </row>
    <row r="2456" spans="1:11" x14ac:dyDescent="0.25">
      <c r="A2456" s="65">
        <v>44593</v>
      </c>
      <c r="B2456" s="66" t="s">
        <v>210</v>
      </c>
      <c r="C2456" s="66" t="s">
        <v>137</v>
      </c>
      <c r="D2456" s="67">
        <v>364570.83</v>
      </c>
      <c r="E2456" s="66">
        <v>0.61632333436765196</v>
      </c>
      <c r="F2456" s="67">
        <v>224693.50955878201</v>
      </c>
      <c r="G2456" s="66" t="s">
        <v>106</v>
      </c>
      <c r="H2456" s="68">
        <v>6.87914987699524E-2</v>
      </c>
      <c r="I2456" s="87">
        <v>15457.003286429201</v>
      </c>
      <c r="J2456" s="69" t="str">
        <f>_xlfn.XLOOKUP(SimpleBB[[#This Row],[customer_code]],'Input  - indicative charges'!$B$13:$B$69,'Input  - indicative charges'!$E$13:$E$69)</f>
        <v>Upper North Island distributor</v>
      </c>
      <c r="K2456" s="70">
        <f t="shared" si="38"/>
        <v>14289.281403543993</v>
      </c>
    </row>
    <row r="2457" spans="1:11" x14ac:dyDescent="0.25">
      <c r="A2457" s="65">
        <v>44593</v>
      </c>
      <c r="B2457" s="66" t="s">
        <v>210</v>
      </c>
      <c r="C2457" s="66" t="s">
        <v>137</v>
      </c>
      <c r="D2457" s="67">
        <v>364570.83</v>
      </c>
      <c r="E2457" s="66">
        <v>0.61632333436765196</v>
      </c>
      <c r="F2457" s="67">
        <v>224693.50955878201</v>
      </c>
      <c r="G2457" s="66" t="s">
        <v>108</v>
      </c>
      <c r="H2457" s="68">
        <v>1.8664468972102799E-3</v>
      </c>
      <c r="I2457" s="87">
        <v>419.37850373927898</v>
      </c>
      <c r="J2457" s="69" t="str">
        <f>_xlfn.XLOOKUP(SimpleBB[[#This Row],[customer_code]],'Input  - indicative charges'!$B$13:$B$69,'Input  - indicative charges'!$E$13:$E$69)</f>
        <v>Lower North Island distributor</v>
      </c>
      <c r="K2457" s="70">
        <f t="shared" si="38"/>
        <v>387.69594231691258</v>
      </c>
    </row>
    <row r="2458" spans="1:11" x14ac:dyDescent="0.25">
      <c r="A2458" s="65">
        <v>44593</v>
      </c>
      <c r="B2458" s="66" t="s">
        <v>210</v>
      </c>
      <c r="C2458" s="66" t="s">
        <v>137</v>
      </c>
      <c r="D2458" s="67">
        <v>364570.83</v>
      </c>
      <c r="E2458" s="66">
        <v>0.61632333436765196</v>
      </c>
      <c r="F2458" s="67">
        <v>224693.50955878201</v>
      </c>
      <c r="G2458" s="66" t="s">
        <v>110</v>
      </c>
      <c r="H2458" s="68">
        <v>1.80412278604071E-2</v>
      </c>
      <c r="I2458" s="87">
        <v>4053.74680470457</v>
      </c>
      <c r="J2458" s="69" t="str">
        <f>_xlfn.XLOOKUP(SimpleBB[[#This Row],[customer_code]],'Input  - indicative charges'!$B$13:$B$69,'Input  - indicative charges'!$E$13:$E$69)</f>
        <v>Lower South Island distributor</v>
      </c>
      <c r="K2458" s="70">
        <f t="shared" si="38"/>
        <v>3747.5005832467846</v>
      </c>
    </row>
    <row r="2459" spans="1:11" x14ac:dyDescent="0.25">
      <c r="A2459" s="65">
        <v>44593</v>
      </c>
      <c r="B2459" s="66" t="s">
        <v>210</v>
      </c>
      <c r="C2459" s="66" t="s">
        <v>137</v>
      </c>
      <c r="D2459" s="67">
        <v>364570.83</v>
      </c>
      <c r="E2459" s="66">
        <v>0.61632333436765196</v>
      </c>
      <c r="F2459" s="67">
        <v>224693.50955878201</v>
      </c>
      <c r="G2459" s="66" t="s">
        <v>112</v>
      </c>
      <c r="H2459" s="68">
        <v>2.8175844826599199E-4</v>
      </c>
      <c r="I2459" s="87">
        <v>63.309294588722402</v>
      </c>
      <c r="J2459" s="69" t="str">
        <f>_xlfn.XLOOKUP(SimpleBB[[#This Row],[customer_code]],'Input  - indicative charges'!$B$13:$B$69,'Input  - indicative charges'!$E$13:$E$69)</f>
        <v>North Island generation</v>
      </c>
      <c r="K2459" s="70">
        <f t="shared" si="38"/>
        <v>58.526501487670039</v>
      </c>
    </row>
    <row r="2460" spans="1:11" x14ac:dyDescent="0.25">
      <c r="A2460" s="65">
        <v>44593</v>
      </c>
      <c r="B2460" s="66" t="s">
        <v>210</v>
      </c>
      <c r="C2460" s="66" t="s">
        <v>137</v>
      </c>
      <c r="D2460" s="67">
        <v>364570.83</v>
      </c>
      <c r="E2460" s="66">
        <v>0.61632333436765196</v>
      </c>
      <c r="F2460" s="67">
        <v>224693.50955878201</v>
      </c>
      <c r="G2460" s="66" t="s">
        <v>114</v>
      </c>
      <c r="H2460" s="68">
        <v>7.4465048216663301E-3</v>
      </c>
      <c r="I2460" s="87">
        <v>1673.1813023266</v>
      </c>
      <c r="J2460" s="69" t="str">
        <f>_xlfn.XLOOKUP(SimpleBB[[#This Row],[customer_code]],'Input  - indicative charges'!$B$13:$B$69,'Input  - indicative charges'!$E$13:$E$69)</f>
        <v>Lower North Island distributor</v>
      </c>
      <c r="K2460" s="70">
        <f t="shared" si="38"/>
        <v>1546.7783777392362</v>
      </c>
    </row>
    <row r="2461" spans="1:11" x14ac:dyDescent="0.25">
      <c r="A2461" s="65">
        <v>44593</v>
      </c>
      <c r="B2461" s="66" t="s">
        <v>210</v>
      </c>
      <c r="C2461" s="66" t="s">
        <v>137</v>
      </c>
      <c r="D2461" s="67">
        <v>364570.83</v>
      </c>
      <c r="E2461" s="66">
        <v>0.61632333436765196</v>
      </c>
      <c r="F2461" s="67">
        <v>224693.50955878201</v>
      </c>
      <c r="G2461" s="66" t="s">
        <v>116</v>
      </c>
      <c r="H2461" s="68">
        <v>1.8300035755956601E-3</v>
      </c>
      <c r="I2461" s="87">
        <v>411.18992590571099</v>
      </c>
      <c r="J2461" s="69" t="str">
        <f>_xlfn.XLOOKUP(SimpleBB[[#This Row],[customer_code]],'Input  - indicative charges'!$B$13:$B$69,'Input  - indicative charges'!$E$13:$E$69)</f>
        <v>Major Industrial</v>
      </c>
      <c r="K2461" s="70">
        <f t="shared" si="38"/>
        <v>380.12598255236975</v>
      </c>
    </row>
    <row r="2462" spans="1:11" x14ac:dyDescent="0.25">
      <c r="A2462" s="65">
        <v>44593</v>
      </c>
      <c r="B2462" s="66" t="s">
        <v>210</v>
      </c>
      <c r="C2462" s="66" t="s">
        <v>137</v>
      </c>
      <c r="D2462" s="67">
        <v>364570.83</v>
      </c>
      <c r="E2462" s="66">
        <v>0.61632333436765196</v>
      </c>
      <c r="F2462" s="67">
        <v>224693.50955878201</v>
      </c>
      <c r="G2462" s="66" t="s">
        <v>118</v>
      </c>
      <c r="H2462" s="68">
        <v>7.5363557681105402E-3</v>
      </c>
      <c r="I2462" s="87">
        <v>1693.3702268203299</v>
      </c>
      <c r="J2462" s="69" t="str">
        <f>_xlfn.XLOOKUP(SimpleBB[[#This Row],[customer_code]],'Input  - indicative charges'!$B$13:$B$69,'Input  - indicative charges'!$E$13:$E$69)</f>
        <v>Upper South Island distributor</v>
      </c>
      <c r="K2462" s="70">
        <f t="shared" si="38"/>
        <v>1565.4421004531398</v>
      </c>
    </row>
    <row r="2463" spans="1:11" x14ac:dyDescent="0.25">
      <c r="A2463" s="65">
        <v>44593</v>
      </c>
      <c r="B2463" s="66" t="s">
        <v>210</v>
      </c>
      <c r="C2463" s="66" t="s">
        <v>137</v>
      </c>
      <c r="D2463" s="67">
        <v>364570.83</v>
      </c>
      <c r="E2463" s="66">
        <v>0.61632333436765196</v>
      </c>
      <c r="F2463" s="67">
        <v>224693.50955878201</v>
      </c>
      <c r="G2463" s="66" t="s">
        <v>120</v>
      </c>
      <c r="H2463" s="68">
        <v>1.22118057538566E-3</v>
      </c>
      <c r="I2463" s="87">
        <v>274.39134928841702</v>
      </c>
      <c r="J2463" s="69" t="str">
        <f>_xlfn.XLOOKUP(SimpleBB[[#This Row],[customer_code]],'Input  - indicative charges'!$B$13:$B$69,'Input  - indicative charges'!$E$13:$E$69)</f>
        <v>Lower North Island distributor</v>
      </c>
      <c r="K2463" s="70">
        <f t="shared" si="38"/>
        <v>253.66205415267771</v>
      </c>
    </row>
    <row r="2464" spans="1:11" x14ac:dyDescent="0.25">
      <c r="A2464" s="65">
        <v>44593</v>
      </c>
      <c r="B2464" s="66" t="s">
        <v>210</v>
      </c>
      <c r="C2464" s="66" t="s">
        <v>137</v>
      </c>
      <c r="D2464" s="67">
        <v>364570.83</v>
      </c>
      <c r="E2464" s="66">
        <v>0.61632333436765196</v>
      </c>
      <c r="F2464" s="67">
        <v>224693.50955878201</v>
      </c>
      <c r="G2464" s="66" t="s">
        <v>241</v>
      </c>
      <c r="H2464" s="68">
        <v>6.3623669485836002E-5</v>
      </c>
      <c r="I2464" s="87">
        <v>14.2958255877805</v>
      </c>
      <c r="J2464" s="69" t="str">
        <f>_xlfn.XLOOKUP(SimpleBB[[#This Row],[customer_code]],'Input  - indicative charges'!$B$13:$B$69,'Input  - indicative charges'!$E$13:$E$69)</f>
        <v>North Island generation</v>
      </c>
      <c r="K2464" s="70">
        <f t="shared" si="38"/>
        <v>13.215826569638477</v>
      </c>
    </row>
    <row r="2465" spans="1:11" x14ac:dyDescent="0.25">
      <c r="A2465" s="65">
        <v>44621</v>
      </c>
      <c r="B2465" s="66" t="s">
        <v>210</v>
      </c>
      <c r="C2465" s="66" t="s">
        <v>137</v>
      </c>
      <c r="D2465" s="67">
        <v>2855677.21</v>
      </c>
      <c r="E2465" s="66">
        <v>0.56787028716662102</v>
      </c>
      <c r="F2465" s="67">
        <v>1621654.23729787</v>
      </c>
      <c r="G2465" s="66" t="s">
        <v>8</v>
      </c>
      <c r="H2465" s="68">
        <v>4.4906837034607898E-2</v>
      </c>
      <c r="I2465" s="87">
        <v>72823.362560817099</v>
      </c>
      <c r="J2465" s="69" t="str">
        <f>_xlfn.XLOOKUP(SimpleBB[[#This Row],[customer_code]],'Input  - indicative charges'!$B$13:$B$69,'Input  - indicative charges'!$E$13:$E$69)</f>
        <v>Lower South Island distributor</v>
      </c>
      <c r="K2465" s="70">
        <f t="shared" si="38"/>
        <v>67321.815302804287</v>
      </c>
    </row>
    <row r="2466" spans="1:11" x14ac:dyDescent="0.25">
      <c r="A2466" s="65">
        <v>44621</v>
      </c>
      <c r="B2466" s="66" t="s">
        <v>210</v>
      </c>
      <c r="C2466" s="66" t="s">
        <v>137</v>
      </c>
      <c r="D2466" s="67">
        <v>2855677.21</v>
      </c>
      <c r="E2466" s="66">
        <v>0.56787028716662102</v>
      </c>
      <c r="F2466" s="67">
        <v>1621654.23729787</v>
      </c>
      <c r="G2466" s="66" t="s">
        <v>10</v>
      </c>
      <c r="H2466" s="68">
        <v>2.09074994420022E-3</v>
      </c>
      <c r="I2466" s="87">
        <v>3390.4735061425899</v>
      </c>
      <c r="J2466" s="69" t="str">
        <f>_xlfn.XLOOKUP(SimpleBB[[#This Row],[customer_code]],'Input  - indicative charges'!$B$13:$B$69,'Input  - indicative charges'!$E$13:$E$69)</f>
        <v>Upper South Island distributor</v>
      </c>
      <c r="K2466" s="70">
        <f t="shared" si="38"/>
        <v>3134.335234506118</v>
      </c>
    </row>
    <row r="2467" spans="1:11" x14ac:dyDescent="0.25">
      <c r="A2467" s="65">
        <v>44621</v>
      </c>
      <c r="B2467" s="66" t="s">
        <v>210</v>
      </c>
      <c r="C2467" s="66" t="s">
        <v>137</v>
      </c>
      <c r="D2467" s="67">
        <v>2855677.21</v>
      </c>
      <c r="E2467" s="66">
        <v>0.56787028716662102</v>
      </c>
      <c r="F2467" s="67">
        <v>1621654.23729787</v>
      </c>
      <c r="G2467" s="66" t="s">
        <v>12</v>
      </c>
      <c r="H2467" s="68">
        <v>4.0962985252073402E-4</v>
      </c>
      <c r="I2467" s="87">
        <v>664.27798606395402</v>
      </c>
      <c r="J2467" s="69" t="str">
        <f>_xlfn.XLOOKUP(SimpleBB[[#This Row],[customer_code]],'Input  - indicative charges'!$B$13:$B$69,'Input  - indicative charges'!$E$13:$E$69)</f>
        <v>Lower North Island distributor</v>
      </c>
      <c r="K2467" s="70">
        <f t="shared" si="38"/>
        <v>614.09413565830459</v>
      </c>
    </row>
    <row r="2468" spans="1:11" x14ac:dyDescent="0.25">
      <c r="A2468" s="65">
        <v>44621</v>
      </c>
      <c r="B2468" s="66" t="s">
        <v>210</v>
      </c>
      <c r="C2468" s="66" t="s">
        <v>137</v>
      </c>
      <c r="D2468" s="67">
        <v>2855677.21</v>
      </c>
      <c r="E2468" s="66">
        <v>0.56787028716662102</v>
      </c>
      <c r="F2468" s="67">
        <v>1621654.23729787</v>
      </c>
      <c r="G2468" s="66" t="s">
        <v>14</v>
      </c>
      <c r="H2468" s="68">
        <v>3.0605697268270499E-3</v>
      </c>
      <c r="I2468" s="87">
        <v>4963.1858660546905</v>
      </c>
      <c r="J2468" s="69" t="str">
        <f>_xlfn.XLOOKUP(SimpleBB[[#This Row],[customer_code]],'Input  - indicative charges'!$B$13:$B$69,'Input  - indicative charges'!$E$13:$E$69)</f>
        <v>Upper North Island distributor</v>
      </c>
      <c r="K2468" s="70">
        <f t="shared" si="38"/>
        <v>4588.2347427857303</v>
      </c>
    </row>
    <row r="2469" spans="1:11" x14ac:dyDescent="0.25">
      <c r="A2469" s="65">
        <v>44621</v>
      </c>
      <c r="B2469" s="66" t="s">
        <v>210</v>
      </c>
      <c r="C2469" s="66" t="s">
        <v>137</v>
      </c>
      <c r="D2469" s="67">
        <v>2855677.21</v>
      </c>
      <c r="E2469" s="66">
        <v>0.56787028716662102</v>
      </c>
      <c r="F2469" s="67">
        <v>1621654.23729787</v>
      </c>
      <c r="G2469" s="66" t="s">
        <v>16</v>
      </c>
      <c r="H2469" s="68">
        <v>2.6993609300270699E-2</v>
      </c>
      <c r="I2469" s="87">
        <v>43774.300901747403</v>
      </c>
      <c r="J2469" s="69" t="str">
        <f>_xlfn.XLOOKUP(SimpleBB[[#This Row],[customer_code]],'Input  - indicative charges'!$B$13:$B$69,'Input  - indicative charges'!$E$13:$E$69)</f>
        <v>South Island generation</v>
      </c>
      <c r="K2469" s="70">
        <f t="shared" si="38"/>
        <v>40467.307422885257</v>
      </c>
    </row>
    <row r="2470" spans="1:11" x14ac:dyDescent="0.25">
      <c r="A2470" s="65">
        <v>44621</v>
      </c>
      <c r="B2470" s="66" t="s">
        <v>210</v>
      </c>
      <c r="C2470" s="66" t="s">
        <v>137</v>
      </c>
      <c r="D2470" s="67">
        <v>2855677.21</v>
      </c>
      <c r="E2470" s="66">
        <v>0.56787028716662102</v>
      </c>
      <c r="F2470" s="67">
        <v>1621654.23729787</v>
      </c>
      <c r="G2470" s="66" t="s">
        <v>19</v>
      </c>
      <c r="H2470" s="68">
        <v>3.05447684077567E-2</v>
      </c>
      <c r="I2470" s="87">
        <v>49533.053115720999</v>
      </c>
      <c r="J2470" s="69" t="str">
        <f>_xlfn.XLOOKUP(SimpleBB[[#This Row],[customer_code]],'Input  - indicative charges'!$B$13:$B$69,'Input  - indicative charges'!$E$13:$E$69)</f>
        <v>Lower South Island distributor</v>
      </c>
      <c r="K2470" s="70">
        <f t="shared" si="38"/>
        <v>45791.006292186627</v>
      </c>
    </row>
    <row r="2471" spans="1:11" x14ac:dyDescent="0.25">
      <c r="A2471" s="65">
        <v>44621</v>
      </c>
      <c r="B2471" s="66" t="s">
        <v>210</v>
      </c>
      <c r="C2471" s="66" t="s">
        <v>137</v>
      </c>
      <c r="D2471" s="67">
        <v>2855677.21</v>
      </c>
      <c r="E2471" s="66">
        <v>0.56787028716662102</v>
      </c>
      <c r="F2471" s="67">
        <v>1621654.23729787</v>
      </c>
      <c r="G2471" s="66" t="s">
        <v>21</v>
      </c>
      <c r="H2471" s="68">
        <v>3.1723219254536299E-2</v>
      </c>
      <c r="I2471" s="87">
        <v>51444.092924848497</v>
      </c>
      <c r="J2471" s="69" t="str">
        <f>_xlfn.XLOOKUP(SimpleBB[[#This Row],[customer_code]],'Input  - indicative charges'!$B$13:$B$69,'Input  - indicative charges'!$E$13:$E$69)</f>
        <v>Upper South Island distributor</v>
      </c>
      <c r="K2471" s="70">
        <f t="shared" si="38"/>
        <v>47557.673808520332</v>
      </c>
    </row>
    <row r="2472" spans="1:11" x14ac:dyDescent="0.25">
      <c r="A2472" s="65">
        <v>44621</v>
      </c>
      <c r="B2472" s="66" t="s">
        <v>210</v>
      </c>
      <c r="C2472" s="66" t="s">
        <v>137</v>
      </c>
      <c r="D2472" s="67">
        <v>2855677.21</v>
      </c>
      <c r="E2472" s="66">
        <v>0.56787028716662102</v>
      </c>
      <c r="F2472" s="67">
        <v>1621654.23729787</v>
      </c>
      <c r="G2472" s="66" t="s">
        <v>23</v>
      </c>
      <c r="H2472" s="68">
        <v>1.2947084840154899E-3</v>
      </c>
      <c r="I2472" s="87">
        <v>2099.5694991692399</v>
      </c>
      <c r="J2472" s="69" t="str">
        <f>_xlfn.XLOOKUP(SimpleBB[[#This Row],[customer_code]],'Input  - indicative charges'!$B$13:$B$69,'Input  - indicative charges'!$E$13:$E$69)</f>
        <v>Lower North Island distributor</v>
      </c>
      <c r="K2472" s="70">
        <f t="shared" si="38"/>
        <v>1940.9544556587819</v>
      </c>
    </row>
    <row r="2473" spans="1:11" x14ac:dyDescent="0.25">
      <c r="A2473" s="65">
        <v>44621</v>
      </c>
      <c r="B2473" s="66" t="s">
        <v>210</v>
      </c>
      <c r="C2473" s="66" t="s">
        <v>137</v>
      </c>
      <c r="D2473" s="67">
        <v>2855677.21</v>
      </c>
      <c r="E2473" s="66">
        <v>0.56787028716662102</v>
      </c>
      <c r="F2473" s="67">
        <v>1621654.23729787</v>
      </c>
      <c r="G2473" s="66" t="s">
        <v>25</v>
      </c>
      <c r="H2473" s="68">
        <v>3.6090072222569998E-2</v>
      </c>
      <c r="I2473" s="87">
        <v>58525.618544117096</v>
      </c>
      <c r="J2473" s="69" t="str">
        <f>_xlfn.XLOOKUP(SimpleBB[[#This Row],[customer_code]],'Input  - indicative charges'!$B$13:$B$69,'Input  - indicative charges'!$E$13:$E$69)</f>
        <v>North Island generation</v>
      </c>
      <c r="K2473" s="70">
        <f t="shared" si="38"/>
        <v>54104.215234760239</v>
      </c>
    </row>
    <row r="2474" spans="1:11" x14ac:dyDescent="0.25">
      <c r="A2474" s="65">
        <v>44621</v>
      </c>
      <c r="B2474" s="66" t="s">
        <v>210</v>
      </c>
      <c r="C2474" s="66" t="s">
        <v>137</v>
      </c>
      <c r="D2474" s="67">
        <v>2855677.21</v>
      </c>
      <c r="E2474" s="66">
        <v>0.56787028716662102</v>
      </c>
      <c r="F2474" s="67">
        <v>1621654.23729787</v>
      </c>
      <c r="G2474" s="66" t="s">
        <v>27</v>
      </c>
      <c r="H2474" s="68">
        <v>2.3493238516478199E-3</v>
      </c>
      <c r="I2474" s="87">
        <v>3809.7909788096599</v>
      </c>
      <c r="J2474" s="69" t="str">
        <f>_xlfn.XLOOKUP(SimpleBB[[#This Row],[customer_code]],'Input  - indicative charges'!$B$13:$B$69,'Input  - indicative charges'!$E$13:$E$69)</f>
        <v>Lower North Island distributor</v>
      </c>
      <c r="K2474" s="70">
        <f t="shared" si="38"/>
        <v>3521.9747564322865</v>
      </c>
    </row>
    <row r="2475" spans="1:11" x14ac:dyDescent="0.25">
      <c r="A2475" s="65">
        <v>44621</v>
      </c>
      <c r="B2475" s="66" t="s">
        <v>210</v>
      </c>
      <c r="C2475" s="66" t="s">
        <v>137</v>
      </c>
      <c r="D2475" s="67">
        <v>2855677.21</v>
      </c>
      <c r="E2475" s="66">
        <v>0.56787028716662102</v>
      </c>
      <c r="F2475" s="67">
        <v>1621654.23729787</v>
      </c>
      <c r="G2475" s="66" t="s">
        <v>29</v>
      </c>
      <c r="H2475" s="68">
        <v>2.4924596529475001E-3</v>
      </c>
      <c r="I2475" s="87">
        <v>4041.9077574963198</v>
      </c>
      <c r="J2475" s="69" t="str">
        <f>_xlfn.XLOOKUP(SimpleBB[[#This Row],[customer_code]],'Input  - indicative charges'!$B$13:$B$69,'Input  - indicative charges'!$E$13:$E$69)</f>
        <v>Lower North Island distributor</v>
      </c>
      <c r="K2475" s="70">
        <f t="shared" si="38"/>
        <v>3736.5559341467188</v>
      </c>
    </row>
    <row r="2476" spans="1:11" x14ac:dyDescent="0.25">
      <c r="A2476" s="65">
        <v>44621</v>
      </c>
      <c r="B2476" s="66" t="s">
        <v>210</v>
      </c>
      <c r="C2476" s="66" t="s">
        <v>137</v>
      </c>
      <c r="D2476" s="67">
        <v>2855677.21</v>
      </c>
      <c r="E2476" s="66">
        <v>0.56787028716662102</v>
      </c>
      <c r="F2476" s="67">
        <v>1621654.23729787</v>
      </c>
      <c r="G2476" s="66" t="s">
        <v>31</v>
      </c>
      <c r="H2476" s="68">
        <v>7.6284478488879502E-6</v>
      </c>
      <c r="I2476" s="87">
        <v>12.370704778155</v>
      </c>
      <c r="J2476" s="69" t="str">
        <f>_xlfn.XLOOKUP(SimpleBB[[#This Row],[customer_code]],'Input  - indicative charges'!$B$13:$B$69,'Input  - indicative charges'!$E$13:$E$69)</f>
        <v>Major Industrial</v>
      </c>
      <c r="K2476" s="70">
        <f t="shared" si="38"/>
        <v>11.436141822549823</v>
      </c>
    </row>
    <row r="2477" spans="1:11" x14ac:dyDescent="0.25">
      <c r="A2477" s="65">
        <v>44621</v>
      </c>
      <c r="B2477" s="66" t="s">
        <v>210</v>
      </c>
      <c r="C2477" s="66" t="s">
        <v>137</v>
      </c>
      <c r="D2477" s="67">
        <v>2855677.21</v>
      </c>
      <c r="E2477" s="66">
        <v>0.56787028716662102</v>
      </c>
      <c r="F2477" s="67">
        <v>1621654.23729787</v>
      </c>
      <c r="G2477" s="66" t="s">
        <v>34</v>
      </c>
      <c r="H2477" s="68">
        <v>2.1927575575199701E-4</v>
      </c>
      <c r="I2477" s="87">
        <v>355.58945845192102</v>
      </c>
      <c r="J2477" s="69" t="str">
        <f>_xlfn.XLOOKUP(SimpleBB[[#This Row],[customer_code]],'Input  - indicative charges'!$B$13:$B$69,'Input  - indicative charges'!$E$13:$E$69)</f>
        <v>Major Industrial</v>
      </c>
      <c r="K2477" s="70">
        <f t="shared" si="38"/>
        <v>328.72593359764551</v>
      </c>
    </row>
    <row r="2478" spans="1:11" x14ac:dyDescent="0.25">
      <c r="A2478" s="65">
        <v>44621</v>
      </c>
      <c r="B2478" s="66" t="s">
        <v>210</v>
      </c>
      <c r="C2478" s="66" t="s">
        <v>137</v>
      </c>
      <c r="D2478" s="67">
        <v>2855677.21</v>
      </c>
      <c r="E2478" s="66">
        <v>0.56787028716662102</v>
      </c>
      <c r="F2478" s="67">
        <v>1621654.23729787</v>
      </c>
      <c r="G2478" s="66" t="s">
        <v>36</v>
      </c>
      <c r="H2478" s="68">
        <v>2.0609122514087801E-2</v>
      </c>
      <c r="I2478" s="87">
        <v>33420.870851961598</v>
      </c>
      <c r="J2478" s="69" t="str">
        <f>_xlfn.XLOOKUP(SimpleBB[[#This Row],[customer_code]],'Input  - indicative charges'!$B$13:$B$69,'Input  - indicative charges'!$E$13:$E$69)</f>
        <v>Upper South Island distributor</v>
      </c>
      <c r="K2478" s="70">
        <f t="shared" si="38"/>
        <v>30896.042363817334</v>
      </c>
    </row>
    <row r="2479" spans="1:11" x14ac:dyDescent="0.25">
      <c r="A2479" s="65">
        <v>44621</v>
      </c>
      <c r="B2479" s="66" t="s">
        <v>210</v>
      </c>
      <c r="C2479" s="66" t="s">
        <v>137</v>
      </c>
      <c r="D2479" s="67">
        <v>2855677.21</v>
      </c>
      <c r="E2479" s="66">
        <v>0.56787028716662102</v>
      </c>
      <c r="F2479" s="67">
        <v>1621654.23729787</v>
      </c>
      <c r="G2479" s="66" t="s">
        <v>38</v>
      </c>
      <c r="H2479" s="68">
        <v>1.19217529754667E-5</v>
      </c>
      <c r="I2479" s="87">
        <v>19.332961228684201</v>
      </c>
      <c r="J2479" s="69" t="str">
        <f>_xlfn.XLOOKUP(SimpleBB[[#This Row],[customer_code]],'Input  - indicative charges'!$B$13:$B$69,'Input  - indicative charges'!$E$13:$E$69)</f>
        <v>North Island generation</v>
      </c>
      <c r="K2479" s="70">
        <f t="shared" si="38"/>
        <v>17.872424443554156</v>
      </c>
    </row>
    <row r="2480" spans="1:11" x14ac:dyDescent="0.25">
      <c r="A2480" s="65">
        <v>44621</v>
      </c>
      <c r="B2480" s="66" t="s">
        <v>210</v>
      </c>
      <c r="C2480" s="66" t="s">
        <v>137</v>
      </c>
      <c r="D2480" s="67">
        <v>2855677.21</v>
      </c>
      <c r="E2480" s="66">
        <v>0.56787028716662102</v>
      </c>
      <c r="F2480" s="67">
        <v>1621654.23729787</v>
      </c>
      <c r="G2480" s="66" t="s">
        <v>40</v>
      </c>
      <c r="H2480" s="68">
        <v>4.4306444000250896E-6</v>
      </c>
      <c r="I2480" s="87">
        <v>7.18497326526081</v>
      </c>
      <c r="J2480" s="69" t="str">
        <f>_xlfn.XLOOKUP(SimpleBB[[#This Row],[customer_code]],'Input  - indicative charges'!$B$13:$B$69,'Input  - indicative charges'!$E$13:$E$69)</f>
        <v>North Island generation</v>
      </c>
      <c r="K2480" s="70">
        <f t="shared" si="38"/>
        <v>6.6421739687660972</v>
      </c>
    </row>
    <row r="2481" spans="1:11" x14ac:dyDescent="0.25">
      <c r="A2481" s="65">
        <v>44621</v>
      </c>
      <c r="B2481" s="66" t="s">
        <v>210</v>
      </c>
      <c r="C2481" s="66" t="s">
        <v>137</v>
      </c>
      <c r="D2481" s="67">
        <v>2855677.21</v>
      </c>
      <c r="E2481" s="66">
        <v>0.56787028716662102</v>
      </c>
      <c r="F2481" s="67">
        <v>1621654.23729787</v>
      </c>
      <c r="G2481" s="66" t="s">
        <v>42</v>
      </c>
      <c r="H2481" s="68">
        <v>0.30566249624070402</v>
      </c>
      <c r="I2481" s="87">
        <v>495678.88221178501</v>
      </c>
      <c r="J2481" s="69" t="str">
        <f>_xlfn.XLOOKUP(SimpleBB[[#This Row],[customer_code]],'Input  - indicative charges'!$B$13:$B$69,'Input  - indicative charges'!$E$13:$E$69)</f>
        <v>South Island generation</v>
      </c>
      <c r="K2481" s="70">
        <f t="shared" si="38"/>
        <v>458232.09728737705</v>
      </c>
    </row>
    <row r="2482" spans="1:11" x14ac:dyDescent="0.25">
      <c r="A2482" s="65">
        <v>44621</v>
      </c>
      <c r="B2482" s="66" t="s">
        <v>210</v>
      </c>
      <c r="C2482" s="66" t="s">
        <v>137</v>
      </c>
      <c r="D2482" s="67">
        <v>2855677.21</v>
      </c>
      <c r="E2482" s="66">
        <v>0.56787028716662102</v>
      </c>
      <c r="F2482" s="67">
        <v>1621654.23729787</v>
      </c>
      <c r="G2482" s="66" t="s">
        <v>44</v>
      </c>
      <c r="H2482" s="68">
        <v>1.6950763303632901E-4</v>
      </c>
      <c r="I2482" s="87">
        <v>274.88277136769602</v>
      </c>
      <c r="J2482" s="69" t="str">
        <f>_xlfn.XLOOKUP(SimpleBB[[#This Row],[customer_code]],'Input  - indicative charges'!$B$13:$B$69,'Input  - indicative charges'!$E$13:$E$69)</f>
        <v>Major Industrial</v>
      </c>
      <c r="K2482" s="70">
        <f t="shared" si="38"/>
        <v>254.11635103342547</v>
      </c>
    </row>
    <row r="2483" spans="1:11" x14ac:dyDescent="0.25">
      <c r="A2483" s="65">
        <v>44621</v>
      </c>
      <c r="B2483" s="66" t="s">
        <v>210</v>
      </c>
      <c r="C2483" s="66" t="s">
        <v>137</v>
      </c>
      <c r="D2483" s="67">
        <v>2855677.21</v>
      </c>
      <c r="E2483" s="66">
        <v>0.56787028716662102</v>
      </c>
      <c r="F2483" s="67">
        <v>1621654.23729787</v>
      </c>
      <c r="G2483" s="66" t="s">
        <v>46</v>
      </c>
      <c r="H2483" s="68">
        <v>3.8074733416477498E-2</v>
      </c>
      <c r="I2483" s="87">
        <v>61744.052778817801</v>
      </c>
      <c r="J2483" s="69" t="str">
        <f>_xlfn.XLOOKUP(SimpleBB[[#This Row],[customer_code]],'Input  - indicative charges'!$B$13:$B$69,'Input  - indicative charges'!$E$13:$E$69)</f>
        <v>Upper South Island distributor</v>
      </c>
      <c r="K2483" s="70">
        <f t="shared" si="38"/>
        <v>57079.508155789452</v>
      </c>
    </row>
    <row r="2484" spans="1:11" x14ac:dyDescent="0.25">
      <c r="A2484" s="65">
        <v>44621</v>
      </c>
      <c r="B2484" s="66" t="s">
        <v>210</v>
      </c>
      <c r="C2484" s="66" t="s">
        <v>137</v>
      </c>
      <c r="D2484" s="67">
        <v>2855677.21</v>
      </c>
      <c r="E2484" s="66">
        <v>0.56787028716662102</v>
      </c>
      <c r="F2484" s="67">
        <v>1621654.23729787</v>
      </c>
      <c r="G2484" s="66" t="s">
        <v>48</v>
      </c>
      <c r="H2484" s="68">
        <v>2.2443250796409199E-3</v>
      </c>
      <c r="I2484" s="87">
        <v>3639.5192752736002</v>
      </c>
      <c r="J2484" s="69" t="str">
        <f>_xlfn.XLOOKUP(SimpleBB[[#This Row],[customer_code]],'Input  - indicative charges'!$B$13:$B$69,'Input  - indicative charges'!$E$13:$E$69)</f>
        <v>North Island generation</v>
      </c>
      <c r="K2484" s="70">
        <f t="shared" si="38"/>
        <v>3364.5664773628419</v>
      </c>
    </row>
    <row r="2485" spans="1:11" x14ac:dyDescent="0.25">
      <c r="A2485" s="65">
        <v>44621</v>
      </c>
      <c r="B2485" s="66" t="s">
        <v>210</v>
      </c>
      <c r="C2485" s="66" t="s">
        <v>137</v>
      </c>
      <c r="D2485" s="67">
        <v>2855677.21</v>
      </c>
      <c r="E2485" s="66">
        <v>0.56787028716662102</v>
      </c>
      <c r="F2485" s="67">
        <v>1621654.23729787</v>
      </c>
      <c r="G2485" s="66" t="s">
        <v>50</v>
      </c>
      <c r="H2485" s="68">
        <v>4.7030357530112899E-4</v>
      </c>
      <c r="I2485" s="87">
        <v>762.66978570341803</v>
      </c>
      <c r="J2485" s="69" t="str">
        <f>_xlfn.XLOOKUP(SimpleBB[[#This Row],[customer_code]],'Input  - indicative charges'!$B$13:$B$69,'Input  - indicative charges'!$E$13:$E$69)</f>
        <v>North Island generation</v>
      </c>
      <c r="K2485" s="70">
        <f t="shared" si="38"/>
        <v>705.05278312678263</v>
      </c>
    </row>
    <row r="2486" spans="1:11" x14ac:dyDescent="0.25">
      <c r="A2486" s="65">
        <v>44621</v>
      </c>
      <c r="B2486" s="66" t="s">
        <v>210</v>
      </c>
      <c r="C2486" s="66" t="s">
        <v>137</v>
      </c>
      <c r="D2486" s="67">
        <v>2855677.21</v>
      </c>
      <c r="E2486" s="66">
        <v>0.56787028716662102</v>
      </c>
      <c r="F2486" s="67">
        <v>1621654.23729787</v>
      </c>
      <c r="G2486" s="66" t="s">
        <v>52</v>
      </c>
      <c r="H2486" s="68">
        <v>9.4283701262956696E-4</v>
      </c>
      <c r="I2486" s="87">
        <v>1528.95563661201</v>
      </c>
      <c r="J2486" s="69" t="str">
        <f>_xlfn.XLOOKUP(SimpleBB[[#This Row],[customer_code]],'Input  - indicative charges'!$B$13:$B$69,'Input  - indicative charges'!$E$13:$E$69)</f>
        <v>North Island generation</v>
      </c>
      <c r="K2486" s="70">
        <f t="shared" si="38"/>
        <v>1413.4484505328007</v>
      </c>
    </row>
    <row r="2487" spans="1:11" x14ac:dyDescent="0.25">
      <c r="A2487" s="65">
        <v>44621</v>
      </c>
      <c r="B2487" s="66" t="s">
        <v>210</v>
      </c>
      <c r="C2487" s="66" t="s">
        <v>137</v>
      </c>
      <c r="D2487" s="67">
        <v>2855677.21</v>
      </c>
      <c r="E2487" s="66">
        <v>0.56787028716662102</v>
      </c>
      <c r="F2487" s="67">
        <v>1621654.23729787</v>
      </c>
      <c r="G2487" s="66" t="s">
        <v>54</v>
      </c>
      <c r="H2487" s="68">
        <v>3.3466943435247398E-3</v>
      </c>
      <c r="I2487" s="87">
        <v>5427.1810631177304</v>
      </c>
      <c r="J2487" s="69" t="str">
        <f>_xlfn.XLOOKUP(SimpleBB[[#This Row],[customer_code]],'Input  - indicative charges'!$B$13:$B$69,'Input  - indicative charges'!$E$13:$E$69)</f>
        <v>Upper South Island distributor</v>
      </c>
      <c r="K2487" s="70">
        <f t="shared" si="38"/>
        <v>5017.1767451819978</v>
      </c>
    </row>
    <row r="2488" spans="1:11" x14ac:dyDescent="0.25">
      <c r="A2488" s="65">
        <v>44621</v>
      </c>
      <c r="B2488" s="66" t="s">
        <v>210</v>
      </c>
      <c r="C2488" s="66" t="s">
        <v>137</v>
      </c>
      <c r="D2488" s="67">
        <v>2855677.21</v>
      </c>
      <c r="E2488" s="66">
        <v>0.56787028716662102</v>
      </c>
      <c r="F2488" s="67">
        <v>1621654.23729787</v>
      </c>
      <c r="G2488" s="66" t="s">
        <v>56</v>
      </c>
      <c r="H2488" s="68">
        <v>8.7668567174463002E-3</v>
      </c>
      <c r="I2488" s="87">
        <v>14216.810343630101</v>
      </c>
      <c r="J2488" s="69" t="str">
        <f>_xlfn.XLOOKUP(SimpleBB[[#This Row],[customer_code]],'Input  - indicative charges'!$B$13:$B$69,'Input  - indicative charges'!$E$13:$E$69)</f>
        <v>Upper North Island distributor</v>
      </c>
      <c r="K2488" s="70">
        <f t="shared" si="38"/>
        <v>13142.780647481877</v>
      </c>
    </row>
    <row r="2489" spans="1:11" x14ac:dyDescent="0.25">
      <c r="A2489" s="65">
        <v>44621</v>
      </c>
      <c r="B2489" s="66" t="s">
        <v>210</v>
      </c>
      <c r="C2489" s="66" t="s">
        <v>137</v>
      </c>
      <c r="D2489" s="67">
        <v>2855677.21</v>
      </c>
      <c r="E2489" s="66">
        <v>0.56787028716662102</v>
      </c>
      <c r="F2489" s="67">
        <v>1621654.23729787</v>
      </c>
      <c r="G2489" s="66" t="s">
        <v>58</v>
      </c>
      <c r="H2489" s="68">
        <v>5.8156401134401602E-4</v>
      </c>
      <c r="I2489" s="87">
        <v>943.09574325597498</v>
      </c>
      <c r="J2489" s="69" t="str">
        <f>_xlfn.XLOOKUP(SimpleBB[[#This Row],[customer_code]],'Input  - indicative charges'!$B$13:$B$69,'Input  - indicative charges'!$E$13:$E$69)</f>
        <v>North Island generation</v>
      </c>
      <c r="K2489" s="70">
        <f t="shared" si="38"/>
        <v>871.84819826626938</v>
      </c>
    </row>
    <row r="2490" spans="1:11" x14ac:dyDescent="0.25">
      <c r="A2490" s="65">
        <v>44621</v>
      </c>
      <c r="B2490" s="66" t="s">
        <v>210</v>
      </c>
      <c r="C2490" s="66" t="s">
        <v>137</v>
      </c>
      <c r="D2490" s="67">
        <v>2855677.21</v>
      </c>
      <c r="E2490" s="66">
        <v>0.56787028716662102</v>
      </c>
      <c r="F2490" s="67">
        <v>1621654.23729787</v>
      </c>
      <c r="G2490" s="66" t="s">
        <v>60</v>
      </c>
      <c r="H2490" s="68">
        <v>2.0900081046887599E-2</v>
      </c>
      <c r="I2490" s="87">
        <v>33892.704989554302</v>
      </c>
      <c r="J2490" s="69" t="str">
        <f>_xlfn.XLOOKUP(SimpleBB[[#This Row],[customer_code]],'Input  - indicative charges'!$B$13:$B$69,'Input  - indicative charges'!$E$13:$E$69)</f>
        <v>Major Industrial</v>
      </c>
      <c r="K2490" s="70">
        <f t="shared" si="38"/>
        <v>31332.231102534886</v>
      </c>
    </row>
    <row r="2491" spans="1:11" x14ac:dyDescent="0.25">
      <c r="A2491" s="65">
        <v>44621</v>
      </c>
      <c r="B2491" s="66" t="s">
        <v>210</v>
      </c>
      <c r="C2491" s="66" t="s">
        <v>137</v>
      </c>
      <c r="D2491" s="67">
        <v>2855677.21</v>
      </c>
      <c r="E2491" s="66">
        <v>0.56787028716662102</v>
      </c>
      <c r="F2491" s="67">
        <v>1621654.23729787</v>
      </c>
      <c r="G2491" s="66" t="s">
        <v>62</v>
      </c>
      <c r="H2491" s="68">
        <v>3.32040512930709E-3</v>
      </c>
      <c r="I2491" s="87">
        <v>5384.54904748645</v>
      </c>
      <c r="J2491" s="69" t="str">
        <f>_xlfn.XLOOKUP(SimpleBB[[#This Row],[customer_code]],'Input  - indicative charges'!$B$13:$B$69,'Input  - indicative charges'!$E$13:$E$69)</f>
        <v>Major Industrial</v>
      </c>
      <c r="K2491" s="70">
        <f t="shared" si="38"/>
        <v>4977.765427420909</v>
      </c>
    </row>
    <row r="2492" spans="1:11" x14ac:dyDescent="0.25">
      <c r="A2492" s="65">
        <v>44621</v>
      </c>
      <c r="B2492" s="66" t="s">
        <v>210</v>
      </c>
      <c r="C2492" s="66" t="s">
        <v>137</v>
      </c>
      <c r="D2492" s="67">
        <v>2855677.21</v>
      </c>
      <c r="E2492" s="66">
        <v>0.56787028716662102</v>
      </c>
      <c r="F2492" s="67">
        <v>1621654.23729787</v>
      </c>
      <c r="G2492" s="66" t="s">
        <v>64</v>
      </c>
      <c r="H2492" s="68">
        <v>1.8037109812550899E-4</v>
      </c>
      <c r="I2492" s="87">
        <v>292.49955556130402</v>
      </c>
      <c r="J2492" s="69" t="str">
        <f>_xlfn.XLOOKUP(SimpleBB[[#This Row],[customer_code]],'Input  - indicative charges'!$B$13:$B$69,'Input  - indicative charges'!$E$13:$E$69)</f>
        <v>Major Industrial</v>
      </c>
      <c r="K2492" s="70">
        <f t="shared" si="38"/>
        <v>270.40224954190177</v>
      </c>
    </row>
    <row r="2493" spans="1:11" x14ac:dyDescent="0.25">
      <c r="A2493" s="65">
        <v>44621</v>
      </c>
      <c r="B2493" s="66" t="s">
        <v>210</v>
      </c>
      <c r="C2493" s="66" t="s">
        <v>137</v>
      </c>
      <c r="D2493" s="67">
        <v>2855677.21</v>
      </c>
      <c r="E2493" s="66">
        <v>0.56787028716662102</v>
      </c>
      <c r="F2493" s="67">
        <v>1621654.23729787</v>
      </c>
      <c r="G2493" s="66" t="s">
        <v>66</v>
      </c>
      <c r="H2493" s="68">
        <v>0.203885607052221</v>
      </c>
      <c r="I2493" s="87">
        <v>330631.95860028401</v>
      </c>
      <c r="J2493" s="69" t="str">
        <f>_xlfn.XLOOKUP(SimpleBB[[#This Row],[customer_code]],'Input  - indicative charges'!$B$13:$B$69,'Input  - indicative charges'!$E$13:$E$69)</f>
        <v>Upper South Island distributor</v>
      </c>
      <c r="K2493" s="70">
        <f t="shared" si="38"/>
        <v>305653.88451410457</v>
      </c>
    </row>
    <row r="2494" spans="1:11" x14ac:dyDescent="0.25">
      <c r="A2494" s="65">
        <v>44621</v>
      </c>
      <c r="B2494" s="66" t="s">
        <v>210</v>
      </c>
      <c r="C2494" s="66" t="s">
        <v>137</v>
      </c>
      <c r="D2494" s="67">
        <v>2855677.21</v>
      </c>
      <c r="E2494" s="66">
        <v>0.56787028716662102</v>
      </c>
      <c r="F2494" s="67">
        <v>1621654.23729787</v>
      </c>
      <c r="G2494" s="66" t="s">
        <v>68</v>
      </c>
      <c r="H2494" s="68">
        <v>3.36387536413073E-3</v>
      </c>
      <c r="I2494" s="87">
        <v>5455.0427379845396</v>
      </c>
      <c r="J2494" s="69" t="str">
        <f>_xlfn.XLOOKUP(SimpleBB[[#This Row],[customer_code]],'Input  - indicative charges'!$B$13:$B$69,'Input  - indicative charges'!$E$13:$E$69)</f>
        <v>Major Industrial</v>
      </c>
      <c r="K2494" s="70">
        <f t="shared" si="38"/>
        <v>5042.9335691386459</v>
      </c>
    </row>
    <row r="2495" spans="1:11" x14ac:dyDescent="0.25">
      <c r="A2495" s="65">
        <v>44621</v>
      </c>
      <c r="B2495" s="66" t="s">
        <v>210</v>
      </c>
      <c r="C2495" s="66" t="s">
        <v>137</v>
      </c>
      <c r="D2495" s="67">
        <v>2855677.21</v>
      </c>
      <c r="E2495" s="66">
        <v>0.56787028716662102</v>
      </c>
      <c r="F2495" s="67">
        <v>1621654.23729787</v>
      </c>
      <c r="G2495" s="66" t="s">
        <v>70</v>
      </c>
      <c r="H2495" s="68">
        <v>1.6406856206139801E-2</v>
      </c>
      <c r="I2495" s="87">
        <v>26606.2478874236</v>
      </c>
      <c r="J2495" s="69" t="str">
        <f>_xlfn.XLOOKUP(SimpleBB[[#This Row],[customer_code]],'Input  - indicative charges'!$B$13:$B$69,'Input  - indicative charges'!$E$13:$E$69)</f>
        <v>Lower North Island distributor</v>
      </c>
      <c r="K2495" s="70">
        <f t="shared" si="38"/>
        <v>24596.240041537309</v>
      </c>
    </row>
    <row r="2496" spans="1:11" x14ac:dyDescent="0.25">
      <c r="A2496" s="65">
        <v>44621</v>
      </c>
      <c r="B2496" s="66" t="s">
        <v>210</v>
      </c>
      <c r="C2496" s="66" t="s">
        <v>137</v>
      </c>
      <c r="D2496" s="67">
        <v>2855677.21</v>
      </c>
      <c r="E2496" s="66">
        <v>0.56787028716662102</v>
      </c>
      <c r="F2496" s="67">
        <v>1621654.23729787</v>
      </c>
      <c r="G2496" s="66" t="s">
        <v>72</v>
      </c>
      <c r="H2496" s="68">
        <v>1.5543712867389901E-2</v>
      </c>
      <c r="I2496" s="87">
        <v>25206.527834744302</v>
      </c>
      <c r="J2496" s="69" t="str">
        <f>_xlfn.XLOOKUP(SimpleBB[[#This Row],[customer_code]],'Input  - indicative charges'!$B$13:$B$69,'Input  - indicative charges'!$E$13:$E$69)</f>
        <v>Lower South Island distributor</v>
      </c>
      <c r="K2496" s="70">
        <f t="shared" si="38"/>
        <v>23302.263884045111</v>
      </c>
    </row>
    <row r="2497" spans="1:11" x14ac:dyDescent="0.25">
      <c r="A2497" s="65">
        <v>44621</v>
      </c>
      <c r="B2497" s="66" t="s">
        <v>210</v>
      </c>
      <c r="C2497" s="66" t="s">
        <v>137</v>
      </c>
      <c r="D2497" s="67">
        <v>2855677.21</v>
      </c>
      <c r="E2497" s="66">
        <v>0.56787028716662102</v>
      </c>
      <c r="F2497" s="67">
        <v>1621654.23729787</v>
      </c>
      <c r="G2497" s="66" t="s">
        <v>74</v>
      </c>
      <c r="H2497" s="68">
        <v>1.06120009737374E-4</v>
      </c>
      <c r="I2497" s="87">
        <v>172.089963452706</v>
      </c>
      <c r="J2497" s="69" t="str">
        <f>_xlfn.XLOOKUP(SimpleBB[[#This Row],[customer_code]],'Input  - indicative charges'!$B$13:$B$69,'Input  - indicative charges'!$E$13:$E$69)</f>
        <v>Major Industrial</v>
      </c>
      <c r="K2497" s="70">
        <f t="shared" si="38"/>
        <v>159.08917588574781</v>
      </c>
    </row>
    <row r="2498" spans="1:11" x14ac:dyDescent="0.25">
      <c r="A2498" s="65">
        <v>44621</v>
      </c>
      <c r="B2498" s="66" t="s">
        <v>210</v>
      </c>
      <c r="C2498" s="66" t="s">
        <v>137</v>
      </c>
      <c r="D2498" s="67">
        <v>2855677.21</v>
      </c>
      <c r="E2498" s="66">
        <v>0.56787028716662102</v>
      </c>
      <c r="F2498" s="67">
        <v>1621654.23729787</v>
      </c>
      <c r="G2498" s="66" t="s">
        <v>76</v>
      </c>
      <c r="H2498" s="68">
        <v>2.8649261345803801E-4</v>
      </c>
      <c r="I2498" s="87">
        <v>464.59196056877101</v>
      </c>
      <c r="J2498" s="69" t="str">
        <f>_xlfn.XLOOKUP(SimpleBB[[#This Row],[customer_code]],'Input  - indicative charges'!$B$13:$B$69,'Input  - indicative charges'!$E$13:$E$69)</f>
        <v>Lower North Island distributor</v>
      </c>
      <c r="K2498" s="70">
        <f t="shared" si="38"/>
        <v>429.49368253159111</v>
      </c>
    </row>
    <row r="2499" spans="1:11" x14ac:dyDescent="0.25">
      <c r="A2499" s="65">
        <v>44621</v>
      </c>
      <c r="B2499" s="66" t="s">
        <v>210</v>
      </c>
      <c r="C2499" s="66" t="s">
        <v>137</v>
      </c>
      <c r="D2499" s="67">
        <v>2855677.21</v>
      </c>
      <c r="E2499" s="66">
        <v>0.56787028716662102</v>
      </c>
      <c r="F2499" s="67">
        <v>1621654.23729787</v>
      </c>
      <c r="G2499" s="66" t="s">
        <v>78</v>
      </c>
      <c r="H2499" s="68">
        <v>1.33261154508542E-5</v>
      </c>
      <c r="I2499" s="87">
        <v>21.610351587598402</v>
      </c>
      <c r="J2499" s="69" t="str">
        <f>_xlfn.XLOOKUP(SimpleBB[[#This Row],[customer_code]],'Input  - indicative charges'!$B$13:$B$69,'Input  - indicative charges'!$E$13:$E$69)</f>
        <v>North Island generation</v>
      </c>
      <c r="K2499" s="70">
        <f t="shared" si="38"/>
        <v>19.97776602246255</v>
      </c>
    </row>
    <row r="2500" spans="1:11" x14ac:dyDescent="0.25">
      <c r="A2500" s="65">
        <v>44621</v>
      </c>
      <c r="B2500" s="66" t="s">
        <v>210</v>
      </c>
      <c r="C2500" s="66" t="s">
        <v>137</v>
      </c>
      <c r="D2500" s="67">
        <v>2855677.21</v>
      </c>
      <c r="E2500" s="66">
        <v>0.56787028716662102</v>
      </c>
      <c r="F2500" s="67">
        <v>1621654.23729787</v>
      </c>
      <c r="G2500" s="66" t="s">
        <v>80</v>
      </c>
      <c r="H2500" s="68">
        <v>3.2250400291788399E-6</v>
      </c>
      <c r="I2500" s="87">
        <v>5.2298998287731298</v>
      </c>
      <c r="J2500" s="69" t="str">
        <f>_xlfn.XLOOKUP(SimpleBB[[#This Row],[customer_code]],'Input  - indicative charges'!$B$13:$B$69,'Input  - indicative charges'!$E$13:$E$69)</f>
        <v>Major Industrial</v>
      </c>
      <c r="K2500" s="70">
        <f t="shared" si="38"/>
        <v>4.8347994097470295</v>
      </c>
    </row>
    <row r="2501" spans="1:11" x14ac:dyDescent="0.25">
      <c r="A2501" s="65">
        <v>44621</v>
      </c>
      <c r="B2501" s="66" t="s">
        <v>210</v>
      </c>
      <c r="C2501" s="66" t="s">
        <v>137</v>
      </c>
      <c r="D2501" s="67">
        <v>2855677.21</v>
      </c>
      <c r="E2501" s="66">
        <v>0.56787028716662102</v>
      </c>
      <c r="F2501" s="67">
        <v>1621654.23729787</v>
      </c>
      <c r="G2501" s="66" t="s">
        <v>82</v>
      </c>
      <c r="H2501" s="68">
        <v>2.63810642465579E-3</v>
      </c>
      <c r="I2501" s="87">
        <v>4278.0964619858196</v>
      </c>
      <c r="J2501" s="69" t="str">
        <f>_xlfn.XLOOKUP(SimpleBB[[#This Row],[customer_code]],'Input  - indicative charges'!$B$13:$B$69,'Input  - indicative charges'!$E$13:$E$69)</f>
        <v>Major Industrial</v>
      </c>
      <c r="K2501" s="70">
        <f t="shared" si="38"/>
        <v>3954.9014180835748</v>
      </c>
    </row>
    <row r="2502" spans="1:11" x14ac:dyDescent="0.25">
      <c r="A2502" s="65">
        <v>44621</v>
      </c>
      <c r="B2502" s="66" t="s">
        <v>210</v>
      </c>
      <c r="C2502" s="66" t="s">
        <v>137</v>
      </c>
      <c r="D2502" s="67">
        <v>2855677.21</v>
      </c>
      <c r="E2502" s="66">
        <v>0.56787028716662102</v>
      </c>
      <c r="F2502" s="67">
        <v>1621654.23729787</v>
      </c>
      <c r="G2502" s="66" t="s">
        <v>84</v>
      </c>
      <c r="H2502" s="68">
        <v>3.4207500202846902E-7</v>
      </c>
      <c r="I2502" s="87">
        <v>0.55472737651314796</v>
      </c>
      <c r="J2502" s="69" t="str">
        <f>_xlfn.XLOOKUP(SimpleBB[[#This Row],[customer_code]],'Input  - indicative charges'!$B$13:$B$69,'Input  - indicative charges'!$E$13:$E$69)</f>
        <v>Major Industrial</v>
      </c>
      <c r="K2502" s="70">
        <f t="shared" si="38"/>
        <v>0.51281968686682267</v>
      </c>
    </row>
    <row r="2503" spans="1:11" x14ac:dyDescent="0.25">
      <c r="A2503" s="65">
        <v>44621</v>
      </c>
      <c r="B2503" s="66" t="s">
        <v>210</v>
      </c>
      <c r="C2503" s="66" t="s">
        <v>137</v>
      </c>
      <c r="D2503" s="67">
        <v>2855677.21</v>
      </c>
      <c r="E2503" s="66">
        <v>0.56787028716662102</v>
      </c>
      <c r="F2503" s="67">
        <v>1621654.23729787</v>
      </c>
      <c r="G2503" s="66" t="s">
        <v>86</v>
      </c>
      <c r="H2503" s="68">
        <v>7.92425150424773E-6</v>
      </c>
      <c r="I2503" s="87">
        <v>12.8503960292774</v>
      </c>
      <c r="J2503" s="69" t="str">
        <f>_xlfn.XLOOKUP(SimpleBB[[#This Row],[customer_code]],'Input  - indicative charges'!$B$13:$B$69,'Input  - indicative charges'!$E$13:$E$69)</f>
        <v>North Island generation</v>
      </c>
      <c r="K2503" s="70">
        <f t="shared" si="38"/>
        <v>11.879594097682874</v>
      </c>
    </row>
    <row r="2504" spans="1:11" x14ac:dyDescent="0.25">
      <c r="A2504" s="65">
        <v>44621</v>
      </c>
      <c r="B2504" s="66" t="s">
        <v>210</v>
      </c>
      <c r="C2504" s="66" t="s">
        <v>137</v>
      </c>
      <c r="D2504" s="67">
        <v>2855677.21</v>
      </c>
      <c r="E2504" s="66">
        <v>0.56787028716662102</v>
      </c>
      <c r="F2504" s="67">
        <v>1621654.23729787</v>
      </c>
      <c r="G2504" s="66" t="s">
        <v>88</v>
      </c>
      <c r="H2504" s="68">
        <v>3.4107601632198998E-4</v>
      </c>
      <c r="I2504" s="87">
        <v>553.10736710923595</v>
      </c>
      <c r="J2504" s="69" t="str">
        <f>_xlfn.XLOOKUP(SimpleBB[[#This Row],[customer_code]],'Input  - indicative charges'!$B$13:$B$69,'Input  - indicative charges'!$E$13:$E$69)</f>
        <v>North Island generation</v>
      </c>
      <c r="K2504" s="70">
        <f t="shared" si="38"/>
        <v>511.32206343879312</v>
      </c>
    </row>
    <row r="2505" spans="1:11" x14ac:dyDescent="0.25">
      <c r="A2505" s="65">
        <v>44621</v>
      </c>
      <c r="B2505" s="66" t="s">
        <v>210</v>
      </c>
      <c r="C2505" s="66" t="s">
        <v>137</v>
      </c>
      <c r="D2505" s="67">
        <v>2855677.21</v>
      </c>
      <c r="E2505" s="66">
        <v>0.56787028716662102</v>
      </c>
      <c r="F2505" s="67">
        <v>1621654.23729787</v>
      </c>
      <c r="G2505" s="66" t="s">
        <v>90</v>
      </c>
      <c r="H2505" s="68">
        <v>4.0301747014108699E-2</v>
      </c>
      <c r="I2505" s="87">
        <v>65355.4988159364</v>
      </c>
      <c r="J2505" s="69" t="str">
        <f>_xlfn.XLOOKUP(SimpleBB[[#This Row],[customer_code]],'Input  - indicative charges'!$B$13:$B$69,'Input  - indicative charges'!$E$13:$E$69)</f>
        <v>Upper South Island distributor</v>
      </c>
      <c r="K2505" s="70">
        <f t="shared" si="38"/>
        <v>60418.12222876498</v>
      </c>
    </row>
    <row r="2506" spans="1:11" x14ac:dyDescent="0.25">
      <c r="A2506" s="65">
        <v>44621</v>
      </c>
      <c r="B2506" s="66" t="s">
        <v>210</v>
      </c>
      <c r="C2506" s="66" t="s">
        <v>137</v>
      </c>
      <c r="D2506" s="67">
        <v>2855677.21</v>
      </c>
      <c r="E2506" s="66">
        <v>0.56787028716662102</v>
      </c>
      <c r="F2506" s="67">
        <v>1621654.23729787</v>
      </c>
      <c r="G2506" s="66" t="s">
        <v>92</v>
      </c>
      <c r="H2506" s="68">
        <v>5.3458719990827404E-6</v>
      </c>
      <c r="I2506" s="87">
        <v>8.6691559793646107</v>
      </c>
      <c r="J2506" s="69" t="str">
        <f>_xlfn.XLOOKUP(SimpleBB[[#This Row],[customer_code]],'Input  - indicative charges'!$B$13:$B$69,'Input  - indicative charges'!$E$13:$E$69)</f>
        <v>North Island generation</v>
      </c>
      <c r="K2506" s="70">
        <f t="shared" si="38"/>
        <v>8.0142319325969531</v>
      </c>
    </row>
    <row r="2507" spans="1:11" x14ac:dyDescent="0.25">
      <c r="A2507" s="65">
        <v>44621</v>
      </c>
      <c r="B2507" s="66" t="s">
        <v>210</v>
      </c>
      <c r="C2507" s="66" t="s">
        <v>137</v>
      </c>
      <c r="D2507" s="67">
        <v>2855677.21</v>
      </c>
      <c r="E2507" s="66">
        <v>0.56787028716662102</v>
      </c>
      <c r="F2507" s="67">
        <v>1621654.23729787</v>
      </c>
      <c r="G2507" s="66" t="s">
        <v>94</v>
      </c>
      <c r="H2507" s="68">
        <v>3.2268895815224399E-5</v>
      </c>
      <c r="I2507" s="87">
        <v>52.328991631682499</v>
      </c>
      <c r="J2507" s="69" t="str">
        <f>_xlfn.XLOOKUP(SimpleBB[[#This Row],[customer_code]],'Input  - indicative charges'!$B$13:$B$69,'Input  - indicative charges'!$E$13:$E$69)</f>
        <v>North Island generation</v>
      </c>
      <c r="K2507" s="70">
        <f t="shared" si="38"/>
        <v>48.37572155045779</v>
      </c>
    </row>
    <row r="2508" spans="1:11" x14ac:dyDescent="0.25">
      <c r="A2508" s="65">
        <v>44621</v>
      </c>
      <c r="B2508" s="66" t="s">
        <v>210</v>
      </c>
      <c r="C2508" s="66" t="s">
        <v>137</v>
      </c>
      <c r="D2508" s="67">
        <v>2855677.21</v>
      </c>
      <c r="E2508" s="66">
        <v>0.56787028716662102</v>
      </c>
      <c r="F2508" s="67">
        <v>1621654.23729787</v>
      </c>
      <c r="G2508" s="66" t="s">
        <v>96</v>
      </c>
      <c r="H2508" s="68">
        <v>1.1313693520826199E-3</v>
      </c>
      <c r="I2508" s="87">
        <v>1834.6899037537301</v>
      </c>
      <c r="J2508" s="69" t="str">
        <f>_xlfn.XLOOKUP(SimpleBB[[#This Row],[customer_code]],'Input  - indicative charges'!$B$13:$B$69,'Input  - indicative charges'!$E$13:$E$69)</f>
        <v>Upper North Island distributor</v>
      </c>
      <c r="K2508" s="70">
        <f t="shared" si="38"/>
        <v>1696.0855760440531</v>
      </c>
    </row>
    <row r="2509" spans="1:11" x14ac:dyDescent="0.25">
      <c r="A2509" s="65">
        <v>44621</v>
      </c>
      <c r="B2509" s="66" t="s">
        <v>210</v>
      </c>
      <c r="C2509" s="66" t="s">
        <v>137</v>
      </c>
      <c r="D2509" s="67">
        <v>2855677.21</v>
      </c>
      <c r="E2509" s="66">
        <v>0.56787028716662102</v>
      </c>
      <c r="F2509" s="67">
        <v>1621654.23729787</v>
      </c>
      <c r="G2509" s="66" t="s">
        <v>98</v>
      </c>
      <c r="H2509" s="68">
        <v>3.3338825030165701E-4</v>
      </c>
      <c r="I2509" s="87">
        <v>540.64046876700797</v>
      </c>
      <c r="J2509" s="69" t="str">
        <f>_xlfn.XLOOKUP(SimpleBB[[#This Row],[customer_code]],'Input  - indicative charges'!$B$13:$B$69,'Input  - indicative charges'!$E$13:$E$69)</f>
        <v>Major Industrial</v>
      </c>
      <c r="K2509" s="70">
        <f t="shared" si="38"/>
        <v>499.79699513542568</v>
      </c>
    </row>
    <row r="2510" spans="1:11" x14ac:dyDescent="0.25">
      <c r="A2510" s="65">
        <v>44621</v>
      </c>
      <c r="B2510" s="66" t="s">
        <v>210</v>
      </c>
      <c r="C2510" s="66" t="s">
        <v>137</v>
      </c>
      <c r="D2510" s="67">
        <v>2855677.21</v>
      </c>
      <c r="E2510" s="66">
        <v>0.56787028716662102</v>
      </c>
      <c r="F2510" s="67">
        <v>1621654.23729787</v>
      </c>
      <c r="G2510" s="66" t="s">
        <v>100</v>
      </c>
      <c r="H2510" s="68">
        <v>9.0468780107810396E-5</v>
      </c>
      <c r="I2510" s="87">
        <v>146.709080605</v>
      </c>
      <c r="J2510" s="69" t="str">
        <f>_xlfn.XLOOKUP(SimpleBB[[#This Row],[customer_code]],'Input  - indicative charges'!$B$13:$B$69,'Input  - indicative charges'!$E$13:$E$69)</f>
        <v>North Island generation</v>
      </c>
      <c r="K2510" s="70">
        <f t="shared" ref="K2510:K2573" si="39">I2510*$L$9</f>
        <v>135.62572889278044</v>
      </c>
    </row>
    <row r="2511" spans="1:11" x14ac:dyDescent="0.25">
      <c r="A2511" s="65">
        <v>44621</v>
      </c>
      <c r="B2511" s="66" t="s">
        <v>210</v>
      </c>
      <c r="C2511" s="66" t="s">
        <v>137</v>
      </c>
      <c r="D2511" s="67">
        <v>2855677.21</v>
      </c>
      <c r="E2511" s="66">
        <v>0.56787028716662102</v>
      </c>
      <c r="F2511" s="67">
        <v>1621654.23729787</v>
      </c>
      <c r="G2511" s="66" t="s">
        <v>102</v>
      </c>
      <c r="H2511" s="68">
        <v>1.46641467213424E-2</v>
      </c>
      <c r="I2511" s="87">
        <v>23780.175667022701</v>
      </c>
      <c r="J2511" s="69" t="str">
        <f>_xlfn.XLOOKUP(SimpleBB[[#This Row],[customer_code]],'Input  - indicative charges'!$B$13:$B$69,'Input  - indicative charges'!$E$13:$E$69)</f>
        <v>Lower North Island distributor</v>
      </c>
      <c r="K2511" s="70">
        <f t="shared" si="39"/>
        <v>21983.667573528484</v>
      </c>
    </row>
    <row r="2512" spans="1:11" x14ac:dyDescent="0.25">
      <c r="A2512" s="65">
        <v>44621</v>
      </c>
      <c r="B2512" s="66" t="s">
        <v>210</v>
      </c>
      <c r="C2512" s="66" t="s">
        <v>137</v>
      </c>
      <c r="D2512" s="67">
        <v>2855677.21</v>
      </c>
      <c r="E2512" s="66">
        <v>0.56787028716662102</v>
      </c>
      <c r="F2512" s="67">
        <v>1621654.23729787</v>
      </c>
      <c r="G2512" s="66" t="s">
        <v>104</v>
      </c>
      <c r="H2512" s="68">
        <v>6.2974985407306802E-3</v>
      </c>
      <c r="I2512" s="87">
        <v>10212.365192953101</v>
      </c>
      <c r="J2512" s="69" t="str">
        <f>_xlfn.XLOOKUP(SimpleBB[[#This Row],[customer_code]],'Input  - indicative charges'!$B$13:$B$69,'Input  - indicative charges'!$E$13:$E$69)</f>
        <v>Lower North Island distributor</v>
      </c>
      <c r="K2512" s="70">
        <f t="shared" si="39"/>
        <v>9440.8571528211214</v>
      </c>
    </row>
    <row r="2513" spans="1:11" x14ac:dyDescent="0.25">
      <c r="A2513" s="65">
        <v>44621</v>
      </c>
      <c r="B2513" s="66" t="s">
        <v>210</v>
      </c>
      <c r="C2513" s="66" t="s">
        <v>137</v>
      </c>
      <c r="D2513" s="67">
        <v>2855677.21</v>
      </c>
      <c r="E2513" s="66">
        <v>0.56787028716662102</v>
      </c>
      <c r="F2513" s="67">
        <v>1621654.23729787</v>
      </c>
      <c r="G2513" s="66" t="s">
        <v>106</v>
      </c>
      <c r="H2513" s="68">
        <v>6.87914987699524E-2</v>
      </c>
      <c r="I2513" s="87">
        <v>111556.025470365</v>
      </c>
      <c r="J2513" s="69" t="str">
        <f>_xlfn.XLOOKUP(SimpleBB[[#This Row],[customer_code]],'Input  - indicative charges'!$B$13:$B$69,'Input  - indicative charges'!$E$13:$E$69)</f>
        <v>Upper North Island distributor</v>
      </c>
      <c r="K2513" s="70">
        <f t="shared" si="39"/>
        <v>103128.36263718084</v>
      </c>
    </row>
    <row r="2514" spans="1:11" x14ac:dyDescent="0.25">
      <c r="A2514" s="65">
        <v>44621</v>
      </c>
      <c r="B2514" s="66" t="s">
        <v>210</v>
      </c>
      <c r="C2514" s="66" t="s">
        <v>137</v>
      </c>
      <c r="D2514" s="67">
        <v>2855677.21</v>
      </c>
      <c r="E2514" s="66">
        <v>0.56787028716662102</v>
      </c>
      <c r="F2514" s="67">
        <v>1621654.23729787</v>
      </c>
      <c r="G2514" s="66" t="s">
        <v>108</v>
      </c>
      <c r="H2514" s="68">
        <v>1.8664468972102799E-3</v>
      </c>
      <c r="I2514" s="87">
        <v>3026.7315195525298</v>
      </c>
      <c r="J2514" s="69" t="str">
        <f>_xlfn.XLOOKUP(SimpleBB[[#This Row],[customer_code]],'Input  - indicative charges'!$B$13:$B$69,'Input  - indicative charges'!$E$13:$E$69)</f>
        <v>Lower North Island distributor</v>
      </c>
      <c r="K2514" s="70">
        <f t="shared" si="39"/>
        <v>2798.0726674124794</v>
      </c>
    </row>
    <row r="2515" spans="1:11" x14ac:dyDescent="0.25">
      <c r="A2515" s="65">
        <v>44621</v>
      </c>
      <c r="B2515" s="66" t="s">
        <v>210</v>
      </c>
      <c r="C2515" s="66" t="s">
        <v>137</v>
      </c>
      <c r="D2515" s="67">
        <v>2855677.21</v>
      </c>
      <c r="E2515" s="66">
        <v>0.56787028716662102</v>
      </c>
      <c r="F2515" s="67">
        <v>1621654.23729787</v>
      </c>
      <c r="G2515" s="66" t="s">
        <v>110</v>
      </c>
      <c r="H2515" s="68">
        <v>1.80412278604071E-2</v>
      </c>
      <c r="I2515" s="87">
        <v>29256.6336058858</v>
      </c>
      <c r="J2515" s="69" t="str">
        <f>_xlfn.XLOOKUP(SimpleBB[[#This Row],[customer_code]],'Input  - indicative charges'!$B$13:$B$69,'Input  - indicative charges'!$E$13:$E$69)</f>
        <v>Lower South Island distributor</v>
      </c>
      <c r="K2515" s="70">
        <f t="shared" si="39"/>
        <v>27046.398500925818</v>
      </c>
    </row>
    <row r="2516" spans="1:11" x14ac:dyDescent="0.25">
      <c r="A2516" s="65">
        <v>44621</v>
      </c>
      <c r="B2516" s="66" t="s">
        <v>210</v>
      </c>
      <c r="C2516" s="66" t="s">
        <v>137</v>
      </c>
      <c r="D2516" s="67">
        <v>2855677.21</v>
      </c>
      <c r="E2516" s="66">
        <v>0.56787028716662102</v>
      </c>
      <c r="F2516" s="67">
        <v>1621654.23729787</v>
      </c>
      <c r="G2516" s="66" t="s">
        <v>112</v>
      </c>
      <c r="H2516" s="68">
        <v>2.8175844826599199E-4</v>
      </c>
      <c r="I2516" s="87">
        <v>456.91478152501998</v>
      </c>
      <c r="J2516" s="69" t="str">
        <f>_xlfn.XLOOKUP(SimpleBB[[#This Row],[customer_code]],'Input  - indicative charges'!$B$13:$B$69,'Input  - indicative charges'!$E$13:$E$69)</f>
        <v>North Island generation</v>
      </c>
      <c r="K2516" s="70">
        <f t="shared" si="39"/>
        <v>422.39648718856728</v>
      </c>
    </row>
    <row r="2517" spans="1:11" x14ac:dyDescent="0.25">
      <c r="A2517" s="65">
        <v>44621</v>
      </c>
      <c r="B2517" s="66" t="s">
        <v>210</v>
      </c>
      <c r="C2517" s="66" t="s">
        <v>137</v>
      </c>
      <c r="D2517" s="67">
        <v>2855677.21</v>
      </c>
      <c r="E2517" s="66">
        <v>0.56787028716662102</v>
      </c>
      <c r="F2517" s="67">
        <v>1621654.23729787</v>
      </c>
      <c r="G2517" s="66" t="s">
        <v>114</v>
      </c>
      <c r="H2517" s="68">
        <v>7.4465048216663301E-3</v>
      </c>
      <c r="I2517" s="87">
        <v>12075.656097114201</v>
      </c>
      <c r="J2517" s="69" t="str">
        <f>_xlfn.XLOOKUP(SimpleBB[[#This Row],[customer_code]],'Input  - indicative charges'!$B$13:$B$69,'Input  - indicative charges'!$E$13:$E$69)</f>
        <v>Lower North Island distributor</v>
      </c>
      <c r="K2517" s="70">
        <f t="shared" si="39"/>
        <v>11163.383024934892</v>
      </c>
    </row>
    <row r="2518" spans="1:11" x14ac:dyDescent="0.25">
      <c r="A2518" s="65">
        <v>44621</v>
      </c>
      <c r="B2518" s="66" t="s">
        <v>210</v>
      </c>
      <c r="C2518" s="66" t="s">
        <v>137</v>
      </c>
      <c r="D2518" s="67">
        <v>2855677.21</v>
      </c>
      <c r="E2518" s="66">
        <v>0.56787028716662102</v>
      </c>
      <c r="F2518" s="67">
        <v>1621654.23729787</v>
      </c>
      <c r="G2518" s="66" t="s">
        <v>116</v>
      </c>
      <c r="H2518" s="68">
        <v>1.8300035755956601E-3</v>
      </c>
      <c r="I2518" s="87">
        <v>2967.6330526349798</v>
      </c>
      <c r="J2518" s="69" t="str">
        <f>_xlfn.XLOOKUP(SimpleBB[[#This Row],[customer_code]],'Input  - indicative charges'!$B$13:$B$69,'Input  - indicative charges'!$E$13:$E$69)</f>
        <v>Major Industrial</v>
      </c>
      <c r="K2518" s="70">
        <f t="shared" si="39"/>
        <v>2743.4388804711043</v>
      </c>
    </row>
    <row r="2519" spans="1:11" x14ac:dyDescent="0.25">
      <c r="A2519" s="65">
        <v>44621</v>
      </c>
      <c r="B2519" s="66" t="s">
        <v>210</v>
      </c>
      <c r="C2519" s="66" t="s">
        <v>137</v>
      </c>
      <c r="D2519" s="67">
        <v>2855677.21</v>
      </c>
      <c r="E2519" s="66">
        <v>0.56787028716662102</v>
      </c>
      <c r="F2519" s="67">
        <v>1621654.23729787</v>
      </c>
      <c r="G2519" s="66" t="s">
        <v>118</v>
      </c>
      <c r="H2519" s="68">
        <v>7.5363557681105402E-3</v>
      </c>
      <c r="I2519" s="87">
        <v>12221.363265140701</v>
      </c>
      <c r="J2519" s="69" t="str">
        <f>_xlfn.XLOOKUP(SimpleBB[[#This Row],[customer_code]],'Input  - indicative charges'!$B$13:$B$69,'Input  - indicative charges'!$E$13:$E$69)</f>
        <v>Upper South Island distributor</v>
      </c>
      <c r="K2519" s="70">
        <f t="shared" si="39"/>
        <v>11298.082532197863</v>
      </c>
    </row>
    <row r="2520" spans="1:11" x14ac:dyDescent="0.25">
      <c r="A2520" s="65">
        <v>44621</v>
      </c>
      <c r="B2520" s="66" t="s">
        <v>210</v>
      </c>
      <c r="C2520" s="66" t="s">
        <v>137</v>
      </c>
      <c r="D2520" s="67">
        <v>2855677.21</v>
      </c>
      <c r="E2520" s="66">
        <v>0.56787028716662102</v>
      </c>
      <c r="F2520" s="67">
        <v>1621654.23729787</v>
      </c>
      <c r="G2520" s="66" t="s">
        <v>120</v>
      </c>
      <c r="H2520" s="68">
        <v>1.22118057538566E-3</v>
      </c>
      <c r="I2520" s="87">
        <v>1980.3326545800101</v>
      </c>
      <c r="J2520" s="69" t="str">
        <f>_xlfn.XLOOKUP(SimpleBB[[#This Row],[customer_code]],'Input  - indicative charges'!$B$13:$B$69,'Input  - indicative charges'!$E$13:$E$69)</f>
        <v>Lower North Island distributor</v>
      </c>
      <c r="K2520" s="70">
        <f t="shared" si="39"/>
        <v>1830.725532598253</v>
      </c>
    </row>
    <row r="2521" spans="1:11" x14ac:dyDescent="0.25">
      <c r="A2521" s="65">
        <v>44621</v>
      </c>
      <c r="B2521" s="66" t="s">
        <v>210</v>
      </c>
      <c r="C2521" s="66" t="s">
        <v>137</v>
      </c>
      <c r="D2521" s="67">
        <v>2855677.21</v>
      </c>
      <c r="E2521" s="66">
        <v>0.56787028716662102</v>
      </c>
      <c r="F2521" s="67">
        <v>1621654.23729787</v>
      </c>
      <c r="G2521" s="66" t="s">
        <v>241</v>
      </c>
      <c r="H2521" s="68">
        <v>6.3623669485836002E-5</v>
      </c>
      <c r="I2521" s="87">
        <v>103.175593214145</v>
      </c>
      <c r="J2521" s="69" t="str">
        <f>_xlfn.XLOOKUP(SimpleBB[[#This Row],[customer_code]],'Input  - indicative charges'!$B$13:$B$69,'Input  - indicative charges'!$E$13:$E$69)</f>
        <v>North Island generation</v>
      </c>
      <c r="K2521" s="70">
        <f t="shared" si="39"/>
        <v>95.381042372482298</v>
      </c>
    </row>
    <row r="2522" spans="1:11" x14ac:dyDescent="0.25">
      <c r="A2522" s="65">
        <v>44287</v>
      </c>
      <c r="B2522" s="66" t="s">
        <v>211</v>
      </c>
      <c r="C2522" s="66" t="s">
        <v>137</v>
      </c>
      <c r="D2522" s="67">
        <v>241046.90999999901</v>
      </c>
      <c r="E2522" s="66">
        <v>0.20369999999999999</v>
      </c>
      <c r="F2522" s="67">
        <v>49101.255566999898</v>
      </c>
      <c r="G2522" s="66" t="s">
        <v>8</v>
      </c>
      <c r="H2522" s="68">
        <v>1.0426200893385799E-2</v>
      </c>
      <c r="I2522" s="87">
        <v>511.939554659024</v>
      </c>
      <c r="J2522" s="69" t="str">
        <f>_xlfn.XLOOKUP(SimpleBB[[#This Row],[customer_code]],'Input  - indicative charges'!$B$13:$B$69,'Input  - indicative charges'!$E$13:$E$69)</f>
        <v>Lower South Island distributor</v>
      </c>
      <c r="K2522" s="70">
        <f t="shared" si="39"/>
        <v>473.26433349149636</v>
      </c>
    </row>
    <row r="2523" spans="1:11" x14ac:dyDescent="0.25">
      <c r="A2523" s="65">
        <v>44287</v>
      </c>
      <c r="B2523" s="66" t="s">
        <v>211</v>
      </c>
      <c r="C2523" s="66" t="s">
        <v>137</v>
      </c>
      <c r="D2523" s="67">
        <v>241046.90999999901</v>
      </c>
      <c r="E2523" s="66">
        <v>0.20369999999999999</v>
      </c>
      <c r="F2523" s="67">
        <v>49101.255566999898</v>
      </c>
      <c r="G2523" s="66" t="s">
        <v>10</v>
      </c>
      <c r="H2523" s="68">
        <v>4.4990909198334002E-4</v>
      </c>
      <c r="I2523" s="87">
        <v>22.0911013073909</v>
      </c>
      <c r="J2523" s="69" t="str">
        <f>_xlfn.XLOOKUP(SimpleBB[[#This Row],[customer_code]],'Input  - indicative charges'!$B$13:$B$69,'Input  - indicative charges'!$E$13:$E$69)</f>
        <v>Upper South Island distributor</v>
      </c>
      <c r="K2523" s="70">
        <f t="shared" si="39"/>
        <v>20.422196802704487</v>
      </c>
    </row>
    <row r="2524" spans="1:11" x14ac:dyDescent="0.25">
      <c r="A2524" s="65">
        <v>44287</v>
      </c>
      <c r="B2524" s="66" t="s">
        <v>211</v>
      </c>
      <c r="C2524" s="66" t="s">
        <v>137</v>
      </c>
      <c r="D2524" s="67">
        <v>241046.90999999901</v>
      </c>
      <c r="E2524" s="66">
        <v>0.20369999999999999</v>
      </c>
      <c r="F2524" s="67">
        <v>49101.255566999898</v>
      </c>
      <c r="G2524" s="66" t="s">
        <v>12</v>
      </c>
      <c r="H2524" s="68">
        <v>1.3522905325103101E-3</v>
      </c>
      <c r="I2524" s="87">
        <v>66.399163037623396</v>
      </c>
      <c r="J2524" s="69" t="str">
        <f>_xlfn.XLOOKUP(SimpleBB[[#This Row],[customer_code]],'Input  - indicative charges'!$B$13:$B$69,'Input  - indicative charges'!$E$13:$E$69)</f>
        <v>Lower North Island distributor</v>
      </c>
      <c r="K2524" s="70">
        <f t="shared" si="39"/>
        <v>61.382941312913687</v>
      </c>
    </row>
    <row r="2525" spans="1:11" x14ac:dyDescent="0.25">
      <c r="A2525" s="65">
        <v>44287</v>
      </c>
      <c r="B2525" s="66" t="s">
        <v>211</v>
      </c>
      <c r="C2525" s="66" t="s">
        <v>137</v>
      </c>
      <c r="D2525" s="67">
        <v>241046.90999999901</v>
      </c>
      <c r="E2525" s="66">
        <v>0.20369999999999999</v>
      </c>
      <c r="F2525" s="67">
        <v>49101.255566999898</v>
      </c>
      <c r="G2525" s="66" t="s">
        <v>14</v>
      </c>
      <c r="H2525" s="68">
        <v>1.06714742371291E-2</v>
      </c>
      <c r="I2525" s="87">
        <v>523.98278379393605</v>
      </c>
      <c r="J2525" s="69" t="str">
        <f>_xlfn.XLOOKUP(SimpleBB[[#This Row],[customer_code]],'Input  - indicative charges'!$B$13:$B$69,'Input  - indicative charges'!$E$13:$E$69)</f>
        <v>Upper North Island distributor</v>
      </c>
      <c r="K2525" s="70">
        <f t="shared" si="39"/>
        <v>484.39773929643707</v>
      </c>
    </row>
    <row r="2526" spans="1:11" x14ac:dyDescent="0.25">
      <c r="A2526" s="65">
        <v>44287</v>
      </c>
      <c r="B2526" s="66" t="s">
        <v>211</v>
      </c>
      <c r="C2526" s="66" t="s">
        <v>137</v>
      </c>
      <c r="D2526" s="67">
        <v>241046.90999999901</v>
      </c>
      <c r="E2526" s="66">
        <v>0.20369999999999999</v>
      </c>
      <c r="F2526" s="67">
        <v>49101.255566999898</v>
      </c>
      <c r="G2526" s="66" t="s">
        <v>16</v>
      </c>
      <c r="H2526" s="68">
        <v>4.0747537469082398E-2</v>
      </c>
      <c r="I2526" s="87">
        <v>2000.75525099532</v>
      </c>
      <c r="J2526" s="69" t="str">
        <f>_xlfn.XLOOKUP(SimpleBB[[#This Row],[customer_code]],'Input  - indicative charges'!$B$13:$B$69,'Input  - indicative charges'!$E$13:$E$69)</f>
        <v>South Island generation</v>
      </c>
      <c r="K2526" s="70">
        <f t="shared" si="39"/>
        <v>1849.6052741472238</v>
      </c>
    </row>
    <row r="2527" spans="1:11" x14ac:dyDescent="0.25">
      <c r="A2527" s="65">
        <v>44287</v>
      </c>
      <c r="B2527" s="66" t="s">
        <v>211</v>
      </c>
      <c r="C2527" s="66" t="s">
        <v>137</v>
      </c>
      <c r="D2527" s="67">
        <v>241046.90999999901</v>
      </c>
      <c r="E2527" s="66">
        <v>0.20369999999999999</v>
      </c>
      <c r="F2527" s="67">
        <v>49101.255566999898</v>
      </c>
      <c r="G2527" s="66" t="s">
        <v>19</v>
      </c>
      <c r="H2527" s="68">
        <v>8.6336473519607101E-3</v>
      </c>
      <c r="I2527" s="87">
        <v>423.92292510397499</v>
      </c>
      <c r="J2527" s="69" t="str">
        <f>_xlfn.XLOOKUP(SimpleBB[[#This Row],[customer_code]],'Input  - indicative charges'!$B$13:$B$69,'Input  - indicative charges'!$E$13:$E$69)</f>
        <v>Lower South Island distributor</v>
      </c>
      <c r="K2527" s="70">
        <f t="shared" si="39"/>
        <v>391.89704873405566</v>
      </c>
    </row>
    <row r="2528" spans="1:11" x14ac:dyDescent="0.25">
      <c r="A2528" s="65">
        <v>44287</v>
      </c>
      <c r="B2528" s="66" t="s">
        <v>211</v>
      </c>
      <c r="C2528" s="66" t="s">
        <v>137</v>
      </c>
      <c r="D2528" s="67">
        <v>241046.90999999901</v>
      </c>
      <c r="E2528" s="66">
        <v>0.20369999999999999</v>
      </c>
      <c r="F2528" s="67">
        <v>49101.255566999898</v>
      </c>
      <c r="G2528" s="66" t="s">
        <v>21</v>
      </c>
      <c r="H2528" s="68">
        <v>6.7072961379741301E-3</v>
      </c>
      <c r="I2528" s="87">
        <v>329.336661834219</v>
      </c>
      <c r="J2528" s="69" t="str">
        <f>_xlfn.XLOOKUP(SimpleBB[[#This Row],[customer_code]],'Input  - indicative charges'!$B$13:$B$69,'Input  - indicative charges'!$E$13:$E$69)</f>
        <v>Upper South Island distributor</v>
      </c>
      <c r="K2528" s="70">
        <f t="shared" si="39"/>
        <v>304.45644283356523</v>
      </c>
    </row>
    <row r="2529" spans="1:11" x14ac:dyDescent="0.25">
      <c r="A2529" s="65">
        <v>44287</v>
      </c>
      <c r="B2529" s="66" t="s">
        <v>211</v>
      </c>
      <c r="C2529" s="66" t="s">
        <v>137</v>
      </c>
      <c r="D2529" s="67">
        <v>241046.90999999901</v>
      </c>
      <c r="E2529" s="66">
        <v>0.20369999999999999</v>
      </c>
      <c r="F2529" s="67">
        <v>49101.255566999898</v>
      </c>
      <c r="G2529" s="66" t="s">
        <v>23</v>
      </c>
      <c r="H2529" s="68">
        <v>4.4647420451800904E-3</v>
      </c>
      <c r="I2529" s="87">
        <v>219.224440201118</v>
      </c>
      <c r="J2529" s="69" t="str">
        <f>_xlfn.XLOOKUP(SimpleBB[[#This Row],[customer_code]],'Input  - indicative charges'!$B$13:$B$69,'Input  - indicative charges'!$E$13:$E$69)</f>
        <v>Lower North Island distributor</v>
      </c>
      <c r="K2529" s="70">
        <f t="shared" si="39"/>
        <v>202.66280976458572</v>
      </c>
    </row>
    <row r="2530" spans="1:11" x14ac:dyDescent="0.25">
      <c r="A2530" s="65">
        <v>44287</v>
      </c>
      <c r="B2530" s="66" t="s">
        <v>211</v>
      </c>
      <c r="C2530" s="66" t="s">
        <v>137</v>
      </c>
      <c r="D2530" s="67">
        <v>241046.90999999901</v>
      </c>
      <c r="E2530" s="66">
        <v>0.20369999999999999</v>
      </c>
      <c r="F2530" s="67">
        <v>49101.255566999898</v>
      </c>
      <c r="G2530" s="66" t="s">
        <v>25</v>
      </c>
      <c r="H2530" s="68">
        <v>4.8961211157769503E-2</v>
      </c>
      <c r="I2530" s="87">
        <v>2404.0569419274898</v>
      </c>
      <c r="J2530" s="69" t="str">
        <f>_xlfn.XLOOKUP(SimpleBB[[#This Row],[customer_code]],'Input  - indicative charges'!$B$13:$B$69,'Input  - indicative charges'!$E$13:$E$69)</f>
        <v>North Island generation</v>
      </c>
      <c r="K2530" s="70">
        <f t="shared" si="39"/>
        <v>2222.4389499551698</v>
      </c>
    </row>
    <row r="2531" spans="1:11" x14ac:dyDescent="0.25">
      <c r="A2531" s="65">
        <v>44287</v>
      </c>
      <c r="B2531" s="66" t="s">
        <v>211</v>
      </c>
      <c r="C2531" s="66" t="s">
        <v>137</v>
      </c>
      <c r="D2531" s="67">
        <v>241046.90999999901</v>
      </c>
      <c r="E2531" s="66">
        <v>0.20369999999999999</v>
      </c>
      <c r="F2531" s="67">
        <v>49101.255566999898</v>
      </c>
      <c r="G2531" s="66" t="s">
        <v>27</v>
      </c>
      <c r="H2531" s="68">
        <v>8.0698096543552304E-3</v>
      </c>
      <c r="I2531" s="87">
        <v>396.23778621553998</v>
      </c>
      <c r="J2531" s="69" t="str">
        <f>_xlfn.XLOOKUP(SimpleBB[[#This Row],[customer_code]],'Input  - indicative charges'!$B$13:$B$69,'Input  - indicative charges'!$E$13:$E$69)</f>
        <v>Lower North Island distributor</v>
      </c>
      <c r="K2531" s="70">
        <f t="shared" si="39"/>
        <v>366.3034240875258</v>
      </c>
    </row>
    <row r="2532" spans="1:11" x14ac:dyDescent="0.25">
      <c r="A2532" s="65">
        <v>44287</v>
      </c>
      <c r="B2532" s="66" t="s">
        <v>211</v>
      </c>
      <c r="C2532" s="66" t="s">
        <v>137</v>
      </c>
      <c r="D2532" s="67">
        <v>241046.90999999901</v>
      </c>
      <c r="E2532" s="66">
        <v>0.20369999999999999</v>
      </c>
      <c r="F2532" s="67">
        <v>49101.255566999898</v>
      </c>
      <c r="G2532" s="66" t="s">
        <v>29</v>
      </c>
      <c r="H2532" s="68">
        <v>8.5937625146997598E-3</v>
      </c>
      <c r="I2532" s="87">
        <v>421.96452951637701</v>
      </c>
      <c r="J2532" s="69" t="str">
        <f>_xlfn.XLOOKUP(SimpleBB[[#This Row],[customer_code]],'Input  - indicative charges'!$B$13:$B$69,'Input  - indicative charges'!$E$13:$E$69)</f>
        <v>Lower North Island distributor</v>
      </c>
      <c r="K2532" s="70">
        <f t="shared" si="39"/>
        <v>390.08660300068277</v>
      </c>
    </row>
    <row r="2533" spans="1:11" x14ac:dyDescent="0.25">
      <c r="A2533" s="65">
        <v>44287</v>
      </c>
      <c r="B2533" s="66" t="s">
        <v>211</v>
      </c>
      <c r="C2533" s="66" t="s">
        <v>137</v>
      </c>
      <c r="D2533" s="67">
        <v>241046.90999999901</v>
      </c>
      <c r="E2533" s="66">
        <v>0.20369999999999999</v>
      </c>
      <c r="F2533" s="67">
        <v>49101.255566999898</v>
      </c>
      <c r="G2533" s="66" t="s">
        <v>31</v>
      </c>
      <c r="H2533" s="68">
        <v>3.0137135200613102E-5</v>
      </c>
      <c r="I2533" s="87">
        <v>1.47977117754253</v>
      </c>
      <c r="J2533" s="69" t="str">
        <f>_xlfn.XLOOKUP(SimpleBB[[#This Row],[customer_code]],'Input  - indicative charges'!$B$13:$B$69,'Input  - indicative charges'!$E$13:$E$69)</f>
        <v>Major Industrial</v>
      </c>
      <c r="K2533" s="70">
        <f t="shared" si="39"/>
        <v>1.3679797032406305</v>
      </c>
    </row>
    <row r="2534" spans="1:11" x14ac:dyDescent="0.25">
      <c r="A2534" s="65">
        <v>44287</v>
      </c>
      <c r="B2534" s="66" t="s">
        <v>211</v>
      </c>
      <c r="C2534" s="66" t="s">
        <v>137</v>
      </c>
      <c r="D2534" s="67">
        <v>241046.90999999901</v>
      </c>
      <c r="E2534" s="66">
        <v>0.20369999999999999</v>
      </c>
      <c r="F2534" s="67">
        <v>49101.255566999898</v>
      </c>
      <c r="G2534" s="66" t="s">
        <v>34</v>
      </c>
      <c r="H2534" s="68">
        <v>7.23884078974592E-4</v>
      </c>
      <c r="I2534" s="87">
        <v>35.543617162613799</v>
      </c>
      <c r="J2534" s="69" t="str">
        <f>_xlfn.XLOOKUP(SimpleBB[[#This Row],[customer_code]],'Input  - indicative charges'!$B$13:$B$69,'Input  - indicative charges'!$E$13:$E$69)</f>
        <v>Major Industrial</v>
      </c>
      <c r="K2534" s="70">
        <f t="shared" si="39"/>
        <v>32.858422704893869</v>
      </c>
    </row>
    <row r="2535" spans="1:11" x14ac:dyDescent="0.25">
      <c r="A2535" s="65">
        <v>44287</v>
      </c>
      <c r="B2535" s="66" t="s">
        <v>211</v>
      </c>
      <c r="C2535" s="66" t="s">
        <v>137</v>
      </c>
      <c r="D2535" s="67">
        <v>241046.90999999901</v>
      </c>
      <c r="E2535" s="66">
        <v>0.20369999999999999</v>
      </c>
      <c r="F2535" s="67">
        <v>49101.255566999898</v>
      </c>
      <c r="G2535" s="66" t="s">
        <v>36</v>
      </c>
      <c r="H2535" s="68">
        <v>4.4348831014478802E-3</v>
      </c>
      <c r="I2535" s="87">
        <v>217.75832857396099</v>
      </c>
      <c r="J2535" s="69" t="str">
        <f>_xlfn.XLOOKUP(SimpleBB[[#This Row],[customer_code]],'Input  - indicative charges'!$B$13:$B$69,'Input  - indicative charges'!$E$13:$E$69)</f>
        <v>Upper South Island distributor</v>
      </c>
      <c r="K2535" s="70">
        <f t="shared" si="39"/>
        <v>201.30745768105169</v>
      </c>
    </row>
    <row r="2536" spans="1:11" x14ac:dyDescent="0.25">
      <c r="A2536" s="65">
        <v>44287</v>
      </c>
      <c r="B2536" s="66" t="s">
        <v>211</v>
      </c>
      <c r="C2536" s="66" t="s">
        <v>137</v>
      </c>
      <c r="D2536" s="67">
        <v>241046.90999999901</v>
      </c>
      <c r="E2536" s="66">
        <v>0.20369999999999999</v>
      </c>
      <c r="F2536" s="67">
        <v>49101.255566999898</v>
      </c>
      <c r="G2536" s="66" t="s">
        <v>38</v>
      </c>
      <c r="H2536" s="68">
        <v>4.67503767614802E-5</v>
      </c>
      <c r="I2536" s="87">
        <v>2.29550219721897</v>
      </c>
      <c r="J2536" s="69" t="str">
        <f>_xlfn.XLOOKUP(SimpleBB[[#This Row],[customer_code]],'Input  - indicative charges'!$B$13:$B$69,'Input  - indicative charges'!$E$13:$E$69)</f>
        <v>North Island generation</v>
      </c>
      <c r="K2536" s="70">
        <f t="shared" si="39"/>
        <v>2.122085131942347</v>
      </c>
    </row>
    <row r="2537" spans="1:11" x14ac:dyDescent="0.25">
      <c r="A2537" s="65">
        <v>44287</v>
      </c>
      <c r="B2537" s="66" t="s">
        <v>211</v>
      </c>
      <c r="C2537" s="66" t="s">
        <v>137</v>
      </c>
      <c r="D2537" s="67">
        <v>241046.90999999901</v>
      </c>
      <c r="E2537" s="66">
        <v>0.20369999999999999</v>
      </c>
      <c r="F2537" s="67">
        <v>49101.255566999898</v>
      </c>
      <c r="G2537" s="66" t="s">
        <v>40</v>
      </c>
      <c r="H2537" s="68">
        <v>1.45774250555911E-5</v>
      </c>
      <c r="I2537" s="87">
        <v>0.71576987316337104</v>
      </c>
      <c r="J2537" s="69" t="str">
        <f>_xlfn.XLOOKUP(SimpleBB[[#This Row],[customer_code]],'Input  - indicative charges'!$B$13:$B$69,'Input  - indicative charges'!$E$13:$E$69)</f>
        <v>North Island generation</v>
      </c>
      <c r="K2537" s="70">
        <f t="shared" si="39"/>
        <v>0.66169599296068882</v>
      </c>
    </row>
    <row r="2538" spans="1:11" x14ac:dyDescent="0.25">
      <c r="A2538" s="65">
        <v>44287</v>
      </c>
      <c r="B2538" s="66" t="s">
        <v>211</v>
      </c>
      <c r="C2538" s="66" t="s">
        <v>137</v>
      </c>
      <c r="D2538" s="67">
        <v>241046.90999999901</v>
      </c>
      <c r="E2538" s="66">
        <v>0.20369999999999999</v>
      </c>
      <c r="F2538" s="67">
        <v>49101.255566999898</v>
      </c>
      <c r="G2538" s="66" t="s">
        <v>42</v>
      </c>
      <c r="H2538" s="68">
        <v>0.25267538700680497</v>
      </c>
      <c r="I2538" s="87">
        <v>12406.678752911699</v>
      </c>
      <c r="J2538" s="69" t="str">
        <f>_xlfn.XLOOKUP(SimpleBB[[#This Row],[customer_code]],'Input  - indicative charges'!$B$13:$B$69,'Input  - indicative charges'!$E$13:$E$69)</f>
        <v>South Island generation</v>
      </c>
      <c r="K2538" s="70">
        <f t="shared" si="39"/>
        <v>11469.39809085597</v>
      </c>
    </row>
    <row r="2539" spans="1:11" x14ac:dyDescent="0.25">
      <c r="A2539" s="65">
        <v>44287</v>
      </c>
      <c r="B2539" s="66" t="s">
        <v>211</v>
      </c>
      <c r="C2539" s="66" t="s">
        <v>137</v>
      </c>
      <c r="D2539" s="67">
        <v>241046.90999999901</v>
      </c>
      <c r="E2539" s="66">
        <v>0.20369999999999999</v>
      </c>
      <c r="F2539" s="67">
        <v>49101.255566999898</v>
      </c>
      <c r="G2539" s="66" t="s">
        <v>44</v>
      </c>
      <c r="H2539" s="68">
        <v>5.59587066061445E-4</v>
      </c>
      <c r="I2539" s="87">
        <v>27.476427542670699</v>
      </c>
      <c r="J2539" s="69" t="str">
        <f>_xlfn.XLOOKUP(SimpleBB[[#This Row],[customer_code]],'Input  - indicative charges'!$B$13:$B$69,'Input  - indicative charges'!$E$13:$E$69)</f>
        <v>Major Industrial</v>
      </c>
      <c r="K2539" s="70">
        <f t="shared" si="39"/>
        <v>25.400680704132082</v>
      </c>
    </row>
    <row r="2540" spans="1:11" x14ac:dyDescent="0.25">
      <c r="A2540" s="65">
        <v>44287</v>
      </c>
      <c r="B2540" s="66" t="s">
        <v>211</v>
      </c>
      <c r="C2540" s="66" t="s">
        <v>137</v>
      </c>
      <c r="D2540" s="67">
        <v>241046.90999999901</v>
      </c>
      <c r="E2540" s="66">
        <v>0.20369999999999999</v>
      </c>
      <c r="F2540" s="67">
        <v>49101.255566999898</v>
      </c>
      <c r="G2540" s="66" t="s">
        <v>46</v>
      </c>
      <c r="H2540" s="68">
        <v>8.4418694751931499E-3</v>
      </c>
      <c r="I2540" s="87">
        <v>414.50639056471499</v>
      </c>
      <c r="J2540" s="69" t="str">
        <f>_xlfn.XLOOKUP(SimpleBB[[#This Row],[customer_code]],'Input  - indicative charges'!$B$13:$B$69,'Input  - indicative charges'!$E$13:$E$69)</f>
        <v>Upper South Island distributor</v>
      </c>
      <c r="K2540" s="70">
        <f t="shared" si="39"/>
        <v>383.19190004615871</v>
      </c>
    </row>
    <row r="2541" spans="1:11" x14ac:dyDescent="0.25">
      <c r="A2541" s="65">
        <v>44287</v>
      </c>
      <c r="B2541" s="66" t="s">
        <v>211</v>
      </c>
      <c r="C2541" s="66" t="s">
        <v>137</v>
      </c>
      <c r="D2541" s="67">
        <v>241046.90999999901</v>
      </c>
      <c r="E2541" s="66">
        <v>0.20369999999999999</v>
      </c>
      <c r="F2541" s="67">
        <v>49101.255566999898</v>
      </c>
      <c r="G2541" s="66" t="s">
        <v>48</v>
      </c>
      <c r="H2541" s="68">
        <v>1.16456763628202E-2</v>
      </c>
      <c r="I2541" s="87">
        <v>571.81733134140995</v>
      </c>
      <c r="J2541" s="69" t="str">
        <f>_xlfn.XLOOKUP(SimpleBB[[#This Row],[customer_code]],'Input  - indicative charges'!$B$13:$B$69,'Input  - indicative charges'!$E$13:$E$69)</f>
        <v>North Island generation</v>
      </c>
      <c r="K2541" s="70">
        <f t="shared" si="39"/>
        <v>528.61855610361022</v>
      </c>
    </row>
    <row r="2542" spans="1:11" x14ac:dyDescent="0.25">
      <c r="A2542" s="65">
        <v>44287</v>
      </c>
      <c r="B2542" s="66" t="s">
        <v>211</v>
      </c>
      <c r="C2542" s="66" t="s">
        <v>137</v>
      </c>
      <c r="D2542" s="67">
        <v>241046.90999999901</v>
      </c>
      <c r="E2542" s="66">
        <v>0.20369999999999999</v>
      </c>
      <c r="F2542" s="67">
        <v>49101.255566999898</v>
      </c>
      <c r="G2542" s="66" t="s">
        <v>50</v>
      </c>
      <c r="H2542" s="68">
        <v>2.4450932327074498E-3</v>
      </c>
      <c r="I2542" s="87">
        <v>120.05714770431</v>
      </c>
      <c r="J2542" s="69" t="str">
        <f>_xlfn.XLOOKUP(SimpleBB[[#This Row],[customer_code]],'Input  - indicative charges'!$B$13:$B$69,'Input  - indicative charges'!$E$13:$E$69)</f>
        <v>North Island generation</v>
      </c>
      <c r="K2542" s="70">
        <f t="shared" si="39"/>
        <v>110.98725517901111</v>
      </c>
    </row>
    <row r="2543" spans="1:11" x14ac:dyDescent="0.25">
      <c r="A2543" s="65">
        <v>44287</v>
      </c>
      <c r="B2543" s="66" t="s">
        <v>211</v>
      </c>
      <c r="C2543" s="66" t="s">
        <v>137</v>
      </c>
      <c r="D2543" s="67">
        <v>241046.90999999901</v>
      </c>
      <c r="E2543" s="66">
        <v>0.20369999999999999</v>
      </c>
      <c r="F2543" s="67">
        <v>49101.255566999898</v>
      </c>
      <c r="G2543" s="66" t="s">
        <v>52</v>
      </c>
      <c r="H2543" s="68">
        <v>4.9137954314103904E-3</v>
      </c>
      <c r="I2543" s="87">
        <v>241.273525281638</v>
      </c>
      <c r="J2543" s="69" t="str">
        <f>_xlfn.XLOOKUP(SimpleBB[[#This Row],[customer_code]],'Input  - indicative charges'!$B$13:$B$69,'Input  - indicative charges'!$E$13:$E$69)</f>
        <v>North Island generation</v>
      </c>
      <c r="K2543" s="70">
        <f t="shared" si="39"/>
        <v>223.04616451762845</v>
      </c>
    </row>
    <row r="2544" spans="1:11" x14ac:dyDescent="0.25">
      <c r="A2544" s="65">
        <v>44287</v>
      </c>
      <c r="B2544" s="66" t="s">
        <v>211</v>
      </c>
      <c r="C2544" s="66" t="s">
        <v>137</v>
      </c>
      <c r="D2544" s="67">
        <v>241046.90999999901</v>
      </c>
      <c r="E2544" s="66">
        <v>0.20369999999999999</v>
      </c>
      <c r="F2544" s="67">
        <v>49101.255566999898</v>
      </c>
      <c r="G2544" s="66" t="s">
        <v>54</v>
      </c>
      <c r="H2544" s="68">
        <v>7.0759748136511804E-4</v>
      </c>
      <c r="I2544" s="87">
        <v>34.743924771074099</v>
      </c>
      <c r="J2544" s="69" t="str">
        <f>_xlfn.XLOOKUP(SimpleBB[[#This Row],[customer_code]],'Input  - indicative charges'!$B$13:$B$69,'Input  - indicative charges'!$E$13:$E$69)</f>
        <v>Upper South Island distributor</v>
      </c>
      <c r="K2544" s="70">
        <f t="shared" si="39"/>
        <v>32.119144242747431</v>
      </c>
    </row>
    <row r="2545" spans="1:11" x14ac:dyDescent="0.25">
      <c r="A2545" s="65">
        <v>44287</v>
      </c>
      <c r="B2545" s="66" t="s">
        <v>211</v>
      </c>
      <c r="C2545" s="66" t="s">
        <v>137</v>
      </c>
      <c r="D2545" s="67">
        <v>241046.90999999901</v>
      </c>
      <c r="E2545" s="66">
        <v>0.20369999999999999</v>
      </c>
      <c r="F2545" s="67">
        <v>49101.255566999898</v>
      </c>
      <c r="G2545" s="66" t="s">
        <v>56</v>
      </c>
      <c r="H2545" s="68">
        <v>3.03358020556041E-2</v>
      </c>
      <c r="I2545" s="87">
        <v>1489.5259695621401</v>
      </c>
      <c r="J2545" s="69" t="str">
        <f>_xlfn.XLOOKUP(SimpleBB[[#This Row],[customer_code]],'Input  - indicative charges'!$B$13:$B$69,'Input  - indicative charges'!$E$13:$E$69)</f>
        <v>Upper North Island distributor</v>
      </c>
      <c r="K2545" s="70">
        <f t="shared" si="39"/>
        <v>1376.9975552536164</v>
      </c>
    </row>
    <row r="2546" spans="1:11" x14ac:dyDescent="0.25">
      <c r="A2546" s="65">
        <v>44287</v>
      </c>
      <c r="B2546" s="66" t="s">
        <v>211</v>
      </c>
      <c r="C2546" s="66" t="s">
        <v>137</v>
      </c>
      <c r="D2546" s="67">
        <v>241046.90999999901</v>
      </c>
      <c r="E2546" s="66">
        <v>0.20369999999999999</v>
      </c>
      <c r="F2546" s="67">
        <v>49101.255566999898</v>
      </c>
      <c r="G2546" s="66" t="s">
        <v>58</v>
      </c>
      <c r="H2546" s="68">
        <v>3.0315642051337798E-3</v>
      </c>
      <c r="I2546" s="87">
        <v>148.85360880404201</v>
      </c>
      <c r="J2546" s="69" t="str">
        <f>_xlfn.XLOOKUP(SimpleBB[[#This Row],[customer_code]],'Input  - indicative charges'!$B$13:$B$69,'Input  - indicative charges'!$E$13:$E$69)</f>
        <v>North Island generation</v>
      </c>
      <c r="K2546" s="70">
        <f t="shared" si="39"/>
        <v>137.60824557768348</v>
      </c>
    </row>
    <row r="2547" spans="1:11" x14ac:dyDescent="0.25">
      <c r="A2547" s="65">
        <v>44287</v>
      </c>
      <c r="B2547" s="66" t="s">
        <v>211</v>
      </c>
      <c r="C2547" s="66" t="s">
        <v>137</v>
      </c>
      <c r="D2547" s="67">
        <v>241046.90999999901</v>
      </c>
      <c r="E2547" s="66">
        <v>0.20369999999999999</v>
      </c>
      <c r="F2547" s="67">
        <v>49101.255566999898</v>
      </c>
      <c r="G2547" s="66" t="s">
        <v>60</v>
      </c>
      <c r="H2547" s="68">
        <v>1.50382416660236E-2</v>
      </c>
      <c r="I2547" s="87">
        <v>738.39654732173403</v>
      </c>
      <c r="J2547" s="69" t="str">
        <f>_xlfn.XLOOKUP(SimpleBB[[#This Row],[customer_code]],'Input  - indicative charges'!$B$13:$B$69,'Input  - indicative charges'!$E$13:$E$69)</f>
        <v>Major Industrial</v>
      </c>
      <c r="K2547" s="70">
        <f t="shared" si="39"/>
        <v>682.61330198131964</v>
      </c>
    </row>
    <row r="2548" spans="1:11" x14ac:dyDescent="0.25">
      <c r="A2548" s="65">
        <v>44287</v>
      </c>
      <c r="B2548" s="66" t="s">
        <v>211</v>
      </c>
      <c r="C2548" s="66" t="s">
        <v>137</v>
      </c>
      <c r="D2548" s="67">
        <v>241046.90999999901</v>
      </c>
      <c r="E2548" s="66">
        <v>0.20369999999999999</v>
      </c>
      <c r="F2548" s="67">
        <v>49101.255566999898</v>
      </c>
      <c r="G2548" s="66" t="s">
        <v>62</v>
      </c>
      <c r="H2548" s="68">
        <v>1.15070896719736E-2</v>
      </c>
      <c r="I2548" s="87">
        <v>565.01255081596503</v>
      </c>
      <c r="J2548" s="69" t="str">
        <f>_xlfn.XLOOKUP(SimpleBB[[#This Row],[customer_code]],'Input  - indicative charges'!$B$13:$B$69,'Input  - indicative charges'!$E$13:$E$69)</f>
        <v>Major Industrial</v>
      </c>
      <c r="K2548" s="70">
        <f t="shared" si="39"/>
        <v>522.32785265899054</v>
      </c>
    </row>
    <row r="2549" spans="1:11" x14ac:dyDescent="0.25">
      <c r="A2549" s="65">
        <v>44287</v>
      </c>
      <c r="B2549" s="66" t="s">
        <v>211</v>
      </c>
      <c r="C2549" s="66" t="s">
        <v>137</v>
      </c>
      <c r="D2549" s="67">
        <v>241046.90999999901</v>
      </c>
      <c r="E2549" s="66">
        <v>0.20369999999999999</v>
      </c>
      <c r="F2549" s="67">
        <v>49101.255566999898</v>
      </c>
      <c r="G2549" s="66" t="s">
        <v>64</v>
      </c>
      <c r="H2549" s="68">
        <v>5.9545007970645603E-4</v>
      </c>
      <c r="I2549" s="87">
        <v>29.2373465410572</v>
      </c>
      <c r="J2549" s="69" t="str">
        <f>_xlfn.XLOOKUP(SimpleBB[[#This Row],[customer_code]],'Input  - indicative charges'!$B$13:$B$69,'Input  - indicative charges'!$E$13:$E$69)</f>
        <v>Major Industrial</v>
      </c>
      <c r="K2549" s="70">
        <f t="shared" si="39"/>
        <v>27.028568505571787</v>
      </c>
    </row>
    <row r="2550" spans="1:11" x14ac:dyDescent="0.25">
      <c r="A2550" s="65">
        <v>44287</v>
      </c>
      <c r="B2550" s="66" t="s">
        <v>211</v>
      </c>
      <c r="C2550" s="66" t="s">
        <v>137</v>
      </c>
      <c r="D2550" s="67">
        <v>241046.90999999901</v>
      </c>
      <c r="E2550" s="66">
        <v>0.20369999999999999</v>
      </c>
      <c r="F2550" s="67">
        <v>49101.255566999898</v>
      </c>
      <c r="G2550" s="66" t="s">
        <v>66</v>
      </c>
      <c r="H2550" s="68">
        <v>4.4803803834727998E-2</v>
      </c>
      <c r="I2550" s="87">
        <v>2199.9230224627099</v>
      </c>
      <c r="J2550" s="69" t="str">
        <f>_xlfn.XLOOKUP(SimpleBB[[#This Row],[customer_code]],'Input  - indicative charges'!$B$13:$B$69,'Input  - indicative charges'!$E$13:$E$69)</f>
        <v>Upper South Island distributor</v>
      </c>
      <c r="K2550" s="70">
        <f t="shared" si="39"/>
        <v>2033.7266255034046</v>
      </c>
    </row>
    <row r="2551" spans="1:11" x14ac:dyDescent="0.25">
      <c r="A2551" s="65">
        <v>44287</v>
      </c>
      <c r="B2551" s="66" t="s">
        <v>211</v>
      </c>
      <c r="C2551" s="66" t="s">
        <v>137</v>
      </c>
      <c r="D2551" s="67">
        <v>241046.90999999901</v>
      </c>
      <c r="E2551" s="66">
        <v>0.20369999999999999</v>
      </c>
      <c r="F2551" s="67">
        <v>49101.255566999898</v>
      </c>
      <c r="G2551" s="66" t="s">
        <v>68</v>
      </c>
      <c r="H2551" s="68">
        <v>1.18214068410235E-2</v>
      </c>
      <c r="I2551" s="87">
        <v>580.44591846257799</v>
      </c>
      <c r="J2551" s="69" t="str">
        <f>_xlfn.XLOOKUP(SimpleBB[[#This Row],[customer_code]],'Input  - indicative charges'!$B$13:$B$69,'Input  - indicative charges'!$E$13:$E$69)</f>
        <v>Major Industrial</v>
      </c>
      <c r="K2551" s="70">
        <f t="shared" si="39"/>
        <v>536.59528401163993</v>
      </c>
    </row>
    <row r="2552" spans="1:11" x14ac:dyDescent="0.25">
      <c r="A2552" s="65">
        <v>44287</v>
      </c>
      <c r="B2552" s="66" t="s">
        <v>211</v>
      </c>
      <c r="C2552" s="66" t="s">
        <v>137</v>
      </c>
      <c r="D2552" s="67">
        <v>241046.90999999901</v>
      </c>
      <c r="E2552" s="66">
        <v>0.20369999999999999</v>
      </c>
      <c r="F2552" s="67">
        <v>49101.255566999898</v>
      </c>
      <c r="G2552" s="66" t="s">
        <v>70</v>
      </c>
      <c r="H2552" s="68">
        <v>5.5968341648645697E-2</v>
      </c>
      <c r="I2552" s="87">
        <v>2748.1158469513198</v>
      </c>
      <c r="J2552" s="69" t="str">
        <f>_xlfn.XLOOKUP(SimpleBB[[#This Row],[customer_code]],'Input  - indicative charges'!$B$13:$B$69,'Input  - indicative charges'!$E$13:$E$69)</f>
        <v>Lower North Island distributor</v>
      </c>
      <c r="K2552" s="70">
        <f t="shared" si="39"/>
        <v>2540.5054226198381</v>
      </c>
    </row>
    <row r="2553" spans="1:11" x14ac:dyDescent="0.25">
      <c r="A2553" s="65">
        <v>44287</v>
      </c>
      <c r="B2553" s="66" t="s">
        <v>211</v>
      </c>
      <c r="C2553" s="66" t="s">
        <v>137</v>
      </c>
      <c r="D2553" s="67">
        <v>241046.90999999901</v>
      </c>
      <c r="E2553" s="66">
        <v>0.20369999999999999</v>
      </c>
      <c r="F2553" s="67">
        <v>49101.255566999898</v>
      </c>
      <c r="G2553" s="66" t="s">
        <v>72</v>
      </c>
      <c r="H2553" s="68">
        <v>5.3934675331619901E-3</v>
      </c>
      <c r="I2553" s="87">
        <v>264.82602773810402</v>
      </c>
      <c r="J2553" s="69" t="str">
        <f>_xlfn.XLOOKUP(SimpleBB[[#This Row],[customer_code]],'Input  - indicative charges'!$B$13:$B$69,'Input  - indicative charges'!$E$13:$E$69)</f>
        <v>Lower South Island distributor</v>
      </c>
      <c r="K2553" s="70">
        <f t="shared" si="39"/>
        <v>244.8193587857298</v>
      </c>
    </row>
    <row r="2554" spans="1:11" x14ac:dyDescent="0.25">
      <c r="A2554" s="65">
        <v>44287</v>
      </c>
      <c r="B2554" s="66" t="s">
        <v>211</v>
      </c>
      <c r="C2554" s="66" t="s">
        <v>137</v>
      </c>
      <c r="D2554" s="67">
        <v>241046.90999999901</v>
      </c>
      <c r="E2554" s="66">
        <v>0.20369999999999999</v>
      </c>
      <c r="F2554" s="67">
        <v>49101.255566999898</v>
      </c>
      <c r="G2554" s="66" t="s">
        <v>74</v>
      </c>
      <c r="H2554" s="68">
        <v>7.2885734749365399E-5</v>
      </c>
      <c r="I2554" s="87">
        <v>3.5787810891171601</v>
      </c>
      <c r="J2554" s="69" t="str">
        <f>_xlfn.XLOOKUP(SimpleBB[[#This Row],[customer_code]],'Input  - indicative charges'!$B$13:$B$69,'Input  - indicative charges'!$E$13:$E$69)</f>
        <v>Major Industrial</v>
      </c>
      <c r="K2554" s="70">
        <f t="shared" si="39"/>
        <v>3.3084168461667218</v>
      </c>
    </row>
    <row r="2555" spans="1:11" x14ac:dyDescent="0.25">
      <c r="A2555" s="65">
        <v>44287</v>
      </c>
      <c r="B2555" s="66" t="s">
        <v>211</v>
      </c>
      <c r="C2555" s="66" t="s">
        <v>137</v>
      </c>
      <c r="D2555" s="67">
        <v>241046.90999999901</v>
      </c>
      <c r="E2555" s="66">
        <v>0.20369999999999999</v>
      </c>
      <c r="F2555" s="67">
        <v>49101.255566999898</v>
      </c>
      <c r="G2555" s="66" t="s">
        <v>76</v>
      </c>
      <c r="H2555" s="68">
        <v>9.4578372750270105E-4</v>
      </c>
      <c r="I2555" s="87">
        <v>46.439168515219997</v>
      </c>
      <c r="J2555" s="69" t="str">
        <f>_xlfn.XLOOKUP(SimpleBB[[#This Row],[customer_code]],'Input  - indicative charges'!$B$13:$B$69,'Input  - indicative charges'!$E$13:$E$69)</f>
        <v>Lower North Island distributor</v>
      </c>
      <c r="K2555" s="70">
        <f t="shared" si="39"/>
        <v>42.930853721379798</v>
      </c>
    </row>
    <row r="2556" spans="1:11" x14ac:dyDescent="0.25">
      <c r="A2556" s="65">
        <v>44287</v>
      </c>
      <c r="B2556" s="66" t="s">
        <v>211</v>
      </c>
      <c r="C2556" s="66" t="s">
        <v>137</v>
      </c>
      <c r="D2556" s="67">
        <v>241046.90999999901</v>
      </c>
      <c r="E2556" s="66">
        <v>0.20369999999999999</v>
      </c>
      <c r="F2556" s="67">
        <v>49101.255566999898</v>
      </c>
      <c r="G2556" s="66" t="s">
        <v>78</v>
      </c>
      <c r="H2556" s="68">
        <v>4.6182561553374303E-5</v>
      </c>
      <c r="I2556" s="87">
        <v>2.2676217575709399</v>
      </c>
      <c r="J2556" s="69" t="str">
        <f>_xlfn.XLOOKUP(SimpleBB[[#This Row],[customer_code]],'Input  - indicative charges'!$B$13:$B$69,'Input  - indicative charges'!$E$13:$E$69)</f>
        <v>North Island generation</v>
      </c>
      <c r="K2556" s="70">
        <f t="shared" si="39"/>
        <v>2.096310960817275</v>
      </c>
    </row>
    <row r="2557" spans="1:11" x14ac:dyDescent="0.25">
      <c r="A2557" s="65">
        <v>44287</v>
      </c>
      <c r="B2557" s="66" t="s">
        <v>211</v>
      </c>
      <c r="C2557" s="66" t="s">
        <v>137</v>
      </c>
      <c r="D2557" s="67">
        <v>241046.90999999901</v>
      </c>
      <c r="E2557" s="66">
        <v>0.20369999999999999</v>
      </c>
      <c r="F2557" s="67">
        <v>49101.255566999898</v>
      </c>
      <c r="G2557" s="66" t="s">
        <v>80</v>
      </c>
      <c r="H2557" s="68">
        <v>1.1176595434912099E-5</v>
      </c>
      <c r="I2557" s="87">
        <v>0.54878486881858501</v>
      </c>
      <c r="J2557" s="69" t="str">
        <f>_xlfn.XLOOKUP(SimpleBB[[#This Row],[customer_code]],'Input  - indicative charges'!$B$13:$B$69,'Input  - indicative charges'!$E$13:$E$69)</f>
        <v>Major Industrial</v>
      </c>
      <c r="K2557" s="70">
        <f t="shared" si="39"/>
        <v>0.50732611459302446</v>
      </c>
    </row>
    <row r="2558" spans="1:11" x14ac:dyDescent="0.25">
      <c r="A2558" s="65">
        <v>44287</v>
      </c>
      <c r="B2558" s="66" t="s">
        <v>211</v>
      </c>
      <c r="C2558" s="66" t="s">
        <v>137</v>
      </c>
      <c r="D2558" s="67">
        <v>241046.90999999901</v>
      </c>
      <c r="E2558" s="66">
        <v>0.20369999999999999</v>
      </c>
      <c r="F2558" s="67">
        <v>49101.255566999898</v>
      </c>
      <c r="G2558" s="66" t="s">
        <v>82</v>
      </c>
      <c r="H2558" s="68">
        <v>9.1573146021038301E-3</v>
      </c>
      <c r="I2558" s="87">
        <v>449.63564458532102</v>
      </c>
      <c r="J2558" s="69" t="str">
        <f>_xlfn.XLOOKUP(SimpleBB[[#This Row],[customer_code]],'Input  - indicative charges'!$B$13:$B$69,'Input  - indicative charges'!$E$13:$E$69)</f>
        <v>Major Industrial</v>
      </c>
      <c r="K2558" s="70">
        <f t="shared" si="39"/>
        <v>415.66726327764195</v>
      </c>
    </row>
    <row r="2559" spans="1:11" x14ac:dyDescent="0.25">
      <c r="A2559" s="65">
        <v>44287</v>
      </c>
      <c r="B2559" s="66" t="s">
        <v>211</v>
      </c>
      <c r="C2559" s="66" t="s">
        <v>137</v>
      </c>
      <c r="D2559" s="67">
        <v>241046.90999999901</v>
      </c>
      <c r="E2559" s="66">
        <v>0.20369999999999999</v>
      </c>
      <c r="F2559" s="67">
        <v>49101.255566999898</v>
      </c>
      <c r="G2559" s="66" t="s">
        <v>84</v>
      </c>
      <c r="H2559" s="68">
        <v>2.3494520895671001E-7</v>
      </c>
      <c r="I2559" s="87">
        <v>1.15361047492256E-2</v>
      </c>
      <c r="J2559" s="69" t="str">
        <f>_xlfn.XLOOKUP(SimpleBB[[#This Row],[customer_code]],'Input  - indicative charges'!$B$13:$B$69,'Input  - indicative charges'!$E$13:$E$69)</f>
        <v>Major Industrial</v>
      </c>
      <c r="K2559" s="70">
        <f t="shared" si="39"/>
        <v>1.066459287145083E-2</v>
      </c>
    </row>
    <row r="2560" spans="1:11" x14ac:dyDescent="0.25">
      <c r="A2560" s="65">
        <v>44287</v>
      </c>
      <c r="B2560" s="66" t="s">
        <v>211</v>
      </c>
      <c r="C2560" s="66" t="s">
        <v>137</v>
      </c>
      <c r="D2560" s="67">
        <v>241046.90999999901</v>
      </c>
      <c r="E2560" s="66">
        <v>0.20369999999999999</v>
      </c>
      <c r="F2560" s="67">
        <v>49101.255566999898</v>
      </c>
      <c r="G2560" s="66" t="s">
        <v>86</v>
      </c>
      <c r="H2560" s="68">
        <v>3.3159788510307801E-5</v>
      </c>
      <c r="I2560" s="87">
        <v>1.62818725019229</v>
      </c>
      <c r="J2560" s="69" t="str">
        <f>_xlfn.XLOOKUP(SimpleBB[[#This Row],[customer_code]],'Input  - indicative charges'!$B$13:$B$69,'Input  - indicative charges'!$E$13:$E$69)</f>
        <v>North Island generation</v>
      </c>
      <c r="K2560" s="70">
        <f t="shared" si="39"/>
        <v>1.5051834669716777</v>
      </c>
    </row>
    <row r="2561" spans="1:11" x14ac:dyDescent="0.25">
      <c r="A2561" s="65">
        <v>44287</v>
      </c>
      <c r="B2561" s="66" t="s">
        <v>211</v>
      </c>
      <c r="C2561" s="66" t="s">
        <v>137</v>
      </c>
      <c r="D2561" s="67">
        <v>241046.90999999901</v>
      </c>
      <c r="E2561" s="66">
        <v>0.20369999999999999</v>
      </c>
      <c r="F2561" s="67">
        <v>49101.255566999898</v>
      </c>
      <c r="G2561" s="66" t="s">
        <v>88</v>
      </c>
      <c r="H2561" s="68">
        <v>1.7732432903869301E-3</v>
      </c>
      <c r="I2561" s="87">
        <v>87.068471983756794</v>
      </c>
      <c r="J2561" s="69" t="str">
        <f>_xlfn.XLOOKUP(SimpleBB[[#This Row],[customer_code]],'Input  - indicative charges'!$B$13:$B$69,'Input  - indicative charges'!$E$13:$E$69)</f>
        <v>North Island generation</v>
      </c>
      <c r="K2561" s="70">
        <f t="shared" si="39"/>
        <v>80.490757134328291</v>
      </c>
    </row>
    <row r="2562" spans="1:11" x14ac:dyDescent="0.25">
      <c r="A2562" s="65">
        <v>44287</v>
      </c>
      <c r="B2562" s="66" t="s">
        <v>211</v>
      </c>
      <c r="C2562" s="66" t="s">
        <v>137</v>
      </c>
      <c r="D2562" s="67">
        <v>241046.90999999901</v>
      </c>
      <c r="E2562" s="66">
        <v>0.20369999999999999</v>
      </c>
      <c r="F2562" s="67">
        <v>49101.255566999898</v>
      </c>
      <c r="G2562" s="66" t="s">
        <v>90</v>
      </c>
      <c r="H2562" s="68">
        <v>8.5274623882075698E-3</v>
      </c>
      <c r="I2562" s="87">
        <v>418.70911006135998</v>
      </c>
      <c r="J2562" s="69" t="str">
        <f>_xlfn.XLOOKUP(SimpleBB[[#This Row],[customer_code]],'Input  - indicative charges'!$B$13:$B$69,'Input  - indicative charges'!$E$13:$E$69)</f>
        <v>Upper South Island distributor</v>
      </c>
      <c r="K2562" s="70">
        <f t="shared" si="39"/>
        <v>387.07711896181013</v>
      </c>
    </row>
    <row r="2563" spans="1:11" x14ac:dyDescent="0.25">
      <c r="A2563" s="65">
        <v>44287</v>
      </c>
      <c r="B2563" s="66" t="s">
        <v>211</v>
      </c>
      <c r="C2563" s="66" t="s">
        <v>137</v>
      </c>
      <c r="D2563" s="67">
        <v>241046.90999999901</v>
      </c>
      <c r="E2563" s="66">
        <v>0.20369999999999999</v>
      </c>
      <c r="F2563" s="67">
        <v>49101.255566999898</v>
      </c>
      <c r="G2563" s="66" t="s">
        <v>92</v>
      </c>
      <c r="H2563" s="68">
        <v>2.1563605213209701E-5</v>
      </c>
      <c r="I2563" s="87">
        <v>1.0588000905196999</v>
      </c>
      <c r="J2563" s="69" t="str">
        <f>_xlfn.XLOOKUP(SimpleBB[[#This Row],[customer_code]],'Input  - indicative charges'!$B$13:$B$69,'Input  - indicative charges'!$E$13:$E$69)</f>
        <v>North Island generation</v>
      </c>
      <c r="K2563" s="70">
        <f t="shared" si="39"/>
        <v>0.97881149166974035</v>
      </c>
    </row>
    <row r="2564" spans="1:11" x14ac:dyDescent="0.25">
      <c r="A2564" s="65">
        <v>44287</v>
      </c>
      <c r="B2564" s="66" t="s">
        <v>211</v>
      </c>
      <c r="C2564" s="66" t="s">
        <v>137</v>
      </c>
      <c r="D2564" s="67">
        <v>241046.90999999901</v>
      </c>
      <c r="E2564" s="66">
        <v>0.20369999999999999</v>
      </c>
      <c r="F2564" s="67">
        <v>49101.255566999898</v>
      </c>
      <c r="G2564" s="66" t="s">
        <v>94</v>
      </c>
      <c r="H2564" s="68">
        <v>1.27265944186499E-4</v>
      </c>
      <c r="I2564" s="87">
        <v>6.24891765047688</v>
      </c>
      <c r="J2564" s="69" t="str">
        <f>_xlfn.XLOOKUP(SimpleBB[[#This Row],[customer_code]],'Input  - indicative charges'!$B$13:$B$69,'Input  - indicative charges'!$E$13:$E$69)</f>
        <v>North Island generation</v>
      </c>
      <c r="K2564" s="70">
        <f t="shared" si="39"/>
        <v>5.7768340421867777</v>
      </c>
    </row>
    <row r="2565" spans="1:11" x14ac:dyDescent="0.25">
      <c r="A2565" s="65">
        <v>44287</v>
      </c>
      <c r="B2565" s="66" t="s">
        <v>211</v>
      </c>
      <c r="C2565" s="66" t="s">
        <v>137</v>
      </c>
      <c r="D2565" s="67">
        <v>241046.90999999901</v>
      </c>
      <c r="E2565" s="66">
        <v>0.20369999999999999</v>
      </c>
      <c r="F2565" s="67">
        <v>49101.255566999898</v>
      </c>
      <c r="G2565" s="66" t="s">
        <v>96</v>
      </c>
      <c r="H2565" s="68">
        <v>3.86666710727036E-3</v>
      </c>
      <c r="I2565" s="87">
        <v>189.85820982659399</v>
      </c>
      <c r="J2565" s="69" t="str">
        <f>_xlfn.XLOOKUP(SimpleBB[[#This Row],[customer_code]],'Input  - indicative charges'!$B$13:$B$69,'Input  - indicative charges'!$E$13:$E$69)</f>
        <v>Upper North Island distributor</v>
      </c>
      <c r="K2565" s="70">
        <f t="shared" si="39"/>
        <v>175.51509414293668</v>
      </c>
    </row>
    <row r="2566" spans="1:11" x14ac:dyDescent="0.25">
      <c r="A2566" s="65">
        <v>44287</v>
      </c>
      <c r="B2566" s="66" t="s">
        <v>211</v>
      </c>
      <c r="C2566" s="66" t="s">
        <v>137</v>
      </c>
      <c r="D2566" s="67">
        <v>241046.90999999901</v>
      </c>
      <c r="E2566" s="66">
        <v>0.20369999999999999</v>
      </c>
      <c r="F2566" s="67">
        <v>49101.255566999898</v>
      </c>
      <c r="G2566" s="66" t="s">
        <v>98</v>
      </c>
      <c r="H2566" s="68">
        <v>1.1544091504364E-3</v>
      </c>
      <c r="I2566" s="87">
        <v>56.682938724461103</v>
      </c>
      <c r="J2566" s="69" t="str">
        <f>_xlfn.XLOOKUP(SimpleBB[[#This Row],[customer_code]],'Input  - indicative charges'!$B$13:$B$69,'Input  - indicative charges'!$E$13:$E$69)</f>
        <v>Major Industrial</v>
      </c>
      <c r="K2566" s="70">
        <f t="shared" si="39"/>
        <v>52.400743352677274</v>
      </c>
    </row>
    <row r="2567" spans="1:11" x14ac:dyDescent="0.25">
      <c r="A2567" s="65">
        <v>44287</v>
      </c>
      <c r="B2567" s="66" t="s">
        <v>211</v>
      </c>
      <c r="C2567" s="66" t="s">
        <v>137</v>
      </c>
      <c r="D2567" s="67">
        <v>241046.90999999901</v>
      </c>
      <c r="E2567" s="66">
        <v>0.20369999999999999</v>
      </c>
      <c r="F2567" s="67">
        <v>49101.255566999898</v>
      </c>
      <c r="G2567" s="66" t="s">
        <v>100</v>
      </c>
      <c r="H2567" s="68">
        <v>1.6701975183571599E-4</v>
      </c>
      <c r="I2567" s="87">
        <v>8.2008795196224291</v>
      </c>
      <c r="J2567" s="69" t="str">
        <f>_xlfn.XLOOKUP(SimpleBB[[#This Row],[customer_code]],'Input  - indicative charges'!$B$13:$B$69,'Input  - indicative charges'!$E$13:$E$69)</f>
        <v>North Island generation</v>
      </c>
      <c r="K2567" s="70">
        <f t="shared" si="39"/>
        <v>7.5813321017619435</v>
      </c>
    </row>
    <row r="2568" spans="1:11" x14ac:dyDescent="0.25">
      <c r="A2568" s="65">
        <v>44287</v>
      </c>
      <c r="B2568" s="66" t="s">
        <v>211</v>
      </c>
      <c r="C2568" s="66" t="s">
        <v>137</v>
      </c>
      <c r="D2568" s="67">
        <v>241046.90999999901</v>
      </c>
      <c r="E2568" s="66">
        <v>0.20369999999999999</v>
      </c>
      <c r="F2568" s="67">
        <v>49101.255566999898</v>
      </c>
      <c r="G2568" s="66" t="s">
        <v>102</v>
      </c>
      <c r="H2568" s="68">
        <v>4.9373182885677401E-2</v>
      </c>
      <c r="I2568" s="87">
        <v>2424.2852710258699</v>
      </c>
      <c r="J2568" s="69" t="str">
        <f>_xlfn.XLOOKUP(SimpleBB[[#This Row],[customer_code]],'Input  - indicative charges'!$B$13:$B$69,'Input  - indicative charges'!$E$13:$E$69)</f>
        <v>Lower North Island distributor</v>
      </c>
      <c r="K2568" s="70">
        <f t="shared" si="39"/>
        <v>2241.1391003953281</v>
      </c>
    </row>
    <row r="2569" spans="1:11" x14ac:dyDescent="0.25">
      <c r="A2569" s="65">
        <v>44287</v>
      </c>
      <c r="B2569" s="66" t="s">
        <v>211</v>
      </c>
      <c r="C2569" s="66" t="s">
        <v>137</v>
      </c>
      <c r="D2569" s="67">
        <v>241046.90999999901</v>
      </c>
      <c r="E2569" s="66">
        <v>0.20369999999999999</v>
      </c>
      <c r="F2569" s="67">
        <v>49101.255566999898</v>
      </c>
      <c r="G2569" s="66" t="s">
        <v>104</v>
      </c>
      <c r="H2569" s="68">
        <v>2.2215177095412299E-2</v>
      </c>
      <c r="I2569" s="87">
        <v>1090.7930880280001</v>
      </c>
      <c r="J2569" s="69" t="str">
        <f>_xlfn.XLOOKUP(SimpleBB[[#This Row],[customer_code]],'Input  - indicative charges'!$B$13:$B$69,'Input  - indicative charges'!$E$13:$E$69)</f>
        <v>Lower North Island distributor</v>
      </c>
      <c r="K2569" s="70">
        <f t="shared" si="39"/>
        <v>1008.3875314665587</v>
      </c>
    </row>
    <row r="2570" spans="1:11" x14ac:dyDescent="0.25">
      <c r="A2570" s="65">
        <v>44287</v>
      </c>
      <c r="B2570" s="66" t="s">
        <v>211</v>
      </c>
      <c r="C2570" s="66" t="s">
        <v>137</v>
      </c>
      <c r="D2570" s="67">
        <v>241046.90999999901</v>
      </c>
      <c r="E2570" s="66">
        <v>0.20369999999999999</v>
      </c>
      <c r="F2570" s="67">
        <v>49101.255566999898</v>
      </c>
      <c r="G2570" s="66" t="s">
        <v>106</v>
      </c>
      <c r="H2570" s="68">
        <v>0.23791843249049099</v>
      </c>
      <c r="I2570" s="87">
        <v>11682.093757815601</v>
      </c>
      <c r="J2570" s="69" t="str">
        <f>_xlfn.XLOOKUP(SimpleBB[[#This Row],[customer_code]],'Input  - indicative charges'!$B$13:$B$69,'Input  - indicative charges'!$E$13:$E$69)</f>
        <v>Upper North Island distributor</v>
      </c>
      <c r="K2570" s="70">
        <f t="shared" si="39"/>
        <v>10799.5529272204</v>
      </c>
    </row>
    <row r="2571" spans="1:11" x14ac:dyDescent="0.25">
      <c r="A2571" s="65">
        <v>44287</v>
      </c>
      <c r="B2571" s="66" t="s">
        <v>211</v>
      </c>
      <c r="C2571" s="66" t="s">
        <v>137</v>
      </c>
      <c r="D2571" s="67">
        <v>241046.90999999901</v>
      </c>
      <c r="E2571" s="66">
        <v>0.20369999999999999</v>
      </c>
      <c r="F2571" s="67">
        <v>49101.255566999898</v>
      </c>
      <c r="G2571" s="66" t="s">
        <v>108</v>
      </c>
      <c r="H2571" s="68">
        <v>6.5315644463429696E-3</v>
      </c>
      <c r="I2571" s="87">
        <v>320.70801513221699</v>
      </c>
      <c r="J2571" s="69" t="str">
        <f>_xlfn.XLOOKUP(SimpleBB[[#This Row],[customer_code]],'Input  - indicative charges'!$B$13:$B$69,'Input  - indicative charges'!$E$13:$E$69)</f>
        <v>Lower North Island distributor</v>
      </c>
      <c r="K2571" s="70">
        <f t="shared" si="39"/>
        <v>296.47965984582271</v>
      </c>
    </row>
    <row r="2572" spans="1:11" x14ac:dyDescent="0.25">
      <c r="A2572" s="65">
        <v>44287</v>
      </c>
      <c r="B2572" s="66" t="s">
        <v>211</v>
      </c>
      <c r="C2572" s="66" t="s">
        <v>137</v>
      </c>
      <c r="D2572" s="67">
        <v>241046.90999999901</v>
      </c>
      <c r="E2572" s="66">
        <v>0.20369999999999999</v>
      </c>
      <c r="F2572" s="67">
        <v>49101.255566999898</v>
      </c>
      <c r="G2572" s="66" t="s">
        <v>110</v>
      </c>
      <c r="H2572" s="68">
        <v>4.0623678180934097E-3</v>
      </c>
      <c r="I2572" s="87">
        <v>199.467360443361</v>
      </c>
      <c r="J2572" s="69" t="str">
        <f>_xlfn.XLOOKUP(SimpleBB[[#This Row],[customer_code]],'Input  - indicative charges'!$B$13:$B$69,'Input  - indicative charges'!$E$13:$E$69)</f>
        <v>Lower South Island distributor</v>
      </c>
      <c r="K2572" s="70">
        <f t="shared" si="39"/>
        <v>184.39830744551614</v>
      </c>
    </row>
    <row r="2573" spans="1:11" x14ac:dyDescent="0.25">
      <c r="A2573" s="65">
        <v>44287</v>
      </c>
      <c r="B2573" s="66" t="s">
        <v>211</v>
      </c>
      <c r="C2573" s="66" t="s">
        <v>137</v>
      </c>
      <c r="D2573" s="67">
        <v>241046.90999999901</v>
      </c>
      <c r="E2573" s="66">
        <v>0.20369999999999999</v>
      </c>
      <c r="F2573" s="67">
        <v>49101.255566999898</v>
      </c>
      <c r="G2573" s="66" t="s">
        <v>112</v>
      </c>
      <c r="H2573" s="68">
        <v>1.4648531529283301E-3</v>
      </c>
      <c r="I2573" s="87">
        <v>71.926129030059997</v>
      </c>
      <c r="J2573" s="69" t="str">
        <f>_xlfn.XLOOKUP(SimpleBB[[#This Row],[customer_code]],'Input  - indicative charges'!$B$13:$B$69,'Input  - indicative charges'!$E$13:$E$69)</f>
        <v>North Island generation</v>
      </c>
      <c r="K2573" s="70">
        <f t="shared" si="39"/>
        <v>66.492364589227748</v>
      </c>
    </row>
    <row r="2574" spans="1:11" x14ac:dyDescent="0.25">
      <c r="A2574" s="65">
        <v>44287</v>
      </c>
      <c r="B2574" s="66" t="s">
        <v>211</v>
      </c>
      <c r="C2574" s="66" t="s">
        <v>137</v>
      </c>
      <c r="D2574" s="67">
        <v>241046.90999999901</v>
      </c>
      <c r="E2574" s="66">
        <v>0.20369999999999999</v>
      </c>
      <c r="F2574" s="67">
        <v>49101.255566999898</v>
      </c>
      <c r="G2574" s="66" t="s">
        <v>114</v>
      </c>
      <c r="H2574" s="68">
        <v>2.5833279787299799E-2</v>
      </c>
      <c r="I2574" s="87">
        <v>1268.4464729700201</v>
      </c>
      <c r="J2574" s="69" t="str">
        <f>_xlfn.XLOOKUP(SimpleBB[[#This Row],[customer_code]],'Input  - indicative charges'!$B$13:$B$69,'Input  - indicative charges'!$E$13:$E$69)</f>
        <v>Lower North Island distributor</v>
      </c>
      <c r="K2574" s="70">
        <f t="shared" ref="K2574:K2637" si="40">I2574*$L$9</f>
        <v>1172.6198320417557</v>
      </c>
    </row>
    <row r="2575" spans="1:11" x14ac:dyDescent="0.25">
      <c r="A2575" s="65">
        <v>44287</v>
      </c>
      <c r="B2575" s="66" t="s">
        <v>211</v>
      </c>
      <c r="C2575" s="66" t="s">
        <v>137</v>
      </c>
      <c r="D2575" s="67">
        <v>241046.90999999901</v>
      </c>
      <c r="E2575" s="66">
        <v>0.20369999999999999</v>
      </c>
      <c r="F2575" s="67">
        <v>49101.255566999898</v>
      </c>
      <c r="G2575" s="66" t="s">
        <v>116</v>
      </c>
      <c r="H2575" s="68">
        <v>6.3132489450559498E-3</v>
      </c>
      <c r="I2575" s="87">
        <v>309.98844990928501</v>
      </c>
      <c r="J2575" s="69" t="str">
        <f>_xlfn.XLOOKUP(SimpleBB[[#This Row],[customer_code]],'Input  - indicative charges'!$B$13:$B$69,'Input  - indicative charges'!$E$13:$E$69)</f>
        <v>Major Industrial</v>
      </c>
      <c r="K2575" s="70">
        <f t="shared" si="40"/>
        <v>286.56991982987785</v>
      </c>
    </row>
    <row r="2576" spans="1:11" x14ac:dyDescent="0.25">
      <c r="A2576" s="65">
        <v>44287</v>
      </c>
      <c r="B2576" s="66" t="s">
        <v>211</v>
      </c>
      <c r="C2576" s="66" t="s">
        <v>137</v>
      </c>
      <c r="D2576" s="67">
        <v>241046.90999999901</v>
      </c>
      <c r="E2576" s="66">
        <v>0.20369999999999999</v>
      </c>
      <c r="F2576" s="67">
        <v>49101.255566999898</v>
      </c>
      <c r="G2576" s="66" t="s">
        <v>118</v>
      </c>
      <c r="H2576" s="68">
        <v>1.67637059341312E-3</v>
      </c>
      <c r="I2576" s="87">
        <v>82.311900932181103</v>
      </c>
      <c r="J2576" s="69" t="str">
        <f>_xlfn.XLOOKUP(SimpleBB[[#This Row],[customer_code]],'Input  - indicative charges'!$B$13:$B$69,'Input  - indicative charges'!$E$13:$E$69)</f>
        <v>Upper South Island distributor</v>
      </c>
      <c r="K2576" s="70">
        <f t="shared" si="40"/>
        <v>76.093528188172215</v>
      </c>
    </row>
    <row r="2577" spans="1:11" x14ac:dyDescent="0.25">
      <c r="A2577" s="65">
        <v>44287</v>
      </c>
      <c r="B2577" s="66" t="s">
        <v>211</v>
      </c>
      <c r="C2577" s="66" t="s">
        <v>137</v>
      </c>
      <c r="D2577" s="67">
        <v>241046.90999999901</v>
      </c>
      <c r="E2577" s="66">
        <v>0.20369999999999999</v>
      </c>
      <c r="F2577" s="67">
        <v>49101.255566999898</v>
      </c>
      <c r="G2577" s="66" t="s">
        <v>120</v>
      </c>
      <c r="H2577" s="68">
        <v>4.2242890122340298E-3</v>
      </c>
      <c r="I2577" s="87">
        <v>207.41789437857301</v>
      </c>
      <c r="J2577" s="69" t="str">
        <f>_xlfn.XLOOKUP(SimpleBB[[#This Row],[customer_code]],'Input  - indicative charges'!$B$13:$B$69,'Input  - indicative charges'!$E$13:$E$69)</f>
        <v>Lower North Island distributor</v>
      </c>
      <c r="K2577" s="70">
        <f t="shared" si="40"/>
        <v>191.74820668558516</v>
      </c>
    </row>
    <row r="2578" spans="1:11" x14ac:dyDescent="0.25">
      <c r="A2578" s="65">
        <v>44287</v>
      </c>
      <c r="B2578" s="66" t="s">
        <v>211</v>
      </c>
      <c r="C2578" s="66" t="s">
        <v>137</v>
      </c>
      <c r="D2578" s="67">
        <v>241046.90999999901</v>
      </c>
      <c r="E2578" s="66">
        <v>0.20369999999999999</v>
      </c>
      <c r="F2578" s="67">
        <v>49101.255566999898</v>
      </c>
      <c r="G2578" s="66" t="s">
        <v>241</v>
      </c>
      <c r="H2578" s="68">
        <v>2.7057778461583301E-4</v>
      </c>
      <c r="I2578" s="87">
        <v>13.2857089531747</v>
      </c>
      <c r="J2578" s="69" t="str">
        <f>_xlfn.XLOOKUP(SimpleBB[[#This Row],[customer_code]],'Input  - indicative charges'!$B$13:$B$69,'Input  - indicative charges'!$E$13:$E$69)</f>
        <v>North Island generation</v>
      </c>
      <c r="K2578" s="70">
        <f t="shared" si="40"/>
        <v>12.282020671120256</v>
      </c>
    </row>
    <row r="2579" spans="1:11" x14ac:dyDescent="0.25">
      <c r="A2579" s="65">
        <v>44317</v>
      </c>
      <c r="B2579" s="66" t="s">
        <v>211</v>
      </c>
      <c r="C2579" s="66" t="s">
        <v>137</v>
      </c>
      <c r="D2579" s="67">
        <v>425630.63</v>
      </c>
      <c r="E2579" s="66">
        <v>0.1762</v>
      </c>
      <c r="F2579" s="67">
        <v>74996.117006</v>
      </c>
      <c r="G2579" s="66" t="s">
        <v>8</v>
      </c>
      <c r="H2579" s="68">
        <v>1.0426200893385799E-2</v>
      </c>
      <c r="I2579" s="87">
        <v>781.92458212842996</v>
      </c>
      <c r="J2579" s="69" t="str">
        <f>_xlfn.XLOOKUP(SimpleBB[[#This Row],[customer_code]],'Input  - indicative charges'!$B$13:$B$69,'Input  - indicative charges'!$E$13:$E$69)</f>
        <v>Lower South Island distributor</v>
      </c>
      <c r="K2579" s="70">
        <f t="shared" si="40"/>
        <v>722.85294784089058</v>
      </c>
    </row>
    <row r="2580" spans="1:11" x14ac:dyDescent="0.25">
      <c r="A2580" s="65">
        <v>44317</v>
      </c>
      <c r="B2580" s="66" t="s">
        <v>211</v>
      </c>
      <c r="C2580" s="66" t="s">
        <v>137</v>
      </c>
      <c r="D2580" s="67">
        <v>425630.63</v>
      </c>
      <c r="E2580" s="66">
        <v>0.1762</v>
      </c>
      <c r="F2580" s="67">
        <v>74996.117006</v>
      </c>
      <c r="G2580" s="66" t="s">
        <v>10</v>
      </c>
      <c r="H2580" s="68">
        <v>4.4990909198334002E-4</v>
      </c>
      <c r="I2580" s="87">
        <v>33.741434904445804</v>
      </c>
      <c r="J2580" s="69" t="str">
        <f>_xlfn.XLOOKUP(SimpleBB[[#This Row],[customer_code]],'Input  - indicative charges'!$B$13:$B$69,'Input  - indicative charges'!$E$13:$E$69)</f>
        <v>Upper South Island distributor</v>
      </c>
      <c r="K2580" s="70">
        <f t="shared" si="40"/>
        <v>31.192388936883596</v>
      </c>
    </row>
    <row r="2581" spans="1:11" x14ac:dyDescent="0.25">
      <c r="A2581" s="65">
        <v>44317</v>
      </c>
      <c r="B2581" s="66" t="s">
        <v>211</v>
      </c>
      <c r="C2581" s="66" t="s">
        <v>137</v>
      </c>
      <c r="D2581" s="67">
        <v>425630.63</v>
      </c>
      <c r="E2581" s="66">
        <v>0.1762</v>
      </c>
      <c r="F2581" s="67">
        <v>74996.117006</v>
      </c>
      <c r="G2581" s="66" t="s">
        <v>12</v>
      </c>
      <c r="H2581" s="68">
        <v>1.3522905325103101E-3</v>
      </c>
      <c r="I2581" s="87">
        <v>101.416539002249</v>
      </c>
      <c r="J2581" s="69" t="str">
        <f>_xlfn.XLOOKUP(SimpleBB[[#This Row],[customer_code]],'Input  - indicative charges'!$B$13:$B$69,'Input  - indicative charges'!$E$13:$E$69)</f>
        <v>Lower North Island distributor</v>
      </c>
      <c r="K2581" s="70">
        <f t="shared" si="40"/>
        <v>93.754878479514801</v>
      </c>
    </row>
    <row r="2582" spans="1:11" x14ac:dyDescent="0.25">
      <c r="A2582" s="65">
        <v>44317</v>
      </c>
      <c r="B2582" s="66" t="s">
        <v>211</v>
      </c>
      <c r="C2582" s="66" t="s">
        <v>137</v>
      </c>
      <c r="D2582" s="67">
        <v>425630.63</v>
      </c>
      <c r="E2582" s="66">
        <v>0.1762</v>
      </c>
      <c r="F2582" s="67">
        <v>74996.117006</v>
      </c>
      <c r="G2582" s="66" t="s">
        <v>14</v>
      </c>
      <c r="H2582" s="68">
        <v>1.06714742371291E-2</v>
      </c>
      <c r="I2582" s="87">
        <v>800.31913051425397</v>
      </c>
      <c r="J2582" s="69" t="str">
        <f>_xlfn.XLOOKUP(SimpleBB[[#This Row],[customer_code]],'Input  - indicative charges'!$B$13:$B$69,'Input  - indicative charges'!$E$13:$E$69)</f>
        <v>Upper North Island distributor</v>
      </c>
      <c r="K2582" s="70">
        <f t="shared" si="40"/>
        <v>739.85785321002606</v>
      </c>
    </row>
    <row r="2583" spans="1:11" x14ac:dyDescent="0.25">
      <c r="A2583" s="65">
        <v>44317</v>
      </c>
      <c r="B2583" s="66" t="s">
        <v>211</v>
      </c>
      <c r="C2583" s="66" t="s">
        <v>137</v>
      </c>
      <c r="D2583" s="67">
        <v>425630.63</v>
      </c>
      <c r="E2583" s="66">
        <v>0.1762</v>
      </c>
      <c r="F2583" s="67">
        <v>74996.117006</v>
      </c>
      <c r="G2583" s="66" t="s">
        <v>16</v>
      </c>
      <c r="H2583" s="68">
        <v>4.0747537469082398E-2</v>
      </c>
      <c r="I2583" s="87">
        <v>3055.9070877376698</v>
      </c>
      <c r="J2583" s="69" t="str">
        <f>_xlfn.XLOOKUP(SimpleBB[[#This Row],[customer_code]],'Input  - indicative charges'!$B$13:$B$69,'Input  - indicative charges'!$E$13:$E$69)</f>
        <v>South Island generation</v>
      </c>
      <c r="K2583" s="70">
        <f t="shared" si="40"/>
        <v>2825.0441246982377</v>
      </c>
    </row>
    <row r="2584" spans="1:11" x14ac:dyDescent="0.25">
      <c r="A2584" s="65">
        <v>44317</v>
      </c>
      <c r="B2584" s="66" t="s">
        <v>211</v>
      </c>
      <c r="C2584" s="66" t="s">
        <v>137</v>
      </c>
      <c r="D2584" s="67">
        <v>425630.63</v>
      </c>
      <c r="E2584" s="66">
        <v>0.1762</v>
      </c>
      <c r="F2584" s="67">
        <v>74996.117006</v>
      </c>
      <c r="G2584" s="66" t="s">
        <v>19</v>
      </c>
      <c r="H2584" s="68">
        <v>8.6336473519607101E-3</v>
      </c>
      <c r="I2584" s="87">
        <v>647.490026996187</v>
      </c>
      <c r="J2584" s="69" t="str">
        <f>_xlfn.XLOOKUP(SimpleBB[[#This Row],[customer_code]],'Input  - indicative charges'!$B$13:$B$69,'Input  - indicative charges'!$E$13:$E$69)</f>
        <v>Lower South Island distributor</v>
      </c>
      <c r="K2584" s="70">
        <f t="shared" si="40"/>
        <v>598.5744474713249</v>
      </c>
    </row>
    <row r="2585" spans="1:11" x14ac:dyDescent="0.25">
      <c r="A2585" s="65">
        <v>44317</v>
      </c>
      <c r="B2585" s="66" t="s">
        <v>211</v>
      </c>
      <c r="C2585" s="66" t="s">
        <v>137</v>
      </c>
      <c r="D2585" s="67">
        <v>425630.63</v>
      </c>
      <c r="E2585" s="66">
        <v>0.1762</v>
      </c>
      <c r="F2585" s="67">
        <v>74996.117006</v>
      </c>
      <c r="G2585" s="66" t="s">
        <v>21</v>
      </c>
      <c r="H2585" s="68">
        <v>6.7072961379741301E-3</v>
      </c>
      <c r="I2585" s="87">
        <v>503.02116595739898</v>
      </c>
      <c r="J2585" s="69" t="str">
        <f>_xlfn.XLOOKUP(SimpleBB[[#This Row],[customer_code]],'Input  - indicative charges'!$B$13:$B$69,'Input  - indicative charges'!$E$13:$E$69)</f>
        <v>Upper South Island distributor</v>
      </c>
      <c r="K2585" s="70">
        <f t="shared" si="40"/>
        <v>465.01969748656046</v>
      </c>
    </row>
    <row r="2586" spans="1:11" x14ac:dyDescent="0.25">
      <c r="A2586" s="65">
        <v>44317</v>
      </c>
      <c r="B2586" s="66" t="s">
        <v>211</v>
      </c>
      <c r="C2586" s="66" t="s">
        <v>137</v>
      </c>
      <c r="D2586" s="67">
        <v>425630.63</v>
      </c>
      <c r="E2586" s="66">
        <v>0.1762</v>
      </c>
      <c r="F2586" s="67">
        <v>74996.117006</v>
      </c>
      <c r="G2586" s="66" t="s">
        <v>23</v>
      </c>
      <c r="H2586" s="68">
        <v>4.4647420451800904E-3</v>
      </c>
      <c r="I2586" s="87">
        <v>334.83831682193397</v>
      </c>
      <c r="J2586" s="69" t="str">
        <f>_xlfn.XLOOKUP(SimpleBB[[#This Row],[customer_code]],'Input  - indicative charges'!$B$13:$B$69,'Input  - indicative charges'!$E$13:$E$69)</f>
        <v>Lower North Island distributor</v>
      </c>
      <c r="K2586" s="70">
        <f t="shared" si="40"/>
        <v>309.54246726196737</v>
      </c>
    </row>
    <row r="2587" spans="1:11" x14ac:dyDescent="0.25">
      <c r="A2587" s="65">
        <v>44317</v>
      </c>
      <c r="B2587" s="66" t="s">
        <v>211</v>
      </c>
      <c r="C2587" s="66" t="s">
        <v>137</v>
      </c>
      <c r="D2587" s="67">
        <v>425630.63</v>
      </c>
      <c r="E2587" s="66">
        <v>0.1762</v>
      </c>
      <c r="F2587" s="67">
        <v>74996.117006</v>
      </c>
      <c r="G2587" s="66" t="s">
        <v>25</v>
      </c>
      <c r="H2587" s="68">
        <v>4.8961211157769503E-2</v>
      </c>
      <c r="I2587" s="87">
        <v>3671.9007207435502</v>
      </c>
      <c r="J2587" s="69" t="str">
        <f>_xlfn.XLOOKUP(SimpleBB[[#This Row],[customer_code]],'Input  - indicative charges'!$B$13:$B$69,'Input  - indicative charges'!$E$13:$E$69)</f>
        <v>North Island generation</v>
      </c>
      <c r="K2587" s="70">
        <f t="shared" si="40"/>
        <v>3394.5016192528533</v>
      </c>
    </row>
    <row r="2588" spans="1:11" x14ac:dyDescent="0.25">
      <c r="A2588" s="65">
        <v>44317</v>
      </c>
      <c r="B2588" s="66" t="s">
        <v>211</v>
      </c>
      <c r="C2588" s="66" t="s">
        <v>137</v>
      </c>
      <c r="D2588" s="67">
        <v>425630.63</v>
      </c>
      <c r="E2588" s="66">
        <v>0.1762</v>
      </c>
      <c r="F2588" s="67">
        <v>74996.117006</v>
      </c>
      <c r="G2588" s="66" t="s">
        <v>27</v>
      </c>
      <c r="H2588" s="68">
        <v>8.0698096543552304E-3</v>
      </c>
      <c r="I2588" s="87">
        <v>605.20438905417302</v>
      </c>
      <c r="J2588" s="69" t="str">
        <f>_xlfn.XLOOKUP(SimpleBB[[#This Row],[customer_code]],'Input  - indicative charges'!$B$13:$B$69,'Input  - indicative charges'!$E$13:$E$69)</f>
        <v>Lower North Island distributor</v>
      </c>
      <c r="K2588" s="70">
        <f t="shared" si="40"/>
        <v>559.48333979120218</v>
      </c>
    </row>
    <row r="2589" spans="1:11" x14ac:dyDescent="0.25">
      <c r="A2589" s="65">
        <v>44317</v>
      </c>
      <c r="B2589" s="66" t="s">
        <v>211</v>
      </c>
      <c r="C2589" s="66" t="s">
        <v>137</v>
      </c>
      <c r="D2589" s="67">
        <v>425630.63</v>
      </c>
      <c r="E2589" s="66">
        <v>0.1762</v>
      </c>
      <c r="F2589" s="67">
        <v>74996.117006</v>
      </c>
      <c r="G2589" s="66" t="s">
        <v>29</v>
      </c>
      <c r="H2589" s="68">
        <v>8.5937625146997598E-3</v>
      </c>
      <c r="I2589" s="87">
        <v>644.49881907420001</v>
      </c>
      <c r="J2589" s="69" t="str">
        <f>_xlfn.XLOOKUP(SimpleBB[[#This Row],[customer_code]],'Input  - indicative charges'!$B$13:$B$69,'Input  - indicative charges'!$E$13:$E$69)</f>
        <v>Lower North Island distributor</v>
      </c>
      <c r="K2589" s="70">
        <f t="shared" si="40"/>
        <v>595.80921471942997</v>
      </c>
    </row>
    <row r="2590" spans="1:11" x14ac:dyDescent="0.25">
      <c r="A2590" s="65">
        <v>44317</v>
      </c>
      <c r="B2590" s="66" t="s">
        <v>211</v>
      </c>
      <c r="C2590" s="66" t="s">
        <v>137</v>
      </c>
      <c r="D2590" s="67">
        <v>425630.63</v>
      </c>
      <c r="E2590" s="66">
        <v>0.1762</v>
      </c>
      <c r="F2590" s="67">
        <v>74996.117006</v>
      </c>
      <c r="G2590" s="66" t="s">
        <v>31</v>
      </c>
      <c r="H2590" s="68">
        <v>3.0137135200613102E-5</v>
      </c>
      <c r="I2590" s="87">
        <v>2.2601681177308199</v>
      </c>
      <c r="J2590" s="69" t="str">
        <f>_xlfn.XLOOKUP(SimpleBB[[#This Row],[customer_code]],'Input  - indicative charges'!$B$13:$B$69,'Input  - indicative charges'!$E$13:$E$69)</f>
        <v>Major Industrial</v>
      </c>
      <c r="K2590" s="70">
        <f t="shared" si="40"/>
        <v>2.0894204170823421</v>
      </c>
    </row>
    <row r="2591" spans="1:11" x14ac:dyDescent="0.25">
      <c r="A2591" s="65">
        <v>44317</v>
      </c>
      <c r="B2591" s="66" t="s">
        <v>211</v>
      </c>
      <c r="C2591" s="66" t="s">
        <v>137</v>
      </c>
      <c r="D2591" s="67">
        <v>425630.63</v>
      </c>
      <c r="E2591" s="66">
        <v>0.1762</v>
      </c>
      <c r="F2591" s="67">
        <v>74996.117006</v>
      </c>
      <c r="G2591" s="66" t="s">
        <v>34</v>
      </c>
      <c r="H2591" s="68">
        <v>7.23884078974592E-4</v>
      </c>
      <c r="I2591" s="87">
        <v>54.288495085559099</v>
      </c>
      <c r="J2591" s="69" t="str">
        <f>_xlfn.XLOOKUP(SimpleBB[[#This Row],[customer_code]],'Input  - indicative charges'!$B$13:$B$69,'Input  - indicative charges'!$E$13:$E$69)</f>
        <v>Major Industrial</v>
      </c>
      <c r="K2591" s="70">
        <f t="shared" si="40"/>
        <v>50.187191454733622</v>
      </c>
    </row>
    <row r="2592" spans="1:11" x14ac:dyDescent="0.25">
      <c r="A2592" s="65">
        <v>44317</v>
      </c>
      <c r="B2592" s="66" t="s">
        <v>211</v>
      </c>
      <c r="C2592" s="66" t="s">
        <v>137</v>
      </c>
      <c r="D2592" s="67">
        <v>425630.63</v>
      </c>
      <c r="E2592" s="66">
        <v>0.1762</v>
      </c>
      <c r="F2592" s="67">
        <v>74996.117006</v>
      </c>
      <c r="G2592" s="66" t="s">
        <v>36</v>
      </c>
      <c r="H2592" s="68">
        <v>4.4348831014478802E-3</v>
      </c>
      <c r="I2592" s="87">
        <v>332.599011984117</v>
      </c>
      <c r="J2592" s="69" t="str">
        <f>_xlfn.XLOOKUP(SimpleBB[[#This Row],[customer_code]],'Input  - indicative charges'!$B$13:$B$69,'Input  - indicative charges'!$E$13:$E$69)</f>
        <v>Upper South Island distributor</v>
      </c>
      <c r="K2592" s="70">
        <f t="shared" si="40"/>
        <v>307.47233397785413</v>
      </c>
    </row>
    <row r="2593" spans="1:11" x14ac:dyDescent="0.25">
      <c r="A2593" s="65">
        <v>44317</v>
      </c>
      <c r="B2593" s="66" t="s">
        <v>211</v>
      </c>
      <c r="C2593" s="66" t="s">
        <v>137</v>
      </c>
      <c r="D2593" s="67">
        <v>425630.63</v>
      </c>
      <c r="E2593" s="66">
        <v>0.1762</v>
      </c>
      <c r="F2593" s="67">
        <v>74996.117006</v>
      </c>
      <c r="G2593" s="66" t="s">
        <v>38</v>
      </c>
      <c r="H2593" s="68">
        <v>4.67503767614802E-5</v>
      </c>
      <c r="I2593" s="87">
        <v>3.50609672567855</v>
      </c>
      <c r="J2593" s="69" t="str">
        <f>_xlfn.XLOOKUP(SimpleBB[[#This Row],[customer_code]],'Input  - indicative charges'!$B$13:$B$69,'Input  - indicative charges'!$E$13:$E$69)</f>
        <v>North Island generation</v>
      </c>
      <c r="K2593" s="70">
        <f t="shared" si="40"/>
        <v>3.2412235290944773</v>
      </c>
    </row>
    <row r="2594" spans="1:11" x14ac:dyDescent="0.25">
      <c r="A2594" s="65">
        <v>44317</v>
      </c>
      <c r="B2594" s="66" t="s">
        <v>211</v>
      </c>
      <c r="C2594" s="66" t="s">
        <v>137</v>
      </c>
      <c r="D2594" s="67">
        <v>425630.63</v>
      </c>
      <c r="E2594" s="66">
        <v>0.1762</v>
      </c>
      <c r="F2594" s="67">
        <v>74996.117006</v>
      </c>
      <c r="G2594" s="66" t="s">
        <v>40</v>
      </c>
      <c r="H2594" s="68">
        <v>1.45774250555911E-5</v>
      </c>
      <c r="I2594" s="87">
        <v>1.0932502751153099</v>
      </c>
      <c r="J2594" s="69" t="str">
        <f>_xlfn.XLOOKUP(SimpleBB[[#This Row],[customer_code]],'Input  - indicative charges'!$B$13:$B$69,'Input  - indicative charges'!$E$13:$E$69)</f>
        <v>North Island generation</v>
      </c>
      <c r="K2594" s="70">
        <f t="shared" si="40"/>
        <v>1.0106590867674852</v>
      </c>
    </row>
    <row r="2595" spans="1:11" x14ac:dyDescent="0.25">
      <c r="A2595" s="65">
        <v>44317</v>
      </c>
      <c r="B2595" s="66" t="s">
        <v>211</v>
      </c>
      <c r="C2595" s="66" t="s">
        <v>137</v>
      </c>
      <c r="D2595" s="67">
        <v>425630.63</v>
      </c>
      <c r="E2595" s="66">
        <v>0.1762</v>
      </c>
      <c r="F2595" s="67">
        <v>74996.117006</v>
      </c>
      <c r="G2595" s="66" t="s">
        <v>42</v>
      </c>
      <c r="H2595" s="68">
        <v>0.25267538700680497</v>
      </c>
      <c r="I2595" s="87">
        <v>18949.672888498601</v>
      </c>
      <c r="J2595" s="69" t="str">
        <f>_xlfn.XLOOKUP(SimpleBB[[#This Row],[customer_code]],'Input  - indicative charges'!$B$13:$B$69,'Input  - indicative charges'!$E$13:$E$69)</f>
        <v>South Island generation</v>
      </c>
      <c r="K2595" s="70">
        <f t="shared" si="40"/>
        <v>17518.092180688047</v>
      </c>
    </row>
    <row r="2596" spans="1:11" x14ac:dyDescent="0.25">
      <c r="A2596" s="65">
        <v>44317</v>
      </c>
      <c r="B2596" s="66" t="s">
        <v>211</v>
      </c>
      <c r="C2596" s="66" t="s">
        <v>137</v>
      </c>
      <c r="D2596" s="67">
        <v>425630.63</v>
      </c>
      <c r="E2596" s="66">
        <v>0.1762</v>
      </c>
      <c r="F2596" s="67">
        <v>74996.117006</v>
      </c>
      <c r="G2596" s="66" t="s">
        <v>44</v>
      </c>
      <c r="H2596" s="68">
        <v>5.59587066061445E-4</v>
      </c>
      <c r="I2596" s="87">
        <v>41.966857081388298</v>
      </c>
      <c r="J2596" s="69" t="str">
        <f>_xlfn.XLOOKUP(SimpleBB[[#This Row],[customer_code]],'Input  - indicative charges'!$B$13:$B$69,'Input  - indicative charges'!$E$13:$E$69)</f>
        <v>Major Industrial</v>
      </c>
      <c r="K2596" s="70">
        <f t="shared" si="40"/>
        <v>38.796409585082294</v>
      </c>
    </row>
    <row r="2597" spans="1:11" x14ac:dyDescent="0.25">
      <c r="A2597" s="65">
        <v>44317</v>
      </c>
      <c r="B2597" s="66" t="s">
        <v>211</v>
      </c>
      <c r="C2597" s="66" t="s">
        <v>137</v>
      </c>
      <c r="D2597" s="67">
        <v>425630.63</v>
      </c>
      <c r="E2597" s="66">
        <v>0.1762</v>
      </c>
      <c r="F2597" s="67">
        <v>74996.117006</v>
      </c>
      <c r="G2597" s="66" t="s">
        <v>46</v>
      </c>
      <c r="H2597" s="68">
        <v>8.4418694751931499E-3</v>
      </c>
      <c r="I2597" s="87">
        <v>633.10743091096504</v>
      </c>
      <c r="J2597" s="69" t="str">
        <f>_xlfn.XLOOKUP(SimpleBB[[#This Row],[customer_code]],'Input  - indicative charges'!$B$13:$B$69,'Input  - indicative charges'!$E$13:$E$69)</f>
        <v>Upper South Island distributor</v>
      </c>
      <c r="K2597" s="70">
        <f t="shared" si="40"/>
        <v>585.27840560817253</v>
      </c>
    </row>
    <row r="2598" spans="1:11" x14ac:dyDescent="0.25">
      <c r="A2598" s="65">
        <v>44317</v>
      </c>
      <c r="B2598" s="66" t="s">
        <v>211</v>
      </c>
      <c r="C2598" s="66" t="s">
        <v>137</v>
      </c>
      <c r="D2598" s="67">
        <v>425630.63</v>
      </c>
      <c r="E2598" s="66">
        <v>0.1762</v>
      </c>
      <c r="F2598" s="67">
        <v>74996.117006</v>
      </c>
      <c r="G2598" s="66" t="s">
        <v>48</v>
      </c>
      <c r="H2598" s="68">
        <v>1.16456763628202E-2</v>
      </c>
      <c r="I2598" s="87">
        <v>873.38050712007805</v>
      </c>
      <c r="J2598" s="69" t="str">
        <f>_xlfn.XLOOKUP(SimpleBB[[#This Row],[customer_code]],'Input  - indicative charges'!$B$13:$B$69,'Input  - indicative charges'!$E$13:$E$69)</f>
        <v>North Island generation</v>
      </c>
      <c r="K2598" s="70">
        <f t="shared" si="40"/>
        <v>807.39970143927007</v>
      </c>
    </row>
    <row r="2599" spans="1:11" x14ac:dyDescent="0.25">
      <c r="A2599" s="65">
        <v>44317</v>
      </c>
      <c r="B2599" s="66" t="s">
        <v>211</v>
      </c>
      <c r="C2599" s="66" t="s">
        <v>137</v>
      </c>
      <c r="D2599" s="67">
        <v>425630.63</v>
      </c>
      <c r="E2599" s="66">
        <v>0.1762</v>
      </c>
      <c r="F2599" s="67">
        <v>74996.117006</v>
      </c>
      <c r="G2599" s="66" t="s">
        <v>50</v>
      </c>
      <c r="H2599" s="68">
        <v>2.4450932327074498E-3</v>
      </c>
      <c r="I2599" s="87">
        <v>183.372498170706</v>
      </c>
      <c r="J2599" s="69" t="str">
        <f>_xlfn.XLOOKUP(SimpleBB[[#This Row],[customer_code]],'Input  - indicative charges'!$B$13:$B$69,'Input  - indicative charges'!$E$13:$E$69)</f>
        <v>North Island generation</v>
      </c>
      <c r="K2599" s="70">
        <f t="shared" si="40"/>
        <v>169.51935504423338</v>
      </c>
    </row>
    <row r="2600" spans="1:11" x14ac:dyDescent="0.25">
      <c r="A2600" s="65">
        <v>44317</v>
      </c>
      <c r="B2600" s="66" t="s">
        <v>211</v>
      </c>
      <c r="C2600" s="66" t="s">
        <v>137</v>
      </c>
      <c r="D2600" s="67">
        <v>425630.63</v>
      </c>
      <c r="E2600" s="66">
        <v>0.1762</v>
      </c>
      <c r="F2600" s="67">
        <v>74996.117006</v>
      </c>
      <c r="G2600" s="66" t="s">
        <v>52</v>
      </c>
      <c r="H2600" s="68">
        <v>4.9137954314103904E-3</v>
      </c>
      <c r="I2600" s="87">
        <v>368.51557711760199</v>
      </c>
      <c r="J2600" s="69" t="str">
        <f>_xlfn.XLOOKUP(SimpleBB[[#This Row],[customer_code]],'Input  - indicative charges'!$B$13:$B$69,'Input  - indicative charges'!$E$13:$E$69)</f>
        <v>North Island generation</v>
      </c>
      <c r="K2600" s="70">
        <f t="shared" si="40"/>
        <v>340.67552975459813</v>
      </c>
    </row>
    <row r="2601" spans="1:11" x14ac:dyDescent="0.25">
      <c r="A2601" s="65">
        <v>44317</v>
      </c>
      <c r="B2601" s="66" t="s">
        <v>211</v>
      </c>
      <c r="C2601" s="66" t="s">
        <v>137</v>
      </c>
      <c r="D2601" s="67">
        <v>425630.63</v>
      </c>
      <c r="E2601" s="66">
        <v>0.1762</v>
      </c>
      <c r="F2601" s="67">
        <v>74996.117006</v>
      </c>
      <c r="G2601" s="66" t="s">
        <v>54</v>
      </c>
      <c r="H2601" s="68">
        <v>7.0759748136511804E-4</v>
      </c>
      <c r="I2601" s="87">
        <v>53.067063505609298</v>
      </c>
      <c r="J2601" s="69" t="str">
        <f>_xlfn.XLOOKUP(SimpleBB[[#This Row],[customer_code]],'Input  - indicative charges'!$B$13:$B$69,'Input  - indicative charges'!$E$13:$E$69)</f>
        <v>Upper South Island distributor</v>
      </c>
      <c r="K2601" s="70">
        <f t="shared" si="40"/>
        <v>49.058034706969863</v>
      </c>
    </row>
    <row r="2602" spans="1:11" x14ac:dyDescent="0.25">
      <c r="A2602" s="65">
        <v>44317</v>
      </c>
      <c r="B2602" s="66" t="s">
        <v>211</v>
      </c>
      <c r="C2602" s="66" t="s">
        <v>137</v>
      </c>
      <c r="D2602" s="67">
        <v>425630.63</v>
      </c>
      <c r="E2602" s="66">
        <v>0.1762</v>
      </c>
      <c r="F2602" s="67">
        <v>74996.117006</v>
      </c>
      <c r="G2602" s="66" t="s">
        <v>56</v>
      </c>
      <c r="H2602" s="68">
        <v>3.03358020556041E-2</v>
      </c>
      <c r="I2602" s="87">
        <v>2275.0673604329399</v>
      </c>
      <c r="J2602" s="69" t="str">
        <f>_xlfn.XLOOKUP(SimpleBB[[#This Row],[customer_code]],'Input  - indicative charges'!$B$13:$B$69,'Input  - indicative charges'!$E$13:$E$69)</f>
        <v>Upper North Island distributor</v>
      </c>
      <c r="K2602" s="70">
        <f t="shared" si="40"/>
        <v>2103.1940747393351</v>
      </c>
    </row>
    <row r="2603" spans="1:11" x14ac:dyDescent="0.25">
      <c r="A2603" s="65">
        <v>44317</v>
      </c>
      <c r="B2603" s="66" t="s">
        <v>211</v>
      </c>
      <c r="C2603" s="66" t="s">
        <v>137</v>
      </c>
      <c r="D2603" s="67">
        <v>425630.63</v>
      </c>
      <c r="E2603" s="66">
        <v>0.1762</v>
      </c>
      <c r="F2603" s="67">
        <v>74996.117006</v>
      </c>
      <c r="G2603" s="66" t="s">
        <v>58</v>
      </c>
      <c r="H2603" s="68">
        <v>3.0315642051337798E-3</v>
      </c>
      <c r="I2603" s="87">
        <v>227.355543839414</v>
      </c>
      <c r="J2603" s="69" t="str">
        <f>_xlfn.XLOOKUP(SimpleBB[[#This Row],[customer_code]],'Input  - indicative charges'!$B$13:$B$69,'Input  - indicative charges'!$E$13:$E$69)</f>
        <v>North Island generation</v>
      </c>
      <c r="K2603" s="70">
        <f t="shared" si="40"/>
        <v>210.17963730585961</v>
      </c>
    </row>
    <row r="2604" spans="1:11" x14ac:dyDescent="0.25">
      <c r="A2604" s="65">
        <v>44317</v>
      </c>
      <c r="B2604" s="66" t="s">
        <v>211</v>
      </c>
      <c r="C2604" s="66" t="s">
        <v>137</v>
      </c>
      <c r="D2604" s="67">
        <v>425630.63</v>
      </c>
      <c r="E2604" s="66">
        <v>0.1762</v>
      </c>
      <c r="F2604" s="67">
        <v>74996.117006</v>
      </c>
      <c r="G2604" s="66" t="s">
        <v>60</v>
      </c>
      <c r="H2604" s="68">
        <v>1.50382416660236E-2</v>
      </c>
      <c r="I2604" s="87">
        <v>1127.80973154961</v>
      </c>
      <c r="J2604" s="69" t="str">
        <f>_xlfn.XLOOKUP(SimpleBB[[#This Row],[customer_code]],'Input  - indicative charges'!$B$13:$B$69,'Input  - indicative charges'!$E$13:$E$69)</f>
        <v>Major Industrial</v>
      </c>
      <c r="K2604" s="70">
        <f t="shared" si="40"/>
        <v>1042.6076986033124</v>
      </c>
    </row>
    <row r="2605" spans="1:11" x14ac:dyDescent="0.25">
      <c r="A2605" s="65">
        <v>44317</v>
      </c>
      <c r="B2605" s="66" t="s">
        <v>211</v>
      </c>
      <c r="C2605" s="66" t="s">
        <v>137</v>
      </c>
      <c r="D2605" s="67">
        <v>425630.63</v>
      </c>
      <c r="E2605" s="66">
        <v>0.1762</v>
      </c>
      <c r="F2605" s="67">
        <v>74996.117006</v>
      </c>
      <c r="G2605" s="66" t="s">
        <v>62</v>
      </c>
      <c r="H2605" s="68">
        <v>1.15070896719736E-2</v>
      </c>
      <c r="I2605" s="87">
        <v>862.98704343787199</v>
      </c>
      <c r="J2605" s="69" t="str">
        <f>_xlfn.XLOOKUP(SimpleBB[[#This Row],[customer_code]],'Input  - indicative charges'!$B$13:$B$69,'Input  - indicative charges'!$E$13:$E$69)</f>
        <v>Major Industrial</v>
      </c>
      <c r="K2605" s="70">
        <f t="shared" si="40"/>
        <v>797.79142714699833</v>
      </c>
    </row>
    <row r="2606" spans="1:11" x14ac:dyDescent="0.25">
      <c r="A2606" s="65">
        <v>44317</v>
      </c>
      <c r="B2606" s="66" t="s">
        <v>211</v>
      </c>
      <c r="C2606" s="66" t="s">
        <v>137</v>
      </c>
      <c r="D2606" s="67">
        <v>425630.63</v>
      </c>
      <c r="E2606" s="66">
        <v>0.1762</v>
      </c>
      <c r="F2606" s="67">
        <v>74996.117006</v>
      </c>
      <c r="G2606" s="66" t="s">
        <v>64</v>
      </c>
      <c r="H2606" s="68">
        <v>5.9545007970645603E-4</v>
      </c>
      <c r="I2606" s="87">
        <v>44.656443848897403</v>
      </c>
      <c r="J2606" s="69" t="str">
        <f>_xlfn.XLOOKUP(SimpleBB[[#This Row],[customer_code]],'Input  - indicative charges'!$B$13:$B$69,'Input  - indicative charges'!$E$13:$E$69)</f>
        <v>Major Industrial</v>
      </c>
      <c r="K2606" s="70">
        <f t="shared" si="40"/>
        <v>41.282807593027869</v>
      </c>
    </row>
    <row r="2607" spans="1:11" x14ac:dyDescent="0.25">
      <c r="A2607" s="65">
        <v>44317</v>
      </c>
      <c r="B2607" s="66" t="s">
        <v>211</v>
      </c>
      <c r="C2607" s="66" t="s">
        <v>137</v>
      </c>
      <c r="D2607" s="67">
        <v>425630.63</v>
      </c>
      <c r="E2607" s="66">
        <v>0.1762</v>
      </c>
      <c r="F2607" s="67">
        <v>74996.117006</v>
      </c>
      <c r="G2607" s="66" t="s">
        <v>66</v>
      </c>
      <c r="H2607" s="68">
        <v>4.4803803834727998E-2</v>
      </c>
      <c r="I2607" s="87">
        <v>3360.1113147031301</v>
      </c>
      <c r="J2607" s="69" t="str">
        <f>_xlfn.XLOOKUP(SimpleBB[[#This Row],[customer_code]],'Input  - indicative charges'!$B$13:$B$69,'Input  - indicative charges'!$E$13:$E$69)</f>
        <v>Upper South Island distributor</v>
      </c>
      <c r="K2607" s="70">
        <f t="shared" si="40"/>
        <v>3106.2667991524409</v>
      </c>
    </row>
    <row r="2608" spans="1:11" x14ac:dyDescent="0.25">
      <c r="A2608" s="65">
        <v>44317</v>
      </c>
      <c r="B2608" s="66" t="s">
        <v>211</v>
      </c>
      <c r="C2608" s="66" t="s">
        <v>137</v>
      </c>
      <c r="D2608" s="67">
        <v>425630.63</v>
      </c>
      <c r="E2608" s="66">
        <v>0.1762</v>
      </c>
      <c r="F2608" s="67">
        <v>74996.117006</v>
      </c>
      <c r="G2608" s="66" t="s">
        <v>68</v>
      </c>
      <c r="H2608" s="68">
        <v>1.18214068410235E-2</v>
      </c>
      <c r="I2608" s="87">
        <v>886.55961062492997</v>
      </c>
      <c r="J2608" s="69" t="str">
        <f>_xlfn.XLOOKUP(SimpleBB[[#This Row],[customer_code]],'Input  - indicative charges'!$B$13:$B$69,'Input  - indicative charges'!$E$13:$E$69)</f>
        <v>Major Industrial</v>
      </c>
      <c r="K2608" s="70">
        <f t="shared" si="40"/>
        <v>819.58317032632146</v>
      </c>
    </row>
    <row r="2609" spans="1:11" x14ac:dyDescent="0.25">
      <c r="A2609" s="65">
        <v>44317</v>
      </c>
      <c r="B2609" s="66" t="s">
        <v>211</v>
      </c>
      <c r="C2609" s="66" t="s">
        <v>137</v>
      </c>
      <c r="D2609" s="67">
        <v>425630.63</v>
      </c>
      <c r="E2609" s="66">
        <v>0.1762</v>
      </c>
      <c r="F2609" s="67">
        <v>74996.117006</v>
      </c>
      <c r="G2609" s="66" t="s">
        <v>70</v>
      </c>
      <c r="H2609" s="68">
        <v>5.5968341648645697E-2</v>
      </c>
      <c r="I2609" s="87">
        <v>4197.4082989136105</v>
      </c>
      <c r="J2609" s="69" t="str">
        <f>_xlfn.XLOOKUP(SimpleBB[[#This Row],[customer_code]],'Input  - indicative charges'!$B$13:$B$69,'Input  - indicative charges'!$E$13:$E$69)</f>
        <v>Lower North Island distributor</v>
      </c>
      <c r="K2609" s="70">
        <f t="shared" si="40"/>
        <v>3880.308960107835</v>
      </c>
    </row>
    <row r="2610" spans="1:11" x14ac:dyDescent="0.25">
      <c r="A2610" s="65">
        <v>44317</v>
      </c>
      <c r="B2610" s="66" t="s">
        <v>211</v>
      </c>
      <c r="C2610" s="66" t="s">
        <v>137</v>
      </c>
      <c r="D2610" s="67">
        <v>425630.63</v>
      </c>
      <c r="E2610" s="66">
        <v>0.1762</v>
      </c>
      <c r="F2610" s="67">
        <v>74996.117006</v>
      </c>
      <c r="G2610" s="66" t="s">
        <v>72</v>
      </c>
      <c r="H2610" s="68">
        <v>5.3934675331619901E-3</v>
      </c>
      <c r="I2610" s="87">
        <v>404.489122185079</v>
      </c>
      <c r="J2610" s="69" t="str">
        <f>_xlfn.XLOOKUP(SimpleBB[[#This Row],[customer_code]],'Input  - indicative charges'!$B$13:$B$69,'Input  - indicative charges'!$E$13:$E$69)</f>
        <v>Lower South Island distributor</v>
      </c>
      <c r="K2610" s="70">
        <f t="shared" si="40"/>
        <v>373.9314008330212</v>
      </c>
    </row>
    <row r="2611" spans="1:11" x14ac:dyDescent="0.25">
      <c r="A2611" s="65">
        <v>44317</v>
      </c>
      <c r="B2611" s="66" t="s">
        <v>211</v>
      </c>
      <c r="C2611" s="66" t="s">
        <v>137</v>
      </c>
      <c r="D2611" s="67">
        <v>425630.63</v>
      </c>
      <c r="E2611" s="66">
        <v>0.1762</v>
      </c>
      <c r="F2611" s="67">
        <v>74996.117006</v>
      </c>
      <c r="G2611" s="66" t="s">
        <v>74</v>
      </c>
      <c r="H2611" s="68">
        <v>7.2885734749365399E-5</v>
      </c>
      <c r="I2611" s="87">
        <v>5.4661470913316803</v>
      </c>
      <c r="J2611" s="69" t="str">
        <f>_xlfn.XLOOKUP(SimpleBB[[#This Row],[customer_code]],'Input  - indicative charges'!$B$13:$B$69,'Input  - indicative charges'!$E$13:$E$69)</f>
        <v>Major Industrial</v>
      </c>
      <c r="K2611" s="70">
        <f t="shared" si="40"/>
        <v>5.0531990278981063</v>
      </c>
    </row>
    <row r="2612" spans="1:11" x14ac:dyDescent="0.25">
      <c r="A2612" s="65">
        <v>44317</v>
      </c>
      <c r="B2612" s="66" t="s">
        <v>211</v>
      </c>
      <c r="C2612" s="66" t="s">
        <v>137</v>
      </c>
      <c r="D2612" s="67">
        <v>425630.63</v>
      </c>
      <c r="E2612" s="66">
        <v>0.1762</v>
      </c>
      <c r="F2612" s="67">
        <v>74996.117006</v>
      </c>
      <c r="G2612" s="66" t="s">
        <v>76</v>
      </c>
      <c r="H2612" s="68">
        <v>9.4578372750270105E-4</v>
      </c>
      <c r="I2612" s="87">
        <v>70.930107090163403</v>
      </c>
      <c r="J2612" s="69" t="str">
        <f>_xlfn.XLOOKUP(SimpleBB[[#This Row],[customer_code]],'Input  - indicative charges'!$B$13:$B$69,'Input  - indicative charges'!$E$13:$E$69)</f>
        <v>Lower North Island distributor</v>
      </c>
      <c r="K2612" s="70">
        <f t="shared" si="40"/>
        <v>65.571588581126505</v>
      </c>
    </row>
    <row r="2613" spans="1:11" x14ac:dyDescent="0.25">
      <c r="A2613" s="65">
        <v>44317</v>
      </c>
      <c r="B2613" s="66" t="s">
        <v>211</v>
      </c>
      <c r="C2613" s="66" t="s">
        <v>137</v>
      </c>
      <c r="D2613" s="67">
        <v>425630.63</v>
      </c>
      <c r="E2613" s="66">
        <v>0.1762</v>
      </c>
      <c r="F2613" s="67">
        <v>74996.117006</v>
      </c>
      <c r="G2613" s="66" t="s">
        <v>78</v>
      </c>
      <c r="H2613" s="68">
        <v>4.6182561553374303E-5</v>
      </c>
      <c r="I2613" s="87">
        <v>3.46351278989366</v>
      </c>
      <c r="J2613" s="69" t="str">
        <f>_xlfn.XLOOKUP(SimpleBB[[#This Row],[customer_code]],'Input  - indicative charges'!$B$13:$B$69,'Input  - indicative charges'!$E$13:$E$69)</f>
        <v>North Island generation</v>
      </c>
      <c r="K2613" s="70">
        <f t="shared" si="40"/>
        <v>3.2018566589175794</v>
      </c>
    </row>
    <row r="2614" spans="1:11" x14ac:dyDescent="0.25">
      <c r="A2614" s="65">
        <v>44317</v>
      </c>
      <c r="B2614" s="66" t="s">
        <v>211</v>
      </c>
      <c r="C2614" s="66" t="s">
        <v>137</v>
      </c>
      <c r="D2614" s="67">
        <v>425630.63</v>
      </c>
      <c r="E2614" s="66">
        <v>0.1762</v>
      </c>
      <c r="F2614" s="67">
        <v>74996.117006</v>
      </c>
      <c r="G2614" s="66" t="s">
        <v>80</v>
      </c>
      <c r="H2614" s="68">
        <v>1.1176595434912099E-5</v>
      </c>
      <c r="I2614" s="87">
        <v>0.83820125896539399</v>
      </c>
      <c r="J2614" s="69" t="str">
        <f>_xlfn.XLOOKUP(SimpleBB[[#This Row],[customer_code]],'Input  - indicative charges'!$B$13:$B$69,'Input  - indicative charges'!$E$13:$E$69)</f>
        <v>Major Industrial</v>
      </c>
      <c r="K2614" s="70">
        <f t="shared" si="40"/>
        <v>0.7748781209535669</v>
      </c>
    </row>
    <row r="2615" spans="1:11" x14ac:dyDescent="0.25">
      <c r="A2615" s="65">
        <v>44317</v>
      </c>
      <c r="B2615" s="66" t="s">
        <v>211</v>
      </c>
      <c r="C2615" s="66" t="s">
        <v>137</v>
      </c>
      <c r="D2615" s="67">
        <v>425630.63</v>
      </c>
      <c r="E2615" s="66">
        <v>0.1762</v>
      </c>
      <c r="F2615" s="67">
        <v>74996.117006</v>
      </c>
      <c r="G2615" s="66" t="s">
        <v>82</v>
      </c>
      <c r="H2615" s="68">
        <v>9.1573146021038301E-3</v>
      </c>
      <c r="I2615" s="87">
        <v>686.76303736013097</v>
      </c>
      <c r="J2615" s="69" t="str">
        <f>_xlfn.XLOOKUP(SimpleBB[[#This Row],[customer_code]],'Input  - indicative charges'!$B$13:$B$69,'Input  - indicative charges'!$E$13:$E$69)</f>
        <v>Major Industrial</v>
      </c>
      <c r="K2615" s="70">
        <f t="shared" si="40"/>
        <v>634.88052092266446</v>
      </c>
    </row>
    <row r="2616" spans="1:11" x14ac:dyDescent="0.25">
      <c r="A2616" s="65">
        <v>44317</v>
      </c>
      <c r="B2616" s="66" t="s">
        <v>211</v>
      </c>
      <c r="C2616" s="66" t="s">
        <v>137</v>
      </c>
      <c r="D2616" s="67">
        <v>425630.63</v>
      </c>
      <c r="E2616" s="66">
        <v>0.1762</v>
      </c>
      <c r="F2616" s="67">
        <v>74996.117006</v>
      </c>
      <c r="G2616" s="66" t="s">
        <v>84</v>
      </c>
      <c r="H2616" s="68">
        <v>2.3494520895671001E-7</v>
      </c>
      <c r="I2616" s="87">
        <v>1.7619978380916501E-2</v>
      </c>
      <c r="J2616" s="69" t="str">
        <f>_xlfn.XLOOKUP(SimpleBB[[#This Row],[customer_code]],'Input  - indicative charges'!$B$13:$B$69,'Input  - indicative charges'!$E$13:$E$69)</f>
        <v>Major Industrial</v>
      </c>
      <c r="K2616" s="70">
        <f t="shared" si="40"/>
        <v>1.6288851386240571E-2</v>
      </c>
    </row>
    <row r="2617" spans="1:11" x14ac:dyDescent="0.25">
      <c r="A2617" s="65">
        <v>44317</v>
      </c>
      <c r="B2617" s="66" t="s">
        <v>211</v>
      </c>
      <c r="C2617" s="66" t="s">
        <v>137</v>
      </c>
      <c r="D2617" s="67">
        <v>425630.63</v>
      </c>
      <c r="E2617" s="66">
        <v>0.1762</v>
      </c>
      <c r="F2617" s="67">
        <v>74996.117006</v>
      </c>
      <c r="G2617" s="66" t="s">
        <v>86</v>
      </c>
      <c r="H2617" s="68">
        <v>3.3159788510307801E-5</v>
      </c>
      <c r="I2617" s="87">
        <v>2.4868553790132601</v>
      </c>
      <c r="J2617" s="69" t="str">
        <f>_xlfn.XLOOKUP(SimpleBB[[#This Row],[customer_code]],'Input  - indicative charges'!$B$13:$B$69,'Input  - indicative charges'!$E$13:$E$69)</f>
        <v>North Island generation</v>
      </c>
      <c r="K2617" s="70">
        <f t="shared" si="40"/>
        <v>2.2989822582127903</v>
      </c>
    </row>
    <row r="2618" spans="1:11" x14ac:dyDescent="0.25">
      <c r="A2618" s="65">
        <v>44317</v>
      </c>
      <c r="B2618" s="66" t="s">
        <v>211</v>
      </c>
      <c r="C2618" s="66" t="s">
        <v>137</v>
      </c>
      <c r="D2618" s="67">
        <v>425630.63</v>
      </c>
      <c r="E2618" s="66">
        <v>0.1762</v>
      </c>
      <c r="F2618" s="67">
        <v>74996.117006</v>
      </c>
      <c r="G2618" s="66" t="s">
        <v>88</v>
      </c>
      <c r="H2618" s="68">
        <v>1.7732432903869301E-3</v>
      </c>
      <c r="I2618" s="87">
        <v>132.986361285963</v>
      </c>
      <c r="J2618" s="69" t="str">
        <f>_xlfn.XLOOKUP(SimpleBB[[#This Row],[customer_code]],'Input  - indicative charges'!$B$13:$B$69,'Input  - indicative charges'!$E$13:$E$69)</f>
        <v>North Island generation</v>
      </c>
      <c r="K2618" s="70">
        <f t="shared" si="40"/>
        <v>122.93971244198958</v>
      </c>
    </row>
    <row r="2619" spans="1:11" x14ac:dyDescent="0.25">
      <c r="A2619" s="65">
        <v>44317</v>
      </c>
      <c r="B2619" s="66" t="s">
        <v>211</v>
      </c>
      <c r="C2619" s="66" t="s">
        <v>137</v>
      </c>
      <c r="D2619" s="67">
        <v>425630.63</v>
      </c>
      <c r="E2619" s="66">
        <v>0.1762</v>
      </c>
      <c r="F2619" s="67">
        <v>74996.117006</v>
      </c>
      <c r="G2619" s="66" t="s">
        <v>90</v>
      </c>
      <c r="H2619" s="68">
        <v>8.5274623882075698E-3</v>
      </c>
      <c r="I2619" s="87">
        <v>639.52656703027901</v>
      </c>
      <c r="J2619" s="69" t="str">
        <f>_xlfn.XLOOKUP(SimpleBB[[#This Row],[customer_code]],'Input  - indicative charges'!$B$13:$B$69,'Input  - indicative charges'!$E$13:$E$69)</f>
        <v>Upper South Island distributor</v>
      </c>
      <c r="K2619" s="70">
        <f t="shared" si="40"/>
        <v>591.21259871642292</v>
      </c>
    </row>
    <row r="2620" spans="1:11" x14ac:dyDescent="0.25">
      <c r="A2620" s="65">
        <v>44317</v>
      </c>
      <c r="B2620" s="66" t="s">
        <v>211</v>
      </c>
      <c r="C2620" s="66" t="s">
        <v>137</v>
      </c>
      <c r="D2620" s="67">
        <v>425630.63</v>
      </c>
      <c r="E2620" s="66">
        <v>0.1762</v>
      </c>
      <c r="F2620" s="67">
        <v>74996.117006</v>
      </c>
      <c r="G2620" s="66" t="s">
        <v>92</v>
      </c>
      <c r="H2620" s="68">
        <v>2.1563605213209701E-5</v>
      </c>
      <c r="I2620" s="87">
        <v>1.61718665964106</v>
      </c>
      <c r="J2620" s="69" t="str">
        <f>_xlfn.XLOOKUP(SimpleBB[[#This Row],[customer_code]],'Input  - indicative charges'!$B$13:$B$69,'Input  - indicative charges'!$E$13:$E$69)</f>
        <v>North Island generation</v>
      </c>
      <c r="K2620" s="70">
        <f t="shared" si="40"/>
        <v>1.4950139320962015</v>
      </c>
    </row>
    <row r="2621" spans="1:11" x14ac:dyDescent="0.25">
      <c r="A2621" s="65">
        <v>44317</v>
      </c>
      <c r="B2621" s="66" t="s">
        <v>211</v>
      </c>
      <c r="C2621" s="66" t="s">
        <v>137</v>
      </c>
      <c r="D2621" s="67">
        <v>425630.63</v>
      </c>
      <c r="E2621" s="66">
        <v>0.1762</v>
      </c>
      <c r="F2621" s="67">
        <v>74996.117006</v>
      </c>
      <c r="G2621" s="66" t="s">
        <v>94</v>
      </c>
      <c r="H2621" s="68">
        <v>1.27265944186499E-4</v>
      </c>
      <c r="I2621" s="87">
        <v>9.5444516410897897</v>
      </c>
      <c r="J2621" s="69" t="str">
        <f>_xlfn.XLOOKUP(SimpleBB[[#This Row],[customer_code]],'Input  - indicative charges'!$B$13:$B$69,'Input  - indicative charges'!$E$13:$E$69)</f>
        <v>North Island generation</v>
      </c>
      <c r="K2621" s="70">
        <f t="shared" si="40"/>
        <v>8.8234021054902598</v>
      </c>
    </row>
    <row r="2622" spans="1:11" x14ac:dyDescent="0.25">
      <c r="A2622" s="65">
        <v>44317</v>
      </c>
      <c r="B2622" s="66" t="s">
        <v>211</v>
      </c>
      <c r="C2622" s="66" t="s">
        <v>137</v>
      </c>
      <c r="D2622" s="67">
        <v>425630.63</v>
      </c>
      <c r="E2622" s="66">
        <v>0.1762</v>
      </c>
      <c r="F2622" s="67">
        <v>74996.117006</v>
      </c>
      <c r="G2622" s="66" t="s">
        <v>96</v>
      </c>
      <c r="H2622" s="68">
        <v>3.86666710727036E-3</v>
      </c>
      <c r="I2622" s="87">
        <v>289.98501880010002</v>
      </c>
      <c r="J2622" s="69" t="str">
        <f>_xlfn.XLOOKUP(SimpleBB[[#This Row],[customer_code]],'Input  - indicative charges'!$B$13:$B$69,'Input  - indicative charges'!$E$13:$E$69)</f>
        <v>Upper North Island distributor</v>
      </c>
      <c r="K2622" s="70">
        <f t="shared" si="40"/>
        <v>268.07767713193493</v>
      </c>
    </row>
    <row r="2623" spans="1:11" x14ac:dyDescent="0.25">
      <c r="A2623" s="65">
        <v>44317</v>
      </c>
      <c r="B2623" s="66" t="s">
        <v>211</v>
      </c>
      <c r="C2623" s="66" t="s">
        <v>137</v>
      </c>
      <c r="D2623" s="67">
        <v>425630.63</v>
      </c>
      <c r="E2623" s="66">
        <v>0.1762</v>
      </c>
      <c r="F2623" s="67">
        <v>74996.117006</v>
      </c>
      <c r="G2623" s="66" t="s">
        <v>98</v>
      </c>
      <c r="H2623" s="68">
        <v>1.1544091504364E-3</v>
      </c>
      <c r="I2623" s="87">
        <v>86.576203718925498</v>
      </c>
      <c r="J2623" s="69" t="str">
        <f>_xlfn.XLOOKUP(SimpleBB[[#This Row],[customer_code]],'Input  - indicative charges'!$B$13:$B$69,'Input  - indicative charges'!$E$13:$E$69)</f>
        <v>Major Industrial</v>
      </c>
      <c r="K2623" s="70">
        <f t="shared" si="40"/>
        <v>80.035677994351374</v>
      </c>
    </row>
    <row r="2624" spans="1:11" x14ac:dyDescent="0.25">
      <c r="A2624" s="65">
        <v>44317</v>
      </c>
      <c r="B2624" s="66" t="s">
        <v>211</v>
      </c>
      <c r="C2624" s="66" t="s">
        <v>137</v>
      </c>
      <c r="D2624" s="67">
        <v>425630.63</v>
      </c>
      <c r="E2624" s="66">
        <v>0.1762</v>
      </c>
      <c r="F2624" s="67">
        <v>74996.117006</v>
      </c>
      <c r="G2624" s="66" t="s">
        <v>100</v>
      </c>
      <c r="H2624" s="68">
        <v>1.6701975183571599E-4</v>
      </c>
      <c r="I2624" s="87">
        <v>12.525832850984401</v>
      </c>
      <c r="J2624" s="69" t="str">
        <f>_xlfn.XLOOKUP(SimpleBB[[#This Row],[customer_code]],'Input  - indicative charges'!$B$13:$B$69,'Input  - indicative charges'!$E$13:$E$69)</f>
        <v>North Island generation</v>
      </c>
      <c r="K2624" s="70">
        <f t="shared" si="40"/>
        <v>11.579550518606384</v>
      </c>
    </row>
    <row r="2625" spans="1:11" x14ac:dyDescent="0.25">
      <c r="A2625" s="65">
        <v>44317</v>
      </c>
      <c r="B2625" s="66" t="s">
        <v>211</v>
      </c>
      <c r="C2625" s="66" t="s">
        <v>137</v>
      </c>
      <c r="D2625" s="67">
        <v>425630.63</v>
      </c>
      <c r="E2625" s="66">
        <v>0.1762</v>
      </c>
      <c r="F2625" s="67">
        <v>74996.117006</v>
      </c>
      <c r="G2625" s="66" t="s">
        <v>102</v>
      </c>
      <c r="H2625" s="68">
        <v>4.9373182885677401E-2</v>
      </c>
      <c r="I2625" s="87">
        <v>3702.7970006528899</v>
      </c>
      <c r="J2625" s="69" t="str">
        <f>_xlfn.XLOOKUP(SimpleBB[[#This Row],[customer_code]],'Input  - indicative charges'!$B$13:$B$69,'Input  - indicative charges'!$E$13:$E$69)</f>
        <v>Lower North Island distributor</v>
      </c>
      <c r="K2625" s="70">
        <f t="shared" si="40"/>
        <v>3423.0637945831018</v>
      </c>
    </row>
    <row r="2626" spans="1:11" x14ac:dyDescent="0.25">
      <c r="A2626" s="65">
        <v>44317</v>
      </c>
      <c r="B2626" s="66" t="s">
        <v>211</v>
      </c>
      <c r="C2626" s="66" t="s">
        <v>137</v>
      </c>
      <c r="D2626" s="67">
        <v>425630.63</v>
      </c>
      <c r="E2626" s="66">
        <v>0.1762</v>
      </c>
      <c r="F2626" s="67">
        <v>74996.117006</v>
      </c>
      <c r="G2626" s="66" t="s">
        <v>104</v>
      </c>
      <c r="H2626" s="68">
        <v>2.2215177095412299E-2</v>
      </c>
      <c r="I2626" s="87">
        <v>1666.0520207565501</v>
      </c>
      <c r="J2626" s="69" t="str">
        <f>_xlfn.XLOOKUP(SimpleBB[[#This Row],[customer_code]],'Input  - indicative charges'!$B$13:$B$69,'Input  - indicative charges'!$E$13:$E$69)</f>
        <v>Lower North Island distributor</v>
      </c>
      <c r="K2626" s="70">
        <f t="shared" si="40"/>
        <v>1540.187688155248</v>
      </c>
    </row>
    <row r="2627" spans="1:11" x14ac:dyDescent="0.25">
      <c r="A2627" s="65">
        <v>44317</v>
      </c>
      <c r="B2627" s="66" t="s">
        <v>211</v>
      </c>
      <c r="C2627" s="66" t="s">
        <v>137</v>
      </c>
      <c r="D2627" s="67">
        <v>425630.63</v>
      </c>
      <c r="E2627" s="66">
        <v>0.1762</v>
      </c>
      <c r="F2627" s="67">
        <v>74996.117006</v>
      </c>
      <c r="G2627" s="66" t="s">
        <v>106</v>
      </c>
      <c r="H2627" s="68">
        <v>0.23791843249049099</v>
      </c>
      <c r="I2627" s="87">
        <v>17842.958600941001</v>
      </c>
      <c r="J2627" s="69" t="str">
        <f>_xlfn.XLOOKUP(SimpleBB[[#This Row],[customer_code]],'Input  - indicative charges'!$B$13:$B$69,'Input  - indicative charges'!$E$13:$E$69)</f>
        <v>Upper North Island distributor</v>
      </c>
      <c r="K2627" s="70">
        <f t="shared" si="40"/>
        <v>16494.986239957761</v>
      </c>
    </row>
    <row r="2628" spans="1:11" x14ac:dyDescent="0.25">
      <c r="A2628" s="65">
        <v>44317</v>
      </c>
      <c r="B2628" s="66" t="s">
        <v>211</v>
      </c>
      <c r="C2628" s="66" t="s">
        <v>137</v>
      </c>
      <c r="D2628" s="67">
        <v>425630.63</v>
      </c>
      <c r="E2628" s="66">
        <v>0.1762</v>
      </c>
      <c r="F2628" s="67">
        <v>74996.117006</v>
      </c>
      <c r="G2628" s="66" t="s">
        <v>108</v>
      </c>
      <c r="H2628" s="68">
        <v>6.5315644463429696E-3</v>
      </c>
      <c r="I2628" s="87">
        <v>489.84197145016702</v>
      </c>
      <c r="J2628" s="69" t="str">
        <f>_xlfn.XLOOKUP(SimpleBB[[#This Row],[customer_code]],'Input  - indicative charges'!$B$13:$B$69,'Input  - indicative charges'!$E$13:$E$69)</f>
        <v>Lower North Island distributor</v>
      </c>
      <c r="K2628" s="70">
        <f t="shared" si="40"/>
        <v>452.83614447203666</v>
      </c>
    </row>
    <row r="2629" spans="1:11" x14ac:dyDescent="0.25">
      <c r="A2629" s="65">
        <v>44317</v>
      </c>
      <c r="B2629" s="66" t="s">
        <v>211</v>
      </c>
      <c r="C2629" s="66" t="s">
        <v>137</v>
      </c>
      <c r="D2629" s="67">
        <v>425630.63</v>
      </c>
      <c r="E2629" s="66">
        <v>0.1762</v>
      </c>
      <c r="F2629" s="67">
        <v>74996.117006</v>
      </c>
      <c r="G2629" s="66" t="s">
        <v>110</v>
      </c>
      <c r="H2629" s="68">
        <v>4.0623678180934097E-3</v>
      </c>
      <c r="I2629" s="87">
        <v>304.66181220714202</v>
      </c>
      <c r="J2629" s="69" t="str">
        <f>_xlfn.XLOOKUP(SimpleBB[[#This Row],[customer_code]],'Input  - indicative charges'!$B$13:$B$69,'Input  - indicative charges'!$E$13:$E$69)</f>
        <v>Lower South Island distributor</v>
      </c>
      <c r="K2629" s="70">
        <f t="shared" si="40"/>
        <v>281.64569075065691</v>
      </c>
    </row>
    <row r="2630" spans="1:11" x14ac:dyDescent="0.25">
      <c r="A2630" s="65">
        <v>44317</v>
      </c>
      <c r="B2630" s="66" t="s">
        <v>211</v>
      </c>
      <c r="C2630" s="66" t="s">
        <v>137</v>
      </c>
      <c r="D2630" s="67">
        <v>425630.63</v>
      </c>
      <c r="E2630" s="66">
        <v>0.1762</v>
      </c>
      <c r="F2630" s="67">
        <v>74996.117006</v>
      </c>
      <c r="G2630" s="66" t="s">
        <v>112</v>
      </c>
      <c r="H2630" s="68">
        <v>1.4648531529283301E-3</v>
      </c>
      <c r="I2630" s="87">
        <v>109.858298453621</v>
      </c>
      <c r="J2630" s="69" t="str">
        <f>_xlfn.XLOOKUP(SimpleBB[[#This Row],[customer_code]],'Input  - indicative charges'!$B$13:$B$69,'Input  - indicative charges'!$E$13:$E$69)</f>
        <v>North Island generation</v>
      </c>
      <c r="K2630" s="70">
        <f t="shared" si="40"/>
        <v>101.55889288686039</v>
      </c>
    </row>
    <row r="2631" spans="1:11" x14ac:dyDescent="0.25">
      <c r="A2631" s="65">
        <v>44317</v>
      </c>
      <c r="B2631" s="66" t="s">
        <v>211</v>
      </c>
      <c r="C2631" s="66" t="s">
        <v>137</v>
      </c>
      <c r="D2631" s="67">
        <v>425630.63</v>
      </c>
      <c r="E2631" s="66">
        <v>0.1762</v>
      </c>
      <c r="F2631" s="67">
        <v>74996.117006</v>
      </c>
      <c r="G2631" s="66" t="s">
        <v>114</v>
      </c>
      <c r="H2631" s="68">
        <v>2.5833279787299799E-2</v>
      </c>
      <c r="I2631" s="87">
        <v>1937.3956735770701</v>
      </c>
      <c r="J2631" s="69" t="str">
        <f>_xlfn.XLOOKUP(SimpleBB[[#This Row],[customer_code]],'Input  - indicative charges'!$B$13:$B$69,'Input  - indicative charges'!$E$13:$E$69)</f>
        <v>Lower North Island distributor</v>
      </c>
      <c r="K2631" s="70">
        <f t="shared" si="40"/>
        <v>1791.0322885198034</v>
      </c>
    </row>
    <row r="2632" spans="1:11" x14ac:dyDescent="0.25">
      <c r="A2632" s="65">
        <v>44317</v>
      </c>
      <c r="B2632" s="66" t="s">
        <v>211</v>
      </c>
      <c r="C2632" s="66" t="s">
        <v>137</v>
      </c>
      <c r="D2632" s="67">
        <v>425630.63</v>
      </c>
      <c r="E2632" s="66">
        <v>0.1762</v>
      </c>
      <c r="F2632" s="67">
        <v>74996.117006</v>
      </c>
      <c r="G2632" s="66" t="s">
        <v>116</v>
      </c>
      <c r="H2632" s="68">
        <v>6.3132489450559498E-3</v>
      </c>
      <c r="I2632" s="87">
        <v>473.46915657142199</v>
      </c>
      <c r="J2632" s="69" t="str">
        <f>_xlfn.XLOOKUP(SimpleBB[[#This Row],[customer_code]],'Input  - indicative charges'!$B$13:$B$69,'Input  - indicative charges'!$E$13:$E$69)</f>
        <v>Major Industrial</v>
      </c>
      <c r="K2632" s="70">
        <f t="shared" si="40"/>
        <v>437.70023780014469</v>
      </c>
    </row>
    <row r="2633" spans="1:11" x14ac:dyDescent="0.25">
      <c r="A2633" s="65">
        <v>44317</v>
      </c>
      <c r="B2633" s="66" t="s">
        <v>211</v>
      </c>
      <c r="C2633" s="66" t="s">
        <v>137</v>
      </c>
      <c r="D2633" s="67">
        <v>425630.63</v>
      </c>
      <c r="E2633" s="66">
        <v>0.1762</v>
      </c>
      <c r="F2633" s="67">
        <v>74996.117006</v>
      </c>
      <c r="G2633" s="66" t="s">
        <v>118</v>
      </c>
      <c r="H2633" s="68">
        <v>1.67637059341312E-3</v>
      </c>
      <c r="I2633" s="87">
        <v>125.72128516902799</v>
      </c>
      <c r="J2633" s="69" t="str">
        <f>_xlfn.XLOOKUP(SimpleBB[[#This Row],[customer_code]],'Input  - indicative charges'!$B$13:$B$69,'Input  - indicative charges'!$E$13:$E$69)</f>
        <v>Upper South Island distributor</v>
      </c>
      <c r="K2633" s="70">
        <f t="shared" si="40"/>
        <v>116.22348710844155</v>
      </c>
    </row>
    <row r="2634" spans="1:11" x14ac:dyDescent="0.25">
      <c r="A2634" s="65">
        <v>44317</v>
      </c>
      <c r="B2634" s="66" t="s">
        <v>211</v>
      </c>
      <c r="C2634" s="66" t="s">
        <v>137</v>
      </c>
      <c r="D2634" s="67">
        <v>425630.63</v>
      </c>
      <c r="E2634" s="66">
        <v>0.1762</v>
      </c>
      <c r="F2634" s="67">
        <v>74996.117006</v>
      </c>
      <c r="G2634" s="66" t="s">
        <v>120</v>
      </c>
      <c r="H2634" s="68">
        <v>4.2242890122340298E-3</v>
      </c>
      <c r="I2634" s="87">
        <v>316.80527302866301</v>
      </c>
      <c r="J2634" s="69" t="str">
        <f>_xlfn.XLOOKUP(SimpleBB[[#This Row],[customer_code]],'Input  - indicative charges'!$B$13:$B$69,'Input  - indicative charges'!$E$13:$E$69)</f>
        <v>Lower North Island distributor</v>
      </c>
      <c r="K2634" s="70">
        <f t="shared" si="40"/>
        <v>292.87175609308792</v>
      </c>
    </row>
    <row r="2635" spans="1:11" x14ac:dyDescent="0.25">
      <c r="A2635" s="65">
        <v>44317</v>
      </c>
      <c r="B2635" s="66" t="s">
        <v>211</v>
      </c>
      <c r="C2635" s="66" t="s">
        <v>137</v>
      </c>
      <c r="D2635" s="67">
        <v>425630.63</v>
      </c>
      <c r="E2635" s="66">
        <v>0.1762</v>
      </c>
      <c r="F2635" s="67">
        <v>74996.117006</v>
      </c>
      <c r="G2635" s="66" t="s">
        <v>241</v>
      </c>
      <c r="H2635" s="68">
        <v>2.7057778461583301E-4</v>
      </c>
      <c r="I2635" s="87">
        <v>20.292283194273299</v>
      </c>
      <c r="J2635" s="69" t="str">
        <f>_xlfn.XLOOKUP(SimpleBB[[#This Row],[customer_code]],'Input  - indicative charges'!$B$13:$B$69,'Input  - indicative charges'!$E$13:$E$69)</f>
        <v>North Island generation</v>
      </c>
      <c r="K2635" s="70">
        <f t="shared" si="40"/>
        <v>18.759273030494601</v>
      </c>
    </row>
    <row r="2636" spans="1:11" x14ac:dyDescent="0.25">
      <c r="A2636" s="65">
        <v>44348</v>
      </c>
      <c r="B2636" s="66" t="s">
        <v>211</v>
      </c>
      <c r="C2636" s="66" t="s">
        <v>137</v>
      </c>
      <c r="D2636" s="67">
        <v>610850.79</v>
      </c>
      <c r="E2636" s="66">
        <v>0.2994</v>
      </c>
      <c r="F2636" s="67">
        <v>182888.72652600001</v>
      </c>
      <c r="G2636" s="66" t="s">
        <v>8</v>
      </c>
      <c r="H2636" s="68">
        <v>1.0426200893385799E-2</v>
      </c>
      <c r="I2636" s="87">
        <v>1906.8346038955899</v>
      </c>
      <c r="J2636" s="69" t="str">
        <f>_xlfn.XLOOKUP(SimpleBB[[#This Row],[customer_code]],'Input  - indicative charges'!$B$13:$B$69,'Input  - indicative charges'!$E$13:$E$69)</f>
        <v>Lower South Island distributor</v>
      </c>
      <c r="K2636" s="70">
        <f t="shared" si="40"/>
        <v>1762.7799994712923</v>
      </c>
    </row>
    <row r="2637" spans="1:11" x14ac:dyDescent="0.25">
      <c r="A2637" s="65">
        <v>44348</v>
      </c>
      <c r="B2637" s="66" t="s">
        <v>211</v>
      </c>
      <c r="C2637" s="66" t="s">
        <v>137</v>
      </c>
      <c r="D2637" s="67">
        <v>610850.79</v>
      </c>
      <c r="E2637" s="66">
        <v>0.2994</v>
      </c>
      <c r="F2637" s="67">
        <v>182888.72652600001</v>
      </c>
      <c r="G2637" s="66" t="s">
        <v>10</v>
      </c>
      <c r="H2637" s="68">
        <v>4.4990909198334002E-4</v>
      </c>
      <c r="I2637" s="87">
        <v>82.283300885302097</v>
      </c>
      <c r="J2637" s="69" t="str">
        <f>_xlfn.XLOOKUP(SimpleBB[[#This Row],[customer_code]],'Input  - indicative charges'!$B$13:$B$69,'Input  - indicative charges'!$E$13:$E$69)</f>
        <v>Upper South Island distributor</v>
      </c>
      <c r="K2637" s="70">
        <f t="shared" si="40"/>
        <v>76.06708877359516</v>
      </c>
    </row>
    <row r="2638" spans="1:11" x14ac:dyDescent="0.25">
      <c r="A2638" s="65">
        <v>44348</v>
      </c>
      <c r="B2638" s="66" t="s">
        <v>211</v>
      </c>
      <c r="C2638" s="66" t="s">
        <v>137</v>
      </c>
      <c r="D2638" s="67">
        <v>610850.79</v>
      </c>
      <c r="E2638" s="66">
        <v>0.2994</v>
      </c>
      <c r="F2638" s="67">
        <v>182888.72652600001</v>
      </c>
      <c r="G2638" s="66" t="s">
        <v>12</v>
      </c>
      <c r="H2638" s="68">
        <v>1.3522905325103101E-3</v>
      </c>
      <c r="I2638" s="87">
        <v>247.31869338397701</v>
      </c>
      <c r="J2638" s="69" t="str">
        <f>_xlfn.XLOOKUP(SimpleBB[[#This Row],[customer_code]],'Input  - indicative charges'!$B$13:$B$69,'Input  - indicative charges'!$E$13:$E$69)</f>
        <v>Lower North Island distributor</v>
      </c>
      <c r="K2638" s="70">
        <f t="shared" ref="K2638:K2701" si="41">I2638*$L$9</f>
        <v>228.63464156879724</v>
      </c>
    </row>
    <row r="2639" spans="1:11" x14ac:dyDescent="0.25">
      <c r="A2639" s="65">
        <v>44348</v>
      </c>
      <c r="B2639" s="66" t="s">
        <v>211</v>
      </c>
      <c r="C2639" s="66" t="s">
        <v>137</v>
      </c>
      <c r="D2639" s="67">
        <v>610850.79</v>
      </c>
      <c r="E2639" s="66">
        <v>0.2994</v>
      </c>
      <c r="F2639" s="67">
        <v>182888.72652600001</v>
      </c>
      <c r="G2639" s="66" t="s">
        <v>14</v>
      </c>
      <c r="H2639" s="68">
        <v>1.06714742371291E-2</v>
      </c>
      <c r="I2639" s="87">
        <v>1951.69233338357</v>
      </c>
      <c r="J2639" s="69" t="str">
        <f>_xlfn.XLOOKUP(SimpleBB[[#This Row],[customer_code]],'Input  - indicative charges'!$B$13:$B$69,'Input  - indicative charges'!$E$13:$E$69)</f>
        <v>Upper North Island distributor</v>
      </c>
      <c r="K2639" s="70">
        <f t="shared" si="41"/>
        <v>1804.2488862858902</v>
      </c>
    </row>
    <row r="2640" spans="1:11" x14ac:dyDescent="0.25">
      <c r="A2640" s="65">
        <v>44348</v>
      </c>
      <c r="B2640" s="66" t="s">
        <v>211</v>
      </c>
      <c r="C2640" s="66" t="s">
        <v>137</v>
      </c>
      <c r="D2640" s="67">
        <v>610850.79</v>
      </c>
      <c r="E2640" s="66">
        <v>0.2994</v>
      </c>
      <c r="F2640" s="67">
        <v>182888.72652600001</v>
      </c>
      <c r="G2640" s="66" t="s">
        <v>16</v>
      </c>
      <c r="H2640" s="68">
        <v>4.0747537469082398E-2</v>
      </c>
      <c r="I2640" s="87">
        <v>7452.2652367909504</v>
      </c>
      <c r="J2640" s="69" t="str">
        <f>_xlfn.XLOOKUP(SimpleBB[[#This Row],[customer_code]],'Input  - indicative charges'!$B$13:$B$69,'Input  - indicative charges'!$E$13:$E$69)</f>
        <v>South Island generation</v>
      </c>
      <c r="K2640" s="70">
        <f t="shared" si="41"/>
        <v>6889.272978019435</v>
      </c>
    </row>
    <row r="2641" spans="1:11" x14ac:dyDescent="0.25">
      <c r="A2641" s="65">
        <v>44348</v>
      </c>
      <c r="B2641" s="66" t="s">
        <v>211</v>
      </c>
      <c r="C2641" s="66" t="s">
        <v>137</v>
      </c>
      <c r="D2641" s="67">
        <v>610850.79</v>
      </c>
      <c r="E2641" s="66">
        <v>0.2994</v>
      </c>
      <c r="F2641" s="67">
        <v>182888.72652600001</v>
      </c>
      <c r="G2641" s="66" t="s">
        <v>19</v>
      </c>
      <c r="H2641" s="68">
        <v>8.6336473519607101E-3</v>
      </c>
      <c r="I2641" s="87">
        <v>1578.9967694746599</v>
      </c>
      <c r="J2641" s="69" t="str">
        <f>_xlfn.XLOOKUP(SimpleBB[[#This Row],[customer_code]],'Input  - indicative charges'!$B$13:$B$69,'Input  - indicative charges'!$E$13:$E$69)</f>
        <v>Lower South Island distributor</v>
      </c>
      <c r="K2641" s="70">
        <f t="shared" si="41"/>
        <v>1459.7091529455595</v>
      </c>
    </row>
    <row r="2642" spans="1:11" x14ac:dyDescent="0.25">
      <c r="A2642" s="65">
        <v>44348</v>
      </c>
      <c r="B2642" s="66" t="s">
        <v>211</v>
      </c>
      <c r="C2642" s="66" t="s">
        <v>137</v>
      </c>
      <c r="D2642" s="67">
        <v>610850.79</v>
      </c>
      <c r="E2642" s="66">
        <v>0.2994</v>
      </c>
      <c r="F2642" s="67">
        <v>182888.72652600001</v>
      </c>
      <c r="G2642" s="66" t="s">
        <v>21</v>
      </c>
      <c r="H2642" s="68">
        <v>6.7072961379741301E-3</v>
      </c>
      <c r="I2642" s="87">
        <v>1226.6888491068401</v>
      </c>
      <c r="J2642" s="69" t="str">
        <f>_xlfn.XLOOKUP(SimpleBB[[#This Row],[customer_code]],'Input  - indicative charges'!$B$13:$B$69,'Input  - indicative charges'!$E$13:$E$69)</f>
        <v>Upper South Island distributor</v>
      </c>
      <c r="K2642" s="70">
        <f t="shared" si="41"/>
        <v>1134.0168488458994</v>
      </c>
    </row>
    <row r="2643" spans="1:11" x14ac:dyDescent="0.25">
      <c r="A2643" s="65">
        <v>44348</v>
      </c>
      <c r="B2643" s="66" t="s">
        <v>211</v>
      </c>
      <c r="C2643" s="66" t="s">
        <v>137</v>
      </c>
      <c r="D2643" s="67">
        <v>610850.79</v>
      </c>
      <c r="E2643" s="66">
        <v>0.2994</v>
      </c>
      <c r="F2643" s="67">
        <v>182888.72652600001</v>
      </c>
      <c r="G2643" s="66" t="s">
        <v>23</v>
      </c>
      <c r="H2643" s="68">
        <v>4.4647420451800904E-3</v>
      </c>
      <c r="I2643" s="87">
        <v>816.55098691007595</v>
      </c>
      <c r="J2643" s="69" t="str">
        <f>_xlfn.XLOOKUP(SimpleBB[[#This Row],[customer_code]],'Input  - indicative charges'!$B$13:$B$69,'Input  - indicative charges'!$E$13:$E$69)</f>
        <v>Lower North Island distributor</v>
      </c>
      <c r="K2643" s="70">
        <f t="shared" si="41"/>
        <v>754.86345031340863</v>
      </c>
    </row>
    <row r="2644" spans="1:11" x14ac:dyDescent="0.25">
      <c r="A2644" s="65">
        <v>44348</v>
      </c>
      <c r="B2644" s="66" t="s">
        <v>211</v>
      </c>
      <c r="C2644" s="66" t="s">
        <v>137</v>
      </c>
      <c r="D2644" s="67">
        <v>610850.79</v>
      </c>
      <c r="E2644" s="66">
        <v>0.2994</v>
      </c>
      <c r="F2644" s="67">
        <v>182888.72652600001</v>
      </c>
      <c r="G2644" s="66" t="s">
        <v>25</v>
      </c>
      <c r="H2644" s="68">
        <v>4.8961211157769503E-2</v>
      </c>
      <c r="I2644" s="87">
        <v>8954.4535578150499</v>
      </c>
      <c r="J2644" s="69" t="str">
        <f>_xlfn.XLOOKUP(SimpleBB[[#This Row],[customer_code]],'Input  - indicative charges'!$B$13:$B$69,'Input  - indicative charges'!$E$13:$E$69)</f>
        <v>North Island generation</v>
      </c>
      <c r="K2644" s="70">
        <f t="shared" si="41"/>
        <v>8277.9762889048288</v>
      </c>
    </row>
    <row r="2645" spans="1:11" x14ac:dyDescent="0.25">
      <c r="A2645" s="65">
        <v>44348</v>
      </c>
      <c r="B2645" s="66" t="s">
        <v>211</v>
      </c>
      <c r="C2645" s="66" t="s">
        <v>137</v>
      </c>
      <c r="D2645" s="67">
        <v>610850.79</v>
      </c>
      <c r="E2645" s="66">
        <v>0.2994</v>
      </c>
      <c r="F2645" s="67">
        <v>182888.72652600001</v>
      </c>
      <c r="G2645" s="66" t="s">
        <v>27</v>
      </c>
      <c r="H2645" s="68">
        <v>8.0698096543552304E-3</v>
      </c>
      <c r="I2645" s="87">
        <v>1475.87721099224</v>
      </c>
      <c r="J2645" s="69" t="str">
        <f>_xlfn.XLOOKUP(SimpleBB[[#This Row],[customer_code]],'Input  - indicative charges'!$B$13:$B$69,'Input  - indicative charges'!$E$13:$E$69)</f>
        <v>Lower North Island distributor</v>
      </c>
      <c r="K2645" s="70">
        <f t="shared" si="41"/>
        <v>1364.3799120791748</v>
      </c>
    </row>
    <row r="2646" spans="1:11" x14ac:dyDescent="0.25">
      <c r="A2646" s="65">
        <v>44348</v>
      </c>
      <c r="B2646" s="66" t="s">
        <v>211</v>
      </c>
      <c r="C2646" s="66" t="s">
        <v>137</v>
      </c>
      <c r="D2646" s="67">
        <v>610850.79</v>
      </c>
      <c r="E2646" s="66">
        <v>0.2994</v>
      </c>
      <c r="F2646" s="67">
        <v>182888.72652600001</v>
      </c>
      <c r="G2646" s="66" t="s">
        <v>29</v>
      </c>
      <c r="H2646" s="68">
        <v>8.5937625146997598E-3</v>
      </c>
      <c r="I2646" s="87">
        <v>1571.70228238031</v>
      </c>
      <c r="J2646" s="69" t="str">
        <f>_xlfn.XLOOKUP(SimpleBB[[#This Row],[customer_code]],'Input  - indicative charges'!$B$13:$B$69,'Input  - indicative charges'!$E$13:$E$69)</f>
        <v>Lower North Island distributor</v>
      </c>
      <c r="K2646" s="70">
        <f t="shared" si="41"/>
        <v>1452.9657385298299</v>
      </c>
    </row>
    <row r="2647" spans="1:11" x14ac:dyDescent="0.25">
      <c r="A2647" s="65">
        <v>44348</v>
      </c>
      <c r="B2647" s="66" t="s">
        <v>211</v>
      </c>
      <c r="C2647" s="66" t="s">
        <v>137</v>
      </c>
      <c r="D2647" s="67">
        <v>610850.79</v>
      </c>
      <c r="E2647" s="66">
        <v>0.2994</v>
      </c>
      <c r="F2647" s="67">
        <v>182888.72652600001</v>
      </c>
      <c r="G2647" s="66" t="s">
        <v>31</v>
      </c>
      <c r="H2647" s="68">
        <v>3.0137135200613102E-5</v>
      </c>
      <c r="I2647" s="87">
        <v>5.5117422779820204</v>
      </c>
      <c r="J2647" s="69" t="str">
        <f>_xlfn.XLOOKUP(SimpleBB[[#This Row],[customer_code]],'Input  - indicative charges'!$B$13:$B$69,'Input  - indicative charges'!$E$13:$E$69)</f>
        <v>Major Industrial</v>
      </c>
      <c r="K2647" s="70">
        <f t="shared" si="41"/>
        <v>5.0953496595969323</v>
      </c>
    </row>
    <row r="2648" spans="1:11" x14ac:dyDescent="0.25">
      <c r="A2648" s="65">
        <v>44348</v>
      </c>
      <c r="B2648" s="66" t="s">
        <v>211</v>
      </c>
      <c r="C2648" s="66" t="s">
        <v>137</v>
      </c>
      <c r="D2648" s="67">
        <v>610850.79</v>
      </c>
      <c r="E2648" s="66">
        <v>0.2994</v>
      </c>
      <c r="F2648" s="67">
        <v>182888.72652600001</v>
      </c>
      <c r="G2648" s="66" t="s">
        <v>34</v>
      </c>
      <c r="H2648" s="68">
        <v>7.23884078974592E-4</v>
      </c>
      <c r="I2648" s="87">
        <v>132.390237356109</v>
      </c>
      <c r="J2648" s="69" t="str">
        <f>_xlfn.XLOOKUP(SimpleBB[[#This Row],[customer_code]],'Input  - indicative charges'!$B$13:$B$69,'Input  - indicative charges'!$E$13:$E$69)</f>
        <v>Major Industrial</v>
      </c>
      <c r="K2648" s="70">
        <f t="shared" si="41"/>
        <v>122.3886235648494</v>
      </c>
    </row>
    <row r="2649" spans="1:11" x14ac:dyDescent="0.25">
      <c r="A2649" s="65">
        <v>44348</v>
      </c>
      <c r="B2649" s="66" t="s">
        <v>211</v>
      </c>
      <c r="C2649" s="66" t="s">
        <v>137</v>
      </c>
      <c r="D2649" s="67">
        <v>610850.79</v>
      </c>
      <c r="E2649" s="66">
        <v>0.2994</v>
      </c>
      <c r="F2649" s="67">
        <v>182888.72652600001</v>
      </c>
      <c r="G2649" s="66" t="s">
        <v>36</v>
      </c>
      <c r="H2649" s="68">
        <v>4.4348831014478802E-3</v>
      </c>
      <c r="I2649" s="87">
        <v>811.09012271547999</v>
      </c>
      <c r="J2649" s="69" t="str">
        <f>_xlfn.XLOOKUP(SimpleBB[[#This Row],[customer_code]],'Input  - indicative charges'!$B$13:$B$69,'Input  - indicative charges'!$E$13:$E$69)</f>
        <v>Upper South Island distributor</v>
      </c>
      <c r="K2649" s="70">
        <f t="shared" si="41"/>
        <v>749.81513507809848</v>
      </c>
    </row>
    <row r="2650" spans="1:11" x14ac:dyDescent="0.25">
      <c r="A2650" s="65">
        <v>44348</v>
      </c>
      <c r="B2650" s="66" t="s">
        <v>211</v>
      </c>
      <c r="C2650" s="66" t="s">
        <v>137</v>
      </c>
      <c r="D2650" s="67">
        <v>610850.79</v>
      </c>
      <c r="E2650" s="66">
        <v>0.2994</v>
      </c>
      <c r="F2650" s="67">
        <v>182888.72652600001</v>
      </c>
      <c r="G2650" s="66" t="s">
        <v>38</v>
      </c>
      <c r="H2650" s="68">
        <v>4.67503767614802E-5</v>
      </c>
      <c r="I2650" s="87">
        <v>8.5501168705178205</v>
      </c>
      <c r="J2650" s="69" t="str">
        <f>_xlfn.XLOOKUP(SimpleBB[[#This Row],[customer_code]],'Input  - indicative charges'!$B$13:$B$69,'Input  - indicative charges'!$E$13:$E$69)</f>
        <v>North Island generation</v>
      </c>
      <c r="K2650" s="70">
        <f t="shared" si="41"/>
        <v>7.9041858070434756</v>
      </c>
    </row>
    <row r="2651" spans="1:11" x14ac:dyDescent="0.25">
      <c r="A2651" s="65">
        <v>44348</v>
      </c>
      <c r="B2651" s="66" t="s">
        <v>211</v>
      </c>
      <c r="C2651" s="66" t="s">
        <v>137</v>
      </c>
      <c r="D2651" s="67">
        <v>610850.79</v>
      </c>
      <c r="E2651" s="66">
        <v>0.2994</v>
      </c>
      <c r="F2651" s="67">
        <v>182888.72652600001</v>
      </c>
      <c r="G2651" s="66" t="s">
        <v>40</v>
      </c>
      <c r="H2651" s="68">
        <v>1.45774250555911E-5</v>
      </c>
      <c r="I2651" s="87">
        <v>2.6660467044452698</v>
      </c>
      <c r="J2651" s="69" t="str">
        <f>_xlfn.XLOOKUP(SimpleBB[[#This Row],[customer_code]],'Input  - indicative charges'!$B$13:$B$69,'Input  - indicative charges'!$E$13:$E$69)</f>
        <v>North Island generation</v>
      </c>
      <c r="K2651" s="70">
        <f t="shared" si="41"/>
        <v>2.4646363133180302</v>
      </c>
    </row>
    <row r="2652" spans="1:11" x14ac:dyDescent="0.25">
      <c r="A2652" s="65">
        <v>44348</v>
      </c>
      <c r="B2652" s="66" t="s">
        <v>211</v>
      </c>
      <c r="C2652" s="66" t="s">
        <v>137</v>
      </c>
      <c r="D2652" s="67">
        <v>610850.79</v>
      </c>
      <c r="E2652" s="66">
        <v>0.2994</v>
      </c>
      <c r="F2652" s="67">
        <v>182888.72652600001</v>
      </c>
      <c r="G2652" s="66" t="s">
        <v>42</v>
      </c>
      <c r="H2652" s="68">
        <v>0.25267538700680497</v>
      </c>
      <c r="I2652" s="87">
        <v>46211.479754138702</v>
      </c>
      <c r="J2652" s="69" t="str">
        <f>_xlfn.XLOOKUP(SimpleBB[[#This Row],[customer_code]],'Input  - indicative charges'!$B$13:$B$69,'Input  - indicative charges'!$E$13:$E$69)</f>
        <v>South Island generation</v>
      </c>
      <c r="K2652" s="70">
        <f t="shared" si="41"/>
        <v>42720.366040215144</v>
      </c>
    </row>
    <row r="2653" spans="1:11" x14ac:dyDescent="0.25">
      <c r="A2653" s="65">
        <v>44348</v>
      </c>
      <c r="B2653" s="66" t="s">
        <v>211</v>
      </c>
      <c r="C2653" s="66" t="s">
        <v>137</v>
      </c>
      <c r="D2653" s="67">
        <v>610850.79</v>
      </c>
      <c r="E2653" s="66">
        <v>0.2994</v>
      </c>
      <c r="F2653" s="67">
        <v>182888.72652600001</v>
      </c>
      <c r="G2653" s="66" t="s">
        <v>44</v>
      </c>
      <c r="H2653" s="68">
        <v>5.59587066061445E-4</v>
      </c>
      <c r="I2653" s="87">
        <v>102.342165892398</v>
      </c>
      <c r="J2653" s="69" t="str">
        <f>_xlfn.XLOOKUP(SimpleBB[[#This Row],[customer_code]],'Input  - indicative charges'!$B$13:$B$69,'Input  - indicative charges'!$E$13:$E$69)</f>
        <v>Major Industrial</v>
      </c>
      <c r="K2653" s="70">
        <f t="shared" si="41"/>
        <v>94.610577534689284</v>
      </c>
    </row>
    <row r="2654" spans="1:11" x14ac:dyDescent="0.25">
      <c r="A2654" s="65">
        <v>44348</v>
      </c>
      <c r="B2654" s="66" t="s">
        <v>211</v>
      </c>
      <c r="C2654" s="66" t="s">
        <v>137</v>
      </c>
      <c r="D2654" s="67">
        <v>610850.79</v>
      </c>
      <c r="E2654" s="66">
        <v>0.2994</v>
      </c>
      <c r="F2654" s="67">
        <v>182888.72652600001</v>
      </c>
      <c r="G2654" s="66" t="s">
        <v>46</v>
      </c>
      <c r="H2654" s="68">
        <v>8.4418694751931499E-3</v>
      </c>
      <c r="I2654" s="87">
        <v>1543.9227578167799</v>
      </c>
      <c r="J2654" s="69" t="str">
        <f>_xlfn.XLOOKUP(SimpleBB[[#This Row],[customer_code]],'Input  - indicative charges'!$B$13:$B$69,'Input  - indicative charges'!$E$13:$E$69)</f>
        <v>Upper South Island distributor</v>
      </c>
      <c r="K2654" s="70">
        <f t="shared" si="41"/>
        <v>1427.2848587118478</v>
      </c>
    </row>
    <row r="2655" spans="1:11" x14ac:dyDescent="0.25">
      <c r="A2655" s="65">
        <v>44348</v>
      </c>
      <c r="B2655" s="66" t="s">
        <v>211</v>
      </c>
      <c r="C2655" s="66" t="s">
        <v>137</v>
      </c>
      <c r="D2655" s="67">
        <v>610850.79</v>
      </c>
      <c r="E2655" s="66">
        <v>0.2994</v>
      </c>
      <c r="F2655" s="67">
        <v>182888.72652600001</v>
      </c>
      <c r="G2655" s="66" t="s">
        <v>48</v>
      </c>
      <c r="H2655" s="68">
        <v>1.16456763628202E-2</v>
      </c>
      <c r="I2655" s="87">
        <v>2129.8629195301401</v>
      </c>
      <c r="J2655" s="69" t="str">
        <f>_xlfn.XLOOKUP(SimpleBB[[#This Row],[customer_code]],'Input  - indicative charges'!$B$13:$B$69,'Input  - indicative charges'!$E$13:$E$69)</f>
        <v>North Island generation</v>
      </c>
      <c r="K2655" s="70">
        <f t="shared" si="41"/>
        <v>1968.9593153454459</v>
      </c>
    </row>
    <row r="2656" spans="1:11" x14ac:dyDescent="0.25">
      <c r="A2656" s="65">
        <v>44348</v>
      </c>
      <c r="B2656" s="66" t="s">
        <v>211</v>
      </c>
      <c r="C2656" s="66" t="s">
        <v>137</v>
      </c>
      <c r="D2656" s="67">
        <v>610850.79</v>
      </c>
      <c r="E2656" s="66">
        <v>0.2994</v>
      </c>
      <c r="F2656" s="67">
        <v>182888.72652600001</v>
      </c>
      <c r="G2656" s="66" t="s">
        <v>50</v>
      </c>
      <c r="H2656" s="68">
        <v>2.4450932327074498E-3</v>
      </c>
      <c r="I2656" s="87">
        <v>447.17998756720601</v>
      </c>
      <c r="J2656" s="69" t="str">
        <f>_xlfn.XLOOKUP(SimpleBB[[#This Row],[customer_code]],'Input  - indicative charges'!$B$13:$B$69,'Input  - indicative charges'!$E$13:$E$69)</f>
        <v>North Island generation</v>
      </c>
      <c r="K2656" s="70">
        <f t="shared" si="41"/>
        <v>413.39712245459896</v>
      </c>
    </row>
    <row r="2657" spans="1:11" x14ac:dyDescent="0.25">
      <c r="A2657" s="65">
        <v>44348</v>
      </c>
      <c r="B2657" s="66" t="s">
        <v>211</v>
      </c>
      <c r="C2657" s="66" t="s">
        <v>137</v>
      </c>
      <c r="D2657" s="67">
        <v>610850.79</v>
      </c>
      <c r="E2657" s="66">
        <v>0.2994</v>
      </c>
      <c r="F2657" s="67">
        <v>182888.72652600001</v>
      </c>
      <c r="G2657" s="66" t="s">
        <v>52</v>
      </c>
      <c r="H2657" s="68">
        <v>4.9137954314103904E-3</v>
      </c>
      <c r="I2657" s="87">
        <v>898.677788859923</v>
      </c>
      <c r="J2657" s="69" t="str">
        <f>_xlfn.XLOOKUP(SimpleBB[[#This Row],[customer_code]],'Input  - indicative charges'!$B$13:$B$69,'Input  - indicative charges'!$E$13:$E$69)</f>
        <v>North Island generation</v>
      </c>
      <c r="K2657" s="70">
        <f t="shared" si="41"/>
        <v>830.78586309214029</v>
      </c>
    </row>
    <row r="2658" spans="1:11" x14ac:dyDescent="0.25">
      <c r="A2658" s="65">
        <v>44348</v>
      </c>
      <c r="B2658" s="66" t="s">
        <v>211</v>
      </c>
      <c r="C2658" s="66" t="s">
        <v>137</v>
      </c>
      <c r="D2658" s="67">
        <v>610850.79</v>
      </c>
      <c r="E2658" s="66">
        <v>0.2994</v>
      </c>
      <c r="F2658" s="67">
        <v>182888.72652600001</v>
      </c>
      <c r="G2658" s="66" t="s">
        <v>54</v>
      </c>
      <c r="H2658" s="68">
        <v>7.0759748136511804E-4</v>
      </c>
      <c r="I2658" s="87">
        <v>129.41160225987099</v>
      </c>
      <c r="J2658" s="69" t="str">
        <f>_xlfn.XLOOKUP(SimpleBB[[#This Row],[customer_code]],'Input  - indicative charges'!$B$13:$B$69,'Input  - indicative charges'!$E$13:$E$69)</f>
        <v>Upper South Island distributor</v>
      </c>
      <c r="K2658" s="70">
        <f t="shared" si="41"/>
        <v>119.63501380622394</v>
      </c>
    </row>
    <row r="2659" spans="1:11" x14ac:dyDescent="0.25">
      <c r="A2659" s="65">
        <v>44348</v>
      </c>
      <c r="B2659" s="66" t="s">
        <v>211</v>
      </c>
      <c r="C2659" s="66" t="s">
        <v>137</v>
      </c>
      <c r="D2659" s="67">
        <v>610850.79</v>
      </c>
      <c r="E2659" s="66">
        <v>0.2994</v>
      </c>
      <c r="F2659" s="67">
        <v>182888.72652600001</v>
      </c>
      <c r="G2659" s="66" t="s">
        <v>56</v>
      </c>
      <c r="H2659" s="68">
        <v>3.03358020556041E-2</v>
      </c>
      <c r="I2659" s="87">
        <v>5548.0762060942498</v>
      </c>
      <c r="J2659" s="69" t="str">
        <f>_xlfn.XLOOKUP(SimpleBB[[#This Row],[customer_code]],'Input  - indicative charges'!$B$13:$B$69,'Input  - indicative charges'!$E$13:$E$69)</f>
        <v>Upper North Island distributor</v>
      </c>
      <c r="K2659" s="70">
        <f t="shared" si="41"/>
        <v>5128.9386880567763</v>
      </c>
    </row>
    <row r="2660" spans="1:11" x14ac:dyDescent="0.25">
      <c r="A2660" s="65">
        <v>44348</v>
      </c>
      <c r="B2660" s="66" t="s">
        <v>211</v>
      </c>
      <c r="C2660" s="66" t="s">
        <v>137</v>
      </c>
      <c r="D2660" s="67">
        <v>610850.79</v>
      </c>
      <c r="E2660" s="66">
        <v>0.2994</v>
      </c>
      <c r="F2660" s="67">
        <v>182888.72652600001</v>
      </c>
      <c r="G2660" s="66" t="s">
        <v>58</v>
      </c>
      <c r="H2660" s="68">
        <v>3.0315642051337798E-3</v>
      </c>
      <c r="I2660" s="87">
        <v>554.438916858722</v>
      </c>
      <c r="J2660" s="69" t="str">
        <f>_xlfn.XLOOKUP(SimpleBB[[#This Row],[customer_code]],'Input  - indicative charges'!$B$13:$B$69,'Input  - indicative charges'!$E$13:$E$69)</f>
        <v>North Island generation</v>
      </c>
      <c r="K2660" s="70">
        <f t="shared" si="41"/>
        <v>512.55301931818599</v>
      </c>
    </row>
    <row r="2661" spans="1:11" x14ac:dyDescent="0.25">
      <c r="A2661" s="65">
        <v>44348</v>
      </c>
      <c r="B2661" s="66" t="s">
        <v>211</v>
      </c>
      <c r="C2661" s="66" t="s">
        <v>137</v>
      </c>
      <c r="D2661" s="67">
        <v>610850.79</v>
      </c>
      <c r="E2661" s="66">
        <v>0.2994</v>
      </c>
      <c r="F2661" s="67">
        <v>182888.72652600001</v>
      </c>
      <c r="G2661" s="66" t="s">
        <v>60</v>
      </c>
      <c r="H2661" s="68">
        <v>1.50382416660236E-2</v>
      </c>
      <c r="I2661" s="87">
        <v>2750.3248674892902</v>
      </c>
      <c r="J2661" s="69" t="str">
        <f>_xlfn.XLOOKUP(SimpleBB[[#This Row],[customer_code]],'Input  - indicative charges'!$B$13:$B$69,'Input  - indicative charges'!$E$13:$E$69)</f>
        <v>Major Industrial</v>
      </c>
      <c r="K2661" s="70">
        <f t="shared" si="41"/>
        <v>2542.5475594757563</v>
      </c>
    </row>
    <row r="2662" spans="1:11" x14ac:dyDescent="0.25">
      <c r="A2662" s="65">
        <v>44348</v>
      </c>
      <c r="B2662" s="66" t="s">
        <v>211</v>
      </c>
      <c r="C2662" s="66" t="s">
        <v>137</v>
      </c>
      <c r="D2662" s="67">
        <v>610850.79</v>
      </c>
      <c r="E2662" s="66">
        <v>0.2994</v>
      </c>
      <c r="F2662" s="67">
        <v>182888.72652600001</v>
      </c>
      <c r="G2662" s="66" t="s">
        <v>62</v>
      </c>
      <c r="H2662" s="68">
        <v>1.15070896719736E-2</v>
      </c>
      <c r="I2662" s="87">
        <v>2104.5169761277498</v>
      </c>
      <c r="J2662" s="69" t="str">
        <f>_xlfn.XLOOKUP(SimpleBB[[#This Row],[customer_code]],'Input  - indicative charges'!$B$13:$B$69,'Input  - indicative charges'!$E$13:$E$69)</f>
        <v>Major Industrial</v>
      </c>
      <c r="K2662" s="70">
        <f t="shared" si="41"/>
        <v>1945.5281682463808</v>
      </c>
    </row>
    <row r="2663" spans="1:11" x14ac:dyDescent="0.25">
      <c r="A2663" s="65">
        <v>44348</v>
      </c>
      <c r="B2663" s="66" t="s">
        <v>211</v>
      </c>
      <c r="C2663" s="66" t="s">
        <v>137</v>
      </c>
      <c r="D2663" s="67">
        <v>610850.79</v>
      </c>
      <c r="E2663" s="66">
        <v>0.2994</v>
      </c>
      <c r="F2663" s="67">
        <v>182888.72652600001</v>
      </c>
      <c r="G2663" s="66" t="s">
        <v>64</v>
      </c>
      <c r="H2663" s="68">
        <v>5.9545007970645603E-4</v>
      </c>
      <c r="I2663" s="87">
        <v>108.90110678731899</v>
      </c>
      <c r="J2663" s="69" t="str">
        <f>_xlfn.XLOOKUP(SimpleBB[[#This Row],[customer_code]],'Input  - indicative charges'!$B$13:$B$69,'Input  - indicative charges'!$E$13:$E$69)</f>
        <v>Major Industrial</v>
      </c>
      <c r="K2663" s="70">
        <f t="shared" si="41"/>
        <v>100.67401366263684</v>
      </c>
    </row>
    <row r="2664" spans="1:11" x14ac:dyDescent="0.25">
      <c r="A2664" s="65">
        <v>44348</v>
      </c>
      <c r="B2664" s="66" t="s">
        <v>211</v>
      </c>
      <c r="C2664" s="66" t="s">
        <v>137</v>
      </c>
      <c r="D2664" s="67">
        <v>610850.79</v>
      </c>
      <c r="E2664" s="66">
        <v>0.2994</v>
      </c>
      <c r="F2664" s="67">
        <v>182888.72652600001</v>
      </c>
      <c r="G2664" s="66" t="s">
        <v>66</v>
      </c>
      <c r="H2664" s="68">
        <v>4.4803803834727998E-2</v>
      </c>
      <c r="I2664" s="87">
        <v>8194.1106268541207</v>
      </c>
      <c r="J2664" s="69" t="str">
        <f>_xlfn.XLOOKUP(SimpleBB[[#This Row],[customer_code]],'Input  - indicative charges'!$B$13:$B$69,'Input  - indicative charges'!$E$13:$E$69)</f>
        <v>Upper South Island distributor</v>
      </c>
      <c r="K2664" s="70">
        <f t="shared" si="41"/>
        <v>7575.0745748814461</v>
      </c>
    </row>
    <row r="2665" spans="1:11" x14ac:dyDescent="0.25">
      <c r="A2665" s="65">
        <v>44348</v>
      </c>
      <c r="B2665" s="66" t="s">
        <v>211</v>
      </c>
      <c r="C2665" s="66" t="s">
        <v>137</v>
      </c>
      <c r="D2665" s="67">
        <v>610850.79</v>
      </c>
      <c r="E2665" s="66">
        <v>0.2994</v>
      </c>
      <c r="F2665" s="67">
        <v>182888.72652600001</v>
      </c>
      <c r="G2665" s="66" t="s">
        <v>68</v>
      </c>
      <c r="H2665" s="68">
        <v>1.18214068410235E-2</v>
      </c>
      <c r="I2665" s="87">
        <v>2162.0020429005299</v>
      </c>
      <c r="J2665" s="69" t="str">
        <f>_xlfn.XLOOKUP(SimpleBB[[#This Row],[customer_code]],'Input  - indicative charges'!$B$13:$B$69,'Input  - indicative charges'!$E$13:$E$69)</f>
        <v>Major Industrial</v>
      </c>
      <c r="K2665" s="70">
        <f t="shared" si="41"/>
        <v>1998.670441712736</v>
      </c>
    </row>
    <row r="2666" spans="1:11" x14ac:dyDescent="0.25">
      <c r="A2666" s="65">
        <v>44348</v>
      </c>
      <c r="B2666" s="66" t="s">
        <v>211</v>
      </c>
      <c r="C2666" s="66" t="s">
        <v>137</v>
      </c>
      <c r="D2666" s="67">
        <v>610850.79</v>
      </c>
      <c r="E2666" s="66">
        <v>0.2994</v>
      </c>
      <c r="F2666" s="67">
        <v>182888.72652600001</v>
      </c>
      <c r="G2666" s="66" t="s">
        <v>70</v>
      </c>
      <c r="H2666" s="68">
        <v>5.5968341648645697E-2</v>
      </c>
      <c r="I2666" s="87">
        <v>10235.9787298929</v>
      </c>
      <c r="J2666" s="69" t="str">
        <f>_xlfn.XLOOKUP(SimpleBB[[#This Row],[customer_code]],'Input  - indicative charges'!$B$13:$B$69,'Input  - indicative charges'!$E$13:$E$69)</f>
        <v>Lower North Island distributor</v>
      </c>
      <c r="K2666" s="70">
        <f t="shared" si="41"/>
        <v>9462.6867706333924</v>
      </c>
    </row>
    <row r="2667" spans="1:11" x14ac:dyDescent="0.25">
      <c r="A2667" s="65">
        <v>44348</v>
      </c>
      <c r="B2667" s="66" t="s">
        <v>211</v>
      </c>
      <c r="C2667" s="66" t="s">
        <v>137</v>
      </c>
      <c r="D2667" s="67">
        <v>610850.79</v>
      </c>
      <c r="E2667" s="66">
        <v>0.2994</v>
      </c>
      <c r="F2667" s="67">
        <v>182888.72652600001</v>
      </c>
      <c r="G2667" s="66" t="s">
        <v>72</v>
      </c>
      <c r="H2667" s="68">
        <v>5.3934675331619901E-3</v>
      </c>
      <c r="I2667" s="87">
        <v>986.40440869932399</v>
      </c>
      <c r="J2667" s="69" t="str">
        <f>_xlfn.XLOOKUP(SimpleBB[[#This Row],[customer_code]],'Input  - indicative charges'!$B$13:$B$69,'Input  - indicative charges'!$E$13:$E$69)</f>
        <v>Lower South Island distributor</v>
      </c>
      <c r="K2667" s="70">
        <f t="shared" si="41"/>
        <v>911.88504734136063</v>
      </c>
    </row>
    <row r="2668" spans="1:11" x14ac:dyDescent="0.25">
      <c r="A2668" s="65">
        <v>44348</v>
      </c>
      <c r="B2668" s="66" t="s">
        <v>211</v>
      </c>
      <c r="C2668" s="66" t="s">
        <v>137</v>
      </c>
      <c r="D2668" s="67">
        <v>610850.79</v>
      </c>
      <c r="E2668" s="66">
        <v>0.2994</v>
      </c>
      <c r="F2668" s="67">
        <v>182888.72652600001</v>
      </c>
      <c r="G2668" s="66" t="s">
        <v>74</v>
      </c>
      <c r="H2668" s="68">
        <v>7.2885734749365399E-5</v>
      </c>
      <c r="I2668" s="87">
        <v>13.3299792102232</v>
      </c>
      <c r="J2668" s="69" t="str">
        <f>_xlfn.XLOOKUP(SimpleBB[[#This Row],[customer_code]],'Input  - indicative charges'!$B$13:$B$69,'Input  - indicative charges'!$E$13:$E$69)</f>
        <v>Major Industrial</v>
      </c>
      <c r="K2668" s="70">
        <f t="shared" si="41"/>
        <v>12.322946466958614</v>
      </c>
    </row>
    <row r="2669" spans="1:11" x14ac:dyDescent="0.25">
      <c r="A2669" s="65">
        <v>44348</v>
      </c>
      <c r="B2669" s="66" t="s">
        <v>211</v>
      </c>
      <c r="C2669" s="66" t="s">
        <v>137</v>
      </c>
      <c r="D2669" s="67">
        <v>610850.79</v>
      </c>
      <c r="E2669" s="66">
        <v>0.2994</v>
      </c>
      <c r="F2669" s="67">
        <v>182888.72652600001</v>
      </c>
      <c r="G2669" s="66" t="s">
        <v>76</v>
      </c>
      <c r="H2669" s="68">
        <v>9.4578372750270105E-4</v>
      </c>
      <c r="I2669" s="87">
        <v>172.97318149198199</v>
      </c>
      <c r="J2669" s="69" t="str">
        <f>_xlfn.XLOOKUP(SimpleBB[[#This Row],[customer_code]],'Input  - indicative charges'!$B$13:$B$69,'Input  - indicative charges'!$E$13:$E$69)</f>
        <v>Lower North Island distributor</v>
      </c>
      <c r="K2669" s="70">
        <f t="shared" si="41"/>
        <v>159.90566992861196</v>
      </c>
    </row>
    <row r="2670" spans="1:11" x14ac:dyDescent="0.25">
      <c r="A2670" s="65">
        <v>44348</v>
      </c>
      <c r="B2670" s="66" t="s">
        <v>211</v>
      </c>
      <c r="C2670" s="66" t="s">
        <v>137</v>
      </c>
      <c r="D2670" s="67">
        <v>610850.79</v>
      </c>
      <c r="E2670" s="66">
        <v>0.2994</v>
      </c>
      <c r="F2670" s="67">
        <v>182888.72652600001</v>
      </c>
      <c r="G2670" s="66" t="s">
        <v>78</v>
      </c>
      <c r="H2670" s="68">
        <v>4.6182561553374303E-5</v>
      </c>
      <c r="I2670" s="87">
        <v>8.4462698702052403</v>
      </c>
      <c r="J2670" s="69" t="str">
        <f>_xlfn.XLOOKUP(SimpleBB[[#This Row],[customer_code]],'Input  - indicative charges'!$B$13:$B$69,'Input  - indicative charges'!$E$13:$E$69)</f>
        <v>North Island generation</v>
      </c>
      <c r="K2670" s="70">
        <f t="shared" si="41"/>
        <v>7.8081840800021673</v>
      </c>
    </row>
    <row r="2671" spans="1:11" x14ac:dyDescent="0.25">
      <c r="A2671" s="65">
        <v>44348</v>
      </c>
      <c r="B2671" s="66" t="s">
        <v>211</v>
      </c>
      <c r="C2671" s="66" t="s">
        <v>137</v>
      </c>
      <c r="D2671" s="67">
        <v>610850.79</v>
      </c>
      <c r="E2671" s="66">
        <v>0.2994</v>
      </c>
      <c r="F2671" s="67">
        <v>182888.72652600001</v>
      </c>
      <c r="G2671" s="66" t="s">
        <v>80</v>
      </c>
      <c r="H2671" s="68">
        <v>1.1176595434912099E-5</v>
      </c>
      <c r="I2671" s="87">
        <v>2.0440733059873799</v>
      </c>
      <c r="J2671" s="69" t="str">
        <f>_xlfn.XLOOKUP(SimpleBB[[#This Row],[customer_code]],'Input  - indicative charges'!$B$13:$B$69,'Input  - indicative charges'!$E$13:$E$69)</f>
        <v>Major Industrial</v>
      </c>
      <c r="K2671" s="70">
        <f t="shared" si="41"/>
        <v>1.8896508034238582</v>
      </c>
    </row>
    <row r="2672" spans="1:11" x14ac:dyDescent="0.25">
      <c r="A2672" s="65">
        <v>44348</v>
      </c>
      <c r="B2672" s="66" t="s">
        <v>211</v>
      </c>
      <c r="C2672" s="66" t="s">
        <v>137</v>
      </c>
      <c r="D2672" s="67">
        <v>610850.79</v>
      </c>
      <c r="E2672" s="66">
        <v>0.2994</v>
      </c>
      <c r="F2672" s="67">
        <v>182888.72652600001</v>
      </c>
      <c r="G2672" s="66" t="s">
        <v>82</v>
      </c>
      <c r="H2672" s="68">
        <v>9.1573146021038301E-3</v>
      </c>
      <c r="I2672" s="87">
        <v>1674.76960597671</v>
      </c>
      <c r="J2672" s="69" t="str">
        <f>_xlfn.XLOOKUP(SimpleBB[[#This Row],[customer_code]],'Input  - indicative charges'!$B$13:$B$69,'Input  - indicative charges'!$E$13:$E$69)</f>
        <v>Major Industrial</v>
      </c>
      <c r="K2672" s="70">
        <f t="shared" si="41"/>
        <v>1548.2466906709301</v>
      </c>
    </row>
    <row r="2673" spans="1:11" x14ac:dyDescent="0.25">
      <c r="A2673" s="65">
        <v>44348</v>
      </c>
      <c r="B2673" s="66" t="s">
        <v>211</v>
      </c>
      <c r="C2673" s="66" t="s">
        <v>137</v>
      </c>
      <c r="D2673" s="67">
        <v>610850.79</v>
      </c>
      <c r="E2673" s="66">
        <v>0.2994</v>
      </c>
      <c r="F2673" s="67">
        <v>182888.72652600001</v>
      </c>
      <c r="G2673" s="66" t="s">
        <v>84</v>
      </c>
      <c r="H2673" s="68">
        <v>2.3494520895671001E-7</v>
      </c>
      <c r="I2673" s="87">
        <v>4.2968830069477701E-2</v>
      </c>
      <c r="J2673" s="69" t="str">
        <f>_xlfn.XLOOKUP(SimpleBB[[#This Row],[customer_code]],'Input  - indicative charges'!$B$13:$B$69,'Input  - indicative charges'!$E$13:$E$69)</f>
        <v>Major Industrial</v>
      </c>
      <c r="K2673" s="70">
        <f t="shared" si="41"/>
        <v>3.9722687060751175E-2</v>
      </c>
    </row>
    <row r="2674" spans="1:11" x14ac:dyDescent="0.25">
      <c r="A2674" s="65">
        <v>44348</v>
      </c>
      <c r="B2674" s="66" t="s">
        <v>211</v>
      </c>
      <c r="C2674" s="66" t="s">
        <v>137</v>
      </c>
      <c r="D2674" s="67">
        <v>610850.79</v>
      </c>
      <c r="E2674" s="66">
        <v>0.2994</v>
      </c>
      <c r="F2674" s="67">
        <v>182888.72652600001</v>
      </c>
      <c r="G2674" s="66" t="s">
        <v>86</v>
      </c>
      <c r="H2674" s="68">
        <v>3.3159788510307801E-5</v>
      </c>
      <c r="I2674" s="87">
        <v>6.0645514925216801</v>
      </c>
      <c r="J2674" s="69" t="str">
        <f>_xlfn.XLOOKUP(SimpleBB[[#This Row],[customer_code]],'Input  - indicative charges'!$B$13:$B$69,'Input  - indicative charges'!$E$13:$E$69)</f>
        <v>North Island generation</v>
      </c>
      <c r="K2674" s="70">
        <f t="shared" si="41"/>
        <v>5.6063960948373666</v>
      </c>
    </row>
    <row r="2675" spans="1:11" x14ac:dyDescent="0.25">
      <c r="A2675" s="65">
        <v>44348</v>
      </c>
      <c r="B2675" s="66" t="s">
        <v>211</v>
      </c>
      <c r="C2675" s="66" t="s">
        <v>137</v>
      </c>
      <c r="D2675" s="67">
        <v>610850.79</v>
      </c>
      <c r="E2675" s="66">
        <v>0.2994</v>
      </c>
      <c r="F2675" s="67">
        <v>182888.72652600001</v>
      </c>
      <c r="G2675" s="66" t="s">
        <v>88</v>
      </c>
      <c r="H2675" s="68">
        <v>1.7732432903869301E-3</v>
      </c>
      <c r="I2675" s="87">
        <v>324.30620719964003</v>
      </c>
      <c r="J2675" s="69" t="str">
        <f>_xlfn.XLOOKUP(SimpleBB[[#This Row],[customer_code]],'Input  - indicative charges'!$B$13:$B$69,'Input  - indicative charges'!$E$13:$E$69)</f>
        <v>North Island generation</v>
      </c>
      <c r="K2675" s="70">
        <f t="shared" si="41"/>
        <v>299.80602123959619</v>
      </c>
    </row>
    <row r="2676" spans="1:11" x14ac:dyDescent="0.25">
      <c r="A2676" s="65">
        <v>44348</v>
      </c>
      <c r="B2676" s="66" t="s">
        <v>211</v>
      </c>
      <c r="C2676" s="66" t="s">
        <v>137</v>
      </c>
      <c r="D2676" s="67">
        <v>610850.79</v>
      </c>
      <c r="E2676" s="66">
        <v>0.2994</v>
      </c>
      <c r="F2676" s="67">
        <v>182888.72652600001</v>
      </c>
      <c r="G2676" s="66" t="s">
        <v>90</v>
      </c>
      <c r="H2676" s="68">
        <v>8.5274623882075698E-3</v>
      </c>
      <c r="I2676" s="87">
        <v>1559.5767366776399</v>
      </c>
      <c r="J2676" s="69" t="str">
        <f>_xlfn.XLOOKUP(SimpleBB[[#This Row],[customer_code]],'Input  - indicative charges'!$B$13:$B$69,'Input  - indicative charges'!$E$13:$E$69)</f>
        <v>Upper South Island distributor</v>
      </c>
      <c r="K2676" s="70">
        <f t="shared" si="41"/>
        <v>1441.7562348824374</v>
      </c>
    </row>
    <row r="2677" spans="1:11" x14ac:dyDescent="0.25">
      <c r="A2677" s="65">
        <v>44348</v>
      </c>
      <c r="B2677" s="66" t="s">
        <v>211</v>
      </c>
      <c r="C2677" s="66" t="s">
        <v>137</v>
      </c>
      <c r="D2677" s="67">
        <v>610850.79</v>
      </c>
      <c r="E2677" s="66">
        <v>0.2994</v>
      </c>
      <c r="F2677" s="67">
        <v>182888.72652600001</v>
      </c>
      <c r="G2677" s="66" t="s">
        <v>92</v>
      </c>
      <c r="H2677" s="68">
        <v>2.1563605213209701E-5</v>
      </c>
      <c r="I2677" s="87">
        <v>3.9437402967533401</v>
      </c>
      <c r="J2677" s="69" t="str">
        <f>_xlfn.XLOOKUP(SimpleBB[[#This Row],[customer_code]],'Input  - indicative charges'!$B$13:$B$69,'Input  - indicative charges'!$E$13:$E$69)</f>
        <v>North Island generation</v>
      </c>
      <c r="K2677" s="70">
        <f t="shared" si="41"/>
        <v>3.6458046775652209</v>
      </c>
    </row>
    <row r="2678" spans="1:11" x14ac:dyDescent="0.25">
      <c r="A2678" s="65">
        <v>44348</v>
      </c>
      <c r="B2678" s="66" t="s">
        <v>211</v>
      </c>
      <c r="C2678" s="66" t="s">
        <v>137</v>
      </c>
      <c r="D2678" s="67">
        <v>610850.79</v>
      </c>
      <c r="E2678" s="66">
        <v>0.2994</v>
      </c>
      <c r="F2678" s="67">
        <v>182888.72652600001</v>
      </c>
      <c r="G2678" s="66" t="s">
        <v>94</v>
      </c>
      <c r="H2678" s="68">
        <v>1.27265944186499E-4</v>
      </c>
      <c r="I2678" s="87">
        <v>23.2755064623979</v>
      </c>
      <c r="J2678" s="69" t="str">
        <f>_xlfn.XLOOKUP(SimpleBB[[#This Row],[customer_code]],'Input  - indicative charges'!$B$13:$B$69,'Input  - indicative charges'!$E$13:$E$69)</f>
        <v>North Island generation</v>
      </c>
      <c r="K2678" s="70">
        <f t="shared" si="41"/>
        <v>21.51712434086204</v>
      </c>
    </row>
    <row r="2679" spans="1:11" x14ac:dyDescent="0.25">
      <c r="A2679" s="65">
        <v>44348</v>
      </c>
      <c r="B2679" s="66" t="s">
        <v>211</v>
      </c>
      <c r="C2679" s="66" t="s">
        <v>137</v>
      </c>
      <c r="D2679" s="67">
        <v>610850.79</v>
      </c>
      <c r="E2679" s="66">
        <v>0.2994</v>
      </c>
      <c r="F2679" s="67">
        <v>182888.72652600001</v>
      </c>
      <c r="G2679" s="66" t="s">
        <v>96</v>
      </c>
      <c r="H2679" s="68">
        <v>3.86666710727036E-3</v>
      </c>
      <c r="I2679" s="87">
        <v>707.16982314864902</v>
      </c>
      <c r="J2679" s="69" t="str">
        <f>_xlfn.XLOOKUP(SimpleBB[[#This Row],[customer_code]],'Input  - indicative charges'!$B$13:$B$69,'Input  - indicative charges'!$E$13:$E$69)</f>
        <v>Upper North Island distributor</v>
      </c>
      <c r="K2679" s="70">
        <f t="shared" si="41"/>
        <v>653.74564628173016</v>
      </c>
    </row>
    <row r="2680" spans="1:11" x14ac:dyDescent="0.25">
      <c r="A2680" s="65">
        <v>44348</v>
      </c>
      <c r="B2680" s="66" t="s">
        <v>211</v>
      </c>
      <c r="C2680" s="66" t="s">
        <v>137</v>
      </c>
      <c r="D2680" s="67">
        <v>610850.79</v>
      </c>
      <c r="E2680" s="66">
        <v>0.2994</v>
      </c>
      <c r="F2680" s="67">
        <v>182888.72652600001</v>
      </c>
      <c r="G2680" s="66" t="s">
        <v>98</v>
      </c>
      <c r="H2680" s="68">
        <v>1.1544091504364E-3</v>
      </c>
      <c r="I2680" s="87">
        <v>211.128419413275</v>
      </c>
      <c r="J2680" s="69" t="str">
        <f>_xlfn.XLOOKUP(SimpleBB[[#This Row],[customer_code]],'Input  - indicative charges'!$B$13:$B$69,'Input  - indicative charges'!$E$13:$E$69)</f>
        <v>Major Industrial</v>
      </c>
      <c r="K2680" s="70">
        <f t="shared" si="41"/>
        <v>195.17841468860098</v>
      </c>
    </row>
    <row r="2681" spans="1:11" x14ac:dyDescent="0.25">
      <c r="A2681" s="65">
        <v>44348</v>
      </c>
      <c r="B2681" s="66" t="s">
        <v>211</v>
      </c>
      <c r="C2681" s="66" t="s">
        <v>137</v>
      </c>
      <c r="D2681" s="67">
        <v>610850.79</v>
      </c>
      <c r="E2681" s="66">
        <v>0.2994</v>
      </c>
      <c r="F2681" s="67">
        <v>182888.72652600001</v>
      </c>
      <c r="G2681" s="66" t="s">
        <v>100</v>
      </c>
      <c r="H2681" s="68">
        <v>1.6701975183571599E-4</v>
      </c>
      <c r="I2681" s="87">
        <v>30.5460297179227</v>
      </c>
      <c r="J2681" s="69" t="str">
        <f>_xlfn.XLOOKUP(SimpleBB[[#This Row],[customer_code]],'Input  - indicative charges'!$B$13:$B$69,'Input  - indicative charges'!$E$13:$E$69)</f>
        <v>North Island generation</v>
      </c>
      <c r="K2681" s="70">
        <f t="shared" si="41"/>
        <v>28.238385300961436</v>
      </c>
    </row>
    <row r="2682" spans="1:11" x14ac:dyDescent="0.25">
      <c r="A2682" s="65">
        <v>44348</v>
      </c>
      <c r="B2682" s="66" t="s">
        <v>211</v>
      </c>
      <c r="C2682" s="66" t="s">
        <v>137</v>
      </c>
      <c r="D2682" s="67">
        <v>610850.79</v>
      </c>
      <c r="E2682" s="66">
        <v>0.2994</v>
      </c>
      <c r="F2682" s="67">
        <v>182888.72652600001</v>
      </c>
      <c r="G2682" s="66" t="s">
        <v>102</v>
      </c>
      <c r="H2682" s="68">
        <v>4.9373182885677401E-2</v>
      </c>
      <c r="I2682" s="87">
        <v>9029.7985424968392</v>
      </c>
      <c r="J2682" s="69" t="str">
        <f>_xlfn.XLOOKUP(SimpleBB[[#This Row],[customer_code]],'Input  - indicative charges'!$B$13:$B$69,'Input  - indicative charges'!$E$13:$E$69)</f>
        <v>Lower North Island distributor</v>
      </c>
      <c r="K2682" s="70">
        <f t="shared" si="41"/>
        <v>8347.6292267035187</v>
      </c>
    </row>
    <row r="2683" spans="1:11" x14ac:dyDescent="0.25">
      <c r="A2683" s="65">
        <v>44348</v>
      </c>
      <c r="B2683" s="66" t="s">
        <v>211</v>
      </c>
      <c r="C2683" s="66" t="s">
        <v>137</v>
      </c>
      <c r="D2683" s="67">
        <v>610850.79</v>
      </c>
      <c r="E2683" s="66">
        <v>0.2994</v>
      </c>
      <c r="F2683" s="67">
        <v>182888.72652600001</v>
      </c>
      <c r="G2683" s="66" t="s">
        <v>104</v>
      </c>
      <c r="H2683" s="68">
        <v>2.2215177095412299E-2</v>
      </c>
      <c r="I2683" s="87">
        <v>4062.9054485295201</v>
      </c>
      <c r="J2683" s="69" t="str">
        <f>_xlfn.XLOOKUP(SimpleBB[[#This Row],[customer_code]],'Input  - indicative charges'!$B$13:$B$69,'Input  - indicative charges'!$E$13:$E$69)</f>
        <v>Lower North Island distributor</v>
      </c>
      <c r="K2683" s="70">
        <f t="shared" si="41"/>
        <v>3755.9673239509443</v>
      </c>
    </row>
    <row r="2684" spans="1:11" x14ac:dyDescent="0.25">
      <c r="A2684" s="65">
        <v>44348</v>
      </c>
      <c r="B2684" s="66" t="s">
        <v>211</v>
      </c>
      <c r="C2684" s="66" t="s">
        <v>137</v>
      </c>
      <c r="D2684" s="67">
        <v>610850.79</v>
      </c>
      <c r="E2684" s="66">
        <v>0.2994</v>
      </c>
      <c r="F2684" s="67">
        <v>182888.72652600001</v>
      </c>
      <c r="G2684" s="66" t="s">
        <v>106</v>
      </c>
      <c r="H2684" s="68">
        <v>0.23791843249049099</v>
      </c>
      <c r="I2684" s="87">
        <v>43512.5991352481</v>
      </c>
      <c r="J2684" s="69" t="str">
        <f>_xlfn.XLOOKUP(SimpleBB[[#This Row],[customer_code]],'Input  - indicative charges'!$B$13:$B$69,'Input  - indicative charges'!$E$13:$E$69)</f>
        <v>Upper North Island distributor</v>
      </c>
      <c r="K2684" s="70">
        <f t="shared" si="41"/>
        <v>40225.376298461139</v>
      </c>
    </row>
    <row r="2685" spans="1:11" x14ac:dyDescent="0.25">
      <c r="A2685" s="65">
        <v>44348</v>
      </c>
      <c r="B2685" s="66" t="s">
        <v>211</v>
      </c>
      <c r="C2685" s="66" t="s">
        <v>137</v>
      </c>
      <c r="D2685" s="67">
        <v>610850.79</v>
      </c>
      <c r="E2685" s="66">
        <v>0.2994</v>
      </c>
      <c r="F2685" s="67">
        <v>182888.72652600001</v>
      </c>
      <c r="G2685" s="66" t="s">
        <v>108</v>
      </c>
      <c r="H2685" s="68">
        <v>6.5315644463429696E-3</v>
      </c>
      <c r="I2685" s="87">
        <v>1194.5495038141601</v>
      </c>
      <c r="J2685" s="69" t="str">
        <f>_xlfn.XLOOKUP(SimpleBB[[#This Row],[customer_code]],'Input  - indicative charges'!$B$13:$B$69,'Input  - indicative charges'!$E$13:$E$69)</f>
        <v>Lower North Island distributor</v>
      </c>
      <c r="K2685" s="70">
        <f t="shared" si="41"/>
        <v>1104.3055173217624</v>
      </c>
    </row>
    <row r="2686" spans="1:11" x14ac:dyDescent="0.25">
      <c r="A2686" s="65">
        <v>44348</v>
      </c>
      <c r="B2686" s="66" t="s">
        <v>211</v>
      </c>
      <c r="C2686" s="66" t="s">
        <v>137</v>
      </c>
      <c r="D2686" s="67">
        <v>610850.79</v>
      </c>
      <c r="E2686" s="66">
        <v>0.2994</v>
      </c>
      <c r="F2686" s="67">
        <v>182888.72652600001</v>
      </c>
      <c r="G2686" s="66" t="s">
        <v>110</v>
      </c>
      <c r="H2686" s="68">
        <v>4.0623678180934097E-3</v>
      </c>
      <c r="I2686" s="87">
        <v>742.96127693130995</v>
      </c>
      <c r="J2686" s="69" t="str">
        <f>_xlfn.XLOOKUP(SimpleBB[[#This Row],[customer_code]],'Input  - indicative charges'!$B$13:$B$69,'Input  - indicative charges'!$E$13:$E$69)</f>
        <v>Lower South Island distributor</v>
      </c>
      <c r="K2686" s="70">
        <f t="shared" si="41"/>
        <v>686.83318242732992</v>
      </c>
    </row>
    <row r="2687" spans="1:11" x14ac:dyDescent="0.25">
      <c r="A2687" s="65">
        <v>44348</v>
      </c>
      <c r="B2687" s="66" t="s">
        <v>211</v>
      </c>
      <c r="C2687" s="66" t="s">
        <v>137</v>
      </c>
      <c r="D2687" s="67">
        <v>610850.79</v>
      </c>
      <c r="E2687" s="66">
        <v>0.2994</v>
      </c>
      <c r="F2687" s="67">
        <v>182888.72652600001</v>
      </c>
      <c r="G2687" s="66" t="s">
        <v>112</v>
      </c>
      <c r="H2687" s="68">
        <v>1.4648531529283301E-3</v>
      </c>
      <c r="I2687" s="87">
        <v>267.905127686659</v>
      </c>
      <c r="J2687" s="69" t="str">
        <f>_xlfn.XLOOKUP(SimpleBB[[#This Row],[customer_code]],'Input  - indicative charges'!$B$13:$B$69,'Input  - indicative charges'!$E$13:$E$69)</f>
        <v>North Island generation</v>
      </c>
      <c r="K2687" s="70">
        <f t="shared" si="41"/>
        <v>247.66584363270977</v>
      </c>
    </row>
    <row r="2688" spans="1:11" x14ac:dyDescent="0.25">
      <c r="A2688" s="65">
        <v>44348</v>
      </c>
      <c r="B2688" s="66" t="s">
        <v>211</v>
      </c>
      <c r="C2688" s="66" t="s">
        <v>137</v>
      </c>
      <c r="D2688" s="67">
        <v>610850.79</v>
      </c>
      <c r="E2688" s="66">
        <v>0.2994</v>
      </c>
      <c r="F2688" s="67">
        <v>182888.72652600001</v>
      </c>
      <c r="G2688" s="66" t="s">
        <v>114</v>
      </c>
      <c r="H2688" s="68">
        <v>2.5833279787299799E-2</v>
      </c>
      <c r="I2688" s="87">
        <v>4724.6156422891299</v>
      </c>
      <c r="J2688" s="69" t="str">
        <f>_xlfn.XLOOKUP(SimpleBB[[#This Row],[customer_code]],'Input  - indicative charges'!$B$13:$B$69,'Input  - indicative charges'!$E$13:$E$69)</f>
        <v>Lower North Island distributor</v>
      </c>
      <c r="K2688" s="70">
        <f t="shared" si="41"/>
        <v>4367.6876549239096</v>
      </c>
    </row>
    <row r="2689" spans="1:11" x14ac:dyDescent="0.25">
      <c r="A2689" s="65">
        <v>44348</v>
      </c>
      <c r="B2689" s="66" t="s">
        <v>211</v>
      </c>
      <c r="C2689" s="66" t="s">
        <v>137</v>
      </c>
      <c r="D2689" s="67">
        <v>610850.79</v>
      </c>
      <c r="E2689" s="66">
        <v>0.2994</v>
      </c>
      <c r="F2689" s="67">
        <v>182888.72652600001</v>
      </c>
      <c r="G2689" s="66" t="s">
        <v>116</v>
      </c>
      <c r="H2689" s="68">
        <v>6.3132489450559498E-3</v>
      </c>
      <c r="I2689" s="87">
        <v>1154.6220598028899</v>
      </c>
      <c r="J2689" s="69" t="str">
        <f>_xlfn.XLOOKUP(SimpleBB[[#This Row],[customer_code]],'Input  - indicative charges'!$B$13:$B$69,'Input  - indicative charges'!$E$13:$E$69)</f>
        <v>Major Industrial</v>
      </c>
      <c r="K2689" s="70">
        <f t="shared" si="41"/>
        <v>1067.3944503685582</v>
      </c>
    </row>
    <row r="2690" spans="1:11" x14ac:dyDescent="0.25">
      <c r="A2690" s="65">
        <v>44348</v>
      </c>
      <c r="B2690" s="66" t="s">
        <v>211</v>
      </c>
      <c r="C2690" s="66" t="s">
        <v>137</v>
      </c>
      <c r="D2690" s="67">
        <v>610850.79</v>
      </c>
      <c r="E2690" s="66">
        <v>0.2994</v>
      </c>
      <c r="F2690" s="67">
        <v>182888.72652600001</v>
      </c>
      <c r="G2690" s="66" t="s">
        <v>118</v>
      </c>
      <c r="H2690" s="68">
        <v>1.67637059341312E-3</v>
      </c>
      <c r="I2690" s="87">
        <v>306.58928301496002</v>
      </c>
      <c r="J2690" s="69" t="str">
        <f>_xlfn.XLOOKUP(SimpleBB[[#This Row],[customer_code]],'Input  - indicative charges'!$B$13:$B$69,'Input  - indicative charges'!$E$13:$E$69)</f>
        <v>Upper South Island distributor</v>
      </c>
      <c r="K2690" s="70">
        <f t="shared" si="41"/>
        <v>283.42754796189325</v>
      </c>
    </row>
    <row r="2691" spans="1:11" x14ac:dyDescent="0.25">
      <c r="A2691" s="65">
        <v>44348</v>
      </c>
      <c r="B2691" s="66" t="s">
        <v>211</v>
      </c>
      <c r="C2691" s="66" t="s">
        <v>137</v>
      </c>
      <c r="D2691" s="67">
        <v>610850.79</v>
      </c>
      <c r="E2691" s="66">
        <v>0.2994</v>
      </c>
      <c r="F2691" s="67">
        <v>182888.72652600001</v>
      </c>
      <c r="G2691" s="66" t="s">
        <v>120</v>
      </c>
      <c r="H2691" s="68">
        <v>4.2242890122340298E-3</v>
      </c>
      <c r="I2691" s="87">
        <v>772.57483792525602</v>
      </c>
      <c r="J2691" s="69" t="str">
        <f>_xlfn.XLOOKUP(SimpleBB[[#This Row],[customer_code]],'Input  - indicative charges'!$B$13:$B$69,'Input  - indicative charges'!$E$13:$E$69)</f>
        <v>Lower North Island distributor</v>
      </c>
      <c r="K2691" s="70">
        <f t="shared" si="41"/>
        <v>714.20954371561595</v>
      </c>
    </row>
    <row r="2692" spans="1:11" x14ac:dyDescent="0.25">
      <c r="A2692" s="65">
        <v>44348</v>
      </c>
      <c r="B2692" s="66" t="s">
        <v>211</v>
      </c>
      <c r="C2692" s="66" t="s">
        <v>137</v>
      </c>
      <c r="D2692" s="67">
        <v>610850.79</v>
      </c>
      <c r="E2692" s="66">
        <v>0.2994</v>
      </c>
      <c r="F2692" s="67">
        <v>182888.72652600001</v>
      </c>
      <c r="G2692" s="66" t="s">
        <v>241</v>
      </c>
      <c r="H2692" s="68">
        <v>2.7057778461583301E-4</v>
      </c>
      <c r="I2692" s="87">
        <v>49.485626454616003</v>
      </c>
      <c r="J2692" s="69" t="str">
        <f>_xlfn.XLOOKUP(SimpleBB[[#This Row],[customer_code]],'Input  - indicative charges'!$B$13:$B$69,'Input  - indicative charges'!$E$13:$E$69)</f>
        <v>North Island generation</v>
      </c>
      <c r="K2692" s="70">
        <f t="shared" si="41"/>
        <v>45.747162547445058</v>
      </c>
    </row>
    <row r="2693" spans="1:11" x14ac:dyDescent="0.25">
      <c r="A2693" s="65">
        <v>44378</v>
      </c>
      <c r="B2693" s="66" t="s">
        <v>211</v>
      </c>
      <c r="C2693" s="66" t="s">
        <v>137</v>
      </c>
      <c r="D2693" s="67">
        <v>1035387.85</v>
      </c>
      <c r="E2693" s="66">
        <v>0.58430000000000004</v>
      </c>
      <c r="F2693" s="67">
        <v>604977.12075500004</v>
      </c>
      <c r="G2693" s="66" t="s">
        <v>8</v>
      </c>
      <c r="H2693" s="68">
        <v>1.0426200893385799E-2</v>
      </c>
      <c r="I2693" s="87">
        <v>6307.6129968938003</v>
      </c>
      <c r="J2693" s="69" t="str">
        <f>_xlfn.XLOOKUP(SimpleBB[[#This Row],[customer_code]],'Input  - indicative charges'!$B$13:$B$69,'Input  - indicative charges'!$E$13:$E$69)</f>
        <v>Lower South Island distributor</v>
      </c>
      <c r="K2693" s="70">
        <f t="shared" si="41"/>
        <v>5831.0951629543606</v>
      </c>
    </row>
    <row r="2694" spans="1:11" x14ac:dyDescent="0.25">
      <c r="A2694" s="65">
        <v>44378</v>
      </c>
      <c r="B2694" s="66" t="s">
        <v>211</v>
      </c>
      <c r="C2694" s="66" t="s">
        <v>137</v>
      </c>
      <c r="D2694" s="67">
        <v>1035387.85</v>
      </c>
      <c r="E2694" s="66">
        <v>0.58430000000000004</v>
      </c>
      <c r="F2694" s="67">
        <v>604977.12075500004</v>
      </c>
      <c r="G2694" s="66" t="s">
        <v>10</v>
      </c>
      <c r="H2694" s="68">
        <v>4.4990909198334002E-4</v>
      </c>
      <c r="I2694" s="87">
        <v>272.18470706957697</v>
      </c>
      <c r="J2694" s="69" t="str">
        <f>_xlfn.XLOOKUP(SimpleBB[[#This Row],[customer_code]],'Input  - indicative charges'!$B$13:$B$69,'Input  - indicative charges'!$E$13:$E$69)</f>
        <v>Upper South Island distributor</v>
      </c>
      <c r="K2694" s="70">
        <f t="shared" si="41"/>
        <v>251.62211594229836</v>
      </c>
    </row>
    <row r="2695" spans="1:11" x14ac:dyDescent="0.25">
      <c r="A2695" s="65">
        <v>44378</v>
      </c>
      <c r="B2695" s="66" t="s">
        <v>211</v>
      </c>
      <c r="C2695" s="66" t="s">
        <v>137</v>
      </c>
      <c r="D2695" s="67">
        <v>1035387.85</v>
      </c>
      <c r="E2695" s="66">
        <v>0.58430000000000004</v>
      </c>
      <c r="F2695" s="67">
        <v>604977.12075500004</v>
      </c>
      <c r="G2695" s="66" t="s">
        <v>12</v>
      </c>
      <c r="H2695" s="68">
        <v>1.3522905325103101E-3</v>
      </c>
      <c r="I2695" s="87">
        <v>818.10483278233505</v>
      </c>
      <c r="J2695" s="69" t="str">
        <f>_xlfn.XLOOKUP(SimpleBB[[#This Row],[customer_code]],'Input  - indicative charges'!$B$13:$B$69,'Input  - indicative charges'!$E$13:$E$69)</f>
        <v>Lower North Island distributor</v>
      </c>
      <c r="K2695" s="70">
        <f t="shared" si="41"/>
        <v>756.29990863039291</v>
      </c>
    </row>
    <row r="2696" spans="1:11" x14ac:dyDescent="0.25">
      <c r="A2696" s="65">
        <v>44378</v>
      </c>
      <c r="B2696" s="66" t="s">
        <v>211</v>
      </c>
      <c r="C2696" s="66" t="s">
        <v>137</v>
      </c>
      <c r="D2696" s="67">
        <v>1035387.85</v>
      </c>
      <c r="E2696" s="66">
        <v>0.58430000000000004</v>
      </c>
      <c r="F2696" s="67">
        <v>604977.12075500004</v>
      </c>
      <c r="G2696" s="66" t="s">
        <v>14</v>
      </c>
      <c r="H2696" s="68">
        <v>1.06714742371291E-2</v>
      </c>
      <c r="I2696" s="87">
        <v>6455.99775818957</v>
      </c>
      <c r="J2696" s="69" t="str">
        <f>_xlfn.XLOOKUP(SimpleBB[[#This Row],[customer_code]],'Input  - indicative charges'!$B$13:$B$69,'Input  - indicative charges'!$E$13:$E$69)</f>
        <v>Upper North Island distributor</v>
      </c>
      <c r="K2696" s="70">
        <f t="shared" si="41"/>
        <v>5968.2699807933741</v>
      </c>
    </row>
    <row r="2697" spans="1:11" x14ac:dyDescent="0.25">
      <c r="A2697" s="65">
        <v>44378</v>
      </c>
      <c r="B2697" s="66" t="s">
        <v>211</v>
      </c>
      <c r="C2697" s="66" t="s">
        <v>137</v>
      </c>
      <c r="D2697" s="67">
        <v>1035387.85</v>
      </c>
      <c r="E2697" s="66">
        <v>0.58430000000000004</v>
      </c>
      <c r="F2697" s="67">
        <v>604977.12075500004</v>
      </c>
      <c r="G2697" s="66" t="s">
        <v>16</v>
      </c>
      <c r="H2697" s="68">
        <v>4.0747537469082398E-2</v>
      </c>
      <c r="I2697" s="87">
        <v>24651.327895901901</v>
      </c>
      <c r="J2697" s="69" t="str">
        <f>_xlfn.XLOOKUP(SimpleBB[[#This Row],[customer_code]],'Input  - indicative charges'!$B$13:$B$69,'Input  - indicative charges'!$E$13:$E$69)</f>
        <v>South Island generation</v>
      </c>
      <c r="K2697" s="70">
        <f t="shared" si="41"/>
        <v>22789.007335260212</v>
      </c>
    </row>
    <row r="2698" spans="1:11" x14ac:dyDescent="0.25">
      <c r="A2698" s="65">
        <v>44378</v>
      </c>
      <c r="B2698" s="66" t="s">
        <v>211</v>
      </c>
      <c r="C2698" s="66" t="s">
        <v>137</v>
      </c>
      <c r="D2698" s="67">
        <v>1035387.85</v>
      </c>
      <c r="E2698" s="66">
        <v>0.58430000000000004</v>
      </c>
      <c r="F2698" s="67">
        <v>604977.12075500004</v>
      </c>
      <c r="G2698" s="66" t="s">
        <v>19</v>
      </c>
      <c r="H2698" s="68">
        <v>8.6336473519607101E-3</v>
      </c>
      <c r="I2698" s="87">
        <v>5223.1591166032204</v>
      </c>
      <c r="J2698" s="69" t="str">
        <f>_xlfn.XLOOKUP(SimpleBB[[#This Row],[customer_code]],'Input  - indicative charges'!$B$13:$B$69,'Input  - indicative charges'!$E$13:$E$69)</f>
        <v>Lower South Island distributor</v>
      </c>
      <c r="K2698" s="70">
        <f t="shared" si="41"/>
        <v>4828.5679345204762</v>
      </c>
    </row>
    <row r="2699" spans="1:11" x14ac:dyDescent="0.25">
      <c r="A2699" s="65">
        <v>44378</v>
      </c>
      <c r="B2699" s="66" t="s">
        <v>211</v>
      </c>
      <c r="C2699" s="66" t="s">
        <v>137</v>
      </c>
      <c r="D2699" s="67">
        <v>1035387.85</v>
      </c>
      <c r="E2699" s="66">
        <v>0.58430000000000004</v>
      </c>
      <c r="F2699" s="67">
        <v>604977.12075500004</v>
      </c>
      <c r="G2699" s="66" t="s">
        <v>21</v>
      </c>
      <c r="H2699" s="68">
        <v>6.7072961379741301E-3</v>
      </c>
      <c r="I2699" s="87">
        <v>4057.76070560272</v>
      </c>
      <c r="J2699" s="69" t="str">
        <f>_xlfn.XLOOKUP(SimpleBB[[#This Row],[customer_code]],'Input  - indicative charges'!$B$13:$B$69,'Input  - indicative charges'!$E$13:$E$69)</f>
        <v>Upper South Island distributor</v>
      </c>
      <c r="K2699" s="70">
        <f t="shared" si="41"/>
        <v>3751.2112481406684</v>
      </c>
    </row>
    <row r="2700" spans="1:11" x14ac:dyDescent="0.25">
      <c r="A2700" s="65">
        <v>44378</v>
      </c>
      <c r="B2700" s="66" t="s">
        <v>211</v>
      </c>
      <c r="C2700" s="66" t="s">
        <v>137</v>
      </c>
      <c r="D2700" s="67">
        <v>1035387.85</v>
      </c>
      <c r="E2700" s="66">
        <v>0.58430000000000004</v>
      </c>
      <c r="F2700" s="67">
        <v>604977.12075500004</v>
      </c>
      <c r="G2700" s="66" t="s">
        <v>23</v>
      </c>
      <c r="H2700" s="68">
        <v>4.4647420451800904E-3</v>
      </c>
      <c r="I2700" s="87">
        <v>2701.0667874068399</v>
      </c>
      <c r="J2700" s="69" t="str">
        <f>_xlfn.XLOOKUP(SimpleBB[[#This Row],[customer_code]],'Input  - indicative charges'!$B$13:$B$69,'Input  - indicative charges'!$E$13:$E$69)</f>
        <v>Lower North Island distributor</v>
      </c>
      <c r="K2700" s="70">
        <f t="shared" si="41"/>
        <v>2497.0107529775391</v>
      </c>
    </row>
    <row r="2701" spans="1:11" x14ac:dyDescent="0.25">
      <c r="A2701" s="65">
        <v>44378</v>
      </c>
      <c r="B2701" s="66" t="s">
        <v>211</v>
      </c>
      <c r="C2701" s="66" t="s">
        <v>137</v>
      </c>
      <c r="D2701" s="67">
        <v>1035387.85</v>
      </c>
      <c r="E2701" s="66">
        <v>0.58430000000000004</v>
      </c>
      <c r="F2701" s="67">
        <v>604977.12075500004</v>
      </c>
      <c r="G2701" s="66" t="s">
        <v>25</v>
      </c>
      <c r="H2701" s="68">
        <v>4.8961211157769503E-2</v>
      </c>
      <c r="I2701" s="87">
        <v>29620.412554905</v>
      </c>
      <c r="J2701" s="69" t="str">
        <f>_xlfn.XLOOKUP(SimpleBB[[#This Row],[customer_code]],'Input  - indicative charges'!$B$13:$B$69,'Input  - indicative charges'!$E$13:$E$69)</f>
        <v>North Island generation</v>
      </c>
      <c r="K2701" s="70">
        <f t="shared" si="41"/>
        <v>27382.695238067918</v>
      </c>
    </row>
    <row r="2702" spans="1:11" x14ac:dyDescent="0.25">
      <c r="A2702" s="65">
        <v>44378</v>
      </c>
      <c r="B2702" s="66" t="s">
        <v>211</v>
      </c>
      <c r="C2702" s="66" t="s">
        <v>137</v>
      </c>
      <c r="D2702" s="67">
        <v>1035387.85</v>
      </c>
      <c r="E2702" s="66">
        <v>0.58430000000000004</v>
      </c>
      <c r="F2702" s="67">
        <v>604977.12075500004</v>
      </c>
      <c r="G2702" s="66" t="s">
        <v>27</v>
      </c>
      <c r="H2702" s="68">
        <v>8.0698096543552304E-3</v>
      </c>
      <c r="I2702" s="87">
        <v>4882.0502097327198</v>
      </c>
      <c r="J2702" s="69" t="str">
        <f>_xlfn.XLOOKUP(SimpleBB[[#This Row],[customer_code]],'Input  - indicative charges'!$B$13:$B$69,'Input  - indicative charges'!$E$13:$E$69)</f>
        <v>Lower North Island distributor</v>
      </c>
      <c r="K2702" s="70">
        <f t="shared" ref="K2702:K2765" si="42">I2702*$L$9</f>
        <v>4513.228598091192</v>
      </c>
    </row>
    <row r="2703" spans="1:11" x14ac:dyDescent="0.25">
      <c r="A2703" s="65">
        <v>44378</v>
      </c>
      <c r="B2703" s="66" t="s">
        <v>211</v>
      </c>
      <c r="C2703" s="66" t="s">
        <v>137</v>
      </c>
      <c r="D2703" s="67">
        <v>1035387.85</v>
      </c>
      <c r="E2703" s="66">
        <v>0.58430000000000004</v>
      </c>
      <c r="F2703" s="67">
        <v>604977.12075500004</v>
      </c>
      <c r="G2703" s="66" t="s">
        <v>29</v>
      </c>
      <c r="H2703" s="68">
        <v>8.5937625146997598E-3</v>
      </c>
      <c r="I2703" s="87">
        <v>5199.0297025953096</v>
      </c>
      <c r="J2703" s="69" t="str">
        <f>_xlfn.XLOOKUP(SimpleBB[[#This Row],[customer_code]],'Input  - indicative charges'!$B$13:$B$69,'Input  - indicative charges'!$E$13:$E$69)</f>
        <v>Lower North Island distributor</v>
      </c>
      <c r="K2703" s="70">
        <f t="shared" si="42"/>
        <v>4806.2614123264648</v>
      </c>
    </row>
    <row r="2704" spans="1:11" x14ac:dyDescent="0.25">
      <c r="A2704" s="65">
        <v>44378</v>
      </c>
      <c r="B2704" s="66" t="s">
        <v>211</v>
      </c>
      <c r="C2704" s="66" t="s">
        <v>137</v>
      </c>
      <c r="D2704" s="67">
        <v>1035387.85</v>
      </c>
      <c r="E2704" s="66">
        <v>0.58430000000000004</v>
      </c>
      <c r="F2704" s="67">
        <v>604977.12075500004</v>
      </c>
      <c r="G2704" s="66" t="s">
        <v>31</v>
      </c>
      <c r="H2704" s="68">
        <v>3.0137135200613102E-5</v>
      </c>
      <c r="I2704" s="87">
        <v>18.232277281471099</v>
      </c>
      <c r="J2704" s="69" t="str">
        <f>_xlfn.XLOOKUP(SimpleBB[[#This Row],[customer_code]],'Input  - indicative charges'!$B$13:$B$69,'Input  - indicative charges'!$E$13:$E$69)</f>
        <v>Major Industrial</v>
      </c>
      <c r="K2704" s="70">
        <f t="shared" si="42"/>
        <v>16.854893272301815</v>
      </c>
    </row>
    <row r="2705" spans="1:11" x14ac:dyDescent="0.25">
      <c r="A2705" s="65">
        <v>44378</v>
      </c>
      <c r="B2705" s="66" t="s">
        <v>211</v>
      </c>
      <c r="C2705" s="66" t="s">
        <v>137</v>
      </c>
      <c r="D2705" s="67">
        <v>1035387.85</v>
      </c>
      <c r="E2705" s="66">
        <v>0.58430000000000004</v>
      </c>
      <c r="F2705" s="67">
        <v>604977.12075500004</v>
      </c>
      <c r="G2705" s="66" t="s">
        <v>34</v>
      </c>
      <c r="H2705" s="68">
        <v>7.23884078974592E-4</v>
      </c>
      <c r="I2705" s="87">
        <v>437.93330585843398</v>
      </c>
      <c r="J2705" s="69" t="str">
        <f>_xlfn.XLOOKUP(SimpleBB[[#This Row],[customer_code]],'Input  - indicative charges'!$B$13:$B$69,'Input  - indicative charges'!$E$13:$E$69)</f>
        <v>Major Industrial</v>
      </c>
      <c r="K2705" s="70">
        <f t="shared" si="42"/>
        <v>404.84899481709942</v>
      </c>
    </row>
    <row r="2706" spans="1:11" x14ac:dyDescent="0.25">
      <c r="A2706" s="65">
        <v>44378</v>
      </c>
      <c r="B2706" s="66" t="s">
        <v>211</v>
      </c>
      <c r="C2706" s="66" t="s">
        <v>137</v>
      </c>
      <c r="D2706" s="67">
        <v>1035387.85</v>
      </c>
      <c r="E2706" s="66">
        <v>0.58430000000000004</v>
      </c>
      <c r="F2706" s="67">
        <v>604977.12075500004</v>
      </c>
      <c r="G2706" s="66" t="s">
        <v>36</v>
      </c>
      <c r="H2706" s="68">
        <v>4.4348831014478802E-3</v>
      </c>
      <c r="I2706" s="87">
        <v>2683.0028095989401</v>
      </c>
      <c r="J2706" s="69" t="str">
        <f>_xlfn.XLOOKUP(SimpleBB[[#This Row],[customer_code]],'Input  - indicative charges'!$B$13:$B$69,'Input  - indicative charges'!$E$13:$E$69)</f>
        <v>Upper South Island distributor</v>
      </c>
      <c r="K2706" s="70">
        <f t="shared" si="42"/>
        <v>2480.311444749334</v>
      </c>
    </row>
    <row r="2707" spans="1:11" x14ac:dyDescent="0.25">
      <c r="A2707" s="65">
        <v>44378</v>
      </c>
      <c r="B2707" s="66" t="s">
        <v>211</v>
      </c>
      <c r="C2707" s="66" t="s">
        <v>137</v>
      </c>
      <c r="D2707" s="67">
        <v>1035387.85</v>
      </c>
      <c r="E2707" s="66">
        <v>0.58430000000000004</v>
      </c>
      <c r="F2707" s="67">
        <v>604977.12075500004</v>
      </c>
      <c r="G2707" s="66" t="s">
        <v>38</v>
      </c>
      <c r="H2707" s="68">
        <v>4.67503767614802E-5</v>
      </c>
      <c r="I2707" s="87">
        <v>28.2829083273717</v>
      </c>
      <c r="J2707" s="69" t="str">
        <f>_xlfn.XLOOKUP(SimpleBB[[#This Row],[customer_code]],'Input  - indicative charges'!$B$13:$B$69,'Input  - indicative charges'!$E$13:$E$69)</f>
        <v>North Island generation</v>
      </c>
      <c r="K2707" s="70">
        <f t="shared" si="42"/>
        <v>26.146234720366351</v>
      </c>
    </row>
    <row r="2708" spans="1:11" x14ac:dyDescent="0.25">
      <c r="A2708" s="65">
        <v>44378</v>
      </c>
      <c r="B2708" s="66" t="s">
        <v>211</v>
      </c>
      <c r="C2708" s="66" t="s">
        <v>137</v>
      </c>
      <c r="D2708" s="67">
        <v>1035387.85</v>
      </c>
      <c r="E2708" s="66">
        <v>0.58430000000000004</v>
      </c>
      <c r="F2708" s="67">
        <v>604977.12075500004</v>
      </c>
      <c r="G2708" s="66" t="s">
        <v>40</v>
      </c>
      <c r="H2708" s="68">
        <v>1.45774250555911E-5</v>
      </c>
      <c r="I2708" s="87">
        <v>8.8190086381533401</v>
      </c>
      <c r="J2708" s="69" t="str">
        <f>_xlfn.XLOOKUP(SimpleBB[[#This Row],[customer_code]],'Input  - indicative charges'!$B$13:$B$69,'Input  - indicative charges'!$E$13:$E$69)</f>
        <v>North Island generation</v>
      </c>
      <c r="K2708" s="70">
        <f t="shared" si="42"/>
        <v>8.152763753469463</v>
      </c>
    </row>
    <row r="2709" spans="1:11" x14ac:dyDescent="0.25">
      <c r="A2709" s="65">
        <v>44378</v>
      </c>
      <c r="B2709" s="66" t="s">
        <v>211</v>
      </c>
      <c r="C2709" s="66" t="s">
        <v>137</v>
      </c>
      <c r="D2709" s="67">
        <v>1035387.85</v>
      </c>
      <c r="E2709" s="66">
        <v>0.58430000000000004</v>
      </c>
      <c r="F2709" s="67">
        <v>604977.12075500004</v>
      </c>
      <c r="G2709" s="66" t="s">
        <v>42</v>
      </c>
      <c r="H2709" s="68">
        <v>0.25267538700680497</v>
      </c>
      <c r="I2709" s="87">
        <v>152862.82811703201</v>
      </c>
      <c r="J2709" s="69" t="str">
        <f>_xlfn.XLOOKUP(SimpleBB[[#This Row],[customer_code]],'Input  - indicative charges'!$B$13:$B$69,'Input  - indicative charges'!$E$13:$E$69)</f>
        <v>South Island generation</v>
      </c>
      <c r="K2709" s="70">
        <f t="shared" si="42"/>
        <v>141314.58256359427</v>
      </c>
    </row>
    <row r="2710" spans="1:11" x14ac:dyDescent="0.25">
      <c r="A2710" s="65">
        <v>44378</v>
      </c>
      <c r="B2710" s="66" t="s">
        <v>211</v>
      </c>
      <c r="C2710" s="66" t="s">
        <v>137</v>
      </c>
      <c r="D2710" s="67">
        <v>1035387.85</v>
      </c>
      <c r="E2710" s="66">
        <v>0.58430000000000004</v>
      </c>
      <c r="F2710" s="67">
        <v>604977.12075500004</v>
      </c>
      <c r="G2710" s="66" t="s">
        <v>44</v>
      </c>
      <c r="H2710" s="68">
        <v>5.59587066061445E-4</v>
      </c>
      <c r="I2710" s="87">
        <v>338.53737203759101</v>
      </c>
      <c r="J2710" s="69" t="str">
        <f>_xlfn.XLOOKUP(SimpleBB[[#This Row],[customer_code]],'Input  - indicative charges'!$B$13:$B$69,'Input  - indicative charges'!$E$13:$E$69)</f>
        <v>Major Industrial</v>
      </c>
      <c r="K2710" s="70">
        <f t="shared" si="42"/>
        <v>312.96207195016569</v>
      </c>
    </row>
    <row r="2711" spans="1:11" x14ac:dyDescent="0.25">
      <c r="A2711" s="65">
        <v>44378</v>
      </c>
      <c r="B2711" s="66" t="s">
        <v>211</v>
      </c>
      <c r="C2711" s="66" t="s">
        <v>137</v>
      </c>
      <c r="D2711" s="67">
        <v>1035387.85</v>
      </c>
      <c r="E2711" s="66">
        <v>0.58430000000000004</v>
      </c>
      <c r="F2711" s="67">
        <v>604977.12075500004</v>
      </c>
      <c r="G2711" s="66" t="s">
        <v>46</v>
      </c>
      <c r="H2711" s="68">
        <v>8.4418694751931499E-3</v>
      </c>
      <c r="I2711" s="87">
        <v>5107.1378888918698</v>
      </c>
      <c r="J2711" s="69" t="str">
        <f>_xlfn.XLOOKUP(SimpleBB[[#This Row],[customer_code]],'Input  - indicative charges'!$B$13:$B$69,'Input  - indicative charges'!$E$13:$E$69)</f>
        <v>Upper South Island distributor</v>
      </c>
      <c r="K2711" s="70">
        <f t="shared" si="42"/>
        <v>4721.3116998654905</v>
      </c>
    </row>
    <row r="2712" spans="1:11" x14ac:dyDescent="0.25">
      <c r="A2712" s="65">
        <v>44378</v>
      </c>
      <c r="B2712" s="66" t="s">
        <v>211</v>
      </c>
      <c r="C2712" s="66" t="s">
        <v>137</v>
      </c>
      <c r="D2712" s="67">
        <v>1035387.85</v>
      </c>
      <c r="E2712" s="66">
        <v>0.58430000000000004</v>
      </c>
      <c r="F2712" s="67">
        <v>604977.12075500004</v>
      </c>
      <c r="G2712" s="66" t="s">
        <v>48</v>
      </c>
      <c r="H2712" s="68">
        <v>1.16456763628202E-2</v>
      </c>
      <c r="I2712" s="87">
        <v>7045.3677552235704</v>
      </c>
      <c r="J2712" s="69" t="str">
        <f>_xlfn.XLOOKUP(SimpleBB[[#This Row],[customer_code]],'Input  - indicative charges'!$B$13:$B$69,'Input  - indicative charges'!$E$13:$E$69)</f>
        <v>North Island generation</v>
      </c>
      <c r="K2712" s="70">
        <f t="shared" si="42"/>
        <v>6513.1151608302252</v>
      </c>
    </row>
    <row r="2713" spans="1:11" x14ac:dyDescent="0.25">
      <c r="A2713" s="65">
        <v>44378</v>
      </c>
      <c r="B2713" s="66" t="s">
        <v>211</v>
      </c>
      <c r="C2713" s="66" t="s">
        <v>137</v>
      </c>
      <c r="D2713" s="67">
        <v>1035387.85</v>
      </c>
      <c r="E2713" s="66">
        <v>0.58430000000000004</v>
      </c>
      <c r="F2713" s="67">
        <v>604977.12075500004</v>
      </c>
      <c r="G2713" s="66" t="s">
        <v>50</v>
      </c>
      <c r="H2713" s="68">
        <v>2.4450932327074498E-3</v>
      </c>
      <c r="I2713" s="87">
        <v>1479.22546390088</v>
      </c>
      <c r="J2713" s="69" t="str">
        <f>_xlfn.XLOOKUP(SimpleBB[[#This Row],[customer_code]],'Input  - indicative charges'!$B$13:$B$69,'Input  - indicative charges'!$E$13:$E$69)</f>
        <v>North Island generation</v>
      </c>
      <c r="K2713" s="70">
        <f t="shared" si="42"/>
        <v>1367.4752163328651</v>
      </c>
    </row>
    <row r="2714" spans="1:11" x14ac:dyDescent="0.25">
      <c r="A2714" s="65">
        <v>44378</v>
      </c>
      <c r="B2714" s="66" t="s">
        <v>211</v>
      </c>
      <c r="C2714" s="66" t="s">
        <v>137</v>
      </c>
      <c r="D2714" s="67">
        <v>1035387.85</v>
      </c>
      <c r="E2714" s="66">
        <v>0.58430000000000004</v>
      </c>
      <c r="F2714" s="67">
        <v>604977.12075500004</v>
      </c>
      <c r="G2714" s="66" t="s">
        <v>52</v>
      </c>
      <c r="H2714" s="68">
        <v>4.9137954314103904E-3</v>
      </c>
      <c r="I2714" s="87">
        <v>2972.73381207373</v>
      </c>
      <c r="J2714" s="69" t="str">
        <f>_xlfn.XLOOKUP(SimpleBB[[#This Row],[customer_code]],'Input  - indicative charges'!$B$13:$B$69,'Input  - indicative charges'!$E$13:$E$69)</f>
        <v>North Island generation</v>
      </c>
      <c r="K2714" s="70">
        <f t="shared" si="42"/>
        <v>2748.1542955901577</v>
      </c>
    </row>
    <row r="2715" spans="1:11" x14ac:dyDescent="0.25">
      <c r="A2715" s="65">
        <v>44378</v>
      </c>
      <c r="B2715" s="66" t="s">
        <v>211</v>
      </c>
      <c r="C2715" s="66" t="s">
        <v>137</v>
      </c>
      <c r="D2715" s="67">
        <v>1035387.85</v>
      </c>
      <c r="E2715" s="66">
        <v>0.58430000000000004</v>
      </c>
      <c r="F2715" s="67">
        <v>604977.12075500004</v>
      </c>
      <c r="G2715" s="66" t="s">
        <v>54</v>
      </c>
      <c r="H2715" s="68">
        <v>7.0759748136511804E-4</v>
      </c>
      <c r="I2715" s="87">
        <v>428.08028692975898</v>
      </c>
      <c r="J2715" s="69" t="str">
        <f>_xlfn.XLOOKUP(SimpleBB[[#This Row],[customer_code]],'Input  - indicative charges'!$B$13:$B$69,'Input  - indicative charges'!$E$13:$E$69)</f>
        <v>Upper South Island distributor</v>
      </c>
      <c r="K2715" s="70">
        <f t="shared" si="42"/>
        <v>395.74033659032045</v>
      </c>
    </row>
    <row r="2716" spans="1:11" x14ac:dyDescent="0.25">
      <c r="A2716" s="65">
        <v>44378</v>
      </c>
      <c r="B2716" s="66" t="s">
        <v>211</v>
      </c>
      <c r="C2716" s="66" t="s">
        <v>137</v>
      </c>
      <c r="D2716" s="67">
        <v>1035387.85</v>
      </c>
      <c r="E2716" s="66">
        <v>0.58430000000000004</v>
      </c>
      <c r="F2716" s="67">
        <v>604977.12075500004</v>
      </c>
      <c r="G2716" s="66" t="s">
        <v>56</v>
      </c>
      <c r="H2716" s="68">
        <v>3.03358020556041E-2</v>
      </c>
      <c r="I2716" s="87">
        <v>18352.466183392899</v>
      </c>
      <c r="J2716" s="69" t="str">
        <f>_xlfn.XLOOKUP(SimpleBB[[#This Row],[customer_code]],'Input  - indicative charges'!$B$13:$B$69,'Input  - indicative charges'!$E$13:$E$69)</f>
        <v>Upper North Island distributor</v>
      </c>
      <c r="K2716" s="70">
        <f t="shared" si="42"/>
        <v>16966.002328133574</v>
      </c>
    </row>
    <row r="2717" spans="1:11" x14ac:dyDescent="0.25">
      <c r="A2717" s="65">
        <v>44378</v>
      </c>
      <c r="B2717" s="66" t="s">
        <v>211</v>
      </c>
      <c r="C2717" s="66" t="s">
        <v>137</v>
      </c>
      <c r="D2717" s="67">
        <v>1035387.85</v>
      </c>
      <c r="E2717" s="66">
        <v>0.58430000000000004</v>
      </c>
      <c r="F2717" s="67">
        <v>604977.12075500004</v>
      </c>
      <c r="G2717" s="66" t="s">
        <v>58</v>
      </c>
      <c r="H2717" s="68">
        <v>3.0315642051337798E-3</v>
      </c>
      <c r="I2717" s="87">
        <v>1834.0269842057501</v>
      </c>
      <c r="J2717" s="69" t="str">
        <f>_xlfn.XLOOKUP(SimpleBB[[#This Row],[customer_code]],'Input  - indicative charges'!$B$13:$B$69,'Input  - indicative charges'!$E$13:$E$69)</f>
        <v>North Island generation</v>
      </c>
      <c r="K2717" s="70">
        <f t="shared" si="42"/>
        <v>1695.4727377212901</v>
      </c>
    </row>
    <row r="2718" spans="1:11" x14ac:dyDescent="0.25">
      <c r="A2718" s="65">
        <v>44378</v>
      </c>
      <c r="B2718" s="66" t="s">
        <v>211</v>
      </c>
      <c r="C2718" s="66" t="s">
        <v>137</v>
      </c>
      <c r="D2718" s="67">
        <v>1035387.85</v>
      </c>
      <c r="E2718" s="66">
        <v>0.58430000000000004</v>
      </c>
      <c r="F2718" s="67">
        <v>604977.12075500004</v>
      </c>
      <c r="G2718" s="66" t="s">
        <v>60</v>
      </c>
      <c r="H2718" s="68">
        <v>1.50382416660236E-2</v>
      </c>
      <c r="I2718" s="87">
        <v>9097.7921443288506</v>
      </c>
      <c r="J2718" s="69" t="str">
        <f>_xlfn.XLOOKUP(SimpleBB[[#This Row],[customer_code]],'Input  - indicative charges'!$B$13:$B$69,'Input  - indicative charges'!$E$13:$E$69)</f>
        <v>Major Industrial</v>
      </c>
      <c r="K2718" s="70">
        <f t="shared" si="42"/>
        <v>8410.4861526039713</v>
      </c>
    </row>
    <row r="2719" spans="1:11" x14ac:dyDescent="0.25">
      <c r="A2719" s="65">
        <v>44378</v>
      </c>
      <c r="B2719" s="66" t="s">
        <v>211</v>
      </c>
      <c r="C2719" s="66" t="s">
        <v>137</v>
      </c>
      <c r="D2719" s="67">
        <v>1035387.85</v>
      </c>
      <c r="E2719" s="66">
        <v>0.58430000000000004</v>
      </c>
      <c r="F2719" s="67">
        <v>604977.12075500004</v>
      </c>
      <c r="G2719" s="66" t="s">
        <v>62</v>
      </c>
      <c r="H2719" s="68">
        <v>1.15070896719736E-2</v>
      </c>
      <c r="I2719" s="87">
        <v>6961.5259780202296</v>
      </c>
      <c r="J2719" s="69" t="str">
        <f>_xlfn.XLOOKUP(SimpleBB[[#This Row],[customer_code]],'Input  - indicative charges'!$B$13:$B$69,'Input  - indicative charges'!$E$13:$E$69)</f>
        <v>Major Industrial</v>
      </c>
      <c r="K2719" s="70">
        <f t="shared" si="42"/>
        <v>6435.6073331076541</v>
      </c>
    </row>
    <row r="2720" spans="1:11" x14ac:dyDescent="0.25">
      <c r="A2720" s="65">
        <v>44378</v>
      </c>
      <c r="B2720" s="66" t="s">
        <v>211</v>
      </c>
      <c r="C2720" s="66" t="s">
        <v>137</v>
      </c>
      <c r="D2720" s="67">
        <v>1035387.85</v>
      </c>
      <c r="E2720" s="66">
        <v>0.58430000000000004</v>
      </c>
      <c r="F2720" s="67">
        <v>604977.12075500004</v>
      </c>
      <c r="G2720" s="66" t="s">
        <v>64</v>
      </c>
      <c r="H2720" s="68">
        <v>5.9545007970645603E-4</v>
      </c>
      <c r="I2720" s="87">
        <v>360.233674774147</v>
      </c>
      <c r="J2720" s="69" t="str">
        <f>_xlfn.XLOOKUP(SimpleBB[[#This Row],[customer_code]],'Input  - indicative charges'!$B$13:$B$69,'Input  - indicative charges'!$E$13:$E$69)</f>
        <v>Major Industrial</v>
      </c>
      <c r="K2720" s="70">
        <f t="shared" si="42"/>
        <v>333.01929581653587</v>
      </c>
    </row>
    <row r="2721" spans="1:11" x14ac:dyDescent="0.25">
      <c r="A2721" s="65">
        <v>44378</v>
      </c>
      <c r="B2721" s="66" t="s">
        <v>211</v>
      </c>
      <c r="C2721" s="66" t="s">
        <v>137</v>
      </c>
      <c r="D2721" s="67">
        <v>1035387.85</v>
      </c>
      <c r="E2721" s="66">
        <v>0.58430000000000004</v>
      </c>
      <c r="F2721" s="67">
        <v>604977.12075500004</v>
      </c>
      <c r="G2721" s="66" t="s">
        <v>66</v>
      </c>
      <c r="H2721" s="68">
        <v>4.4803803834727998E-2</v>
      </c>
      <c r="I2721" s="87">
        <v>27105.276242805601</v>
      </c>
      <c r="J2721" s="69" t="str">
        <f>_xlfn.XLOOKUP(SimpleBB[[#This Row],[customer_code]],'Input  - indicative charges'!$B$13:$B$69,'Input  - indicative charges'!$E$13:$E$69)</f>
        <v>Upper South Island distributor</v>
      </c>
      <c r="K2721" s="70">
        <f t="shared" si="42"/>
        <v>25057.568571153512</v>
      </c>
    </row>
    <row r="2722" spans="1:11" x14ac:dyDescent="0.25">
      <c r="A2722" s="65">
        <v>44378</v>
      </c>
      <c r="B2722" s="66" t="s">
        <v>211</v>
      </c>
      <c r="C2722" s="66" t="s">
        <v>137</v>
      </c>
      <c r="D2722" s="67">
        <v>1035387.85</v>
      </c>
      <c r="E2722" s="66">
        <v>0.58430000000000004</v>
      </c>
      <c r="F2722" s="67">
        <v>604977.12075500004</v>
      </c>
      <c r="G2722" s="66" t="s">
        <v>68</v>
      </c>
      <c r="H2722" s="68">
        <v>1.18214068410235E-2</v>
      </c>
      <c r="I2722" s="87">
        <v>7151.6806739558797</v>
      </c>
      <c r="J2722" s="69" t="str">
        <f>_xlfn.XLOOKUP(SimpleBB[[#This Row],[customer_code]],'Input  - indicative charges'!$B$13:$B$69,'Input  - indicative charges'!$E$13:$E$69)</f>
        <v>Major Industrial</v>
      </c>
      <c r="K2722" s="70">
        <f t="shared" si="42"/>
        <v>6611.3965148836223</v>
      </c>
    </row>
    <row r="2723" spans="1:11" x14ac:dyDescent="0.25">
      <c r="A2723" s="65">
        <v>44378</v>
      </c>
      <c r="B2723" s="66" t="s">
        <v>211</v>
      </c>
      <c r="C2723" s="66" t="s">
        <v>137</v>
      </c>
      <c r="D2723" s="67">
        <v>1035387.85</v>
      </c>
      <c r="E2723" s="66">
        <v>0.58430000000000004</v>
      </c>
      <c r="F2723" s="67">
        <v>604977.12075500004</v>
      </c>
      <c r="G2723" s="66" t="s">
        <v>70</v>
      </c>
      <c r="H2723" s="68">
        <v>5.5968341648645697E-2</v>
      </c>
      <c r="I2723" s="87">
        <v>33859.566184029798</v>
      </c>
      <c r="J2723" s="69" t="str">
        <f>_xlfn.XLOOKUP(SimpleBB[[#This Row],[customer_code]],'Input  - indicative charges'!$B$13:$B$69,'Input  - indicative charges'!$E$13:$E$69)</f>
        <v>Lower North Island distributor</v>
      </c>
      <c r="K2723" s="70">
        <f t="shared" si="42"/>
        <v>31301.595816461508</v>
      </c>
    </row>
    <row r="2724" spans="1:11" x14ac:dyDescent="0.25">
      <c r="A2724" s="65">
        <v>44378</v>
      </c>
      <c r="B2724" s="66" t="s">
        <v>211</v>
      </c>
      <c r="C2724" s="66" t="s">
        <v>137</v>
      </c>
      <c r="D2724" s="67">
        <v>1035387.85</v>
      </c>
      <c r="E2724" s="66">
        <v>0.58430000000000004</v>
      </c>
      <c r="F2724" s="67">
        <v>604977.12075500004</v>
      </c>
      <c r="G2724" s="66" t="s">
        <v>72</v>
      </c>
      <c r="H2724" s="68">
        <v>5.3934675331619901E-3</v>
      </c>
      <c r="I2724" s="87">
        <v>3262.9244590979101</v>
      </c>
      <c r="J2724" s="69" t="str">
        <f>_xlfn.XLOOKUP(SimpleBB[[#This Row],[customer_code]],'Input  - indicative charges'!$B$13:$B$69,'Input  - indicative charges'!$E$13:$E$69)</f>
        <v>Lower South Island distributor</v>
      </c>
      <c r="K2724" s="70">
        <f t="shared" si="42"/>
        <v>3016.4220664617355</v>
      </c>
    </row>
    <row r="2725" spans="1:11" x14ac:dyDescent="0.25">
      <c r="A2725" s="65">
        <v>44378</v>
      </c>
      <c r="B2725" s="66" t="s">
        <v>211</v>
      </c>
      <c r="C2725" s="66" t="s">
        <v>137</v>
      </c>
      <c r="D2725" s="67">
        <v>1035387.85</v>
      </c>
      <c r="E2725" s="66">
        <v>0.58430000000000004</v>
      </c>
      <c r="F2725" s="67">
        <v>604977.12075500004</v>
      </c>
      <c r="G2725" s="66" t="s">
        <v>74</v>
      </c>
      <c r="H2725" s="68">
        <v>7.2885734749365399E-5</v>
      </c>
      <c r="I2725" s="87">
        <v>44.094201952783699</v>
      </c>
      <c r="J2725" s="69" t="str">
        <f>_xlfn.XLOOKUP(SimpleBB[[#This Row],[customer_code]],'Input  - indicative charges'!$B$13:$B$69,'Input  - indicative charges'!$E$13:$E$69)</f>
        <v>Major Industrial</v>
      </c>
      <c r="K2725" s="70">
        <f t="shared" si="42"/>
        <v>40.763041081916079</v>
      </c>
    </row>
    <row r="2726" spans="1:11" x14ac:dyDescent="0.25">
      <c r="A2726" s="65">
        <v>44378</v>
      </c>
      <c r="B2726" s="66" t="s">
        <v>211</v>
      </c>
      <c r="C2726" s="66" t="s">
        <v>137</v>
      </c>
      <c r="D2726" s="67">
        <v>1035387.85</v>
      </c>
      <c r="E2726" s="66">
        <v>0.58430000000000004</v>
      </c>
      <c r="F2726" s="67">
        <v>604977.12075500004</v>
      </c>
      <c r="G2726" s="66" t="s">
        <v>76</v>
      </c>
      <c r="H2726" s="68">
        <v>9.4578372750270105E-4</v>
      </c>
      <c r="I2726" s="87">
        <v>572.17751632151601</v>
      </c>
      <c r="J2726" s="69" t="str">
        <f>_xlfn.XLOOKUP(SimpleBB[[#This Row],[customer_code]],'Input  - indicative charges'!$B$13:$B$69,'Input  - indicative charges'!$E$13:$E$69)</f>
        <v>Lower North Island distributor</v>
      </c>
      <c r="K2726" s="70">
        <f t="shared" si="42"/>
        <v>528.95153038346848</v>
      </c>
    </row>
    <row r="2727" spans="1:11" x14ac:dyDescent="0.25">
      <c r="A2727" s="65">
        <v>44378</v>
      </c>
      <c r="B2727" s="66" t="s">
        <v>211</v>
      </c>
      <c r="C2727" s="66" t="s">
        <v>137</v>
      </c>
      <c r="D2727" s="67">
        <v>1035387.85</v>
      </c>
      <c r="E2727" s="66">
        <v>0.58430000000000004</v>
      </c>
      <c r="F2727" s="67">
        <v>604977.12075500004</v>
      </c>
      <c r="G2727" s="66" t="s">
        <v>78</v>
      </c>
      <c r="H2727" s="68">
        <v>4.6182561553374303E-5</v>
      </c>
      <c r="I2727" s="87">
        <v>27.939393117650901</v>
      </c>
      <c r="J2727" s="69" t="str">
        <f>_xlfn.XLOOKUP(SimpleBB[[#This Row],[customer_code]],'Input  - indicative charges'!$B$13:$B$69,'Input  - indicative charges'!$E$13:$E$69)</f>
        <v>North Island generation</v>
      </c>
      <c r="K2727" s="70">
        <f t="shared" si="42"/>
        <v>25.828670868749168</v>
      </c>
    </row>
    <row r="2728" spans="1:11" x14ac:dyDescent="0.25">
      <c r="A2728" s="65">
        <v>44378</v>
      </c>
      <c r="B2728" s="66" t="s">
        <v>211</v>
      </c>
      <c r="C2728" s="66" t="s">
        <v>137</v>
      </c>
      <c r="D2728" s="67">
        <v>1035387.85</v>
      </c>
      <c r="E2728" s="66">
        <v>0.58430000000000004</v>
      </c>
      <c r="F2728" s="67">
        <v>604977.12075500004</v>
      </c>
      <c r="G2728" s="66" t="s">
        <v>80</v>
      </c>
      <c r="H2728" s="68">
        <v>1.1176595434912099E-5</v>
      </c>
      <c r="I2728" s="87">
        <v>6.7615845260566001</v>
      </c>
      <c r="J2728" s="69" t="str">
        <f>_xlfn.XLOOKUP(SimpleBB[[#This Row],[customer_code]],'Input  - indicative charges'!$B$13:$B$69,'Input  - indicative charges'!$E$13:$E$69)</f>
        <v>Major Industrial</v>
      </c>
      <c r="K2728" s="70">
        <f t="shared" si="42"/>
        <v>6.250770750078015</v>
      </c>
    </row>
    <row r="2729" spans="1:11" x14ac:dyDescent="0.25">
      <c r="A2729" s="65">
        <v>44378</v>
      </c>
      <c r="B2729" s="66" t="s">
        <v>211</v>
      </c>
      <c r="C2729" s="66" t="s">
        <v>137</v>
      </c>
      <c r="D2729" s="67">
        <v>1035387.85</v>
      </c>
      <c r="E2729" s="66">
        <v>0.58430000000000004</v>
      </c>
      <c r="F2729" s="67">
        <v>604977.12075500004</v>
      </c>
      <c r="G2729" s="66" t="s">
        <v>82</v>
      </c>
      <c r="H2729" s="68">
        <v>9.1573146021038301E-3</v>
      </c>
      <c r="I2729" s="87">
        <v>5539.9658218284903</v>
      </c>
      <c r="J2729" s="69" t="str">
        <f>_xlfn.XLOOKUP(SimpleBB[[#This Row],[customer_code]],'Input  - indicative charges'!$B$13:$B$69,'Input  - indicative charges'!$E$13:$E$69)</f>
        <v>Major Industrial</v>
      </c>
      <c r="K2729" s="70">
        <f t="shared" si="42"/>
        <v>5121.4410146127875</v>
      </c>
    </row>
    <row r="2730" spans="1:11" x14ac:dyDescent="0.25">
      <c r="A2730" s="65">
        <v>44378</v>
      </c>
      <c r="B2730" s="66" t="s">
        <v>211</v>
      </c>
      <c r="C2730" s="66" t="s">
        <v>137</v>
      </c>
      <c r="D2730" s="67">
        <v>1035387.85</v>
      </c>
      <c r="E2730" s="66">
        <v>0.58430000000000004</v>
      </c>
      <c r="F2730" s="67">
        <v>604977.12075500004</v>
      </c>
      <c r="G2730" s="66" t="s">
        <v>84</v>
      </c>
      <c r="H2730" s="68">
        <v>2.3494520895671001E-7</v>
      </c>
      <c r="I2730" s="87">
        <v>0.142136476049812</v>
      </c>
      <c r="J2730" s="69" t="str">
        <f>_xlfn.XLOOKUP(SimpleBB[[#This Row],[customer_code]],'Input  - indicative charges'!$B$13:$B$69,'Input  - indicative charges'!$E$13:$E$69)</f>
        <v>Major Industrial</v>
      </c>
      <c r="K2730" s="70">
        <f t="shared" si="42"/>
        <v>0.13139856842542294</v>
      </c>
    </row>
    <row r="2731" spans="1:11" x14ac:dyDescent="0.25">
      <c r="A2731" s="65">
        <v>44378</v>
      </c>
      <c r="B2731" s="66" t="s">
        <v>211</v>
      </c>
      <c r="C2731" s="66" t="s">
        <v>137</v>
      </c>
      <c r="D2731" s="67">
        <v>1035387.85</v>
      </c>
      <c r="E2731" s="66">
        <v>0.58430000000000004</v>
      </c>
      <c r="F2731" s="67">
        <v>604977.12075500004</v>
      </c>
      <c r="G2731" s="66" t="s">
        <v>86</v>
      </c>
      <c r="H2731" s="68">
        <v>3.3159788510307801E-5</v>
      </c>
      <c r="I2731" s="87">
        <v>20.060913377810699</v>
      </c>
      <c r="J2731" s="69" t="str">
        <f>_xlfn.XLOOKUP(SimpleBB[[#This Row],[customer_code]],'Input  - indicative charges'!$B$13:$B$69,'Input  - indicative charges'!$E$13:$E$69)</f>
        <v>North Island generation</v>
      </c>
      <c r="K2731" s="70">
        <f t="shared" si="42"/>
        <v>18.545382384652335</v>
      </c>
    </row>
    <row r="2732" spans="1:11" x14ac:dyDescent="0.25">
      <c r="A2732" s="65">
        <v>44378</v>
      </c>
      <c r="B2732" s="66" t="s">
        <v>211</v>
      </c>
      <c r="C2732" s="66" t="s">
        <v>137</v>
      </c>
      <c r="D2732" s="67">
        <v>1035387.85</v>
      </c>
      <c r="E2732" s="66">
        <v>0.58430000000000004</v>
      </c>
      <c r="F2732" s="67">
        <v>604977.12075500004</v>
      </c>
      <c r="G2732" s="66" t="s">
        <v>88</v>
      </c>
      <c r="H2732" s="68">
        <v>1.7732432903869301E-3</v>
      </c>
      <c r="I2732" s="87">
        <v>1072.7716202164099</v>
      </c>
      <c r="J2732" s="69" t="str">
        <f>_xlfn.XLOOKUP(SimpleBB[[#This Row],[customer_code]],'Input  - indicative charges'!$B$13:$B$69,'Input  - indicative charges'!$E$13:$E$69)</f>
        <v>North Island generation</v>
      </c>
      <c r="K2732" s="70">
        <f t="shared" si="42"/>
        <v>991.72752175492133</v>
      </c>
    </row>
    <row r="2733" spans="1:11" x14ac:dyDescent="0.25">
      <c r="A2733" s="65">
        <v>44378</v>
      </c>
      <c r="B2733" s="66" t="s">
        <v>211</v>
      </c>
      <c r="C2733" s="66" t="s">
        <v>137</v>
      </c>
      <c r="D2733" s="67">
        <v>1035387.85</v>
      </c>
      <c r="E2733" s="66">
        <v>0.58430000000000004</v>
      </c>
      <c r="F2733" s="67">
        <v>604977.12075500004</v>
      </c>
      <c r="G2733" s="66" t="s">
        <v>90</v>
      </c>
      <c r="H2733" s="68">
        <v>8.5274623882075698E-3</v>
      </c>
      <c r="I2733" s="87">
        <v>5158.9196429643698</v>
      </c>
      <c r="J2733" s="69" t="str">
        <f>_xlfn.XLOOKUP(SimpleBB[[#This Row],[customer_code]],'Input  - indicative charges'!$B$13:$B$69,'Input  - indicative charges'!$E$13:$E$69)</f>
        <v>Upper South Island distributor</v>
      </c>
      <c r="K2733" s="70">
        <f t="shared" si="42"/>
        <v>4769.1815257172257</v>
      </c>
    </row>
    <row r="2734" spans="1:11" x14ac:dyDescent="0.25">
      <c r="A2734" s="65">
        <v>44378</v>
      </c>
      <c r="B2734" s="66" t="s">
        <v>211</v>
      </c>
      <c r="C2734" s="66" t="s">
        <v>137</v>
      </c>
      <c r="D2734" s="67">
        <v>1035387.85</v>
      </c>
      <c r="E2734" s="66">
        <v>0.58430000000000004</v>
      </c>
      <c r="F2734" s="67">
        <v>604977.12075500004</v>
      </c>
      <c r="G2734" s="66" t="s">
        <v>92</v>
      </c>
      <c r="H2734" s="68">
        <v>2.1563605213209701E-5</v>
      </c>
      <c r="I2734" s="87">
        <v>13.0454877949851</v>
      </c>
      <c r="J2734" s="69" t="str">
        <f>_xlfn.XLOOKUP(SimpleBB[[#This Row],[customer_code]],'Input  - indicative charges'!$B$13:$B$69,'Input  - indicative charges'!$E$13:$E$69)</f>
        <v>North Island generation</v>
      </c>
      <c r="K2734" s="70">
        <f t="shared" si="42"/>
        <v>12.059947371086079</v>
      </c>
    </row>
    <row r="2735" spans="1:11" x14ac:dyDescent="0.25">
      <c r="A2735" s="65">
        <v>44378</v>
      </c>
      <c r="B2735" s="66" t="s">
        <v>211</v>
      </c>
      <c r="C2735" s="66" t="s">
        <v>137</v>
      </c>
      <c r="D2735" s="67">
        <v>1035387.85</v>
      </c>
      <c r="E2735" s="66">
        <v>0.58430000000000004</v>
      </c>
      <c r="F2735" s="67">
        <v>604977.12075500004</v>
      </c>
      <c r="G2735" s="66" t="s">
        <v>94</v>
      </c>
      <c r="H2735" s="68">
        <v>1.27265944186499E-4</v>
      </c>
      <c r="I2735" s="87">
        <v>76.992984484115098</v>
      </c>
      <c r="J2735" s="69" t="str">
        <f>_xlfn.XLOOKUP(SimpleBB[[#This Row],[customer_code]],'Input  - indicative charges'!$B$13:$B$69,'Input  - indicative charges'!$E$13:$E$69)</f>
        <v>North Island generation</v>
      </c>
      <c r="K2735" s="70">
        <f t="shared" si="42"/>
        <v>71.17643704961479</v>
      </c>
    </row>
    <row r="2736" spans="1:11" x14ac:dyDescent="0.25">
      <c r="A2736" s="65">
        <v>44378</v>
      </c>
      <c r="B2736" s="66" t="s">
        <v>211</v>
      </c>
      <c r="C2736" s="66" t="s">
        <v>137</v>
      </c>
      <c r="D2736" s="67">
        <v>1035387.85</v>
      </c>
      <c r="E2736" s="66">
        <v>0.58430000000000004</v>
      </c>
      <c r="F2736" s="67">
        <v>604977.12075500004</v>
      </c>
      <c r="G2736" s="66" t="s">
        <v>96</v>
      </c>
      <c r="H2736" s="68">
        <v>3.86666710727036E-3</v>
      </c>
      <c r="I2736" s="87">
        <v>2339.2451334744901</v>
      </c>
      <c r="J2736" s="69" t="str">
        <f>_xlfn.XLOOKUP(SimpleBB[[#This Row],[customer_code]],'Input  - indicative charges'!$B$13:$B$69,'Input  - indicative charges'!$E$13:$E$69)</f>
        <v>Upper North Island distributor</v>
      </c>
      <c r="K2736" s="70">
        <f t="shared" si="42"/>
        <v>2162.5234442070014</v>
      </c>
    </row>
    <row r="2737" spans="1:11" x14ac:dyDescent="0.25">
      <c r="A2737" s="65">
        <v>44378</v>
      </c>
      <c r="B2737" s="66" t="s">
        <v>211</v>
      </c>
      <c r="C2737" s="66" t="s">
        <v>137</v>
      </c>
      <c r="D2737" s="67">
        <v>1035387.85</v>
      </c>
      <c r="E2737" s="66">
        <v>0.58430000000000004</v>
      </c>
      <c r="F2737" s="67">
        <v>604977.12075500004</v>
      </c>
      <c r="G2737" s="66" t="s">
        <v>98</v>
      </c>
      <c r="H2737" s="68">
        <v>1.1544091504364E-3</v>
      </c>
      <c r="I2737" s="87">
        <v>698.39112400424096</v>
      </c>
      <c r="J2737" s="69" t="str">
        <f>_xlfn.XLOOKUP(SimpleBB[[#This Row],[customer_code]],'Input  - indicative charges'!$B$13:$B$69,'Input  - indicative charges'!$E$13:$E$69)</f>
        <v>Major Industrial</v>
      </c>
      <c r="K2737" s="70">
        <f t="shared" si="42"/>
        <v>645.63014678244292</v>
      </c>
    </row>
    <row r="2738" spans="1:11" x14ac:dyDescent="0.25">
      <c r="A2738" s="65">
        <v>44378</v>
      </c>
      <c r="B2738" s="66" t="s">
        <v>211</v>
      </c>
      <c r="C2738" s="66" t="s">
        <v>137</v>
      </c>
      <c r="D2738" s="67">
        <v>1035387.85</v>
      </c>
      <c r="E2738" s="66">
        <v>0.58430000000000004</v>
      </c>
      <c r="F2738" s="67">
        <v>604977.12075500004</v>
      </c>
      <c r="G2738" s="66" t="s">
        <v>100</v>
      </c>
      <c r="H2738" s="68">
        <v>1.6701975183571599E-4</v>
      </c>
      <c r="I2738" s="87">
        <v>101.043128574786</v>
      </c>
      <c r="J2738" s="69" t="str">
        <f>_xlfn.XLOOKUP(SimpleBB[[#This Row],[customer_code]],'Input  - indicative charges'!$B$13:$B$69,'Input  - indicative charges'!$E$13:$E$69)</f>
        <v>North Island generation</v>
      </c>
      <c r="K2738" s="70">
        <f t="shared" si="42"/>
        <v>93.409677888031382</v>
      </c>
    </row>
    <row r="2739" spans="1:11" x14ac:dyDescent="0.25">
      <c r="A2739" s="65">
        <v>44378</v>
      </c>
      <c r="B2739" s="66" t="s">
        <v>211</v>
      </c>
      <c r="C2739" s="66" t="s">
        <v>137</v>
      </c>
      <c r="D2739" s="67">
        <v>1035387.85</v>
      </c>
      <c r="E2739" s="66">
        <v>0.58430000000000004</v>
      </c>
      <c r="F2739" s="67">
        <v>604977.12075500004</v>
      </c>
      <c r="G2739" s="66" t="s">
        <v>102</v>
      </c>
      <c r="H2739" s="68">
        <v>4.9373182885677401E-2</v>
      </c>
      <c r="I2739" s="87">
        <v>29869.646024687099</v>
      </c>
      <c r="J2739" s="69" t="str">
        <f>_xlfn.XLOOKUP(SimpleBB[[#This Row],[customer_code]],'Input  - indicative charges'!$B$13:$B$69,'Input  - indicative charges'!$E$13:$E$69)</f>
        <v>Lower North Island distributor</v>
      </c>
      <c r="K2739" s="70">
        <f t="shared" si="42"/>
        <v>27613.100001455972</v>
      </c>
    </row>
    <row r="2740" spans="1:11" x14ac:dyDescent="0.25">
      <c r="A2740" s="65">
        <v>44378</v>
      </c>
      <c r="B2740" s="66" t="s">
        <v>211</v>
      </c>
      <c r="C2740" s="66" t="s">
        <v>137</v>
      </c>
      <c r="D2740" s="67">
        <v>1035387.85</v>
      </c>
      <c r="E2740" s="66">
        <v>0.58430000000000004</v>
      </c>
      <c r="F2740" s="67">
        <v>604977.12075500004</v>
      </c>
      <c r="G2740" s="66" t="s">
        <v>104</v>
      </c>
      <c r="H2740" s="68">
        <v>2.2215177095412299E-2</v>
      </c>
      <c r="I2740" s="87">
        <v>13439.6738762449</v>
      </c>
      <c r="J2740" s="69" t="str">
        <f>_xlfn.XLOOKUP(SimpleBB[[#This Row],[customer_code]],'Input  - indicative charges'!$B$13:$B$69,'Input  - indicative charges'!$E$13:$E$69)</f>
        <v>Lower North Island distributor</v>
      </c>
      <c r="K2740" s="70">
        <f t="shared" si="42"/>
        <v>12424.354089264552</v>
      </c>
    </row>
    <row r="2741" spans="1:11" x14ac:dyDescent="0.25">
      <c r="A2741" s="65">
        <v>44378</v>
      </c>
      <c r="B2741" s="66" t="s">
        <v>211</v>
      </c>
      <c r="C2741" s="66" t="s">
        <v>137</v>
      </c>
      <c r="D2741" s="67">
        <v>1035387.85</v>
      </c>
      <c r="E2741" s="66">
        <v>0.58430000000000004</v>
      </c>
      <c r="F2741" s="67">
        <v>604977.12075500004</v>
      </c>
      <c r="G2741" s="66" t="s">
        <v>106</v>
      </c>
      <c r="H2741" s="68">
        <v>0.23791843249049099</v>
      </c>
      <c r="I2741" s="87">
        <v>143935.20826263999</v>
      </c>
      <c r="J2741" s="69" t="str">
        <f>_xlfn.XLOOKUP(SimpleBB[[#This Row],[customer_code]],'Input  - indicative charges'!$B$13:$B$69,'Input  - indicative charges'!$E$13:$E$69)</f>
        <v>Upper North Island distributor</v>
      </c>
      <c r="K2741" s="70">
        <f t="shared" si="42"/>
        <v>133061.41278680603</v>
      </c>
    </row>
    <row r="2742" spans="1:11" x14ac:dyDescent="0.25">
      <c r="A2742" s="65">
        <v>44378</v>
      </c>
      <c r="B2742" s="66" t="s">
        <v>211</v>
      </c>
      <c r="C2742" s="66" t="s">
        <v>137</v>
      </c>
      <c r="D2742" s="67">
        <v>1035387.85</v>
      </c>
      <c r="E2742" s="66">
        <v>0.58430000000000004</v>
      </c>
      <c r="F2742" s="67">
        <v>604977.12075500004</v>
      </c>
      <c r="G2742" s="66" t="s">
        <v>108</v>
      </c>
      <c r="H2742" s="68">
        <v>6.5315644463429696E-3</v>
      </c>
      <c r="I2742" s="87">
        <v>3951.4470527742901</v>
      </c>
      <c r="J2742" s="69" t="str">
        <f>_xlfn.XLOOKUP(SimpleBB[[#This Row],[customer_code]],'Input  - indicative charges'!$B$13:$B$69,'Input  - indicative charges'!$E$13:$E$69)</f>
        <v>Lower North Island distributor</v>
      </c>
      <c r="K2742" s="70">
        <f t="shared" si="42"/>
        <v>3652.9292154495142</v>
      </c>
    </row>
    <row r="2743" spans="1:11" x14ac:dyDescent="0.25">
      <c r="A2743" s="65">
        <v>44378</v>
      </c>
      <c r="B2743" s="66" t="s">
        <v>211</v>
      </c>
      <c r="C2743" s="66" t="s">
        <v>137</v>
      </c>
      <c r="D2743" s="67">
        <v>1035387.85</v>
      </c>
      <c r="E2743" s="66">
        <v>0.58430000000000004</v>
      </c>
      <c r="F2743" s="67">
        <v>604977.12075500004</v>
      </c>
      <c r="G2743" s="66" t="s">
        <v>110</v>
      </c>
      <c r="H2743" s="68">
        <v>4.0623678180934097E-3</v>
      </c>
      <c r="I2743" s="87">
        <v>2457.6395860379198</v>
      </c>
      <c r="J2743" s="69" t="str">
        <f>_xlfn.XLOOKUP(SimpleBB[[#This Row],[customer_code]],'Input  - indicative charges'!$B$13:$B$69,'Input  - indicative charges'!$E$13:$E$69)</f>
        <v>Lower South Island distributor</v>
      </c>
      <c r="K2743" s="70">
        <f t="shared" si="42"/>
        <v>2271.9736149773416</v>
      </c>
    </row>
    <row r="2744" spans="1:11" x14ac:dyDescent="0.25">
      <c r="A2744" s="65">
        <v>44378</v>
      </c>
      <c r="B2744" s="66" t="s">
        <v>211</v>
      </c>
      <c r="C2744" s="66" t="s">
        <v>137</v>
      </c>
      <c r="D2744" s="67">
        <v>1035387.85</v>
      </c>
      <c r="E2744" s="66">
        <v>0.58430000000000004</v>
      </c>
      <c r="F2744" s="67">
        <v>604977.12075500004</v>
      </c>
      <c r="G2744" s="66" t="s">
        <v>112</v>
      </c>
      <c r="H2744" s="68">
        <v>1.4648531529283301E-3</v>
      </c>
      <c r="I2744" s="87">
        <v>886.20264278746902</v>
      </c>
      <c r="J2744" s="69" t="str">
        <f>_xlfn.XLOOKUP(SimpleBB[[#This Row],[customer_code]],'Input  - indicative charges'!$B$13:$B$69,'Input  - indicative charges'!$E$13:$E$69)</f>
        <v>North Island generation</v>
      </c>
      <c r="K2744" s="70">
        <f t="shared" si="42"/>
        <v>819.25317014536972</v>
      </c>
    </row>
    <row r="2745" spans="1:11" x14ac:dyDescent="0.25">
      <c r="A2745" s="65">
        <v>44378</v>
      </c>
      <c r="B2745" s="66" t="s">
        <v>211</v>
      </c>
      <c r="C2745" s="66" t="s">
        <v>137</v>
      </c>
      <c r="D2745" s="67">
        <v>1035387.85</v>
      </c>
      <c r="E2745" s="66">
        <v>0.58430000000000004</v>
      </c>
      <c r="F2745" s="67">
        <v>604977.12075500004</v>
      </c>
      <c r="G2745" s="66" t="s">
        <v>114</v>
      </c>
      <c r="H2745" s="68">
        <v>2.5833279787299799E-2</v>
      </c>
      <c r="I2745" s="87">
        <v>15628.543225379</v>
      </c>
      <c r="J2745" s="69" t="str">
        <f>_xlfn.XLOOKUP(SimpleBB[[#This Row],[customer_code]],'Input  - indicative charges'!$B$13:$B$69,'Input  - indicative charges'!$E$13:$E$69)</f>
        <v>Lower North Island distributor</v>
      </c>
      <c r="K2745" s="70">
        <f t="shared" si="42"/>
        <v>14447.862107331026</v>
      </c>
    </row>
    <row r="2746" spans="1:11" x14ac:dyDescent="0.25">
      <c r="A2746" s="65">
        <v>44378</v>
      </c>
      <c r="B2746" s="66" t="s">
        <v>211</v>
      </c>
      <c r="C2746" s="66" t="s">
        <v>137</v>
      </c>
      <c r="D2746" s="67">
        <v>1035387.85</v>
      </c>
      <c r="E2746" s="66">
        <v>0.58430000000000004</v>
      </c>
      <c r="F2746" s="67">
        <v>604977.12075500004</v>
      </c>
      <c r="G2746" s="66" t="s">
        <v>116</v>
      </c>
      <c r="H2746" s="68">
        <v>6.3132489450559498E-3</v>
      </c>
      <c r="I2746" s="87">
        <v>3819.3711693894902</v>
      </c>
      <c r="J2746" s="69" t="str">
        <f>_xlfn.XLOOKUP(SimpleBB[[#This Row],[customer_code]],'Input  - indicative charges'!$B$13:$B$69,'Input  - indicative charges'!$E$13:$E$69)</f>
        <v>Major Industrial</v>
      </c>
      <c r="K2746" s="70">
        <f t="shared" si="42"/>
        <v>3530.8311975262059</v>
      </c>
    </row>
    <row r="2747" spans="1:11" x14ac:dyDescent="0.25">
      <c r="A2747" s="65">
        <v>44378</v>
      </c>
      <c r="B2747" s="66" t="s">
        <v>211</v>
      </c>
      <c r="C2747" s="66" t="s">
        <v>137</v>
      </c>
      <c r="D2747" s="67">
        <v>1035387.85</v>
      </c>
      <c r="E2747" s="66">
        <v>0.58430000000000004</v>
      </c>
      <c r="F2747" s="67">
        <v>604977.12075500004</v>
      </c>
      <c r="G2747" s="66" t="s">
        <v>118</v>
      </c>
      <c r="H2747" s="68">
        <v>1.67637059341312E-3</v>
      </c>
      <c r="I2747" s="87">
        <v>1014.16585492142</v>
      </c>
      <c r="J2747" s="69" t="str">
        <f>_xlfn.XLOOKUP(SimpleBB[[#This Row],[customer_code]],'Input  - indicative charges'!$B$13:$B$69,'Input  - indicative charges'!$E$13:$E$69)</f>
        <v>Upper South Island distributor</v>
      </c>
      <c r="K2747" s="70">
        <f t="shared" si="42"/>
        <v>937.54921457260946</v>
      </c>
    </row>
    <row r="2748" spans="1:11" x14ac:dyDescent="0.25">
      <c r="A2748" s="65">
        <v>44378</v>
      </c>
      <c r="B2748" s="66" t="s">
        <v>211</v>
      </c>
      <c r="C2748" s="66" t="s">
        <v>137</v>
      </c>
      <c r="D2748" s="67">
        <v>1035387.85</v>
      </c>
      <c r="E2748" s="66">
        <v>0.58430000000000004</v>
      </c>
      <c r="F2748" s="67">
        <v>604977.12075500004</v>
      </c>
      <c r="G2748" s="66" t="s">
        <v>120</v>
      </c>
      <c r="H2748" s="68">
        <v>4.2242890122340298E-3</v>
      </c>
      <c r="I2748" s="87">
        <v>2555.5982038583202</v>
      </c>
      <c r="J2748" s="69" t="str">
        <f>_xlfn.XLOOKUP(SimpleBB[[#This Row],[customer_code]],'Input  - indicative charges'!$B$13:$B$69,'Input  - indicative charges'!$E$13:$E$69)</f>
        <v>Lower North Island distributor</v>
      </c>
      <c r="K2748" s="70">
        <f t="shared" si="42"/>
        <v>2362.5318059797896</v>
      </c>
    </row>
    <row r="2749" spans="1:11" x14ac:dyDescent="0.25">
      <c r="A2749" s="65">
        <v>44378</v>
      </c>
      <c r="B2749" s="66" t="s">
        <v>211</v>
      </c>
      <c r="C2749" s="66" t="s">
        <v>137</v>
      </c>
      <c r="D2749" s="67">
        <v>1035387.85</v>
      </c>
      <c r="E2749" s="66">
        <v>0.58430000000000004</v>
      </c>
      <c r="F2749" s="67">
        <v>604977.12075500004</v>
      </c>
      <c r="G2749" s="66" t="s">
        <v>241</v>
      </c>
      <c r="H2749" s="68">
        <v>2.7057778461583301E-4</v>
      </c>
      <c r="I2749" s="87">
        <v>163.69336907715299</v>
      </c>
      <c r="J2749" s="69" t="str">
        <f>_xlfn.XLOOKUP(SimpleBB[[#This Row],[customer_code]],'Input  - indicative charges'!$B$13:$B$69,'Input  - indicative charges'!$E$13:$E$69)</f>
        <v>North Island generation</v>
      </c>
      <c r="K2749" s="70">
        <f t="shared" si="42"/>
        <v>151.32691449262049</v>
      </c>
    </row>
    <row r="2750" spans="1:11" x14ac:dyDescent="0.25">
      <c r="A2750" s="65">
        <v>44440</v>
      </c>
      <c r="B2750" s="66" t="s">
        <v>211</v>
      </c>
      <c r="C2750" s="66" t="s">
        <v>137</v>
      </c>
      <c r="D2750" s="67">
        <v>2231006.87</v>
      </c>
      <c r="E2750" s="66">
        <v>0.8962</v>
      </c>
      <c r="F2750" s="67">
        <v>1999428.356894</v>
      </c>
      <c r="G2750" s="66" t="s">
        <v>8</v>
      </c>
      <c r="H2750" s="68">
        <v>1.0426200893385799E-2</v>
      </c>
      <c r="I2750" s="87">
        <v>20846.441720909301</v>
      </c>
      <c r="J2750" s="69" t="str">
        <f>_xlfn.XLOOKUP(SimpleBB[[#This Row],[customer_code]],'Input  - indicative charges'!$B$13:$B$69,'Input  - indicative charges'!$E$13:$E$69)</f>
        <v>Lower South Island distributor</v>
      </c>
      <c r="K2750" s="70">
        <f t="shared" si="42"/>
        <v>19271.566842078857</v>
      </c>
    </row>
    <row r="2751" spans="1:11" x14ac:dyDescent="0.25">
      <c r="A2751" s="65">
        <v>44440</v>
      </c>
      <c r="B2751" s="66" t="s">
        <v>211</v>
      </c>
      <c r="C2751" s="66" t="s">
        <v>137</v>
      </c>
      <c r="D2751" s="67">
        <v>2231006.87</v>
      </c>
      <c r="E2751" s="66">
        <v>0.8962</v>
      </c>
      <c r="F2751" s="67">
        <v>1999428.356894</v>
      </c>
      <c r="G2751" s="66" t="s">
        <v>10</v>
      </c>
      <c r="H2751" s="68">
        <v>4.4990909198334002E-4</v>
      </c>
      <c r="I2751" s="87">
        <v>899.56099653592105</v>
      </c>
      <c r="J2751" s="69" t="str">
        <f>_xlfn.XLOOKUP(SimpleBB[[#This Row],[customer_code]],'Input  - indicative charges'!$B$13:$B$69,'Input  - indicative charges'!$E$13:$E$69)</f>
        <v>Upper South Island distributor</v>
      </c>
      <c r="K2751" s="70">
        <f t="shared" si="42"/>
        <v>831.60234755463546</v>
      </c>
    </row>
    <row r="2752" spans="1:11" x14ac:dyDescent="0.25">
      <c r="A2752" s="65">
        <v>44440</v>
      </c>
      <c r="B2752" s="66" t="s">
        <v>211</v>
      </c>
      <c r="C2752" s="66" t="s">
        <v>137</v>
      </c>
      <c r="D2752" s="67">
        <v>2231006.87</v>
      </c>
      <c r="E2752" s="66">
        <v>0.8962</v>
      </c>
      <c r="F2752" s="67">
        <v>1999428.356894</v>
      </c>
      <c r="G2752" s="66" t="s">
        <v>12</v>
      </c>
      <c r="H2752" s="68">
        <v>1.3522905325103101E-3</v>
      </c>
      <c r="I2752" s="87">
        <v>2703.8080374604001</v>
      </c>
      <c r="J2752" s="69" t="str">
        <f>_xlfn.XLOOKUP(SimpleBB[[#This Row],[customer_code]],'Input  - indicative charges'!$B$13:$B$69,'Input  - indicative charges'!$E$13:$E$69)</f>
        <v>Lower North Island distributor</v>
      </c>
      <c r="K2752" s="70">
        <f t="shared" si="42"/>
        <v>2499.5449112931547</v>
      </c>
    </row>
    <row r="2753" spans="1:11" x14ac:dyDescent="0.25">
      <c r="A2753" s="65">
        <v>44440</v>
      </c>
      <c r="B2753" s="66" t="s">
        <v>211</v>
      </c>
      <c r="C2753" s="66" t="s">
        <v>137</v>
      </c>
      <c r="D2753" s="67">
        <v>2231006.87</v>
      </c>
      <c r="E2753" s="66">
        <v>0.8962</v>
      </c>
      <c r="F2753" s="67">
        <v>1999428.356894</v>
      </c>
      <c r="G2753" s="66" t="s">
        <v>14</v>
      </c>
      <c r="H2753" s="68">
        <v>1.06714742371291E-2</v>
      </c>
      <c r="I2753" s="87">
        <v>21336.848199579799</v>
      </c>
      <c r="J2753" s="69" t="str">
        <f>_xlfn.XLOOKUP(SimpleBB[[#This Row],[customer_code]],'Input  - indicative charges'!$B$13:$B$69,'Input  - indicative charges'!$E$13:$E$69)</f>
        <v>Upper North Island distributor</v>
      </c>
      <c r="K2753" s="70">
        <f t="shared" si="42"/>
        <v>19724.924847248996</v>
      </c>
    </row>
    <row r="2754" spans="1:11" x14ac:dyDescent="0.25">
      <c r="A2754" s="65">
        <v>44440</v>
      </c>
      <c r="B2754" s="66" t="s">
        <v>211</v>
      </c>
      <c r="C2754" s="66" t="s">
        <v>137</v>
      </c>
      <c r="D2754" s="67">
        <v>2231006.87</v>
      </c>
      <c r="E2754" s="66">
        <v>0.8962</v>
      </c>
      <c r="F2754" s="67">
        <v>1999428.356894</v>
      </c>
      <c r="G2754" s="66" t="s">
        <v>16</v>
      </c>
      <c r="H2754" s="68">
        <v>4.0747537469082398E-2</v>
      </c>
      <c r="I2754" s="87">
        <v>81471.781889284102</v>
      </c>
      <c r="J2754" s="69" t="str">
        <f>_xlfn.XLOOKUP(SimpleBB[[#This Row],[customer_code]],'Input  - indicative charges'!$B$13:$B$69,'Input  - indicative charges'!$E$13:$E$69)</f>
        <v>South Island generation</v>
      </c>
      <c r="K2754" s="70">
        <f t="shared" si="42"/>
        <v>75316.877165074417</v>
      </c>
    </row>
    <row r="2755" spans="1:11" x14ac:dyDescent="0.25">
      <c r="A2755" s="65">
        <v>44440</v>
      </c>
      <c r="B2755" s="66" t="s">
        <v>211</v>
      </c>
      <c r="C2755" s="66" t="s">
        <v>137</v>
      </c>
      <c r="D2755" s="67">
        <v>2231006.87</v>
      </c>
      <c r="E2755" s="66">
        <v>0.8962</v>
      </c>
      <c r="F2755" s="67">
        <v>1999428.356894</v>
      </c>
      <c r="G2755" s="66" t="s">
        <v>19</v>
      </c>
      <c r="H2755" s="68">
        <v>8.6336473519607101E-3</v>
      </c>
      <c r="I2755" s="87">
        <v>17262.359338933002</v>
      </c>
      <c r="J2755" s="69" t="str">
        <f>_xlfn.XLOOKUP(SimpleBB[[#This Row],[customer_code]],'Input  - indicative charges'!$B$13:$B$69,'Input  - indicative charges'!$E$13:$E$69)</f>
        <v>Lower South Island distributor</v>
      </c>
      <c r="K2755" s="70">
        <f t="shared" si="42"/>
        <v>15958.249196962746</v>
      </c>
    </row>
    <row r="2756" spans="1:11" x14ac:dyDescent="0.25">
      <c r="A2756" s="65">
        <v>44440</v>
      </c>
      <c r="B2756" s="66" t="s">
        <v>211</v>
      </c>
      <c r="C2756" s="66" t="s">
        <v>137</v>
      </c>
      <c r="D2756" s="67">
        <v>2231006.87</v>
      </c>
      <c r="E2756" s="66">
        <v>0.8962</v>
      </c>
      <c r="F2756" s="67">
        <v>1999428.356894</v>
      </c>
      <c r="G2756" s="66" t="s">
        <v>21</v>
      </c>
      <c r="H2756" s="68">
        <v>6.7072961379741301E-3</v>
      </c>
      <c r="I2756" s="87">
        <v>13410.758096351001</v>
      </c>
      <c r="J2756" s="69" t="str">
        <f>_xlfn.XLOOKUP(SimpleBB[[#This Row],[customer_code]],'Input  - indicative charges'!$B$13:$B$69,'Input  - indicative charges'!$E$13:$E$69)</f>
        <v>Upper South Island distributor</v>
      </c>
      <c r="K2756" s="70">
        <f t="shared" si="42"/>
        <v>12397.622794184241</v>
      </c>
    </row>
    <row r="2757" spans="1:11" x14ac:dyDescent="0.25">
      <c r="A2757" s="65">
        <v>44440</v>
      </c>
      <c r="B2757" s="66" t="s">
        <v>211</v>
      </c>
      <c r="C2757" s="66" t="s">
        <v>137</v>
      </c>
      <c r="D2757" s="67">
        <v>2231006.87</v>
      </c>
      <c r="E2757" s="66">
        <v>0.8962</v>
      </c>
      <c r="F2757" s="67">
        <v>1999428.356894</v>
      </c>
      <c r="G2757" s="66" t="s">
        <v>23</v>
      </c>
      <c r="H2757" s="68">
        <v>4.4647420451800904E-3</v>
      </c>
      <c r="I2757" s="87">
        <v>8926.9318513499893</v>
      </c>
      <c r="J2757" s="69" t="str">
        <f>_xlfn.XLOOKUP(SimpleBB[[#This Row],[customer_code]],'Input  - indicative charges'!$B$13:$B$69,'Input  - indicative charges'!$E$13:$E$69)</f>
        <v>Lower North Island distributor</v>
      </c>
      <c r="K2757" s="70">
        <f t="shared" si="42"/>
        <v>8252.5337499406123</v>
      </c>
    </row>
    <row r="2758" spans="1:11" x14ac:dyDescent="0.25">
      <c r="A2758" s="65">
        <v>44440</v>
      </c>
      <c r="B2758" s="66" t="s">
        <v>211</v>
      </c>
      <c r="C2758" s="66" t="s">
        <v>137</v>
      </c>
      <c r="D2758" s="67">
        <v>2231006.87</v>
      </c>
      <c r="E2758" s="66">
        <v>0.8962</v>
      </c>
      <c r="F2758" s="67">
        <v>1999428.356894</v>
      </c>
      <c r="G2758" s="66" t="s">
        <v>25</v>
      </c>
      <c r="H2758" s="68">
        <v>4.8961211157769503E-2</v>
      </c>
      <c r="I2758" s="87">
        <v>97894.433976719301</v>
      </c>
      <c r="J2758" s="69" t="str">
        <f>_xlfn.XLOOKUP(SimpleBB[[#This Row],[customer_code]],'Input  - indicative charges'!$B$13:$B$69,'Input  - indicative charges'!$E$13:$E$69)</f>
        <v>North Island generation</v>
      </c>
      <c r="K2758" s="70">
        <f t="shared" si="42"/>
        <v>90498.856020956024</v>
      </c>
    </row>
    <row r="2759" spans="1:11" x14ac:dyDescent="0.25">
      <c r="A2759" s="65">
        <v>44440</v>
      </c>
      <c r="B2759" s="66" t="s">
        <v>211</v>
      </c>
      <c r="C2759" s="66" t="s">
        <v>137</v>
      </c>
      <c r="D2759" s="67">
        <v>2231006.87</v>
      </c>
      <c r="E2759" s="66">
        <v>0.8962</v>
      </c>
      <c r="F2759" s="67">
        <v>1999428.356894</v>
      </c>
      <c r="G2759" s="66" t="s">
        <v>27</v>
      </c>
      <c r="H2759" s="68">
        <v>8.0698096543552304E-3</v>
      </c>
      <c r="I2759" s="87">
        <v>16135.006257654801</v>
      </c>
      <c r="J2759" s="69" t="str">
        <f>_xlfn.XLOOKUP(SimpleBB[[#This Row],[customer_code]],'Input  - indicative charges'!$B$13:$B$69,'Input  - indicative charges'!$E$13:$E$69)</f>
        <v>Lower North Island distributor</v>
      </c>
      <c r="K2759" s="70">
        <f t="shared" si="42"/>
        <v>14916.063650319309</v>
      </c>
    </row>
    <row r="2760" spans="1:11" x14ac:dyDescent="0.25">
      <c r="A2760" s="65">
        <v>44440</v>
      </c>
      <c r="B2760" s="66" t="s">
        <v>211</v>
      </c>
      <c r="C2760" s="66" t="s">
        <v>137</v>
      </c>
      <c r="D2760" s="67">
        <v>2231006.87</v>
      </c>
      <c r="E2760" s="66">
        <v>0.8962</v>
      </c>
      <c r="F2760" s="67">
        <v>1999428.356894</v>
      </c>
      <c r="G2760" s="66" t="s">
        <v>29</v>
      </c>
      <c r="H2760" s="68">
        <v>8.5937625146997598E-3</v>
      </c>
      <c r="I2760" s="87">
        <v>17182.6124643033</v>
      </c>
      <c r="J2760" s="69" t="str">
        <f>_xlfn.XLOOKUP(SimpleBB[[#This Row],[customer_code]],'Input  - indicative charges'!$B$13:$B$69,'Input  - indicative charges'!$E$13:$E$69)</f>
        <v>Lower North Island distributor</v>
      </c>
      <c r="K2760" s="70">
        <f t="shared" si="42"/>
        <v>15884.526916419698</v>
      </c>
    </row>
    <row r="2761" spans="1:11" x14ac:dyDescent="0.25">
      <c r="A2761" s="65">
        <v>44440</v>
      </c>
      <c r="B2761" s="66" t="s">
        <v>211</v>
      </c>
      <c r="C2761" s="66" t="s">
        <v>137</v>
      </c>
      <c r="D2761" s="67">
        <v>2231006.87</v>
      </c>
      <c r="E2761" s="66">
        <v>0.8962</v>
      </c>
      <c r="F2761" s="67">
        <v>1999428.356894</v>
      </c>
      <c r="G2761" s="66" t="s">
        <v>31</v>
      </c>
      <c r="H2761" s="68">
        <v>3.0137135200613102E-5</v>
      </c>
      <c r="I2761" s="87">
        <v>60.2570427156543</v>
      </c>
      <c r="J2761" s="69" t="str">
        <f>_xlfn.XLOOKUP(SimpleBB[[#This Row],[customer_code]],'Input  - indicative charges'!$B$13:$B$69,'Input  - indicative charges'!$E$13:$E$69)</f>
        <v>Major Industrial</v>
      </c>
      <c r="K2761" s="70">
        <f t="shared" si="42"/>
        <v>55.704836439111979</v>
      </c>
    </row>
    <row r="2762" spans="1:11" x14ac:dyDescent="0.25">
      <c r="A2762" s="65">
        <v>44440</v>
      </c>
      <c r="B2762" s="66" t="s">
        <v>211</v>
      </c>
      <c r="C2762" s="66" t="s">
        <v>137</v>
      </c>
      <c r="D2762" s="67">
        <v>2231006.87</v>
      </c>
      <c r="E2762" s="66">
        <v>0.8962</v>
      </c>
      <c r="F2762" s="67">
        <v>1999428.356894</v>
      </c>
      <c r="G2762" s="66" t="s">
        <v>34</v>
      </c>
      <c r="H2762" s="68">
        <v>7.23884078974592E-4</v>
      </c>
      <c r="I2762" s="87">
        <v>1447.35435460589</v>
      </c>
      <c r="J2762" s="69" t="str">
        <f>_xlfn.XLOOKUP(SimpleBB[[#This Row],[customer_code]],'Input  - indicative charges'!$B$13:$B$69,'Input  - indicative charges'!$E$13:$E$69)</f>
        <v>Major Industrial</v>
      </c>
      <c r="K2762" s="70">
        <f t="shared" si="42"/>
        <v>1338.0118565263069</v>
      </c>
    </row>
    <row r="2763" spans="1:11" x14ac:dyDescent="0.25">
      <c r="A2763" s="65">
        <v>44440</v>
      </c>
      <c r="B2763" s="66" t="s">
        <v>211</v>
      </c>
      <c r="C2763" s="66" t="s">
        <v>137</v>
      </c>
      <c r="D2763" s="67">
        <v>2231006.87</v>
      </c>
      <c r="E2763" s="66">
        <v>0.8962</v>
      </c>
      <c r="F2763" s="67">
        <v>1999428.356894</v>
      </c>
      <c r="G2763" s="66" t="s">
        <v>36</v>
      </c>
      <c r="H2763" s="68">
        <v>4.4348831014478802E-3</v>
      </c>
      <c r="I2763" s="87">
        <v>8867.2310325448998</v>
      </c>
      <c r="J2763" s="69" t="str">
        <f>_xlfn.XLOOKUP(SimpleBB[[#This Row],[customer_code]],'Input  - indicative charges'!$B$13:$B$69,'Input  - indicative charges'!$E$13:$E$69)</f>
        <v>Upper South Island distributor</v>
      </c>
      <c r="K2763" s="70">
        <f t="shared" si="42"/>
        <v>8197.3431166645696</v>
      </c>
    </row>
    <row r="2764" spans="1:11" x14ac:dyDescent="0.25">
      <c r="A2764" s="65">
        <v>44440</v>
      </c>
      <c r="B2764" s="66" t="s">
        <v>211</v>
      </c>
      <c r="C2764" s="66" t="s">
        <v>137</v>
      </c>
      <c r="D2764" s="67">
        <v>2231006.87</v>
      </c>
      <c r="E2764" s="66">
        <v>0.8962</v>
      </c>
      <c r="F2764" s="67">
        <v>1999428.356894</v>
      </c>
      <c r="G2764" s="66" t="s">
        <v>38</v>
      </c>
      <c r="H2764" s="68">
        <v>4.67503767614802E-5</v>
      </c>
      <c r="I2764" s="87">
        <v>93.474028992381804</v>
      </c>
      <c r="J2764" s="69" t="str">
        <f>_xlfn.XLOOKUP(SimpleBB[[#This Row],[customer_code]],'Input  - indicative charges'!$B$13:$B$69,'Input  - indicative charges'!$E$13:$E$69)</f>
        <v>North Island generation</v>
      </c>
      <c r="K2764" s="70">
        <f t="shared" si="42"/>
        <v>86.412396985634246</v>
      </c>
    </row>
    <row r="2765" spans="1:11" x14ac:dyDescent="0.25">
      <c r="A2765" s="65">
        <v>44440</v>
      </c>
      <c r="B2765" s="66" t="s">
        <v>211</v>
      </c>
      <c r="C2765" s="66" t="s">
        <v>137</v>
      </c>
      <c r="D2765" s="67">
        <v>2231006.87</v>
      </c>
      <c r="E2765" s="66">
        <v>0.8962</v>
      </c>
      <c r="F2765" s="67">
        <v>1999428.356894</v>
      </c>
      <c r="G2765" s="66" t="s">
        <v>40</v>
      </c>
      <c r="H2765" s="68">
        <v>1.45774250555911E-5</v>
      </c>
      <c r="I2765" s="87">
        <v>29.146517026646102</v>
      </c>
      <c r="J2765" s="69" t="str">
        <f>_xlfn.XLOOKUP(SimpleBB[[#This Row],[customer_code]],'Input  - indicative charges'!$B$13:$B$69,'Input  - indicative charges'!$E$13:$E$69)</f>
        <v>North Island generation</v>
      </c>
      <c r="K2765" s="70">
        <f t="shared" si="42"/>
        <v>26.944600839451994</v>
      </c>
    </row>
    <row r="2766" spans="1:11" x14ac:dyDescent="0.25">
      <c r="A2766" s="65">
        <v>44440</v>
      </c>
      <c r="B2766" s="66" t="s">
        <v>211</v>
      </c>
      <c r="C2766" s="66" t="s">
        <v>137</v>
      </c>
      <c r="D2766" s="67">
        <v>2231006.87</v>
      </c>
      <c r="E2766" s="66">
        <v>0.8962</v>
      </c>
      <c r="F2766" s="67">
        <v>1999428.356894</v>
      </c>
      <c r="G2766" s="66" t="s">
        <v>42</v>
      </c>
      <c r="H2766" s="68">
        <v>0.25267538700680497</v>
      </c>
      <c r="I2766" s="87">
        <v>505206.33387057099</v>
      </c>
      <c r="J2766" s="69" t="str">
        <f>_xlfn.XLOOKUP(SimpleBB[[#This Row],[customer_code]],'Input  - indicative charges'!$B$13:$B$69,'Input  - indicative charges'!$E$13:$E$69)</f>
        <v>South Island generation</v>
      </c>
      <c r="K2766" s="70">
        <f t="shared" ref="K2766:K2829" si="43">I2766*$L$9</f>
        <v>467039.78369904927</v>
      </c>
    </row>
    <row r="2767" spans="1:11" x14ac:dyDescent="0.25">
      <c r="A2767" s="65">
        <v>44440</v>
      </c>
      <c r="B2767" s="66" t="s">
        <v>211</v>
      </c>
      <c r="C2767" s="66" t="s">
        <v>137</v>
      </c>
      <c r="D2767" s="67">
        <v>2231006.87</v>
      </c>
      <c r="E2767" s="66">
        <v>0.8962</v>
      </c>
      <c r="F2767" s="67">
        <v>1999428.356894</v>
      </c>
      <c r="G2767" s="66" t="s">
        <v>44</v>
      </c>
      <c r="H2767" s="68">
        <v>5.59587066061445E-4</v>
      </c>
      <c r="I2767" s="87">
        <v>1118.8542480343599</v>
      </c>
      <c r="J2767" s="69" t="str">
        <f>_xlfn.XLOOKUP(SimpleBB[[#This Row],[customer_code]],'Input  - indicative charges'!$B$13:$B$69,'Input  - indicative charges'!$E$13:$E$69)</f>
        <v>Major Industrial</v>
      </c>
      <c r="K2767" s="70">
        <f t="shared" si="43"/>
        <v>1034.3287701666109</v>
      </c>
    </row>
    <row r="2768" spans="1:11" x14ac:dyDescent="0.25">
      <c r="A2768" s="65">
        <v>44440</v>
      </c>
      <c r="B2768" s="66" t="s">
        <v>211</v>
      </c>
      <c r="C2768" s="66" t="s">
        <v>137</v>
      </c>
      <c r="D2768" s="67">
        <v>2231006.87</v>
      </c>
      <c r="E2768" s="66">
        <v>0.8962</v>
      </c>
      <c r="F2768" s="67">
        <v>1999428.356894</v>
      </c>
      <c r="G2768" s="66" t="s">
        <v>46</v>
      </c>
      <c r="H2768" s="68">
        <v>8.4418694751931499E-3</v>
      </c>
      <c r="I2768" s="87">
        <v>16878.913213898999</v>
      </c>
      <c r="J2768" s="69" t="str">
        <f>_xlfn.XLOOKUP(SimpleBB[[#This Row],[customer_code]],'Input  - indicative charges'!$B$13:$B$69,'Input  - indicative charges'!$E$13:$E$69)</f>
        <v>Upper South Island distributor</v>
      </c>
      <c r="K2768" s="70">
        <f t="shared" si="43"/>
        <v>15603.771069334996</v>
      </c>
    </row>
    <row r="2769" spans="1:11" x14ac:dyDescent="0.25">
      <c r="A2769" s="65">
        <v>44440</v>
      </c>
      <c r="B2769" s="66" t="s">
        <v>211</v>
      </c>
      <c r="C2769" s="66" t="s">
        <v>137</v>
      </c>
      <c r="D2769" s="67">
        <v>2231006.87</v>
      </c>
      <c r="E2769" s="66">
        <v>0.8962</v>
      </c>
      <c r="F2769" s="67">
        <v>1999428.356894</v>
      </c>
      <c r="G2769" s="66" t="s">
        <v>48</v>
      </c>
      <c r="H2769" s="68">
        <v>1.16456763628202E-2</v>
      </c>
      <c r="I2769" s="87">
        <v>23284.695555032999</v>
      </c>
      <c r="J2769" s="69" t="str">
        <f>_xlfn.XLOOKUP(SimpleBB[[#This Row],[customer_code]],'Input  - indicative charges'!$B$13:$B$69,'Input  - indicative charges'!$E$13:$E$69)</f>
        <v>North Island generation</v>
      </c>
      <c r="K2769" s="70">
        <f t="shared" si="43"/>
        <v>21525.619230076529</v>
      </c>
    </row>
    <row r="2770" spans="1:11" x14ac:dyDescent="0.25">
      <c r="A2770" s="65">
        <v>44440</v>
      </c>
      <c r="B2770" s="66" t="s">
        <v>211</v>
      </c>
      <c r="C2770" s="66" t="s">
        <v>137</v>
      </c>
      <c r="D2770" s="67">
        <v>2231006.87</v>
      </c>
      <c r="E2770" s="66">
        <v>0.8962</v>
      </c>
      <c r="F2770" s="67">
        <v>1999428.356894</v>
      </c>
      <c r="G2770" s="66" t="s">
        <v>50</v>
      </c>
      <c r="H2770" s="68">
        <v>2.4450932327074498E-3</v>
      </c>
      <c r="I2770" s="87">
        <v>4888.7887447248904</v>
      </c>
      <c r="J2770" s="69" t="str">
        <f>_xlfn.XLOOKUP(SimpleBB[[#This Row],[customer_code]],'Input  - indicative charges'!$B$13:$B$69,'Input  - indicative charges'!$E$13:$E$69)</f>
        <v>North Island generation</v>
      </c>
      <c r="K2770" s="70">
        <f t="shared" si="43"/>
        <v>4519.4580606180771</v>
      </c>
    </row>
    <row r="2771" spans="1:11" x14ac:dyDescent="0.25">
      <c r="A2771" s="65">
        <v>44440</v>
      </c>
      <c r="B2771" s="66" t="s">
        <v>211</v>
      </c>
      <c r="C2771" s="66" t="s">
        <v>137</v>
      </c>
      <c r="D2771" s="67">
        <v>2231006.87</v>
      </c>
      <c r="E2771" s="66">
        <v>0.8962</v>
      </c>
      <c r="F2771" s="67">
        <v>1999428.356894</v>
      </c>
      <c r="G2771" s="66" t="s">
        <v>52</v>
      </c>
      <c r="H2771" s="68">
        <v>4.9137954314103904E-3</v>
      </c>
      <c r="I2771" s="87">
        <v>9824.78192553812</v>
      </c>
      <c r="J2771" s="69" t="str">
        <f>_xlfn.XLOOKUP(SimpleBB[[#This Row],[customer_code]],'Input  - indicative charges'!$B$13:$B$69,'Input  - indicative charges'!$E$13:$E$69)</f>
        <v>North Island generation</v>
      </c>
      <c r="K2771" s="70">
        <f t="shared" si="43"/>
        <v>9082.5544292744326</v>
      </c>
    </row>
    <row r="2772" spans="1:11" x14ac:dyDescent="0.25">
      <c r="A2772" s="65">
        <v>44440</v>
      </c>
      <c r="B2772" s="66" t="s">
        <v>211</v>
      </c>
      <c r="C2772" s="66" t="s">
        <v>137</v>
      </c>
      <c r="D2772" s="67">
        <v>2231006.87</v>
      </c>
      <c r="E2772" s="66">
        <v>0.8962</v>
      </c>
      <c r="F2772" s="67">
        <v>1999428.356894</v>
      </c>
      <c r="G2772" s="66" t="s">
        <v>54</v>
      </c>
      <c r="H2772" s="68">
        <v>7.0759748136511804E-4</v>
      </c>
      <c r="I2772" s="87">
        <v>1414.79046950819</v>
      </c>
      <c r="J2772" s="69" t="str">
        <f>_xlfn.XLOOKUP(SimpleBB[[#This Row],[customer_code]],'Input  - indicative charges'!$B$13:$B$69,'Input  - indicative charges'!$E$13:$E$69)</f>
        <v>Upper South Island distributor</v>
      </c>
      <c r="K2772" s="70">
        <f t="shared" si="43"/>
        <v>1307.9080576766139</v>
      </c>
    </row>
    <row r="2773" spans="1:11" x14ac:dyDescent="0.25">
      <c r="A2773" s="65">
        <v>44440</v>
      </c>
      <c r="B2773" s="66" t="s">
        <v>211</v>
      </c>
      <c r="C2773" s="66" t="s">
        <v>137</v>
      </c>
      <c r="D2773" s="67">
        <v>2231006.87</v>
      </c>
      <c r="E2773" s="66">
        <v>0.8962</v>
      </c>
      <c r="F2773" s="67">
        <v>1999428.356894</v>
      </c>
      <c r="G2773" s="66" t="s">
        <v>56</v>
      </c>
      <c r="H2773" s="68">
        <v>3.03358020556041E-2</v>
      </c>
      <c r="I2773" s="87">
        <v>60654.262859098097</v>
      </c>
      <c r="J2773" s="69" t="str">
        <f>_xlfn.XLOOKUP(SimpleBB[[#This Row],[customer_code]],'Input  - indicative charges'!$B$13:$B$69,'Input  - indicative charges'!$E$13:$E$69)</f>
        <v>Upper North Island distributor</v>
      </c>
      <c r="K2773" s="70">
        <f t="shared" si="43"/>
        <v>56072.048006816563</v>
      </c>
    </row>
    <row r="2774" spans="1:11" x14ac:dyDescent="0.25">
      <c r="A2774" s="65">
        <v>44440</v>
      </c>
      <c r="B2774" s="66" t="s">
        <v>211</v>
      </c>
      <c r="C2774" s="66" t="s">
        <v>137</v>
      </c>
      <c r="D2774" s="67">
        <v>2231006.87</v>
      </c>
      <c r="E2774" s="66">
        <v>0.8962</v>
      </c>
      <c r="F2774" s="67">
        <v>1999428.356894</v>
      </c>
      <c r="G2774" s="66" t="s">
        <v>58</v>
      </c>
      <c r="H2774" s="68">
        <v>3.0315642051337798E-3</v>
      </c>
      <c r="I2774" s="87">
        <v>6061.3954374893001</v>
      </c>
      <c r="J2774" s="69" t="str">
        <f>_xlfn.XLOOKUP(SimpleBB[[#This Row],[customer_code]],'Input  - indicative charges'!$B$13:$B$69,'Input  - indicative charges'!$E$13:$E$69)</f>
        <v>North Island generation</v>
      </c>
      <c r="K2774" s="70">
        <f t="shared" si="43"/>
        <v>5603.4784685907352</v>
      </c>
    </row>
    <row r="2775" spans="1:11" x14ac:dyDescent="0.25">
      <c r="A2775" s="65">
        <v>44440</v>
      </c>
      <c r="B2775" s="66" t="s">
        <v>211</v>
      </c>
      <c r="C2775" s="66" t="s">
        <v>137</v>
      </c>
      <c r="D2775" s="67">
        <v>2231006.87</v>
      </c>
      <c r="E2775" s="66">
        <v>0.8962</v>
      </c>
      <c r="F2775" s="67">
        <v>1999428.356894</v>
      </c>
      <c r="G2775" s="66" t="s">
        <v>60</v>
      </c>
      <c r="H2775" s="68">
        <v>1.50382416660236E-2</v>
      </c>
      <c r="I2775" s="87">
        <v>30067.886824872501</v>
      </c>
      <c r="J2775" s="69" t="str">
        <f>_xlfn.XLOOKUP(SimpleBB[[#This Row],[customer_code]],'Input  - indicative charges'!$B$13:$B$69,'Input  - indicative charges'!$E$13:$E$69)</f>
        <v>Major Industrial</v>
      </c>
      <c r="K2775" s="70">
        <f t="shared" si="43"/>
        <v>27796.364410929182</v>
      </c>
    </row>
    <row r="2776" spans="1:11" x14ac:dyDescent="0.25">
      <c r="A2776" s="65">
        <v>44440</v>
      </c>
      <c r="B2776" s="66" t="s">
        <v>211</v>
      </c>
      <c r="C2776" s="66" t="s">
        <v>137</v>
      </c>
      <c r="D2776" s="67">
        <v>2231006.87</v>
      </c>
      <c r="E2776" s="66">
        <v>0.8962</v>
      </c>
      <c r="F2776" s="67">
        <v>1999428.356894</v>
      </c>
      <c r="G2776" s="66" t="s">
        <v>62</v>
      </c>
      <c r="H2776" s="68">
        <v>1.15070896719736E-2</v>
      </c>
      <c r="I2776" s="87">
        <v>23007.601395466201</v>
      </c>
      <c r="J2776" s="69" t="str">
        <f>_xlfn.XLOOKUP(SimpleBB[[#This Row],[customer_code]],'Input  - indicative charges'!$B$13:$B$69,'Input  - indicative charges'!$E$13:$E$69)</f>
        <v>Major Industrial</v>
      </c>
      <c r="K2776" s="70">
        <f t="shared" si="43"/>
        <v>21269.45855339447</v>
      </c>
    </row>
    <row r="2777" spans="1:11" x14ac:dyDescent="0.25">
      <c r="A2777" s="65">
        <v>44440</v>
      </c>
      <c r="B2777" s="66" t="s">
        <v>211</v>
      </c>
      <c r="C2777" s="66" t="s">
        <v>137</v>
      </c>
      <c r="D2777" s="67">
        <v>2231006.87</v>
      </c>
      <c r="E2777" s="66">
        <v>0.8962</v>
      </c>
      <c r="F2777" s="67">
        <v>1999428.356894</v>
      </c>
      <c r="G2777" s="66" t="s">
        <v>64</v>
      </c>
      <c r="H2777" s="68">
        <v>5.9545007970645603E-4</v>
      </c>
      <c r="I2777" s="87">
        <v>1190.5597744798799</v>
      </c>
      <c r="J2777" s="69" t="str">
        <f>_xlfn.XLOOKUP(SimpleBB[[#This Row],[customer_code]],'Input  - indicative charges'!$B$13:$B$69,'Input  - indicative charges'!$E$13:$E$69)</f>
        <v>Major Industrial</v>
      </c>
      <c r="K2777" s="70">
        <f t="shared" si="43"/>
        <v>1100.6171979156616</v>
      </c>
    </row>
    <row r="2778" spans="1:11" x14ac:dyDescent="0.25">
      <c r="A2778" s="65">
        <v>44440</v>
      </c>
      <c r="B2778" s="66" t="s">
        <v>211</v>
      </c>
      <c r="C2778" s="66" t="s">
        <v>137</v>
      </c>
      <c r="D2778" s="67">
        <v>2231006.87</v>
      </c>
      <c r="E2778" s="66">
        <v>0.8962</v>
      </c>
      <c r="F2778" s="67">
        <v>1999428.356894</v>
      </c>
      <c r="G2778" s="66" t="s">
        <v>66</v>
      </c>
      <c r="H2778" s="68">
        <v>4.4803803834727998E-2</v>
      </c>
      <c r="I2778" s="87">
        <v>89581.995883871394</v>
      </c>
      <c r="J2778" s="69" t="str">
        <f>_xlfn.XLOOKUP(SimpleBB[[#This Row],[customer_code]],'Input  - indicative charges'!$B$13:$B$69,'Input  - indicative charges'!$E$13:$E$69)</f>
        <v>Upper South Island distributor</v>
      </c>
      <c r="K2778" s="70">
        <f t="shared" si="43"/>
        <v>82814.39320127567</v>
      </c>
    </row>
    <row r="2779" spans="1:11" x14ac:dyDescent="0.25">
      <c r="A2779" s="65">
        <v>44440</v>
      </c>
      <c r="B2779" s="66" t="s">
        <v>211</v>
      </c>
      <c r="C2779" s="66" t="s">
        <v>137</v>
      </c>
      <c r="D2779" s="67">
        <v>2231006.87</v>
      </c>
      <c r="E2779" s="66">
        <v>0.8962</v>
      </c>
      <c r="F2779" s="67">
        <v>1999428.356894</v>
      </c>
      <c r="G2779" s="66" t="s">
        <v>68</v>
      </c>
      <c r="H2779" s="68">
        <v>1.18214068410235E-2</v>
      </c>
      <c r="I2779" s="87">
        <v>23636.056056323101</v>
      </c>
      <c r="J2779" s="69" t="str">
        <f>_xlfn.XLOOKUP(SimpleBB[[#This Row],[customer_code]],'Input  - indicative charges'!$B$13:$B$69,'Input  - indicative charges'!$E$13:$E$69)</f>
        <v>Major Industrial</v>
      </c>
      <c r="K2779" s="70">
        <f t="shared" si="43"/>
        <v>21850.435689256075</v>
      </c>
    </row>
    <row r="2780" spans="1:11" x14ac:dyDescent="0.25">
      <c r="A2780" s="65">
        <v>44440</v>
      </c>
      <c r="B2780" s="66" t="s">
        <v>211</v>
      </c>
      <c r="C2780" s="66" t="s">
        <v>137</v>
      </c>
      <c r="D2780" s="67">
        <v>2231006.87</v>
      </c>
      <c r="E2780" s="66">
        <v>0.8962</v>
      </c>
      <c r="F2780" s="67">
        <v>1999428.356894</v>
      </c>
      <c r="G2780" s="66" t="s">
        <v>70</v>
      </c>
      <c r="H2780" s="68">
        <v>5.5968341648645697E-2</v>
      </c>
      <c r="I2780" s="87">
        <v>111904.689380633</v>
      </c>
      <c r="J2780" s="69" t="str">
        <f>_xlfn.XLOOKUP(SimpleBB[[#This Row],[customer_code]],'Input  - indicative charges'!$B$13:$B$69,'Input  - indicative charges'!$E$13:$E$69)</f>
        <v>Lower North Island distributor</v>
      </c>
      <c r="K2780" s="70">
        <f t="shared" si="43"/>
        <v>103450.68622324448</v>
      </c>
    </row>
    <row r="2781" spans="1:11" x14ac:dyDescent="0.25">
      <c r="A2781" s="65">
        <v>44440</v>
      </c>
      <c r="B2781" s="66" t="s">
        <v>211</v>
      </c>
      <c r="C2781" s="66" t="s">
        <v>137</v>
      </c>
      <c r="D2781" s="67">
        <v>2231006.87</v>
      </c>
      <c r="E2781" s="66">
        <v>0.8962</v>
      </c>
      <c r="F2781" s="67">
        <v>1999428.356894</v>
      </c>
      <c r="G2781" s="66" t="s">
        <v>72</v>
      </c>
      <c r="H2781" s="68">
        <v>5.3934675331619901E-3</v>
      </c>
      <c r="I2781" s="87">
        <v>10783.8519277912</v>
      </c>
      <c r="J2781" s="69" t="str">
        <f>_xlfn.XLOOKUP(SimpleBB[[#This Row],[customer_code]],'Input  - indicative charges'!$B$13:$B$69,'Input  - indicative charges'!$E$13:$E$69)</f>
        <v>Lower South Island distributor</v>
      </c>
      <c r="K2781" s="70">
        <f t="shared" si="43"/>
        <v>9969.170087816985</v>
      </c>
    </row>
    <row r="2782" spans="1:11" x14ac:dyDescent="0.25">
      <c r="A2782" s="65">
        <v>44440</v>
      </c>
      <c r="B2782" s="66" t="s">
        <v>211</v>
      </c>
      <c r="C2782" s="66" t="s">
        <v>137</v>
      </c>
      <c r="D2782" s="67">
        <v>2231006.87</v>
      </c>
      <c r="E2782" s="66">
        <v>0.8962</v>
      </c>
      <c r="F2782" s="67">
        <v>1999428.356894</v>
      </c>
      <c r="G2782" s="66" t="s">
        <v>74</v>
      </c>
      <c r="H2782" s="68">
        <v>7.2885734749365399E-5</v>
      </c>
      <c r="I2782" s="87">
        <v>145.729804870935</v>
      </c>
      <c r="J2782" s="69" t="str">
        <f>_xlfn.XLOOKUP(SimpleBB[[#This Row],[customer_code]],'Input  - indicative charges'!$B$13:$B$69,'Input  - indicative charges'!$E$13:$E$69)</f>
        <v>Major Industrial</v>
      </c>
      <c r="K2782" s="70">
        <f t="shared" si="43"/>
        <v>134.72043397393918</v>
      </c>
    </row>
    <row r="2783" spans="1:11" x14ac:dyDescent="0.25">
      <c r="A2783" s="65">
        <v>44440</v>
      </c>
      <c r="B2783" s="66" t="s">
        <v>211</v>
      </c>
      <c r="C2783" s="66" t="s">
        <v>137</v>
      </c>
      <c r="D2783" s="67">
        <v>2231006.87</v>
      </c>
      <c r="E2783" s="66">
        <v>0.8962</v>
      </c>
      <c r="F2783" s="67">
        <v>1999428.356894</v>
      </c>
      <c r="G2783" s="66" t="s">
        <v>76</v>
      </c>
      <c r="H2783" s="68">
        <v>9.4578372750270105E-4</v>
      </c>
      <c r="I2783" s="87">
        <v>1891.02680425781</v>
      </c>
      <c r="J2783" s="69" t="str">
        <f>_xlfn.XLOOKUP(SimpleBB[[#This Row],[customer_code]],'Input  - indicative charges'!$B$13:$B$69,'Input  - indicative charges'!$E$13:$E$69)</f>
        <v>Lower North Island distributor</v>
      </c>
      <c r="K2783" s="70">
        <f t="shared" si="43"/>
        <v>1748.1664231389771</v>
      </c>
    </row>
    <row r="2784" spans="1:11" x14ac:dyDescent="0.25">
      <c r="A2784" s="65">
        <v>44440</v>
      </c>
      <c r="B2784" s="66" t="s">
        <v>211</v>
      </c>
      <c r="C2784" s="66" t="s">
        <v>137</v>
      </c>
      <c r="D2784" s="67">
        <v>2231006.87</v>
      </c>
      <c r="E2784" s="66">
        <v>0.8962</v>
      </c>
      <c r="F2784" s="67">
        <v>1999428.356894</v>
      </c>
      <c r="G2784" s="66" t="s">
        <v>78</v>
      </c>
      <c r="H2784" s="68">
        <v>4.6182561553374303E-5</v>
      </c>
      <c r="I2784" s="87">
        <v>92.338723163819296</v>
      </c>
      <c r="J2784" s="69" t="str">
        <f>_xlfn.XLOOKUP(SimpleBB[[#This Row],[customer_code]],'Input  - indicative charges'!$B$13:$B$69,'Input  - indicative charges'!$E$13:$E$69)</f>
        <v>North Island generation</v>
      </c>
      <c r="K2784" s="70">
        <f t="shared" si="43"/>
        <v>85.362859493612333</v>
      </c>
    </row>
    <row r="2785" spans="1:11" x14ac:dyDescent="0.25">
      <c r="A2785" s="65">
        <v>44440</v>
      </c>
      <c r="B2785" s="66" t="s">
        <v>211</v>
      </c>
      <c r="C2785" s="66" t="s">
        <v>137</v>
      </c>
      <c r="D2785" s="67">
        <v>2231006.87</v>
      </c>
      <c r="E2785" s="66">
        <v>0.8962</v>
      </c>
      <c r="F2785" s="67">
        <v>1999428.356894</v>
      </c>
      <c r="G2785" s="66" t="s">
        <v>80</v>
      </c>
      <c r="H2785" s="68">
        <v>1.1176595434912099E-5</v>
      </c>
      <c r="I2785" s="87">
        <v>22.3468018460953</v>
      </c>
      <c r="J2785" s="69" t="str">
        <f>_xlfn.XLOOKUP(SimpleBB[[#This Row],[customer_code]],'Input  - indicative charges'!$B$13:$B$69,'Input  - indicative charges'!$E$13:$E$69)</f>
        <v>Major Industrial</v>
      </c>
      <c r="K2785" s="70">
        <f t="shared" si="43"/>
        <v>20.658580070850189</v>
      </c>
    </row>
    <row r="2786" spans="1:11" x14ac:dyDescent="0.25">
      <c r="A2786" s="65">
        <v>44440</v>
      </c>
      <c r="B2786" s="66" t="s">
        <v>211</v>
      </c>
      <c r="C2786" s="66" t="s">
        <v>137</v>
      </c>
      <c r="D2786" s="67">
        <v>2231006.87</v>
      </c>
      <c r="E2786" s="66">
        <v>0.8962</v>
      </c>
      <c r="F2786" s="67">
        <v>1999428.356894</v>
      </c>
      <c r="G2786" s="66" t="s">
        <v>82</v>
      </c>
      <c r="H2786" s="68">
        <v>9.1573146021038301E-3</v>
      </c>
      <c r="I2786" s="87">
        <v>18309.394488445902</v>
      </c>
      <c r="J2786" s="69" t="str">
        <f>_xlfn.XLOOKUP(SimpleBB[[#This Row],[customer_code]],'Input  - indicative charges'!$B$13:$B$69,'Input  - indicative charges'!$E$13:$E$69)</f>
        <v>Major Industrial</v>
      </c>
      <c r="K2786" s="70">
        <f t="shared" si="43"/>
        <v>16926.184547272675</v>
      </c>
    </row>
    <row r="2787" spans="1:11" x14ac:dyDescent="0.25">
      <c r="A2787" s="65">
        <v>44440</v>
      </c>
      <c r="B2787" s="66" t="s">
        <v>211</v>
      </c>
      <c r="C2787" s="66" t="s">
        <v>137</v>
      </c>
      <c r="D2787" s="67">
        <v>2231006.87</v>
      </c>
      <c r="E2787" s="66">
        <v>0.8962</v>
      </c>
      <c r="F2787" s="67">
        <v>1999428.356894</v>
      </c>
      <c r="G2787" s="66" t="s">
        <v>84</v>
      </c>
      <c r="H2787" s="68">
        <v>2.3494520895671001E-7</v>
      </c>
      <c r="I2787" s="87">
        <v>0.46975611310443199</v>
      </c>
      <c r="J2787" s="69" t="str">
        <f>_xlfn.XLOOKUP(SimpleBB[[#This Row],[customer_code]],'Input  - indicative charges'!$B$13:$B$69,'Input  - indicative charges'!$E$13:$E$69)</f>
        <v>Major Industrial</v>
      </c>
      <c r="K2787" s="70">
        <f t="shared" si="43"/>
        <v>0.43426770162348532</v>
      </c>
    </row>
    <row r="2788" spans="1:11" x14ac:dyDescent="0.25">
      <c r="A2788" s="65">
        <v>44440</v>
      </c>
      <c r="B2788" s="66" t="s">
        <v>211</v>
      </c>
      <c r="C2788" s="66" t="s">
        <v>137</v>
      </c>
      <c r="D2788" s="67">
        <v>2231006.87</v>
      </c>
      <c r="E2788" s="66">
        <v>0.8962</v>
      </c>
      <c r="F2788" s="67">
        <v>1999428.356894</v>
      </c>
      <c r="G2788" s="66" t="s">
        <v>86</v>
      </c>
      <c r="H2788" s="68">
        <v>3.3159788510307801E-5</v>
      </c>
      <c r="I2788" s="87">
        <v>66.300621456117298</v>
      </c>
      <c r="J2788" s="69" t="str">
        <f>_xlfn.XLOOKUP(SimpleBB[[#This Row],[customer_code]],'Input  - indicative charges'!$B$13:$B$69,'Input  - indicative charges'!$E$13:$E$69)</f>
        <v>North Island generation</v>
      </c>
      <c r="K2788" s="70">
        <f t="shared" si="43"/>
        <v>61.291844199068393</v>
      </c>
    </row>
    <row r="2789" spans="1:11" x14ac:dyDescent="0.25">
      <c r="A2789" s="65">
        <v>44440</v>
      </c>
      <c r="B2789" s="66" t="s">
        <v>211</v>
      </c>
      <c r="C2789" s="66" t="s">
        <v>137</v>
      </c>
      <c r="D2789" s="67">
        <v>2231006.87</v>
      </c>
      <c r="E2789" s="66">
        <v>0.8962</v>
      </c>
      <c r="F2789" s="67">
        <v>1999428.356894</v>
      </c>
      <c r="G2789" s="66" t="s">
        <v>88</v>
      </c>
      <c r="H2789" s="68">
        <v>1.7732432903869301E-3</v>
      </c>
      <c r="I2789" s="87">
        <v>3545.4729184716598</v>
      </c>
      <c r="J2789" s="69" t="str">
        <f>_xlfn.XLOOKUP(SimpleBB[[#This Row],[customer_code]],'Input  - indicative charges'!$B$13:$B$69,'Input  - indicative charges'!$E$13:$E$69)</f>
        <v>North Island generation</v>
      </c>
      <c r="K2789" s="70">
        <f t="shared" si="43"/>
        <v>3277.6249899077088</v>
      </c>
    </row>
    <row r="2790" spans="1:11" x14ac:dyDescent="0.25">
      <c r="A2790" s="65">
        <v>44440</v>
      </c>
      <c r="B2790" s="66" t="s">
        <v>211</v>
      </c>
      <c r="C2790" s="66" t="s">
        <v>137</v>
      </c>
      <c r="D2790" s="67">
        <v>2231006.87</v>
      </c>
      <c r="E2790" s="66">
        <v>0.8962</v>
      </c>
      <c r="F2790" s="67">
        <v>1999428.356894</v>
      </c>
      <c r="G2790" s="66" t="s">
        <v>90</v>
      </c>
      <c r="H2790" s="68">
        <v>8.5274623882075698E-3</v>
      </c>
      <c r="I2790" s="87">
        <v>17050.050111329201</v>
      </c>
      <c r="J2790" s="69" t="str">
        <f>_xlfn.XLOOKUP(SimpleBB[[#This Row],[customer_code]],'Input  - indicative charges'!$B$13:$B$69,'Input  - indicative charges'!$E$13:$E$69)</f>
        <v>Upper South Island distributor</v>
      </c>
      <c r="K2790" s="70">
        <f t="shared" si="43"/>
        <v>15761.979179962535</v>
      </c>
    </row>
    <row r="2791" spans="1:11" x14ac:dyDescent="0.25">
      <c r="A2791" s="65">
        <v>44440</v>
      </c>
      <c r="B2791" s="66" t="s">
        <v>211</v>
      </c>
      <c r="C2791" s="66" t="s">
        <v>137</v>
      </c>
      <c r="D2791" s="67">
        <v>2231006.87</v>
      </c>
      <c r="E2791" s="66">
        <v>0.8962</v>
      </c>
      <c r="F2791" s="67">
        <v>1999428.356894</v>
      </c>
      <c r="G2791" s="66" t="s">
        <v>92</v>
      </c>
      <c r="H2791" s="68">
        <v>2.1563605213209701E-5</v>
      </c>
      <c r="I2791" s="87">
        <v>43.114883740158803</v>
      </c>
      <c r="J2791" s="69" t="str">
        <f>_xlfn.XLOOKUP(SimpleBB[[#This Row],[customer_code]],'Input  - indicative charges'!$B$13:$B$69,'Input  - indicative charges'!$E$13:$E$69)</f>
        <v>North Island generation</v>
      </c>
      <c r="K2791" s="70">
        <f t="shared" si="43"/>
        <v>39.857706893619756</v>
      </c>
    </row>
    <row r="2792" spans="1:11" x14ac:dyDescent="0.25">
      <c r="A2792" s="65">
        <v>44440</v>
      </c>
      <c r="B2792" s="66" t="s">
        <v>211</v>
      </c>
      <c r="C2792" s="66" t="s">
        <v>137</v>
      </c>
      <c r="D2792" s="67">
        <v>2231006.87</v>
      </c>
      <c r="E2792" s="66">
        <v>0.8962</v>
      </c>
      <c r="F2792" s="67">
        <v>1999428.356894</v>
      </c>
      <c r="G2792" s="66" t="s">
        <v>94</v>
      </c>
      <c r="H2792" s="68">
        <v>1.27265944186499E-4</v>
      </c>
      <c r="I2792" s="87">
        <v>254.45913767337601</v>
      </c>
      <c r="J2792" s="69" t="str">
        <f>_xlfn.XLOOKUP(SimpleBB[[#This Row],[customer_code]],'Input  - indicative charges'!$B$13:$B$69,'Input  - indicative charges'!$E$13:$E$69)</f>
        <v>North Island generation</v>
      </c>
      <c r="K2792" s="70">
        <f t="shared" si="43"/>
        <v>235.23565056820217</v>
      </c>
    </row>
    <row r="2793" spans="1:11" x14ac:dyDescent="0.25">
      <c r="A2793" s="65">
        <v>44440</v>
      </c>
      <c r="B2793" s="66" t="s">
        <v>211</v>
      </c>
      <c r="C2793" s="66" t="s">
        <v>137</v>
      </c>
      <c r="D2793" s="67">
        <v>2231006.87</v>
      </c>
      <c r="E2793" s="66">
        <v>0.8962</v>
      </c>
      <c r="F2793" s="67">
        <v>1999428.356894</v>
      </c>
      <c r="G2793" s="66" t="s">
        <v>96</v>
      </c>
      <c r="H2793" s="68">
        <v>3.86666710727036E-3</v>
      </c>
      <c r="I2793" s="87">
        <v>7731.1238609456605</v>
      </c>
      <c r="J2793" s="69" t="str">
        <f>_xlfn.XLOOKUP(SimpleBB[[#This Row],[customer_code]],'Input  - indicative charges'!$B$13:$B$69,'Input  - indicative charges'!$E$13:$E$69)</f>
        <v>Upper North Island distributor</v>
      </c>
      <c r="K2793" s="70">
        <f t="shared" si="43"/>
        <v>7147.0648202357206</v>
      </c>
    </row>
    <row r="2794" spans="1:11" x14ac:dyDescent="0.25">
      <c r="A2794" s="65">
        <v>44440</v>
      </c>
      <c r="B2794" s="66" t="s">
        <v>211</v>
      </c>
      <c r="C2794" s="66" t="s">
        <v>137</v>
      </c>
      <c r="D2794" s="67">
        <v>2231006.87</v>
      </c>
      <c r="E2794" s="66">
        <v>0.8962</v>
      </c>
      <c r="F2794" s="67">
        <v>1999428.356894</v>
      </c>
      <c r="G2794" s="66" t="s">
        <v>98</v>
      </c>
      <c r="H2794" s="68">
        <v>1.1544091504364E-3</v>
      </c>
      <c r="I2794" s="87">
        <v>2308.15839084045</v>
      </c>
      <c r="J2794" s="69" t="str">
        <f>_xlfn.XLOOKUP(SimpleBB[[#This Row],[customer_code]],'Input  - indicative charges'!$B$13:$B$69,'Input  - indicative charges'!$E$13:$E$69)</f>
        <v>Major Industrial</v>
      </c>
      <c r="K2794" s="70">
        <f t="shared" si="43"/>
        <v>2133.785194936695</v>
      </c>
    </row>
    <row r="2795" spans="1:11" x14ac:dyDescent="0.25">
      <c r="A2795" s="65">
        <v>44440</v>
      </c>
      <c r="B2795" s="66" t="s">
        <v>211</v>
      </c>
      <c r="C2795" s="66" t="s">
        <v>137</v>
      </c>
      <c r="D2795" s="67">
        <v>2231006.87</v>
      </c>
      <c r="E2795" s="66">
        <v>0.8962</v>
      </c>
      <c r="F2795" s="67">
        <v>1999428.356894</v>
      </c>
      <c r="G2795" s="66" t="s">
        <v>100</v>
      </c>
      <c r="H2795" s="68">
        <v>1.6701975183571599E-4</v>
      </c>
      <c r="I2795" s="87">
        <v>333.94402798173002</v>
      </c>
      <c r="J2795" s="69" t="str">
        <f>_xlfn.XLOOKUP(SimpleBB[[#This Row],[customer_code]],'Input  - indicative charges'!$B$13:$B$69,'Input  - indicative charges'!$E$13:$E$69)</f>
        <v>North Island generation</v>
      </c>
      <c r="K2795" s="70">
        <f t="shared" si="43"/>
        <v>308.71573877799642</v>
      </c>
    </row>
    <row r="2796" spans="1:11" x14ac:dyDescent="0.25">
      <c r="A2796" s="65">
        <v>44440</v>
      </c>
      <c r="B2796" s="66" t="s">
        <v>211</v>
      </c>
      <c r="C2796" s="66" t="s">
        <v>137</v>
      </c>
      <c r="D2796" s="67">
        <v>2231006.87</v>
      </c>
      <c r="E2796" s="66">
        <v>0.8962</v>
      </c>
      <c r="F2796" s="67">
        <v>1999428.356894</v>
      </c>
      <c r="G2796" s="66" t="s">
        <v>102</v>
      </c>
      <c r="H2796" s="68">
        <v>4.9373182885677401E-2</v>
      </c>
      <c r="I2796" s="87">
        <v>98718.1419317369</v>
      </c>
      <c r="J2796" s="69" t="str">
        <f>_xlfn.XLOOKUP(SimpleBB[[#This Row],[customer_code]],'Input  - indicative charges'!$B$13:$B$69,'Input  - indicative charges'!$E$13:$E$69)</f>
        <v>Lower North Island distributor</v>
      </c>
      <c r="K2796" s="70">
        <f t="shared" si="43"/>
        <v>91260.335755770997</v>
      </c>
    </row>
    <row r="2797" spans="1:11" x14ac:dyDescent="0.25">
      <c r="A2797" s="65">
        <v>44440</v>
      </c>
      <c r="B2797" s="66" t="s">
        <v>211</v>
      </c>
      <c r="C2797" s="66" t="s">
        <v>137</v>
      </c>
      <c r="D2797" s="67">
        <v>2231006.87</v>
      </c>
      <c r="E2797" s="66">
        <v>0.8962</v>
      </c>
      <c r="F2797" s="67">
        <v>1999428.356894</v>
      </c>
      <c r="G2797" s="66" t="s">
        <v>104</v>
      </c>
      <c r="H2797" s="68">
        <v>2.2215177095412299E-2</v>
      </c>
      <c r="I2797" s="87">
        <v>44417.655037989403</v>
      </c>
      <c r="J2797" s="69" t="str">
        <f>_xlfn.XLOOKUP(SimpleBB[[#This Row],[customer_code]],'Input  - indicative charges'!$B$13:$B$69,'Input  - indicative charges'!$E$13:$E$69)</f>
        <v>Lower North Island distributor</v>
      </c>
      <c r="K2797" s="70">
        <f t="shared" si="43"/>
        <v>41062.058431508456</v>
      </c>
    </row>
    <row r="2798" spans="1:11" x14ac:dyDescent="0.25">
      <c r="A2798" s="65">
        <v>44440</v>
      </c>
      <c r="B2798" s="66" t="s">
        <v>211</v>
      </c>
      <c r="C2798" s="66" t="s">
        <v>137</v>
      </c>
      <c r="D2798" s="67">
        <v>2231006.87</v>
      </c>
      <c r="E2798" s="66">
        <v>0.8962</v>
      </c>
      <c r="F2798" s="67">
        <v>1999428.356894</v>
      </c>
      <c r="G2798" s="66" t="s">
        <v>106</v>
      </c>
      <c r="H2798" s="68">
        <v>0.23791843249049099</v>
      </c>
      <c r="I2798" s="87">
        <v>475700.86054925999</v>
      </c>
      <c r="J2798" s="69" t="str">
        <f>_xlfn.XLOOKUP(SimpleBB[[#This Row],[customer_code]],'Input  - indicative charges'!$B$13:$B$69,'Input  - indicative charges'!$E$13:$E$69)</f>
        <v>Upper North Island distributor</v>
      </c>
      <c r="K2798" s="70">
        <f t="shared" si="43"/>
        <v>439763.34444234445</v>
      </c>
    </row>
    <row r="2799" spans="1:11" x14ac:dyDescent="0.25">
      <c r="A2799" s="65">
        <v>44440</v>
      </c>
      <c r="B2799" s="66" t="s">
        <v>211</v>
      </c>
      <c r="C2799" s="66" t="s">
        <v>137</v>
      </c>
      <c r="D2799" s="67">
        <v>2231006.87</v>
      </c>
      <c r="E2799" s="66">
        <v>0.8962</v>
      </c>
      <c r="F2799" s="67">
        <v>1999428.356894</v>
      </c>
      <c r="G2799" s="66" t="s">
        <v>108</v>
      </c>
      <c r="H2799" s="68">
        <v>6.5315644463429696E-3</v>
      </c>
      <c r="I2799" s="87">
        <v>13059.3951688987</v>
      </c>
      <c r="J2799" s="69" t="str">
        <f>_xlfn.XLOOKUP(SimpleBB[[#This Row],[customer_code]],'Input  - indicative charges'!$B$13:$B$69,'Input  - indicative charges'!$E$13:$E$69)</f>
        <v>Lower North Island distributor</v>
      </c>
      <c r="K2799" s="70">
        <f t="shared" si="43"/>
        <v>12072.804092130462</v>
      </c>
    </row>
    <row r="2800" spans="1:11" x14ac:dyDescent="0.25">
      <c r="A2800" s="65">
        <v>44440</v>
      </c>
      <c r="B2800" s="66" t="s">
        <v>211</v>
      </c>
      <c r="C2800" s="66" t="s">
        <v>137</v>
      </c>
      <c r="D2800" s="67">
        <v>2231006.87</v>
      </c>
      <c r="E2800" s="66">
        <v>0.8962</v>
      </c>
      <c r="F2800" s="67">
        <v>1999428.356894</v>
      </c>
      <c r="G2800" s="66" t="s">
        <v>110</v>
      </c>
      <c r="H2800" s="68">
        <v>4.0623678180934097E-3</v>
      </c>
      <c r="I2800" s="87">
        <v>8122.41341162958</v>
      </c>
      <c r="J2800" s="69" t="str">
        <f>_xlfn.XLOOKUP(SimpleBB[[#This Row],[customer_code]],'Input  - indicative charges'!$B$13:$B$69,'Input  - indicative charges'!$E$13:$E$69)</f>
        <v>Lower South Island distributor</v>
      </c>
      <c r="K2800" s="70">
        <f t="shared" si="43"/>
        <v>7508.7938304700501</v>
      </c>
    </row>
    <row r="2801" spans="1:11" x14ac:dyDescent="0.25">
      <c r="A2801" s="65">
        <v>44440</v>
      </c>
      <c r="B2801" s="66" t="s">
        <v>211</v>
      </c>
      <c r="C2801" s="66" t="s">
        <v>137</v>
      </c>
      <c r="D2801" s="67">
        <v>2231006.87</v>
      </c>
      <c r="E2801" s="66">
        <v>0.8962</v>
      </c>
      <c r="F2801" s="67">
        <v>1999428.356894</v>
      </c>
      <c r="G2801" s="66" t="s">
        <v>112</v>
      </c>
      <c r="H2801" s="68">
        <v>1.4648531529283301E-3</v>
      </c>
      <c r="I2801" s="87">
        <v>2928.8689326505</v>
      </c>
      <c r="J2801" s="69" t="str">
        <f>_xlfn.XLOOKUP(SimpleBB[[#This Row],[customer_code]],'Input  - indicative charges'!$B$13:$B$69,'Input  - indicative charges'!$E$13:$E$69)</f>
        <v>North Island generation</v>
      </c>
      <c r="K2801" s="70">
        <f t="shared" si="43"/>
        <v>2707.603252532454</v>
      </c>
    </row>
    <row r="2802" spans="1:11" x14ac:dyDescent="0.25">
      <c r="A2802" s="65">
        <v>44440</v>
      </c>
      <c r="B2802" s="66" t="s">
        <v>211</v>
      </c>
      <c r="C2802" s="66" t="s">
        <v>137</v>
      </c>
      <c r="D2802" s="67">
        <v>2231006.87</v>
      </c>
      <c r="E2802" s="66">
        <v>0.8962</v>
      </c>
      <c r="F2802" s="67">
        <v>1999428.356894</v>
      </c>
      <c r="G2802" s="66" t="s">
        <v>114</v>
      </c>
      <c r="H2802" s="68">
        <v>2.5833279787299799E-2</v>
      </c>
      <c r="I2802" s="87">
        <v>51651.792158304001</v>
      </c>
      <c r="J2802" s="69" t="str">
        <f>_xlfn.XLOOKUP(SimpleBB[[#This Row],[customer_code]],'Input  - indicative charges'!$B$13:$B$69,'Input  - indicative charges'!$E$13:$E$69)</f>
        <v>Lower North Island distributor</v>
      </c>
      <c r="K2802" s="70">
        <f t="shared" si="43"/>
        <v>47749.68210011148</v>
      </c>
    </row>
    <row r="2803" spans="1:11" x14ac:dyDescent="0.25">
      <c r="A2803" s="65">
        <v>44440</v>
      </c>
      <c r="B2803" s="66" t="s">
        <v>211</v>
      </c>
      <c r="C2803" s="66" t="s">
        <v>137</v>
      </c>
      <c r="D2803" s="67">
        <v>2231006.87</v>
      </c>
      <c r="E2803" s="66">
        <v>0.8962</v>
      </c>
      <c r="F2803" s="67">
        <v>1999428.356894</v>
      </c>
      <c r="G2803" s="66" t="s">
        <v>116</v>
      </c>
      <c r="H2803" s="68">
        <v>6.3132489450559498E-3</v>
      </c>
      <c r="I2803" s="87">
        <v>12622.888964876</v>
      </c>
      <c r="J2803" s="69" t="str">
        <f>_xlfn.XLOOKUP(SimpleBB[[#This Row],[customer_code]],'Input  - indicative charges'!$B$13:$B$69,'Input  - indicative charges'!$E$13:$E$69)</f>
        <v>Major Industrial</v>
      </c>
      <c r="K2803" s="70">
        <f t="shared" si="43"/>
        <v>11669.274386657127</v>
      </c>
    </row>
    <row r="2804" spans="1:11" x14ac:dyDescent="0.25">
      <c r="A2804" s="65">
        <v>44440</v>
      </c>
      <c r="B2804" s="66" t="s">
        <v>211</v>
      </c>
      <c r="C2804" s="66" t="s">
        <v>137</v>
      </c>
      <c r="D2804" s="67">
        <v>2231006.87</v>
      </c>
      <c r="E2804" s="66">
        <v>0.8962</v>
      </c>
      <c r="F2804" s="67">
        <v>1999428.356894</v>
      </c>
      <c r="G2804" s="66" t="s">
        <v>118</v>
      </c>
      <c r="H2804" s="68">
        <v>1.67637059341312E-3</v>
      </c>
      <c r="I2804" s="87">
        <v>3351.7829011334102</v>
      </c>
      <c r="J2804" s="69" t="str">
        <f>_xlfn.XLOOKUP(SimpleBB[[#This Row],[customer_code]],'Input  - indicative charges'!$B$13:$B$69,'Input  - indicative charges'!$E$13:$E$69)</f>
        <v>Upper South Island distributor</v>
      </c>
      <c r="K2804" s="70">
        <f t="shared" si="43"/>
        <v>3098.5675677466156</v>
      </c>
    </row>
    <row r="2805" spans="1:11" x14ac:dyDescent="0.25">
      <c r="A2805" s="65">
        <v>44440</v>
      </c>
      <c r="B2805" s="66" t="s">
        <v>211</v>
      </c>
      <c r="C2805" s="66" t="s">
        <v>137</v>
      </c>
      <c r="D2805" s="67">
        <v>2231006.87</v>
      </c>
      <c r="E2805" s="66">
        <v>0.8962</v>
      </c>
      <c r="F2805" s="67">
        <v>1999428.356894</v>
      </c>
      <c r="G2805" s="66" t="s">
        <v>120</v>
      </c>
      <c r="H2805" s="68">
        <v>4.2242890122340298E-3</v>
      </c>
      <c r="I2805" s="87">
        <v>8446.1632387764603</v>
      </c>
      <c r="J2805" s="69" t="str">
        <f>_xlfn.XLOOKUP(SimpleBB[[#This Row],[customer_code]],'Input  - indicative charges'!$B$13:$B$69,'Input  - indicative charges'!$E$13:$E$69)</f>
        <v>Lower North Island distributor</v>
      </c>
      <c r="K2805" s="70">
        <f t="shared" si="43"/>
        <v>7808.0855042003732</v>
      </c>
    </row>
    <row r="2806" spans="1:11" x14ac:dyDescent="0.25">
      <c r="A2806" s="65">
        <v>44440</v>
      </c>
      <c r="B2806" s="66" t="s">
        <v>211</v>
      </c>
      <c r="C2806" s="66" t="s">
        <v>137</v>
      </c>
      <c r="D2806" s="67">
        <v>2231006.87</v>
      </c>
      <c r="E2806" s="66">
        <v>0.8962</v>
      </c>
      <c r="F2806" s="67">
        <v>1999428.356894</v>
      </c>
      <c r="G2806" s="66" t="s">
        <v>241</v>
      </c>
      <c r="H2806" s="68">
        <v>2.7057778461583301E-4</v>
      </c>
      <c r="I2806" s="87">
        <v>541.00089530645403</v>
      </c>
      <c r="J2806" s="69" t="str">
        <f>_xlfn.XLOOKUP(SimpleBB[[#This Row],[customer_code]],'Input  - indicative charges'!$B$13:$B$69,'Input  - indicative charges'!$E$13:$E$69)</f>
        <v>North Island generation</v>
      </c>
      <c r="K2806" s="70">
        <f t="shared" si="43"/>
        <v>500.13019272567084</v>
      </c>
    </row>
    <row r="2807" spans="1:11" x14ac:dyDescent="0.25">
      <c r="A2807" s="65">
        <v>44470</v>
      </c>
      <c r="B2807" s="66" t="s">
        <v>211</v>
      </c>
      <c r="C2807" s="66" t="s">
        <v>137</v>
      </c>
      <c r="D2807" s="67">
        <v>3688979.04</v>
      </c>
      <c r="E2807" s="66">
        <v>1.1705000000000001</v>
      </c>
      <c r="F2807" s="67">
        <v>4317949.9663199997</v>
      </c>
      <c r="G2807" s="66" t="s">
        <v>8</v>
      </c>
      <c r="H2807" s="68">
        <v>1.0426200893385799E-2</v>
      </c>
      <c r="I2807" s="87">
        <v>45019.8137964411</v>
      </c>
      <c r="J2807" s="69" t="str">
        <f>_xlfn.XLOOKUP(SimpleBB[[#This Row],[customer_code]],'Input  - indicative charges'!$B$13:$B$69,'Input  - indicative charges'!$E$13:$E$69)</f>
        <v>Lower South Island distributor</v>
      </c>
      <c r="K2807" s="70">
        <f t="shared" si="43"/>
        <v>41618.726227308136</v>
      </c>
    </row>
    <row r="2808" spans="1:11" x14ac:dyDescent="0.25">
      <c r="A2808" s="65">
        <v>44470</v>
      </c>
      <c r="B2808" s="66" t="s">
        <v>211</v>
      </c>
      <c r="C2808" s="66" t="s">
        <v>137</v>
      </c>
      <c r="D2808" s="67">
        <v>3688979.04</v>
      </c>
      <c r="E2808" s="66">
        <v>1.1705000000000001</v>
      </c>
      <c r="F2808" s="67">
        <v>4317949.9663199997</v>
      </c>
      <c r="G2808" s="66" t="s">
        <v>10</v>
      </c>
      <c r="H2808" s="68">
        <v>4.4990909198334002E-4</v>
      </c>
      <c r="I2808" s="87">
        <v>1942.6849485765199</v>
      </c>
      <c r="J2808" s="69" t="str">
        <f>_xlfn.XLOOKUP(SimpleBB[[#This Row],[customer_code]],'Input  - indicative charges'!$B$13:$B$69,'Input  - indicative charges'!$E$13:$E$69)</f>
        <v>Upper South Island distributor</v>
      </c>
      <c r="K2808" s="70">
        <f t="shared" si="43"/>
        <v>1795.9219775162614</v>
      </c>
    </row>
    <row r="2809" spans="1:11" x14ac:dyDescent="0.25">
      <c r="A2809" s="65">
        <v>44470</v>
      </c>
      <c r="B2809" s="66" t="s">
        <v>211</v>
      </c>
      <c r="C2809" s="66" t="s">
        <v>137</v>
      </c>
      <c r="D2809" s="67">
        <v>3688979.04</v>
      </c>
      <c r="E2809" s="66">
        <v>1.1705000000000001</v>
      </c>
      <c r="F2809" s="67">
        <v>4317949.9663199997</v>
      </c>
      <c r="G2809" s="66" t="s">
        <v>12</v>
      </c>
      <c r="H2809" s="68">
        <v>1.3522905325103101E-3</v>
      </c>
      <c r="I2809" s="87">
        <v>5839.1228593077603</v>
      </c>
      <c r="J2809" s="69" t="str">
        <f>_xlfn.XLOOKUP(SimpleBB[[#This Row],[customer_code]],'Input  - indicative charges'!$B$13:$B$69,'Input  - indicative charges'!$E$13:$E$69)</f>
        <v>Lower North Island distributor</v>
      </c>
      <c r="K2809" s="70">
        <f t="shared" si="43"/>
        <v>5397.9977968802104</v>
      </c>
    </row>
    <row r="2810" spans="1:11" x14ac:dyDescent="0.25">
      <c r="A2810" s="65">
        <v>44470</v>
      </c>
      <c r="B2810" s="66" t="s">
        <v>211</v>
      </c>
      <c r="C2810" s="66" t="s">
        <v>137</v>
      </c>
      <c r="D2810" s="67">
        <v>3688979.04</v>
      </c>
      <c r="E2810" s="66">
        <v>1.1705000000000001</v>
      </c>
      <c r="F2810" s="67">
        <v>4317949.9663199997</v>
      </c>
      <c r="G2810" s="66" t="s">
        <v>14</v>
      </c>
      <c r="H2810" s="68">
        <v>1.06714742371291E-2</v>
      </c>
      <c r="I2810" s="87">
        <v>46078.891822796701</v>
      </c>
      <c r="J2810" s="69" t="str">
        <f>_xlfn.XLOOKUP(SimpleBB[[#This Row],[customer_code]],'Input  - indicative charges'!$B$13:$B$69,'Input  - indicative charges'!$E$13:$E$69)</f>
        <v>Upper North Island distributor</v>
      </c>
      <c r="K2810" s="70">
        <f t="shared" si="43"/>
        <v>42597.794657745231</v>
      </c>
    </row>
    <row r="2811" spans="1:11" x14ac:dyDescent="0.25">
      <c r="A2811" s="65">
        <v>44470</v>
      </c>
      <c r="B2811" s="66" t="s">
        <v>211</v>
      </c>
      <c r="C2811" s="66" t="s">
        <v>137</v>
      </c>
      <c r="D2811" s="67">
        <v>3688979.04</v>
      </c>
      <c r="E2811" s="66">
        <v>1.1705000000000001</v>
      </c>
      <c r="F2811" s="67">
        <v>4317949.9663199997</v>
      </c>
      <c r="G2811" s="66" t="s">
        <v>16</v>
      </c>
      <c r="H2811" s="68">
        <v>4.0747537469082398E-2</v>
      </c>
      <c r="I2811" s="87">
        <v>175945.82804224701</v>
      </c>
      <c r="J2811" s="69" t="str">
        <f>_xlfn.XLOOKUP(SimpleBB[[#This Row],[customer_code]],'Input  - indicative charges'!$B$13:$B$69,'Input  - indicative charges'!$E$13:$E$69)</f>
        <v>South Island generation</v>
      </c>
      <c r="K2811" s="70">
        <f t="shared" si="43"/>
        <v>162653.74355471416</v>
      </c>
    </row>
    <row r="2812" spans="1:11" x14ac:dyDescent="0.25">
      <c r="A2812" s="65">
        <v>44470</v>
      </c>
      <c r="B2812" s="66" t="s">
        <v>211</v>
      </c>
      <c r="C2812" s="66" t="s">
        <v>137</v>
      </c>
      <c r="D2812" s="67">
        <v>3688979.04</v>
      </c>
      <c r="E2812" s="66">
        <v>1.1705000000000001</v>
      </c>
      <c r="F2812" s="67">
        <v>4317949.9663199997</v>
      </c>
      <c r="G2812" s="66" t="s">
        <v>19</v>
      </c>
      <c r="H2812" s="68">
        <v>8.6336473519607101E-3</v>
      </c>
      <c r="I2812" s="87">
        <v>37279.657292617499</v>
      </c>
      <c r="J2812" s="69" t="str">
        <f>_xlfn.XLOOKUP(SimpleBB[[#This Row],[customer_code]],'Input  - indicative charges'!$B$13:$B$69,'Input  - indicative charges'!$E$13:$E$69)</f>
        <v>Lower South Island distributor</v>
      </c>
      <c r="K2812" s="70">
        <f t="shared" si="43"/>
        <v>34463.311148389745</v>
      </c>
    </row>
    <row r="2813" spans="1:11" x14ac:dyDescent="0.25">
      <c r="A2813" s="65">
        <v>44470</v>
      </c>
      <c r="B2813" s="66" t="s">
        <v>211</v>
      </c>
      <c r="C2813" s="66" t="s">
        <v>137</v>
      </c>
      <c r="D2813" s="67">
        <v>3688979.04</v>
      </c>
      <c r="E2813" s="66">
        <v>1.1705000000000001</v>
      </c>
      <c r="F2813" s="67">
        <v>4317949.9663199997</v>
      </c>
      <c r="G2813" s="66" t="s">
        <v>21</v>
      </c>
      <c r="H2813" s="68">
        <v>6.7072961379741301E-3</v>
      </c>
      <c r="I2813" s="87">
        <v>28961.769133063601</v>
      </c>
      <c r="J2813" s="69" t="str">
        <f>_xlfn.XLOOKUP(SimpleBB[[#This Row],[customer_code]],'Input  - indicative charges'!$B$13:$B$69,'Input  - indicative charges'!$E$13:$E$69)</f>
        <v>Upper South Island distributor</v>
      </c>
      <c r="K2813" s="70">
        <f t="shared" si="43"/>
        <v>26773.809995250642</v>
      </c>
    </row>
    <row r="2814" spans="1:11" x14ac:dyDescent="0.25">
      <c r="A2814" s="65">
        <v>44470</v>
      </c>
      <c r="B2814" s="66" t="s">
        <v>211</v>
      </c>
      <c r="C2814" s="66" t="s">
        <v>137</v>
      </c>
      <c r="D2814" s="67">
        <v>3688979.04</v>
      </c>
      <c r="E2814" s="66">
        <v>1.1705000000000001</v>
      </c>
      <c r="F2814" s="67">
        <v>4317949.9663199997</v>
      </c>
      <c r="G2814" s="66" t="s">
        <v>23</v>
      </c>
      <c r="H2814" s="68">
        <v>4.4647420451800904E-3</v>
      </c>
      <c r="I2814" s="87">
        <v>19278.532763612799</v>
      </c>
      <c r="J2814" s="69" t="str">
        <f>_xlfn.XLOOKUP(SimpleBB[[#This Row],[customer_code]],'Input  - indicative charges'!$B$13:$B$69,'Input  - indicative charges'!$E$13:$E$69)</f>
        <v>Lower North Island distributor</v>
      </c>
      <c r="K2814" s="70">
        <f t="shared" si="43"/>
        <v>17822.107856350536</v>
      </c>
    </row>
    <row r="2815" spans="1:11" x14ac:dyDescent="0.25">
      <c r="A2815" s="65">
        <v>44470</v>
      </c>
      <c r="B2815" s="66" t="s">
        <v>211</v>
      </c>
      <c r="C2815" s="66" t="s">
        <v>137</v>
      </c>
      <c r="D2815" s="67">
        <v>3688979.04</v>
      </c>
      <c r="E2815" s="66">
        <v>1.1705000000000001</v>
      </c>
      <c r="F2815" s="67">
        <v>4317949.9663199997</v>
      </c>
      <c r="G2815" s="66" t="s">
        <v>25</v>
      </c>
      <c r="H2815" s="68">
        <v>4.8961211157769503E-2</v>
      </c>
      <c r="I2815" s="87">
        <v>211412.06006967701</v>
      </c>
      <c r="J2815" s="69" t="str">
        <f>_xlfn.XLOOKUP(SimpleBB[[#This Row],[customer_code]],'Input  - indicative charges'!$B$13:$B$69,'Input  - indicative charges'!$E$13:$E$69)</f>
        <v>North Island generation</v>
      </c>
      <c r="K2815" s="70">
        <f t="shared" si="43"/>
        <v>195440.62729745594</v>
      </c>
    </row>
    <row r="2816" spans="1:11" x14ac:dyDescent="0.25">
      <c r="A2816" s="65">
        <v>44470</v>
      </c>
      <c r="B2816" s="66" t="s">
        <v>211</v>
      </c>
      <c r="C2816" s="66" t="s">
        <v>137</v>
      </c>
      <c r="D2816" s="67">
        <v>3688979.04</v>
      </c>
      <c r="E2816" s="66">
        <v>1.1705000000000001</v>
      </c>
      <c r="F2816" s="67">
        <v>4317949.9663199997</v>
      </c>
      <c r="G2816" s="66" t="s">
        <v>27</v>
      </c>
      <c r="H2816" s="68">
        <v>8.0698096543552304E-3</v>
      </c>
      <c r="I2816" s="87">
        <v>34845.0343252319</v>
      </c>
      <c r="J2816" s="69" t="str">
        <f>_xlfn.XLOOKUP(SimpleBB[[#This Row],[customer_code]],'Input  - indicative charges'!$B$13:$B$69,'Input  - indicative charges'!$E$13:$E$69)</f>
        <v>Lower North Island distributor</v>
      </c>
      <c r="K2816" s="70">
        <f t="shared" si="43"/>
        <v>32212.615328000818</v>
      </c>
    </row>
    <row r="2817" spans="1:11" x14ac:dyDescent="0.25">
      <c r="A2817" s="65">
        <v>44470</v>
      </c>
      <c r="B2817" s="66" t="s">
        <v>211</v>
      </c>
      <c r="C2817" s="66" t="s">
        <v>137</v>
      </c>
      <c r="D2817" s="67">
        <v>3688979.04</v>
      </c>
      <c r="E2817" s="66">
        <v>1.1705000000000001</v>
      </c>
      <c r="F2817" s="67">
        <v>4317949.9663199997</v>
      </c>
      <c r="G2817" s="66" t="s">
        <v>29</v>
      </c>
      <c r="H2817" s="68">
        <v>8.5937625146997598E-3</v>
      </c>
      <c r="I2817" s="87">
        <v>37107.436560909897</v>
      </c>
      <c r="J2817" s="69" t="str">
        <f>_xlfn.XLOOKUP(SimpleBB[[#This Row],[customer_code]],'Input  - indicative charges'!$B$13:$B$69,'Input  - indicative charges'!$E$13:$E$69)</f>
        <v>Lower North Island distributor</v>
      </c>
      <c r="K2817" s="70">
        <f t="shared" si="43"/>
        <v>34304.101083327863</v>
      </c>
    </row>
    <row r="2818" spans="1:11" x14ac:dyDescent="0.25">
      <c r="A2818" s="65">
        <v>44470</v>
      </c>
      <c r="B2818" s="66" t="s">
        <v>211</v>
      </c>
      <c r="C2818" s="66" t="s">
        <v>137</v>
      </c>
      <c r="D2818" s="67">
        <v>3688979.04</v>
      </c>
      <c r="E2818" s="66">
        <v>1.1705000000000001</v>
      </c>
      <c r="F2818" s="67">
        <v>4317949.9663199997</v>
      </c>
      <c r="G2818" s="66" t="s">
        <v>31</v>
      </c>
      <c r="H2818" s="68">
        <v>3.0137135200613102E-5</v>
      </c>
      <c r="I2818" s="87">
        <v>130.13064192446799</v>
      </c>
      <c r="J2818" s="69" t="str">
        <f>_xlfn.XLOOKUP(SimpleBB[[#This Row],[customer_code]],'Input  - indicative charges'!$B$13:$B$69,'Input  - indicative charges'!$E$13:$E$69)</f>
        <v>Major Industrial</v>
      </c>
      <c r="K2818" s="70">
        <f t="shared" si="43"/>
        <v>120.29973256945001</v>
      </c>
    </row>
    <row r="2819" spans="1:11" x14ac:dyDescent="0.25">
      <c r="A2819" s="65">
        <v>44470</v>
      </c>
      <c r="B2819" s="66" t="s">
        <v>211</v>
      </c>
      <c r="C2819" s="66" t="s">
        <v>137</v>
      </c>
      <c r="D2819" s="67">
        <v>3688979.04</v>
      </c>
      <c r="E2819" s="66">
        <v>1.1705000000000001</v>
      </c>
      <c r="F2819" s="67">
        <v>4317949.9663199997</v>
      </c>
      <c r="G2819" s="66" t="s">
        <v>34</v>
      </c>
      <c r="H2819" s="68">
        <v>7.23884078974592E-4</v>
      </c>
      <c r="I2819" s="87">
        <v>3125.6952344279198</v>
      </c>
      <c r="J2819" s="69" t="str">
        <f>_xlfn.XLOOKUP(SimpleBB[[#This Row],[customer_code]],'Input  - indicative charges'!$B$13:$B$69,'Input  - indicative charges'!$E$13:$E$69)</f>
        <v>Major Industrial</v>
      </c>
      <c r="K2819" s="70">
        <f t="shared" si="43"/>
        <v>2889.5600239453006</v>
      </c>
    </row>
    <row r="2820" spans="1:11" x14ac:dyDescent="0.25">
      <c r="A2820" s="65">
        <v>44470</v>
      </c>
      <c r="B2820" s="66" t="s">
        <v>211</v>
      </c>
      <c r="C2820" s="66" t="s">
        <v>137</v>
      </c>
      <c r="D2820" s="67">
        <v>3688979.04</v>
      </c>
      <c r="E2820" s="66">
        <v>1.1705000000000001</v>
      </c>
      <c r="F2820" s="67">
        <v>4317949.9663199997</v>
      </c>
      <c r="G2820" s="66" t="s">
        <v>36</v>
      </c>
      <c r="H2820" s="68">
        <v>4.4348831014478802E-3</v>
      </c>
      <c r="I2820" s="87">
        <v>19149.60333853</v>
      </c>
      <c r="J2820" s="69" t="str">
        <f>_xlfn.XLOOKUP(SimpleBB[[#This Row],[customer_code]],'Input  - indicative charges'!$B$13:$B$69,'Input  - indicative charges'!$E$13:$E$69)</f>
        <v>Upper South Island distributor</v>
      </c>
      <c r="K2820" s="70">
        <f t="shared" si="43"/>
        <v>17702.918592942489</v>
      </c>
    </row>
    <row r="2821" spans="1:11" x14ac:dyDescent="0.25">
      <c r="A2821" s="65">
        <v>44470</v>
      </c>
      <c r="B2821" s="66" t="s">
        <v>211</v>
      </c>
      <c r="C2821" s="66" t="s">
        <v>137</v>
      </c>
      <c r="D2821" s="67">
        <v>3688979.04</v>
      </c>
      <c r="E2821" s="66">
        <v>1.1705000000000001</v>
      </c>
      <c r="F2821" s="67">
        <v>4317949.9663199997</v>
      </c>
      <c r="G2821" s="66" t="s">
        <v>38</v>
      </c>
      <c r="H2821" s="68">
        <v>4.67503767614802E-5</v>
      </c>
      <c r="I2821" s="87">
        <v>201.86578776267999</v>
      </c>
      <c r="J2821" s="69" t="str">
        <f>_xlfn.XLOOKUP(SimpleBB[[#This Row],[customer_code]],'Input  - indicative charges'!$B$13:$B$69,'Input  - indicative charges'!$E$13:$E$69)</f>
        <v>North Island generation</v>
      </c>
      <c r="K2821" s="70">
        <f t="shared" si="43"/>
        <v>186.61554207092286</v>
      </c>
    </row>
    <row r="2822" spans="1:11" x14ac:dyDescent="0.25">
      <c r="A2822" s="65">
        <v>44470</v>
      </c>
      <c r="B2822" s="66" t="s">
        <v>211</v>
      </c>
      <c r="C2822" s="66" t="s">
        <v>137</v>
      </c>
      <c r="D2822" s="67">
        <v>3688979.04</v>
      </c>
      <c r="E2822" s="66">
        <v>1.1705000000000001</v>
      </c>
      <c r="F2822" s="67">
        <v>4317949.9663199997</v>
      </c>
      <c r="G2822" s="66" t="s">
        <v>40</v>
      </c>
      <c r="H2822" s="68">
        <v>1.45774250555911E-5</v>
      </c>
      <c r="I2822" s="87">
        <v>62.944592027822203</v>
      </c>
      <c r="J2822" s="69" t="str">
        <f>_xlfn.XLOOKUP(SimpleBB[[#This Row],[customer_code]],'Input  - indicative charges'!$B$13:$B$69,'Input  - indicative charges'!$E$13:$E$69)</f>
        <v>North Island generation</v>
      </c>
      <c r="K2822" s="70">
        <f t="shared" si="43"/>
        <v>58.189350914255108</v>
      </c>
    </row>
    <row r="2823" spans="1:11" x14ac:dyDescent="0.25">
      <c r="A2823" s="65">
        <v>44470</v>
      </c>
      <c r="B2823" s="66" t="s">
        <v>211</v>
      </c>
      <c r="C2823" s="66" t="s">
        <v>137</v>
      </c>
      <c r="D2823" s="67">
        <v>3688979.04</v>
      </c>
      <c r="E2823" s="66">
        <v>1.1705000000000001</v>
      </c>
      <c r="F2823" s="67">
        <v>4317949.9663199997</v>
      </c>
      <c r="G2823" s="66" t="s">
        <v>42</v>
      </c>
      <c r="H2823" s="68">
        <v>0.25267538700680497</v>
      </c>
      <c r="I2823" s="87">
        <v>1091039.6788159199</v>
      </c>
      <c r="J2823" s="69" t="str">
        <f>_xlfn.XLOOKUP(SimpleBB[[#This Row],[customer_code]],'Input  - indicative charges'!$B$13:$B$69,'Input  - indicative charges'!$E$13:$E$69)</f>
        <v>South Island generation</v>
      </c>
      <c r="K2823" s="70">
        <f t="shared" si="43"/>
        <v>1008615.4931933444</v>
      </c>
    </row>
    <row r="2824" spans="1:11" x14ac:dyDescent="0.25">
      <c r="A2824" s="65">
        <v>44470</v>
      </c>
      <c r="B2824" s="66" t="s">
        <v>211</v>
      </c>
      <c r="C2824" s="66" t="s">
        <v>137</v>
      </c>
      <c r="D2824" s="67">
        <v>3688979.04</v>
      </c>
      <c r="E2824" s="66">
        <v>1.1705000000000001</v>
      </c>
      <c r="F2824" s="67">
        <v>4317949.9663199997</v>
      </c>
      <c r="G2824" s="66" t="s">
        <v>44</v>
      </c>
      <c r="H2824" s="68">
        <v>5.59587066061445E-4</v>
      </c>
      <c r="I2824" s="87">
        <v>2416.2689530531202</v>
      </c>
      <c r="J2824" s="69" t="str">
        <f>_xlfn.XLOOKUP(SimpleBB[[#This Row],[customer_code]],'Input  - indicative charges'!$B$13:$B$69,'Input  - indicative charges'!$E$13:$E$69)</f>
        <v>Major Industrial</v>
      </c>
      <c r="K2824" s="70">
        <f t="shared" si="43"/>
        <v>2233.7283868688919</v>
      </c>
    </row>
    <row r="2825" spans="1:11" x14ac:dyDescent="0.25">
      <c r="A2825" s="65">
        <v>44470</v>
      </c>
      <c r="B2825" s="66" t="s">
        <v>211</v>
      </c>
      <c r="C2825" s="66" t="s">
        <v>137</v>
      </c>
      <c r="D2825" s="67">
        <v>3688979.04</v>
      </c>
      <c r="E2825" s="66">
        <v>1.1705000000000001</v>
      </c>
      <c r="F2825" s="67">
        <v>4317949.9663199997</v>
      </c>
      <c r="G2825" s="66" t="s">
        <v>46</v>
      </c>
      <c r="H2825" s="68">
        <v>8.4418694751931499E-3</v>
      </c>
      <c r="I2825" s="87">
        <v>36451.570016088102</v>
      </c>
      <c r="J2825" s="69" t="str">
        <f>_xlfn.XLOOKUP(SimpleBB[[#This Row],[customer_code]],'Input  - indicative charges'!$B$13:$B$69,'Input  - indicative charges'!$E$13:$E$69)</f>
        <v>Upper South Island distributor</v>
      </c>
      <c r="K2825" s="70">
        <f t="shared" si="43"/>
        <v>33697.782934301074</v>
      </c>
    </row>
    <row r="2826" spans="1:11" x14ac:dyDescent="0.25">
      <c r="A2826" s="65">
        <v>44470</v>
      </c>
      <c r="B2826" s="66" t="s">
        <v>211</v>
      </c>
      <c r="C2826" s="66" t="s">
        <v>137</v>
      </c>
      <c r="D2826" s="67">
        <v>3688979.04</v>
      </c>
      <c r="E2826" s="66">
        <v>1.1705000000000001</v>
      </c>
      <c r="F2826" s="67">
        <v>4317949.9663199997</v>
      </c>
      <c r="G2826" s="66" t="s">
        <v>48</v>
      </c>
      <c r="H2826" s="68">
        <v>1.16456763628202E-2</v>
      </c>
      <c r="I2826" s="87">
        <v>50285.447858613399</v>
      </c>
      <c r="J2826" s="69" t="str">
        <f>_xlfn.XLOOKUP(SimpleBB[[#This Row],[customer_code]],'Input  - indicative charges'!$B$13:$B$69,'Input  - indicative charges'!$E$13:$E$69)</f>
        <v>North Island generation</v>
      </c>
      <c r="K2826" s="70">
        <f t="shared" si="43"/>
        <v>46486.560275614698</v>
      </c>
    </row>
    <row r="2827" spans="1:11" x14ac:dyDescent="0.25">
      <c r="A2827" s="65">
        <v>44470</v>
      </c>
      <c r="B2827" s="66" t="s">
        <v>211</v>
      </c>
      <c r="C2827" s="66" t="s">
        <v>137</v>
      </c>
      <c r="D2827" s="67">
        <v>3688979.04</v>
      </c>
      <c r="E2827" s="66">
        <v>1.1705000000000001</v>
      </c>
      <c r="F2827" s="67">
        <v>4317949.9663199997</v>
      </c>
      <c r="G2827" s="66" t="s">
        <v>50</v>
      </c>
      <c r="H2827" s="68">
        <v>2.4450932327074498E-3</v>
      </c>
      <c r="I2827" s="87">
        <v>10557.7902418183</v>
      </c>
      <c r="J2827" s="69" t="str">
        <f>_xlfn.XLOOKUP(SimpleBB[[#This Row],[customer_code]],'Input  - indicative charges'!$B$13:$B$69,'Input  - indicative charges'!$E$13:$E$69)</f>
        <v>North Island generation</v>
      </c>
      <c r="K2827" s="70">
        <f t="shared" si="43"/>
        <v>9760.1865619958826</v>
      </c>
    </row>
    <row r="2828" spans="1:11" x14ac:dyDescent="0.25">
      <c r="A2828" s="65">
        <v>44470</v>
      </c>
      <c r="B2828" s="66" t="s">
        <v>211</v>
      </c>
      <c r="C2828" s="66" t="s">
        <v>137</v>
      </c>
      <c r="D2828" s="67">
        <v>3688979.04</v>
      </c>
      <c r="E2828" s="66">
        <v>1.1705000000000001</v>
      </c>
      <c r="F2828" s="67">
        <v>4317949.9663199997</v>
      </c>
      <c r="G2828" s="66" t="s">
        <v>52</v>
      </c>
      <c r="H2828" s="68">
        <v>4.9137954314103904E-3</v>
      </c>
      <c r="I2828" s="87">
        <v>21217.522817561799</v>
      </c>
      <c r="J2828" s="69" t="str">
        <f>_xlfn.XLOOKUP(SimpleBB[[#This Row],[customer_code]],'Input  - indicative charges'!$B$13:$B$69,'Input  - indicative charges'!$E$13:$E$69)</f>
        <v>North Island generation</v>
      </c>
      <c r="K2828" s="70">
        <f t="shared" si="43"/>
        <v>19614.614075449033</v>
      </c>
    </row>
    <row r="2829" spans="1:11" x14ac:dyDescent="0.25">
      <c r="A2829" s="65">
        <v>44470</v>
      </c>
      <c r="B2829" s="66" t="s">
        <v>211</v>
      </c>
      <c r="C2829" s="66" t="s">
        <v>137</v>
      </c>
      <c r="D2829" s="67">
        <v>3688979.04</v>
      </c>
      <c r="E2829" s="66">
        <v>1.1705000000000001</v>
      </c>
      <c r="F2829" s="67">
        <v>4317949.9663199997</v>
      </c>
      <c r="G2829" s="66" t="s">
        <v>54</v>
      </c>
      <c r="H2829" s="68">
        <v>7.0759748136511804E-4</v>
      </c>
      <c r="I2829" s="87">
        <v>3055.3705208286201</v>
      </c>
      <c r="J2829" s="69" t="str">
        <f>_xlfn.XLOOKUP(SimpleBB[[#This Row],[customer_code]],'Input  - indicative charges'!$B$13:$B$69,'Input  - indicative charges'!$E$13:$E$69)</f>
        <v>Upper South Island distributor</v>
      </c>
      <c r="K2829" s="70">
        <f t="shared" si="43"/>
        <v>2824.5480935198029</v>
      </c>
    </row>
    <row r="2830" spans="1:11" x14ac:dyDescent="0.25">
      <c r="A2830" s="65">
        <v>44470</v>
      </c>
      <c r="B2830" s="66" t="s">
        <v>211</v>
      </c>
      <c r="C2830" s="66" t="s">
        <v>137</v>
      </c>
      <c r="D2830" s="67">
        <v>3688979.04</v>
      </c>
      <c r="E2830" s="66">
        <v>1.1705000000000001</v>
      </c>
      <c r="F2830" s="67">
        <v>4317949.9663199997</v>
      </c>
      <c r="G2830" s="66" t="s">
        <v>56</v>
      </c>
      <c r="H2830" s="68">
        <v>3.03358020556041E-2</v>
      </c>
      <c r="I2830" s="87">
        <v>130988.47546428601</v>
      </c>
      <c r="J2830" s="69" t="str">
        <f>_xlfn.XLOOKUP(SimpleBB[[#This Row],[customer_code]],'Input  - indicative charges'!$B$13:$B$69,'Input  - indicative charges'!$E$13:$E$69)</f>
        <v>Upper North Island distributor</v>
      </c>
      <c r="K2830" s="70">
        <f t="shared" ref="K2830:K2893" si="44">I2830*$L$9</f>
        <v>121092.75982193302</v>
      </c>
    </row>
    <row r="2831" spans="1:11" x14ac:dyDescent="0.25">
      <c r="A2831" s="65">
        <v>44470</v>
      </c>
      <c r="B2831" s="66" t="s">
        <v>211</v>
      </c>
      <c r="C2831" s="66" t="s">
        <v>137</v>
      </c>
      <c r="D2831" s="67">
        <v>3688979.04</v>
      </c>
      <c r="E2831" s="66">
        <v>1.1705000000000001</v>
      </c>
      <c r="F2831" s="67">
        <v>4317949.9663199997</v>
      </c>
      <c r="G2831" s="66" t="s">
        <v>58</v>
      </c>
      <c r="H2831" s="68">
        <v>3.0315642051337798E-3</v>
      </c>
      <c r="I2831" s="87">
        <v>13090.142557454299</v>
      </c>
      <c r="J2831" s="69" t="str">
        <f>_xlfn.XLOOKUP(SimpleBB[[#This Row],[customer_code]],'Input  - indicative charges'!$B$13:$B$69,'Input  - indicative charges'!$E$13:$E$69)</f>
        <v>North Island generation</v>
      </c>
      <c r="K2831" s="70">
        <f t="shared" si="44"/>
        <v>12101.228624321693</v>
      </c>
    </row>
    <row r="2832" spans="1:11" x14ac:dyDescent="0.25">
      <c r="A2832" s="65">
        <v>44470</v>
      </c>
      <c r="B2832" s="66" t="s">
        <v>211</v>
      </c>
      <c r="C2832" s="66" t="s">
        <v>137</v>
      </c>
      <c r="D2832" s="67">
        <v>3688979.04</v>
      </c>
      <c r="E2832" s="66">
        <v>1.1705000000000001</v>
      </c>
      <c r="F2832" s="67">
        <v>4317949.9663199997</v>
      </c>
      <c r="G2832" s="66" t="s">
        <v>60</v>
      </c>
      <c r="H2832" s="68">
        <v>1.50382416660236E-2</v>
      </c>
      <c r="I2832" s="87">
        <v>64934.375095318799</v>
      </c>
      <c r="J2832" s="69" t="str">
        <f>_xlfn.XLOOKUP(SimpleBB[[#This Row],[customer_code]],'Input  - indicative charges'!$B$13:$B$69,'Input  - indicative charges'!$E$13:$E$69)</f>
        <v>Major Industrial</v>
      </c>
      <c r="K2832" s="70">
        <f t="shared" si="44"/>
        <v>60028.812914527101</v>
      </c>
    </row>
    <row r="2833" spans="1:11" x14ac:dyDescent="0.25">
      <c r="A2833" s="65">
        <v>44470</v>
      </c>
      <c r="B2833" s="66" t="s">
        <v>211</v>
      </c>
      <c r="C2833" s="66" t="s">
        <v>137</v>
      </c>
      <c r="D2833" s="67">
        <v>3688979.04</v>
      </c>
      <c r="E2833" s="66">
        <v>1.1705000000000001</v>
      </c>
      <c r="F2833" s="67">
        <v>4317949.9663199997</v>
      </c>
      <c r="G2833" s="66" t="s">
        <v>62</v>
      </c>
      <c r="H2833" s="68">
        <v>1.15070896719736E-2</v>
      </c>
      <c r="I2833" s="87">
        <v>49687.037461539898</v>
      </c>
      <c r="J2833" s="69" t="str">
        <f>_xlfn.XLOOKUP(SimpleBB[[#This Row],[customer_code]],'Input  - indicative charges'!$B$13:$B$69,'Input  - indicative charges'!$E$13:$E$69)</f>
        <v>Major Industrial</v>
      </c>
      <c r="K2833" s="70">
        <f t="shared" si="44"/>
        <v>45933.357665759708</v>
      </c>
    </row>
    <row r="2834" spans="1:11" x14ac:dyDescent="0.25">
      <c r="A2834" s="65">
        <v>44470</v>
      </c>
      <c r="B2834" s="66" t="s">
        <v>211</v>
      </c>
      <c r="C2834" s="66" t="s">
        <v>137</v>
      </c>
      <c r="D2834" s="67">
        <v>3688979.04</v>
      </c>
      <c r="E2834" s="66">
        <v>1.1705000000000001</v>
      </c>
      <c r="F2834" s="67">
        <v>4317949.9663199997</v>
      </c>
      <c r="G2834" s="66" t="s">
        <v>64</v>
      </c>
      <c r="H2834" s="68">
        <v>5.9545007970645603E-4</v>
      </c>
      <c r="I2834" s="87">
        <v>2571.1236516137301</v>
      </c>
      <c r="J2834" s="69" t="str">
        <f>_xlfn.XLOOKUP(SimpleBB[[#This Row],[customer_code]],'Input  - indicative charges'!$B$13:$B$69,'Input  - indicative charges'!$E$13:$E$69)</f>
        <v>Major Industrial</v>
      </c>
      <c r="K2834" s="70">
        <f t="shared" si="44"/>
        <v>2376.8843611149659</v>
      </c>
    </row>
    <row r="2835" spans="1:11" x14ac:dyDescent="0.25">
      <c r="A2835" s="65">
        <v>44470</v>
      </c>
      <c r="B2835" s="66" t="s">
        <v>211</v>
      </c>
      <c r="C2835" s="66" t="s">
        <v>137</v>
      </c>
      <c r="D2835" s="67">
        <v>3688979.04</v>
      </c>
      <c r="E2835" s="66">
        <v>1.1705000000000001</v>
      </c>
      <c r="F2835" s="67">
        <v>4317949.9663199997</v>
      </c>
      <c r="G2835" s="66" t="s">
        <v>66</v>
      </c>
      <c r="H2835" s="68">
        <v>4.4803803834727998E-2</v>
      </c>
      <c r="I2835" s="87">
        <v>193460.58325917099</v>
      </c>
      <c r="J2835" s="69" t="str">
        <f>_xlfn.XLOOKUP(SimpleBB[[#This Row],[customer_code]],'Input  - indicative charges'!$B$13:$B$69,'Input  - indicative charges'!$E$13:$E$69)</f>
        <v>Upper South Island distributor</v>
      </c>
      <c r="K2835" s="70">
        <f t="shared" si="44"/>
        <v>178845.3210145281</v>
      </c>
    </row>
    <row r="2836" spans="1:11" x14ac:dyDescent="0.25">
      <c r="A2836" s="65">
        <v>44470</v>
      </c>
      <c r="B2836" s="66" t="s">
        <v>211</v>
      </c>
      <c r="C2836" s="66" t="s">
        <v>137</v>
      </c>
      <c r="D2836" s="67">
        <v>3688979.04</v>
      </c>
      <c r="E2836" s="66">
        <v>1.1705000000000001</v>
      </c>
      <c r="F2836" s="67">
        <v>4317949.9663199997</v>
      </c>
      <c r="G2836" s="66" t="s">
        <v>68</v>
      </c>
      <c r="H2836" s="68">
        <v>1.18214068410235E-2</v>
      </c>
      <c r="I2836" s="87">
        <v>51044.243271052597</v>
      </c>
      <c r="J2836" s="69" t="str">
        <f>_xlfn.XLOOKUP(SimpleBB[[#This Row],[customer_code]],'Input  - indicative charges'!$B$13:$B$69,'Input  - indicative charges'!$E$13:$E$69)</f>
        <v>Major Industrial</v>
      </c>
      <c r="K2836" s="70">
        <f t="shared" si="44"/>
        <v>47188.031380662687</v>
      </c>
    </row>
    <row r="2837" spans="1:11" x14ac:dyDescent="0.25">
      <c r="A2837" s="65">
        <v>44470</v>
      </c>
      <c r="B2837" s="66" t="s">
        <v>211</v>
      </c>
      <c r="C2837" s="66" t="s">
        <v>137</v>
      </c>
      <c r="D2837" s="67">
        <v>3688979.04</v>
      </c>
      <c r="E2837" s="66">
        <v>1.1705000000000001</v>
      </c>
      <c r="F2837" s="67">
        <v>4317949.9663199997</v>
      </c>
      <c r="G2837" s="66" t="s">
        <v>70</v>
      </c>
      <c r="H2837" s="68">
        <v>5.5968341648645697E-2</v>
      </c>
      <c r="I2837" s="87">
        <v>241668.49893675599</v>
      </c>
      <c r="J2837" s="69" t="str">
        <f>_xlfn.XLOOKUP(SimpleBB[[#This Row],[customer_code]],'Input  - indicative charges'!$B$13:$B$69,'Input  - indicative charges'!$E$13:$E$69)</f>
        <v>Lower North Island distributor</v>
      </c>
      <c r="K2837" s="70">
        <f t="shared" si="44"/>
        <v>223411.29931124803</v>
      </c>
    </row>
    <row r="2838" spans="1:11" x14ac:dyDescent="0.25">
      <c r="A2838" s="65">
        <v>44470</v>
      </c>
      <c r="B2838" s="66" t="s">
        <v>211</v>
      </c>
      <c r="C2838" s="66" t="s">
        <v>137</v>
      </c>
      <c r="D2838" s="67">
        <v>3688979.04</v>
      </c>
      <c r="E2838" s="66">
        <v>1.1705000000000001</v>
      </c>
      <c r="F2838" s="67">
        <v>4317949.9663199997</v>
      </c>
      <c r="G2838" s="66" t="s">
        <v>72</v>
      </c>
      <c r="H2838" s="68">
        <v>5.3934675331619901E-3</v>
      </c>
      <c r="I2838" s="87">
        <v>23288.722953164801</v>
      </c>
      <c r="J2838" s="69" t="str">
        <f>_xlfn.XLOOKUP(SimpleBB[[#This Row],[customer_code]],'Input  - indicative charges'!$B$13:$B$69,'Input  - indicative charges'!$E$13:$E$69)</f>
        <v>Lower South Island distributor</v>
      </c>
      <c r="K2838" s="70">
        <f t="shared" si="44"/>
        <v>21529.342372535841</v>
      </c>
    </row>
    <row r="2839" spans="1:11" x14ac:dyDescent="0.25">
      <c r="A2839" s="65">
        <v>44470</v>
      </c>
      <c r="B2839" s="66" t="s">
        <v>211</v>
      </c>
      <c r="C2839" s="66" t="s">
        <v>137</v>
      </c>
      <c r="D2839" s="67">
        <v>3688979.04</v>
      </c>
      <c r="E2839" s="66">
        <v>1.1705000000000001</v>
      </c>
      <c r="F2839" s="67">
        <v>4317949.9663199997</v>
      </c>
      <c r="G2839" s="66" t="s">
        <v>74</v>
      </c>
      <c r="H2839" s="68">
        <v>7.2885734749365399E-5</v>
      </c>
      <c r="I2839" s="87">
        <v>314.71695590623</v>
      </c>
      <c r="J2839" s="69" t="str">
        <f>_xlfn.XLOOKUP(SimpleBB[[#This Row],[customer_code]],'Input  - indicative charges'!$B$13:$B$69,'Input  - indicative charges'!$E$13:$E$69)</f>
        <v>Major Industrial</v>
      </c>
      <c r="K2839" s="70">
        <f t="shared" si="44"/>
        <v>290.94120393693464</v>
      </c>
    </row>
    <row r="2840" spans="1:11" x14ac:dyDescent="0.25">
      <c r="A2840" s="65">
        <v>44470</v>
      </c>
      <c r="B2840" s="66" t="s">
        <v>211</v>
      </c>
      <c r="C2840" s="66" t="s">
        <v>137</v>
      </c>
      <c r="D2840" s="67">
        <v>3688979.04</v>
      </c>
      <c r="E2840" s="66">
        <v>1.1705000000000001</v>
      </c>
      <c r="F2840" s="67">
        <v>4317949.9663199997</v>
      </c>
      <c r="G2840" s="66" t="s">
        <v>76</v>
      </c>
      <c r="H2840" s="68">
        <v>9.4578372750270105E-4</v>
      </c>
      <c r="I2840" s="87">
        <v>4083.84681431629</v>
      </c>
      <c r="J2840" s="69" t="str">
        <f>_xlfn.XLOOKUP(SimpleBB[[#This Row],[customer_code]],'Input  - indicative charges'!$B$13:$B$69,'Input  - indicative charges'!$E$13:$E$69)</f>
        <v>Lower North Island distributor</v>
      </c>
      <c r="K2840" s="70">
        <f t="shared" si="44"/>
        <v>3775.3266436817244</v>
      </c>
    </row>
    <row r="2841" spans="1:11" x14ac:dyDescent="0.25">
      <c r="A2841" s="65">
        <v>44470</v>
      </c>
      <c r="B2841" s="66" t="s">
        <v>211</v>
      </c>
      <c r="C2841" s="66" t="s">
        <v>137</v>
      </c>
      <c r="D2841" s="67">
        <v>3688979.04</v>
      </c>
      <c r="E2841" s="66">
        <v>1.1705000000000001</v>
      </c>
      <c r="F2841" s="67">
        <v>4317949.9663199997</v>
      </c>
      <c r="G2841" s="66" t="s">
        <v>78</v>
      </c>
      <c r="H2841" s="68">
        <v>4.6182561553374303E-5</v>
      </c>
      <c r="I2841" s="87">
        <v>199.41399010396401</v>
      </c>
      <c r="J2841" s="69" t="str">
        <f>_xlfn.XLOOKUP(SimpleBB[[#This Row],[customer_code]],'Input  - indicative charges'!$B$13:$B$69,'Input  - indicative charges'!$E$13:$E$69)</f>
        <v>North Island generation</v>
      </c>
      <c r="K2841" s="70">
        <f t="shared" si="44"/>
        <v>184.34896904633783</v>
      </c>
    </row>
    <row r="2842" spans="1:11" x14ac:dyDescent="0.25">
      <c r="A2842" s="65">
        <v>44470</v>
      </c>
      <c r="B2842" s="66" t="s">
        <v>211</v>
      </c>
      <c r="C2842" s="66" t="s">
        <v>137</v>
      </c>
      <c r="D2842" s="67">
        <v>3688979.04</v>
      </c>
      <c r="E2842" s="66">
        <v>1.1705000000000001</v>
      </c>
      <c r="F2842" s="67">
        <v>4317949.9663199997</v>
      </c>
      <c r="G2842" s="66" t="s">
        <v>80</v>
      </c>
      <c r="H2842" s="68">
        <v>1.1176595434912099E-5</v>
      </c>
      <c r="I2842" s="87">
        <v>48.259979881751001</v>
      </c>
      <c r="J2842" s="69" t="str">
        <f>_xlfn.XLOOKUP(SimpleBB[[#This Row],[customer_code]],'Input  - indicative charges'!$B$13:$B$69,'Input  - indicative charges'!$E$13:$E$69)</f>
        <v>Major Industrial</v>
      </c>
      <c r="K2842" s="70">
        <f t="shared" si="44"/>
        <v>44.614109234560424</v>
      </c>
    </row>
    <row r="2843" spans="1:11" x14ac:dyDescent="0.25">
      <c r="A2843" s="65">
        <v>44470</v>
      </c>
      <c r="B2843" s="66" t="s">
        <v>211</v>
      </c>
      <c r="C2843" s="66" t="s">
        <v>137</v>
      </c>
      <c r="D2843" s="67">
        <v>3688979.04</v>
      </c>
      <c r="E2843" s="66">
        <v>1.1705000000000001</v>
      </c>
      <c r="F2843" s="67">
        <v>4317949.9663199997</v>
      </c>
      <c r="G2843" s="66" t="s">
        <v>82</v>
      </c>
      <c r="H2843" s="68">
        <v>9.1573146021038301E-3</v>
      </c>
      <c r="I2843" s="87">
        <v>39540.826277735898</v>
      </c>
      <c r="J2843" s="69" t="str">
        <f>_xlfn.XLOOKUP(SimpleBB[[#This Row],[customer_code]],'Input  - indicative charges'!$B$13:$B$69,'Input  - indicative charges'!$E$13:$E$69)</f>
        <v>Major Industrial</v>
      </c>
      <c r="K2843" s="70">
        <f t="shared" si="44"/>
        <v>36553.656820871453</v>
      </c>
    </row>
    <row r="2844" spans="1:11" x14ac:dyDescent="0.25">
      <c r="A2844" s="65">
        <v>44470</v>
      </c>
      <c r="B2844" s="66" t="s">
        <v>211</v>
      </c>
      <c r="C2844" s="66" t="s">
        <v>137</v>
      </c>
      <c r="D2844" s="67">
        <v>3688979.04</v>
      </c>
      <c r="E2844" s="66">
        <v>1.1705000000000001</v>
      </c>
      <c r="F2844" s="67">
        <v>4317949.9663199997</v>
      </c>
      <c r="G2844" s="66" t="s">
        <v>84</v>
      </c>
      <c r="H2844" s="68">
        <v>2.3494520895671001E-7</v>
      </c>
      <c r="I2844" s="87">
        <v>1.0144816571016699</v>
      </c>
      <c r="J2844" s="69" t="str">
        <f>_xlfn.XLOOKUP(SimpleBB[[#This Row],[customer_code]],'Input  - indicative charges'!$B$13:$B$69,'Input  - indicative charges'!$E$13:$E$69)</f>
        <v>Major Industrial</v>
      </c>
      <c r="K2844" s="70">
        <f t="shared" si="44"/>
        <v>0.93784115901603249</v>
      </c>
    </row>
    <row r="2845" spans="1:11" x14ac:dyDescent="0.25">
      <c r="A2845" s="65">
        <v>44470</v>
      </c>
      <c r="B2845" s="66" t="s">
        <v>211</v>
      </c>
      <c r="C2845" s="66" t="s">
        <v>137</v>
      </c>
      <c r="D2845" s="67">
        <v>3688979.04</v>
      </c>
      <c r="E2845" s="66">
        <v>1.1705000000000001</v>
      </c>
      <c r="F2845" s="67">
        <v>4317949.9663199997</v>
      </c>
      <c r="G2845" s="66" t="s">
        <v>86</v>
      </c>
      <c r="H2845" s="68">
        <v>3.3159788510307801E-5</v>
      </c>
      <c r="I2845" s="87">
        <v>143.18230768126199</v>
      </c>
      <c r="J2845" s="69" t="str">
        <f>_xlfn.XLOOKUP(SimpleBB[[#This Row],[customer_code]],'Input  - indicative charges'!$B$13:$B$69,'Input  - indicative charges'!$E$13:$E$69)</f>
        <v>North Island generation</v>
      </c>
      <c r="K2845" s="70">
        <f t="shared" si="44"/>
        <v>132.36539117919935</v>
      </c>
    </row>
    <row r="2846" spans="1:11" x14ac:dyDescent="0.25">
      <c r="A2846" s="65">
        <v>44470</v>
      </c>
      <c r="B2846" s="66" t="s">
        <v>211</v>
      </c>
      <c r="C2846" s="66" t="s">
        <v>137</v>
      </c>
      <c r="D2846" s="67">
        <v>3688979.04</v>
      </c>
      <c r="E2846" s="66">
        <v>1.1705000000000001</v>
      </c>
      <c r="F2846" s="67">
        <v>4317949.9663199997</v>
      </c>
      <c r="G2846" s="66" t="s">
        <v>88</v>
      </c>
      <c r="H2846" s="68">
        <v>1.7732432903869301E-3</v>
      </c>
      <c r="I2846" s="87">
        <v>7656.7758060034303</v>
      </c>
      <c r="J2846" s="69" t="str">
        <f>_xlfn.XLOOKUP(SimpleBB[[#This Row],[customer_code]],'Input  - indicative charges'!$B$13:$B$69,'Input  - indicative charges'!$E$13:$E$69)</f>
        <v>North Island generation</v>
      </c>
      <c r="K2846" s="70">
        <f t="shared" si="44"/>
        <v>7078.3334976637434</v>
      </c>
    </row>
    <row r="2847" spans="1:11" x14ac:dyDescent="0.25">
      <c r="A2847" s="65">
        <v>44470</v>
      </c>
      <c r="B2847" s="66" t="s">
        <v>211</v>
      </c>
      <c r="C2847" s="66" t="s">
        <v>137</v>
      </c>
      <c r="D2847" s="67">
        <v>3688979.04</v>
      </c>
      <c r="E2847" s="66">
        <v>1.1705000000000001</v>
      </c>
      <c r="F2847" s="67">
        <v>4317949.9663199997</v>
      </c>
      <c r="G2847" s="66" t="s">
        <v>90</v>
      </c>
      <c r="H2847" s="68">
        <v>8.5274623882075698E-3</v>
      </c>
      <c r="I2847" s="87">
        <v>36821.155931955902</v>
      </c>
      <c r="J2847" s="69" t="str">
        <f>_xlfn.XLOOKUP(SimpleBB[[#This Row],[customer_code]],'Input  - indicative charges'!$B$13:$B$69,'Input  - indicative charges'!$E$13:$E$69)</f>
        <v>Upper South Island distributor</v>
      </c>
      <c r="K2847" s="70">
        <f t="shared" si="44"/>
        <v>34039.447942502127</v>
      </c>
    </row>
    <row r="2848" spans="1:11" x14ac:dyDescent="0.25">
      <c r="A2848" s="65">
        <v>44470</v>
      </c>
      <c r="B2848" s="66" t="s">
        <v>211</v>
      </c>
      <c r="C2848" s="66" t="s">
        <v>137</v>
      </c>
      <c r="D2848" s="67">
        <v>3688979.04</v>
      </c>
      <c r="E2848" s="66">
        <v>1.1705000000000001</v>
      </c>
      <c r="F2848" s="67">
        <v>4317949.9663199997</v>
      </c>
      <c r="G2848" s="66" t="s">
        <v>92</v>
      </c>
      <c r="H2848" s="68">
        <v>2.1563605213209701E-5</v>
      </c>
      <c r="I2848" s="87">
        <v>93.110568404116705</v>
      </c>
      <c r="J2848" s="69" t="str">
        <f>_xlfn.XLOOKUP(SimpleBB[[#This Row],[customer_code]],'Input  - indicative charges'!$B$13:$B$69,'Input  - indicative charges'!$E$13:$E$69)</f>
        <v>North Island generation</v>
      </c>
      <c r="K2848" s="70">
        <f t="shared" si="44"/>
        <v>86.076394558218226</v>
      </c>
    </row>
    <row r="2849" spans="1:11" x14ac:dyDescent="0.25">
      <c r="A2849" s="65">
        <v>44470</v>
      </c>
      <c r="B2849" s="66" t="s">
        <v>211</v>
      </c>
      <c r="C2849" s="66" t="s">
        <v>137</v>
      </c>
      <c r="D2849" s="67">
        <v>3688979.04</v>
      </c>
      <c r="E2849" s="66">
        <v>1.1705000000000001</v>
      </c>
      <c r="F2849" s="67">
        <v>4317949.9663199997</v>
      </c>
      <c r="G2849" s="66" t="s">
        <v>94</v>
      </c>
      <c r="H2849" s="68">
        <v>1.27265944186499E-4</v>
      </c>
      <c r="I2849" s="87">
        <v>549.52797941377901</v>
      </c>
      <c r="J2849" s="69" t="str">
        <f>_xlfn.XLOOKUP(SimpleBB[[#This Row],[customer_code]],'Input  - indicative charges'!$B$13:$B$69,'Input  - indicative charges'!$E$13:$E$69)</f>
        <v>North Island generation</v>
      </c>
      <c r="K2849" s="70">
        <f t="shared" si="44"/>
        <v>508.01308581324827</v>
      </c>
    </row>
    <row r="2850" spans="1:11" x14ac:dyDescent="0.25">
      <c r="A2850" s="65">
        <v>44470</v>
      </c>
      <c r="B2850" s="66" t="s">
        <v>211</v>
      </c>
      <c r="C2850" s="66" t="s">
        <v>137</v>
      </c>
      <c r="D2850" s="67">
        <v>3688979.04</v>
      </c>
      <c r="E2850" s="66">
        <v>1.1705000000000001</v>
      </c>
      <c r="F2850" s="67">
        <v>4317949.9663199997</v>
      </c>
      <c r="G2850" s="66" t="s">
        <v>96</v>
      </c>
      <c r="H2850" s="68">
        <v>3.86666710727036E-3</v>
      </c>
      <c r="I2850" s="87">
        <v>16696.075105608699</v>
      </c>
      <c r="J2850" s="69" t="str">
        <f>_xlfn.XLOOKUP(SimpleBB[[#This Row],[customer_code]],'Input  - indicative charges'!$B$13:$B$69,'Input  - indicative charges'!$E$13:$E$69)</f>
        <v>Upper North Island distributor</v>
      </c>
      <c r="K2850" s="70">
        <f t="shared" si="44"/>
        <v>15434.745732907362</v>
      </c>
    </row>
    <row r="2851" spans="1:11" x14ac:dyDescent="0.25">
      <c r="A2851" s="65">
        <v>44470</v>
      </c>
      <c r="B2851" s="66" t="s">
        <v>211</v>
      </c>
      <c r="C2851" s="66" t="s">
        <v>137</v>
      </c>
      <c r="D2851" s="67">
        <v>3688979.04</v>
      </c>
      <c r="E2851" s="66">
        <v>1.1705000000000001</v>
      </c>
      <c r="F2851" s="67">
        <v>4317949.9663199997</v>
      </c>
      <c r="G2851" s="66" t="s">
        <v>98</v>
      </c>
      <c r="H2851" s="68">
        <v>1.1544091504364E-3</v>
      </c>
      <c r="I2851" s="87">
        <v>4984.68095224636</v>
      </c>
      <c r="J2851" s="69" t="str">
        <f>_xlfn.XLOOKUP(SimpleBB[[#This Row],[customer_code]],'Input  - indicative charges'!$B$13:$B$69,'Input  - indicative charges'!$E$13:$E$69)</f>
        <v>Major Industrial</v>
      </c>
      <c r="K2851" s="70">
        <f t="shared" si="44"/>
        <v>4608.1059513049049</v>
      </c>
    </row>
    <row r="2852" spans="1:11" x14ac:dyDescent="0.25">
      <c r="A2852" s="65">
        <v>44470</v>
      </c>
      <c r="B2852" s="66" t="s">
        <v>211</v>
      </c>
      <c r="C2852" s="66" t="s">
        <v>137</v>
      </c>
      <c r="D2852" s="67">
        <v>3688979.04</v>
      </c>
      <c r="E2852" s="66">
        <v>1.1705000000000001</v>
      </c>
      <c r="F2852" s="67">
        <v>4317949.9663199997</v>
      </c>
      <c r="G2852" s="66" t="s">
        <v>100</v>
      </c>
      <c r="H2852" s="68">
        <v>1.6701975183571599E-4</v>
      </c>
      <c r="I2852" s="87">
        <v>721.18293181380704</v>
      </c>
      <c r="J2852" s="69" t="str">
        <f>_xlfn.XLOOKUP(SimpleBB[[#This Row],[customer_code]],'Input  - indicative charges'!$B$13:$B$69,'Input  - indicative charges'!$E$13:$E$69)</f>
        <v>North Island generation</v>
      </c>
      <c r="K2852" s="70">
        <f t="shared" si="44"/>
        <v>666.70011419147602</v>
      </c>
    </row>
    <row r="2853" spans="1:11" x14ac:dyDescent="0.25">
      <c r="A2853" s="65">
        <v>44470</v>
      </c>
      <c r="B2853" s="66" t="s">
        <v>211</v>
      </c>
      <c r="C2853" s="66" t="s">
        <v>137</v>
      </c>
      <c r="D2853" s="67">
        <v>3688979.04</v>
      </c>
      <c r="E2853" s="66">
        <v>1.1705000000000001</v>
      </c>
      <c r="F2853" s="67">
        <v>4317949.9663199997</v>
      </c>
      <c r="G2853" s="66" t="s">
        <v>102</v>
      </c>
      <c r="H2853" s="68">
        <v>4.9373182885677401E-2</v>
      </c>
      <c r="I2853" s="87">
        <v>213190.93337832199</v>
      </c>
      <c r="J2853" s="69" t="str">
        <f>_xlfn.XLOOKUP(SimpleBB[[#This Row],[customer_code]],'Input  - indicative charges'!$B$13:$B$69,'Input  - indicative charges'!$E$13:$E$69)</f>
        <v>Lower North Island distributor</v>
      </c>
      <c r="K2853" s="70">
        <f t="shared" si="44"/>
        <v>197085.11302456958</v>
      </c>
    </row>
    <row r="2854" spans="1:11" x14ac:dyDescent="0.25">
      <c r="A2854" s="65">
        <v>44470</v>
      </c>
      <c r="B2854" s="66" t="s">
        <v>211</v>
      </c>
      <c r="C2854" s="66" t="s">
        <v>137</v>
      </c>
      <c r="D2854" s="67">
        <v>3688979.04</v>
      </c>
      <c r="E2854" s="66">
        <v>1.1705000000000001</v>
      </c>
      <c r="F2854" s="67">
        <v>4317949.9663199997</v>
      </c>
      <c r="G2854" s="66" t="s">
        <v>104</v>
      </c>
      <c r="H2854" s="68">
        <v>2.2215177095412299E-2</v>
      </c>
      <c r="I2854" s="87">
        <v>95924.023190928405</v>
      </c>
      <c r="J2854" s="69" t="str">
        <f>_xlfn.XLOOKUP(SimpleBB[[#This Row],[customer_code]],'Input  - indicative charges'!$B$13:$B$69,'Input  - indicative charges'!$E$13:$E$69)</f>
        <v>Lower North Island distributor</v>
      </c>
      <c r="K2854" s="70">
        <f t="shared" si="44"/>
        <v>88677.302795081749</v>
      </c>
    </row>
    <row r="2855" spans="1:11" x14ac:dyDescent="0.25">
      <c r="A2855" s="65">
        <v>44470</v>
      </c>
      <c r="B2855" s="66" t="s">
        <v>211</v>
      </c>
      <c r="C2855" s="66" t="s">
        <v>137</v>
      </c>
      <c r="D2855" s="67">
        <v>3688979.04</v>
      </c>
      <c r="E2855" s="66">
        <v>1.1705000000000001</v>
      </c>
      <c r="F2855" s="67">
        <v>4317949.9663199997</v>
      </c>
      <c r="G2855" s="66" t="s">
        <v>106</v>
      </c>
      <c r="H2855" s="68">
        <v>0.23791843249049099</v>
      </c>
      <c r="I2855" s="87">
        <v>1027319.88755922</v>
      </c>
      <c r="J2855" s="69" t="str">
        <f>_xlfn.XLOOKUP(SimpleBB[[#This Row],[customer_code]],'Input  - indicative charges'!$B$13:$B$69,'Input  - indicative charges'!$E$13:$E$69)</f>
        <v>Upper North Island distributor</v>
      </c>
      <c r="K2855" s="70">
        <f t="shared" si="44"/>
        <v>949709.50660786778</v>
      </c>
    </row>
    <row r="2856" spans="1:11" x14ac:dyDescent="0.25">
      <c r="A2856" s="65">
        <v>44470</v>
      </c>
      <c r="B2856" s="66" t="s">
        <v>211</v>
      </c>
      <c r="C2856" s="66" t="s">
        <v>137</v>
      </c>
      <c r="D2856" s="67">
        <v>3688979.04</v>
      </c>
      <c r="E2856" s="66">
        <v>1.1705000000000001</v>
      </c>
      <c r="F2856" s="67">
        <v>4317949.9663199997</v>
      </c>
      <c r="G2856" s="66" t="s">
        <v>108</v>
      </c>
      <c r="H2856" s="68">
        <v>6.5315644463429696E-3</v>
      </c>
      <c r="I2856" s="87">
        <v>28202.9684811035</v>
      </c>
      <c r="J2856" s="69" t="str">
        <f>_xlfn.XLOOKUP(SimpleBB[[#This Row],[customer_code]],'Input  - indicative charges'!$B$13:$B$69,'Input  - indicative charges'!$E$13:$E$69)</f>
        <v>Lower North Island distributor</v>
      </c>
      <c r="K2856" s="70">
        <f t="shared" si="44"/>
        <v>26072.334046509004</v>
      </c>
    </row>
    <row r="2857" spans="1:11" x14ac:dyDescent="0.25">
      <c r="A2857" s="65">
        <v>44470</v>
      </c>
      <c r="B2857" s="66" t="s">
        <v>211</v>
      </c>
      <c r="C2857" s="66" t="s">
        <v>137</v>
      </c>
      <c r="D2857" s="67">
        <v>3688979.04</v>
      </c>
      <c r="E2857" s="66">
        <v>1.1705000000000001</v>
      </c>
      <c r="F2857" s="67">
        <v>4317949.9663199997</v>
      </c>
      <c r="G2857" s="66" t="s">
        <v>110</v>
      </c>
      <c r="H2857" s="68">
        <v>4.0623678180934097E-3</v>
      </c>
      <c r="I2857" s="87">
        <v>17541.100983315901</v>
      </c>
      <c r="J2857" s="69" t="str">
        <f>_xlfn.XLOOKUP(SimpleBB[[#This Row],[customer_code]],'Input  - indicative charges'!$B$13:$B$69,'Input  - indicative charges'!$E$13:$E$69)</f>
        <v>Lower South Island distributor</v>
      </c>
      <c r="K2857" s="70">
        <f t="shared" si="44"/>
        <v>16215.932896814889</v>
      </c>
    </row>
    <row r="2858" spans="1:11" x14ac:dyDescent="0.25">
      <c r="A2858" s="65">
        <v>44470</v>
      </c>
      <c r="B2858" s="66" t="s">
        <v>211</v>
      </c>
      <c r="C2858" s="66" t="s">
        <v>137</v>
      </c>
      <c r="D2858" s="67">
        <v>3688979.04</v>
      </c>
      <c r="E2858" s="66">
        <v>1.1705000000000001</v>
      </c>
      <c r="F2858" s="67">
        <v>4317949.9663199997</v>
      </c>
      <c r="G2858" s="66" t="s">
        <v>112</v>
      </c>
      <c r="H2858" s="68">
        <v>1.4648531529283301E-3</v>
      </c>
      <c r="I2858" s="87">
        <v>6325.1626223506601</v>
      </c>
      <c r="J2858" s="69" t="str">
        <f>_xlfn.XLOOKUP(SimpleBB[[#This Row],[customer_code]],'Input  - indicative charges'!$B$13:$B$69,'Input  - indicative charges'!$E$13:$E$69)</f>
        <v>North Island generation</v>
      </c>
      <c r="K2858" s="70">
        <f t="shared" si="44"/>
        <v>5847.3189763309183</v>
      </c>
    </row>
    <row r="2859" spans="1:11" x14ac:dyDescent="0.25">
      <c r="A2859" s="65">
        <v>44470</v>
      </c>
      <c r="B2859" s="66" t="s">
        <v>211</v>
      </c>
      <c r="C2859" s="66" t="s">
        <v>137</v>
      </c>
      <c r="D2859" s="67">
        <v>3688979.04</v>
      </c>
      <c r="E2859" s="66">
        <v>1.1705000000000001</v>
      </c>
      <c r="F2859" s="67">
        <v>4317949.9663199997</v>
      </c>
      <c r="G2859" s="66" t="s">
        <v>114</v>
      </c>
      <c r="H2859" s="68">
        <v>2.5833279787299799E-2</v>
      </c>
      <c r="I2859" s="87">
        <v>111546.809587506</v>
      </c>
      <c r="J2859" s="69" t="str">
        <f>_xlfn.XLOOKUP(SimpleBB[[#This Row],[customer_code]],'Input  - indicative charges'!$B$13:$B$69,'Input  - indicative charges'!$E$13:$E$69)</f>
        <v>Lower North Island distributor</v>
      </c>
      <c r="K2859" s="70">
        <f t="shared" si="44"/>
        <v>103119.84298164902</v>
      </c>
    </row>
    <row r="2860" spans="1:11" x14ac:dyDescent="0.25">
      <c r="A2860" s="65">
        <v>44470</v>
      </c>
      <c r="B2860" s="66" t="s">
        <v>211</v>
      </c>
      <c r="C2860" s="66" t="s">
        <v>137</v>
      </c>
      <c r="D2860" s="67">
        <v>3688979.04</v>
      </c>
      <c r="E2860" s="66">
        <v>1.1705000000000001</v>
      </c>
      <c r="F2860" s="67">
        <v>4317949.9663199997</v>
      </c>
      <c r="G2860" s="66" t="s">
        <v>116</v>
      </c>
      <c r="H2860" s="68">
        <v>6.3132489450559498E-3</v>
      </c>
      <c r="I2860" s="87">
        <v>27260.293069674099</v>
      </c>
      <c r="J2860" s="69" t="str">
        <f>_xlfn.XLOOKUP(SimpleBB[[#This Row],[customer_code]],'Input  - indicative charges'!$B$13:$B$69,'Input  - indicative charges'!$E$13:$E$69)</f>
        <v>Major Industrial</v>
      </c>
      <c r="K2860" s="70">
        <f t="shared" si="44"/>
        <v>25200.87442548772</v>
      </c>
    </row>
    <row r="2861" spans="1:11" x14ac:dyDescent="0.25">
      <c r="A2861" s="65">
        <v>44470</v>
      </c>
      <c r="B2861" s="66" t="s">
        <v>211</v>
      </c>
      <c r="C2861" s="66" t="s">
        <v>137</v>
      </c>
      <c r="D2861" s="67">
        <v>3688979.04</v>
      </c>
      <c r="E2861" s="66">
        <v>1.1705000000000001</v>
      </c>
      <c r="F2861" s="67">
        <v>4317949.9663199997</v>
      </c>
      <c r="G2861" s="66" t="s">
        <v>118</v>
      </c>
      <c r="H2861" s="68">
        <v>1.67637059341312E-3</v>
      </c>
      <c r="I2861" s="87">
        <v>7238.4843473680303</v>
      </c>
      <c r="J2861" s="69" t="str">
        <f>_xlfn.XLOOKUP(SimpleBB[[#This Row],[customer_code]],'Input  - indicative charges'!$B$13:$B$69,'Input  - indicative charges'!$E$13:$E$69)</f>
        <v>Upper South Island distributor</v>
      </c>
      <c r="K2861" s="70">
        <f t="shared" si="44"/>
        <v>6691.6424780410835</v>
      </c>
    </row>
    <row r="2862" spans="1:11" x14ac:dyDescent="0.25">
      <c r="A2862" s="65">
        <v>44470</v>
      </c>
      <c r="B2862" s="66" t="s">
        <v>211</v>
      </c>
      <c r="C2862" s="66" t="s">
        <v>137</v>
      </c>
      <c r="D2862" s="67">
        <v>3688979.04</v>
      </c>
      <c r="E2862" s="66">
        <v>1.1705000000000001</v>
      </c>
      <c r="F2862" s="67">
        <v>4317949.9663199997</v>
      </c>
      <c r="G2862" s="66" t="s">
        <v>120</v>
      </c>
      <c r="H2862" s="68">
        <v>4.2242890122340298E-3</v>
      </c>
      <c r="I2862" s="87">
        <v>18240.2685981018</v>
      </c>
      <c r="J2862" s="69" t="str">
        <f>_xlfn.XLOOKUP(SimpleBB[[#This Row],[customer_code]],'Input  - indicative charges'!$B$13:$B$69,'Input  - indicative charges'!$E$13:$E$69)</f>
        <v>Lower North Island distributor</v>
      </c>
      <c r="K2862" s="70">
        <f t="shared" si="44"/>
        <v>16862.280873249096</v>
      </c>
    </row>
    <row r="2863" spans="1:11" x14ac:dyDescent="0.25">
      <c r="A2863" s="65">
        <v>44470</v>
      </c>
      <c r="B2863" s="66" t="s">
        <v>211</v>
      </c>
      <c r="C2863" s="66" t="s">
        <v>137</v>
      </c>
      <c r="D2863" s="67">
        <v>3688979.04</v>
      </c>
      <c r="E2863" s="66">
        <v>1.1705000000000001</v>
      </c>
      <c r="F2863" s="67">
        <v>4317949.9663199997</v>
      </c>
      <c r="G2863" s="66" t="s">
        <v>241</v>
      </c>
      <c r="H2863" s="68">
        <v>2.7057778461583301E-4</v>
      </c>
      <c r="I2863" s="87">
        <v>1168.34133596887</v>
      </c>
      <c r="J2863" s="69" t="str">
        <f>_xlfn.XLOOKUP(SimpleBB[[#This Row],[customer_code]],'Input  - indicative charges'!$B$13:$B$69,'Input  - indicative charges'!$E$13:$E$69)</f>
        <v>North Island generation</v>
      </c>
      <c r="K2863" s="70">
        <f t="shared" si="44"/>
        <v>1080.0772837843174</v>
      </c>
    </row>
    <row r="2864" spans="1:11" x14ac:dyDescent="0.25">
      <c r="A2864" s="65">
        <v>44501</v>
      </c>
      <c r="B2864" s="66" t="s">
        <v>211</v>
      </c>
      <c r="C2864" s="66" t="s">
        <v>137</v>
      </c>
      <c r="D2864" s="67">
        <v>1322477.3499999901</v>
      </c>
      <c r="E2864" s="66">
        <v>1.2881</v>
      </c>
      <c r="F2864" s="67">
        <v>1703483.0745349999</v>
      </c>
      <c r="G2864" s="66" t="s">
        <v>8</v>
      </c>
      <c r="H2864" s="68">
        <v>1.0426200893385799E-2</v>
      </c>
      <c r="I2864" s="87">
        <v>17760.8567535845</v>
      </c>
      <c r="J2864" s="69" t="str">
        <f>_xlfn.XLOOKUP(SimpleBB[[#This Row],[customer_code]],'Input  - indicative charges'!$B$13:$B$69,'Input  - indicative charges'!$E$13:$E$69)</f>
        <v>Lower South Island distributor</v>
      </c>
      <c r="K2864" s="70">
        <f t="shared" si="44"/>
        <v>16419.086896541183</v>
      </c>
    </row>
    <row r="2865" spans="1:11" x14ac:dyDescent="0.25">
      <c r="A2865" s="65">
        <v>44501</v>
      </c>
      <c r="B2865" s="66" t="s">
        <v>211</v>
      </c>
      <c r="C2865" s="66" t="s">
        <v>137</v>
      </c>
      <c r="D2865" s="67">
        <v>1322477.3499999901</v>
      </c>
      <c r="E2865" s="66">
        <v>1.2881</v>
      </c>
      <c r="F2865" s="67">
        <v>1703483.0745349999</v>
      </c>
      <c r="G2865" s="66" t="s">
        <v>10</v>
      </c>
      <c r="H2865" s="68">
        <v>4.4990909198334002E-4</v>
      </c>
      <c r="I2865" s="87">
        <v>766.41252327303005</v>
      </c>
      <c r="J2865" s="69" t="str">
        <f>_xlfn.XLOOKUP(SimpleBB[[#This Row],[customer_code]],'Input  - indicative charges'!$B$13:$B$69,'Input  - indicative charges'!$E$13:$E$69)</f>
        <v>Upper South Island distributor</v>
      </c>
      <c r="K2865" s="70">
        <f t="shared" si="44"/>
        <v>708.51277012172341</v>
      </c>
    </row>
    <row r="2866" spans="1:11" x14ac:dyDescent="0.25">
      <c r="A2866" s="65">
        <v>44501</v>
      </c>
      <c r="B2866" s="66" t="s">
        <v>211</v>
      </c>
      <c r="C2866" s="66" t="s">
        <v>137</v>
      </c>
      <c r="D2866" s="67">
        <v>1322477.3499999901</v>
      </c>
      <c r="E2866" s="66">
        <v>1.2881</v>
      </c>
      <c r="F2866" s="67">
        <v>1703483.0745349999</v>
      </c>
      <c r="G2866" s="66" t="s">
        <v>12</v>
      </c>
      <c r="H2866" s="68">
        <v>1.3522905325103101E-3</v>
      </c>
      <c r="I2866" s="87">
        <v>2303.6040339852402</v>
      </c>
      <c r="J2866" s="69" t="str">
        <f>_xlfn.XLOOKUP(SimpleBB[[#This Row],[customer_code]],'Input  - indicative charges'!$B$13:$B$69,'Input  - indicative charges'!$E$13:$E$69)</f>
        <v>Lower North Island distributor</v>
      </c>
      <c r="K2866" s="70">
        <f t="shared" si="44"/>
        <v>2129.5749036201764</v>
      </c>
    </row>
    <row r="2867" spans="1:11" x14ac:dyDescent="0.25">
      <c r="A2867" s="65">
        <v>44501</v>
      </c>
      <c r="B2867" s="66" t="s">
        <v>211</v>
      </c>
      <c r="C2867" s="66" t="s">
        <v>137</v>
      </c>
      <c r="D2867" s="67">
        <v>1322477.3499999901</v>
      </c>
      <c r="E2867" s="66">
        <v>1.2881</v>
      </c>
      <c r="F2867" s="67">
        <v>1703483.0745349999</v>
      </c>
      <c r="G2867" s="66" t="s">
        <v>14</v>
      </c>
      <c r="H2867" s="68">
        <v>1.06714742371291E-2</v>
      </c>
      <c r="I2867" s="87">
        <v>18178.675743285799</v>
      </c>
      <c r="J2867" s="69" t="str">
        <f>_xlfn.XLOOKUP(SimpleBB[[#This Row],[customer_code]],'Input  - indicative charges'!$B$13:$B$69,'Input  - indicative charges'!$E$13:$E$69)</f>
        <v>Upper North Island distributor</v>
      </c>
      <c r="K2867" s="70">
        <f t="shared" si="44"/>
        <v>16805.341140585249</v>
      </c>
    </row>
    <row r="2868" spans="1:11" x14ac:dyDescent="0.25">
      <c r="A2868" s="65">
        <v>44501</v>
      </c>
      <c r="B2868" s="66" t="s">
        <v>211</v>
      </c>
      <c r="C2868" s="66" t="s">
        <v>137</v>
      </c>
      <c r="D2868" s="67">
        <v>1322477.3499999901</v>
      </c>
      <c r="E2868" s="66">
        <v>1.2881</v>
      </c>
      <c r="F2868" s="67">
        <v>1703483.0745349999</v>
      </c>
      <c r="G2868" s="66" t="s">
        <v>16</v>
      </c>
      <c r="H2868" s="68">
        <v>4.0747537469082398E-2</v>
      </c>
      <c r="I2868" s="87">
        <v>69412.740407562596</v>
      </c>
      <c r="J2868" s="69" t="str">
        <f>_xlfn.XLOOKUP(SimpleBB[[#This Row],[customer_code]],'Input  - indicative charges'!$B$13:$B$69,'Input  - indicative charges'!$E$13:$E$69)</f>
        <v>South Island generation</v>
      </c>
      <c r="K2868" s="70">
        <f t="shared" si="44"/>
        <v>64168.853580152463</v>
      </c>
    </row>
    <row r="2869" spans="1:11" x14ac:dyDescent="0.25">
      <c r="A2869" s="65">
        <v>44501</v>
      </c>
      <c r="B2869" s="66" t="s">
        <v>211</v>
      </c>
      <c r="C2869" s="66" t="s">
        <v>137</v>
      </c>
      <c r="D2869" s="67">
        <v>1322477.3499999901</v>
      </c>
      <c r="E2869" s="66">
        <v>1.2881</v>
      </c>
      <c r="F2869" s="67">
        <v>1703483.0745349999</v>
      </c>
      <c r="G2869" s="66" t="s">
        <v>19</v>
      </c>
      <c r="H2869" s="68">
        <v>8.6336473519607101E-3</v>
      </c>
      <c r="I2869" s="87">
        <v>14707.272135568999</v>
      </c>
      <c r="J2869" s="69" t="str">
        <f>_xlfn.XLOOKUP(SimpleBB[[#This Row],[customer_code]],'Input  - indicative charges'!$B$13:$B$69,'Input  - indicative charges'!$E$13:$E$69)</f>
        <v>Lower South Island distributor</v>
      </c>
      <c r="K2869" s="70">
        <f t="shared" si="44"/>
        <v>13596.189787198791</v>
      </c>
    </row>
    <row r="2870" spans="1:11" x14ac:dyDescent="0.25">
      <c r="A2870" s="65">
        <v>44501</v>
      </c>
      <c r="B2870" s="66" t="s">
        <v>211</v>
      </c>
      <c r="C2870" s="66" t="s">
        <v>137</v>
      </c>
      <c r="D2870" s="67">
        <v>1322477.3499999901</v>
      </c>
      <c r="E2870" s="66">
        <v>1.2881</v>
      </c>
      <c r="F2870" s="67">
        <v>1703483.0745349999</v>
      </c>
      <c r="G2870" s="66" t="s">
        <v>21</v>
      </c>
      <c r="H2870" s="68">
        <v>6.7072961379741301E-3</v>
      </c>
      <c r="I2870" s="87">
        <v>11425.765446932901</v>
      </c>
      <c r="J2870" s="69" t="str">
        <f>_xlfn.XLOOKUP(SimpleBB[[#This Row],[customer_code]],'Input  - indicative charges'!$B$13:$B$69,'Input  - indicative charges'!$E$13:$E$69)</f>
        <v>Upper South Island distributor</v>
      </c>
      <c r="K2870" s="70">
        <f t="shared" si="44"/>
        <v>10562.589312862254</v>
      </c>
    </row>
    <row r="2871" spans="1:11" x14ac:dyDescent="0.25">
      <c r="A2871" s="65">
        <v>44501</v>
      </c>
      <c r="B2871" s="66" t="s">
        <v>211</v>
      </c>
      <c r="C2871" s="66" t="s">
        <v>137</v>
      </c>
      <c r="D2871" s="67">
        <v>1322477.3499999901</v>
      </c>
      <c r="E2871" s="66">
        <v>1.2881</v>
      </c>
      <c r="F2871" s="67">
        <v>1703483.0745349999</v>
      </c>
      <c r="G2871" s="66" t="s">
        <v>23</v>
      </c>
      <c r="H2871" s="68">
        <v>4.4647420451800904E-3</v>
      </c>
      <c r="I2871" s="87">
        <v>7605.6125061290704</v>
      </c>
      <c r="J2871" s="69" t="str">
        <f>_xlfn.XLOOKUP(SimpleBB[[#This Row],[customer_code]],'Input  - indicative charges'!$B$13:$B$69,'Input  - indicative charges'!$E$13:$E$69)</f>
        <v>Lower North Island distributor</v>
      </c>
      <c r="K2871" s="70">
        <f t="shared" si="44"/>
        <v>7031.0354039847116</v>
      </c>
    </row>
    <row r="2872" spans="1:11" x14ac:dyDescent="0.25">
      <c r="A2872" s="65">
        <v>44501</v>
      </c>
      <c r="B2872" s="66" t="s">
        <v>211</v>
      </c>
      <c r="C2872" s="66" t="s">
        <v>137</v>
      </c>
      <c r="D2872" s="67">
        <v>1322477.3499999901</v>
      </c>
      <c r="E2872" s="66">
        <v>1.2881</v>
      </c>
      <c r="F2872" s="67">
        <v>1703483.0745349999</v>
      </c>
      <c r="G2872" s="66" t="s">
        <v>25</v>
      </c>
      <c r="H2872" s="68">
        <v>4.8961211157769503E-2</v>
      </c>
      <c r="I2872" s="87">
        <v>83404.594515994599</v>
      </c>
      <c r="J2872" s="69" t="str">
        <f>_xlfn.XLOOKUP(SimpleBB[[#This Row],[customer_code]],'Input  - indicative charges'!$B$13:$B$69,'Input  - indicative charges'!$E$13:$E$69)</f>
        <v>North Island generation</v>
      </c>
      <c r="K2872" s="70">
        <f t="shared" si="44"/>
        <v>77103.672639695127</v>
      </c>
    </row>
    <row r="2873" spans="1:11" x14ac:dyDescent="0.25">
      <c r="A2873" s="65">
        <v>44501</v>
      </c>
      <c r="B2873" s="66" t="s">
        <v>211</v>
      </c>
      <c r="C2873" s="66" t="s">
        <v>137</v>
      </c>
      <c r="D2873" s="67">
        <v>1322477.3499999901</v>
      </c>
      <c r="E2873" s="66">
        <v>1.2881</v>
      </c>
      <c r="F2873" s="67">
        <v>1703483.0745349999</v>
      </c>
      <c r="G2873" s="66" t="s">
        <v>27</v>
      </c>
      <c r="H2873" s="68">
        <v>8.0698096543552304E-3</v>
      </c>
      <c r="I2873" s="87">
        <v>13746.784160913199</v>
      </c>
      <c r="J2873" s="69" t="str">
        <f>_xlfn.XLOOKUP(SimpleBB[[#This Row],[customer_code]],'Input  - indicative charges'!$B$13:$B$69,'Input  - indicative charges'!$E$13:$E$69)</f>
        <v>Lower North Island distributor</v>
      </c>
      <c r="K2873" s="70">
        <f t="shared" si="44"/>
        <v>12708.263279049141</v>
      </c>
    </row>
    <row r="2874" spans="1:11" x14ac:dyDescent="0.25">
      <c r="A2874" s="65">
        <v>44501</v>
      </c>
      <c r="B2874" s="66" t="s">
        <v>211</v>
      </c>
      <c r="C2874" s="66" t="s">
        <v>137</v>
      </c>
      <c r="D2874" s="67">
        <v>1322477.3499999901</v>
      </c>
      <c r="E2874" s="66">
        <v>1.2881</v>
      </c>
      <c r="F2874" s="67">
        <v>1703483.0745349999</v>
      </c>
      <c r="G2874" s="66" t="s">
        <v>29</v>
      </c>
      <c r="H2874" s="68">
        <v>8.5937625146997598E-3</v>
      </c>
      <c r="I2874" s="87">
        <v>14639.3289903643</v>
      </c>
      <c r="J2874" s="69" t="str">
        <f>_xlfn.XLOOKUP(SimpleBB[[#This Row],[customer_code]],'Input  - indicative charges'!$B$13:$B$69,'Input  - indicative charges'!$E$13:$E$69)</f>
        <v>Lower North Island distributor</v>
      </c>
      <c r="K2874" s="70">
        <f t="shared" si="44"/>
        <v>13533.379506106065</v>
      </c>
    </row>
    <row r="2875" spans="1:11" x14ac:dyDescent="0.25">
      <c r="A2875" s="65">
        <v>44501</v>
      </c>
      <c r="B2875" s="66" t="s">
        <v>211</v>
      </c>
      <c r="C2875" s="66" t="s">
        <v>137</v>
      </c>
      <c r="D2875" s="67">
        <v>1322477.3499999901</v>
      </c>
      <c r="E2875" s="66">
        <v>1.2881</v>
      </c>
      <c r="F2875" s="67">
        <v>1703483.0745349999</v>
      </c>
      <c r="G2875" s="66" t="s">
        <v>31</v>
      </c>
      <c r="H2875" s="68">
        <v>3.0137135200613102E-5</v>
      </c>
      <c r="I2875" s="87">
        <v>51.338099729217397</v>
      </c>
      <c r="J2875" s="69" t="str">
        <f>_xlfn.XLOOKUP(SimpleBB[[#This Row],[customer_code]],'Input  - indicative charges'!$B$13:$B$69,'Input  - indicative charges'!$E$13:$E$69)</f>
        <v>Major Industrial</v>
      </c>
      <c r="K2875" s="70">
        <f t="shared" si="44"/>
        <v>47.45968802361962</v>
      </c>
    </row>
    <row r="2876" spans="1:11" x14ac:dyDescent="0.25">
      <c r="A2876" s="65">
        <v>44501</v>
      </c>
      <c r="B2876" s="66" t="s">
        <v>211</v>
      </c>
      <c r="C2876" s="66" t="s">
        <v>137</v>
      </c>
      <c r="D2876" s="67">
        <v>1322477.3499999901</v>
      </c>
      <c r="E2876" s="66">
        <v>1.2881</v>
      </c>
      <c r="F2876" s="67">
        <v>1703483.0745349999</v>
      </c>
      <c r="G2876" s="66" t="s">
        <v>34</v>
      </c>
      <c r="H2876" s="68">
        <v>7.23884078974592E-4</v>
      </c>
      <c r="I2876" s="87">
        <v>1233.12427645857</v>
      </c>
      <c r="J2876" s="69" t="str">
        <f>_xlfn.XLOOKUP(SimpleBB[[#This Row],[customer_code]],'Input  - indicative charges'!$B$13:$B$69,'Input  - indicative charges'!$E$13:$E$69)</f>
        <v>Major Industrial</v>
      </c>
      <c r="K2876" s="70">
        <f t="shared" si="44"/>
        <v>1139.966102441625</v>
      </c>
    </row>
    <row r="2877" spans="1:11" x14ac:dyDescent="0.25">
      <c r="A2877" s="65">
        <v>44501</v>
      </c>
      <c r="B2877" s="66" t="s">
        <v>211</v>
      </c>
      <c r="C2877" s="66" t="s">
        <v>137</v>
      </c>
      <c r="D2877" s="67">
        <v>1322477.3499999901</v>
      </c>
      <c r="E2877" s="66">
        <v>1.2881</v>
      </c>
      <c r="F2877" s="67">
        <v>1703483.0745349999</v>
      </c>
      <c r="G2877" s="66" t="s">
        <v>36</v>
      </c>
      <c r="H2877" s="68">
        <v>4.4348831014478802E-3</v>
      </c>
      <c r="I2877" s="87">
        <v>7554.7483008577501</v>
      </c>
      <c r="J2877" s="69" t="str">
        <f>_xlfn.XLOOKUP(SimpleBB[[#This Row],[customer_code]],'Input  - indicative charges'!$B$13:$B$69,'Input  - indicative charges'!$E$13:$E$69)</f>
        <v>Upper South Island distributor</v>
      </c>
      <c r="K2877" s="70">
        <f t="shared" si="44"/>
        <v>6984.013809370208</v>
      </c>
    </row>
    <row r="2878" spans="1:11" x14ac:dyDescent="0.25">
      <c r="A2878" s="65">
        <v>44501</v>
      </c>
      <c r="B2878" s="66" t="s">
        <v>211</v>
      </c>
      <c r="C2878" s="66" t="s">
        <v>137</v>
      </c>
      <c r="D2878" s="67">
        <v>1322477.3499999901</v>
      </c>
      <c r="E2878" s="66">
        <v>1.2881</v>
      </c>
      <c r="F2878" s="67">
        <v>1703483.0745349999</v>
      </c>
      <c r="G2878" s="66" t="s">
        <v>38</v>
      </c>
      <c r="H2878" s="68">
        <v>4.67503767614802E-5</v>
      </c>
      <c r="I2878" s="87">
        <v>79.638475541315898</v>
      </c>
      <c r="J2878" s="69" t="str">
        <f>_xlfn.XLOOKUP(SimpleBB[[#This Row],[customer_code]],'Input  - indicative charges'!$B$13:$B$69,'Input  - indicative charges'!$E$13:$E$69)</f>
        <v>North Island generation</v>
      </c>
      <c r="K2878" s="70">
        <f t="shared" si="44"/>
        <v>73.622070622073863</v>
      </c>
    </row>
    <row r="2879" spans="1:11" x14ac:dyDescent="0.25">
      <c r="A2879" s="65">
        <v>44501</v>
      </c>
      <c r="B2879" s="66" t="s">
        <v>211</v>
      </c>
      <c r="C2879" s="66" t="s">
        <v>137</v>
      </c>
      <c r="D2879" s="67">
        <v>1322477.3499999901</v>
      </c>
      <c r="E2879" s="66">
        <v>1.2881</v>
      </c>
      <c r="F2879" s="67">
        <v>1703483.0745349999</v>
      </c>
      <c r="G2879" s="66" t="s">
        <v>40</v>
      </c>
      <c r="H2879" s="68">
        <v>1.45774250555911E-5</v>
      </c>
      <c r="I2879" s="87">
        <v>24.832396852502001</v>
      </c>
      <c r="J2879" s="69" t="str">
        <f>_xlfn.XLOOKUP(SimpleBB[[#This Row],[customer_code]],'Input  - indicative charges'!$B$13:$B$69,'Input  - indicative charges'!$E$13:$E$69)</f>
        <v>North Island generation</v>
      </c>
      <c r="K2879" s="70">
        <f t="shared" si="44"/>
        <v>22.956397173145319</v>
      </c>
    </row>
    <row r="2880" spans="1:11" x14ac:dyDescent="0.25">
      <c r="A2880" s="65">
        <v>44501</v>
      </c>
      <c r="B2880" s="66" t="s">
        <v>211</v>
      </c>
      <c r="C2880" s="66" t="s">
        <v>137</v>
      </c>
      <c r="D2880" s="67">
        <v>1322477.3499999901</v>
      </c>
      <c r="E2880" s="66">
        <v>1.2881</v>
      </c>
      <c r="F2880" s="67">
        <v>1703483.0745349999</v>
      </c>
      <c r="G2880" s="66" t="s">
        <v>42</v>
      </c>
      <c r="H2880" s="68">
        <v>0.25267538700680497</v>
      </c>
      <c r="I2880" s="87">
        <v>430428.24511767301</v>
      </c>
      <c r="J2880" s="69" t="str">
        <f>_xlfn.XLOOKUP(SimpleBB[[#This Row],[customer_code]],'Input  - indicative charges'!$B$13:$B$69,'Input  - indicative charges'!$E$13:$E$69)</f>
        <v>South Island generation</v>
      </c>
      <c r="K2880" s="70">
        <f t="shared" si="44"/>
        <v>397910.91484854696</v>
      </c>
    </row>
    <row r="2881" spans="1:11" x14ac:dyDescent="0.25">
      <c r="A2881" s="65">
        <v>44501</v>
      </c>
      <c r="B2881" s="66" t="s">
        <v>211</v>
      </c>
      <c r="C2881" s="66" t="s">
        <v>137</v>
      </c>
      <c r="D2881" s="67">
        <v>1322477.3499999901</v>
      </c>
      <c r="E2881" s="66">
        <v>1.2881</v>
      </c>
      <c r="F2881" s="67">
        <v>1703483.0745349999</v>
      </c>
      <c r="G2881" s="66" t="s">
        <v>44</v>
      </c>
      <c r="H2881" s="68">
        <v>5.59587066061445E-4</v>
      </c>
      <c r="I2881" s="87">
        <v>953.24709576436999</v>
      </c>
      <c r="J2881" s="69" t="str">
        <f>_xlfn.XLOOKUP(SimpleBB[[#This Row],[customer_code]],'Input  - indicative charges'!$B$13:$B$69,'Input  - indicative charges'!$E$13:$E$69)</f>
        <v>Major Industrial</v>
      </c>
      <c r="K2881" s="70">
        <f t="shared" si="44"/>
        <v>881.23265202687526</v>
      </c>
    </row>
    <row r="2882" spans="1:11" x14ac:dyDescent="0.25">
      <c r="A2882" s="65">
        <v>44501</v>
      </c>
      <c r="B2882" s="66" t="s">
        <v>211</v>
      </c>
      <c r="C2882" s="66" t="s">
        <v>137</v>
      </c>
      <c r="D2882" s="67">
        <v>1322477.3499999901</v>
      </c>
      <c r="E2882" s="66">
        <v>1.2881</v>
      </c>
      <c r="F2882" s="67">
        <v>1703483.0745349999</v>
      </c>
      <c r="G2882" s="66" t="s">
        <v>46</v>
      </c>
      <c r="H2882" s="68">
        <v>8.4418694751931499E-3</v>
      </c>
      <c r="I2882" s="87">
        <v>14380.5817684252</v>
      </c>
      <c r="J2882" s="69" t="str">
        <f>_xlfn.XLOOKUP(SimpleBB[[#This Row],[customer_code]],'Input  - indicative charges'!$B$13:$B$69,'Input  - indicative charges'!$E$13:$E$69)</f>
        <v>Upper South Island distributor</v>
      </c>
      <c r="K2882" s="70">
        <f t="shared" si="44"/>
        <v>13294.179720859258</v>
      </c>
    </row>
    <row r="2883" spans="1:11" x14ac:dyDescent="0.25">
      <c r="A2883" s="65">
        <v>44501</v>
      </c>
      <c r="B2883" s="66" t="s">
        <v>211</v>
      </c>
      <c r="C2883" s="66" t="s">
        <v>137</v>
      </c>
      <c r="D2883" s="67">
        <v>1322477.3499999901</v>
      </c>
      <c r="E2883" s="66">
        <v>1.2881</v>
      </c>
      <c r="F2883" s="67">
        <v>1703483.0745349999</v>
      </c>
      <c r="G2883" s="66" t="s">
        <v>48</v>
      </c>
      <c r="H2883" s="68">
        <v>1.16456763628202E-2</v>
      </c>
      <c r="I2883" s="87">
        <v>19838.212575576599</v>
      </c>
      <c r="J2883" s="69" t="str">
        <f>_xlfn.XLOOKUP(SimpleBB[[#This Row],[customer_code]],'Input  - indicative charges'!$B$13:$B$69,'Input  - indicative charges'!$E$13:$E$69)</f>
        <v>North Island generation</v>
      </c>
      <c r="K2883" s="70">
        <f t="shared" si="44"/>
        <v>18339.505839700574</v>
      </c>
    </row>
    <row r="2884" spans="1:11" x14ac:dyDescent="0.25">
      <c r="A2884" s="65">
        <v>44501</v>
      </c>
      <c r="B2884" s="66" t="s">
        <v>211</v>
      </c>
      <c r="C2884" s="66" t="s">
        <v>137</v>
      </c>
      <c r="D2884" s="67">
        <v>1322477.3499999901</v>
      </c>
      <c r="E2884" s="66">
        <v>1.2881</v>
      </c>
      <c r="F2884" s="67">
        <v>1703483.0745349999</v>
      </c>
      <c r="G2884" s="66" t="s">
        <v>50</v>
      </c>
      <c r="H2884" s="68">
        <v>2.4450932327074498E-3</v>
      </c>
      <c r="I2884" s="87">
        <v>4165.1749375772097</v>
      </c>
      <c r="J2884" s="69" t="str">
        <f>_xlfn.XLOOKUP(SimpleBB[[#This Row],[customer_code]],'Input  - indicative charges'!$B$13:$B$69,'Input  - indicative charges'!$E$13:$E$69)</f>
        <v>North Island generation</v>
      </c>
      <c r="K2884" s="70">
        <f t="shared" si="44"/>
        <v>3850.5107151192778</v>
      </c>
    </row>
    <row r="2885" spans="1:11" x14ac:dyDescent="0.25">
      <c r="A2885" s="65">
        <v>44501</v>
      </c>
      <c r="B2885" s="66" t="s">
        <v>211</v>
      </c>
      <c r="C2885" s="66" t="s">
        <v>137</v>
      </c>
      <c r="D2885" s="67">
        <v>1322477.3499999901</v>
      </c>
      <c r="E2885" s="66">
        <v>1.2881</v>
      </c>
      <c r="F2885" s="67">
        <v>1703483.0745349999</v>
      </c>
      <c r="G2885" s="66" t="s">
        <v>52</v>
      </c>
      <c r="H2885" s="68">
        <v>4.9137954314103904E-3</v>
      </c>
      <c r="I2885" s="87">
        <v>8370.5673491350099</v>
      </c>
      <c r="J2885" s="69" t="str">
        <f>_xlfn.XLOOKUP(SimpleBB[[#This Row],[customer_code]],'Input  - indicative charges'!$B$13:$B$69,'Input  - indicative charges'!$E$13:$E$69)</f>
        <v>North Island generation</v>
      </c>
      <c r="K2885" s="70">
        <f t="shared" si="44"/>
        <v>7738.2006164235599</v>
      </c>
    </row>
    <row r="2886" spans="1:11" x14ac:dyDescent="0.25">
      <c r="A2886" s="65">
        <v>44501</v>
      </c>
      <c r="B2886" s="66" t="s">
        <v>211</v>
      </c>
      <c r="C2886" s="66" t="s">
        <v>137</v>
      </c>
      <c r="D2886" s="67">
        <v>1322477.3499999901</v>
      </c>
      <c r="E2886" s="66">
        <v>1.2881</v>
      </c>
      <c r="F2886" s="67">
        <v>1703483.0745349999</v>
      </c>
      <c r="G2886" s="66" t="s">
        <v>54</v>
      </c>
      <c r="H2886" s="68">
        <v>7.0759748136511804E-4</v>
      </c>
      <c r="I2886" s="87">
        <v>1205.3803330890701</v>
      </c>
      <c r="J2886" s="69" t="str">
        <f>_xlfn.XLOOKUP(SimpleBB[[#This Row],[customer_code]],'Input  - indicative charges'!$B$13:$B$69,'Input  - indicative charges'!$E$13:$E$69)</f>
        <v>Upper South Island distributor</v>
      </c>
      <c r="K2886" s="70">
        <f t="shared" si="44"/>
        <v>1114.318115784416</v>
      </c>
    </row>
    <row r="2887" spans="1:11" x14ac:dyDescent="0.25">
      <c r="A2887" s="65">
        <v>44501</v>
      </c>
      <c r="B2887" s="66" t="s">
        <v>211</v>
      </c>
      <c r="C2887" s="66" t="s">
        <v>137</v>
      </c>
      <c r="D2887" s="67">
        <v>1322477.3499999901</v>
      </c>
      <c r="E2887" s="66">
        <v>1.2881</v>
      </c>
      <c r="F2887" s="67">
        <v>1703483.0745349999</v>
      </c>
      <c r="G2887" s="66" t="s">
        <v>56</v>
      </c>
      <c r="H2887" s="68">
        <v>3.03358020556041E-2</v>
      </c>
      <c r="I2887" s="87">
        <v>51676.525354165598</v>
      </c>
      <c r="J2887" s="69" t="str">
        <f>_xlfn.XLOOKUP(SimpleBB[[#This Row],[customer_code]],'Input  - indicative charges'!$B$13:$B$69,'Input  - indicative charges'!$E$13:$E$69)</f>
        <v>Upper North Island distributor</v>
      </c>
      <c r="K2887" s="70">
        <f t="shared" si="44"/>
        <v>47772.546790577428</v>
      </c>
    </row>
    <row r="2888" spans="1:11" x14ac:dyDescent="0.25">
      <c r="A2888" s="65">
        <v>44501</v>
      </c>
      <c r="B2888" s="66" t="s">
        <v>211</v>
      </c>
      <c r="C2888" s="66" t="s">
        <v>137</v>
      </c>
      <c r="D2888" s="67">
        <v>1322477.3499999901</v>
      </c>
      <c r="E2888" s="66">
        <v>1.2881</v>
      </c>
      <c r="F2888" s="67">
        <v>1703483.0745349999</v>
      </c>
      <c r="G2888" s="66" t="s">
        <v>58</v>
      </c>
      <c r="H2888" s="68">
        <v>3.0315642051337798E-3</v>
      </c>
      <c r="I2888" s="87">
        <v>5164.2183128115403</v>
      </c>
      <c r="J2888" s="69" t="str">
        <f>_xlfn.XLOOKUP(SimpleBB[[#This Row],[customer_code]],'Input  - indicative charges'!$B$13:$B$69,'Input  - indicative charges'!$E$13:$E$69)</f>
        <v>North Island generation</v>
      </c>
      <c r="K2888" s="70">
        <f t="shared" si="44"/>
        <v>4774.0798998139153</v>
      </c>
    </row>
    <row r="2889" spans="1:11" x14ac:dyDescent="0.25">
      <c r="A2889" s="65">
        <v>44501</v>
      </c>
      <c r="B2889" s="66" t="s">
        <v>211</v>
      </c>
      <c r="C2889" s="66" t="s">
        <v>137</v>
      </c>
      <c r="D2889" s="67">
        <v>1322477.3499999901</v>
      </c>
      <c r="E2889" s="66">
        <v>1.2881</v>
      </c>
      <c r="F2889" s="67">
        <v>1703483.0745349999</v>
      </c>
      <c r="G2889" s="66" t="s">
        <v>60</v>
      </c>
      <c r="H2889" s="68">
        <v>1.50382416660236E-2</v>
      </c>
      <c r="I2889" s="87">
        <v>25617.3901488382</v>
      </c>
      <c r="J2889" s="69" t="str">
        <f>_xlfn.XLOOKUP(SimpleBB[[#This Row],[customer_code]],'Input  - indicative charges'!$B$13:$B$69,'Input  - indicative charges'!$E$13:$E$69)</f>
        <v>Major Industrial</v>
      </c>
      <c r="K2889" s="70">
        <f t="shared" si="44"/>
        <v>23682.087004698355</v>
      </c>
    </row>
    <row r="2890" spans="1:11" x14ac:dyDescent="0.25">
      <c r="A2890" s="65">
        <v>44501</v>
      </c>
      <c r="B2890" s="66" t="s">
        <v>211</v>
      </c>
      <c r="C2890" s="66" t="s">
        <v>137</v>
      </c>
      <c r="D2890" s="67">
        <v>1322477.3499999901</v>
      </c>
      <c r="E2890" s="66">
        <v>1.2881</v>
      </c>
      <c r="F2890" s="67">
        <v>1703483.0745349999</v>
      </c>
      <c r="G2890" s="66" t="s">
        <v>62</v>
      </c>
      <c r="H2890" s="68">
        <v>1.15070896719736E-2</v>
      </c>
      <c r="I2890" s="87">
        <v>19602.132493363599</v>
      </c>
      <c r="J2890" s="69" t="str">
        <f>_xlfn.XLOOKUP(SimpleBB[[#This Row],[customer_code]],'Input  - indicative charges'!$B$13:$B$69,'Input  - indicative charges'!$E$13:$E$69)</f>
        <v>Major Industrial</v>
      </c>
      <c r="K2890" s="70">
        <f t="shared" si="44"/>
        <v>18121.260772011734</v>
      </c>
    </row>
    <row r="2891" spans="1:11" x14ac:dyDescent="0.25">
      <c r="A2891" s="65">
        <v>44501</v>
      </c>
      <c r="B2891" s="66" t="s">
        <v>211</v>
      </c>
      <c r="C2891" s="66" t="s">
        <v>137</v>
      </c>
      <c r="D2891" s="67">
        <v>1322477.3499999901</v>
      </c>
      <c r="E2891" s="66">
        <v>1.2881</v>
      </c>
      <c r="F2891" s="67">
        <v>1703483.0745349999</v>
      </c>
      <c r="G2891" s="66" t="s">
        <v>64</v>
      </c>
      <c r="H2891" s="68">
        <v>5.9545007970645603E-4</v>
      </c>
      <c r="I2891" s="87">
        <v>1014.33913251046</v>
      </c>
      <c r="J2891" s="69" t="str">
        <f>_xlfn.XLOOKUP(SimpleBB[[#This Row],[customer_code]],'Input  - indicative charges'!$B$13:$B$69,'Input  - indicative charges'!$E$13:$E$69)</f>
        <v>Major Industrial</v>
      </c>
      <c r="K2891" s="70">
        <f t="shared" si="44"/>
        <v>937.70940165317347</v>
      </c>
    </row>
    <row r="2892" spans="1:11" x14ac:dyDescent="0.25">
      <c r="A2892" s="65">
        <v>44501</v>
      </c>
      <c r="B2892" s="66" t="s">
        <v>211</v>
      </c>
      <c r="C2892" s="66" t="s">
        <v>137</v>
      </c>
      <c r="D2892" s="67">
        <v>1322477.3499999901</v>
      </c>
      <c r="E2892" s="66">
        <v>1.2881</v>
      </c>
      <c r="F2892" s="67">
        <v>1703483.0745349999</v>
      </c>
      <c r="G2892" s="66" t="s">
        <v>66</v>
      </c>
      <c r="H2892" s="68">
        <v>4.4803803834727998E-2</v>
      </c>
      <c r="I2892" s="87">
        <v>76322.521507245503</v>
      </c>
      <c r="J2892" s="69" t="str">
        <f>_xlfn.XLOOKUP(SimpleBB[[#This Row],[customer_code]],'Input  - indicative charges'!$B$13:$B$69,'Input  - indicative charges'!$E$13:$E$69)</f>
        <v>Upper South Island distributor</v>
      </c>
      <c r="K2892" s="70">
        <f t="shared" si="44"/>
        <v>70556.625177312308</v>
      </c>
    </row>
    <row r="2893" spans="1:11" x14ac:dyDescent="0.25">
      <c r="A2893" s="65">
        <v>44501</v>
      </c>
      <c r="B2893" s="66" t="s">
        <v>211</v>
      </c>
      <c r="C2893" s="66" t="s">
        <v>137</v>
      </c>
      <c r="D2893" s="67">
        <v>1322477.3499999901</v>
      </c>
      <c r="E2893" s="66">
        <v>1.2881</v>
      </c>
      <c r="F2893" s="67">
        <v>1703483.0745349999</v>
      </c>
      <c r="G2893" s="66" t="s">
        <v>68</v>
      </c>
      <c r="H2893" s="68">
        <v>1.18214068410235E-2</v>
      </c>
      <c r="I2893" s="87">
        <v>20137.566470875801</v>
      </c>
      <c r="J2893" s="69" t="str">
        <f>_xlfn.XLOOKUP(SimpleBB[[#This Row],[customer_code]],'Input  - indicative charges'!$B$13:$B$69,'Input  - indicative charges'!$E$13:$E$69)</f>
        <v>Major Industrial</v>
      </c>
      <c r="K2893" s="70">
        <f t="shared" si="44"/>
        <v>18616.244607876477</v>
      </c>
    </row>
    <row r="2894" spans="1:11" x14ac:dyDescent="0.25">
      <c r="A2894" s="65">
        <v>44501</v>
      </c>
      <c r="B2894" s="66" t="s">
        <v>211</v>
      </c>
      <c r="C2894" s="66" t="s">
        <v>137</v>
      </c>
      <c r="D2894" s="67">
        <v>1322477.3499999901</v>
      </c>
      <c r="E2894" s="66">
        <v>1.2881</v>
      </c>
      <c r="F2894" s="67">
        <v>1703483.0745349999</v>
      </c>
      <c r="G2894" s="66" t="s">
        <v>70</v>
      </c>
      <c r="H2894" s="68">
        <v>5.5968341648645697E-2</v>
      </c>
      <c r="I2894" s="87">
        <v>95341.122708260198</v>
      </c>
      <c r="J2894" s="69" t="str">
        <f>_xlfn.XLOOKUP(SimpleBB[[#This Row],[customer_code]],'Input  - indicative charges'!$B$13:$B$69,'Input  - indicative charges'!$E$13:$E$69)</f>
        <v>Lower North Island distributor</v>
      </c>
      <c r="K2894" s="70">
        <f t="shared" ref="K2894:K2957" si="45">I2894*$L$9</f>
        <v>88138.438380501437</v>
      </c>
    </row>
    <row r="2895" spans="1:11" x14ac:dyDescent="0.25">
      <c r="A2895" s="65">
        <v>44501</v>
      </c>
      <c r="B2895" s="66" t="s">
        <v>211</v>
      </c>
      <c r="C2895" s="66" t="s">
        <v>137</v>
      </c>
      <c r="D2895" s="67">
        <v>1322477.3499999901</v>
      </c>
      <c r="E2895" s="66">
        <v>1.2881</v>
      </c>
      <c r="F2895" s="67">
        <v>1703483.0745349999</v>
      </c>
      <c r="G2895" s="66" t="s">
        <v>72</v>
      </c>
      <c r="H2895" s="68">
        <v>5.3934675331619901E-3</v>
      </c>
      <c r="I2895" s="87">
        <v>9187.6806557955006</v>
      </c>
      <c r="J2895" s="69" t="str">
        <f>_xlfn.XLOOKUP(SimpleBB[[#This Row],[customer_code]],'Input  - indicative charges'!$B$13:$B$69,'Input  - indicative charges'!$E$13:$E$69)</f>
        <v>Lower South Island distributor</v>
      </c>
      <c r="K2895" s="70">
        <f t="shared" si="45"/>
        <v>8493.5839052207648</v>
      </c>
    </row>
    <row r="2896" spans="1:11" x14ac:dyDescent="0.25">
      <c r="A2896" s="65">
        <v>44501</v>
      </c>
      <c r="B2896" s="66" t="s">
        <v>211</v>
      </c>
      <c r="C2896" s="66" t="s">
        <v>137</v>
      </c>
      <c r="D2896" s="67">
        <v>1322477.3499999901</v>
      </c>
      <c r="E2896" s="66">
        <v>1.2881</v>
      </c>
      <c r="F2896" s="67">
        <v>1703483.0745349999</v>
      </c>
      <c r="G2896" s="66" t="s">
        <v>74</v>
      </c>
      <c r="H2896" s="68">
        <v>7.2885734749365399E-5</v>
      </c>
      <c r="I2896" s="87">
        <v>124.159615520591</v>
      </c>
      <c r="J2896" s="69" t="str">
        <f>_xlfn.XLOOKUP(SimpleBB[[#This Row],[customer_code]],'Input  - indicative charges'!$B$13:$B$69,'Input  - indicative charges'!$E$13:$E$69)</f>
        <v>Major Industrial</v>
      </c>
      <c r="K2896" s="70">
        <f t="shared" si="45"/>
        <v>114.77979607387459</v>
      </c>
    </row>
    <row r="2897" spans="1:11" x14ac:dyDescent="0.25">
      <c r="A2897" s="65">
        <v>44501</v>
      </c>
      <c r="B2897" s="66" t="s">
        <v>211</v>
      </c>
      <c r="C2897" s="66" t="s">
        <v>137</v>
      </c>
      <c r="D2897" s="67">
        <v>1322477.3499999901</v>
      </c>
      <c r="E2897" s="66">
        <v>1.2881</v>
      </c>
      <c r="F2897" s="67">
        <v>1703483.0745349999</v>
      </c>
      <c r="G2897" s="66" t="s">
        <v>76</v>
      </c>
      <c r="H2897" s="68">
        <v>9.4578372750270105E-4</v>
      </c>
      <c r="I2897" s="87">
        <v>1611.12657197147</v>
      </c>
      <c r="J2897" s="69" t="str">
        <f>_xlfn.XLOOKUP(SimpleBB[[#This Row],[customer_code]],'Input  - indicative charges'!$B$13:$B$69,'Input  - indicative charges'!$E$13:$E$69)</f>
        <v>Lower North Island distributor</v>
      </c>
      <c r="K2897" s="70">
        <f t="shared" si="45"/>
        <v>1489.4116625982745</v>
      </c>
    </row>
    <row r="2898" spans="1:11" x14ac:dyDescent="0.25">
      <c r="A2898" s="65">
        <v>44501</v>
      </c>
      <c r="B2898" s="66" t="s">
        <v>211</v>
      </c>
      <c r="C2898" s="66" t="s">
        <v>137</v>
      </c>
      <c r="D2898" s="67">
        <v>1322477.3499999901</v>
      </c>
      <c r="E2898" s="66">
        <v>1.2881</v>
      </c>
      <c r="F2898" s="67">
        <v>1703483.0745349999</v>
      </c>
      <c r="G2898" s="66" t="s">
        <v>78</v>
      </c>
      <c r="H2898" s="68">
        <v>4.6182561553374303E-5</v>
      </c>
      <c r="I2898" s="87">
        <v>78.671211944844003</v>
      </c>
      <c r="J2898" s="69" t="str">
        <f>_xlfn.XLOOKUP(SimpleBB[[#This Row],[customer_code]],'Input  - indicative charges'!$B$13:$B$69,'Input  - indicative charges'!$E$13:$E$69)</f>
        <v>North Island generation</v>
      </c>
      <c r="K2898" s="70">
        <f t="shared" si="45"/>
        <v>72.72788036635167</v>
      </c>
    </row>
    <row r="2899" spans="1:11" x14ac:dyDescent="0.25">
      <c r="A2899" s="65">
        <v>44501</v>
      </c>
      <c r="B2899" s="66" t="s">
        <v>211</v>
      </c>
      <c r="C2899" s="66" t="s">
        <v>137</v>
      </c>
      <c r="D2899" s="67">
        <v>1322477.3499999901</v>
      </c>
      <c r="E2899" s="66">
        <v>1.2881</v>
      </c>
      <c r="F2899" s="67">
        <v>1703483.0745349999</v>
      </c>
      <c r="G2899" s="66" t="s">
        <v>80</v>
      </c>
      <c r="H2899" s="68">
        <v>1.1176595434912099E-5</v>
      </c>
      <c r="I2899" s="87">
        <v>19.039141154297901</v>
      </c>
      <c r="J2899" s="69" t="str">
        <f>_xlfn.XLOOKUP(SimpleBB[[#This Row],[customer_code]],'Input  - indicative charges'!$B$13:$B$69,'Input  - indicative charges'!$E$13:$E$69)</f>
        <v>Major Industrial</v>
      </c>
      <c r="K2899" s="70">
        <f t="shared" si="45"/>
        <v>17.600801435710054</v>
      </c>
    </row>
    <row r="2900" spans="1:11" x14ac:dyDescent="0.25">
      <c r="A2900" s="65">
        <v>44501</v>
      </c>
      <c r="B2900" s="66" t="s">
        <v>211</v>
      </c>
      <c r="C2900" s="66" t="s">
        <v>137</v>
      </c>
      <c r="D2900" s="67">
        <v>1322477.3499999901</v>
      </c>
      <c r="E2900" s="66">
        <v>1.2881</v>
      </c>
      <c r="F2900" s="67">
        <v>1703483.0745349999</v>
      </c>
      <c r="G2900" s="66" t="s">
        <v>82</v>
      </c>
      <c r="H2900" s="68">
        <v>9.1573146021038301E-3</v>
      </c>
      <c r="I2900" s="87">
        <v>15599.330432876</v>
      </c>
      <c r="J2900" s="69" t="str">
        <f>_xlfn.XLOOKUP(SimpleBB[[#This Row],[customer_code]],'Input  - indicative charges'!$B$13:$B$69,'Input  - indicative charges'!$E$13:$E$69)</f>
        <v>Major Industrial</v>
      </c>
      <c r="K2900" s="70">
        <f t="shared" si="45"/>
        <v>14420.856237892855</v>
      </c>
    </row>
    <row r="2901" spans="1:11" x14ac:dyDescent="0.25">
      <c r="A2901" s="65">
        <v>44501</v>
      </c>
      <c r="B2901" s="66" t="s">
        <v>211</v>
      </c>
      <c r="C2901" s="66" t="s">
        <v>137</v>
      </c>
      <c r="D2901" s="67">
        <v>1322477.3499999901</v>
      </c>
      <c r="E2901" s="66">
        <v>1.2881</v>
      </c>
      <c r="F2901" s="67">
        <v>1703483.0745349999</v>
      </c>
      <c r="G2901" s="66" t="s">
        <v>84</v>
      </c>
      <c r="H2901" s="68">
        <v>2.3494520895671001E-7</v>
      </c>
      <c r="I2901" s="87">
        <v>0.40022518690084402</v>
      </c>
      <c r="J2901" s="69" t="str">
        <f>_xlfn.XLOOKUP(SimpleBB[[#This Row],[customer_code]],'Input  - indicative charges'!$B$13:$B$69,'Input  - indicative charges'!$E$13:$E$69)</f>
        <v>Major Industrial</v>
      </c>
      <c r="K2901" s="70">
        <f t="shared" si="45"/>
        <v>0.36998959076583776</v>
      </c>
    </row>
    <row r="2902" spans="1:11" x14ac:dyDescent="0.25">
      <c r="A2902" s="65">
        <v>44501</v>
      </c>
      <c r="B2902" s="66" t="s">
        <v>211</v>
      </c>
      <c r="C2902" s="66" t="s">
        <v>137</v>
      </c>
      <c r="D2902" s="67">
        <v>1322477.3499999901</v>
      </c>
      <c r="E2902" s="66">
        <v>1.2881</v>
      </c>
      <c r="F2902" s="67">
        <v>1703483.0745349999</v>
      </c>
      <c r="G2902" s="66" t="s">
        <v>86</v>
      </c>
      <c r="H2902" s="68">
        <v>3.3159788510307801E-5</v>
      </c>
      <c r="I2902" s="87">
        <v>56.487138482469497</v>
      </c>
      <c r="J2902" s="69" t="str">
        <f>_xlfn.XLOOKUP(SimpleBB[[#This Row],[customer_code]],'Input  - indicative charges'!$B$13:$B$69,'Input  - indicative charges'!$E$13:$E$69)</f>
        <v>North Island generation</v>
      </c>
      <c r="K2902" s="70">
        <f t="shared" si="45"/>
        <v>52.219735125865512</v>
      </c>
    </row>
    <row r="2903" spans="1:11" x14ac:dyDescent="0.25">
      <c r="A2903" s="65">
        <v>44501</v>
      </c>
      <c r="B2903" s="66" t="s">
        <v>211</v>
      </c>
      <c r="C2903" s="66" t="s">
        <v>137</v>
      </c>
      <c r="D2903" s="67">
        <v>1322477.3499999901</v>
      </c>
      <c r="E2903" s="66">
        <v>1.2881</v>
      </c>
      <c r="F2903" s="67">
        <v>1703483.0745349999</v>
      </c>
      <c r="G2903" s="66" t="s">
        <v>88</v>
      </c>
      <c r="H2903" s="68">
        <v>1.7732432903869301E-3</v>
      </c>
      <c r="I2903" s="87">
        <v>3020.6899322068898</v>
      </c>
      <c r="J2903" s="69" t="str">
        <f>_xlfn.XLOOKUP(SimpleBB[[#This Row],[customer_code]],'Input  - indicative charges'!$B$13:$B$69,'Input  - indicative charges'!$E$13:$E$69)</f>
        <v>North Island generation</v>
      </c>
      <c r="K2903" s="70">
        <f t="shared" si="45"/>
        <v>2792.4875006045163</v>
      </c>
    </row>
    <row r="2904" spans="1:11" x14ac:dyDescent="0.25">
      <c r="A2904" s="65">
        <v>44501</v>
      </c>
      <c r="B2904" s="66" t="s">
        <v>211</v>
      </c>
      <c r="C2904" s="66" t="s">
        <v>137</v>
      </c>
      <c r="D2904" s="67">
        <v>1322477.3499999901</v>
      </c>
      <c r="E2904" s="66">
        <v>1.2881</v>
      </c>
      <c r="F2904" s="67">
        <v>1703483.0745349999</v>
      </c>
      <c r="G2904" s="66" t="s">
        <v>90</v>
      </c>
      <c r="H2904" s="68">
        <v>8.5274623882075698E-3</v>
      </c>
      <c r="I2904" s="87">
        <v>14526.3878470454</v>
      </c>
      <c r="J2904" s="69" t="str">
        <f>_xlfn.XLOOKUP(SimpleBB[[#This Row],[customer_code]],'Input  - indicative charges'!$B$13:$B$69,'Input  - indicative charges'!$E$13:$E$69)</f>
        <v>Upper South Island distributor</v>
      </c>
      <c r="K2904" s="70">
        <f t="shared" si="45"/>
        <v>13428.970666370704</v>
      </c>
    </row>
    <row r="2905" spans="1:11" x14ac:dyDescent="0.25">
      <c r="A2905" s="65">
        <v>44501</v>
      </c>
      <c r="B2905" s="66" t="s">
        <v>211</v>
      </c>
      <c r="C2905" s="66" t="s">
        <v>137</v>
      </c>
      <c r="D2905" s="67">
        <v>1322477.3499999901</v>
      </c>
      <c r="E2905" s="66">
        <v>1.2881</v>
      </c>
      <c r="F2905" s="67">
        <v>1703483.0745349999</v>
      </c>
      <c r="G2905" s="66" t="s">
        <v>92</v>
      </c>
      <c r="H2905" s="68">
        <v>2.1563605213209701E-5</v>
      </c>
      <c r="I2905" s="87">
        <v>36.733236506657398</v>
      </c>
      <c r="J2905" s="69" t="str">
        <f>_xlfn.XLOOKUP(SimpleBB[[#This Row],[customer_code]],'Input  - indicative charges'!$B$13:$B$69,'Input  - indicative charges'!$E$13:$E$69)</f>
        <v>North Island generation</v>
      </c>
      <c r="K2905" s="70">
        <f t="shared" si="45"/>
        <v>33.958170518563733</v>
      </c>
    </row>
    <row r="2906" spans="1:11" x14ac:dyDescent="0.25">
      <c r="A2906" s="65">
        <v>44501</v>
      </c>
      <c r="B2906" s="66" t="s">
        <v>211</v>
      </c>
      <c r="C2906" s="66" t="s">
        <v>137</v>
      </c>
      <c r="D2906" s="67">
        <v>1322477.3499999901</v>
      </c>
      <c r="E2906" s="66">
        <v>1.2881</v>
      </c>
      <c r="F2906" s="67">
        <v>1703483.0745349999</v>
      </c>
      <c r="G2906" s="66" t="s">
        <v>94</v>
      </c>
      <c r="H2906" s="68">
        <v>1.27265944186499E-4</v>
      </c>
      <c r="I2906" s="87">
        <v>216.795381886418</v>
      </c>
      <c r="J2906" s="69" t="str">
        <f>_xlfn.XLOOKUP(SimpleBB[[#This Row],[customer_code]],'Input  - indicative charges'!$B$13:$B$69,'Input  - indicative charges'!$E$13:$E$69)</f>
        <v>North Island generation</v>
      </c>
      <c r="K2906" s="70">
        <f t="shared" si="45"/>
        <v>200.41725820707001</v>
      </c>
    </row>
    <row r="2907" spans="1:11" x14ac:dyDescent="0.25">
      <c r="A2907" s="65">
        <v>44501</v>
      </c>
      <c r="B2907" s="66" t="s">
        <v>211</v>
      </c>
      <c r="C2907" s="66" t="s">
        <v>137</v>
      </c>
      <c r="D2907" s="67">
        <v>1322477.3499999901</v>
      </c>
      <c r="E2907" s="66">
        <v>1.2881</v>
      </c>
      <c r="F2907" s="67">
        <v>1703483.0745349999</v>
      </c>
      <c r="G2907" s="66" t="s">
        <v>96</v>
      </c>
      <c r="H2907" s="68">
        <v>3.86666710727036E-3</v>
      </c>
      <c r="I2907" s="87">
        <v>6586.8019720962802</v>
      </c>
      <c r="J2907" s="69" t="str">
        <f>_xlfn.XLOOKUP(SimpleBB[[#This Row],[customer_code]],'Input  - indicative charges'!$B$13:$B$69,'Input  - indicative charges'!$E$13:$E$69)</f>
        <v>Upper North Island distributor</v>
      </c>
      <c r="K2907" s="70">
        <f t="shared" si="45"/>
        <v>6089.1923993661485</v>
      </c>
    </row>
    <row r="2908" spans="1:11" x14ac:dyDescent="0.25">
      <c r="A2908" s="65">
        <v>44501</v>
      </c>
      <c r="B2908" s="66" t="s">
        <v>211</v>
      </c>
      <c r="C2908" s="66" t="s">
        <v>137</v>
      </c>
      <c r="D2908" s="67">
        <v>1322477.3499999901</v>
      </c>
      <c r="E2908" s="66">
        <v>1.2881</v>
      </c>
      <c r="F2908" s="67">
        <v>1703483.0745349999</v>
      </c>
      <c r="G2908" s="66" t="s">
        <v>98</v>
      </c>
      <c r="H2908" s="68">
        <v>1.1544091504364E-3</v>
      </c>
      <c r="I2908" s="87">
        <v>1966.51644885674</v>
      </c>
      <c r="J2908" s="69" t="str">
        <f>_xlfn.XLOOKUP(SimpleBB[[#This Row],[customer_code]],'Input  - indicative charges'!$B$13:$B$69,'Input  - indicative charges'!$E$13:$E$69)</f>
        <v>Major Industrial</v>
      </c>
      <c r="K2908" s="70">
        <f t="shared" si="45"/>
        <v>1817.9530923101415</v>
      </c>
    </row>
    <row r="2909" spans="1:11" x14ac:dyDescent="0.25">
      <c r="A2909" s="65">
        <v>44501</v>
      </c>
      <c r="B2909" s="66" t="s">
        <v>211</v>
      </c>
      <c r="C2909" s="66" t="s">
        <v>137</v>
      </c>
      <c r="D2909" s="67">
        <v>1322477.3499999901</v>
      </c>
      <c r="E2909" s="66">
        <v>1.2881</v>
      </c>
      <c r="F2909" s="67">
        <v>1703483.0745349999</v>
      </c>
      <c r="G2909" s="66" t="s">
        <v>100</v>
      </c>
      <c r="H2909" s="68">
        <v>1.6701975183571599E-4</v>
      </c>
      <c r="I2909" s="87">
        <v>284.51532036517898</v>
      </c>
      <c r="J2909" s="69" t="str">
        <f>_xlfn.XLOOKUP(SimpleBB[[#This Row],[customer_code]],'Input  - indicative charges'!$B$13:$B$69,'Input  - indicative charges'!$E$13:$E$69)</f>
        <v>North Island generation</v>
      </c>
      <c r="K2909" s="70">
        <f t="shared" si="45"/>
        <v>263.02119505188443</v>
      </c>
    </row>
    <row r="2910" spans="1:11" x14ac:dyDescent="0.25">
      <c r="A2910" s="65">
        <v>44501</v>
      </c>
      <c r="B2910" s="66" t="s">
        <v>211</v>
      </c>
      <c r="C2910" s="66" t="s">
        <v>137</v>
      </c>
      <c r="D2910" s="67">
        <v>1322477.3499999901</v>
      </c>
      <c r="E2910" s="66">
        <v>1.2881</v>
      </c>
      <c r="F2910" s="67">
        <v>1703483.0745349999</v>
      </c>
      <c r="G2910" s="66" t="s">
        <v>102</v>
      </c>
      <c r="H2910" s="68">
        <v>4.9373182885677401E-2</v>
      </c>
      <c r="I2910" s="87">
        <v>84106.381381672501</v>
      </c>
      <c r="J2910" s="69" t="str">
        <f>_xlfn.XLOOKUP(SimpleBB[[#This Row],[customer_code]],'Input  - indicative charges'!$B$13:$B$69,'Input  - indicative charges'!$E$13:$E$69)</f>
        <v>Lower North Island distributor</v>
      </c>
      <c r="K2910" s="70">
        <f t="shared" si="45"/>
        <v>77752.44199188819</v>
      </c>
    </row>
    <row r="2911" spans="1:11" x14ac:dyDescent="0.25">
      <c r="A2911" s="65">
        <v>44501</v>
      </c>
      <c r="B2911" s="66" t="s">
        <v>211</v>
      </c>
      <c r="C2911" s="66" t="s">
        <v>137</v>
      </c>
      <c r="D2911" s="67">
        <v>1322477.3499999901</v>
      </c>
      <c r="E2911" s="66">
        <v>1.2881</v>
      </c>
      <c r="F2911" s="67">
        <v>1703483.0745349999</v>
      </c>
      <c r="G2911" s="66" t="s">
        <v>104</v>
      </c>
      <c r="H2911" s="68">
        <v>2.2215177095412299E-2</v>
      </c>
      <c r="I2911" s="87">
        <v>37843.178179832401</v>
      </c>
      <c r="J2911" s="69" t="str">
        <f>_xlfn.XLOOKUP(SimpleBB[[#This Row],[customer_code]],'Input  - indicative charges'!$B$13:$B$69,'Input  - indicative charges'!$E$13:$E$69)</f>
        <v>Lower North Island distributor</v>
      </c>
      <c r="K2911" s="70">
        <f t="shared" si="45"/>
        <v>34984.260027352473</v>
      </c>
    </row>
    <row r="2912" spans="1:11" x14ac:dyDescent="0.25">
      <c r="A2912" s="65">
        <v>44501</v>
      </c>
      <c r="B2912" s="66" t="s">
        <v>211</v>
      </c>
      <c r="C2912" s="66" t="s">
        <v>137</v>
      </c>
      <c r="D2912" s="67">
        <v>1322477.3499999901</v>
      </c>
      <c r="E2912" s="66">
        <v>1.2881</v>
      </c>
      <c r="F2912" s="67">
        <v>1703483.0745349999</v>
      </c>
      <c r="G2912" s="66" t="s">
        <v>106</v>
      </c>
      <c r="H2912" s="68">
        <v>0.23791843249049099</v>
      </c>
      <c r="I2912" s="87">
        <v>405290.02286745002</v>
      </c>
      <c r="J2912" s="69" t="str">
        <f>_xlfn.XLOOKUP(SimpleBB[[#This Row],[customer_code]],'Input  - indicative charges'!$B$13:$B$69,'Input  - indicative charges'!$E$13:$E$69)</f>
        <v>Upper North Island distributor</v>
      </c>
      <c r="K2912" s="70">
        <f t="shared" si="45"/>
        <v>374671.7963039038</v>
      </c>
    </row>
    <row r="2913" spans="1:11" x14ac:dyDescent="0.25">
      <c r="A2913" s="65">
        <v>44501</v>
      </c>
      <c r="B2913" s="66" t="s">
        <v>211</v>
      </c>
      <c r="C2913" s="66" t="s">
        <v>137</v>
      </c>
      <c r="D2913" s="67">
        <v>1322477.3499999901</v>
      </c>
      <c r="E2913" s="66">
        <v>1.2881</v>
      </c>
      <c r="F2913" s="67">
        <v>1703483.0745349999</v>
      </c>
      <c r="G2913" s="66" t="s">
        <v>108</v>
      </c>
      <c r="H2913" s="68">
        <v>6.5315644463429696E-3</v>
      </c>
      <c r="I2913" s="87">
        <v>11126.409484579801</v>
      </c>
      <c r="J2913" s="69" t="str">
        <f>_xlfn.XLOOKUP(SimpleBB[[#This Row],[customer_code]],'Input  - indicative charges'!$B$13:$B$69,'Input  - indicative charges'!$E$13:$E$69)</f>
        <v>Lower North Island distributor</v>
      </c>
      <c r="K2913" s="70">
        <f t="shared" si="45"/>
        <v>10285.848633791054</v>
      </c>
    </row>
    <row r="2914" spans="1:11" x14ac:dyDescent="0.25">
      <c r="A2914" s="65">
        <v>44501</v>
      </c>
      <c r="B2914" s="66" t="s">
        <v>211</v>
      </c>
      <c r="C2914" s="66" t="s">
        <v>137</v>
      </c>
      <c r="D2914" s="67">
        <v>1322477.3499999901</v>
      </c>
      <c r="E2914" s="66">
        <v>1.2881</v>
      </c>
      <c r="F2914" s="67">
        <v>1703483.0745349999</v>
      </c>
      <c r="G2914" s="66" t="s">
        <v>110</v>
      </c>
      <c r="H2914" s="68">
        <v>4.0623678180934097E-3</v>
      </c>
      <c r="I2914" s="87">
        <v>6920.1748206578104</v>
      </c>
      <c r="J2914" s="69" t="str">
        <f>_xlfn.XLOOKUP(SimpleBB[[#This Row],[customer_code]],'Input  - indicative charges'!$B$13:$B$69,'Input  - indicative charges'!$E$13:$E$69)</f>
        <v>Lower South Island distributor</v>
      </c>
      <c r="K2914" s="70">
        <f t="shared" si="45"/>
        <v>6397.3801093072543</v>
      </c>
    </row>
    <row r="2915" spans="1:11" x14ac:dyDescent="0.25">
      <c r="A2915" s="65">
        <v>44501</v>
      </c>
      <c r="B2915" s="66" t="s">
        <v>211</v>
      </c>
      <c r="C2915" s="66" t="s">
        <v>137</v>
      </c>
      <c r="D2915" s="67">
        <v>1322477.3499999901</v>
      </c>
      <c r="E2915" s="66">
        <v>1.2881</v>
      </c>
      <c r="F2915" s="67">
        <v>1703483.0745349999</v>
      </c>
      <c r="G2915" s="66" t="s">
        <v>112</v>
      </c>
      <c r="H2915" s="68">
        <v>1.4648531529283301E-3</v>
      </c>
      <c r="I2915" s="87">
        <v>2495.3525526926501</v>
      </c>
      <c r="J2915" s="69" t="str">
        <f>_xlfn.XLOOKUP(SimpleBB[[#This Row],[customer_code]],'Input  - indicative charges'!$B$13:$B$69,'Input  - indicative charges'!$E$13:$E$69)</f>
        <v>North Island generation</v>
      </c>
      <c r="K2915" s="70">
        <f t="shared" si="45"/>
        <v>2306.837500499385</v>
      </c>
    </row>
    <row r="2916" spans="1:11" x14ac:dyDescent="0.25">
      <c r="A2916" s="65">
        <v>44501</v>
      </c>
      <c r="B2916" s="66" t="s">
        <v>211</v>
      </c>
      <c r="C2916" s="66" t="s">
        <v>137</v>
      </c>
      <c r="D2916" s="67">
        <v>1322477.3499999901</v>
      </c>
      <c r="E2916" s="66">
        <v>1.2881</v>
      </c>
      <c r="F2916" s="67">
        <v>1703483.0745349999</v>
      </c>
      <c r="G2916" s="66" t="s">
        <v>114</v>
      </c>
      <c r="H2916" s="68">
        <v>2.5833279787299799E-2</v>
      </c>
      <c r="I2916" s="87">
        <v>44006.554877392402</v>
      </c>
      <c r="J2916" s="69" t="str">
        <f>_xlfn.XLOOKUP(SimpleBB[[#This Row],[customer_code]],'Input  - indicative charges'!$B$13:$B$69,'Input  - indicative charges'!$E$13:$E$69)</f>
        <v>Lower North Island distributor</v>
      </c>
      <c r="K2916" s="70">
        <f t="shared" si="45"/>
        <v>40682.015432813481</v>
      </c>
    </row>
    <row r="2917" spans="1:11" x14ac:dyDescent="0.25">
      <c r="A2917" s="65">
        <v>44501</v>
      </c>
      <c r="B2917" s="66" t="s">
        <v>211</v>
      </c>
      <c r="C2917" s="66" t="s">
        <v>137</v>
      </c>
      <c r="D2917" s="67">
        <v>1322477.3499999901</v>
      </c>
      <c r="E2917" s="66">
        <v>1.2881</v>
      </c>
      <c r="F2917" s="67">
        <v>1703483.0745349999</v>
      </c>
      <c r="G2917" s="66" t="s">
        <v>116</v>
      </c>
      <c r="H2917" s="68">
        <v>6.3132489450559498E-3</v>
      </c>
      <c r="I2917" s="87">
        <v>10754.5127232287</v>
      </c>
      <c r="J2917" s="69" t="str">
        <f>_xlfn.XLOOKUP(SimpleBB[[#This Row],[customer_code]],'Input  - indicative charges'!$B$13:$B$69,'Input  - indicative charges'!$E$13:$E$69)</f>
        <v>Major Industrial</v>
      </c>
      <c r="K2917" s="70">
        <f t="shared" si="45"/>
        <v>9942.0473563029282</v>
      </c>
    </row>
    <row r="2918" spans="1:11" x14ac:dyDescent="0.25">
      <c r="A2918" s="65">
        <v>44501</v>
      </c>
      <c r="B2918" s="66" t="s">
        <v>211</v>
      </c>
      <c r="C2918" s="66" t="s">
        <v>137</v>
      </c>
      <c r="D2918" s="67">
        <v>1322477.3499999901</v>
      </c>
      <c r="E2918" s="66">
        <v>1.2881</v>
      </c>
      <c r="F2918" s="67">
        <v>1703483.0745349999</v>
      </c>
      <c r="G2918" s="66" t="s">
        <v>118</v>
      </c>
      <c r="H2918" s="68">
        <v>1.67637059341312E-3</v>
      </c>
      <c r="I2918" s="87">
        <v>2855.6689325274401</v>
      </c>
      <c r="J2918" s="69" t="str">
        <f>_xlfn.XLOOKUP(SimpleBB[[#This Row],[customer_code]],'Input  - indicative charges'!$B$13:$B$69,'Input  - indicative charges'!$E$13:$E$69)</f>
        <v>Upper South Island distributor</v>
      </c>
      <c r="K2918" s="70">
        <f t="shared" si="45"/>
        <v>2639.9332533019956</v>
      </c>
    </row>
    <row r="2919" spans="1:11" x14ac:dyDescent="0.25">
      <c r="A2919" s="65">
        <v>44501</v>
      </c>
      <c r="B2919" s="66" t="s">
        <v>211</v>
      </c>
      <c r="C2919" s="66" t="s">
        <v>137</v>
      </c>
      <c r="D2919" s="67">
        <v>1322477.3499999901</v>
      </c>
      <c r="E2919" s="66">
        <v>1.2881</v>
      </c>
      <c r="F2919" s="67">
        <v>1703483.0745349999</v>
      </c>
      <c r="G2919" s="66" t="s">
        <v>120</v>
      </c>
      <c r="H2919" s="68">
        <v>4.2242890122340298E-3</v>
      </c>
      <c r="I2919" s="87">
        <v>7196.0048342848404</v>
      </c>
      <c r="J2919" s="69" t="str">
        <f>_xlfn.XLOOKUP(SimpleBB[[#This Row],[customer_code]],'Input  - indicative charges'!$B$13:$B$69,'Input  - indicative charges'!$E$13:$E$69)</f>
        <v>Lower North Island distributor</v>
      </c>
      <c r="K2919" s="70">
        <f t="shared" si="45"/>
        <v>6652.3721418004125</v>
      </c>
    </row>
    <row r="2920" spans="1:11" x14ac:dyDescent="0.25">
      <c r="A2920" s="65">
        <v>44501</v>
      </c>
      <c r="B2920" s="66" t="s">
        <v>211</v>
      </c>
      <c r="C2920" s="66" t="s">
        <v>137</v>
      </c>
      <c r="D2920" s="67">
        <v>1322477.3499999901</v>
      </c>
      <c r="E2920" s="66">
        <v>1.2881</v>
      </c>
      <c r="F2920" s="67">
        <v>1703483.0745349999</v>
      </c>
      <c r="G2920" s="66" t="s">
        <v>241</v>
      </c>
      <c r="H2920" s="68">
        <v>2.7057778461583301E-4</v>
      </c>
      <c r="I2920" s="87">
        <v>460.92467643824801</v>
      </c>
      <c r="J2920" s="69" t="str">
        <f>_xlfn.XLOOKUP(SimpleBB[[#This Row],[customer_code]],'Input  - indicative charges'!$B$13:$B$69,'Input  - indicative charges'!$E$13:$E$69)</f>
        <v>North Island generation</v>
      </c>
      <c r="K2920" s="70">
        <f t="shared" si="45"/>
        <v>426.10344873550963</v>
      </c>
    </row>
    <row r="2921" spans="1:11" x14ac:dyDescent="0.25">
      <c r="A2921" s="65">
        <v>44531</v>
      </c>
      <c r="B2921" s="66" t="s">
        <v>211</v>
      </c>
      <c r="C2921" s="66" t="s">
        <v>137</v>
      </c>
      <c r="D2921" s="67">
        <v>1787909.71</v>
      </c>
      <c r="E2921" s="66">
        <v>1.2383</v>
      </c>
      <c r="F2921" s="67">
        <v>2213968.5938929999</v>
      </c>
      <c r="G2921" s="66" t="s">
        <v>8</v>
      </c>
      <c r="H2921" s="68">
        <v>1.0426200893385799E-2</v>
      </c>
      <c r="I2921" s="87">
        <v>23083.281331575501</v>
      </c>
      <c r="J2921" s="69" t="str">
        <f>_xlfn.XLOOKUP(SimpleBB[[#This Row],[customer_code]],'Input  - indicative charges'!$B$13:$B$69,'Input  - indicative charges'!$E$13:$E$69)</f>
        <v>Lower South Island distributor</v>
      </c>
      <c r="K2921" s="70">
        <f t="shared" si="45"/>
        <v>21339.421138226</v>
      </c>
    </row>
    <row r="2922" spans="1:11" x14ac:dyDescent="0.25">
      <c r="A2922" s="65">
        <v>44531</v>
      </c>
      <c r="B2922" s="66" t="s">
        <v>211</v>
      </c>
      <c r="C2922" s="66" t="s">
        <v>137</v>
      </c>
      <c r="D2922" s="67">
        <v>1787909.71</v>
      </c>
      <c r="E2922" s="66">
        <v>1.2383</v>
      </c>
      <c r="F2922" s="67">
        <v>2213968.5938929999</v>
      </c>
      <c r="G2922" s="66" t="s">
        <v>10</v>
      </c>
      <c r="H2922" s="68">
        <v>4.4990909198334002E-4</v>
      </c>
      <c r="I2922" s="87">
        <v>996.08459975803203</v>
      </c>
      <c r="J2922" s="69" t="str">
        <f>_xlfn.XLOOKUP(SimpleBB[[#This Row],[customer_code]],'Input  - indicative charges'!$B$13:$B$69,'Input  - indicative charges'!$E$13:$E$69)</f>
        <v>Upper South Island distributor</v>
      </c>
      <c r="K2922" s="70">
        <f t="shared" si="45"/>
        <v>920.83393423196469</v>
      </c>
    </row>
    <row r="2923" spans="1:11" x14ac:dyDescent="0.25">
      <c r="A2923" s="65">
        <v>44531</v>
      </c>
      <c r="B2923" s="66" t="s">
        <v>211</v>
      </c>
      <c r="C2923" s="66" t="s">
        <v>137</v>
      </c>
      <c r="D2923" s="67">
        <v>1787909.71</v>
      </c>
      <c r="E2923" s="66">
        <v>1.2383</v>
      </c>
      <c r="F2923" s="67">
        <v>2213968.5938929999</v>
      </c>
      <c r="G2923" s="66" t="s">
        <v>12</v>
      </c>
      <c r="H2923" s="68">
        <v>1.3522905325103101E-3</v>
      </c>
      <c r="I2923" s="87">
        <v>2993.9287687966698</v>
      </c>
      <c r="J2923" s="69" t="str">
        <f>_xlfn.XLOOKUP(SimpleBB[[#This Row],[customer_code]],'Input  - indicative charges'!$B$13:$B$69,'Input  - indicative charges'!$E$13:$E$69)</f>
        <v>Lower North Island distributor</v>
      </c>
      <c r="K2923" s="70">
        <f t="shared" si="45"/>
        <v>2767.7480483595527</v>
      </c>
    </row>
    <row r="2924" spans="1:11" x14ac:dyDescent="0.25">
      <c r="A2924" s="65">
        <v>44531</v>
      </c>
      <c r="B2924" s="66" t="s">
        <v>211</v>
      </c>
      <c r="C2924" s="66" t="s">
        <v>137</v>
      </c>
      <c r="D2924" s="67">
        <v>1787909.71</v>
      </c>
      <c r="E2924" s="66">
        <v>1.2383</v>
      </c>
      <c r="F2924" s="67">
        <v>2213968.5938929999</v>
      </c>
      <c r="G2924" s="66" t="s">
        <v>14</v>
      </c>
      <c r="H2924" s="68">
        <v>1.06714742371291E-2</v>
      </c>
      <c r="I2924" s="87">
        <v>23626.3088115422</v>
      </c>
      <c r="J2924" s="69" t="str">
        <f>_xlfn.XLOOKUP(SimpleBB[[#This Row],[customer_code]],'Input  - indicative charges'!$B$13:$B$69,'Input  - indicative charges'!$E$13:$E$69)</f>
        <v>Upper North Island distributor</v>
      </c>
      <c r="K2924" s="70">
        <f t="shared" si="45"/>
        <v>21841.424814314629</v>
      </c>
    </row>
    <row r="2925" spans="1:11" x14ac:dyDescent="0.25">
      <c r="A2925" s="65">
        <v>44531</v>
      </c>
      <c r="B2925" s="66" t="s">
        <v>211</v>
      </c>
      <c r="C2925" s="66" t="s">
        <v>137</v>
      </c>
      <c r="D2925" s="67">
        <v>1787909.71</v>
      </c>
      <c r="E2925" s="66">
        <v>1.2383</v>
      </c>
      <c r="F2925" s="67">
        <v>2213968.5938929999</v>
      </c>
      <c r="G2925" s="66" t="s">
        <v>16</v>
      </c>
      <c r="H2925" s="68">
        <v>4.0747537469082398E-2</v>
      </c>
      <c r="I2925" s="87">
        <v>90213.768235026699</v>
      </c>
      <c r="J2925" s="69" t="str">
        <f>_xlfn.XLOOKUP(SimpleBB[[#This Row],[customer_code]],'Input  - indicative charges'!$B$13:$B$69,'Input  - indicative charges'!$E$13:$E$69)</f>
        <v>South Island generation</v>
      </c>
      <c r="K2925" s="70">
        <f t="shared" si="45"/>
        <v>83398.437387677739</v>
      </c>
    </row>
    <row r="2926" spans="1:11" x14ac:dyDescent="0.25">
      <c r="A2926" s="65">
        <v>44531</v>
      </c>
      <c r="B2926" s="66" t="s">
        <v>211</v>
      </c>
      <c r="C2926" s="66" t="s">
        <v>137</v>
      </c>
      <c r="D2926" s="67">
        <v>1787909.71</v>
      </c>
      <c r="E2926" s="66">
        <v>1.2383</v>
      </c>
      <c r="F2926" s="67">
        <v>2213968.5938929999</v>
      </c>
      <c r="G2926" s="66" t="s">
        <v>19</v>
      </c>
      <c r="H2926" s="68">
        <v>8.6336473519607101E-3</v>
      </c>
      <c r="I2926" s="87">
        <v>19114.624087988399</v>
      </c>
      <c r="J2926" s="69" t="str">
        <f>_xlfn.XLOOKUP(SimpleBB[[#This Row],[customer_code]],'Input  - indicative charges'!$B$13:$B$69,'Input  - indicative charges'!$E$13:$E$69)</f>
        <v>Lower South Island distributor</v>
      </c>
      <c r="K2926" s="70">
        <f t="shared" si="45"/>
        <v>17670.581900958165</v>
      </c>
    </row>
    <row r="2927" spans="1:11" x14ac:dyDescent="0.25">
      <c r="A2927" s="65">
        <v>44531</v>
      </c>
      <c r="B2927" s="66" t="s">
        <v>211</v>
      </c>
      <c r="C2927" s="66" t="s">
        <v>137</v>
      </c>
      <c r="D2927" s="67">
        <v>1787909.71</v>
      </c>
      <c r="E2927" s="66">
        <v>1.2383</v>
      </c>
      <c r="F2927" s="67">
        <v>2213968.5938929999</v>
      </c>
      <c r="G2927" s="66" t="s">
        <v>21</v>
      </c>
      <c r="H2927" s="68">
        <v>6.7072961379741301E-3</v>
      </c>
      <c r="I2927" s="87">
        <v>14849.7429994145</v>
      </c>
      <c r="J2927" s="69" t="str">
        <f>_xlfn.XLOOKUP(SimpleBB[[#This Row],[customer_code]],'Input  - indicative charges'!$B$13:$B$69,'Input  - indicative charges'!$E$13:$E$69)</f>
        <v>Upper South Island distributor</v>
      </c>
      <c r="K2927" s="70">
        <f t="shared" si="45"/>
        <v>13727.89748160562</v>
      </c>
    </row>
    <row r="2928" spans="1:11" x14ac:dyDescent="0.25">
      <c r="A2928" s="65">
        <v>44531</v>
      </c>
      <c r="B2928" s="66" t="s">
        <v>211</v>
      </c>
      <c r="C2928" s="66" t="s">
        <v>137</v>
      </c>
      <c r="D2928" s="67">
        <v>1787909.71</v>
      </c>
      <c r="E2928" s="66">
        <v>1.2383</v>
      </c>
      <c r="F2928" s="67">
        <v>2213968.5938929999</v>
      </c>
      <c r="G2928" s="66" t="s">
        <v>23</v>
      </c>
      <c r="H2928" s="68">
        <v>4.4647420451800904E-3</v>
      </c>
      <c r="I2928" s="87">
        <v>9884.7986678623292</v>
      </c>
      <c r="J2928" s="69" t="str">
        <f>_xlfn.XLOOKUP(SimpleBB[[#This Row],[customer_code]],'Input  - indicative charges'!$B$13:$B$69,'Input  - indicative charges'!$E$13:$E$69)</f>
        <v>Lower North Island distributor</v>
      </c>
      <c r="K2928" s="70">
        <f t="shared" si="45"/>
        <v>9138.037119166047</v>
      </c>
    </row>
    <row r="2929" spans="1:11" x14ac:dyDescent="0.25">
      <c r="A2929" s="65">
        <v>44531</v>
      </c>
      <c r="B2929" s="66" t="s">
        <v>211</v>
      </c>
      <c r="C2929" s="66" t="s">
        <v>137</v>
      </c>
      <c r="D2929" s="67">
        <v>1787909.71</v>
      </c>
      <c r="E2929" s="66">
        <v>1.2383</v>
      </c>
      <c r="F2929" s="67">
        <v>2213968.5938929999</v>
      </c>
      <c r="G2929" s="66" t="s">
        <v>25</v>
      </c>
      <c r="H2929" s="68">
        <v>4.8961211157769503E-2</v>
      </c>
      <c r="I2929" s="87">
        <v>108398.58382226501</v>
      </c>
      <c r="J2929" s="69" t="str">
        <f>_xlfn.XLOOKUP(SimpleBB[[#This Row],[customer_code]],'Input  - indicative charges'!$B$13:$B$69,'Input  - indicative charges'!$E$13:$E$69)</f>
        <v>North Island generation</v>
      </c>
      <c r="K2929" s="70">
        <f t="shared" si="45"/>
        <v>100209.45452873898</v>
      </c>
    </row>
    <row r="2930" spans="1:11" x14ac:dyDescent="0.25">
      <c r="A2930" s="65">
        <v>44531</v>
      </c>
      <c r="B2930" s="66" t="s">
        <v>211</v>
      </c>
      <c r="C2930" s="66" t="s">
        <v>137</v>
      </c>
      <c r="D2930" s="67">
        <v>1787909.71</v>
      </c>
      <c r="E2930" s="66">
        <v>1.2383</v>
      </c>
      <c r="F2930" s="67">
        <v>2213968.5938929999</v>
      </c>
      <c r="G2930" s="66" t="s">
        <v>27</v>
      </c>
      <c r="H2930" s="68">
        <v>8.0698096543552304E-3</v>
      </c>
      <c r="I2930" s="87">
        <v>17866.305133436999</v>
      </c>
      <c r="J2930" s="69" t="str">
        <f>_xlfn.XLOOKUP(SimpleBB[[#This Row],[customer_code]],'Input  - indicative charges'!$B$13:$B$69,'Input  - indicative charges'!$E$13:$E$69)</f>
        <v>Lower North Island distributor</v>
      </c>
      <c r="K2930" s="70">
        <f t="shared" si="45"/>
        <v>16516.569024566808</v>
      </c>
    </row>
    <row r="2931" spans="1:11" x14ac:dyDescent="0.25">
      <c r="A2931" s="65">
        <v>44531</v>
      </c>
      <c r="B2931" s="66" t="s">
        <v>211</v>
      </c>
      <c r="C2931" s="66" t="s">
        <v>137</v>
      </c>
      <c r="D2931" s="67">
        <v>1787909.71</v>
      </c>
      <c r="E2931" s="66">
        <v>1.2383</v>
      </c>
      <c r="F2931" s="67">
        <v>2213968.5938929999</v>
      </c>
      <c r="G2931" s="66" t="s">
        <v>29</v>
      </c>
      <c r="H2931" s="68">
        <v>8.5937625146997598E-3</v>
      </c>
      <c r="I2931" s="87">
        <v>19026.3203109202</v>
      </c>
      <c r="J2931" s="69" t="str">
        <f>_xlfn.XLOOKUP(SimpleBB[[#This Row],[customer_code]],'Input  - indicative charges'!$B$13:$B$69,'Input  - indicative charges'!$E$13:$E$69)</f>
        <v>Lower North Island distributor</v>
      </c>
      <c r="K2931" s="70">
        <f t="shared" si="45"/>
        <v>17588.949161665732</v>
      </c>
    </row>
    <row r="2932" spans="1:11" x14ac:dyDescent="0.25">
      <c r="A2932" s="65">
        <v>44531</v>
      </c>
      <c r="B2932" s="66" t="s">
        <v>211</v>
      </c>
      <c r="C2932" s="66" t="s">
        <v>137</v>
      </c>
      <c r="D2932" s="67">
        <v>1787909.71</v>
      </c>
      <c r="E2932" s="66">
        <v>1.2383</v>
      </c>
      <c r="F2932" s="67">
        <v>2213968.5938929999</v>
      </c>
      <c r="G2932" s="66" t="s">
        <v>31</v>
      </c>
      <c r="H2932" s="68">
        <v>3.0137135200613102E-5</v>
      </c>
      <c r="I2932" s="87">
        <v>66.722670844064695</v>
      </c>
      <c r="J2932" s="69" t="str">
        <f>_xlfn.XLOOKUP(SimpleBB[[#This Row],[customer_code]],'Input  - indicative charges'!$B$13:$B$69,'Input  - indicative charges'!$E$13:$E$69)</f>
        <v>Major Industrial</v>
      </c>
      <c r="K2932" s="70">
        <f t="shared" si="45"/>
        <v>61.682009249746017</v>
      </c>
    </row>
    <row r="2933" spans="1:11" x14ac:dyDescent="0.25">
      <c r="A2933" s="65">
        <v>44531</v>
      </c>
      <c r="B2933" s="66" t="s">
        <v>211</v>
      </c>
      <c r="C2933" s="66" t="s">
        <v>137</v>
      </c>
      <c r="D2933" s="67">
        <v>1787909.71</v>
      </c>
      <c r="E2933" s="66">
        <v>1.2383</v>
      </c>
      <c r="F2933" s="67">
        <v>2213968.5938929999</v>
      </c>
      <c r="G2933" s="66" t="s">
        <v>34</v>
      </c>
      <c r="H2933" s="68">
        <v>7.23884078974592E-4</v>
      </c>
      <c r="I2933" s="87">
        <v>1602.6566164689</v>
      </c>
      <c r="J2933" s="69" t="str">
        <f>_xlfn.XLOOKUP(SimpleBB[[#This Row],[customer_code]],'Input  - indicative charges'!$B$13:$B$69,'Input  - indicative charges'!$E$13:$E$69)</f>
        <v>Major Industrial</v>
      </c>
      <c r="K2933" s="70">
        <f t="shared" si="45"/>
        <v>1481.5815822515892</v>
      </c>
    </row>
    <row r="2934" spans="1:11" x14ac:dyDescent="0.25">
      <c r="A2934" s="65">
        <v>44531</v>
      </c>
      <c r="B2934" s="66" t="s">
        <v>211</v>
      </c>
      <c r="C2934" s="66" t="s">
        <v>137</v>
      </c>
      <c r="D2934" s="67">
        <v>1787909.71</v>
      </c>
      <c r="E2934" s="66">
        <v>1.2383</v>
      </c>
      <c r="F2934" s="67">
        <v>2213968.5938929999</v>
      </c>
      <c r="G2934" s="66" t="s">
        <v>36</v>
      </c>
      <c r="H2934" s="68">
        <v>4.4348831014478802E-3</v>
      </c>
      <c r="I2934" s="87">
        <v>9818.6919041923902</v>
      </c>
      <c r="J2934" s="69" t="str">
        <f>_xlfn.XLOOKUP(SimpleBB[[#This Row],[customer_code]],'Input  - indicative charges'!$B$13:$B$69,'Input  - indicative charges'!$E$13:$E$69)</f>
        <v>Upper South Island distributor</v>
      </c>
      <c r="K2934" s="70">
        <f t="shared" si="45"/>
        <v>9076.9244874836368</v>
      </c>
    </row>
    <row r="2935" spans="1:11" x14ac:dyDescent="0.25">
      <c r="A2935" s="65">
        <v>44531</v>
      </c>
      <c r="B2935" s="66" t="s">
        <v>211</v>
      </c>
      <c r="C2935" s="66" t="s">
        <v>137</v>
      </c>
      <c r="D2935" s="67">
        <v>1787909.71</v>
      </c>
      <c r="E2935" s="66">
        <v>1.2383</v>
      </c>
      <c r="F2935" s="67">
        <v>2213968.5938929999</v>
      </c>
      <c r="G2935" s="66" t="s">
        <v>38</v>
      </c>
      <c r="H2935" s="68">
        <v>4.67503767614802E-5</v>
      </c>
      <c r="I2935" s="87">
        <v>103.50386590258201</v>
      </c>
      <c r="J2935" s="69" t="str">
        <f>_xlfn.XLOOKUP(SimpleBB[[#This Row],[customer_code]],'Input  - indicative charges'!$B$13:$B$69,'Input  - indicative charges'!$E$13:$E$69)</f>
        <v>North Island generation</v>
      </c>
      <c r="K2935" s="70">
        <f t="shared" si="45"/>
        <v>95.684515221342522</v>
      </c>
    </row>
    <row r="2936" spans="1:11" x14ac:dyDescent="0.25">
      <c r="A2936" s="65">
        <v>44531</v>
      </c>
      <c r="B2936" s="66" t="s">
        <v>211</v>
      </c>
      <c r="C2936" s="66" t="s">
        <v>137</v>
      </c>
      <c r="D2936" s="67">
        <v>1787909.71</v>
      </c>
      <c r="E2936" s="66">
        <v>1.2383</v>
      </c>
      <c r="F2936" s="67">
        <v>2213968.5938929999</v>
      </c>
      <c r="G2936" s="66" t="s">
        <v>40</v>
      </c>
      <c r="H2936" s="68">
        <v>1.45774250555911E-5</v>
      </c>
      <c r="I2936" s="87">
        <v>32.273961252907696</v>
      </c>
      <c r="J2936" s="69" t="str">
        <f>_xlfn.XLOOKUP(SimpleBB[[#This Row],[customer_code]],'Input  - indicative charges'!$B$13:$B$69,'Input  - indicative charges'!$E$13:$E$69)</f>
        <v>North Island generation</v>
      </c>
      <c r="K2936" s="70">
        <f t="shared" si="45"/>
        <v>29.835777725089098</v>
      </c>
    </row>
    <row r="2937" spans="1:11" x14ac:dyDescent="0.25">
      <c r="A2937" s="65">
        <v>44531</v>
      </c>
      <c r="B2937" s="66" t="s">
        <v>211</v>
      </c>
      <c r="C2937" s="66" t="s">
        <v>137</v>
      </c>
      <c r="D2937" s="67">
        <v>1787909.71</v>
      </c>
      <c r="E2937" s="66">
        <v>1.2383</v>
      </c>
      <c r="F2937" s="67">
        <v>2213968.5938929999</v>
      </c>
      <c r="G2937" s="66" t="s">
        <v>42</v>
      </c>
      <c r="H2937" s="68">
        <v>0.25267538700680497</v>
      </c>
      <c r="I2937" s="87">
        <v>559415.37128282501</v>
      </c>
      <c r="J2937" s="69" t="str">
        <f>_xlfn.XLOOKUP(SimpleBB[[#This Row],[customer_code]],'Input  - indicative charges'!$B$13:$B$69,'Input  - indicative charges'!$E$13:$E$69)</f>
        <v>South Island generation</v>
      </c>
      <c r="K2937" s="70">
        <f t="shared" si="45"/>
        <v>517153.52022642811</v>
      </c>
    </row>
    <row r="2938" spans="1:11" x14ac:dyDescent="0.25">
      <c r="A2938" s="65">
        <v>44531</v>
      </c>
      <c r="B2938" s="66" t="s">
        <v>211</v>
      </c>
      <c r="C2938" s="66" t="s">
        <v>137</v>
      </c>
      <c r="D2938" s="67">
        <v>1787909.71</v>
      </c>
      <c r="E2938" s="66">
        <v>1.2383</v>
      </c>
      <c r="F2938" s="67">
        <v>2213968.5938929999</v>
      </c>
      <c r="G2938" s="66" t="s">
        <v>44</v>
      </c>
      <c r="H2938" s="68">
        <v>5.59587066061445E-4</v>
      </c>
      <c r="I2938" s="87">
        <v>1238.90818980876</v>
      </c>
      <c r="J2938" s="69" t="str">
        <f>_xlfn.XLOOKUP(SimpleBB[[#This Row],[customer_code]],'Input  - indicative charges'!$B$13:$B$69,'Input  - indicative charges'!$E$13:$E$69)</f>
        <v>Major Industrial</v>
      </c>
      <c r="K2938" s="70">
        <f t="shared" si="45"/>
        <v>1145.3130616123683</v>
      </c>
    </row>
    <row r="2939" spans="1:11" x14ac:dyDescent="0.25">
      <c r="A2939" s="65">
        <v>44531</v>
      </c>
      <c r="B2939" s="66" t="s">
        <v>211</v>
      </c>
      <c r="C2939" s="66" t="s">
        <v>137</v>
      </c>
      <c r="D2939" s="67">
        <v>1787909.71</v>
      </c>
      <c r="E2939" s="66">
        <v>1.2383</v>
      </c>
      <c r="F2939" s="67">
        <v>2213968.5938929999</v>
      </c>
      <c r="G2939" s="66" t="s">
        <v>46</v>
      </c>
      <c r="H2939" s="68">
        <v>8.4418694751931499E-3</v>
      </c>
      <c r="I2939" s="87">
        <v>18690.0338918216</v>
      </c>
      <c r="J2939" s="69" t="str">
        <f>_xlfn.XLOOKUP(SimpleBB[[#This Row],[customer_code]],'Input  - indicative charges'!$B$13:$B$69,'Input  - indicative charges'!$E$13:$E$69)</f>
        <v>Upper South Island distributor</v>
      </c>
      <c r="K2939" s="70">
        <f t="shared" si="45"/>
        <v>17278.067991128042</v>
      </c>
    </row>
    <row r="2940" spans="1:11" x14ac:dyDescent="0.25">
      <c r="A2940" s="65">
        <v>44531</v>
      </c>
      <c r="B2940" s="66" t="s">
        <v>211</v>
      </c>
      <c r="C2940" s="66" t="s">
        <v>137</v>
      </c>
      <c r="D2940" s="67">
        <v>1787909.71</v>
      </c>
      <c r="E2940" s="66">
        <v>1.2383</v>
      </c>
      <c r="F2940" s="67">
        <v>2213968.5938929999</v>
      </c>
      <c r="G2940" s="66" t="s">
        <v>48</v>
      </c>
      <c r="H2940" s="68">
        <v>1.16456763628202E-2</v>
      </c>
      <c r="I2940" s="87">
        <v>25783.161721926099</v>
      </c>
      <c r="J2940" s="69" t="str">
        <f>_xlfn.XLOOKUP(SimpleBB[[#This Row],[customer_code]],'Input  - indicative charges'!$B$13:$B$69,'Input  - indicative charges'!$E$13:$E$69)</f>
        <v>North Island generation</v>
      </c>
      <c r="K2940" s="70">
        <f t="shared" si="45"/>
        <v>23835.335122245233</v>
      </c>
    </row>
    <row r="2941" spans="1:11" x14ac:dyDescent="0.25">
      <c r="A2941" s="65">
        <v>44531</v>
      </c>
      <c r="B2941" s="66" t="s">
        <v>211</v>
      </c>
      <c r="C2941" s="66" t="s">
        <v>137</v>
      </c>
      <c r="D2941" s="67">
        <v>1787909.71</v>
      </c>
      <c r="E2941" s="66">
        <v>1.2383</v>
      </c>
      <c r="F2941" s="67">
        <v>2213968.5938929999</v>
      </c>
      <c r="G2941" s="66" t="s">
        <v>50</v>
      </c>
      <c r="H2941" s="68">
        <v>2.4450932327074498E-3</v>
      </c>
      <c r="I2941" s="87">
        <v>5413.3596263545996</v>
      </c>
      <c r="J2941" s="69" t="str">
        <f>_xlfn.XLOOKUP(SimpleBB[[#This Row],[customer_code]],'Input  - indicative charges'!$B$13:$B$69,'Input  - indicative charges'!$E$13:$E$69)</f>
        <v>North Island generation</v>
      </c>
      <c r="K2941" s="70">
        <f t="shared" si="45"/>
        <v>5004.3994690405698</v>
      </c>
    </row>
    <row r="2942" spans="1:11" x14ac:dyDescent="0.25">
      <c r="A2942" s="65">
        <v>44531</v>
      </c>
      <c r="B2942" s="66" t="s">
        <v>211</v>
      </c>
      <c r="C2942" s="66" t="s">
        <v>137</v>
      </c>
      <c r="D2942" s="67">
        <v>1787909.71</v>
      </c>
      <c r="E2942" s="66">
        <v>1.2383</v>
      </c>
      <c r="F2942" s="67">
        <v>2213968.5938929999</v>
      </c>
      <c r="G2942" s="66" t="s">
        <v>52</v>
      </c>
      <c r="H2942" s="68">
        <v>4.9137954314103904E-3</v>
      </c>
      <c r="I2942" s="87">
        <v>10878.9887619575</v>
      </c>
      <c r="J2942" s="69" t="str">
        <f>_xlfn.XLOOKUP(SimpleBB[[#This Row],[customer_code]],'Input  - indicative charges'!$B$13:$B$69,'Input  - indicative charges'!$E$13:$E$69)</f>
        <v>North Island generation</v>
      </c>
      <c r="K2942" s="70">
        <f t="shared" si="45"/>
        <v>10057.119670931723</v>
      </c>
    </row>
    <row r="2943" spans="1:11" x14ac:dyDescent="0.25">
      <c r="A2943" s="65">
        <v>44531</v>
      </c>
      <c r="B2943" s="66" t="s">
        <v>211</v>
      </c>
      <c r="C2943" s="66" t="s">
        <v>137</v>
      </c>
      <c r="D2943" s="67">
        <v>1787909.71</v>
      </c>
      <c r="E2943" s="66">
        <v>1.2383</v>
      </c>
      <c r="F2943" s="67">
        <v>2213968.5938929999</v>
      </c>
      <c r="G2943" s="66" t="s">
        <v>54</v>
      </c>
      <c r="H2943" s="68">
        <v>7.0759748136511804E-4</v>
      </c>
      <c r="I2943" s="87">
        <v>1566.5986008601501</v>
      </c>
      <c r="J2943" s="69" t="str">
        <f>_xlfn.XLOOKUP(SimpleBB[[#This Row],[customer_code]],'Input  - indicative charges'!$B$13:$B$69,'Input  - indicative charges'!$E$13:$E$69)</f>
        <v>Upper South Island distributor</v>
      </c>
      <c r="K2943" s="70">
        <f t="shared" si="45"/>
        <v>1448.2476220822737</v>
      </c>
    </row>
    <row r="2944" spans="1:11" x14ac:dyDescent="0.25">
      <c r="A2944" s="65">
        <v>44531</v>
      </c>
      <c r="B2944" s="66" t="s">
        <v>211</v>
      </c>
      <c r="C2944" s="66" t="s">
        <v>137</v>
      </c>
      <c r="D2944" s="67">
        <v>1787909.71</v>
      </c>
      <c r="E2944" s="66">
        <v>1.2383</v>
      </c>
      <c r="F2944" s="67">
        <v>2213968.5938929999</v>
      </c>
      <c r="G2944" s="66" t="s">
        <v>56</v>
      </c>
      <c r="H2944" s="68">
        <v>3.03358020556041E-2</v>
      </c>
      <c r="I2944" s="87">
        <v>67162.513021662206</v>
      </c>
      <c r="J2944" s="69" t="str">
        <f>_xlfn.XLOOKUP(SimpleBB[[#This Row],[customer_code]],'Input  - indicative charges'!$B$13:$B$69,'Input  - indicative charges'!$E$13:$E$69)</f>
        <v>Upper North Island distributor</v>
      </c>
      <c r="K2944" s="70">
        <f t="shared" si="45"/>
        <v>62088.622907799421</v>
      </c>
    </row>
    <row r="2945" spans="1:11" x14ac:dyDescent="0.25">
      <c r="A2945" s="65">
        <v>44531</v>
      </c>
      <c r="B2945" s="66" t="s">
        <v>211</v>
      </c>
      <c r="C2945" s="66" t="s">
        <v>137</v>
      </c>
      <c r="D2945" s="67">
        <v>1787909.71</v>
      </c>
      <c r="E2945" s="66">
        <v>1.2383</v>
      </c>
      <c r="F2945" s="67">
        <v>2213968.5938929999</v>
      </c>
      <c r="G2945" s="66" t="s">
        <v>58</v>
      </c>
      <c r="H2945" s="68">
        <v>3.0315642051337798E-3</v>
      </c>
      <c r="I2945" s="87">
        <v>6711.7879405363801</v>
      </c>
      <c r="J2945" s="69" t="str">
        <f>_xlfn.XLOOKUP(SimpleBB[[#This Row],[customer_code]],'Input  - indicative charges'!$B$13:$B$69,'Input  - indicative charges'!$E$13:$E$69)</f>
        <v>North Island generation</v>
      </c>
      <c r="K2945" s="70">
        <f t="shared" si="45"/>
        <v>6204.7361203216251</v>
      </c>
    </row>
    <row r="2946" spans="1:11" x14ac:dyDescent="0.25">
      <c r="A2946" s="65">
        <v>44531</v>
      </c>
      <c r="B2946" s="66" t="s">
        <v>211</v>
      </c>
      <c r="C2946" s="66" t="s">
        <v>137</v>
      </c>
      <c r="D2946" s="67">
        <v>1787909.71</v>
      </c>
      <c r="E2946" s="66">
        <v>1.2383</v>
      </c>
      <c r="F2946" s="67">
        <v>2213968.5938929999</v>
      </c>
      <c r="G2946" s="66" t="s">
        <v>60</v>
      </c>
      <c r="H2946" s="68">
        <v>1.50382416660236E-2</v>
      </c>
      <c r="I2946" s="87">
        <v>33294.1947559494</v>
      </c>
      <c r="J2946" s="69" t="str">
        <f>_xlfn.XLOOKUP(SimpleBB[[#This Row],[customer_code]],'Input  - indicative charges'!$B$13:$B$69,'Input  - indicative charges'!$E$13:$E$69)</f>
        <v>Major Industrial</v>
      </c>
      <c r="K2946" s="70">
        <f t="shared" si="45"/>
        <v>30778.936198445041</v>
      </c>
    </row>
    <row r="2947" spans="1:11" x14ac:dyDescent="0.25">
      <c r="A2947" s="65">
        <v>44531</v>
      </c>
      <c r="B2947" s="66" t="s">
        <v>211</v>
      </c>
      <c r="C2947" s="66" t="s">
        <v>137</v>
      </c>
      <c r="D2947" s="67">
        <v>1787909.71</v>
      </c>
      <c r="E2947" s="66">
        <v>1.2383</v>
      </c>
      <c r="F2947" s="67">
        <v>2213968.5938929999</v>
      </c>
      <c r="G2947" s="66" t="s">
        <v>62</v>
      </c>
      <c r="H2947" s="68">
        <v>1.15070896719736E-2</v>
      </c>
      <c r="I2947" s="87">
        <v>25476.335140860199</v>
      </c>
      <c r="J2947" s="69" t="str">
        <f>_xlfn.XLOOKUP(SimpleBB[[#This Row],[customer_code]],'Input  - indicative charges'!$B$13:$B$69,'Input  - indicative charges'!$E$13:$E$69)</f>
        <v>Major Industrial</v>
      </c>
      <c r="K2947" s="70">
        <f t="shared" si="45"/>
        <v>23551.68820326015</v>
      </c>
    </row>
    <row r="2948" spans="1:11" x14ac:dyDescent="0.25">
      <c r="A2948" s="65">
        <v>44531</v>
      </c>
      <c r="B2948" s="66" t="s">
        <v>211</v>
      </c>
      <c r="C2948" s="66" t="s">
        <v>137</v>
      </c>
      <c r="D2948" s="67">
        <v>1787909.71</v>
      </c>
      <c r="E2948" s="66">
        <v>1.2383</v>
      </c>
      <c r="F2948" s="67">
        <v>2213968.5938929999</v>
      </c>
      <c r="G2948" s="66" t="s">
        <v>64</v>
      </c>
      <c r="H2948" s="68">
        <v>5.9545007970645603E-4</v>
      </c>
      <c r="I2948" s="87">
        <v>1318.3077757011699</v>
      </c>
      <c r="J2948" s="69" t="str">
        <f>_xlfn.XLOOKUP(SimpleBB[[#This Row],[customer_code]],'Input  - indicative charges'!$B$13:$B$69,'Input  - indicative charges'!$E$13:$E$69)</f>
        <v>Major Industrial</v>
      </c>
      <c r="K2948" s="70">
        <f t="shared" si="45"/>
        <v>1218.7142898528784</v>
      </c>
    </row>
    <row r="2949" spans="1:11" x14ac:dyDescent="0.25">
      <c r="A2949" s="65">
        <v>44531</v>
      </c>
      <c r="B2949" s="66" t="s">
        <v>211</v>
      </c>
      <c r="C2949" s="66" t="s">
        <v>137</v>
      </c>
      <c r="D2949" s="67">
        <v>1787909.71</v>
      </c>
      <c r="E2949" s="66">
        <v>1.2383</v>
      </c>
      <c r="F2949" s="67">
        <v>2213968.5938929999</v>
      </c>
      <c r="G2949" s="66" t="s">
        <v>66</v>
      </c>
      <c r="H2949" s="68">
        <v>4.4803803834727998E-2</v>
      </c>
      <c r="I2949" s="87">
        <v>99194.214577030594</v>
      </c>
      <c r="J2949" s="69" t="str">
        <f>_xlfn.XLOOKUP(SimpleBB[[#This Row],[customer_code]],'Input  - indicative charges'!$B$13:$B$69,'Input  - indicative charges'!$E$13:$E$69)</f>
        <v>Upper South Island distributor</v>
      </c>
      <c r="K2949" s="70">
        <f t="shared" si="45"/>
        <v>91700.442797936383</v>
      </c>
    </row>
    <row r="2950" spans="1:11" x14ac:dyDescent="0.25">
      <c r="A2950" s="65">
        <v>44531</v>
      </c>
      <c r="B2950" s="66" t="s">
        <v>211</v>
      </c>
      <c r="C2950" s="66" t="s">
        <v>137</v>
      </c>
      <c r="D2950" s="67">
        <v>1787909.71</v>
      </c>
      <c r="E2950" s="66">
        <v>1.2383</v>
      </c>
      <c r="F2950" s="67">
        <v>2213968.5938929999</v>
      </c>
      <c r="G2950" s="66" t="s">
        <v>68</v>
      </c>
      <c r="H2950" s="68">
        <v>1.18214068410235E-2</v>
      </c>
      <c r="I2950" s="87">
        <v>26172.2234816579</v>
      </c>
      <c r="J2950" s="69" t="str">
        <f>_xlfn.XLOOKUP(SimpleBB[[#This Row],[customer_code]],'Input  - indicative charges'!$B$13:$B$69,'Input  - indicative charges'!$E$13:$E$69)</f>
        <v>Major Industrial</v>
      </c>
      <c r="K2950" s="70">
        <f t="shared" si="45"/>
        <v>24195.004643247841</v>
      </c>
    </row>
    <row r="2951" spans="1:11" x14ac:dyDescent="0.25">
      <c r="A2951" s="65">
        <v>44531</v>
      </c>
      <c r="B2951" s="66" t="s">
        <v>211</v>
      </c>
      <c r="C2951" s="66" t="s">
        <v>137</v>
      </c>
      <c r="D2951" s="67">
        <v>1787909.71</v>
      </c>
      <c r="E2951" s="66">
        <v>1.2383</v>
      </c>
      <c r="F2951" s="67">
        <v>2213968.5938929999</v>
      </c>
      <c r="G2951" s="66" t="s">
        <v>70</v>
      </c>
      <c r="H2951" s="68">
        <v>5.5968341648645697E-2</v>
      </c>
      <c r="I2951" s="87">
        <v>123912.150662375</v>
      </c>
      <c r="J2951" s="69" t="str">
        <f>_xlfn.XLOOKUP(SimpleBB[[#This Row],[customer_code]],'Input  - indicative charges'!$B$13:$B$69,'Input  - indicative charges'!$E$13:$E$69)</f>
        <v>Lower North Island distributor</v>
      </c>
      <c r="K2951" s="70">
        <f t="shared" si="45"/>
        <v>114551.02630970943</v>
      </c>
    </row>
    <row r="2952" spans="1:11" x14ac:dyDescent="0.25">
      <c r="A2952" s="65">
        <v>44531</v>
      </c>
      <c r="B2952" s="66" t="s">
        <v>211</v>
      </c>
      <c r="C2952" s="66" t="s">
        <v>137</v>
      </c>
      <c r="D2952" s="67">
        <v>1787909.71</v>
      </c>
      <c r="E2952" s="66">
        <v>1.2383</v>
      </c>
      <c r="F2952" s="67">
        <v>2213968.5938929999</v>
      </c>
      <c r="G2952" s="66" t="s">
        <v>72</v>
      </c>
      <c r="H2952" s="68">
        <v>5.3934675331619901E-3</v>
      </c>
      <c r="I2952" s="87">
        <v>11940.9677306022</v>
      </c>
      <c r="J2952" s="69" t="str">
        <f>_xlfn.XLOOKUP(SimpleBB[[#This Row],[customer_code]],'Input  - indicative charges'!$B$13:$B$69,'Input  - indicative charges'!$E$13:$E$69)</f>
        <v>Lower South Island distributor</v>
      </c>
      <c r="K2952" s="70">
        <f t="shared" si="45"/>
        <v>11038.869887736857</v>
      </c>
    </row>
    <row r="2953" spans="1:11" x14ac:dyDescent="0.25">
      <c r="A2953" s="65">
        <v>44531</v>
      </c>
      <c r="B2953" s="66" t="s">
        <v>211</v>
      </c>
      <c r="C2953" s="66" t="s">
        <v>137</v>
      </c>
      <c r="D2953" s="67">
        <v>1787909.71</v>
      </c>
      <c r="E2953" s="66">
        <v>1.2383</v>
      </c>
      <c r="F2953" s="67">
        <v>2213968.5938929999</v>
      </c>
      <c r="G2953" s="66" t="s">
        <v>74</v>
      </c>
      <c r="H2953" s="68">
        <v>7.2885734749365399E-5</v>
      </c>
      <c r="I2953" s="87">
        <v>161.36672767791001</v>
      </c>
      <c r="J2953" s="69" t="str">
        <f>_xlfn.XLOOKUP(SimpleBB[[#This Row],[customer_code]],'Input  - indicative charges'!$B$13:$B$69,'Input  - indicative charges'!$E$13:$E$69)</f>
        <v>Major Industrial</v>
      </c>
      <c r="K2953" s="70">
        <f t="shared" si="45"/>
        <v>149.17604261513907</v>
      </c>
    </row>
    <row r="2954" spans="1:11" x14ac:dyDescent="0.25">
      <c r="A2954" s="65">
        <v>44531</v>
      </c>
      <c r="B2954" s="66" t="s">
        <v>211</v>
      </c>
      <c r="C2954" s="66" t="s">
        <v>137</v>
      </c>
      <c r="D2954" s="67">
        <v>1787909.71</v>
      </c>
      <c r="E2954" s="66">
        <v>1.2383</v>
      </c>
      <c r="F2954" s="67">
        <v>2213968.5938929999</v>
      </c>
      <c r="G2954" s="66" t="s">
        <v>76</v>
      </c>
      <c r="H2954" s="68">
        <v>9.4578372750270105E-4</v>
      </c>
      <c r="I2954" s="87">
        <v>2093.93546930603</v>
      </c>
      <c r="J2954" s="69" t="str">
        <f>_xlfn.XLOOKUP(SimpleBB[[#This Row],[customer_code]],'Input  - indicative charges'!$B$13:$B$69,'Input  - indicative charges'!$E$13:$E$69)</f>
        <v>Lower North Island distributor</v>
      </c>
      <c r="K2954" s="70">
        <f t="shared" si="45"/>
        <v>1935.7460568081419</v>
      </c>
    </row>
    <row r="2955" spans="1:11" x14ac:dyDescent="0.25">
      <c r="A2955" s="65">
        <v>44531</v>
      </c>
      <c r="B2955" s="66" t="s">
        <v>211</v>
      </c>
      <c r="C2955" s="66" t="s">
        <v>137</v>
      </c>
      <c r="D2955" s="67">
        <v>1787909.71</v>
      </c>
      <c r="E2955" s="66">
        <v>1.2383</v>
      </c>
      <c r="F2955" s="67">
        <v>2213968.5938929999</v>
      </c>
      <c r="G2955" s="66" t="s">
        <v>78</v>
      </c>
      <c r="H2955" s="68">
        <v>4.6182561553374303E-5</v>
      </c>
      <c r="I2955" s="87">
        <v>102.246740864701</v>
      </c>
      <c r="J2955" s="69" t="str">
        <f>_xlfn.XLOOKUP(SimpleBB[[#This Row],[customer_code]],'Input  - indicative charges'!$B$13:$B$69,'Input  - indicative charges'!$E$13:$E$69)</f>
        <v>North Island generation</v>
      </c>
      <c r="K2955" s="70">
        <f t="shared" si="45"/>
        <v>94.522361530044932</v>
      </c>
    </row>
    <row r="2956" spans="1:11" x14ac:dyDescent="0.25">
      <c r="A2956" s="65">
        <v>44531</v>
      </c>
      <c r="B2956" s="66" t="s">
        <v>211</v>
      </c>
      <c r="C2956" s="66" t="s">
        <v>137</v>
      </c>
      <c r="D2956" s="67">
        <v>1787909.71</v>
      </c>
      <c r="E2956" s="66">
        <v>1.2383</v>
      </c>
      <c r="F2956" s="67">
        <v>2213968.5938929999</v>
      </c>
      <c r="G2956" s="66" t="s">
        <v>80</v>
      </c>
      <c r="H2956" s="68">
        <v>1.1176595434912099E-5</v>
      </c>
      <c r="I2956" s="87">
        <v>24.744631279543199</v>
      </c>
      <c r="J2956" s="69" t="str">
        <f>_xlfn.XLOOKUP(SimpleBB[[#This Row],[customer_code]],'Input  - indicative charges'!$B$13:$B$69,'Input  - indicative charges'!$E$13:$E$69)</f>
        <v>Major Industrial</v>
      </c>
      <c r="K2956" s="70">
        <f t="shared" si="45"/>
        <v>22.87526197854698</v>
      </c>
    </row>
    <row r="2957" spans="1:11" x14ac:dyDescent="0.25">
      <c r="A2957" s="65">
        <v>44531</v>
      </c>
      <c r="B2957" s="66" t="s">
        <v>211</v>
      </c>
      <c r="C2957" s="66" t="s">
        <v>137</v>
      </c>
      <c r="D2957" s="67">
        <v>1787909.71</v>
      </c>
      <c r="E2957" s="66">
        <v>1.2383</v>
      </c>
      <c r="F2957" s="67">
        <v>2213968.5938929999</v>
      </c>
      <c r="G2957" s="66" t="s">
        <v>82</v>
      </c>
      <c r="H2957" s="68">
        <v>9.1573146021038301E-3</v>
      </c>
      <c r="I2957" s="87">
        <v>20274.006933455599</v>
      </c>
      <c r="J2957" s="69" t="str">
        <f>_xlfn.XLOOKUP(SimpleBB[[#This Row],[customer_code]],'Input  - indicative charges'!$B$13:$B$69,'Input  - indicative charges'!$E$13:$E$69)</f>
        <v>Major Industrial</v>
      </c>
      <c r="K2957" s="70">
        <f t="shared" si="45"/>
        <v>18742.377476486537</v>
      </c>
    </row>
    <row r="2958" spans="1:11" x14ac:dyDescent="0.25">
      <c r="A2958" s="65">
        <v>44531</v>
      </c>
      <c r="B2958" s="66" t="s">
        <v>211</v>
      </c>
      <c r="C2958" s="66" t="s">
        <v>137</v>
      </c>
      <c r="D2958" s="67">
        <v>1787909.71</v>
      </c>
      <c r="E2958" s="66">
        <v>1.2383</v>
      </c>
      <c r="F2958" s="67">
        <v>2213968.5938929999</v>
      </c>
      <c r="G2958" s="66" t="s">
        <v>84</v>
      </c>
      <c r="H2958" s="68">
        <v>2.3494520895671001E-7</v>
      </c>
      <c r="I2958" s="87">
        <v>0.52016131391578402</v>
      </c>
      <c r="J2958" s="69" t="str">
        <f>_xlfn.XLOOKUP(SimpleBB[[#This Row],[customer_code]],'Input  - indicative charges'!$B$13:$B$69,'Input  - indicative charges'!$E$13:$E$69)</f>
        <v>Major Industrial</v>
      </c>
      <c r="K2958" s="70">
        <f t="shared" ref="K2958:K3021" si="46">I2958*$L$9</f>
        <v>0.4808649679401662</v>
      </c>
    </row>
    <row r="2959" spans="1:11" x14ac:dyDescent="0.25">
      <c r="A2959" s="65">
        <v>44531</v>
      </c>
      <c r="B2959" s="66" t="s">
        <v>211</v>
      </c>
      <c r="C2959" s="66" t="s">
        <v>137</v>
      </c>
      <c r="D2959" s="67">
        <v>1787909.71</v>
      </c>
      <c r="E2959" s="66">
        <v>1.2383</v>
      </c>
      <c r="F2959" s="67">
        <v>2213968.5938929999</v>
      </c>
      <c r="G2959" s="66" t="s">
        <v>86</v>
      </c>
      <c r="H2959" s="68">
        <v>3.3159788510307801E-5</v>
      </c>
      <c r="I2959" s="87">
        <v>73.414730341955405</v>
      </c>
      <c r="J2959" s="69" t="str">
        <f>_xlfn.XLOOKUP(SimpleBB[[#This Row],[customer_code]],'Input  - indicative charges'!$B$13:$B$69,'Input  - indicative charges'!$E$13:$E$69)</f>
        <v>North Island generation</v>
      </c>
      <c r="K2959" s="70">
        <f t="shared" si="46"/>
        <v>67.868507341428213</v>
      </c>
    </row>
    <row r="2960" spans="1:11" x14ac:dyDescent="0.25">
      <c r="A2960" s="65">
        <v>44531</v>
      </c>
      <c r="B2960" s="66" t="s">
        <v>211</v>
      </c>
      <c r="C2960" s="66" t="s">
        <v>137</v>
      </c>
      <c r="D2960" s="67">
        <v>1787909.71</v>
      </c>
      <c r="E2960" s="66">
        <v>1.2383</v>
      </c>
      <c r="F2960" s="67">
        <v>2213968.5938929999</v>
      </c>
      <c r="G2960" s="66" t="s">
        <v>88</v>
      </c>
      <c r="H2960" s="68">
        <v>1.7732432903869301E-3</v>
      </c>
      <c r="I2960" s="87">
        <v>3925.9049542481498</v>
      </c>
      <c r="J2960" s="69" t="str">
        <f>_xlfn.XLOOKUP(SimpleBB[[#This Row],[customer_code]],'Input  - indicative charges'!$B$13:$B$69,'Input  - indicative charges'!$E$13:$E$69)</f>
        <v>North Island generation</v>
      </c>
      <c r="K2960" s="70">
        <f t="shared" si="46"/>
        <v>3629.3167320519397</v>
      </c>
    </row>
    <row r="2961" spans="1:11" x14ac:dyDescent="0.25">
      <c r="A2961" s="65">
        <v>44531</v>
      </c>
      <c r="B2961" s="66" t="s">
        <v>211</v>
      </c>
      <c r="C2961" s="66" t="s">
        <v>137</v>
      </c>
      <c r="D2961" s="67">
        <v>1787909.71</v>
      </c>
      <c r="E2961" s="66">
        <v>1.2383</v>
      </c>
      <c r="F2961" s="67">
        <v>2213968.5938929999</v>
      </c>
      <c r="G2961" s="66" t="s">
        <v>90</v>
      </c>
      <c r="H2961" s="68">
        <v>8.5274623882075698E-3</v>
      </c>
      <c r="I2961" s="87">
        <v>18879.5339130953</v>
      </c>
      <c r="J2961" s="69" t="str">
        <f>_xlfn.XLOOKUP(SimpleBB[[#This Row],[customer_code]],'Input  - indicative charges'!$B$13:$B$69,'Input  - indicative charges'!$E$13:$E$69)</f>
        <v>Upper South Island distributor</v>
      </c>
      <c r="K2961" s="70">
        <f t="shared" si="46"/>
        <v>17453.251956595326</v>
      </c>
    </row>
    <row r="2962" spans="1:11" x14ac:dyDescent="0.25">
      <c r="A2962" s="65">
        <v>44531</v>
      </c>
      <c r="B2962" s="66" t="s">
        <v>211</v>
      </c>
      <c r="C2962" s="66" t="s">
        <v>137</v>
      </c>
      <c r="D2962" s="67">
        <v>1787909.71</v>
      </c>
      <c r="E2962" s="66">
        <v>1.2383</v>
      </c>
      <c r="F2962" s="67">
        <v>2213968.5938929999</v>
      </c>
      <c r="G2962" s="66" t="s">
        <v>92</v>
      </c>
      <c r="H2962" s="68">
        <v>2.1563605213209701E-5</v>
      </c>
      <c r="I2962" s="87">
        <v>47.741144713153702</v>
      </c>
      <c r="J2962" s="69" t="str">
        <f>_xlfn.XLOOKUP(SimpleBB[[#This Row],[customer_code]],'Input  - indicative charges'!$B$13:$B$69,'Input  - indicative charges'!$E$13:$E$69)</f>
        <v>North Island generation</v>
      </c>
      <c r="K2962" s="70">
        <f t="shared" si="46"/>
        <v>44.134470226354281</v>
      </c>
    </row>
    <row r="2963" spans="1:11" x14ac:dyDescent="0.25">
      <c r="A2963" s="65">
        <v>44531</v>
      </c>
      <c r="B2963" s="66" t="s">
        <v>211</v>
      </c>
      <c r="C2963" s="66" t="s">
        <v>137</v>
      </c>
      <c r="D2963" s="67">
        <v>1787909.71</v>
      </c>
      <c r="E2963" s="66">
        <v>1.2383</v>
      </c>
      <c r="F2963" s="67">
        <v>2213968.5938929999</v>
      </c>
      <c r="G2963" s="66" t="s">
        <v>94</v>
      </c>
      <c r="H2963" s="68">
        <v>1.27265944186499E-4</v>
      </c>
      <c r="I2963" s="87">
        <v>281.76280350104901</v>
      </c>
      <c r="J2963" s="69" t="str">
        <f>_xlfn.XLOOKUP(SimpleBB[[#This Row],[customer_code]],'Input  - indicative charges'!$B$13:$B$69,'Input  - indicative charges'!$E$13:$E$69)</f>
        <v>North Island generation</v>
      </c>
      <c r="K2963" s="70">
        <f t="shared" si="46"/>
        <v>260.47662109335488</v>
      </c>
    </row>
    <row r="2964" spans="1:11" x14ac:dyDescent="0.25">
      <c r="A2964" s="65">
        <v>44531</v>
      </c>
      <c r="B2964" s="66" t="s">
        <v>211</v>
      </c>
      <c r="C2964" s="66" t="s">
        <v>137</v>
      </c>
      <c r="D2964" s="67">
        <v>1787909.71</v>
      </c>
      <c r="E2964" s="66">
        <v>1.2383</v>
      </c>
      <c r="F2964" s="67">
        <v>2213968.5938929999</v>
      </c>
      <c r="G2964" s="66" t="s">
        <v>96</v>
      </c>
      <c r="H2964" s="68">
        <v>3.86666710727036E-3</v>
      </c>
      <c r="I2964" s="87">
        <v>8560.67953853568</v>
      </c>
      <c r="J2964" s="69" t="str">
        <f>_xlfn.XLOOKUP(SimpleBB[[#This Row],[customer_code]],'Input  - indicative charges'!$B$13:$B$69,'Input  - indicative charges'!$E$13:$E$69)</f>
        <v>Upper North Island distributor</v>
      </c>
      <c r="K2964" s="70">
        <f t="shared" si="46"/>
        <v>7913.9505028827998</v>
      </c>
    </row>
    <row r="2965" spans="1:11" x14ac:dyDescent="0.25">
      <c r="A2965" s="65">
        <v>44531</v>
      </c>
      <c r="B2965" s="66" t="s">
        <v>211</v>
      </c>
      <c r="C2965" s="66" t="s">
        <v>137</v>
      </c>
      <c r="D2965" s="67">
        <v>1787909.71</v>
      </c>
      <c r="E2965" s="66">
        <v>1.2383</v>
      </c>
      <c r="F2965" s="67">
        <v>2213968.5938929999</v>
      </c>
      <c r="G2965" s="66" t="s">
        <v>98</v>
      </c>
      <c r="H2965" s="68">
        <v>1.1544091504364E-3</v>
      </c>
      <c r="I2965" s="87">
        <v>2555.8256035688901</v>
      </c>
      <c r="J2965" s="69" t="str">
        <f>_xlfn.XLOOKUP(SimpleBB[[#This Row],[customer_code]],'Input  - indicative charges'!$B$13:$B$69,'Input  - indicative charges'!$E$13:$E$69)</f>
        <v>Major Industrial</v>
      </c>
      <c r="K2965" s="70">
        <f t="shared" si="46"/>
        <v>2362.7420264471857</v>
      </c>
    </row>
    <row r="2966" spans="1:11" x14ac:dyDescent="0.25">
      <c r="A2966" s="65">
        <v>44531</v>
      </c>
      <c r="B2966" s="66" t="s">
        <v>211</v>
      </c>
      <c r="C2966" s="66" t="s">
        <v>137</v>
      </c>
      <c r="D2966" s="67">
        <v>1787909.71</v>
      </c>
      <c r="E2966" s="66">
        <v>1.2383</v>
      </c>
      <c r="F2966" s="67">
        <v>2213968.5938929999</v>
      </c>
      <c r="G2966" s="66" t="s">
        <v>100</v>
      </c>
      <c r="H2966" s="68">
        <v>1.6701975183571599E-4</v>
      </c>
      <c r="I2966" s="87">
        <v>369.77648512407899</v>
      </c>
      <c r="J2966" s="69" t="str">
        <f>_xlfn.XLOOKUP(SimpleBB[[#This Row],[customer_code]],'Input  - indicative charges'!$B$13:$B$69,'Input  - indicative charges'!$E$13:$E$69)</f>
        <v>North Island generation</v>
      </c>
      <c r="K2966" s="70">
        <f t="shared" si="46"/>
        <v>341.84118062460539</v>
      </c>
    </row>
    <row r="2967" spans="1:11" x14ac:dyDescent="0.25">
      <c r="A2967" s="65">
        <v>44531</v>
      </c>
      <c r="B2967" s="66" t="s">
        <v>211</v>
      </c>
      <c r="C2967" s="66" t="s">
        <v>137</v>
      </c>
      <c r="D2967" s="67">
        <v>1787909.71</v>
      </c>
      <c r="E2967" s="66">
        <v>1.2383</v>
      </c>
      <c r="F2967" s="67">
        <v>2213968.5938929999</v>
      </c>
      <c r="G2967" s="66" t="s">
        <v>102</v>
      </c>
      <c r="H2967" s="68">
        <v>4.9373182885677401E-2</v>
      </c>
      <c r="I2967" s="87">
        <v>109310.676289425</v>
      </c>
      <c r="J2967" s="69" t="str">
        <f>_xlfn.XLOOKUP(SimpleBB[[#This Row],[customer_code]],'Input  - indicative charges'!$B$13:$B$69,'Input  - indicative charges'!$E$13:$E$69)</f>
        <v>Lower North Island distributor</v>
      </c>
      <c r="K2967" s="70">
        <f t="shared" si="46"/>
        <v>101052.64163867151</v>
      </c>
    </row>
    <row r="2968" spans="1:11" x14ac:dyDescent="0.25">
      <c r="A2968" s="65">
        <v>44531</v>
      </c>
      <c r="B2968" s="66" t="s">
        <v>211</v>
      </c>
      <c r="C2968" s="66" t="s">
        <v>137</v>
      </c>
      <c r="D2968" s="67">
        <v>1787909.71</v>
      </c>
      <c r="E2968" s="66">
        <v>1.2383</v>
      </c>
      <c r="F2968" s="67">
        <v>2213968.5938929999</v>
      </c>
      <c r="G2968" s="66" t="s">
        <v>104</v>
      </c>
      <c r="H2968" s="68">
        <v>2.2215177095412299E-2</v>
      </c>
      <c r="I2968" s="87">
        <v>49183.704397013898</v>
      </c>
      <c r="J2968" s="69" t="str">
        <f>_xlfn.XLOOKUP(SimpleBB[[#This Row],[customer_code]],'Input  - indicative charges'!$B$13:$B$69,'Input  - indicative charges'!$E$13:$E$69)</f>
        <v>Lower North Island distributor</v>
      </c>
      <c r="K2968" s="70">
        <f t="shared" si="46"/>
        <v>45468.049632537331</v>
      </c>
    </row>
    <row r="2969" spans="1:11" x14ac:dyDescent="0.25">
      <c r="A2969" s="65">
        <v>44531</v>
      </c>
      <c r="B2969" s="66" t="s">
        <v>211</v>
      </c>
      <c r="C2969" s="66" t="s">
        <v>137</v>
      </c>
      <c r="D2969" s="67">
        <v>1787909.71</v>
      </c>
      <c r="E2969" s="66">
        <v>1.2383</v>
      </c>
      <c r="F2969" s="67">
        <v>2213968.5938929999</v>
      </c>
      <c r="G2969" s="66" t="s">
        <v>106</v>
      </c>
      <c r="H2969" s="68">
        <v>0.23791843249049099</v>
      </c>
      <c r="I2969" s="87">
        <v>526743.93744220003</v>
      </c>
      <c r="J2969" s="69" t="str">
        <f>_xlfn.XLOOKUP(SimpleBB[[#This Row],[customer_code]],'Input  - indicative charges'!$B$13:$B$69,'Input  - indicative charges'!$E$13:$E$69)</f>
        <v>Upper North Island distributor</v>
      </c>
      <c r="K2969" s="70">
        <f t="shared" si="46"/>
        <v>486950.29756063217</v>
      </c>
    </row>
    <row r="2970" spans="1:11" x14ac:dyDescent="0.25">
      <c r="A2970" s="65">
        <v>44531</v>
      </c>
      <c r="B2970" s="66" t="s">
        <v>211</v>
      </c>
      <c r="C2970" s="66" t="s">
        <v>137</v>
      </c>
      <c r="D2970" s="67">
        <v>1787909.71</v>
      </c>
      <c r="E2970" s="66">
        <v>1.2383</v>
      </c>
      <c r="F2970" s="67">
        <v>2213968.5938929999</v>
      </c>
      <c r="G2970" s="66" t="s">
        <v>108</v>
      </c>
      <c r="H2970" s="68">
        <v>6.5315644463429696E-3</v>
      </c>
      <c r="I2970" s="87">
        <v>14460.678553191399</v>
      </c>
      <c r="J2970" s="69" t="str">
        <f>_xlfn.XLOOKUP(SimpleBB[[#This Row],[customer_code]],'Input  - indicative charges'!$B$13:$B$69,'Input  - indicative charges'!$E$13:$E$69)</f>
        <v>Lower North Island distributor</v>
      </c>
      <c r="K2970" s="70">
        <f t="shared" si="46"/>
        <v>13368.22547706662</v>
      </c>
    </row>
    <row r="2971" spans="1:11" x14ac:dyDescent="0.25">
      <c r="A2971" s="65">
        <v>44531</v>
      </c>
      <c r="B2971" s="66" t="s">
        <v>211</v>
      </c>
      <c r="C2971" s="66" t="s">
        <v>137</v>
      </c>
      <c r="D2971" s="67">
        <v>1787909.71</v>
      </c>
      <c r="E2971" s="66">
        <v>1.2383</v>
      </c>
      <c r="F2971" s="67">
        <v>2213968.5938929999</v>
      </c>
      <c r="G2971" s="66" t="s">
        <v>110</v>
      </c>
      <c r="H2971" s="68">
        <v>4.0623678180934097E-3</v>
      </c>
      <c r="I2971" s="87">
        <v>8993.9547661004508</v>
      </c>
      <c r="J2971" s="69" t="str">
        <f>_xlfn.XLOOKUP(SimpleBB[[#This Row],[customer_code]],'Input  - indicative charges'!$B$13:$B$69,'Input  - indicative charges'!$E$13:$E$69)</f>
        <v>Lower South Island distributor</v>
      </c>
      <c r="K2971" s="70">
        <f t="shared" si="46"/>
        <v>8314.4933207324448</v>
      </c>
    </row>
    <row r="2972" spans="1:11" x14ac:dyDescent="0.25">
      <c r="A2972" s="65">
        <v>44531</v>
      </c>
      <c r="B2972" s="66" t="s">
        <v>211</v>
      </c>
      <c r="C2972" s="66" t="s">
        <v>137</v>
      </c>
      <c r="D2972" s="67">
        <v>1787909.71</v>
      </c>
      <c r="E2972" s="66">
        <v>1.2383</v>
      </c>
      <c r="F2972" s="67">
        <v>2213968.5938929999</v>
      </c>
      <c r="G2972" s="66" t="s">
        <v>112</v>
      </c>
      <c r="H2972" s="68">
        <v>1.4648531529283301E-3</v>
      </c>
      <c r="I2972" s="87">
        <v>3243.13887524847</v>
      </c>
      <c r="J2972" s="69" t="str">
        <f>_xlfn.XLOOKUP(SimpleBB[[#This Row],[customer_code]],'Input  - indicative charges'!$B$13:$B$69,'Input  - indicative charges'!$E$13:$E$69)</f>
        <v>North Island generation</v>
      </c>
      <c r="K2972" s="70">
        <f t="shared" si="46"/>
        <v>2998.1312134342093</v>
      </c>
    </row>
    <row r="2973" spans="1:11" x14ac:dyDescent="0.25">
      <c r="A2973" s="65">
        <v>44531</v>
      </c>
      <c r="B2973" s="66" t="s">
        <v>211</v>
      </c>
      <c r="C2973" s="66" t="s">
        <v>137</v>
      </c>
      <c r="D2973" s="67">
        <v>1787909.71</v>
      </c>
      <c r="E2973" s="66">
        <v>1.2383</v>
      </c>
      <c r="F2973" s="67">
        <v>2213968.5938929999</v>
      </c>
      <c r="G2973" s="66" t="s">
        <v>114</v>
      </c>
      <c r="H2973" s="68">
        <v>2.5833279787299799E-2</v>
      </c>
      <c r="I2973" s="87">
        <v>57194.070126332699</v>
      </c>
      <c r="J2973" s="69" t="str">
        <f>_xlfn.XLOOKUP(SimpleBB[[#This Row],[customer_code]],'Input  - indicative charges'!$B$13:$B$69,'Input  - indicative charges'!$E$13:$E$69)</f>
        <v>Lower North Island distributor</v>
      </c>
      <c r="K2973" s="70">
        <f t="shared" si="46"/>
        <v>52873.260586463693</v>
      </c>
    </row>
    <row r="2974" spans="1:11" x14ac:dyDescent="0.25">
      <c r="A2974" s="65">
        <v>44531</v>
      </c>
      <c r="B2974" s="66" t="s">
        <v>211</v>
      </c>
      <c r="C2974" s="66" t="s">
        <v>137</v>
      </c>
      <c r="D2974" s="67">
        <v>1787909.71</v>
      </c>
      <c r="E2974" s="66">
        <v>1.2383</v>
      </c>
      <c r="F2974" s="67">
        <v>2213968.5938929999</v>
      </c>
      <c r="G2974" s="66" t="s">
        <v>116</v>
      </c>
      <c r="H2974" s="68">
        <v>6.3132489450559498E-3</v>
      </c>
      <c r="I2974" s="87">
        <v>13977.3348897819</v>
      </c>
      <c r="J2974" s="69" t="str">
        <f>_xlfn.XLOOKUP(SimpleBB[[#This Row],[customer_code]],'Input  - indicative charges'!$B$13:$B$69,'Input  - indicative charges'!$E$13:$E$69)</f>
        <v>Major Industrial</v>
      </c>
      <c r="K2974" s="70">
        <f t="shared" si="46"/>
        <v>12921.396716465784</v>
      </c>
    </row>
    <row r="2975" spans="1:11" x14ac:dyDescent="0.25">
      <c r="A2975" s="65">
        <v>44531</v>
      </c>
      <c r="B2975" s="66" t="s">
        <v>211</v>
      </c>
      <c r="C2975" s="66" t="s">
        <v>137</v>
      </c>
      <c r="D2975" s="67">
        <v>1787909.71</v>
      </c>
      <c r="E2975" s="66">
        <v>1.2383</v>
      </c>
      <c r="F2975" s="67">
        <v>2213968.5938929999</v>
      </c>
      <c r="G2975" s="66" t="s">
        <v>118</v>
      </c>
      <c r="H2975" s="68">
        <v>1.67637059341312E-3</v>
      </c>
      <c r="I2975" s="87">
        <v>3711.43184554242</v>
      </c>
      <c r="J2975" s="69" t="str">
        <f>_xlfn.XLOOKUP(SimpleBB[[#This Row],[customer_code]],'Input  - indicative charges'!$B$13:$B$69,'Input  - indicative charges'!$E$13:$E$69)</f>
        <v>Upper South Island distributor</v>
      </c>
      <c r="K2975" s="70">
        <f t="shared" si="46"/>
        <v>3431.0463075072453</v>
      </c>
    </row>
    <row r="2976" spans="1:11" x14ac:dyDescent="0.25">
      <c r="A2976" s="65">
        <v>44531</v>
      </c>
      <c r="B2976" s="66" t="s">
        <v>211</v>
      </c>
      <c r="C2976" s="66" t="s">
        <v>137</v>
      </c>
      <c r="D2976" s="67">
        <v>1787909.71</v>
      </c>
      <c r="E2976" s="66">
        <v>1.2383</v>
      </c>
      <c r="F2976" s="67">
        <v>2213968.5938929999</v>
      </c>
      <c r="G2976" s="66" t="s">
        <v>120</v>
      </c>
      <c r="H2976" s="68">
        <v>4.2242890122340298E-3</v>
      </c>
      <c r="I2976" s="87">
        <v>9352.4432046134207</v>
      </c>
      <c r="J2976" s="69" t="str">
        <f>_xlfn.XLOOKUP(SimpleBB[[#This Row],[customer_code]],'Input  - indicative charges'!$B$13:$B$69,'Input  - indicative charges'!$E$13:$E$69)</f>
        <v>Lower North Island distributor</v>
      </c>
      <c r="K2976" s="70">
        <f t="shared" si="46"/>
        <v>8645.8992267094691</v>
      </c>
    </row>
    <row r="2977" spans="1:11" x14ac:dyDescent="0.25">
      <c r="A2977" s="65">
        <v>44531</v>
      </c>
      <c r="B2977" s="66" t="s">
        <v>211</v>
      </c>
      <c r="C2977" s="66" t="s">
        <v>137</v>
      </c>
      <c r="D2977" s="67">
        <v>1787909.71</v>
      </c>
      <c r="E2977" s="66">
        <v>1.2383</v>
      </c>
      <c r="F2977" s="67">
        <v>2213968.5938929999</v>
      </c>
      <c r="G2977" s="66" t="s">
        <v>241</v>
      </c>
      <c r="H2977" s="68">
        <v>2.7057778461583301E-4</v>
      </c>
      <c r="I2977" s="87">
        <v>599.05071734459898</v>
      </c>
      <c r="J2977" s="69" t="str">
        <f>_xlfn.XLOOKUP(SimpleBB[[#This Row],[customer_code]],'Input  - indicative charges'!$B$13:$B$69,'Input  - indicative charges'!$E$13:$E$69)</f>
        <v>North Island generation</v>
      </c>
      <c r="K2977" s="70">
        <f t="shared" si="46"/>
        <v>553.794556196239</v>
      </c>
    </row>
    <row r="2978" spans="1:11" x14ac:dyDescent="0.25">
      <c r="A2978" s="65">
        <v>44562</v>
      </c>
      <c r="B2978" s="66" t="s">
        <v>211</v>
      </c>
      <c r="C2978" s="66" t="s">
        <v>137</v>
      </c>
      <c r="D2978" s="67">
        <v>404961.55</v>
      </c>
      <c r="E2978" s="66">
        <v>0.48491085561195202</v>
      </c>
      <c r="F2978" s="67">
        <v>196370.25170044199</v>
      </c>
      <c r="G2978" s="66" t="s">
        <v>8</v>
      </c>
      <c r="H2978" s="68">
        <v>1.0426200893385799E-2</v>
      </c>
      <c r="I2978" s="87">
        <v>2047.3956937135599</v>
      </c>
      <c r="J2978" s="69" t="str">
        <f>_xlfn.XLOOKUP(SimpleBB[[#This Row],[customer_code]],'Input  - indicative charges'!$B$13:$B$69,'Input  - indicative charges'!$E$13:$E$69)</f>
        <v>Lower South Island distributor</v>
      </c>
      <c r="K2978" s="70">
        <f t="shared" si="46"/>
        <v>1892.7221965180649</v>
      </c>
    </row>
    <row r="2979" spans="1:11" x14ac:dyDescent="0.25">
      <c r="A2979" s="65">
        <v>44562</v>
      </c>
      <c r="B2979" s="66" t="s">
        <v>211</v>
      </c>
      <c r="C2979" s="66" t="s">
        <v>137</v>
      </c>
      <c r="D2979" s="67">
        <v>404961.55</v>
      </c>
      <c r="E2979" s="66">
        <v>0.48491085561195202</v>
      </c>
      <c r="F2979" s="67">
        <v>196370.25170044199</v>
      </c>
      <c r="G2979" s="66" t="s">
        <v>10</v>
      </c>
      <c r="H2979" s="68">
        <v>4.4990909198334002E-4</v>
      </c>
      <c r="I2979" s="87">
        <v>88.348761635086007</v>
      </c>
      <c r="J2979" s="69" t="str">
        <f>_xlfn.XLOOKUP(SimpleBB[[#This Row],[customer_code]],'Input  - indicative charges'!$B$13:$B$69,'Input  - indicative charges'!$E$13:$E$69)</f>
        <v>Upper South Island distributor</v>
      </c>
      <c r="K2979" s="70">
        <f t="shared" si="46"/>
        <v>81.674325434527233</v>
      </c>
    </row>
    <row r="2980" spans="1:11" x14ac:dyDescent="0.25">
      <c r="A2980" s="65">
        <v>44562</v>
      </c>
      <c r="B2980" s="66" t="s">
        <v>211</v>
      </c>
      <c r="C2980" s="66" t="s">
        <v>137</v>
      </c>
      <c r="D2980" s="67">
        <v>404961.55</v>
      </c>
      <c r="E2980" s="66">
        <v>0.48491085561195202</v>
      </c>
      <c r="F2980" s="67">
        <v>196370.25170044199</v>
      </c>
      <c r="G2980" s="66" t="s">
        <v>12</v>
      </c>
      <c r="H2980" s="68">
        <v>1.3522905325103101E-3</v>
      </c>
      <c r="I2980" s="87">
        <v>265.549632241175</v>
      </c>
      <c r="J2980" s="69" t="str">
        <f>_xlfn.XLOOKUP(SimpleBB[[#This Row],[customer_code]],'Input  - indicative charges'!$B$13:$B$69,'Input  - indicative charges'!$E$13:$E$69)</f>
        <v>Lower North Island distributor</v>
      </c>
      <c r="K2980" s="70">
        <f t="shared" si="46"/>
        <v>245.48829753004196</v>
      </c>
    </row>
    <row r="2981" spans="1:11" x14ac:dyDescent="0.25">
      <c r="A2981" s="65">
        <v>44562</v>
      </c>
      <c r="B2981" s="66" t="s">
        <v>211</v>
      </c>
      <c r="C2981" s="66" t="s">
        <v>137</v>
      </c>
      <c r="D2981" s="67">
        <v>404961.55</v>
      </c>
      <c r="E2981" s="66">
        <v>0.48491085561195202</v>
      </c>
      <c r="F2981" s="67">
        <v>196370.25170044199</v>
      </c>
      <c r="G2981" s="66" t="s">
        <v>14</v>
      </c>
      <c r="H2981" s="68">
        <v>1.06714742371291E-2</v>
      </c>
      <c r="I2981" s="87">
        <v>2095.5600819598399</v>
      </c>
      <c r="J2981" s="69" t="str">
        <f>_xlfn.XLOOKUP(SimpleBB[[#This Row],[customer_code]],'Input  - indicative charges'!$B$13:$B$69,'Input  - indicative charges'!$E$13:$E$69)</f>
        <v>Upper North Island distributor</v>
      </c>
      <c r="K2981" s="70">
        <f t="shared" si="46"/>
        <v>1937.2479357268344</v>
      </c>
    </row>
    <row r="2982" spans="1:11" x14ac:dyDescent="0.25">
      <c r="A2982" s="65">
        <v>44562</v>
      </c>
      <c r="B2982" s="66" t="s">
        <v>211</v>
      </c>
      <c r="C2982" s="66" t="s">
        <v>137</v>
      </c>
      <c r="D2982" s="67">
        <v>404961.55</v>
      </c>
      <c r="E2982" s="66">
        <v>0.48491085561195202</v>
      </c>
      <c r="F2982" s="67">
        <v>196370.25170044199</v>
      </c>
      <c r="G2982" s="66" t="s">
        <v>16</v>
      </c>
      <c r="H2982" s="68">
        <v>4.0747537469082398E-2</v>
      </c>
      <c r="I2982" s="87">
        <v>8001.6041889769203</v>
      </c>
      <c r="J2982" s="69" t="str">
        <f>_xlfn.XLOOKUP(SimpleBB[[#This Row],[customer_code]],'Input  - indicative charges'!$B$13:$B$69,'Input  - indicative charges'!$E$13:$E$69)</f>
        <v>South Island generation</v>
      </c>
      <c r="K2982" s="70">
        <f t="shared" si="46"/>
        <v>7397.1113169428081</v>
      </c>
    </row>
    <row r="2983" spans="1:11" x14ac:dyDescent="0.25">
      <c r="A2983" s="65">
        <v>44562</v>
      </c>
      <c r="B2983" s="66" t="s">
        <v>211</v>
      </c>
      <c r="C2983" s="66" t="s">
        <v>137</v>
      </c>
      <c r="D2983" s="67">
        <v>404961.55</v>
      </c>
      <c r="E2983" s="66">
        <v>0.48491085561195202</v>
      </c>
      <c r="F2983" s="67">
        <v>196370.25170044199</v>
      </c>
      <c r="G2983" s="66" t="s">
        <v>19</v>
      </c>
      <c r="H2983" s="68">
        <v>8.6336473519607101E-3</v>
      </c>
      <c r="I2983" s="87">
        <v>1695.3915035973801</v>
      </c>
      <c r="J2983" s="69" t="str">
        <f>_xlfn.XLOOKUP(SimpleBB[[#This Row],[customer_code]],'Input  - indicative charges'!$B$13:$B$69,'Input  - indicative charges'!$E$13:$E$69)</f>
        <v>Lower South Island distributor</v>
      </c>
      <c r="K2983" s="70">
        <f t="shared" si="46"/>
        <v>1567.3106769246915</v>
      </c>
    </row>
    <row r="2984" spans="1:11" x14ac:dyDescent="0.25">
      <c r="A2984" s="65">
        <v>44562</v>
      </c>
      <c r="B2984" s="66" t="s">
        <v>211</v>
      </c>
      <c r="C2984" s="66" t="s">
        <v>137</v>
      </c>
      <c r="D2984" s="67">
        <v>404961.55</v>
      </c>
      <c r="E2984" s="66">
        <v>0.48491085561195202</v>
      </c>
      <c r="F2984" s="67">
        <v>196370.25170044199</v>
      </c>
      <c r="G2984" s="66" t="s">
        <v>21</v>
      </c>
      <c r="H2984" s="68">
        <v>6.7072961379741301E-3</v>
      </c>
      <c r="I2984" s="87">
        <v>1317.11343084338</v>
      </c>
      <c r="J2984" s="69" t="str">
        <f>_xlfn.XLOOKUP(SimpleBB[[#This Row],[customer_code]],'Input  - indicative charges'!$B$13:$B$69,'Input  - indicative charges'!$E$13:$E$69)</f>
        <v>Upper South Island distributor</v>
      </c>
      <c r="K2984" s="70">
        <f t="shared" si="46"/>
        <v>1217.6101735212983</v>
      </c>
    </row>
    <row r="2985" spans="1:11" x14ac:dyDescent="0.25">
      <c r="A2985" s="65">
        <v>44562</v>
      </c>
      <c r="B2985" s="66" t="s">
        <v>211</v>
      </c>
      <c r="C2985" s="66" t="s">
        <v>137</v>
      </c>
      <c r="D2985" s="67">
        <v>404961.55</v>
      </c>
      <c r="E2985" s="66">
        <v>0.48491085561195202</v>
      </c>
      <c r="F2985" s="67">
        <v>196370.25170044199</v>
      </c>
      <c r="G2985" s="66" t="s">
        <v>23</v>
      </c>
      <c r="H2985" s="68">
        <v>4.4647420451800904E-3</v>
      </c>
      <c r="I2985" s="87">
        <v>876.74251918956304</v>
      </c>
      <c r="J2985" s="69" t="str">
        <f>_xlfn.XLOOKUP(SimpleBB[[#This Row],[customer_code]],'Input  - indicative charges'!$B$13:$B$69,'Input  - indicative charges'!$E$13:$E$69)</f>
        <v>Lower North Island distributor</v>
      </c>
      <c r="K2985" s="70">
        <f t="shared" si="46"/>
        <v>810.50772539790898</v>
      </c>
    </row>
    <row r="2986" spans="1:11" x14ac:dyDescent="0.25">
      <c r="A2986" s="65">
        <v>44562</v>
      </c>
      <c r="B2986" s="66" t="s">
        <v>211</v>
      </c>
      <c r="C2986" s="66" t="s">
        <v>137</v>
      </c>
      <c r="D2986" s="67">
        <v>404961.55</v>
      </c>
      <c r="E2986" s="66">
        <v>0.48491085561195202</v>
      </c>
      <c r="F2986" s="67">
        <v>196370.25170044199</v>
      </c>
      <c r="G2986" s="66" t="s">
        <v>25</v>
      </c>
      <c r="H2986" s="68">
        <v>4.8961211157769503E-2</v>
      </c>
      <c r="I2986" s="87">
        <v>9614.5253586097097</v>
      </c>
      <c r="J2986" s="69" t="str">
        <f>_xlfn.XLOOKUP(SimpleBB[[#This Row],[customer_code]],'Input  - indicative charges'!$B$13:$B$69,'Input  - indicative charges'!$E$13:$E$69)</f>
        <v>North Island generation</v>
      </c>
      <c r="K2986" s="70">
        <f t="shared" si="46"/>
        <v>8888.1820017016871</v>
      </c>
    </row>
    <row r="2987" spans="1:11" x14ac:dyDescent="0.25">
      <c r="A2987" s="65">
        <v>44562</v>
      </c>
      <c r="B2987" s="66" t="s">
        <v>211</v>
      </c>
      <c r="C2987" s="66" t="s">
        <v>137</v>
      </c>
      <c r="D2987" s="67">
        <v>404961.55</v>
      </c>
      <c r="E2987" s="66">
        <v>0.48491085561195202</v>
      </c>
      <c r="F2987" s="67">
        <v>196370.25170044199</v>
      </c>
      <c r="G2987" s="66" t="s">
        <v>27</v>
      </c>
      <c r="H2987" s="68">
        <v>8.0698096543552304E-3</v>
      </c>
      <c r="I2987" s="87">
        <v>1584.6705530003901</v>
      </c>
      <c r="J2987" s="69" t="str">
        <f>_xlfn.XLOOKUP(SimpleBB[[#This Row],[customer_code]],'Input  - indicative charges'!$B$13:$B$69,'Input  - indicative charges'!$E$13:$E$69)</f>
        <v>Lower North Island distributor</v>
      </c>
      <c r="K2987" s="70">
        <f t="shared" si="46"/>
        <v>1464.9543022102382</v>
      </c>
    </row>
    <row r="2988" spans="1:11" x14ac:dyDescent="0.25">
      <c r="A2988" s="65">
        <v>44562</v>
      </c>
      <c r="B2988" s="66" t="s">
        <v>211</v>
      </c>
      <c r="C2988" s="66" t="s">
        <v>137</v>
      </c>
      <c r="D2988" s="67">
        <v>404961.55</v>
      </c>
      <c r="E2988" s="66">
        <v>0.48491085561195202</v>
      </c>
      <c r="F2988" s="67">
        <v>196370.25170044199</v>
      </c>
      <c r="G2988" s="66" t="s">
        <v>29</v>
      </c>
      <c r="H2988" s="68">
        <v>8.5937625146997598E-3</v>
      </c>
      <c r="I2988" s="87">
        <v>1687.5593080654101</v>
      </c>
      <c r="J2988" s="69" t="str">
        <f>_xlfn.XLOOKUP(SimpleBB[[#This Row],[customer_code]],'Input  - indicative charges'!$B$13:$B$69,'Input  - indicative charges'!$E$13:$E$69)</f>
        <v>Lower North Island distributor</v>
      </c>
      <c r="K2988" s="70">
        <f t="shared" si="46"/>
        <v>1560.0701760403992</v>
      </c>
    </row>
    <row r="2989" spans="1:11" x14ac:dyDescent="0.25">
      <c r="A2989" s="65">
        <v>44562</v>
      </c>
      <c r="B2989" s="66" t="s">
        <v>211</v>
      </c>
      <c r="C2989" s="66" t="s">
        <v>137</v>
      </c>
      <c r="D2989" s="67">
        <v>404961.55</v>
      </c>
      <c r="E2989" s="66">
        <v>0.48491085561195202</v>
      </c>
      <c r="F2989" s="67">
        <v>196370.25170044199</v>
      </c>
      <c r="G2989" s="66" t="s">
        <v>31</v>
      </c>
      <c r="H2989" s="68">
        <v>3.0137135200613102E-5</v>
      </c>
      <c r="I2989" s="87">
        <v>5.91803682487466</v>
      </c>
      <c r="J2989" s="69" t="str">
        <f>_xlfn.XLOOKUP(SimpleBB[[#This Row],[customer_code]],'Input  - indicative charges'!$B$13:$B$69,'Input  - indicative charges'!$E$13:$E$69)</f>
        <v>Major Industrial</v>
      </c>
      <c r="K2989" s="70">
        <f t="shared" si="46"/>
        <v>5.4709500916917824</v>
      </c>
    </row>
    <row r="2990" spans="1:11" x14ac:dyDescent="0.25">
      <c r="A2990" s="65">
        <v>44562</v>
      </c>
      <c r="B2990" s="66" t="s">
        <v>211</v>
      </c>
      <c r="C2990" s="66" t="s">
        <v>137</v>
      </c>
      <c r="D2990" s="67">
        <v>404961.55</v>
      </c>
      <c r="E2990" s="66">
        <v>0.48491085561195202</v>
      </c>
      <c r="F2990" s="67">
        <v>196370.25170044199</v>
      </c>
      <c r="G2990" s="66" t="s">
        <v>34</v>
      </c>
      <c r="H2990" s="68">
        <v>7.23884078974592E-4</v>
      </c>
      <c r="I2990" s="87">
        <v>142.149298790183</v>
      </c>
      <c r="J2990" s="69" t="str">
        <f>_xlfn.XLOOKUP(SimpleBB[[#This Row],[customer_code]],'Input  - indicative charges'!$B$13:$B$69,'Input  - indicative charges'!$E$13:$E$69)</f>
        <v>Major Industrial</v>
      </c>
      <c r="K2990" s="70">
        <f t="shared" si="46"/>
        <v>131.41042245314944</v>
      </c>
    </row>
    <row r="2991" spans="1:11" x14ac:dyDescent="0.25">
      <c r="A2991" s="65">
        <v>44562</v>
      </c>
      <c r="B2991" s="66" t="s">
        <v>211</v>
      </c>
      <c r="C2991" s="66" t="s">
        <v>137</v>
      </c>
      <c r="D2991" s="67">
        <v>404961.55</v>
      </c>
      <c r="E2991" s="66">
        <v>0.48491085561195202</v>
      </c>
      <c r="F2991" s="67">
        <v>196370.25170044199</v>
      </c>
      <c r="G2991" s="66" t="s">
        <v>36</v>
      </c>
      <c r="H2991" s="68">
        <v>4.4348831014478802E-3</v>
      </c>
      <c r="I2991" s="87">
        <v>870.87911089335796</v>
      </c>
      <c r="J2991" s="69" t="str">
        <f>_xlfn.XLOOKUP(SimpleBB[[#This Row],[customer_code]],'Input  - indicative charges'!$B$13:$B$69,'Input  - indicative charges'!$E$13:$E$69)</f>
        <v>Upper South Island distributor</v>
      </c>
      <c r="K2991" s="70">
        <f t="shared" si="46"/>
        <v>805.08727684292239</v>
      </c>
    </row>
    <row r="2992" spans="1:11" x14ac:dyDescent="0.25">
      <c r="A2992" s="65">
        <v>44562</v>
      </c>
      <c r="B2992" s="66" t="s">
        <v>211</v>
      </c>
      <c r="C2992" s="66" t="s">
        <v>137</v>
      </c>
      <c r="D2992" s="67">
        <v>404961.55</v>
      </c>
      <c r="E2992" s="66">
        <v>0.48491085561195202</v>
      </c>
      <c r="F2992" s="67">
        <v>196370.25170044199</v>
      </c>
      <c r="G2992" s="66" t="s">
        <v>38</v>
      </c>
      <c r="H2992" s="68">
        <v>4.67503767614802E-5</v>
      </c>
      <c r="I2992" s="87">
        <v>9.1803832517423807</v>
      </c>
      <c r="J2992" s="69" t="str">
        <f>_xlfn.XLOOKUP(SimpleBB[[#This Row],[customer_code]],'Input  - indicative charges'!$B$13:$B$69,'Input  - indicative charges'!$E$13:$E$69)</f>
        <v>North Island generation</v>
      </c>
      <c r="K2992" s="70">
        <f t="shared" si="46"/>
        <v>8.4868377942121747</v>
      </c>
    </row>
    <row r="2993" spans="1:11" x14ac:dyDescent="0.25">
      <c r="A2993" s="65">
        <v>44562</v>
      </c>
      <c r="B2993" s="66" t="s">
        <v>211</v>
      </c>
      <c r="C2993" s="66" t="s">
        <v>137</v>
      </c>
      <c r="D2993" s="67">
        <v>404961.55</v>
      </c>
      <c r="E2993" s="66">
        <v>0.48491085561195202</v>
      </c>
      <c r="F2993" s="67">
        <v>196370.25170044199</v>
      </c>
      <c r="G2993" s="66" t="s">
        <v>40</v>
      </c>
      <c r="H2993" s="68">
        <v>1.45774250555911E-5</v>
      </c>
      <c r="I2993" s="87">
        <v>2.8625726273107701</v>
      </c>
      <c r="J2993" s="69" t="str">
        <f>_xlfn.XLOOKUP(SimpleBB[[#This Row],[customer_code]],'Input  - indicative charges'!$B$13:$B$69,'Input  - indicative charges'!$E$13:$E$69)</f>
        <v>North Island generation</v>
      </c>
      <c r="K2993" s="70">
        <f t="shared" si="46"/>
        <v>2.6463153983824581</v>
      </c>
    </row>
    <row r="2994" spans="1:11" x14ac:dyDescent="0.25">
      <c r="A2994" s="65">
        <v>44562</v>
      </c>
      <c r="B2994" s="66" t="s">
        <v>211</v>
      </c>
      <c r="C2994" s="66" t="s">
        <v>137</v>
      </c>
      <c r="D2994" s="67">
        <v>404961.55</v>
      </c>
      <c r="E2994" s="66">
        <v>0.48491085561195202</v>
      </c>
      <c r="F2994" s="67">
        <v>196370.25170044199</v>
      </c>
      <c r="G2994" s="66" t="s">
        <v>42</v>
      </c>
      <c r="H2994" s="68">
        <v>0.25267538700680497</v>
      </c>
      <c r="I2994" s="87">
        <v>49617.929345032899</v>
      </c>
      <c r="J2994" s="69" t="str">
        <f>_xlfn.XLOOKUP(SimpleBB[[#This Row],[customer_code]],'Input  - indicative charges'!$B$13:$B$69,'Input  - indicative charges'!$E$13:$E$69)</f>
        <v>South Island generation</v>
      </c>
      <c r="K2994" s="70">
        <f t="shared" si="46"/>
        <v>45869.470422822757</v>
      </c>
    </row>
    <row r="2995" spans="1:11" x14ac:dyDescent="0.25">
      <c r="A2995" s="65">
        <v>44562</v>
      </c>
      <c r="B2995" s="66" t="s">
        <v>211</v>
      </c>
      <c r="C2995" s="66" t="s">
        <v>137</v>
      </c>
      <c r="D2995" s="67">
        <v>404961.55</v>
      </c>
      <c r="E2995" s="66">
        <v>0.48491085561195202</v>
      </c>
      <c r="F2995" s="67">
        <v>196370.25170044199</v>
      </c>
      <c r="G2995" s="66" t="s">
        <v>44</v>
      </c>
      <c r="H2995" s="68">
        <v>5.59587066061445E-4</v>
      </c>
      <c r="I2995" s="87">
        <v>109.886253010798</v>
      </c>
      <c r="J2995" s="69" t="str">
        <f>_xlfn.XLOOKUP(SimpleBB[[#This Row],[customer_code]],'Input  - indicative charges'!$B$13:$B$69,'Input  - indicative charges'!$E$13:$E$69)</f>
        <v>Major Industrial</v>
      </c>
      <c r="K2995" s="70">
        <f t="shared" si="46"/>
        <v>101.58473557619749</v>
      </c>
    </row>
    <row r="2996" spans="1:11" x14ac:dyDescent="0.25">
      <c r="A2996" s="65">
        <v>44562</v>
      </c>
      <c r="B2996" s="66" t="s">
        <v>211</v>
      </c>
      <c r="C2996" s="66" t="s">
        <v>137</v>
      </c>
      <c r="D2996" s="67">
        <v>404961.55</v>
      </c>
      <c r="E2996" s="66">
        <v>0.48491085561195202</v>
      </c>
      <c r="F2996" s="67">
        <v>196370.25170044199</v>
      </c>
      <c r="G2996" s="66" t="s">
        <v>46</v>
      </c>
      <c r="H2996" s="68">
        <v>8.4418694751931499E-3</v>
      </c>
      <c r="I2996" s="87">
        <v>1657.73203366596</v>
      </c>
      <c r="J2996" s="69" t="str">
        <f>_xlfn.XLOOKUP(SimpleBB[[#This Row],[customer_code]],'Input  - indicative charges'!$B$13:$B$69,'Input  - indicative charges'!$E$13:$E$69)</f>
        <v>Upper South Island distributor</v>
      </c>
      <c r="K2996" s="70">
        <f t="shared" si="46"/>
        <v>1532.4962466378827</v>
      </c>
    </row>
    <row r="2997" spans="1:11" x14ac:dyDescent="0.25">
      <c r="A2997" s="65">
        <v>44562</v>
      </c>
      <c r="B2997" s="66" t="s">
        <v>211</v>
      </c>
      <c r="C2997" s="66" t="s">
        <v>137</v>
      </c>
      <c r="D2997" s="67">
        <v>404961.55</v>
      </c>
      <c r="E2997" s="66">
        <v>0.48491085561195202</v>
      </c>
      <c r="F2997" s="67">
        <v>196370.25170044199</v>
      </c>
      <c r="G2997" s="66" t="s">
        <v>48</v>
      </c>
      <c r="H2997" s="68">
        <v>1.16456763628202E-2</v>
      </c>
      <c r="I2997" s="87">
        <v>2286.8643985889098</v>
      </c>
      <c r="J2997" s="69" t="str">
        <f>_xlfn.XLOOKUP(SimpleBB[[#This Row],[customer_code]],'Input  - indicative charges'!$B$13:$B$69,'Input  - indicative charges'!$E$13:$E$69)</f>
        <v>North Island generation</v>
      </c>
      <c r="K2997" s="70">
        <f t="shared" si="46"/>
        <v>2114.099888422315</v>
      </c>
    </row>
    <row r="2998" spans="1:11" x14ac:dyDescent="0.25">
      <c r="A2998" s="65">
        <v>44562</v>
      </c>
      <c r="B2998" s="66" t="s">
        <v>211</v>
      </c>
      <c r="C2998" s="66" t="s">
        <v>137</v>
      </c>
      <c r="D2998" s="67">
        <v>404961.55</v>
      </c>
      <c r="E2998" s="66">
        <v>0.48491085561195202</v>
      </c>
      <c r="F2998" s="67">
        <v>196370.25170044199</v>
      </c>
      <c r="G2998" s="66" t="s">
        <v>50</v>
      </c>
      <c r="H2998" s="68">
        <v>2.4450932327074498E-3</v>
      </c>
      <c r="I2998" s="87">
        <v>480.14357353781003</v>
      </c>
      <c r="J2998" s="69" t="str">
        <f>_xlfn.XLOOKUP(SimpleBB[[#This Row],[customer_code]],'Input  - indicative charges'!$B$13:$B$69,'Input  - indicative charges'!$E$13:$E$69)</f>
        <v>North Island generation</v>
      </c>
      <c r="K2998" s="70">
        <f t="shared" si="46"/>
        <v>443.87042619112742</v>
      </c>
    </row>
    <row r="2999" spans="1:11" x14ac:dyDescent="0.25">
      <c r="A2999" s="65">
        <v>44562</v>
      </c>
      <c r="B2999" s="66" t="s">
        <v>211</v>
      </c>
      <c r="C2999" s="66" t="s">
        <v>137</v>
      </c>
      <c r="D2999" s="67">
        <v>404961.55</v>
      </c>
      <c r="E2999" s="66">
        <v>0.48491085561195202</v>
      </c>
      <c r="F2999" s="67">
        <v>196370.25170044199</v>
      </c>
      <c r="G2999" s="66" t="s">
        <v>52</v>
      </c>
      <c r="H2999" s="68">
        <v>4.9137954314103904E-3</v>
      </c>
      <c r="I2999" s="87">
        <v>964.92324567054197</v>
      </c>
      <c r="J2999" s="69" t="str">
        <f>_xlfn.XLOOKUP(SimpleBB[[#This Row],[customer_code]],'Input  - indicative charges'!$B$13:$B$69,'Input  - indicative charges'!$E$13:$E$69)</f>
        <v>North Island generation</v>
      </c>
      <c r="K2999" s="70">
        <f t="shared" si="46"/>
        <v>892.02671013940346</v>
      </c>
    </row>
    <row r="3000" spans="1:11" x14ac:dyDescent="0.25">
      <c r="A3000" s="65">
        <v>44562</v>
      </c>
      <c r="B3000" s="66" t="s">
        <v>211</v>
      </c>
      <c r="C3000" s="66" t="s">
        <v>137</v>
      </c>
      <c r="D3000" s="67">
        <v>404961.55</v>
      </c>
      <c r="E3000" s="66">
        <v>0.48491085561195202</v>
      </c>
      <c r="F3000" s="67">
        <v>196370.25170044199</v>
      </c>
      <c r="G3000" s="66" t="s">
        <v>54</v>
      </c>
      <c r="H3000" s="68">
        <v>7.0759748136511804E-4</v>
      </c>
      <c r="I3000" s="87">
        <v>138.95109551826701</v>
      </c>
      <c r="J3000" s="69" t="str">
        <f>_xlfn.XLOOKUP(SimpleBB[[#This Row],[customer_code]],'Input  - indicative charges'!$B$13:$B$69,'Input  - indicative charges'!$E$13:$E$69)</f>
        <v>Upper South Island distributor</v>
      </c>
      <c r="K3000" s="70">
        <f t="shared" si="46"/>
        <v>128.45383211728102</v>
      </c>
    </row>
    <row r="3001" spans="1:11" x14ac:dyDescent="0.25">
      <c r="A3001" s="65">
        <v>44562</v>
      </c>
      <c r="B3001" s="66" t="s">
        <v>211</v>
      </c>
      <c r="C3001" s="66" t="s">
        <v>137</v>
      </c>
      <c r="D3001" s="67">
        <v>404961.55</v>
      </c>
      <c r="E3001" s="66">
        <v>0.48491085561195202</v>
      </c>
      <c r="F3001" s="67">
        <v>196370.25170044199</v>
      </c>
      <c r="G3001" s="66" t="s">
        <v>56</v>
      </c>
      <c r="H3001" s="68">
        <v>3.03358020556041E-2</v>
      </c>
      <c r="I3001" s="87">
        <v>5957.0490851937702</v>
      </c>
      <c r="J3001" s="69" t="str">
        <f>_xlfn.XLOOKUP(SimpleBB[[#This Row],[customer_code]],'Input  - indicative charges'!$B$13:$B$69,'Input  - indicative charges'!$E$13:$E$69)</f>
        <v>Upper North Island distributor</v>
      </c>
      <c r="K3001" s="70">
        <f t="shared" si="46"/>
        <v>5507.0151138411602</v>
      </c>
    </row>
    <row r="3002" spans="1:11" x14ac:dyDescent="0.25">
      <c r="A3002" s="65">
        <v>44562</v>
      </c>
      <c r="B3002" s="66" t="s">
        <v>211</v>
      </c>
      <c r="C3002" s="66" t="s">
        <v>137</v>
      </c>
      <c r="D3002" s="67">
        <v>404961.55</v>
      </c>
      <c r="E3002" s="66">
        <v>0.48491085561195202</v>
      </c>
      <c r="F3002" s="67">
        <v>196370.25170044199</v>
      </c>
      <c r="G3002" s="66" t="s">
        <v>58</v>
      </c>
      <c r="H3002" s="68">
        <v>3.0315642051337798E-3</v>
      </c>
      <c r="I3002" s="87">
        <v>595.30902600817103</v>
      </c>
      <c r="J3002" s="69" t="str">
        <f>_xlfn.XLOOKUP(SimpleBB[[#This Row],[customer_code]],'Input  - indicative charges'!$B$13:$B$69,'Input  - indicative charges'!$E$13:$E$69)</f>
        <v>North Island generation</v>
      </c>
      <c r="K3002" s="70">
        <f t="shared" si="46"/>
        <v>550.33553639526872</v>
      </c>
    </row>
    <row r="3003" spans="1:11" x14ac:dyDescent="0.25">
      <c r="A3003" s="65">
        <v>44562</v>
      </c>
      <c r="B3003" s="66" t="s">
        <v>211</v>
      </c>
      <c r="C3003" s="66" t="s">
        <v>137</v>
      </c>
      <c r="D3003" s="67">
        <v>404961.55</v>
      </c>
      <c r="E3003" s="66">
        <v>0.48491085561195202</v>
      </c>
      <c r="F3003" s="67">
        <v>196370.25170044199</v>
      </c>
      <c r="G3003" s="66" t="s">
        <v>60</v>
      </c>
      <c r="H3003" s="68">
        <v>1.50382416660236E-2</v>
      </c>
      <c r="I3003" s="87">
        <v>2953.0633010891402</v>
      </c>
      <c r="J3003" s="69" t="str">
        <f>_xlfn.XLOOKUP(SimpleBB[[#This Row],[customer_code]],'Input  - indicative charges'!$B$13:$B$69,'Input  - indicative charges'!$E$13:$E$69)</f>
        <v>Major Industrial</v>
      </c>
      <c r="K3003" s="70">
        <f t="shared" si="46"/>
        <v>2729.9698220798823</v>
      </c>
    </row>
    <row r="3004" spans="1:11" x14ac:dyDescent="0.25">
      <c r="A3004" s="65">
        <v>44562</v>
      </c>
      <c r="B3004" s="66" t="s">
        <v>211</v>
      </c>
      <c r="C3004" s="66" t="s">
        <v>137</v>
      </c>
      <c r="D3004" s="67">
        <v>404961.55</v>
      </c>
      <c r="E3004" s="66">
        <v>0.48491085561195202</v>
      </c>
      <c r="F3004" s="67">
        <v>196370.25170044199</v>
      </c>
      <c r="G3004" s="66" t="s">
        <v>62</v>
      </c>
      <c r="H3004" s="68">
        <v>1.15070896719736E-2</v>
      </c>
      <c r="I3004" s="87">
        <v>2259.6500952250299</v>
      </c>
      <c r="J3004" s="69" t="str">
        <f>_xlfn.XLOOKUP(SimpleBB[[#This Row],[customer_code]],'Input  - indicative charges'!$B$13:$B$69,'Input  - indicative charges'!$E$13:$E$69)</f>
        <v>Major Industrial</v>
      </c>
      <c r="K3004" s="70">
        <f t="shared" si="46"/>
        <v>2088.9415293431448</v>
      </c>
    </row>
    <row r="3005" spans="1:11" x14ac:dyDescent="0.25">
      <c r="A3005" s="65">
        <v>44562</v>
      </c>
      <c r="B3005" s="66" t="s">
        <v>211</v>
      </c>
      <c r="C3005" s="66" t="s">
        <v>137</v>
      </c>
      <c r="D3005" s="67">
        <v>404961.55</v>
      </c>
      <c r="E3005" s="66">
        <v>0.48491085561195202</v>
      </c>
      <c r="F3005" s="67">
        <v>196370.25170044199</v>
      </c>
      <c r="G3005" s="66" t="s">
        <v>64</v>
      </c>
      <c r="H3005" s="68">
        <v>5.9545007970645603E-4</v>
      </c>
      <c r="I3005" s="87">
        <v>116.928682027005</v>
      </c>
      <c r="J3005" s="69" t="str">
        <f>_xlfn.XLOOKUP(SimpleBB[[#This Row],[customer_code]],'Input  - indicative charges'!$B$13:$B$69,'Input  - indicative charges'!$E$13:$E$69)</f>
        <v>Major Industrial</v>
      </c>
      <c r="K3005" s="70">
        <f t="shared" si="46"/>
        <v>108.09513400934117</v>
      </c>
    </row>
    <row r="3006" spans="1:11" x14ac:dyDescent="0.25">
      <c r="A3006" s="65">
        <v>44562</v>
      </c>
      <c r="B3006" s="66" t="s">
        <v>211</v>
      </c>
      <c r="C3006" s="66" t="s">
        <v>137</v>
      </c>
      <c r="D3006" s="67">
        <v>404961.55</v>
      </c>
      <c r="E3006" s="66">
        <v>0.48491085561195202</v>
      </c>
      <c r="F3006" s="67">
        <v>196370.25170044199</v>
      </c>
      <c r="G3006" s="66" t="s">
        <v>66</v>
      </c>
      <c r="H3006" s="68">
        <v>4.4803803834727998E-2</v>
      </c>
      <c r="I3006" s="87">
        <v>8798.1342361627903</v>
      </c>
      <c r="J3006" s="69" t="str">
        <f>_xlfn.XLOOKUP(SimpleBB[[#This Row],[customer_code]],'Input  - indicative charges'!$B$13:$B$69,'Input  - indicative charges'!$E$13:$E$69)</f>
        <v>Upper South Island distributor</v>
      </c>
      <c r="K3006" s="70">
        <f t="shared" si="46"/>
        <v>8133.4663386571401</v>
      </c>
    </row>
    <row r="3007" spans="1:11" x14ac:dyDescent="0.25">
      <c r="A3007" s="65">
        <v>44562</v>
      </c>
      <c r="B3007" s="66" t="s">
        <v>211</v>
      </c>
      <c r="C3007" s="66" t="s">
        <v>137</v>
      </c>
      <c r="D3007" s="67">
        <v>404961.55</v>
      </c>
      <c r="E3007" s="66">
        <v>0.48491085561195202</v>
      </c>
      <c r="F3007" s="67">
        <v>196370.25170044199</v>
      </c>
      <c r="G3007" s="66" t="s">
        <v>68</v>
      </c>
      <c r="H3007" s="68">
        <v>1.18214068410235E-2</v>
      </c>
      <c r="I3007" s="87">
        <v>2321.37263682512</v>
      </c>
      <c r="J3007" s="69" t="str">
        <f>_xlfn.XLOOKUP(SimpleBB[[#This Row],[customer_code]],'Input  - indicative charges'!$B$13:$B$69,'Input  - indicative charges'!$E$13:$E$69)</f>
        <v>Major Industrial</v>
      </c>
      <c r="K3007" s="70">
        <f t="shared" si="46"/>
        <v>2146.0011514136131</v>
      </c>
    </row>
    <row r="3008" spans="1:11" x14ac:dyDescent="0.25">
      <c r="A3008" s="65">
        <v>44562</v>
      </c>
      <c r="B3008" s="66" t="s">
        <v>211</v>
      </c>
      <c r="C3008" s="66" t="s">
        <v>137</v>
      </c>
      <c r="D3008" s="67">
        <v>404961.55</v>
      </c>
      <c r="E3008" s="66">
        <v>0.48491085561195202</v>
      </c>
      <c r="F3008" s="67">
        <v>196370.25170044199</v>
      </c>
      <c r="G3008" s="66" t="s">
        <v>70</v>
      </c>
      <c r="H3008" s="68">
        <v>5.5968341648645697E-2</v>
      </c>
      <c r="I3008" s="87">
        <v>10990.5173368009</v>
      </c>
      <c r="J3008" s="69" t="str">
        <f>_xlfn.XLOOKUP(SimpleBB[[#This Row],[customer_code]],'Input  - indicative charges'!$B$13:$B$69,'Input  - indicative charges'!$E$13:$E$69)</f>
        <v>Lower North Island distributor</v>
      </c>
      <c r="K3008" s="70">
        <f t="shared" si="46"/>
        <v>10160.222656739634</v>
      </c>
    </row>
    <row r="3009" spans="1:11" x14ac:dyDescent="0.25">
      <c r="A3009" s="65">
        <v>44562</v>
      </c>
      <c r="B3009" s="66" t="s">
        <v>211</v>
      </c>
      <c r="C3009" s="66" t="s">
        <v>137</v>
      </c>
      <c r="D3009" s="67">
        <v>404961.55</v>
      </c>
      <c r="E3009" s="66">
        <v>0.48491085561195202</v>
      </c>
      <c r="F3009" s="67">
        <v>196370.25170044199</v>
      </c>
      <c r="G3009" s="66" t="s">
        <v>72</v>
      </c>
      <c r="H3009" s="68">
        <v>5.3934675331619901E-3</v>
      </c>
      <c r="I3009" s="87">
        <v>1059.11657702518</v>
      </c>
      <c r="J3009" s="69" t="str">
        <f>_xlfn.XLOOKUP(SimpleBB[[#This Row],[customer_code]],'Input  - indicative charges'!$B$13:$B$69,'Input  - indicative charges'!$E$13:$E$69)</f>
        <v>Lower South Island distributor</v>
      </c>
      <c r="K3009" s="70">
        <f t="shared" si="46"/>
        <v>979.1040687400448</v>
      </c>
    </row>
    <row r="3010" spans="1:11" x14ac:dyDescent="0.25">
      <c r="A3010" s="65">
        <v>44562</v>
      </c>
      <c r="B3010" s="66" t="s">
        <v>211</v>
      </c>
      <c r="C3010" s="66" t="s">
        <v>137</v>
      </c>
      <c r="D3010" s="67">
        <v>404961.55</v>
      </c>
      <c r="E3010" s="66">
        <v>0.48491085561195202</v>
      </c>
      <c r="F3010" s="67">
        <v>196370.25170044199</v>
      </c>
      <c r="G3010" s="66" t="s">
        <v>74</v>
      </c>
      <c r="H3010" s="68">
        <v>7.2885734749365399E-5</v>
      </c>
      <c r="I3010" s="87">
        <v>14.312590078104501</v>
      </c>
      <c r="J3010" s="69" t="str">
        <f>_xlfn.XLOOKUP(SimpleBB[[#This Row],[customer_code]],'Input  - indicative charges'!$B$13:$B$69,'Input  - indicative charges'!$E$13:$E$69)</f>
        <v>Major Industrial</v>
      </c>
      <c r="K3010" s="70">
        <f t="shared" si="46"/>
        <v>13.231324562062206</v>
      </c>
    </row>
    <row r="3011" spans="1:11" x14ac:dyDescent="0.25">
      <c r="A3011" s="65">
        <v>44562</v>
      </c>
      <c r="B3011" s="66" t="s">
        <v>211</v>
      </c>
      <c r="C3011" s="66" t="s">
        <v>137</v>
      </c>
      <c r="D3011" s="67">
        <v>404961.55</v>
      </c>
      <c r="E3011" s="66">
        <v>0.48491085561195202</v>
      </c>
      <c r="F3011" s="67">
        <v>196370.25170044199</v>
      </c>
      <c r="G3011" s="66" t="s">
        <v>76</v>
      </c>
      <c r="H3011" s="68">
        <v>9.4578372750270105E-4</v>
      </c>
      <c r="I3011" s="87">
        <v>185.723788623888</v>
      </c>
      <c r="J3011" s="69" t="str">
        <f>_xlfn.XLOOKUP(SimpleBB[[#This Row],[customer_code]],'Input  - indicative charges'!$B$13:$B$69,'Input  - indicative charges'!$E$13:$E$69)</f>
        <v>Lower North Island distributor</v>
      </c>
      <c r="K3011" s="70">
        <f t="shared" si="46"/>
        <v>171.69301382688258</v>
      </c>
    </row>
    <row r="3012" spans="1:11" x14ac:dyDescent="0.25">
      <c r="A3012" s="65">
        <v>44562</v>
      </c>
      <c r="B3012" s="66" t="s">
        <v>211</v>
      </c>
      <c r="C3012" s="66" t="s">
        <v>137</v>
      </c>
      <c r="D3012" s="67">
        <v>404961.55</v>
      </c>
      <c r="E3012" s="66">
        <v>0.48491085561195202</v>
      </c>
      <c r="F3012" s="67">
        <v>196370.25170044199</v>
      </c>
      <c r="G3012" s="66" t="s">
        <v>78</v>
      </c>
      <c r="H3012" s="68">
        <v>4.6182561553374303E-5</v>
      </c>
      <c r="I3012" s="87">
        <v>9.0688812364072895</v>
      </c>
      <c r="J3012" s="69" t="str">
        <f>_xlfn.XLOOKUP(SimpleBB[[#This Row],[customer_code]],'Input  - indicative charges'!$B$13:$B$69,'Input  - indicative charges'!$E$13:$E$69)</f>
        <v>North Island generation</v>
      </c>
      <c r="K3012" s="70">
        <f t="shared" si="46"/>
        <v>8.3837593614357342</v>
      </c>
    </row>
    <row r="3013" spans="1:11" x14ac:dyDescent="0.25">
      <c r="A3013" s="65">
        <v>44562</v>
      </c>
      <c r="B3013" s="66" t="s">
        <v>211</v>
      </c>
      <c r="C3013" s="66" t="s">
        <v>137</v>
      </c>
      <c r="D3013" s="67">
        <v>404961.55</v>
      </c>
      <c r="E3013" s="66">
        <v>0.48491085561195202</v>
      </c>
      <c r="F3013" s="67">
        <v>196370.25170044199</v>
      </c>
      <c r="G3013" s="66" t="s">
        <v>80</v>
      </c>
      <c r="H3013" s="68">
        <v>1.1176595434912099E-5</v>
      </c>
      <c r="I3013" s="87">
        <v>2.1947508587077</v>
      </c>
      <c r="J3013" s="69" t="str">
        <f>_xlfn.XLOOKUP(SimpleBB[[#This Row],[customer_code]],'Input  - indicative charges'!$B$13:$B$69,'Input  - indicative charges'!$E$13:$E$69)</f>
        <v>Major Industrial</v>
      </c>
      <c r="K3013" s="70">
        <f t="shared" si="46"/>
        <v>2.028945200411425</v>
      </c>
    </row>
    <row r="3014" spans="1:11" x14ac:dyDescent="0.25">
      <c r="A3014" s="65">
        <v>44562</v>
      </c>
      <c r="B3014" s="66" t="s">
        <v>211</v>
      </c>
      <c r="C3014" s="66" t="s">
        <v>137</v>
      </c>
      <c r="D3014" s="67">
        <v>404961.55</v>
      </c>
      <c r="E3014" s="66">
        <v>0.48491085561195202</v>
      </c>
      <c r="F3014" s="67">
        <v>196370.25170044199</v>
      </c>
      <c r="G3014" s="66" t="s">
        <v>82</v>
      </c>
      <c r="H3014" s="68">
        <v>9.1573146021038301E-3</v>
      </c>
      <c r="I3014" s="87">
        <v>1798.22417331526</v>
      </c>
      <c r="J3014" s="69" t="str">
        <f>_xlfn.XLOOKUP(SimpleBB[[#This Row],[customer_code]],'Input  - indicative charges'!$B$13:$B$69,'Input  - indicative charges'!$E$13:$E$69)</f>
        <v>Major Industrial</v>
      </c>
      <c r="K3014" s="70">
        <f t="shared" si="46"/>
        <v>1662.3747024571553</v>
      </c>
    </row>
    <row r="3015" spans="1:11" x14ac:dyDescent="0.25">
      <c r="A3015" s="65">
        <v>44562</v>
      </c>
      <c r="B3015" s="66" t="s">
        <v>211</v>
      </c>
      <c r="C3015" s="66" t="s">
        <v>137</v>
      </c>
      <c r="D3015" s="67">
        <v>404961.55</v>
      </c>
      <c r="E3015" s="66">
        <v>0.48491085561195202</v>
      </c>
      <c r="F3015" s="67">
        <v>196370.25170044199</v>
      </c>
      <c r="G3015" s="66" t="s">
        <v>84</v>
      </c>
      <c r="H3015" s="68">
        <v>2.3494520895671001E-7</v>
      </c>
      <c r="I3015" s="87">
        <v>4.61362498186422E-2</v>
      </c>
      <c r="J3015" s="69" t="str">
        <f>_xlfn.XLOOKUP(SimpleBB[[#This Row],[customer_code]],'Input  - indicative charges'!$B$13:$B$69,'Input  - indicative charges'!$E$13:$E$69)</f>
        <v>Major Industrial</v>
      </c>
      <c r="K3015" s="70">
        <f t="shared" si="46"/>
        <v>4.2650819460043045E-2</v>
      </c>
    </row>
    <row r="3016" spans="1:11" x14ac:dyDescent="0.25">
      <c r="A3016" s="65">
        <v>44562</v>
      </c>
      <c r="B3016" s="66" t="s">
        <v>211</v>
      </c>
      <c r="C3016" s="66" t="s">
        <v>137</v>
      </c>
      <c r="D3016" s="67">
        <v>404961.55</v>
      </c>
      <c r="E3016" s="66">
        <v>0.48491085561195202</v>
      </c>
      <c r="F3016" s="67">
        <v>196370.25170044199</v>
      </c>
      <c r="G3016" s="66" t="s">
        <v>86</v>
      </c>
      <c r="H3016" s="68">
        <v>3.3159788510307801E-5</v>
      </c>
      <c r="I3016" s="87">
        <v>6.5115960161025797</v>
      </c>
      <c r="J3016" s="69" t="str">
        <f>_xlfn.XLOOKUP(SimpleBB[[#This Row],[customer_code]],'Input  - indicative charges'!$B$13:$B$69,'Input  - indicative charges'!$E$13:$E$69)</f>
        <v>North Island generation</v>
      </c>
      <c r="K3016" s="70">
        <f t="shared" si="46"/>
        <v>6.0196679871303029</v>
      </c>
    </row>
    <row r="3017" spans="1:11" x14ac:dyDescent="0.25">
      <c r="A3017" s="65">
        <v>44562</v>
      </c>
      <c r="B3017" s="66" t="s">
        <v>211</v>
      </c>
      <c r="C3017" s="66" t="s">
        <v>137</v>
      </c>
      <c r="D3017" s="67">
        <v>404961.55</v>
      </c>
      <c r="E3017" s="66">
        <v>0.48491085561195202</v>
      </c>
      <c r="F3017" s="67">
        <v>196370.25170044199</v>
      </c>
      <c r="G3017" s="66" t="s">
        <v>88</v>
      </c>
      <c r="H3017" s="68">
        <v>1.7732432903869301E-3</v>
      </c>
      <c r="I3017" s="87">
        <v>348.21223125940298</v>
      </c>
      <c r="J3017" s="69" t="str">
        <f>_xlfn.XLOOKUP(SimpleBB[[#This Row],[customer_code]],'Input  - indicative charges'!$B$13:$B$69,'Input  - indicative charges'!$E$13:$E$69)</f>
        <v>North Island generation</v>
      </c>
      <c r="K3017" s="70">
        <f t="shared" si="46"/>
        <v>321.90602980527729</v>
      </c>
    </row>
    <row r="3018" spans="1:11" x14ac:dyDescent="0.25">
      <c r="A3018" s="65">
        <v>44562</v>
      </c>
      <c r="B3018" s="66" t="s">
        <v>211</v>
      </c>
      <c r="C3018" s="66" t="s">
        <v>137</v>
      </c>
      <c r="D3018" s="67">
        <v>404961.55</v>
      </c>
      <c r="E3018" s="66">
        <v>0.48491085561195202</v>
      </c>
      <c r="F3018" s="67">
        <v>196370.25170044199</v>
      </c>
      <c r="G3018" s="66" t="s">
        <v>90</v>
      </c>
      <c r="H3018" s="68">
        <v>8.5274623882075698E-3</v>
      </c>
      <c r="I3018" s="87">
        <v>1674.5399355383699</v>
      </c>
      <c r="J3018" s="69" t="str">
        <f>_xlfn.XLOOKUP(SimpleBB[[#This Row],[customer_code]],'Input  - indicative charges'!$B$13:$B$69,'Input  - indicative charges'!$E$13:$E$69)</f>
        <v>Upper South Island distributor</v>
      </c>
      <c r="K3018" s="70">
        <f t="shared" si="46"/>
        <v>1548.0343710212089</v>
      </c>
    </row>
    <row r="3019" spans="1:11" x14ac:dyDescent="0.25">
      <c r="A3019" s="65">
        <v>44562</v>
      </c>
      <c r="B3019" s="66" t="s">
        <v>211</v>
      </c>
      <c r="C3019" s="66" t="s">
        <v>137</v>
      </c>
      <c r="D3019" s="67">
        <v>404961.55</v>
      </c>
      <c r="E3019" s="66">
        <v>0.48491085561195202</v>
      </c>
      <c r="F3019" s="67">
        <v>196370.25170044199</v>
      </c>
      <c r="G3019" s="66" t="s">
        <v>92</v>
      </c>
      <c r="H3019" s="68">
        <v>2.1563605213209701E-5</v>
      </c>
      <c r="I3019" s="87">
        <v>4.2344505832869599</v>
      </c>
      <c r="J3019" s="69" t="str">
        <f>_xlfn.XLOOKUP(SimpleBB[[#This Row],[customer_code]],'Input  - indicative charges'!$B$13:$B$69,'Input  - indicative charges'!$E$13:$E$69)</f>
        <v>North Island generation</v>
      </c>
      <c r="K3019" s="70">
        <f t="shared" si="46"/>
        <v>3.9145528310207438</v>
      </c>
    </row>
    <row r="3020" spans="1:11" x14ac:dyDescent="0.25">
      <c r="A3020" s="65">
        <v>44562</v>
      </c>
      <c r="B3020" s="66" t="s">
        <v>211</v>
      </c>
      <c r="C3020" s="66" t="s">
        <v>137</v>
      </c>
      <c r="D3020" s="67">
        <v>404961.55</v>
      </c>
      <c r="E3020" s="66">
        <v>0.48491085561195202</v>
      </c>
      <c r="F3020" s="67">
        <v>196370.25170044199</v>
      </c>
      <c r="G3020" s="66" t="s">
        <v>94</v>
      </c>
      <c r="H3020" s="68">
        <v>1.27265944186499E-4</v>
      </c>
      <c r="I3020" s="87">
        <v>24.9912454927974</v>
      </c>
      <c r="J3020" s="69" t="str">
        <f>_xlfn.XLOOKUP(SimpleBB[[#This Row],[customer_code]],'Input  - indicative charges'!$B$13:$B$69,'Input  - indicative charges'!$E$13:$E$69)</f>
        <v>North Island generation</v>
      </c>
      <c r="K3020" s="70">
        <f t="shared" si="46"/>
        <v>23.103245360966056</v>
      </c>
    </row>
    <row r="3021" spans="1:11" x14ac:dyDescent="0.25">
      <c r="A3021" s="65">
        <v>44562</v>
      </c>
      <c r="B3021" s="66" t="s">
        <v>211</v>
      </c>
      <c r="C3021" s="66" t="s">
        <v>137</v>
      </c>
      <c r="D3021" s="67">
        <v>404961.55</v>
      </c>
      <c r="E3021" s="66">
        <v>0.48491085561195202</v>
      </c>
      <c r="F3021" s="67">
        <v>196370.25170044199</v>
      </c>
      <c r="G3021" s="66" t="s">
        <v>96</v>
      </c>
      <c r="H3021" s="68">
        <v>3.86666710727036E-3</v>
      </c>
      <c r="I3021" s="87">
        <v>759.29839309650299</v>
      </c>
      <c r="J3021" s="69" t="str">
        <f>_xlfn.XLOOKUP(SimpleBB[[#This Row],[customer_code]],'Input  - indicative charges'!$B$13:$B$69,'Input  - indicative charges'!$E$13:$E$69)</f>
        <v>Upper North Island distributor</v>
      </c>
      <c r="K3021" s="70">
        <f t="shared" si="46"/>
        <v>701.93608729711082</v>
      </c>
    </row>
    <row r="3022" spans="1:11" x14ac:dyDescent="0.25">
      <c r="A3022" s="65">
        <v>44562</v>
      </c>
      <c r="B3022" s="66" t="s">
        <v>211</v>
      </c>
      <c r="C3022" s="66" t="s">
        <v>137</v>
      </c>
      <c r="D3022" s="67">
        <v>404961.55</v>
      </c>
      <c r="E3022" s="66">
        <v>0.48491085561195202</v>
      </c>
      <c r="F3022" s="67">
        <v>196370.25170044199</v>
      </c>
      <c r="G3022" s="66" t="s">
        <v>98</v>
      </c>
      <c r="H3022" s="68">
        <v>1.1544091504364E-3</v>
      </c>
      <c r="I3022" s="87">
        <v>226.69161543649</v>
      </c>
      <c r="J3022" s="69" t="str">
        <f>_xlfn.XLOOKUP(SimpleBB[[#This Row],[customer_code]],'Input  - indicative charges'!$B$13:$B$69,'Input  - indicative charges'!$E$13:$E$69)</f>
        <v>Major Industrial</v>
      </c>
      <c r="K3022" s="70">
        <f t="shared" ref="K3022:K3085" si="47">I3022*$L$9</f>
        <v>209.56586634357251</v>
      </c>
    </row>
    <row r="3023" spans="1:11" x14ac:dyDescent="0.25">
      <c r="A3023" s="65">
        <v>44562</v>
      </c>
      <c r="B3023" s="66" t="s">
        <v>211</v>
      </c>
      <c r="C3023" s="66" t="s">
        <v>137</v>
      </c>
      <c r="D3023" s="67">
        <v>404961.55</v>
      </c>
      <c r="E3023" s="66">
        <v>0.48491085561195202</v>
      </c>
      <c r="F3023" s="67">
        <v>196370.25170044199</v>
      </c>
      <c r="G3023" s="66" t="s">
        <v>100</v>
      </c>
      <c r="H3023" s="68">
        <v>1.6701975183571599E-4</v>
      </c>
      <c r="I3023" s="87">
        <v>32.797710706925002</v>
      </c>
      <c r="J3023" s="69" t="str">
        <f>_xlfn.XLOOKUP(SimpleBB[[#This Row],[customer_code]],'Input  - indicative charges'!$B$13:$B$69,'Input  - indicative charges'!$E$13:$E$69)</f>
        <v>North Island generation</v>
      </c>
      <c r="K3023" s="70">
        <f t="shared" si="47"/>
        <v>30.319959761847578</v>
      </c>
    </row>
    <row r="3024" spans="1:11" x14ac:dyDescent="0.25">
      <c r="A3024" s="65">
        <v>44562</v>
      </c>
      <c r="B3024" s="66" t="s">
        <v>211</v>
      </c>
      <c r="C3024" s="66" t="s">
        <v>137</v>
      </c>
      <c r="D3024" s="67">
        <v>404961.55</v>
      </c>
      <c r="E3024" s="66">
        <v>0.48491085561195202</v>
      </c>
      <c r="F3024" s="67">
        <v>196370.25170044199</v>
      </c>
      <c r="G3024" s="66" t="s">
        <v>102</v>
      </c>
      <c r="H3024" s="68">
        <v>4.9373182885677401E-2</v>
      </c>
      <c r="I3024" s="87">
        <v>9695.4243505124396</v>
      </c>
      <c r="J3024" s="69" t="str">
        <f>_xlfn.XLOOKUP(SimpleBB[[#This Row],[customer_code]],'Input  - indicative charges'!$B$13:$B$69,'Input  - indicative charges'!$E$13:$E$69)</f>
        <v>Lower North Island distributor</v>
      </c>
      <c r="K3024" s="70">
        <f t="shared" si="47"/>
        <v>8962.9693611361035</v>
      </c>
    </row>
    <row r="3025" spans="1:11" x14ac:dyDescent="0.25">
      <c r="A3025" s="65">
        <v>44562</v>
      </c>
      <c r="B3025" s="66" t="s">
        <v>211</v>
      </c>
      <c r="C3025" s="66" t="s">
        <v>137</v>
      </c>
      <c r="D3025" s="67">
        <v>404961.55</v>
      </c>
      <c r="E3025" s="66">
        <v>0.48491085561195202</v>
      </c>
      <c r="F3025" s="67">
        <v>196370.25170044199</v>
      </c>
      <c r="G3025" s="66" t="s">
        <v>104</v>
      </c>
      <c r="H3025" s="68">
        <v>2.2215177095412299E-2</v>
      </c>
      <c r="I3025" s="87">
        <v>4362.3999177960104</v>
      </c>
      <c r="J3025" s="69" t="str">
        <f>_xlfn.XLOOKUP(SimpleBB[[#This Row],[customer_code]],'Input  - indicative charges'!$B$13:$B$69,'Input  - indicative charges'!$E$13:$E$69)</f>
        <v>Lower North Island distributor</v>
      </c>
      <c r="K3025" s="70">
        <f t="shared" si="47"/>
        <v>4032.8360462285195</v>
      </c>
    </row>
    <row r="3026" spans="1:11" x14ac:dyDescent="0.25">
      <c r="A3026" s="65">
        <v>44562</v>
      </c>
      <c r="B3026" s="66" t="s">
        <v>211</v>
      </c>
      <c r="C3026" s="66" t="s">
        <v>137</v>
      </c>
      <c r="D3026" s="67">
        <v>404961.55</v>
      </c>
      <c r="E3026" s="66">
        <v>0.48491085561195202</v>
      </c>
      <c r="F3026" s="67">
        <v>196370.25170044199</v>
      </c>
      <c r="G3026" s="66" t="s">
        <v>106</v>
      </c>
      <c r="H3026" s="68">
        <v>0.23791843249049099</v>
      </c>
      <c r="I3026" s="87">
        <v>46720.102472332503</v>
      </c>
      <c r="J3026" s="69" t="str">
        <f>_xlfn.XLOOKUP(SimpleBB[[#This Row],[customer_code]],'Input  - indicative charges'!$B$13:$B$69,'Input  - indicative charges'!$E$13:$E$69)</f>
        <v>Upper North Island distributor</v>
      </c>
      <c r="K3026" s="70">
        <f t="shared" si="47"/>
        <v>43190.564112495274</v>
      </c>
    </row>
    <row r="3027" spans="1:11" x14ac:dyDescent="0.25">
      <c r="A3027" s="65">
        <v>44562</v>
      </c>
      <c r="B3027" s="66" t="s">
        <v>211</v>
      </c>
      <c r="C3027" s="66" t="s">
        <v>137</v>
      </c>
      <c r="D3027" s="67">
        <v>404961.55</v>
      </c>
      <c r="E3027" s="66">
        <v>0.48491085561195202</v>
      </c>
      <c r="F3027" s="67">
        <v>196370.25170044199</v>
      </c>
      <c r="G3027" s="66" t="s">
        <v>108</v>
      </c>
      <c r="H3027" s="68">
        <v>6.5315644463429696E-3</v>
      </c>
      <c r="I3027" s="87">
        <v>1282.6049543260201</v>
      </c>
      <c r="J3027" s="69" t="str">
        <f>_xlfn.XLOOKUP(SimpleBB[[#This Row],[customer_code]],'Input  - indicative charges'!$B$13:$B$69,'Input  - indicative charges'!$E$13:$E$69)</f>
        <v>Lower North Island distributor</v>
      </c>
      <c r="K3027" s="70">
        <f t="shared" si="47"/>
        <v>1185.7086902501474</v>
      </c>
    </row>
    <row r="3028" spans="1:11" x14ac:dyDescent="0.25">
      <c r="A3028" s="65">
        <v>44562</v>
      </c>
      <c r="B3028" s="66" t="s">
        <v>211</v>
      </c>
      <c r="C3028" s="66" t="s">
        <v>137</v>
      </c>
      <c r="D3028" s="67">
        <v>404961.55</v>
      </c>
      <c r="E3028" s="66">
        <v>0.48491085561195202</v>
      </c>
      <c r="F3028" s="67">
        <v>196370.25170044199</v>
      </c>
      <c r="G3028" s="66" t="s">
        <v>110</v>
      </c>
      <c r="H3028" s="68">
        <v>4.0623678180934097E-3</v>
      </c>
      <c r="I3028" s="87">
        <v>797.72819093878104</v>
      </c>
      <c r="J3028" s="69" t="str">
        <f>_xlfn.XLOOKUP(SimpleBB[[#This Row],[customer_code]],'Input  - indicative charges'!$B$13:$B$69,'Input  - indicative charges'!$E$13:$E$69)</f>
        <v>Lower South Island distributor</v>
      </c>
      <c r="K3028" s="70">
        <f t="shared" si="47"/>
        <v>737.46264994795422</v>
      </c>
    </row>
    <row r="3029" spans="1:11" x14ac:dyDescent="0.25">
      <c r="A3029" s="65">
        <v>44562</v>
      </c>
      <c r="B3029" s="66" t="s">
        <v>211</v>
      </c>
      <c r="C3029" s="66" t="s">
        <v>137</v>
      </c>
      <c r="D3029" s="67">
        <v>404961.55</v>
      </c>
      <c r="E3029" s="66">
        <v>0.48491085561195202</v>
      </c>
      <c r="F3029" s="67">
        <v>196370.25170044199</v>
      </c>
      <c r="G3029" s="66" t="s">
        <v>112</v>
      </c>
      <c r="H3029" s="68">
        <v>1.4648531529283301E-3</v>
      </c>
      <c r="I3029" s="87">
        <v>287.65358234472399</v>
      </c>
      <c r="J3029" s="69" t="str">
        <f>_xlfn.XLOOKUP(SimpleBB[[#This Row],[customer_code]],'Input  - indicative charges'!$B$13:$B$69,'Input  - indicative charges'!$E$13:$E$69)</f>
        <v>North Island generation</v>
      </c>
      <c r="K3029" s="70">
        <f t="shared" si="47"/>
        <v>265.92237244783757</v>
      </c>
    </row>
    <row r="3030" spans="1:11" x14ac:dyDescent="0.25">
      <c r="A3030" s="65">
        <v>44562</v>
      </c>
      <c r="B3030" s="66" t="s">
        <v>211</v>
      </c>
      <c r="C3030" s="66" t="s">
        <v>137</v>
      </c>
      <c r="D3030" s="67">
        <v>404961.55</v>
      </c>
      <c r="E3030" s="66">
        <v>0.48491085561195202</v>
      </c>
      <c r="F3030" s="67">
        <v>196370.25170044199</v>
      </c>
      <c r="G3030" s="66" t="s">
        <v>114</v>
      </c>
      <c r="H3030" s="68">
        <v>2.5833279787299799E-2</v>
      </c>
      <c r="I3030" s="87">
        <v>5072.8876540800202</v>
      </c>
      <c r="J3030" s="69" t="str">
        <f>_xlfn.XLOOKUP(SimpleBB[[#This Row],[customer_code]],'Input  - indicative charges'!$B$13:$B$69,'Input  - indicative charges'!$E$13:$E$69)</f>
        <v>Lower North Island distributor</v>
      </c>
      <c r="K3030" s="70">
        <f t="shared" si="47"/>
        <v>4689.6489490531339</v>
      </c>
    </row>
    <row r="3031" spans="1:11" x14ac:dyDescent="0.25">
      <c r="A3031" s="65">
        <v>44562</v>
      </c>
      <c r="B3031" s="66" t="s">
        <v>211</v>
      </c>
      <c r="C3031" s="66" t="s">
        <v>137</v>
      </c>
      <c r="D3031" s="67">
        <v>404961.55</v>
      </c>
      <c r="E3031" s="66">
        <v>0.48491085561195202</v>
      </c>
      <c r="F3031" s="67">
        <v>196370.25170044199</v>
      </c>
      <c r="G3031" s="66" t="s">
        <v>116</v>
      </c>
      <c r="H3031" s="68">
        <v>6.3132489450559498E-3</v>
      </c>
      <c r="I3031" s="87">
        <v>1239.73428438818</v>
      </c>
      <c r="J3031" s="69" t="str">
        <f>_xlfn.XLOOKUP(SimpleBB[[#This Row],[customer_code]],'Input  - indicative charges'!$B$13:$B$69,'Input  - indicative charges'!$E$13:$E$69)</f>
        <v>Major Industrial</v>
      </c>
      <c r="K3031" s="70">
        <f t="shared" si="47"/>
        <v>1146.0767476705603</v>
      </c>
    </row>
    <row r="3032" spans="1:11" x14ac:dyDescent="0.25">
      <c r="A3032" s="65">
        <v>44562</v>
      </c>
      <c r="B3032" s="66" t="s">
        <v>211</v>
      </c>
      <c r="C3032" s="66" t="s">
        <v>137</v>
      </c>
      <c r="D3032" s="67">
        <v>404961.55</v>
      </c>
      <c r="E3032" s="66">
        <v>0.48491085561195202</v>
      </c>
      <c r="F3032" s="67">
        <v>196370.25170044199</v>
      </c>
      <c r="G3032" s="66" t="s">
        <v>118</v>
      </c>
      <c r="H3032" s="68">
        <v>1.67637059341312E-3</v>
      </c>
      <c r="I3032" s="87">
        <v>329.18931537175399</v>
      </c>
      <c r="J3032" s="69" t="str">
        <f>_xlfn.XLOOKUP(SimpleBB[[#This Row],[customer_code]],'Input  - indicative charges'!$B$13:$B$69,'Input  - indicative charges'!$E$13:$E$69)</f>
        <v>Upper South Island distributor</v>
      </c>
      <c r="K3032" s="70">
        <f t="shared" si="47"/>
        <v>304.32022787475574</v>
      </c>
    </row>
    <row r="3033" spans="1:11" x14ac:dyDescent="0.25">
      <c r="A3033" s="65">
        <v>44562</v>
      </c>
      <c r="B3033" s="66" t="s">
        <v>211</v>
      </c>
      <c r="C3033" s="66" t="s">
        <v>137</v>
      </c>
      <c r="D3033" s="67">
        <v>404961.55</v>
      </c>
      <c r="E3033" s="66">
        <v>0.48491085561195202</v>
      </c>
      <c r="F3033" s="67">
        <v>196370.25170044199</v>
      </c>
      <c r="G3033" s="66" t="s">
        <v>120</v>
      </c>
      <c r="H3033" s="68">
        <v>4.2242890122340298E-3</v>
      </c>
      <c r="I3033" s="87">
        <v>829.52469658780899</v>
      </c>
      <c r="J3033" s="69" t="str">
        <f>_xlfn.XLOOKUP(SimpleBB[[#This Row],[customer_code]],'Input  - indicative charges'!$B$13:$B$69,'Input  - indicative charges'!$E$13:$E$69)</f>
        <v>Lower North Island distributor</v>
      </c>
      <c r="K3033" s="70">
        <f t="shared" si="47"/>
        <v>766.85704214991756</v>
      </c>
    </row>
    <row r="3034" spans="1:11" x14ac:dyDescent="0.25">
      <c r="A3034" s="65">
        <v>44562</v>
      </c>
      <c r="B3034" s="66" t="s">
        <v>211</v>
      </c>
      <c r="C3034" s="66" t="s">
        <v>137</v>
      </c>
      <c r="D3034" s="67">
        <v>404961.55</v>
      </c>
      <c r="E3034" s="66">
        <v>0.48491085561195202</v>
      </c>
      <c r="F3034" s="67">
        <v>196370.25170044199</v>
      </c>
      <c r="G3034" s="66" t="s">
        <v>241</v>
      </c>
      <c r="H3034" s="68">
        <v>2.7057778461583301E-4</v>
      </c>
      <c r="I3034" s="87">
        <v>53.133427669559197</v>
      </c>
      <c r="J3034" s="69" t="str">
        <f>_xlfn.XLOOKUP(SimpleBB[[#This Row],[customer_code]],'Input  - indicative charges'!$B$13:$B$69,'Input  - indicative charges'!$E$13:$E$69)</f>
        <v>North Island generation</v>
      </c>
      <c r="K3034" s="70">
        <f t="shared" si="47"/>
        <v>49.119385293252243</v>
      </c>
    </row>
    <row r="3035" spans="1:11" x14ac:dyDescent="0.25">
      <c r="A3035" s="65">
        <v>44593</v>
      </c>
      <c r="B3035" s="66" t="s">
        <v>211</v>
      </c>
      <c r="C3035" s="66" t="s">
        <v>137</v>
      </c>
      <c r="D3035" s="67">
        <v>2893060.63</v>
      </c>
      <c r="E3035" s="66">
        <v>0.61632333436765196</v>
      </c>
      <c r="F3035" s="67">
        <v>1783060.77400938</v>
      </c>
      <c r="G3035" s="66" t="s">
        <v>8</v>
      </c>
      <c r="H3035" s="68">
        <v>1.0426200893385799E-2</v>
      </c>
      <c r="I3035" s="87">
        <v>18590.549834937901</v>
      </c>
      <c r="J3035" s="69" t="str">
        <f>_xlfn.XLOOKUP(SimpleBB[[#This Row],[customer_code]],'Input  - indicative charges'!$B$13:$B$69,'Input  - indicative charges'!$E$13:$E$69)</f>
        <v>Lower South Island distributor</v>
      </c>
      <c r="K3035" s="70">
        <f t="shared" si="47"/>
        <v>17186.099602583712</v>
      </c>
    </row>
    <row r="3036" spans="1:11" x14ac:dyDescent="0.25">
      <c r="A3036" s="65">
        <v>44593</v>
      </c>
      <c r="B3036" s="66" t="s">
        <v>211</v>
      </c>
      <c r="C3036" s="66" t="s">
        <v>137</v>
      </c>
      <c r="D3036" s="67">
        <v>2893060.63</v>
      </c>
      <c r="E3036" s="66">
        <v>0.61632333436765196</v>
      </c>
      <c r="F3036" s="67">
        <v>1783060.77400938</v>
      </c>
      <c r="G3036" s="66" t="s">
        <v>10</v>
      </c>
      <c r="H3036" s="68">
        <v>4.4990909198334002E-4</v>
      </c>
      <c r="I3036" s="87">
        <v>802.21525378567299</v>
      </c>
      <c r="J3036" s="69" t="str">
        <f>_xlfn.XLOOKUP(SimpleBB[[#This Row],[customer_code]],'Input  - indicative charges'!$B$13:$B$69,'Input  - indicative charges'!$E$13:$E$69)</f>
        <v>Upper South Island distributor</v>
      </c>
      <c r="K3036" s="70">
        <f t="shared" si="47"/>
        <v>741.61073108027301</v>
      </c>
    </row>
    <row r="3037" spans="1:11" x14ac:dyDescent="0.25">
      <c r="A3037" s="65">
        <v>44593</v>
      </c>
      <c r="B3037" s="66" t="s">
        <v>211</v>
      </c>
      <c r="C3037" s="66" t="s">
        <v>137</v>
      </c>
      <c r="D3037" s="67">
        <v>2893060.63</v>
      </c>
      <c r="E3037" s="66">
        <v>0.61632333436765196</v>
      </c>
      <c r="F3037" s="67">
        <v>1783060.77400938</v>
      </c>
      <c r="G3037" s="66" t="s">
        <v>12</v>
      </c>
      <c r="H3037" s="68">
        <v>1.3522905325103101E-3</v>
      </c>
      <c r="I3037" s="87">
        <v>2411.2162035833899</v>
      </c>
      <c r="J3037" s="69" t="str">
        <f>_xlfn.XLOOKUP(SimpleBB[[#This Row],[customer_code]],'Input  - indicative charges'!$B$13:$B$69,'Input  - indicative charges'!$E$13:$E$69)</f>
        <v>Lower North Island distributor</v>
      </c>
      <c r="K3037" s="70">
        <f t="shared" si="47"/>
        <v>2229.0573547356471</v>
      </c>
    </row>
    <row r="3038" spans="1:11" x14ac:dyDescent="0.25">
      <c r="A3038" s="65">
        <v>44593</v>
      </c>
      <c r="B3038" s="66" t="s">
        <v>211</v>
      </c>
      <c r="C3038" s="66" t="s">
        <v>137</v>
      </c>
      <c r="D3038" s="67">
        <v>2893060.63</v>
      </c>
      <c r="E3038" s="66">
        <v>0.61632333436765196</v>
      </c>
      <c r="F3038" s="67">
        <v>1783060.77400938</v>
      </c>
      <c r="G3038" s="66" t="s">
        <v>14</v>
      </c>
      <c r="H3038" s="68">
        <v>1.06714742371291E-2</v>
      </c>
      <c r="I3038" s="87">
        <v>19027.8871130767</v>
      </c>
      <c r="J3038" s="69" t="str">
        <f>_xlfn.XLOOKUP(SimpleBB[[#This Row],[customer_code]],'Input  - indicative charges'!$B$13:$B$69,'Input  - indicative charges'!$E$13:$E$69)</f>
        <v>Upper North Island distributor</v>
      </c>
      <c r="K3038" s="70">
        <f t="shared" si="47"/>
        <v>17590.397597465548</v>
      </c>
    </row>
    <row r="3039" spans="1:11" x14ac:dyDescent="0.25">
      <c r="A3039" s="65">
        <v>44593</v>
      </c>
      <c r="B3039" s="66" t="s">
        <v>211</v>
      </c>
      <c r="C3039" s="66" t="s">
        <v>137</v>
      </c>
      <c r="D3039" s="67">
        <v>2893060.63</v>
      </c>
      <c r="E3039" s="66">
        <v>0.61632333436765196</v>
      </c>
      <c r="F3039" s="67">
        <v>1783060.77400938</v>
      </c>
      <c r="G3039" s="66" t="s">
        <v>16</v>
      </c>
      <c r="H3039" s="68">
        <v>4.0747537469082398E-2</v>
      </c>
      <c r="I3039" s="87">
        <v>72655.335698598297</v>
      </c>
      <c r="J3039" s="69" t="str">
        <f>_xlfn.XLOOKUP(SimpleBB[[#This Row],[customer_code]],'Input  - indicative charges'!$B$13:$B$69,'Input  - indicative charges'!$E$13:$E$69)</f>
        <v>South Island generation</v>
      </c>
      <c r="K3039" s="70">
        <f t="shared" si="47"/>
        <v>67166.48227523698</v>
      </c>
    </row>
    <row r="3040" spans="1:11" x14ac:dyDescent="0.25">
      <c r="A3040" s="65">
        <v>44593</v>
      </c>
      <c r="B3040" s="66" t="s">
        <v>211</v>
      </c>
      <c r="C3040" s="66" t="s">
        <v>137</v>
      </c>
      <c r="D3040" s="67">
        <v>2893060.63</v>
      </c>
      <c r="E3040" s="66">
        <v>0.61632333436765196</v>
      </c>
      <c r="F3040" s="67">
        <v>1783060.77400938</v>
      </c>
      <c r="G3040" s="66" t="s">
        <v>19</v>
      </c>
      <c r="H3040" s="68">
        <v>8.6336473519607101E-3</v>
      </c>
      <c r="I3040" s="87">
        <v>15394.3179299111</v>
      </c>
      <c r="J3040" s="69" t="str">
        <f>_xlfn.XLOOKUP(SimpleBB[[#This Row],[customer_code]],'Input  - indicative charges'!$B$13:$B$69,'Input  - indicative charges'!$E$13:$E$69)</f>
        <v>Lower South Island distributor</v>
      </c>
      <c r="K3040" s="70">
        <f t="shared" si="47"/>
        <v>14231.331703814352</v>
      </c>
    </row>
    <row r="3041" spans="1:11" x14ac:dyDescent="0.25">
      <c r="A3041" s="65">
        <v>44593</v>
      </c>
      <c r="B3041" s="66" t="s">
        <v>211</v>
      </c>
      <c r="C3041" s="66" t="s">
        <v>137</v>
      </c>
      <c r="D3041" s="67">
        <v>2893060.63</v>
      </c>
      <c r="E3041" s="66">
        <v>0.61632333436765196</v>
      </c>
      <c r="F3041" s="67">
        <v>1783060.77400938</v>
      </c>
      <c r="G3041" s="66" t="s">
        <v>21</v>
      </c>
      <c r="H3041" s="68">
        <v>6.7072961379741301E-3</v>
      </c>
      <c r="I3041" s="87">
        <v>11959.516643286201</v>
      </c>
      <c r="J3041" s="69" t="str">
        <f>_xlfn.XLOOKUP(SimpleBB[[#This Row],[customer_code]],'Input  - indicative charges'!$B$13:$B$69,'Input  - indicative charges'!$E$13:$E$69)</f>
        <v>Upper South Island distributor</v>
      </c>
      <c r="K3041" s="70">
        <f t="shared" si="47"/>
        <v>11056.017495727867</v>
      </c>
    </row>
    <row r="3042" spans="1:11" x14ac:dyDescent="0.25">
      <c r="A3042" s="65">
        <v>44593</v>
      </c>
      <c r="B3042" s="66" t="s">
        <v>211</v>
      </c>
      <c r="C3042" s="66" t="s">
        <v>137</v>
      </c>
      <c r="D3042" s="67">
        <v>2893060.63</v>
      </c>
      <c r="E3042" s="66">
        <v>0.61632333436765196</v>
      </c>
      <c r="F3042" s="67">
        <v>1783060.77400938</v>
      </c>
      <c r="G3042" s="66" t="s">
        <v>23</v>
      </c>
      <c r="H3042" s="68">
        <v>4.4647420451800904E-3</v>
      </c>
      <c r="I3042" s="87">
        <v>7960.9064068310499</v>
      </c>
      <c r="J3042" s="69" t="str">
        <f>_xlfn.XLOOKUP(SimpleBB[[#This Row],[customer_code]],'Input  - indicative charges'!$B$13:$B$69,'Input  - indicative charges'!$E$13:$E$69)</f>
        <v>Lower North Island distributor</v>
      </c>
      <c r="K3042" s="70">
        <f t="shared" si="47"/>
        <v>7359.4881081741951</v>
      </c>
    </row>
    <row r="3043" spans="1:11" x14ac:dyDescent="0.25">
      <c r="A3043" s="65">
        <v>44593</v>
      </c>
      <c r="B3043" s="66" t="s">
        <v>211</v>
      </c>
      <c r="C3043" s="66" t="s">
        <v>137</v>
      </c>
      <c r="D3043" s="67">
        <v>2893060.63</v>
      </c>
      <c r="E3043" s="66">
        <v>0.61632333436765196</v>
      </c>
      <c r="F3043" s="67">
        <v>1783060.77400938</v>
      </c>
      <c r="G3043" s="66" t="s">
        <v>25</v>
      </c>
      <c r="H3043" s="68">
        <v>4.8961211157769503E-2</v>
      </c>
      <c r="I3043" s="87">
        <v>87300.815063409304</v>
      </c>
      <c r="J3043" s="69" t="str">
        <f>_xlfn.XLOOKUP(SimpleBB[[#This Row],[customer_code]],'Input  - indicative charges'!$B$13:$B$69,'Input  - indicative charges'!$E$13:$E$69)</f>
        <v>North Island generation</v>
      </c>
      <c r="K3043" s="70">
        <f t="shared" si="47"/>
        <v>80705.54751677168</v>
      </c>
    </row>
    <row r="3044" spans="1:11" x14ac:dyDescent="0.25">
      <c r="A3044" s="65">
        <v>44593</v>
      </c>
      <c r="B3044" s="66" t="s">
        <v>211</v>
      </c>
      <c r="C3044" s="66" t="s">
        <v>137</v>
      </c>
      <c r="D3044" s="67">
        <v>2893060.63</v>
      </c>
      <c r="E3044" s="66">
        <v>0.61632333436765196</v>
      </c>
      <c r="F3044" s="67">
        <v>1783060.77400938</v>
      </c>
      <c r="G3044" s="66" t="s">
        <v>27</v>
      </c>
      <c r="H3044" s="68">
        <v>8.0698096543552304E-3</v>
      </c>
      <c r="I3044" s="87">
        <v>14388.961048403</v>
      </c>
      <c r="J3044" s="69" t="str">
        <f>_xlfn.XLOOKUP(SimpleBB[[#This Row],[customer_code]],'Input  - indicative charges'!$B$13:$B$69,'Input  - indicative charges'!$E$13:$E$69)</f>
        <v>Lower North Island distributor</v>
      </c>
      <c r="K3044" s="70">
        <f t="shared" si="47"/>
        <v>13301.925975896092</v>
      </c>
    </row>
    <row r="3045" spans="1:11" x14ac:dyDescent="0.25">
      <c r="A3045" s="65">
        <v>44593</v>
      </c>
      <c r="B3045" s="66" t="s">
        <v>211</v>
      </c>
      <c r="C3045" s="66" t="s">
        <v>137</v>
      </c>
      <c r="D3045" s="67">
        <v>2893060.63</v>
      </c>
      <c r="E3045" s="66">
        <v>0.61632333436765196</v>
      </c>
      <c r="F3045" s="67">
        <v>1783060.77400938</v>
      </c>
      <c r="G3045" s="66" t="s">
        <v>29</v>
      </c>
      <c r="H3045" s="68">
        <v>8.5937625146997598E-3</v>
      </c>
      <c r="I3045" s="87">
        <v>15323.200841113299</v>
      </c>
      <c r="J3045" s="69" t="str">
        <f>_xlfn.XLOOKUP(SimpleBB[[#This Row],[customer_code]],'Input  - indicative charges'!$B$13:$B$69,'Input  - indicative charges'!$E$13:$E$69)</f>
        <v>Lower North Island distributor</v>
      </c>
      <c r="K3045" s="70">
        <f t="shared" si="47"/>
        <v>14165.587259331714</v>
      </c>
    </row>
    <row r="3046" spans="1:11" x14ac:dyDescent="0.25">
      <c r="A3046" s="65">
        <v>44593</v>
      </c>
      <c r="B3046" s="66" t="s">
        <v>211</v>
      </c>
      <c r="C3046" s="66" t="s">
        <v>137</v>
      </c>
      <c r="D3046" s="67">
        <v>2893060.63</v>
      </c>
      <c r="E3046" s="66">
        <v>0.61632333436765196</v>
      </c>
      <c r="F3046" s="67">
        <v>1783060.77400938</v>
      </c>
      <c r="G3046" s="66" t="s">
        <v>31</v>
      </c>
      <c r="H3046" s="68">
        <v>3.0137135200613102E-5</v>
      </c>
      <c r="I3046" s="87">
        <v>53.736343617230602</v>
      </c>
      <c r="J3046" s="69" t="str">
        <f>_xlfn.XLOOKUP(SimpleBB[[#This Row],[customer_code]],'Input  - indicative charges'!$B$13:$B$69,'Input  - indicative charges'!$E$13:$E$69)</f>
        <v>Major Industrial</v>
      </c>
      <c r="K3046" s="70">
        <f t="shared" si="47"/>
        <v>49.676753075306415</v>
      </c>
    </row>
    <row r="3047" spans="1:11" x14ac:dyDescent="0.25">
      <c r="A3047" s="65">
        <v>44593</v>
      </c>
      <c r="B3047" s="66" t="s">
        <v>211</v>
      </c>
      <c r="C3047" s="66" t="s">
        <v>137</v>
      </c>
      <c r="D3047" s="67">
        <v>2893060.63</v>
      </c>
      <c r="E3047" s="66">
        <v>0.61632333436765196</v>
      </c>
      <c r="F3047" s="67">
        <v>1783060.77400938</v>
      </c>
      <c r="G3047" s="66" t="s">
        <v>34</v>
      </c>
      <c r="H3047" s="68">
        <v>7.23884078974592E-4</v>
      </c>
      <c r="I3047" s="87">
        <v>1290.7293061495</v>
      </c>
      <c r="J3047" s="69" t="str">
        <f>_xlfn.XLOOKUP(SimpleBB[[#This Row],[customer_code]],'Input  - indicative charges'!$B$13:$B$69,'Input  - indicative charges'!$E$13:$E$69)</f>
        <v>Major Industrial</v>
      </c>
      <c r="K3047" s="70">
        <f t="shared" si="47"/>
        <v>1193.2192760523142</v>
      </c>
    </row>
    <row r="3048" spans="1:11" x14ac:dyDescent="0.25">
      <c r="A3048" s="65">
        <v>44593</v>
      </c>
      <c r="B3048" s="66" t="s">
        <v>211</v>
      </c>
      <c r="C3048" s="66" t="s">
        <v>137</v>
      </c>
      <c r="D3048" s="67">
        <v>2893060.63</v>
      </c>
      <c r="E3048" s="66">
        <v>0.61632333436765196</v>
      </c>
      <c r="F3048" s="67">
        <v>1783060.77400938</v>
      </c>
      <c r="G3048" s="66" t="s">
        <v>36</v>
      </c>
      <c r="H3048" s="68">
        <v>4.4348831014478802E-3</v>
      </c>
      <c r="I3048" s="87">
        <v>7907.66609550878</v>
      </c>
      <c r="J3048" s="69" t="str">
        <f>_xlfn.XLOOKUP(SimpleBB[[#This Row],[customer_code]],'Input  - indicative charges'!$B$13:$B$69,'Input  - indicative charges'!$E$13:$E$69)</f>
        <v>Upper South Island distributor</v>
      </c>
      <c r="K3048" s="70">
        <f t="shared" si="47"/>
        <v>7310.2699139098422</v>
      </c>
    </row>
    <row r="3049" spans="1:11" x14ac:dyDescent="0.25">
      <c r="A3049" s="65">
        <v>44593</v>
      </c>
      <c r="B3049" s="66" t="s">
        <v>211</v>
      </c>
      <c r="C3049" s="66" t="s">
        <v>137</v>
      </c>
      <c r="D3049" s="67">
        <v>2893060.63</v>
      </c>
      <c r="E3049" s="66">
        <v>0.61632333436765196</v>
      </c>
      <c r="F3049" s="67">
        <v>1783060.77400938</v>
      </c>
      <c r="G3049" s="66" t="s">
        <v>38</v>
      </c>
      <c r="H3049" s="68">
        <v>4.67503767614802E-5</v>
      </c>
      <c r="I3049" s="87">
        <v>83.358762973555102</v>
      </c>
      <c r="J3049" s="69" t="str">
        <f>_xlfn.XLOOKUP(SimpleBB[[#This Row],[customer_code]],'Input  - indicative charges'!$B$13:$B$69,'Input  - indicative charges'!$E$13:$E$69)</f>
        <v>North Island generation</v>
      </c>
      <c r="K3049" s="70">
        <f t="shared" si="47"/>
        <v>77.061303508050358</v>
      </c>
    </row>
    <row r="3050" spans="1:11" x14ac:dyDescent="0.25">
      <c r="A3050" s="65">
        <v>44593</v>
      </c>
      <c r="B3050" s="66" t="s">
        <v>211</v>
      </c>
      <c r="C3050" s="66" t="s">
        <v>137</v>
      </c>
      <c r="D3050" s="67">
        <v>2893060.63</v>
      </c>
      <c r="E3050" s="66">
        <v>0.61632333436765196</v>
      </c>
      <c r="F3050" s="67">
        <v>1783060.77400938</v>
      </c>
      <c r="G3050" s="66" t="s">
        <v>40</v>
      </c>
      <c r="H3050" s="68">
        <v>1.45774250555911E-5</v>
      </c>
      <c r="I3050" s="87">
        <v>25.992434802686098</v>
      </c>
      <c r="J3050" s="69" t="str">
        <f>_xlfn.XLOOKUP(SimpleBB[[#This Row],[customer_code]],'Input  - indicative charges'!$B$13:$B$69,'Input  - indicative charges'!$E$13:$E$69)</f>
        <v>North Island generation</v>
      </c>
      <c r="K3050" s="70">
        <f t="shared" si="47"/>
        <v>24.028798362548201</v>
      </c>
    </row>
    <row r="3051" spans="1:11" x14ac:dyDescent="0.25">
      <c r="A3051" s="65">
        <v>44593</v>
      </c>
      <c r="B3051" s="66" t="s">
        <v>211</v>
      </c>
      <c r="C3051" s="66" t="s">
        <v>137</v>
      </c>
      <c r="D3051" s="67">
        <v>2893060.63</v>
      </c>
      <c r="E3051" s="66">
        <v>0.61632333436765196</v>
      </c>
      <c r="F3051" s="67">
        <v>1783060.77400938</v>
      </c>
      <c r="G3051" s="66" t="s">
        <v>42</v>
      </c>
      <c r="H3051" s="68">
        <v>0.25267538700680497</v>
      </c>
      <c r="I3051" s="87">
        <v>450535.57112947298</v>
      </c>
      <c r="J3051" s="69" t="str">
        <f>_xlfn.XLOOKUP(SimpleBB[[#This Row],[customer_code]],'Input  - indicative charges'!$B$13:$B$69,'Input  - indicative charges'!$E$13:$E$69)</f>
        <v>South Island generation</v>
      </c>
      <c r="K3051" s="70">
        <f t="shared" si="47"/>
        <v>416499.20355698426</v>
      </c>
    </row>
    <row r="3052" spans="1:11" x14ac:dyDescent="0.25">
      <c r="A3052" s="65">
        <v>44593</v>
      </c>
      <c r="B3052" s="66" t="s">
        <v>211</v>
      </c>
      <c r="C3052" s="66" t="s">
        <v>137</v>
      </c>
      <c r="D3052" s="67">
        <v>2893060.63</v>
      </c>
      <c r="E3052" s="66">
        <v>0.61632333436765196</v>
      </c>
      <c r="F3052" s="67">
        <v>1783060.77400938</v>
      </c>
      <c r="G3052" s="66" t="s">
        <v>44</v>
      </c>
      <c r="H3052" s="68">
        <v>5.59587066061445E-4</v>
      </c>
      <c r="I3052" s="87">
        <v>997.77774713715905</v>
      </c>
      <c r="J3052" s="69" t="str">
        <f>_xlfn.XLOOKUP(SimpleBB[[#This Row],[customer_code]],'Input  - indicative charges'!$B$13:$B$69,'Input  - indicative charges'!$E$13:$E$69)</f>
        <v>Major Industrial</v>
      </c>
      <c r="K3052" s="70">
        <f t="shared" si="47"/>
        <v>922.39917032007884</v>
      </c>
    </row>
    <row r="3053" spans="1:11" x14ac:dyDescent="0.25">
      <c r="A3053" s="65">
        <v>44593</v>
      </c>
      <c r="B3053" s="66" t="s">
        <v>211</v>
      </c>
      <c r="C3053" s="66" t="s">
        <v>137</v>
      </c>
      <c r="D3053" s="67">
        <v>2893060.63</v>
      </c>
      <c r="E3053" s="66">
        <v>0.61632333436765196</v>
      </c>
      <c r="F3053" s="67">
        <v>1783060.77400938</v>
      </c>
      <c r="G3053" s="66" t="s">
        <v>46</v>
      </c>
      <c r="H3053" s="68">
        <v>8.4418694751931499E-3</v>
      </c>
      <c r="I3053" s="87">
        <v>15052.366320523999</v>
      </c>
      <c r="J3053" s="69" t="str">
        <f>_xlfn.XLOOKUP(SimpleBB[[#This Row],[customer_code]],'Input  - indicative charges'!$B$13:$B$69,'Input  - indicative charges'!$E$13:$E$69)</f>
        <v>Upper South Island distributor</v>
      </c>
      <c r="K3053" s="70">
        <f t="shared" si="47"/>
        <v>13915.213328060559</v>
      </c>
    </row>
    <row r="3054" spans="1:11" x14ac:dyDescent="0.25">
      <c r="A3054" s="65">
        <v>44593</v>
      </c>
      <c r="B3054" s="66" t="s">
        <v>211</v>
      </c>
      <c r="C3054" s="66" t="s">
        <v>137</v>
      </c>
      <c r="D3054" s="67">
        <v>2893060.63</v>
      </c>
      <c r="E3054" s="66">
        <v>0.61632333436765196</v>
      </c>
      <c r="F3054" s="67">
        <v>1783060.77400938</v>
      </c>
      <c r="G3054" s="66" t="s">
        <v>48</v>
      </c>
      <c r="H3054" s="68">
        <v>1.16456763628202E-2</v>
      </c>
      <c r="I3054" s="87">
        <v>20764.948709353099</v>
      </c>
      <c r="J3054" s="69" t="str">
        <f>_xlfn.XLOOKUP(SimpleBB[[#This Row],[customer_code]],'Input  - indicative charges'!$B$13:$B$69,'Input  - indicative charges'!$E$13:$E$69)</f>
        <v>North Island generation</v>
      </c>
      <c r="K3054" s="70">
        <f t="shared" si="47"/>
        <v>19196.230339073049</v>
      </c>
    </row>
    <row r="3055" spans="1:11" x14ac:dyDescent="0.25">
      <c r="A3055" s="65">
        <v>44593</v>
      </c>
      <c r="B3055" s="66" t="s">
        <v>211</v>
      </c>
      <c r="C3055" s="66" t="s">
        <v>137</v>
      </c>
      <c r="D3055" s="67">
        <v>2893060.63</v>
      </c>
      <c r="E3055" s="66">
        <v>0.61632333436765196</v>
      </c>
      <c r="F3055" s="67">
        <v>1783060.77400938</v>
      </c>
      <c r="G3055" s="66" t="s">
        <v>50</v>
      </c>
      <c r="H3055" s="68">
        <v>2.4450932327074498E-3</v>
      </c>
      <c r="I3055" s="87">
        <v>4359.7498320364402</v>
      </c>
      <c r="J3055" s="69" t="str">
        <f>_xlfn.XLOOKUP(SimpleBB[[#This Row],[customer_code]],'Input  - indicative charges'!$B$13:$B$69,'Input  - indicative charges'!$E$13:$E$69)</f>
        <v>North Island generation</v>
      </c>
      <c r="K3055" s="70">
        <f t="shared" si="47"/>
        <v>4030.3861650671906</v>
      </c>
    </row>
    <row r="3056" spans="1:11" x14ac:dyDescent="0.25">
      <c r="A3056" s="65">
        <v>44593</v>
      </c>
      <c r="B3056" s="66" t="s">
        <v>211</v>
      </c>
      <c r="C3056" s="66" t="s">
        <v>137</v>
      </c>
      <c r="D3056" s="67">
        <v>2893060.63</v>
      </c>
      <c r="E3056" s="66">
        <v>0.61632333436765196</v>
      </c>
      <c r="F3056" s="67">
        <v>1783060.77400938</v>
      </c>
      <c r="G3056" s="66" t="s">
        <v>52</v>
      </c>
      <c r="H3056" s="68">
        <v>4.9137954314103904E-3</v>
      </c>
      <c r="I3056" s="87">
        <v>8761.5958852543699</v>
      </c>
      <c r="J3056" s="69" t="str">
        <f>_xlfn.XLOOKUP(SimpleBB[[#This Row],[customer_code]],'Input  - indicative charges'!$B$13:$B$69,'Input  - indicative charges'!$E$13:$E$69)</f>
        <v>North Island generation</v>
      </c>
      <c r="K3056" s="70">
        <f t="shared" si="47"/>
        <v>8099.6883308197312</v>
      </c>
    </row>
    <row r="3057" spans="1:11" x14ac:dyDescent="0.25">
      <c r="A3057" s="65">
        <v>44593</v>
      </c>
      <c r="B3057" s="66" t="s">
        <v>211</v>
      </c>
      <c r="C3057" s="66" t="s">
        <v>137</v>
      </c>
      <c r="D3057" s="67">
        <v>2893060.63</v>
      </c>
      <c r="E3057" s="66">
        <v>0.61632333436765196</v>
      </c>
      <c r="F3057" s="67">
        <v>1783060.77400938</v>
      </c>
      <c r="G3057" s="66" t="s">
        <v>54</v>
      </c>
      <c r="H3057" s="68">
        <v>7.0759748136511804E-4</v>
      </c>
      <c r="I3057" s="87">
        <v>1261.68931280997</v>
      </c>
      <c r="J3057" s="69" t="str">
        <f>_xlfn.XLOOKUP(SimpleBB[[#This Row],[customer_code]],'Input  - indicative charges'!$B$13:$B$69,'Input  - indicative charges'!$E$13:$E$69)</f>
        <v>Upper South Island distributor</v>
      </c>
      <c r="K3057" s="70">
        <f t="shared" si="47"/>
        <v>1166.3731514124941</v>
      </c>
    </row>
    <row r="3058" spans="1:11" x14ac:dyDescent="0.25">
      <c r="A3058" s="65">
        <v>44593</v>
      </c>
      <c r="B3058" s="66" t="s">
        <v>211</v>
      </c>
      <c r="C3058" s="66" t="s">
        <v>137</v>
      </c>
      <c r="D3058" s="67">
        <v>2893060.63</v>
      </c>
      <c r="E3058" s="66">
        <v>0.61632333436765196</v>
      </c>
      <c r="F3058" s="67">
        <v>1783060.77400938</v>
      </c>
      <c r="G3058" s="66" t="s">
        <v>56</v>
      </c>
      <c r="H3058" s="68">
        <v>3.03358020556041E-2</v>
      </c>
      <c r="I3058" s="87">
        <v>54090.578693460797</v>
      </c>
      <c r="J3058" s="69" t="str">
        <f>_xlfn.XLOOKUP(SimpleBB[[#This Row],[customer_code]],'Input  - indicative charges'!$B$13:$B$69,'Input  - indicative charges'!$E$13:$E$69)</f>
        <v>Upper North Island distributor</v>
      </c>
      <c r="K3058" s="70">
        <f t="shared" si="47"/>
        <v>50004.226945464885</v>
      </c>
    </row>
    <row r="3059" spans="1:11" x14ac:dyDescent="0.25">
      <c r="A3059" s="65">
        <v>44593</v>
      </c>
      <c r="B3059" s="66" t="s">
        <v>211</v>
      </c>
      <c r="C3059" s="66" t="s">
        <v>137</v>
      </c>
      <c r="D3059" s="67">
        <v>2893060.63</v>
      </c>
      <c r="E3059" s="66">
        <v>0.61632333436765196</v>
      </c>
      <c r="F3059" s="67">
        <v>1783060.77400938</v>
      </c>
      <c r="G3059" s="66" t="s">
        <v>58</v>
      </c>
      <c r="H3059" s="68">
        <v>3.0315642051337798E-3</v>
      </c>
      <c r="I3059" s="87">
        <v>5405.4632180649696</v>
      </c>
      <c r="J3059" s="69" t="str">
        <f>_xlfn.XLOOKUP(SimpleBB[[#This Row],[customer_code]],'Input  - indicative charges'!$B$13:$B$69,'Input  - indicative charges'!$E$13:$E$69)</f>
        <v>North Island generation</v>
      </c>
      <c r="K3059" s="70">
        <f t="shared" si="47"/>
        <v>4997.0996064451556</v>
      </c>
    </row>
    <row r="3060" spans="1:11" x14ac:dyDescent="0.25">
      <c r="A3060" s="65">
        <v>44593</v>
      </c>
      <c r="B3060" s="66" t="s">
        <v>211</v>
      </c>
      <c r="C3060" s="66" t="s">
        <v>137</v>
      </c>
      <c r="D3060" s="67">
        <v>2893060.63</v>
      </c>
      <c r="E3060" s="66">
        <v>0.61632333436765196</v>
      </c>
      <c r="F3060" s="67">
        <v>1783060.77400938</v>
      </c>
      <c r="G3060" s="66" t="s">
        <v>60</v>
      </c>
      <c r="H3060" s="68">
        <v>1.50382416660236E-2</v>
      </c>
      <c r="I3060" s="87">
        <v>26814.0988247602</v>
      </c>
      <c r="J3060" s="69" t="str">
        <f>_xlfn.XLOOKUP(SimpleBB[[#This Row],[customer_code]],'Input  - indicative charges'!$B$13:$B$69,'Input  - indicative charges'!$E$13:$E$69)</f>
        <v>Major Industrial</v>
      </c>
      <c r="K3060" s="70">
        <f t="shared" si="47"/>
        <v>24788.388576318346</v>
      </c>
    </row>
    <row r="3061" spans="1:11" x14ac:dyDescent="0.25">
      <c r="A3061" s="65">
        <v>44593</v>
      </c>
      <c r="B3061" s="66" t="s">
        <v>211</v>
      </c>
      <c r="C3061" s="66" t="s">
        <v>137</v>
      </c>
      <c r="D3061" s="67">
        <v>2893060.63</v>
      </c>
      <c r="E3061" s="66">
        <v>0.61632333436765196</v>
      </c>
      <c r="F3061" s="67">
        <v>1783060.77400938</v>
      </c>
      <c r="G3061" s="66" t="s">
        <v>62</v>
      </c>
      <c r="H3061" s="68">
        <v>1.15070896719736E-2</v>
      </c>
      <c r="I3061" s="87">
        <v>20517.840217104698</v>
      </c>
      <c r="J3061" s="69" t="str">
        <f>_xlfn.XLOOKUP(SimpleBB[[#This Row],[customer_code]],'Input  - indicative charges'!$B$13:$B$69,'Input  - indicative charges'!$E$13:$E$69)</f>
        <v>Major Industrial</v>
      </c>
      <c r="K3061" s="70">
        <f t="shared" si="47"/>
        <v>18967.790018688116</v>
      </c>
    </row>
    <row r="3062" spans="1:11" x14ac:dyDescent="0.25">
      <c r="A3062" s="65">
        <v>44593</v>
      </c>
      <c r="B3062" s="66" t="s">
        <v>211</v>
      </c>
      <c r="C3062" s="66" t="s">
        <v>137</v>
      </c>
      <c r="D3062" s="67">
        <v>2893060.63</v>
      </c>
      <c r="E3062" s="66">
        <v>0.61632333436765196</v>
      </c>
      <c r="F3062" s="67">
        <v>1783060.77400938</v>
      </c>
      <c r="G3062" s="66" t="s">
        <v>64</v>
      </c>
      <c r="H3062" s="68">
        <v>5.9545007970645603E-4</v>
      </c>
      <c r="I3062" s="87">
        <v>1061.7236800053399</v>
      </c>
      <c r="J3062" s="69" t="str">
        <f>_xlfn.XLOOKUP(SimpleBB[[#This Row],[customer_code]],'Input  - indicative charges'!$B$13:$B$69,'Input  - indicative charges'!$E$13:$E$69)</f>
        <v>Major Industrial</v>
      </c>
      <c r="K3062" s="70">
        <f t="shared" si="47"/>
        <v>981.51421431879544</v>
      </c>
    </row>
    <row r="3063" spans="1:11" x14ac:dyDescent="0.25">
      <c r="A3063" s="65">
        <v>44593</v>
      </c>
      <c r="B3063" s="66" t="s">
        <v>211</v>
      </c>
      <c r="C3063" s="66" t="s">
        <v>137</v>
      </c>
      <c r="D3063" s="67">
        <v>2893060.63</v>
      </c>
      <c r="E3063" s="66">
        <v>0.61632333436765196</v>
      </c>
      <c r="F3063" s="67">
        <v>1783060.77400938</v>
      </c>
      <c r="G3063" s="66" t="s">
        <v>66</v>
      </c>
      <c r="H3063" s="68">
        <v>4.4803803834727998E-2</v>
      </c>
      <c r="I3063" s="87">
        <v>79887.9051441146</v>
      </c>
      <c r="J3063" s="69" t="str">
        <f>_xlfn.XLOOKUP(SimpleBB[[#This Row],[customer_code]],'Input  - indicative charges'!$B$13:$B$69,'Input  - indicative charges'!$E$13:$E$69)</f>
        <v>Upper South Island distributor</v>
      </c>
      <c r="K3063" s="70">
        <f t="shared" si="47"/>
        <v>73852.656701323387</v>
      </c>
    </row>
    <row r="3064" spans="1:11" x14ac:dyDescent="0.25">
      <c r="A3064" s="65">
        <v>44593</v>
      </c>
      <c r="B3064" s="66" t="s">
        <v>211</v>
      </c>
      <c r="C3064" s="66" t="s">
        <v>137</v>
      </c>
      <c r="D3064" s="67">
        <v>2893060.63</v>
      </c>
      <c r="E3064" s="66">
        <v>0.61632333436765196</v>
      </c>
      <c r="F3064" s="67">
        <v>1783060.77400938</v>
      </c>
      <c r="G3064" s="66" t="s">
        <v>68</v>
      </c>
      <c r="H3064" s="68">
        <v>1.18214068410235E-2</v>
      </c>
      <c r="I3064" s="87">
        <v>21078.286831835201</v>
      </c>
      <c r="J3064" s="69" t="str">
        <f>_xlfn.XLOOKUP(SimpleBB[[#This Row],[customer_code]],'Input  - indicative charges'!$B$13:$B$69,'Input  - indicative charges'!$E$13:$E$69)</f>
        <v>Major Industrial</v>
      </c>
      <c r="K3064" s="70">
        <f t="shared" si="47"/>
        <v>19485.896875570194</v>
      </c>
    </row>
    <row r="3065" spans="1:11" x14ac:dyDescent="0.25">
      <c r="A3065" s="65">
        <v>44593</v>
      </c>
      <c r="B3065" s="66" t="s">
        <v>211</v>
      </c>
      <c r="C3065" s="66" t="s">
        <v>137</v>
      </c>
      <c r="D3065" s="67">
        <v>2893060.63</v>
      </c>
      <c r="E3065" s="66">
        <v>0.61632333436765196</v>
      </c>
      <c r="F3065" s="67">
        <v>1783060.77400938</v>
      </c>
      <c r="G3065" s="66" t="s">
        <v>70</v>
      </c>
      <c r="H3065" s="68">
        <v>5.5968341648645697E-2</v>
      </c>
      <c r="I3065" s="87">
        <v>99794.954580055695</v>
      </c>
      <c r="J3065" s="69" t="str">
        <f>_xlfn.XLOOKUP(SimpleBB[[#This Row],[customer_code]],'Input  - indicative charges'!$B$13:$B$69,'Input  - indicative charges'!$E$13:$E$69)</f>
        <v>Lower North Island distributor</v>
      </c>
      <c r="K3065" s="70">
        <f t="shared" si="47"/>
        <v>92255.799020259772</v>
      </c>
    </row>
    <row r="3066" spans="1:11" x14ac:dyDescent="0.25">
      <c r="A3066" s="65">
        <v>44593</v>
      </c>
      <c r="B3066" s="66" t="s">
        <v>211</v>
      </c>
      <c r="C3066" s="66" t="s">
        <v>137</v>
      </c>
      <c r="D3066" s="67">
        <v>2893060.63</v>
      </c>
      <c r="E3066" s="66">
        <v>0.61632333436765196</v>
      </c>
      <c r="F3066" s="67">
        <v>1783060.77400938</v>
      </c>
      <c r="G3066" s="66" t="s">
        <v>72</v>
      </c>
      <c r="H3066" s="68">
        <v>5.3934675331619901E-3</v>
      </c>
      <c r="I3066" s="87">
        <v>9616.8803942742998</v>
      </c>
      <c r="J3066" s="69" t="str">
        <f>_xlfn.XLOOKUP(SimpleBB[[#This Row],[customer_code]],'Input  - indicative charges'!$B$13:$B$69,'Input  - indicative charges'!$E$13:$E$69)</f>
        <v>Lower South Island distributor</v>
      </c>
      <c r="K3066" s="70">
        <f t="shared" si="47"/>
        <v>8890.3591227582801</v>
      </c>
    </row>
    <row r="3067" spans="1:11" x14ac:dyDescent="0.25">
      <c r="A3067" s="65">
        <v>44593</v>
      </c>
      <c r="B3067" s="66" t="s">
        <v>211</v>
      </c>
      <c r="C3067" s="66" t="s">
        <v>137</v>
      </c>
      <c r="D3067" s="67">
        <v>2893060.63</v>
      </c>
      <c r="E3067" s="66">
        <v>0.61632333436765196</v>
      </c>
      <c r="F3067" s="67">
        <v>1783060.77400938</v>
      </c>
      <c r="G3067" s="66" t="s">
        <v>74</v>
      </c>
      <c r="H3067" s="68">
        <v>7.2885734749365399E-5</v>
      </c>
      <c r="I3067" s="87">
        <v>129.95969461644501</v>
      </c>
      <c r="J3067" s="69" t="str">
        <f>_xlfn.XLOOKUP(SimpleBB[[#This Row],[customer_code]],'Input  - indicative charges'!$B$13:$B$69,'Input  - indicative charges'!$E$13:$E$69)</f>
        <v>Major Industrial</v>
      </c>
      <c r="K3067" s="70">
        <f t="shared" si="47"/>
        <v>120.14169972542109</v>
      </c>
    </row>
    <row r="3068" spans="1:11" x14ac:dyDescent="0.25">
      <c r="A3068" s="65">
        <v>44593</v>
      </c>
      <c r="B3068" s="66" t="s">
        <v>211</v>
      </c>
      <c r="C3068" s="66" t="s">
        <v>137</v>
      </c>
      <c r="D3068" s="67">
        <v>2893060.63</v>
      </c>
      <c r="E3068" s="66">
        <v>0.61632333436765196</v>
      </c>
      <c r="F3068" s="67">
        <v>1783060.77400938</v>
      </c>
      <c r="G3068" s="66" t="s">
        <v>76</v>
      </c>
      <c r="H3068" s="68">
        <v>9.4578372750270105E-4</v>
      </c>
      <c r="I3068" s="87">
        <v>1686.3898652064399</v>
      </c>
      <c r="J3068" s="69" t="str">
        <f>_xlfn.XLOOKUP(SimpleBB[[#This Row],[customer_code]],'Input  - indicative charges'!$B$13:$B$69,'Input  - indicative charges'!$E$13:$E$69)</f>
        <v>Lower North Island distributor</v>
      </c>
      <c r="K3068" s="70">
        <f t="shared" si="47"/>
        <v>1558.989080449777</v>
      </c>
    </row>
    <row r="3069" spans="1:11" x14ac:dyDescent="0.25">
      <c r="A3069" s="65">
        <v>44593</v>
      </c>
      <c r="B3069" s="66" t="s">
        <v>211</v>
      </c>
      <c r="C3069" s="66" t="s">
        <v>137</v>
      </c>
      <c r="D3069" s="67">
        <v>2893060.63</v>
      </c>
      <c r="E3069" s="66">
        <v>0.61632333436765196</v>
      </c>
      <c r="F3069" s="67">
        <v>1783060.77400938</v>
      </c>
      <c r="G3069" s="66" t="s">
        <v>78</v>
      </c>
      <c r="H3069" s="68">
        <v>4.6182561553374303E-5</v>
      </c>
      <c r="I3069" s="87">
        <v>82.346313949095602</v>
      </c>
      <c r="J3069" s="69" t="str">
        <f>_xlfn.XLOOKUP(SimpleBB[[#This Row],[customer_code]],'Input  - indicative charges'!$B$13:$B$69,'Input  - indicative charges'!$E$13:$E$69)</f>
        <v>North Island generation</v>
      </c>
      <c r="K3069" s="70">
        <f t="shared" si="47"/>
        <v>76.125341423475589</v>
      </c>
    </row>
    <row r="3070" spans="1:11" x14ac:dyDescent="0.25">
      <c r="A3070" s="65">
        <v>44593</v>
      </c>
      <c r="B3070" s="66" t="s">
        <v>211</v>
      </c>
      <c r="C3070" s="66" t="s">
        <v>137</v>
      </c>
      <c r="D3070" s="67">
        <v>2893060.63</v>
      </c>
      <c r="E3070" s="66">
        <v>0.61632333436765196</v>
      </c>
      <c r="F3070" s="67">
        <v>1783060.77400938</v>
      </c>
      <c r="G3070" s="66" t="s">
        <v>80</v>
      </c>
      <c r="H3070" s="68">
        <v>1.1176595434912099E-5</v>
      </c>
      <c r="I3070" s="87">
        <v>19.9285489069641</v>
      </c>
      <c r="J3070" s="69" t="str">
        <f>_xlfn.XLOOKUP(SimpleBB[[#This Row],[customer_code]],'Input  - indicative charges'!$B$13:$B$69,'Input  - indicative charges'!$E$13:$E$69)</f>
        <v>Major Industrial</v>
      </c>
      <c r="K3070" s="70">
        <f t="shared" si="47"/>
        <v>18.423017581028411</v>
      </c>
    </row>
    <row r="3071" spans="1:11" x14ac:dyDescent="0.25">
      <c r="A3071" s="65">
        <v>44593</v>
      </c>
      <c r="B3071" s="66" t="s">
        <v>211</v>
      </c>
      <c r="C3071" s="66" t="s">
        <v>137</v>
      </c>
      <c r="D3071" s="67">
        <v>2893060.63</v>
      </c>
      <c r="E3071" s="66">
        <v>0.61632333436765196</v>
      </c>
      <c r="F3071" s="67">
        <v>1783060.77400938</v>
      </c>
      <c r="G3071" s="66" t="s">
        <v>82</v>
      </c>
      <c r="H3071" s="68">
        <v>9.1573146021038301E-3</v>
      </c>
      <c r="I3071" s="87">
        <v>16328.048462274601</v>
      </c>
      <c r="J3071" s="69" t="str">
        <f>_xlfn.XLOOKUP(SimpleBB[[#This Row],[customer_code]],'Input  - indicative charges'!$B$13:$B$69,'Input  - indicative charges'!$E$13:$E$69)</f>
        <v>Major Industrial</v>
      </c>
      <c r="K3071" s="70">
        <f t="shared" si="47"/>
        <v>15094.522199719675</v>
      </c>
    </row>
    <row r="3072" spans="1:11" x14ac:dyDescent="0.25">
      <c r="A3072" s="65">
        <v>44593</v>
      </c>
      <c r="B3072" s="66" t="s">
        <v>211</v>
      </c>
      <c r="C3072" s="66" t="s">
        <v>137</v>
      </c>
      <c r="D3072" s="67">
        <v>2893060.63</v>
      </c>
      <c r="E3072" s="66">
        <v>0.61632333436765196</v>
      </c>
      <c r="F3072" s="67">
        <v>1783060.77400938</v>
      </c>
      <c r="G3072" s="66" t="s">
        <v>84</v>
      </c>
      <c r="H3072" s="68">
        <v>2.3494520895671001E-7</v>
      </c>
      <c r="I3072" s="87">
        <v>0.41892158613214697</v>
      </c>
      <c r="J3072" s="69" t="str">
        <f>_xlfn.XLOOKUP(SimpleBB[[#This Row],[customer_code]],'Input  - indicative charges'!$B$13:$B$69,'Input  - indicative charges'!$E$13:$E$69)</f>
        <v>Major Industrial</v>
      </c>
      <c r="K3072" s="70">
        <f t="shared" si="47"/>
        <v>0.38727354321758167</v>
      </c>
    </row>
    <row r="3073" spans="1:11" x14ac:dyDescent="0.25">
      <c r="A3073" s="65">
        <v>44593</v>
      </c>
      <c r="B3073" s="66" t="s">
        <v>211</v>
      </c>
      <c r="C3073" s="66" t="s">
        <v>137</v>
      </c>
      <c r="D3073" s="67">
        <v>2893060.63</v>
      </c>
      <c r="E3073" s="66">
        <v>0.61632333436765196</v>
      </c>
      <c r="F3073" s="67">
        <v>1783060.77400938</v>
      </c>
      <c r="G3073" s="66" t="s">
        <v>86</v>
      </c>
      <c r="H3073" s="68">
        <v>3.3159788510307801E-5</v>
      </c>
      <c r="I3073" s="87">
        <v>59.125918167176799</v>
      </c>
      <c r="J3073" s="69" t="str">
        <f>_xlfn.XLOOKUP(SimpleBB[[#This Row],[customer_code]],'Input  - indicative charges'!$B$13:$B$69,'Input  - indicative charges'!$E$13:$E$69)</f>
        <v>North Island generation</v>
      </c>
      <c r="K3073" s="70">
        <f t="shared" si="47"/>
        <v>54.65916434626574</v>
      </c>
    </row>
    <row r="3074" spans="1:11" x14ac:dyDescent="0.25">
      <c r="A3074" s="65">
        <v>44593</v>
      </c>
      <c r="B3074" s="66" t="s">
        <v>211</v>
      </c>
      <c r="C3074" s="66" t="s">
        <v>137</v>
      </c>
      <c r="D3074" s="67">
        <v>2893060.63</v>
      </c>
      <c r="E3074" s="66">
        <v>0.61632333436765196</v>
      </c>
      <c r="F3074" s="67">
        <v>1783060.77400938</v>
      </c>
      <c r="G3074" s="66" t="s">
        <v>88</v>
      </c>
      <c r="H3074" s="68">
        <v>1.7732432903869301E-3</v>
      </c>
      <c r="I3074" s="87">
        <v>3161.8005538642701</v>
      </c>
      <c r="J3074" s="69" t="str">
        <f>_xlfn.XLOOKUP(SimpleBB[[#This Row],[customer_code]],'Input  - indicative charges'!$B$13:$B$69,'Input  - indicative charges'!$E$13:$E$69)</f>
        <v>North Island generation</v>
      </c>
      <c r="K3074" s="70">
        <f t="shared" si="47"/>
        <v>2922.9377143054899</v>
      </c>
    </row>
    <row r="3075" spans="1:11" x14ac:dyDescent="0.25">
      <c r="A3075" s="65">
        <v>44593</v>
      </c>
      <c r="B3075" s="66" t="s">
        <v>211</v>
      </c>
      <c r="C3075" s="66" t="s">
        <v>137</v>
      </c>
      <c r="D3075" s="67">
        <v>2893060.63</v>
      </c>
      <c r="E3075" s="66">
        <v>0.61632333436765196</v>
      </c>
      <c r="F3075" s="67">
        <v>1783060.77400938</v>
      </c>
      <c r="G3075" s="66" t="s">
        <v>90</v>
      </c>
      <c r="H3075" s="68">
        <v>8.5274623882075698E-3</v>
      </c>
      <c r="I3075" s="87">
        <v>15204.983686253199</v>
      </c>
      <c r="J3075" s="69" t="str">
        <f>_xlfn.XLOOKUP(SimpleBB[[#This Row],[customer_code]],'Input  - indicative charges'!$B$13:$B$69,'Input  - indicative charges'!$E$13:$E$69)</f>
        <v>Upper South Island distributor</v>
      </c>
      <c r="K3075" s="70">
        <f t="shared" si="47"/>
        <v>14056.300992050825</v>
      </c>
    </row>
    <row r="3076" spans="1:11" x14ac:dyDescent="0.25">
      <c r="A3076" s="65">
        <v>44593</v>
      </c>
      <c r="B3076" s="66" t="s">
        <v>211</v>
      </c>
      <c r="C3076" s="66" t="s">
        <v>137</v>
      </c>
      <c r="D3076" s="67">
        <v>2893060.63</v>
      </c>
      <c r="E3076" s="66">
        <v>0.61632333436765196</v>
      </c>
      <c r="F3076" s="67">
        <v>1783060.77400938</v>
      </c>
      <c r="G3076" s="66" t="s">
        <v>92</v>
      </c>
      <c r="H3076" s="68">
        <v>2.1563605213209701E-5</v>
      </c>
      <c r="I3076" s="87">
        <v>38.449218601898501</v>
      </c>
      <c r="J3076" s="69" t="str">
        <f>_xlfn.XLOOKUP(SimpleBB[[#This Row],[customer_code]],'Input  - indicative charges'!$B$13:$B$69,'Input  - indicative charges'!$E$13:$E$69)</f>
        <v>North Island generation</v>
      </c>
      <c r="K3076" s="70">
        <f t="shared" si="47"/>
        <v>35.544516240820982</v>
      </c>
    </row>
    <row r="3077" spans="1:11" x14ac:dyDescent="0.25">
      <c r="A3077" s="65">
        <v>44593</v>
      </c>
      <c r="B3077" s="66" t="s">
        <v>211</v>
      </c>
      <c r="C3077" s="66" t="s">
        <v>137</v>
      </c>
      <c r="D3077" s="67">
        <v>2893060.63</v>
      </c>
      <c r="E3077" s="66">
        <v>0.61632333436765196</v>
      </c>
      <c r="F3077" s="67">
        <v>1783060.77400938</v>
      </c>
      <c r="G3077" s="66" t="s">
        <v>94</v>
      </c>
      <c r="H3077" s="68">
        <v>1.27265944186499E-4</v>
      </c>
      <c r="I3077" s="87">
        <v>226.92291294621401</v>
      </c>
      <c r="J3077" s="69" t="str">
        <f>_xlfn.XLOOKUP(SimpleBB[[#This Row],[customer_code]],'Input  - indicative charges'!$B$13:$B$69,'Input  - indicative charges'!$E$13:$E$69)</f>
        <v>North Island generation</v>
      </c>
      <c r="K3077" s="70">
        <f t="shared" si="47"/>
        <v>209.77969014519434</v>
      </c>
    </row>
    <row r="3078" spans="1:11" x14ac:dyDescent="0.25">
      <c r="A3078" s="65">
        <v>44593</v>
      </c>
      <c r="B3078" s="66" t="s">
        <v>211</v>
      </c>
      <c r="C3078" s="66" t="s">
        <v>137</v>
      </c>
      <c r="D3078" s="67">
        <v>2893060.63</v>
      </c>
      <c r="E3078" s="66">
        <v>0.61632333436765196</v>
      </c>
      <c r="F3078" s="67">
        <v>1783060.77400938</v>
      </c>
      <c r="G3078" s="66" t="s">
        <v>96</v>
      </c>
      <c r="H3078" s="68">
        <v>3.86666710727036E-3</v>
      </c>
      <c r="I3078" s="87">
        <v>6894.5024451261097</v>
      </c>
      <c r="J3078" s="69" t="str">
        <f>_xlfn.XLOOKUP(SimpleBB[[#This Row],[customer_code]],'Input  - indicative charges'!$B$13:$B$69,'Input  - indicative charges'!$E$13:$E$69)</f>
        <v>Upper North Island distributor</v>
      </c>
      <c r="K3078" s="70">
        <f t="shared" si="47"/>
        <v>6373.647190870729</v>
      </c>
    </row>
    <row r="3079" spans="1:11" x14ac:dyDescent="0.25">
      <c r="A3079" s="65">
        <v>44593</v>
      </c>
      <c r="B3079" s="66" t="s">
        <v>211</v>
      </c>
      <c r="C3079" s="66" t="s">
        <v>137</v>
      </c>
      <c r="D3079" s="67">
        <v>2893060.63</v>
      </c>
      <c r="E3079" s="66">
        <v>0.61632333436765196</v>
      </c>
      <c r="F3079" s="67">
        <v>1783060.77400938</v>
      </c>
      <c r="G3079" s="66" t="s">
        <v>98</v>
      </c>
      <c r="H3079" s="68">
        <v>1.1544091504364E-3</v>
      </c>
      <c r="I3079" s="87">
        <v>2058.3816733006402</v>
      </c>
      <c r="J3079" s="69" t="str">
        <f>_xlfn.XLOOKUP(SimpleBB[[#This Row],[customer_code]],'Input  - indicative charges'!$B$13:$B$69,'Input  - indicative charges'!$E$13:$E$69)</f>
        <v>Major Industrial</v>
      </c>
      <c r="K3079" s="70">
        <f t="shared" si="47"/>
        <v>1902.8782242360123</v>
      </c>
    </row>
    <row r="3080" spans="1:11" x14ac:dyDescent="0.25">
      <c r="A3080" s="65">
        <v>44593</v>
      </c>
      <c r="B3080" s="66" t="s">
        <v>211</v>
      </c>
      <c r="C3080" s="66" t="s">
        <v>137</v>
      </c>
      <c r="D3080" s="67">
        <v>2893060.63</v>
      </c>
      <c r="E3080" s="66">
        <v>0.61632333436765196</v>
      </c>
      <c r="F3080" s="67">
        <v>1783060.77400938</v>
      </c>
      <c r="G3080" s="66" t="s">
        <v>100</v>
      </c>
      <c r="H3080" s="68">
        <v>1.6701975183571599E-4</v>
      </c>
      <c r="I3080" s="87">
        <v>297.80636798304698</v>
      </c>
      <c r="J3080" s="69" t="str">
        <f>_xlfn.XLOOKUP(SimpleBB[[#This Row],[customer_code]],'Input  - indicative charges'!$B$13:$B$69,'Input  - indicative charges'!$E$13:$E$69)</f>
        <v>North Island generation</v>
      </c>
      <c r="K3080" s="70">
        <f t="shared" si="47"/>
        <v>275.30815107047846</v>
      </c>
    </row>
    <row r="3081" spans="1:11" x14ac:dyDescent="0.25">
      <c r="A3081" s="65">
        <v>44593</v>
      </c>
      <c r="B3081" s="66" t="s">
        <v>211</v>
      </c>
      <c r="C3081" s="66" t="s">
        <v>137</v>
      </c>
      <c r="D3081" s="67">
        <v>2893060.63</v>
      </c>
      <c r="E3081" s="66">
        <v>0.61632333436765196</v>
      </c>
      <c r="F3081" s="67">
        <v>1783060.77400938</v>
      </c>
      <c r="G3081" s="66" t="s">
        <v>102</v>
      </c>
      <c r="H3081" s="68">
        <v>4.9373182885677401E-2</v>
      </c>
      <c r="I3081" s="87">
        <v>88035.385691442701</v>
      </c>
      <c r="J3081" s="69" t="str">
        <f>_xlfn.XLOOKUP(SimpleBB[[#This Row],[customer_code]],'Input  - indicative charges'!$B$13:$B$69,'Input  - indicative charges'!$E$13:$E$69)</f>
        <v>Lower North Island distributor</v>
      </c>
      <c r="K3081" s="70">
        <f t="shared" si="47"/>
        <v>81384.623934123723</v>
      </c>
    </row>
    <row r="3082" spans="1:11" x14ac:dyDescent="0.25">
      <c r="A3082" s="65">
        <v>44593</v>
      </c>
      <c r="B3082" s="66" t="s">
        <v>211</v>
      </c>
      <c r="C3082" s="66" t="s">
        <v>137</v>
      </c>
      <c r="D3082" s="67">
        <v>2893060.63</v>
      </c>
      <c r="E3082" s="66">
        <v>0.61632333436765196</v>
      </c>
      <c r="F3082" s="67">
        <v>1783060.77400938</v>
      </c>
      <c r="G3082" s="66" t="s">
        <v>104</v>
      </c>
      <c r="H3082" s="68">
        <v>2.2215177095412299E-2</v>
      </c>
      <c r="I3082" s="87">
        <v>39611.010866501303</v>
      </c>
      <c r="J3082" s="69" t="str">
        <f>_xlfn.XLOOKUP(SimpleBB[[#This Row],[customer_code]],'Input  - indicative charges'!$B$13:$B$69,'Input  - indicative charges'!$E$13:$E$69)</f>
        <v>Lower North Island distributor</v>
      </c>
      <c r="K3082" s="70">
        <f t="shared" si="47"/>
        <v>36618.539212398238</v>
      </c>
    </row>
    <row r="3083" spans="1:11" x14ac:dyDescent="0.25">
      <c r="A3083" s="65">
        <v>44593</v>
      </c>
      <c r="B3083" s="66" t="s">
        <v>211</v>
      </c>
      <c r="C3083" s="66" t="s">
        <v>137</v>
      </c>
      <c r="D3083" s="67">
        <v>2893060.63</v>
      </c>
      <c r="E3083" s="66">
        <v>0.61632333436765196</v>
      </c>
      <c r="F3083" s="67">
        <v>1783060.77400938</v>
      </c>
      <c r="G3083" s="66" t="s">
        <v>106</v>
      </c>
      <c r="H3083" s="68">
        <v>0.23791843249049099</v>
      </c>
      <c r="I3083" s="87">
        <v>424223.02438759501</v>
      </c>
      <c r="J3083" s="69" t="str">
        <f>_xlfn.XLOOKUP(SimpleBB[[#This Row],[customer_code]],'Input  - indicative charges'!$B$13:$B$69,'Input  - indicative charges'!$E$13:$E$69)</f>
        <v>Upper North Island distributor</v>
      </c>
      <c r="K3083" s="70">
        <f t="shared" si="47"/>
        <v>392174.47657910327</v>
      </c>
    </row>
    <row r="3084" spans="1:11" x14ac:dyDescent="0.25">
      <c r="A3084" s="65">
        <v>44593</v>
      </c>
      <c r="B3084" s="66" t="s">
        <v>211</v>
      </c>
      <c r="C3084" s="66" t="s">
        <v>137</v>
      </c>
      <c r="D3084" s="67">
        <v>2893060.63</v>
      </c>
      <c r="E3084" s="66">
        <v>0.61632333436765196</v>
      </c>
      <c r="F3084" s="67">
        <v>1783060.77400938</v>
      </c>
      <c r="G3084" s="66" t="s">
        <v>108</v>
      </c>
      <c r="H3084" s="68">
        <v>6.5315644463429696E-3</v>
      </c>
      <c r="I3084" s="87">
        <v>11646.1763571884</v>
      </c>
      <c r="J3084" s="69" t="str">
        <f>_xlfn.XLOOKUP(SimpleBB[[#This Row],[customer_code]],'Input  - indicative charges'!$B$13:$B$69,'Input  - indicative charges'!$E$13:$E$69)</f>
        <v>Lower North Island distributor</v>
      </c>
      <c r="K3084" s="70">
        <f t="shared" si="47"/>
        <v>10766.348959068533</v>
      </c>
    </row>
    <row r="3085" spans="1:11" x14ac:dyDescent="0.25">
      <c r="A3085" s="65">
        <v>44593</v>
      </c>
      <c r="B3085" s="66" t="s">
        <v>211</v>
      </c>
      <c r="C3085" s="66" t="s">
        <v>137</v>
      </c>
      <c r="D3085" s="67">
        <v>2893060.63</v>
      </c>
      <c r="E3085" s="66">
        <v>0.61632333436765196</v>
      </c>
      <c r="F3085" s="67">
        <v>1783060.77400938</v>
      </c>
      <c r="G3085" s="66" t="s">
        <v>110</v>
      </c>
      <c r="H3085" s="68">
        <v>4.0623678180934097E-3</v>
      </c>
      <c r="I3085" s="87">
        <v>7243.4487060404499</v>
      </c>
      <c r="J3085" s="69" t="str">
        <f>_xlfn.XLOOKUP(SimpleBB[[#This Row],[customer_code]],'Input  - indicative charges'!$B$13:$B$69,'Input  - indicative charges'!$E$13:$E$69)</f>
        <v>Lower South Island distributor</v>
      </c>
      <c r="K3085" s="70">
        <f t="shared" si="47"/>
        <v>6696.2317969888645</v>
      </c>
    </row>
    <row r="3086" spans="1:11" x14ac:dyDescent="0.25">
      <c r="A3086" s="65">
        <v>44593</v>
      </c>
      <c r="B3086" s="66" t="s">
        <v>211</v>
      </c>
      <c r="C3086" s="66" t="s">
        <v>137</v>
      </c>
      <c r="D3086" s="67">
        <v>2893060.63</v>
      </c>
      <c r="E3086" s="66">
        <v>0.61632333436765196</v>
      </c>
      <c r="F3086" s="67">
        <v>1783060.77400938</v>
      </c>
      <c r="G3086" s="66" t="s">
        <v>112</v>
      </c>
      <c r="H3086" s="68">
        <v>1.4648531529283301E-3</v>
      </c>
      <c r="I3086" s="87">
        <v>2611.9221966704799</v>
      </c>
      <c r="J3086" s="69" t="str">
        <f>_xlfn.XLOOKUP(SimpleBB[[#This Row],[customer_code]],'Input  - indicative charges'!$B$13:$B$69,'Input  - indicative charges'!$E$13:$E$69)</f>
        <v>North Island generation</v>
      </c>
      <c r="K3086" s="70">
        <f t="shared" ref="K3086:K3149" si="48">I3086*$L$9</f>
        <v>2414.6007205132269</v>
      </c>
    </row>
    <row r="3087" spans="1:11" x14ac:dyDescent="0.25">
      <c r="A3087" s="65">
        <v>44593</v>
      </c>
      <c r="B3087" s="66" t="s">
        <v>211</v>
      </c>
      <c r="C3087" s="66" t="s">
        <v>137</v>
      </c>
      <c r="D3087" s="67">
        <v>2893060.63</v>
      </c>
      <c r="E3087" s="66">
        <v>0.61632333436765196</v>
      </c>
      <c r="F3087" s="67">
        <v>1783060.77400938</v>
      </c>
      <c r="G3087" s="66" t="s">
        <v>114</v>
      </c>
      <c r="H3087" s="68">
        <v>2.5833279787299799E-2</v>
      </c>
      <c r="I3087" s="87">
        <v>46062.307852743797</v>
      </c>
      <c r="J3087" s="69" t="str">
        <f>_xlfn.XLOOKUP(SimpleBB[[#This Row],[customer_code]],'Input  - indicative charges'!$B$13:$B$69,'Input  - indicative charges'!$E$13:$E$69)</f>
        <v>Lower North Island distributor</v>
      </c>
      <c r="K3087" s="70">
        <f t="shared" si="48"/>
        <v>42582.46354792513</v>
      </c>
    </row>
    <row r="3088" spans="1:11" x14ac:dyDescent="0.25">
      <c r="A3088" s="65">
        <v>44593</v>
      </c>
      <c r="B3088" s="66" t="s">
        <v>211</v>
      </c>
      <c r="C3088" s="66" t="s">
        <v>137</v>
      </c>
      <c r="D3088" s="67">
        <v>2893060.63</v>
      </c>
      <c r="E3088" s="66">
        <v>0.61632333436765196</v>
      </c>
      <c r="F3088" s="67">
        <v>1783060.77400938</v>
      </c>
      <c r="G3088" s="66" t="s">
        <v>116</v>
      </c>
      <c r="H3088" s="68">
        <v>6.3132489450559498E-3</v>
      </c>
      <c r="I3088" s="87">
        <v>11256.906550485301</v>
      </c>
      <c r="J3088" s="69" t="str">
        <f>_xlfn.XLOOKUP(SimpleBB[[#This Row],[customer_code]],'Input  - indicative charges'!$B$13:$B$69,'Input  - indicative charges'!$E$13:$E$69)</f>
        <v>Major Industrial</v>
      </c>
      <c r="K3088" s="70">
        <f t="shared" si="48"/>
        <v>10406.487108306854</v>
      </c>
    </row>
    <row r="3089" spans="1:11" x14ac:dyDescent="0.25">
      <c r="A3089" s="65">
        <v>44593</v>
      </c>
      <c r="B3089" s="66" t="s">
        <v>211</v>
      </c>
      <c r="C3089" s="66" t="s">
        <v>137</v>
      </c>
      <c r="D3089" s="67">
        <v>2893060.63</v>
      </c>
      <c r="E3089" s="66">
        <v>0.61632333436765196</v>
      </c>
      <c r="F3089" s="67">
        <v>1783060.77400938</v>
      </c>
      <c r="G3089" s="66" t="s">
        <v>118</v>
      </c>
      <c r="H3089" s="68">
        <v>1.67637059341312E-3</v>
      </c>
      <c r="I3089" s="87">
        <v>2989.0706478177599</v>
      </c>
      <c r="J3089" s="69" t="str">
        <f>_xlfn.XLOOKUP(SimpleBB[[#This Row],[customer_code]],'Input  - indicative charges'!$B$13:$B$69,'Input  - indicative charges'!$E$13:$E$69)</f>
        <v>Upper South Island distributor</v>
      </c>
      <c r="K3089" s="70">
        <f t="shared" si="48"/>
        <v>2763.2569412236016</v>
      </c>
    </row>
    <row r="3090" spans="1:11" x14ac:dyDescent="0.25">
      <c r="A3090" s="65">
        <v>44593</v>
      </c>
      <c r="B3090" s="66" t="s">
        <v>211</v>
      </c>
      <c r="C3090" s="66" t="s">
        <v>137</v>
      </c>
      <c r="D3090" s="67">
        <v>2893060.63</v>
      </c>
      <c r="E3090" s="66">
        <v>0.61632333436765196</v>
      </c>
      <c r="F3090" s="67">
        <v>1783060.77400938</v>
      </c>
      <c r="G3090" s="66" t="s">
        <v>120</v>
      </c>
      <c r="H3090" s="68">
        <v>4.2242890122340298E-3</v>
      </c>
      <c r="I3090" s="87">
        <v>7532.1640357933302</v>
      </c>
      <c r="J3090" s="69" t="str">
        <f>_xlfn.XLOOKUP(SimpleBB[[#This Row],[customer_code]],'Input  - indicative charges'!$B$13:$B$69,'Input  - indicative charges'!$E$13:$E$69)</f>
        <v>Lower North Island distributor</v>
      </c>
      <c r="K3090" s="70">
        <f t="shared" si="48"/>
        <v>6963.1357055865947</v>
      </c>
    </row>
    <row r="3091" spans="1:11" x14ac:dyDescent="0.25">
      <c r="A3091" s="65">
        <v>44593</v>
      </c>
      <c r="B3091" s="66" t="s">
        <v>211</v>
      </c>
      <c r="C3091" s="66" t="s">
        <v>137</v>
      </c>
      <c r="D3091" s="67">
        <v>2893060.63</v>
      </c>
      <c r="E3091" s="66">
        <v>0.61632333436765196</v>
      </c>
      <c r="F3091" s="67">
        <v>1783060.77400938</v>
      </c>
      <c r="G3091" s="66" t="s">
        <v>241</v>
      </c>
      <c r="H3091" s="68">
        <v>2.7057778461583301E-4</v>
      </c>
      <c r="I3091" s="87">
        <v>482.456634066851</v>
      </c>
      <c r="J3091" s="69" t="str">
        <f>_xlfn.XLOOKUP(SimpleBB[[#This Row],[customer_code]],'Input  - indicative charges'!$B$13:$B$69,'Input  - indicative charges'!$E$13:$E$69)</f>
        <v>North Island generation</v>
      </c>
      <c r="K3091" s="70">
        <f t="shared" si="48"/>
        <v>446.00874318507636</v>
      </c>
    </row>
    <row r="3092" spans="1:11" x14ac:dyDescent="0.25">
      <c r="A3092" s="65">
        <v>44621</v>
      </c>
      <c r="B3092" s="66" t="s">
        <v>211</v>
      </c>
      <c r="C3092" s="66" t="s">
        <v>137</v>
      </c>
      <c r="D3092" s="67">
        <v>202464.76</v>
      </c>
      <c r="E3092" s="66">
        <v>0.56787028716662102</v>
      </c>
      <c r="F3092" s="67">
        <v>114973.721402321</v>
      </c>
      <c r="G3092" s="66" t="s">
        <v>8</v>
      </c>
      <c r="H3092" s="68">
        <v>1.0426200893385799E-2</v>
      </c>
      <c r="I3092" s="87">
        <v>1198.73911680078</v>
      </c>
      <c r="J3092" s="69" t="str">
        <f>_xlfn.XLOOKUP(SimpleBB[[#This Row],[customer_code]],'Input  - indicative charges'!$B$13:$B$69,'Input  - indicative charges'!$E$13:$E$69)</f>
        <v>Lower South Island distributor</v>
      </c>
      <c r="K3092" s="70">
        <f t="shared" si="48"/>
        <v>1108.1786198778263</v>
      </c>
    </row>
    <row r="3093" spans="1:11" x14ac:dyDescent="0.25">
      <c r="A3093" s="65">
        <v>44621</v>
      </c>
      <c r="B3093" s="66" t="s">
        <v>211</v>
      </c>
      <c r="C3093" s="66" t="s">
        <v>137</v>
      </c>
      <c r="D3093" s="67">
        <v>202464.76</v>
      </c>
      <c r="E3093" s="66">
        <v>0.56787028716662102</v>
      </c>
      <c r="F3093" s="67">
        <v>114973.721402321</v>
      </c>
      <c r="G3093" s="66" t="s">
        <v>10</v>
      </c>
      <c r="H3093" s="68">
        <v>4.4990909198334002E-4</v>
      </c>
      <c r="I3093" s="87">
        <v>51.727722598063799</v>
      </c>
      <c r="J3093" s="69" t="str">
        <f>_xlfn.XLOOKUP(SimpleBB[[#This Row],[customer_code]],'Input  - indicative charges'!$B$13:$B$69,'Input  - indicative charges'!$E$13:$E$69)</f>
        <v>Upper South Island distributor</v>
      </c>
      <c r="K3093" s="70">
        <f t="shared" si="48"/>
        <v>47.819876263929459</v>
      </c>
    </row>
    <row r="3094" spans="1:11" x14ac:dyDescent="0.25">
      <c r="A3094" s="65">
        <v>44621</v>
      </c>
      <c r="B3094" s="66" t="s">
        <v>211</v>
      </c>
      <c r="C3094" s="66" t="s">
        <v>137</v>
      </c>
      <c r="D3094" s="67">
        <v>202464.76</v>
      </c>
      <c r="E3094" s="66">
        <v>0.56787028716662102</v>
      </c>
      <c r="F3094" s="67">
        <v>114973.721402321</v>
      </c>
      <c r="G3094" s="66" t="s">
        <v>12</v>
      </c>
      <c r="H3094" s="68">
        <v>1.3522905325103101E-3</v>
      </c>
      <c r="I3094" s="87">
        <v>155.47787493983699</v>
      </c>
      <c r="J3094" s="69" t="str">
        <f>_xlfn.XLOOKUP(SimpleBB[[#This Row],[customer_code]],'Input  - indicative charges'!$B$13:$B$69,'Input  - indicative charges'!$E$13:$E$69)</f>
        <v>Lower North Island distributor</v>
      </c>
      <c r="K3094" s="70">
        <f t="shared" si="48"/>
        <v>143.73207185579824</v>
      </c>
    </row>
    <row r="3095" spans="1:11" x14ac:dyDescent="0.25">
      <c r="A3095" s="65">
        <v>44621</v>
      </c>
      <c r="B3095" s="66" t="s">
        <v>211</v>
      </c>
      <c r="C3095" s="66" t="s">
        <v>137</v>
      </c>
      <c r="D3095" s="67">
        <v>202464.76</v>
      </c>
      <c r="E3095" s="66">
        <v>0.56787028716662102</v>
      </c>
      <c r="F3095" s="67">
        <v>114973.721402321</v>
      </c>
      <c r="G3095" s="66" t="s">
        <v>14</v>
      </c>
      <c r="H3095" s="68">
        <v>1.06714742371291E-2</v>
      </c>
      <c r="I3095" s="87">
        <v>1226.9391058917299</v>
      </c>
      <c r="J3095" s="69" t="str">
        <f>_xlfn.XLOOKUP(SimpleBB[[#This Row],[customer_code]],'Input  - indicative charges'!$B$13:$B$69,'Input  - indicative charges'!$E$13:$E$69)</f>
        <v>Upper North Island distributor</v>
      </c>
      <c r="K3095" s="70">
        <f t="shared" si="48"/>
        <v>1134.2481996165611</v>
      </c>
    </row>
    <row r="3096" spans="1:11" x14ac:dyDescent="0.25">
      <c r="A3096" s="65">
        <v>44621</v>
      </c>
      <c r="B3096" s="66" t="s">
        <v>211</v>
      </c>
      <c r="C3096" s="66" t="s">
        <v>137</v>
      </c>
      <c r="D3096" s="67">
        <v>202464.76</v>
      </c>
      <c r="E3096" s="66">
        <v>0.56787028716662102</v>
      </c>
      <c r="F3096" s="67">
        <v>114973.721402321</v>
      </c>
      <c r="G3096" s="66" t="s">
        <v>16</v>
      </c>
      <c r="H3096" s="68">
        <v>4.0747537469082398E-2</v>
      </c>
      <c r="I3096" s="87">
        <v>4684.8960208009203</v>
      </c>
      <c r="J3096" s="69" t="str">
        <f>_xlfn.XLOOKUP(SimpleBB[[#This Row],[customer_code]],'Input  - indicative charges'!$B$13:$B$69,'Input  - indicative charges'!$E$13:$E$69)</f>
        <v>South Island generation</v>
      </c>
      <c r="K3096" s="70">
        <f t="shared" si="48"/>
        <v>4330.9687102378084</v>
      </c>
    </row>
    <row r="3097" spans="1:11" x14ac:dyDescent="0.25">
      <c r="A3097" s="65">
        <v>44621</v>
      </c>
      <c r="B3097" s="66" t="s">
        <v>211</v>
      </c>
      <c r="C3097" s="66" t="s">
        <v>137</v>
      </c>
      <c r="D3097" s="67">
        <v>202464.76</v>
      </c>
      <c r="E3097" s="66">
        <v>0.56787028716662102</v>
      </c>
      <c r="F3097" s="67">
        <v>114973.721402321</v>
      </c>
      <c r="G3097" s="66" t="s">
        <v>19</v>
      </c>
      <c r="H3097" s="68">
        <v>8.6336473519607101E-3</v>
      </c>
      <c r="I3097" s="87">
        <v>992.64256533021899</v>
      </c>
      <c r="J3097" s="69" t="str">
        <f>_xlfn.XLOOKUP(SimpleBB[[#This Row],[customer_code]],'Input  - indicative charges'!$B$13:$B$69,'Input  - indicative charges'!$E$13:$E$69)</f>
        <v>Lower South Island distributor</v>
      </c>
      <c r="K3097" s="70">
        <f t="shared" si="48"/>
        <v>917.65193332090257</v>
      </c>
    </row>
    <row r="3098" spans="1:11" x14ac:dyDescent="0.25">
      <c r="A3098" s="65">
        <v>44621</v>
      </c>
      <c r="B3098" s="66" t="s">
        <v>211</v>
      </c>
      <c r="C3098" s="66" t="s">
        <v>137</v>
      </c>
      <c r="D3098" s="67">
        <v>202464.76</v>
      </c>
      <c r="E3098" s="66">
        <v>0.56787028716662102</v>
      </c>
      <c r="F3098" s="67">
        <v>114973.721402321</v>
      </c>
      <c r="G3098" s="66" t="s">
        <v>21</v>
      </c>
      <c r="H3098" s="68">
        <v>6.7072961379741301E-3</v>
      </c>
      <c r="I3098" s="87">
        <v>771.16279753030199</v>
      </c>
      <c r="J3098" s="69" t="str">
        <f>_xlfn.XLOOKUP(SimpleBB[[#This Row],[customer_code]],'Input  - indicative charges'!$B$13:$B$69,'Input  - indicative charges'!$E$13:$E$69)</f>
        <v>Upper South Island distributor</v>
      </c>
      <c r="K3098" s="70">
        <f t="shared" si="48"/>
        <v>712.90417797409566</v>
      </c>
    </row>
    <row r="3099" spans="1:11" x14ac:dyDescent="0.25">
      <c r="A3099" s="65">
        <v>44621</v>
      </c>
      <c r="B3099" s="66" t="s">
        <v>211</v>
      </c>
      <c r="C3099" s="66" t="s">
        <v>137</v>
      </c>
      <c r="D3099" s="67">
        <v>202464.76</v>
      </c>
      <c r="E3099" s="66">
        <v>0.56787028716662102</v>
      </c>
      <c r="F3099" s="67">
        <v>114973.721402321</v>
      </c>
      <c r="G3099" s="66" t="s">
        <v>23</v>
      </c>
      <c r="H3099" s="68">
        <v>4.4647420451800904E-3</v>
      </c>
      <c r="I3099" s="87">
        <v>513.32800803576595</v>
      </c>
      <c r="J3099" s="69" t="str">
        <f>_xlfn.XLOOKUP(SimpleBB[[#This Row],[customer_code]],'Input  - indicative charges'!$B$13:$B$69,'Input  - indicative charges'!$E$13:$E$69)</f>
        <v>Lower North Island distributor</v>
      </c>
      <c r="K3099" s="70">
        <f t="shared" si="48"/>
        <v>474.54789413053601</v>
      </c>
    </row>
    <row r="3100" spans="1:11" x14ac:dyDescent="0.25">
      <c r="A3100" s="65">
        <v>44621</v>
      </c>
      <c r="B3100" s="66" t="s">
        <v>211</v>
      </c>
      <c r="C3100" s="66" t="s">
        <v>137</v>
      </c>
      <c r="D3100" s="67">
        <v>202464.76</v>
      </c>
      <c r="E3100" s="66">
        <v>0.56787028716662102</v>
      </c>
      <c r="F3100" s="67">
        <v>114973.721402321</v>
      </c>
      <c r="G3100" s="66" t="s">
        <v>25</v>
      </c>
      <c r="H3100" s="68">
        <v>4.8961211157769503E-2</v>
      </c>
      <c r="I3100" s="87">
        <v>5629.2526511736096</v>
      </c>
      <c r="J3100" s="69" t="str">
        <f>_xlfn.XLOOKUP(SimpleBB[[#This Row],[customer_code]],'Input  - indicative charges'!$B$13:$B$69,'Input  - indicative charges'!$E$13:$E$69)</f>
        <v>North Island generation</v>
      </c>
      <c r="K3100" s="70">
        <f t="shared" si="48"/>
        <v>5203.9825400624695</v>
      </c>
    </row>
    <row r="3101" spans="1:11" x14ac:dyDescent="0.25">
      <c r="A3101" s="65">
        <v>44621</v>
      </c>
      <c r="B3101" s="66" t="s">
        <v>211</v>
      </c>
      <c r="C3101" s="66" t="s">
        <v>137</v>
      </c>
      <c r="D3101" s="67">
        <v>202464.76</v>
      </c>
      <c r="E3101" s="66">
        <v>0.56787028716662102</v>
      </c>
      <c r="F3101" s="67">
        <v>114973.721402321</v>
      </c>
      <c r="G3101" s="66" t="s">
        <v>27</v>
      </c>
      <c r="H3101" s="68">
        <v>8.0698096543552304E-3</v>
      </c>
      <c r="I3101" s="87">
        <v>927.81604696960005</v>
      </c>
      <c r="J3101" s="69" t="str">
        <f>_xlfn.XLOOKUP(SimpleBB[[#This Row],[customer_code]],'Input  - indicative charges'!$B$13:$B$69,'Input  - indicative charges'!$E$13:$E$69)</f>
        <v>Lower North Island distributor</v>
      </c>
      <c r="K3101" s="70">
        <f t="shared" si="48"/>
        <v>857.72282894656496</v>
      </c>
    </row>
    <row r="3102" spans="1:11" x14ac:dyDescent="0.25">
      <c r="A3102" s="65">
        <v>44621</v>
      </c>
      <c r="B3102" s="66" t="s">
        <v>211</v>
      </c>
      <c r="C3102" s="66" t="s">
        <v>137</v>
      </c>
      <c r="D3102" s="67">
        <v>202464.76</v>
      </c>
      <c r="E3102" s="66">
        <v>0.56787028716662102</v>
      </c>
      <c r="F3102" s="67">
        <v>114973.721402321</v>
      </c>
      <c r="G3102" s="66" t="s">
        <v>29</v>
      </c>
      <c r="H3102" s="68">
        <v>8.5937625146997598E-3</v>
      </c>
      <c r="I3102" s="87">
        <v>988.05685716280095</v>
      </c>
      <c r="J3102" s="69" t="str">
        <f>_xlfn.XLOOKUP(SimpleBB[[#This Row],[customer_code]],'Input  - indicative charges'!$B$13:$B$69,'Input  - indicative charges'!$E$13:$E$69)</f>
        <v>Lower North Island distributor</v>
      </c>
      <c r="K3102" s="70">
        <f t="shared" si="48"/>
        <v>913.41265917283431</v>
      </c>
    </row>
    <row r="3103" spans="1:11" x14ac:dyDescent="0.25">
      <c r="A3103" s="65">
        <v>44621</v>
      </c>
      <c r="B3103" s="66" t="s">
        <v>211</v>
      </c>
      <c r="C3103" s="66" t="s">
        <v>137</v>
      </c>
      <c r="D3103" s="67">
        <v>202464.76</v>
      </c>
      <c r="E3103" s="66">
        <v>0.56787028716662102</v>
      </c>
      <c r="F3103" s="67">
        <v>114973.721402321</v>
      </c>
      <c r="G3103" s="66" t="s">
        <v>31</v>
      </c>
      <c r="H3103" s="68">
        <v>3.0137135200613102E-5</v>
      </c>
      <c r="I3103" s="87">
        <v>3.4649785864193801</v>
      </c>
      <c r="J3103" s="69" t="str">
        <f>_xlfn.XLOOKUP(SimpleBB[[#This Row],[customer_code]],'Input  - indicative charges'!$B$13:$B$69,'Input  - indicative charges'!$E$13:$E$69)</f>
        <v>Major Industrial</v>
      </c>
      <c r="K3103" s="70">
        <f t="shared" si="48"/>
        <v>3.2032117197044747</v>
      </c>
    </row>
    <row r="3104" spans="1:11" x14ac:dyDescent="0.25">
      <c r="A3104" s="65">
        <v>44621</v>
      </c>
      <c r="B3104" s="66" t="s">
        <v>211</v>
      </c>
      <c r="C3104" s="66" t="s">
        <v>137</v>
      </c>
      <c r="D3104" s="67">
        <v>202464.76</v>
      </c>
      <c r="E3104" s="66">
        <v>0.56787028716662102</v>
      </c>
      <c r="F3104" s="67">
        <v>114973.721402321</v>
      </c>
      <c r="G3104" s="66" t="s">
        <v>34</v>
      </c>
      <c r="H3104" s="68">
        <v>7.23884078974592E-4</v>
      </c>
      <c r="I3104" s="87">
        <v>83.227646423600603</v>
      </c>
      <c r="J3104" s="69" t="str">
        <f>_xlfn.XLOOKUP(SimpleBB[[#This Row],[customer_code]],'Input  - indicative charges'!$B$13:$B$69,'Input  - indicative charges'!$E$13:$E$69)</f>
        <v>Major Industrial</v>
      </c>
      <c r="K3104" s="70">
        <f t="shared" si="48"/>
        <v>76.940092349312579</v>
      </c>
    </row>
    <row r="3105" spans="1:11" x14ac:dyDescent="0.25">
      <c r="A3105" s="65">
        <v>44621</v>
      </c>
      <c r="B3105" s="66" t="s">
        <v>211</v>
      </c>
      <c r="C3105" s="66" t="s">
        <v>137</v>
      </c>
      <c r="D3105" s="67">
        <v>202464.76</v>
      </c>
      <c r="E3105" s="66">
        <v>0.56787028716662102</v>
      </c>
      <c r="F3105" s="67">
        <v>114973.721402321</v>
      </c>
      <c r="G3105" s="66" t="s">
        <v>36</v>
      </c>
      <c r="H3105" s="68">
        <v>4.4348831014478802E-3</v>
      </c>
      <c r="I3105" s="87">
        <v>509.89501415772997</v>
      </c>
      <c r="J3105" s="69" t="str">
        <f>_xlfn.XLOOKUP(SimpleBB[[#This Row],[customer_code]],'Input  - indicative charges'!$B$13:$B$69,'Input  - indicative charges'!$E$13:$E$69)</f>
        <v>Upper South Island distributor</v>
      </c>
      <c r="K3105" s="70">
        <f t="shared" si="48"/>
        <v>471.37425078771753</v>
      </c>
    </row>
    <row r="3106" spans="1:11" x14ac:dyDescent="0.25">
      <c r="A3106" s="65">
        <v>44621</v>
      </c>
      <c r="B3106" s="66" t="s">
        <v>211</v>
      </c>
      <c r="C3106" s="66" t="s">
        <v>137</v>
      </c>
      <c r="D3106" s="67">
        <v>202464.76</v>
      </c>
      <c r="E3106" s="66">
        <v>0.56787028716662102</v>
      </c>
      <c r="F3106" s="67">
        <v>114973.721402321</v>
      </c>
      <c r="G3106" s="66" t="s">
        <v>38</v>
      </c>
      <c r="H3106" s="68">
        <v>4.67503767614802E-5</v>
      </c>
      <c r="I3106" s="87">
        <v>5.3750647932279696</v>
      </c>
      <c r="J3106" s="69" t="str">
        <f>_xlfn.XLOOKUP(SimpleBB[[#This Row],[customer_code]],'Input  - indicative charges'!$B$13:$B$69,'Input  - indicative charges'!$E$13:$E$69)</f>
        <v>North Island generation</v>
      </c>
      <c r="K3106" s="70">
        <f t="shared" si="48"/>
        <v>4.968997674998862</v>
      </c>
    </row>
    <row r="3107" spans="1:11" x14ac:dyDescent="0.25">
      <c r="A3107" s="65">
        <v>44621</v>
      </c>
      <c r="B3107" s="66" t="s">
        <v>211</v>
      </c>
      <c r="C3107" s="66" t="s">
        <v>137</v>
      </c>
      <c r="D3107" s="67">
        <v>202464.76</v>
      </c>
      <c r="E3107" s="66">
        <v>0.56787028716662102</v>
      </c>
      <c r="F3107" s="67">
        <v>114973.721402321</v>
      </c>
      <c r="G3107" s="66" t="s">
        <v>40</v>
      </c>
      <c r="H3107" s="68">
        <v>1.45774250555911E-5</v>
      </c>
      <c r="I3107" s="87">
        <v>1.67602080710475</v>
      </c>
      <c r="J3107" s="69" t="str">
        <f>_xlfn.XLOOKUP(SimpleBB[[#This Row],[customer_code]],'Input  - indicative charges'!$B$13:$B$69,'Input  - indicative charges'!$E$13:$E$69)</f>
        <v>North Island generation</v>
      </c>
      <c r="K3107" s="70">
        <f t="shared" si="48"/>
        <v>1.5494033679828054</v>
      </c>
    </row>
    <row r="3108" spans="1:11" x14ac:dyDescent="0.25">
      <c r="A3108" s="65">
        <v>44621</v>
      </c>
      <c r="B3108" s="66" t="s">
        <v>211</v>
      </c>
      <c r="C3108" s="66" t="s">
        <v>137</v>
      </c>
      <c r="D3108" s="67">
        <v>202464.76</v>
      </c>
      <c r="E3108" s="66">
        <v>0.56787028716662102</v>
      </c>
      <c r="F3108" s="67">
        <v>114973.721402321</v>
      </c>
      <c r="G3108" s="66" t="s">
        <v>42</v>
      </c>
      <c r="H3108" s="68">
        <v>0.25267538700680497</v>
      </c>
      <c r="I3108" s="87">
        <v>29051.029550944</v>
      </c>
      <c r="J3108" s="69" t="str">
        <f>_xlfn.XLOOKUP(SimpleBB[[#This Row],[customer_code]],'Input  - indicative charges'!$B$13:$B$69,'Input  - indicative charges'!$E$13:$E$69)</f>
        <v>South Island generation</v>
      </c>
      <c r="K3108" s="70">
        <f t="shared" si="48"/>
        <v>26856.327104528271</v>
      </c>
    </row>
    <row r="3109" spans="1:11" x14ac:dyDescent="0.25">
      <c r="A3109" s="65">
        <v>44621</v>
      </c>
      <c r="B3109" s="66" t="s">
        <v>211</v>
      </c>
      <c r="C3109" s="66" t="s">
        <v>137</v>
      </c>
      <c r="D3109" s="67">
        <v>202464.76</v>
      </c>
      <c r="E3109" s="66">
        <v>0.56787028716662102</v>
      </c>
      <c r="F3109" s="67">
        <v>114973.721402321</v>
      </c>
      <c r="G3109" s="66" t="s">
        <v>44</v>
      </c>
      <c r="H3109" s="68">
        <v>5.59587066061445E-4</v>
      </c>
      <c r="I3109" s="87">
        <v>64.337807433690799</v>
      </c>
      <c r="J3109" s="69" t="str">
        <f>_xlfn.XLOOKUP(SimpleBB[[#This Row],[customer_code]],'Input  - indicative charges'!$B$13:$B$69,'Input  - indicative charges'!$E$13:$E$69)</f>
        <v>Major Industrial</v>
      </c>
      <c r="K3109" s="70">
        <f t="shared" si="48"/>
        <v>59.47731382797771</v>
      </c>
    </row>
    <row r="3110" spans="1:11" x14ac:dyDescent="0.25">
      <c r="A3110" s="65">
        <v>44621</v>
      </c>
      <c r="B3110" s="66" t="s">
        <v>211</v>
      </c>
      <c r="C3110" s="66" t="s">
        <v>137</v>
      </c>
      <c r="D3110" s="67">
        <v>202464.76</v>
      </c>
      <c r="E3110" s="66">
        <v>0.56787028716662102</v>
      </c>
      <c r="F3110" s="67">
        <v>114973.721402321</v>
      </c>
      <c r="G3110" s="66" t="s">
        <v>46</v>
      </c>
      <c r="H3110" s="68">
        <v>8.4418694751931499E-3</v>
      </c>
      <c r="I3110" s="87">
        <v>970.59314915561697</v>
      </c>
      <c r="J3110" s="69" t="str">
        <f>_xlfn.XLOOKUP(SimpleBB[[#This Row],[customer_code]],'Input  - indicative charges'!$B$13:$B$69,'Input  - indicative charges'!$E$13:$E$69)</f>
        <v>Upper South Island distributor</v>
      </c>
      <c r="K3110" s="70">
        <f t="shared" si="48"/>
        <v>897.26827248676375</v>
      </c>
    </row>
    <row r="3111" spans="1:11" x14ac:dyDescent="0.25">
      <c r="A3111" s="65">
        <v>44621</v>
      </c>
      <c r="B3111" s="66" t="s">
        <v>211</v>
      </c>
      <c r="C3111" s="66" t="s">
        <v>137</v>
      </c>
      <c r="D3111" s="67">
        <v>202464.76</v>
      </c>
      <c r="E3111" s="66">
        <v>0.56787028716662102</v>
      </c>
      <c r="F3111" s="67">
        <v>114973.721402321</v>
      </c>
      <c r="G3111" s="66" t="s">
        <v>48</v>
      </c>
      <c r="H3111" s="68">
        <v>1.16456763628202E-2</v>
      </c>
      <c r="I3111" s="87">
        <v>1338.94674968049</v>
      </c>
      <c r="J3111" s="69" t="str">
        <f>_xlfn.XLOOKUP(SimpleBB[[#This Row],[customer_code]],'Input  - indicative charges'!$B$13:$B$69,'Input  - indicative charges'!$E$13:$E$69)</f>
        <v>North Island generation</v>
      </c>
      <c r="K3111" s="70">
        <f t="shared" si="48"/>
        <v>1237.7940624068415</v>
      </c>
    </row>
    <row r="3112" spans="1:11" x14ac:dyDescent="0.25">
      <c r="A3112" s="65">
        <v>44621</v>
      </c>
      <c r="B3112" s="66" t="s">
        <v>211</v>
      </c>
      <c r="C3112" s="66" t="s">
        <v>137</v>
      </c>
      <c r="D3112" s="67">
        <v>202464.76</v>
      </c>
      <c r="E3112" s="66">
        <v>0.56787028716662102</v>
      </c>
      <c r="F3112" s="67">
        <v>114973.721402321</v>
      </c>
      <c r="G3112" s="66" t="s">
        <v>50</v>
      </c>
      <c r="H3112" s="68">
        <v>2.4450932327074498E-3</v>
      </c>
      <c r="I3112" s="87">
        <v>281.12146814000698</v>
      </c>
      <c r="J3112" s="69" t="str">
        <f>_xlfn.XLOOKUP(SimpleBB[[#This Row],[customer_code]],'Input  - indicative charges'!$B$13:$B$69,'Input  - indicative charges'!$E$13:$E$69)</f>
        <v>North Island generation</v>
      </c>
      <c r="K3112" s="70">
        <f t="shared" si="48"/>
        <v>259.88373634861142</v>
      </c>
    </row>
    <row r="3113" spans="1:11" x14ac:dyDescent="0.25">
      <c r="A3113" s="65">
        <v>44621</v>
      </c>
      <c r="B3113" s="66" t="s">
        <v>211</v>
      </c>
      <c r="C3113" s="66" t="s">
        <v>137</v>
      </c>
      <c r="D3113" s="67">
        <v>202464.76</v>
      </c>
      <c r="E3113" s="66">
        <v>0.56787028716662102</v>
      </c>
      <c r="F3113" s="67">
        <v>114973.721402321</v>
      </c>
      <c r="G3113" s="66" t="s">
        <v>52</v>
      </c>
      <c r="H3113" s="68">
        <v>4.9137954314103904E-3</v>
      </c>
      <c r="I3113" s="87">
        <v>564.95734695897704</v>
      </c>
      <c r="J3113" s="69" t="str">
        <f>_xlfn.XLOOKUP(SimpleBB[[#This Row],[customer_code]],'Input  - indicative charges'!$B$13:$B$69,'Input  - indicative charges'!$E$13:$E$69)</f>
        <v>North Island generation</v>
      </c>
      <c r="K3113" s="70">
        <f t="shared" si="48"/>
        <v>522.27681925798493</v>
      </c>
    </row>
    <row r="3114" spans="1:11" x14ac:dyDescent="0.25">
      <c r="A3114" s="65">
        <v>44621</v>
      </c>
      <c r="B3114" s="66" t="s">
        <v>211</v>
      </c>
      <c r="C3114" s="66" t="s">
        <v>137</v>
      </c>
      <c r="D3114" s="67">
        <v>202464.76</v>
      </c>
      <c r="E3114" s="66">
        <v>0.56787028716662102</v>
      </c>
      <c r="F3114" s="67">
        <v>114973.721402321</v>
      </c>
      <c r="G3114" s="66" t="s">
        <v>54</v>
      </c>
      <c r="H3114" s="68">
        <v>7.0759748136511804E-4</v>
      </c>
      <c r="I3114" s="87">
        <v>81.3551156874572</v>
      </c>
      <c r="J3114" s="69" t="str">
        <f>_xlfn.XLOOKUP(SimpleBB[[#This Row],[customer_code]],'Input  - indicative charges'!$B$13:$B$69,'Input  - indicative charges'!$E$13:$E$69)</f>
        <v>Upper South Island distributor</v>
      </c>
      <c r="K3114" s="70">
        <f t="shared" si="48"/>
        <v>75.209024681815194</v>
      </c>
    </row>
    <row r="3115" spans="1:11" x14ac:dyDescent="0.25">
      <c r="A3115" s="65">
        <v>44621</v>
      </c>
      <c r="B3115" s="66" t="s">
        <v>211</v>
      </c>
      <c r="C3115" s="66" t="s">
        <v>137</v>
      </c>
      <c r="D3115" s="67">
        <v>202464.76</v>
      </c>
      <c r="E3115" s="66">
        <v>0.56787028716662102</v>
      </c>
      <c r="F3115" s="67">
        <v>114973.721402321</v>
      </c>
      <c r="G3115" s="66" t="s">
        <v>56</v>
      </c>
      <c r="H3115" s="68">
        <v>3.03358020556041E-2</v>
      </c>
      <c r="I3115" s="87">
        <v>3487.8200540569901</v>
      </c>
      <c r="J3115" s="69" t="str">
        <f>_xlfn.XLOOKUP(SimpleBB[[#This Row],[customer_code]],'Input  - indicative charges'!$B$13:$B$69,'Input  - indicative charges'!$E$13:$E$69)</f>
        <v>Upper North Island distributor</v>
      </c>
      <c r="K3115" s="70">
        <f t="shared" si="48"/>
        <v>3224.3275953173311</v>
      </c>
    </row>
    <row r="3116" spans="1:11" x14ac:dyDescent="0.25">
      <c r="A3116" s="65">
        <v>44621</v>
      </c>
      <c r="B3116" s="66" t="s">
        <v>211</v>
      </c>
      <c r="C3116" s="66" t="s">
        <v>137</v>
      </c>
      <c r="D3116" s="67">
        <v>202464.76</v>
      </c>
      <c r="E3116" s="66">
        <v>0.56787028716662102</v>
      </c>
      <c r="F3116" s="67">
        <v>114973.721402321</v>
      </c>
      <c r="G3116" s="66" t="s">
        <v>58</v>
      </c>
      <c r="H3116" s="68">
        <v>3.0315642051337798E-3</v>
      </c>
      <c r="I3116" s="87">
        <v>348.55021833429998</v>
      </c>
      <c r="J3116" s="69" t="str">
        <f>_xlfn.XLOOKUP(SimpleBB[[#This Row],[customer_code]],'Input  - indicative charges'!$B$13:$B$69,'Input  - indicative charges'!$E$13:$E$69)</f>
        <v>North Island generation</v>
      </c>
      <c r="K3116" s="70">
        <f t="shared" si="48"/>
        <v>322.21848315308785</v>
      </c>
    </row>
    <row r="3117" spans="1:11" x14ac:dyDescent="0.25">
      <c r="A3117" s="65">
        <v>44621</v>
      </c>
      <c r="B3117" s="66" t="s">
        <v>211</v>
      </c>
      <c r="C3117" s="66" t="s">
        <v>137</v>
      </c>
      <c r="D3117" s="67">
        <v>202464.76</v>
      </c>
      <c r="E3117" s="66">
        <v>0.56787028716662102</v>
      </c>
      <c r="F3117" s="67">
        <v>114973.721402321</v>
      </c>
      <c r="G3117" s="66" t="s">
        <v>60</v>
      </c>
      <c r="H3117" s="68">
        <v>1.50382416660236E-2</v>
      </c>
      <c r="I3117" s="87">
        <v>1729.00260769018</v>
      </c>
      <c r="J3117" s="69" t="str">
        <f>_xlfn.XLOOKUP(SimpleBB[[#This Row],[customer_code]],'Input  - indicative charges'!$B$13:$B$69,'Input  - indicative charges'!$E$13:$E$69)</f>
        <v>Major Industrial</v>
      </c>
      <c r="K3117" s="70">
        <f t="shared" si="48"/>
        <v>1598.382581081398</v>
      </c>
    </row>
    <row r="3118" spans="1:11" x14ac:dyDescent="0.25">
      <c r="A3118" s="65">
        <v>44621</v>
      </c>
      <c r="B3118" s="66" t="s">
        <v>211</v>
      </c>
      <c r="C3118" s="66" t="s">
        <v>137</v>
      </c>
      <c r="D3118" s="67">
        <v>202464.76</v>
      </c>
      <c r="E3118" s="66">
        <v>0.56787028716662102</v>
      </c>
      <c r="F3118" s="67">
        <v>114973.721402321</v>
      </c>
      <c r="G3118" s="66" t="s">
        <v>62</v>
      </c>
      <c r="H3118" s="68">
        <v>1.15070896719736E-2</v>
      </c>
      <c r="I3118" s="87">
        <v>1323.01292209702</v>
      </c>
      <c r="J3118" s="69" t="str">
        <f>_xlfn.XLOOKUP(SimpleBB[[#This Row],[customer_code]],'Input  - indicative charges'!$B$13:$B$69,'Input  - indicative charges'!$E$13:$E$69)</f>
        <v>Major Industrial</v>
      </c>
      <c r="K3118" s="70">
        <f t="shared" si="48"/>
        <v>1223.0639790940138</v>
      </c>
    </row>
    <row r="3119" spans="1:11" x14ac:dyDescent="0.25">
      <c r="A3119" s="65">
        <v>44621</v>
      </c>
      <c r="B3119" s="66" t="s">
        <v>211</v>
      </c>
      <c r="C3119" s="66" t="s">
        <v>137</v>
      </c>
      <c r="D3119" s="67">
        <v>202464.76</v>
      </c>
      <c r="E3119" s="66">
        <v>0.56787028716662102</v>
      </c>
      <c r="F3119" s="67">
        <v>114973.721402321</v>
      </c>
      <c r="G3119" s="66" t="s">
        <v>64</v>
      </c>
      <c r="H3119" s="68">
        <v>5.9545007970645603E-4</v>
      </c>
      <c r="I3119" s="87">
        <v>68.461111573160096</v>
      </c>
      <c r="J3119" s="69" t="str">
        <f>_xlfn.XLOOKUP(SimpleBB[[#This Row],[customer_code]],'Input  - indicative charges'!$B$13:$B$69,'Input  - indicative charges'!$E$13:$E$69)</f>
        <v>Major Industrial</v>
      </c>
      <c r="K3119" s="70">
        <f t="shared" si="48"/>
        <v>63.289116935569965</v>
      </c>
    </row>
    <row r="3120" spans="1:11" x14ac:dyDescent="0.25">
      <c r="A3120" s="65">
        <v>44621</v>
      </c>
      <c r="B3120" s="66" t="s">
        <v>211</v>
      </c>
      <c r="C3120" s="66" t="s">
        <v>137</v>
      </c>
      <c r="D3120" s="67">
        <v>202464.76</v>
      </c>
      <c r="E3120" s="66">
        <v>0.56787028716662102</v>
      </c>
      <c r="F3120" s="67">
        <v>114973.721402321</v>
      </c>
      <c r="G3120" s="66" t="s">
        <v>66</v>
      </c>
      <c r="H3120" s="68">
        <v>4.4803803834727998E-2</v>
      </c>
      <c r="I3120" s="87">
        <v>5151.2600598582703</v>
      </c>
      <c r="J3120" s="69" t="str">
        <f>_xlfn.XLOOKUP(SimpleBB[[#This Row],[customer_code]],'Input  - indicative charges'!$B$13:$B$69,'Input  - indicative charges'!$E$13:$E$69)</f>
        <v>Upper South Island distributor</v>
      </c>
      <c r="K3120" s="70">
        <f t="shared" si="48"/>
        <v>4762.1005970010501</v>
      </c>
    </row>
    <row r="3121" spans="1:11" x14ac:dyDescent="0.25">
      <c r="A3121" s="65">
        <v>44621</v>
      </c>
      <c r="B3121" s="66" t="s">
        <v>211</v>
      </c>
      <c r="C3121" s="66" t="s">
        <v>137</v>
      </c>
      <c r="D3121" s="67">
        <v>202464.76</v>
      </c>
      <c r="E3121" s="66">
        <v>0.56787028716662102</v>
      </c>
      <c r="F3121" s="67">
        <v>114973.721402321</v>
      </c>
      <c r="G3121" s="66" t="s">
        <v>68</v>
      </c>
      <c r="H3121" s="68">
        <v>1.18214068410235E-2</v>
      </c>
      <c r="I3121" s="87">
        <v>1359.15113672333</v>
      </c>
      <c r="J3121" s="69" t="str">
        <f>_xlfn.XLOOKUP(SimpleBB[[#This Row],[customer_code]],'Input  - indicative charges'!$B$13:$B$69,'Input  - indicative charges'!$E$13:$E$69)</f>
        <v>Major Industrial</v>
      </c>
      <c r="K3121" s="70">
        <f t="shared" si="48"/>
        <v>1256.4720795290048</v>
      </c>
    </row>
    <row r="3122" spans="1:11" x14ac:dyDescent="0.25">
      <c r="A3122" s="65">
        <v>44621</v>
      </c>
      <c r="B3122" s="66" t="s">
        <v>211</v>
      </c>
      <c r="C3122" s="66" t="s">
        <v>137</v>
      </c>
      <c r="D3122" s="67">
        <v>202464.76</v>
      </c>
      <c r="E3122" s="66">
        <v>0.56787028716662102</v>
      </c>
      <c r="F3122" s="67">
        <v>114973.721402321</v>
      </c>
      <c r="G3122" s="66" t="s">
        <v>70</v>
      </c>
      <c r="H3122" s="68">
        <v>5.5968341648645697E-2</v>
      </c>
      <c r="I3122" s="87">
        <v>6434.8885200613204</v>
      </c>
      <c r="J3122" s="69" t="str">
        <f>_xlfn.XLOOKUP(SimpleBB[[#This Row],[customer_code]],'Input  - indicative charges'!$B$13:$B$69,'Input  - indicative charges'!$E$13:$E$69)</f>
        <v>Lower North Island distributor</v>
      </c>
      <c r="K3122" s="70">
        <f t="shared" si="48"/>
        <v>5948.7554708822709</v>
      </c>
    </row>
    <row r="3123" spans="1:11" x14ac:dyDescent="0.25">
      <c r="A3123" s="65">
        <v>44621</v>
      </c>
      <c r="B3123" s="66" t="s">
        <v>211</v>
      </c>
      <c r="C3123" s="66" t="s">
        <v>137</v>
      </c>
      <c r="D3123" s="67">
        <v>202464.76</v>
      </c>
      <c r="E3123" s="66">
        <v>0.56787028716662102</v>
      </c>
      <c r="F3123" s="67">
        <v>114973.721402321</v>
      </c>
      <c r="G3123" s="66" t="s">
        <v>72</v>
      </c>
      <c r="H3123" s="68">
        <v>5.3934675331619901E-3</v>
      </c>
      <c r="I3123" s="87">
        <v>620.10703355023202</v>
      </c>
      <c r="J3123" s="69" t="str">
        <f>_xlfn.XLOOKUP(SimpleBB[[#This Row],[customer_code]],'Input  - indicative charges'!$B$13:$B$69,'Input  - indicative charges'!$E$13:$E$69)</f>
        <v>Lower South Island distributor</v>
      </c>
      <c r="K3123" s="70">
        <f t="shared" si="48"/>
        <v>573.260142248644</v>
      </c>
    </row>
    <row r="3124" spans="1:11" x14ac:dyDescent="0.25">
      <c r="A3124" s="65">
        <v>44621</v>
      </c>
      <c r="B3124" s="66" t="s">
        <v>211</v>
      </c>
      <c r="C3124" s="66" t="s">
        <v>137</v>
      </c>
      <c r="D3124" s="67">
        <v>202464.76</v>
      </c>
      <c r="E3124" s="66">
        <v>0.56787028716662102</v>
      </c>
      <c r="F3124" s="67">
        <v>114973.721402321</v>
      </c>
      <c r="G3124" s="66" t="s">
        <v>74</v>
      </c>
      <c r="H3124" s="68">
        <v>7.2885734749365399E-5</v>
      </c>
      <c r="I3124" s="87">
        <v>8.3799441612770096</v>
      </c>
      <c r="J3124" s="69" t="str">
        <f>_xlfn.XLOOKUP(SimpleBB[[#This Row],[customer_code]],'Input  - indicative charges'!$B$13:$B$69,'Input  - indicative charges'!$E$13:$E$69)</f>
        <v>Major Industrial</v>
      </c>
      <c r="K3124" s="70">
        <f t="shared" si="48"/>
        <v>7.7468690436006984</v>
      </c>
    </row>
    <row r="3125" spans="1:11" x14ac:dyDescent="0.25">
      <c r="A3125" s="65">
        <v>44621</v>
      </c>
      <c r="B3125" s="66" t="s">
        <v>211</v>
      </c>
      <c r="C3125" s="66" t="s">
        <v>137</v>
      </c>
      <c r="D3125" s="67">
        <v>202464.76</v>
      </c>
      <c r="E3125" s="66">
        <v>0.56787028716662102</v>
      </c>
      <c r="F3125" s="67">
        <v>114973.721402321</v>
      </c>
      <c r="G3125" s="66" t="s">
        <v>76</v>
      </c>
      <c r="H3125" s="68">
        <v>9.4578372750270105E-4</v>
      </c>
      <c r="I3125" s="87">
        <v>108.740274792744</v>
      </c>
      <c r="J3125" s="69" t="str">
        <f>_xlfn.XLOOKUP(SimpleBB[[#This Row],[customer_code]],'Input  - indicative charges'!$B$13:$B$69,'Input  - indicative charges'!$E$13:$E$69)</f>
        <v>Lower North Island distributor</v>
      </c>
      <c r="K3125" s="70">
        <f t="shared" si="48"/>
        <v>100.52533195593156</v>
      </c>
    </row>
    <row r="3126" spans="1:11" x14ac:dyDescent="0.25">
      <c r="A3126" s="65">
        <v>44621</v>
      </c>
      <c r="B3126" s="66" t="s">
        <v>211</v>
      </c>
      <c r="C3126" s="66" t="s">
        <v>137</v>
      </c>
      <c r="D3126" s="67">
        <v>202464.76</v>
      </c>
      <c r="E3126" s="66">
        <v>0.56787028716662102</v>
      </c>
      <c r="F3126" s="67">
        <v>114973.721402321</v>
      </c>
      <c r="G3126" s="66" t="s">
        <v>78</v>
      </c>
      <c r="H3126" s="68">
        <v>4.6182561553374303E-5</v>
      </c>
      <c r="I3126" s="87">
        <v>5.3097809656832098</v>
      </c>
      <c r="J3126" s="69" t="str">
        <f>_xlfn.XLOOKUP(SimpleBB[[#This Row],[customer_code]],'Input  - indicative charges'!$B$13:$B$69,'Input  - indicative charges'!$E$13:$E$69)</f>
        <v>North Island generation</v>
      </c>
      <c r="K3126" s="70">
        <f t="shared" si="48"/>
        <v>4.9086458095304408</v>
      </c>
    </row>
    <row r="3127" spans="1:11" x14ac:dyDescent="0.25">
      <c r="A3127" s="65">
        <v>44621</v>
      </c>
      <c r="B3127" s="66" t="s">
        <v>211</v>
      </c>
      <c r="C3127" s="66" t="s">
        <v>137</v>
      </c>
      <c r="D3127" s="67">
        <v>202464.76</v>
      </c>
      <c r="E3127" s="66">
        <v>0.56787028716662102</v>
      </c>
      <c r="F3127" s="67">
        <v>114973.721402321</v>
      </c>
      <c r="G3127" s="66" t="s">
        <v>80</v>
      </c>
      <c r="H3127" s="68">
        <v>1.1176595434912099E-5</v>
      </c>
      <c r="I3127" s="87">
        <v>1.28501476976004</v>
      </c>
      <c r="J3127" s="69" t="str">
        <f>_xlfn.XLOOKUP(SimpleBB[[#This Row],[customer_code]],'Input  - indicative charges'!$B$13:$B$69,'Input  - indicative charges'!$E$13:$E$69)</f>
        <v>Major Industrial</v>
      </c>
      <c r="K3127" s="70">
        <f t="shared" si="48"/>
        <v>1.1879364526585015</v>
      </c>
    </row>
    <row r="3128" spans="1:11" x14ac:dyDescent="0.25">
      <c r="A3128" s="65">
        <v>44621</v>
      </c>
      <c r="B3128" s="66" t="s">
        <v>211</v>
      </c>
      <c r="C3128" s="66" t="s">
        <v>137</v>
      </c>
      <c r="D3128" s="67">
        <v>202464.76</v>
      </c>
      <c r="E3128" s="66">
        <v>0.56787028716662102</v>
      </c>
      <c r="F3128" s="67">
        <v>114973.721402321</v>
      </c>
      <c r="G3128" s="66" t="s">
        <v>82</v>
      </c>
      <c r="H3128" s="68">
        <v>9.1573146021038301E-3</v>
      </c>
      <c r="I3128" s="87">
        <v>1052.8505378556899</v>
      </c>
      <c r="J3128" s="69" t="str">
        <f>_xlfn.XLOOKUP(SimpleBB[[#This Row],[customer_code]],'Input  - indicative charges'!$B$13:$B$69,'Input  - indicative charges'!$E$13:$E$69)</f>
        <v>Major Industrial</v>
      </c>
      <c r="K3128" s="70">
        <f t="shared" si="48"/>
        <v>973.31140664899863</v>
      </c>
    </row>
    <row r="3129" spans="1:11" x14ac:dyDescent="0.25">
      <c r="A3129" s="65">
        <v>44621</v>
      </c>
      <c r="B3129" s="66" t="s">
        <v>211</v>
      </c>
      <c r="C3129" s="66" t="s">
        <v>137</v>
      </c>
      <c r="D3129" s="67">
        <v>202464.76</v>
      </c>
      <c r="E3129" s="66">
        <v>0.56787028716662102</v>
      </c>
      <c r="F3129" s="67">
        <v>114973.721402321</v>
      </c>
      <c r="G3129" s="66" t="s">
        <v>84</v>
      </c>
      <c r="H3129" s="68">
        <v>2.3494520895671001E-7</v>
      </c>
      <c r="I3129" s="87">
        <v>2.70125249993989E-2</v>
      </c>
      <c r="J3129" s="69" t="str">
        <f>_xlfn.XLOOKUP(SimpleBB[[#This Row],[customer_code]],'Input  - indicative charges'!$B$13:$B$69,'Input  - indicative charges'!$E$13:$E$69)</f>
        <v>Major Industrial</v>
      </c>
      <c r="K3129" s="70">
        <f t="shared" si="48"/>
        <v>2.4971824355861108E-2</v>
      </c>
    </row>
    <row r="3130" spans="1:11" x14ac:dyDescent="0.25">
      <c r="A3130" s="65">
        <v>44621</v>
      </c>
      <c r="B3130" s="66" t="s">
        <v>211</v>
      </c>
      <c r="C3130" s="66" t="s">
        <v>137</v>
      </c>
      <c r="D3130" s="67">
        <v>202464.76</v>
      </c>
      <c r="E3130" s="66">
        <v>0.56787028716662102</v>
      </c>
      <c r="F3130" s="67">
        <v>114973.721402321</v>
      </c>
      <c r="G3130" s="66" t="s">
        <v>86</v>
      </c>
      <c r="H3130" s="68">
        <v>3.3159788510307801E-5</v>
      </c>
      <c r="I3130" s="87">
        <v>3.8125042859440201</v>
      </c>
      <c r="J3130" s="69" t="str">
        <f>_xlfn.XLOOKUP(SimpleBB[[#This Row],[customer_code]],'Input  - indicative charges'!$B$13:$B$69,'Input  - indicative charges'!$E$13:$E$69)</f>
        <v>North Island generation</v>
      </c>
      <c r="K3130" s="70">
        <f t="shared" si="48"/>
        <v>3.5244830828173344</v>
      </c>
    </row>
    <row r="3131" spans="1:11" x14ac:dyDescent="0.25">
      <c r="A3131" s="65">
        <v>44621</v>
      </c>
      <c r="B3131" s="66" t="s">
        <v>211</v>
      </c>
      <c r="C3131" s="66" t="s">
        <v>137</v>
      </c>
      <c r="D3131" s="67">
        <v>202464.76</v>
      </c>
      <c r="E3131" s="66">
        <v>0.56787028716662102</v>
      </c>
      <c r="F3131" s="67">
        <v>114973.721402321</v>
      </c>
      <c r="G3131" s="66" t="s">
        <v>88</v>
      </c>
      <c r="H3131" s="68">
        <v>1.7732432903869301E-3</v>
      </c>
      <c r="I3131" s="87">
        <v>203.876380047482</v>
      </c>
      <c r="J3131" s="69" t="str">
        <f>_xlfn.XLOOKUP(SimpleBB[[#This Row],[customer_code]],'Input  - indicative charges'!$B$13:$B$69,'Input  - indicative charges'!$E$13:$E$69)</f>
        <v>North Island generation</v>
      </c>
      <c r="K3131" s="70">
        <f t="shared" si="48"/>
        <v>188.47424122579429</v>
      </c>
    </row>
    <row r="3132" spans="1:11" x14ac:dyDescent="0.25">
      <c r="A3132" s="65">
        <v>44621</v>
      </c>
      <c r="B3132" s="66" t="s">
        <v>211</v>
      </c>
      <c r="C3132" s="66" t="s">
        <v>137</v>
      </c>
      <c r="D3132" s="67">
        <v>202464.76</v>
      </c>
      <c r="E3132" s="66">
        <v>0.56787028716662102</v>
      </c>
      <c r="F3132" s="67">
        <v>114973.721402321</v>
      </c>
      <c r="G3132" s="66" t="s">
        <v>90</v>
      </c>
      <c r="H3132" s="68">
        <v>8.5274623882075698E-3</v>
      </c>
      <c r="I3132" s="87">
        <v>980.43408489055003</v>
      </c>
      <c r="J3132" s="69" t="str">
        <f>_xlfn.XLOOKUP(SimpleBB[[#This Row],[customer_code]],'Input  - indicative charges'!$B$13:$B$69,'Input  - indicative charges'!$E$13:$E$69)</f>
        <v>Upper South Island distributor</v>
      </c>
      <c r="K3132" s="70">
        <f t="shared" si="48"/>
        <v>906.36576036231531</v>
      </c>
    </row>
    <row r="3133" spans="1:11" x14ac:dyDescent="0.25">
      <c r="A3133" s="65">
        <v>44621</v>
      </c>
      <c r="B3133" s="66" t="s">
        <v>211</v>
      </c>
      <c r="C3133" s="66" t="s">
        <v>137</v>
      </c>
      <c r="D3133" s="67">
        <v>202464.76</v>
      </c>
      <c r="E3133" s="66">
        <v>0.56787028716662102</v>
      </c>
      <c r="F3133" s="67">
        <v>114973.721402321</v>
      </c>
      <c r="G3133" s="66" t="s">
        <v>92</v>
      </c>
      <c r="H3133" s="68">
        <v>2.1563605213209701E-5</v>
      </c>
      <c r="I3133" s="87">
        <v>2.4792479382132102</v>
      </c>
      <c r="J3133" s="69" t="str">
        <f>_xlfn.XLOOKUP(SimpleBB[[#This Row],[customer_code]],'Input  - indicative charges'!$B$13:$B$69,'Input  - indicative charges'!$E$13:$E$69)</f>
        <v>North Island generation</v>
      </c>
      <c r="K3133" s="70">
        <f t="shared" si="48"/>
        <v>2.2919495326360186</v>
      </c>
    </row>
    <row r="3134" spans="1:11" x14ac:dyDescent="0.25">
      <c r="A3134" s="65">
        <v>44621</v>
      </c>
      <c r="B3134" s="66" t="s">
        <v>211</v>
      </c>
      <c r="C3134" s="66" t="s">
        <v>137</v>
      </c>
      <c r="D3134" s="67">
        <v>202464.76</v>
      </c>
      <c r="E3134" s="66">
        <v>0.56787028716662102</v>
      </c>
      <c r="F3134" s="67">
        <v>114973.721402321</v>
      </c>
      <c r="G3134" s="66" t="s">
        <v>94</v>
      </c>
      <c r="H3134" s="68">
        <v>1.27265944186499E-4</v>
      </c>
      <c r="I3134" s="87">
        <v>14.632239210901901</v>
      </c>
      <c r="J3134" s="69" t="str">
        <f>_xlfn.XLOOKUP(SimpleBB[[#This Row],[customer_code]],'Input  - indicative charges'!$B$13:$B$69,'Input  - indicative charges'!$E$13:$E$69)</f>
        <v>North Island generation</v>
      </c>
      <c r="K3134" s="70">
        <f t="shared" si="48"/>
        <v>13.526825334385325</v>
      </c>
    </row>
    <row r="3135" spans="1:11" x14ac:dyDescent="0.25">
      <c r="A3135" s="65">
        <v>44621</v>
      </c>
      <c r="B3135" s="66" t="s">
        <v>211</v>
      </c>
      <c r="C3135" s="66" t="s">
        <v>137</v>
      </c>
      <c r="D3135" s="67">
        <v>202464.76</v>
      </c>
      <c r="E3135" s="66">
        <v>0.56787028716662102</v>
      </c>
      <c r="F3135" s="67">
        <v>114973.721402321</v>
      </c>
      <c r="G3135" s="66" t="s">
        <v>96</v>
      </c>
      <c r="H3135" s="68">
        <v>3.86666710727036E-3</v>
      </c>
      <c r="I3135" s="87">
        <v>444.56510674682198</v>
      </c>
      <c r="J3135" s="69" t="str">
        <f>_xlfn.XLOOKUP(SimpleBB[[#This Row],[customer_code]],'Input  - indicative charges'!$B$13:$B$69,'Input  - indicative charges'!$E$13:$E$69)</f>
        <v>Upper North Island distributor</v>
      </c>
      <c r="K3135" s="70">
        <f t="shared" si="48"/>
        <v>410.97978662392063</v>
      </c>
    </row>
    <row r="3136" spans="1:11" x14ac:dyDescent="0.25">
      <c r="A3136" s="65">
        <v>44621</v>
      </c>
      <c r="B3136" s="66" t="s">
        <v>211</v>
      </c>
      <c r="C3136" s="66" t="s">
        <v>137</v>
      </c>
      <c r="D3136" s="67">
        <v>202464.76</v>
      </c>
      <c r="E3136" s="66">
        <v>0.56787028716662102</v>
      </c>
      <c r="F3136" s="67">
        <v>114973.721402321</v>
      </c>
      <c r="G3136" s="66" t="s">
        <v>98</v>
      </c>
      <c r="H3136" s="68">
        <v>1.1544091504364E-3</v>
      </c>
      <c r="I3136" s="87">
        <v>132.726716046565</v>
      </c>
      <c r="J3136" s="69" t="str">
        <f>_xlfn.XLOOKUP(SimpleBB[[#This Row],[customer_code]],'Input  - indicative charges'!$B$13:$B$69,'Input  - indicative charges'!$E$13:$E$69)</f>
        <v>Major Industrial</v>
      </c>
      <c r="K3136" s="70">
        <f t="shared" si="48"/>
        <v>122.69968248132405</v>
      </c>
    </row>
    <row r="3137" spans="1:11" x14ac:dyDescent="0.25">
      <c r="A3137" s="65">
        <v>44621</v>
      </c>
      <c r="B3137" s="66" t="s">
        <v>211</v>
      </c>
      <c r="C3137" s="66" t="s">
        <v>137</v>
      </c>
      <c r="D3137" s="67">
        <v>202464.76</v>
      </c>
      <c r="E3137" s="66">
        <v>0.56787028716662102</v>
      </c>
      <c r="F3137" s="67">
        <v>114973.721402321</v>
      </c>
      <c r="G3137" s="66" t="s">
        <v>100</v>
      </c>
      <c r="H3137" s="68">
        <v>1.6701975183571599E-4</v>
      </c>
      <c r="I3137" s="87">
        <v>19.202882416244499</v>
      </c>
      <c r="J3137" s="69" t="str">
        <f>_xlfn.XLOOKUP(SimpleBB[[#This Row],[customer_code]],'Input  - indicative charges'!$B$13:$B$69,'Input  - indicative charges'!$E$13:$E$69)</f>
        <v>North Island generation</v>
      </c>
      <c r="K3137" s="70">
        <f t="shared" si="48"/>
        <v>17.752172624935366</v>
      </c>
    </row>
    <row r="3138" spans="1:11" x14ac:dyDescent="0.25">
      <c r="A3138" s="65">
        <v>44621</v>
      </c>
      <c r="B3138" s="66" t="s">
        <v>211</v>
      </c>
      <c r="C3138" s="66" t="s">
        <v>137</v>
      </c>
      <c r="D3138" s="67">
        <v>202464.76</v>
      </c>
      <c r="E3138" s="66">
        <v>0.56787028716662102</v>
      </c>
      <c r="F3138" s="67">
        <v>114973.721402321</v>
      </c>
      <c r="G3138" s="66" t="s">
        <v>102</v>
      </c>
      <c r="H3138" s="68">
        <v>4.9373182885677401E-2</v>
      </c>
      <c r="I3138" s="87">
        <v>5676.6185738437198</v>
      </c>
      <c r="J3138" s="69" t="str">
        <f>_xlfn.XLOOKUP(SimpleBB[[#This Row],[customer_code]],'Input  - indicative charges'!$B$13:$B$69,'Input  - indicative charges'!$E$13:$E$69)</f>
        <v>Lower North Island distributor</v>
      </c>
      <c r="K3138" s="70">
        <f t="shared" si="48"/>
        <v>5247.7701349429044</v>
      </c>
    </row>
    <row r="3139" spans="1:11" x14ac:dyDescent="0.25">
      <c r="A3139" s="65">
        <v>44621</v>
      </c>
      <c r="B3139" s="66" t="s">
        <v>211</v>
      </c>
      <c r="C3139" s="66" t="s">
        <v>137</v>
      </c>
      <c r="D3139" s="67">
        <v>202464.76</v>
      </c>
      <c r="E3139" s="66">
        <v>0.56787028716662102</v>
      </c>
      <c r="F3139" s="67">
        <v>114973.721402321</v>
      </c>
      <c r="G3139" s="66" t="s">
        <v>104</v>
      </c>
      <c r="H3139" s="68">
        <v>2.2215177095412299E-2</v>
      </c>
      <c r="I3139" s="87">
        <v>2554.1615822711601</v>
      </c>
      <c r="J3139" s="69" t="str">
        <f>_xlfn.XLOOKUP(SimpleBB[[#This Row],[customer_code]],'Input  - indicative charges'!$B$13:$B$69,'Input  - indicative charges'!$E$13:$E$69)</f>
        <v>Lower North Island distributor</v>
      </c>
      <c r="K3139" s="70">
        <f t="shared" si="48"/>
        <v>2361.2037160681211</v>
      </c>
    </row>
    <row r="3140" spans="1:11" x14ac:dyDescent="0.25">
      <c r="A3140" s="65">
        <v>44621</v>
      </c>
      <c r="B3140" s="66" t="s">
        <v>211</v>
      </c>
      <c r="C3140" s="66" t="s">
        <v>137</v>
      </c>
      <c r="D3140" s="67">
        <v>202464.76</v>
      </c>
      <c r="E3140" s="66">
        <v>0.56787028716662102</v>
      </c>
      <c r="F3140" s="67">
        <v>114973.721402321</v>
      </c>
      <c r="G3140" s="66" t="s">
        <v>106</v>
      </c>
      <c r="H3140" s="68">
        <v>0.23791843249049099</v>
      </c>
      <c r="I3140" s="87">
        <v>27354.367573638701</v>
      </c>
      <c r="J3140" s="69" t="str">
        <f>_xlfn.XLOOKUP(SimpleBB[[#This Row],[customer_code]],'Input  - indicative charges'!$B$13:$B$69,'Input  - indicative charges'!$E$13:$E$69)</f>
        <v>Upper North Island distributor</v>
      </c>
      <c r="K3140" s="70">
        <f t="shared" si="48"/>
        <v>25287.84193368701</v>
      </c>
    </row>
    <row r="3141" spans="1:11" x14ac:dyDescent="0.25">
      <c r="A3141" s="65">
        <v>44621</v>
      </c>
      <c r="B3141" s="66" t="s">
        <v>211</v>
      </c>
      <c r="C3141" s="66" t="s">
        <v>137</v>
      </c>
      <c r="D3141" s="67">
        <v>202464.76</v>
      </c>
      <c r="E3141" s="66">
        <v>0.56787028716662102</v>
      </c>
      <c r="F3141" s="67">
        <v>114973.721402321</v>
      </c>
      <c r="G3141" s="66" t="s">
        <v>108</v>
      </c>
      <c r="H3141" s="68">
        <v>6.5315644463429696E-3</v>
      </c>
      <c r="I3141" s="87">
        <v>750.95827097514302</v>
      </c>
      <c r="J3141" s="69" t="str">
        <f>_xlfn.XLOOKUP(SimpleBB[[#This Row],[customer_code]],'Input  - indicative charges'!$B$13:$B$69,'Input  - indicative charges'!$E$13:$E$69)</f>
        <v>Lower North Island distributor</v>
      </c>
      <c r="K3141" s="70">
        <f t="shared" si="48"/>
        <v>694.2260318792753</v>
      </c>
    </row>
    <row r="3142" spans="1:11" x14ac:dyDescent="0.25">
      <c r="A3142" s="65">
        <v>44621</v>
      </c>
      <c r="B3142" s="66" t="s">
        <v>211</v>
      </c>
      <c r="C3142" s="66" t="s">
        <v>137</v>
      </c>
      <c r="D3142" s="67">
        <v>202464.76</v>
      </c>
      <c r="E3142" s="66">
        <v>0.56787028716662102</v>
      </c>
      <c r="F3142" s="67">
        <v>114973.721402321</v>
      </c>
      <c r="G3142" s="66" t="s">
        <v>110</v>
      </c>
      <c r="H3142" s="68">
        <v>4.0623678180934097E-3</v>
      </c>
      <c r="I3142" s="87">
        <v>467.065545751228</v>
      </c>
      <c r="J3142" s="69" t="str">
        <f>_xlfn.XLOOKUP(SimpleBB[[#This Row],[customer_code]],'Input  - indicative charges'!$B$13:$B$69,'Input  - indicative charges'!$E$13:$E$69)</f>
        <v>Lower South Island distributor</v>
      </c>
      <c r="K3142" s="70">
        <f t="shared" si="48"/>
        <v>431.78039710962298</v>
      </c>
    </row>
    <row r="3143" spans="1:11" x14ac:dyDescent="0.25">
      <c r="A3143" s="65">
        <v>44621</v>
      </c>
      <c r="B3143" s="66" t="s">
        <v>211</v>
      </c>
      <c r="C3143" s="66" t="s">
        <v>137</v>
      </c>
      <c r="D3143" s="67">
        <v>202464.76</v>
      </c>
      <c r="E3143" s="66">
        <v>0.56787028716662102</v>
      </c>
      <c r="F3143" s="67">
        <v>114973.721402321</v>
      </c>
      <c r="G3143" s="66" t="s">
        <v>112</v>
      </c>
      <c r="H3143" s="68">
        <v>1.4648531529283301E-3</v>
      </c>
      <c r="I3143" s="87">
        <v>168.41961830009399</v>
      </c>
      <c r="J3143" s="69" t="str">
        <f>_xlfn.XLOOKUP(SimpleBB[[#This Row],[customer_code]],'Input  - indicative charges'!$B$13:$B$69,'Input  - indicative charges'!$E$13:$E$69)</f>
        <v>North Island generation</v>
      </c>
      <c r="K3143" s="70">
        <f t="shared" si="48"/>
        <v>155.69611231696064</v>
      </c>
    </row>
    <row r="3144" spans="1:11" x14ac:dyDescent="0.25">
      <c r="A3144" s="65">
        <v>44621</v>
      </c>
      <c r="B3144" s="66" t="s">
        <v>211</v>
      </c>
      <c r="C3144" s="66" t="s">
        <v>137</v>
      </c>
      <c r="D3144" s="67">
        <v>202464.76</v>
      </c>
      <c r="E3144" s="66">
        <v>0.56787028716662102</v>
      </c>
      <c r="F3144" s="67">
        <v>114973.721402321</v>
      </c>
      <c r="G3144" s="66" t="s">
        <v>114</v>
      </c>
      <c r="H3144" s="68">
        <v>2.5833279787299799E-2</v>
      </c>
      <c r="I3144" s="87">
        <v>2970.1483131732298</v>
      </c>
      <c r="J3144" s="69" t="str">
        <f>_xlfn.XLOOKUP(SimpleBB[[#This Row],[customer_code]],'Input  - indicative charges'!$B$13:$B$69,'Input  - indicative charges'!$E$13:$E$69)</f>
        <v>Lower North Island distributor</v>
      </c>
      <c r="K3144" s="70">
        <f t="shared" si="48"/>
        <v>2745.7641219793236</v>
      </c>
    </row>
    <row r="3145" spans="1:11" x14ac:dyDescent="0.25">
      <c r="A3145" s="65">
        <v>44621</v>
      </c>
      <c r="B3145" s="66" t="s">
        <v>211</v>
      </c>
      <c r="C3145" s="66" t="s">
        <v>137</v>
      </c>
      <c r="D3145" s="67">
        <v>202464.76</v>
      </c>
      <c r="E3145" s="66">
        <v>0.56787028716662102</v>
      </c>
      <c r="F3145" s="67">
        <v>114973.721402321</v>
      </c>
      <c r="G3145" s="66" t="s">
        <v>116</v>
      </c>
      <c r="H3145" s="68">
        <v>6.3132489450559498E-3</v>
      </c>
      <c r="I3145" s="87">
        <v>725.85772535236094</v>
      </c>
      <c r="J3145" s="69" t="str">
        <f>_xlfn.XLOOKUP(SimpleBB[[#This Row],[customer_code]],'Input  - indicative charges'!$B$13:$B$69,'Input  - indicative charges'!$E$13:$E$69)</f>
        <v>Major Industrial</v>
      </c>
      <c r="K3145" s="70">
        <f t="shared" si="48"/>
        <v>671.0217436262393</v>
      </c>
    </row>
    <row r="3146" spans="1:11" x14ac:dyDescent="0.25">
      <c r="A3146" s="65">
        <v>44621</v>
      </c>
      <c r="B3146" s="66" t="s">
        <v>211</v>
      </c>
      <c r="C3146" s="66" t="s">
        <v>137</v>
      </c>
      <c r="D3146" s="67">
        <v>202464.76</v>
      </c>
      <c r="E3146" s="66">
        <v>0.56787028716662102</v>
      </c>
      <c r="F3146" s="67">
        <v>114973.721402321</v>
      </c>
      <c r="G3146" s="66" t="s">
        <v>118</v>
      </c>
      <c r="H3146" s="68">
        <v>1.67637059341312E-3</v>
      </c>
      <c r="I3146" s="87">
        <v>192.73856557412401</v>
      </c>
      <c r="J3146" s="69" t="str">
        <f>_xlfn.XLOOKUP(SimpleBB[[#This Row],[customer_code]],'Input  - indicative charges'!$B$13:$B$69,'Input  - indicative charges'!$E$13:$E$69)</f>
        <v>Upper South Island distributor</v>
      </c>
      <c r="K3146" s="70">
        <f t="shared" si="48"/>
        <v>178.17784920975532</v>
      </c>
    </row>
    <row r="3147" spans="1:11" x14ac:dyDescent="0.25">
      <c r="A3147" s="65">
        <v>44621</v>
      </c>
      <c r="B3147" s="66" t="s">
        <v>211</v>
      </c>
      <c r="C3147" s="66" t="s">
        <v>137</v>
      </c>
      <c r="D3147" s="67">
        <v>202464.76</v>
      </c>
      <c r="E3147" s="66">
        <v>0.56787028716662102</v>
      </c>
      <c r="F3147" s="67">
        <v>114973.721402321</v>
      </c>
      <c r="G3147" s="66" t="s">
        <v>120</v>
      </c>
      <c r="H3147" s="68">
        <v>4.2242890122340298E-3</v>
      </c>
      <c r="I3147" s="87">
        <v>485.68222801548097</v>
      </c>
      <c r="J3147" s="69" t="str">
        <f>_xlfn.XLOOKUP(SimpleBB[[#This Row],[customer_code]],'Input  - indicative charges'!$B$13:$B$69,'Input  - indicative charges'!$E$13:$E$69)</f>
        <v>Lower North Island distributor</v>
      </c>
      <c r="K3147" s="70">
        <f t="shared" si="48"/>
        <v>448.99065492899177</v>
      </c>
    </row>
    <row r="3148" spans="1:11" x14ac:dyDescent="0.25">
      <c r="A3148" s="65">
        <v>44621</v>
      </c>
      <c r="B3148" s="66" t="s">
        <v>211</v>
      </c>
      <c r="C3148" s="66" t="s">
        <v>137</v>
      </c>
      <c r="D3148" s="67">
        <v>202464.76</v>
      </c>
      <c r="E3148" s="66">
        <v>0.56787028716662102</v>
      </c>
      <c r="F3148" s="67">
        <v>114973.721402321</v>
      </c>
      <c r="G3148" s="66" t="s">
        <v>241</v>
      </c>
      <c r="H3148" s="68">
        <v>2.7057778461583301E-4</v>
      </c>
      <c r="I3148" s="87">
        <v>31.109334826078001</v>
      </c>
      <c r="J3148" s="69" t="str">
        <f>_xlfn.XLOOKUP(SimpleBB[[#This Row],[customer_code]],'Input  - indicative charges'!$B$13:$B$69,'Input  - indicative charges'!$E$13:$E$69)</f>
        <v>North Island generation</v>
      </c>
      <c r="K3148" s="70">
        <f t="shared" si="48"/>
        <v>28.759134702208694</v>
      </c>
    </row>
    <row r="3149" spans="1:11" x14ac:dyDescent="0.25">
      <c r="A3149" s="65">
        <v>44287</v>
      </c>
      <c r="B3149" s="66" t="s">
        <v>140</v>
      </c>
      <c r="C3149" s="66" t="s">
        <v>137</v>
      </c>
      <c r="D3149" s="67">
        <v>364882.08</v>
      </c>
      <c r="E3149" s="66">
        <v>0.20369999999999999</v>
      </c>
      <c r="F3149" s="67">
        <v>74326.479695999995</v>
      </c>
      <c r="G3149" s="66" t="s">
        <v>8</v>
      </c>
      <c r="H3149" s="68">
        <v>8.4526024267668802E-7</v>
      </c>
      <c r="I3149" s="87">
        <v>6.2825218265144894E-2</v>
      </c>
      <c r="J3149" s="69" t="str">
        <f>_xlfn.XLOOKUP(SimpleBB[[#This Row],[customer_code]],'Input  - indicative charges'!$B$13:$B$69,'Input  - indicative charges'!$E$13:$E$69)</f>
        <v>Lower South Island distributor</v>
      </c>
      <c r="K3149" s="70">
        <f t="shared" si="48"/>
        <v>5.8078995416783387E-2</v>
      </c>
    </row>
    <row r="3150" spans="1:11" x14ac:dyDescent="0.25">
      <c r="A3150" s="65">
        <v>44287</v>
      </c>
      <c r="B3150" s="66" t="s">
        <v>140</v>
      </c>
      <c r="C3150" s="66" t="s">
        <v>137</v>
      </c>
      <c r="D3150" s="67">
        <v>364882.08</v>
      </c>
      <c r="E3150" s="66">
        <v>0.20369999999999999</v>
      </c>
      <c r="F3150" s="67">
        <v>74326.479695999995</v>
      </c>
      <c r="G3150" s="66" t="s">
        <v>10</v>
      </c>
      <c r="H3150" s="68">
        <v>5.2183262362289202E-8</v>
      </c>
      <c r="I3150" s="87">
        <v>3.8785981904417301E-3</v>
      </c>
      <c r="J3150" s="69" t="str">
        <f>_xlfn.XLOOKUP(SimpleBB[[#This Row],[customer_code]],'Input  - indicative charges'!$B$13:$B$69,'Input  - indicative charges'!$E$13:$E$69)</f>
        <v>Upper South Island distributor</v>
      </c>
      <c r="K3150" s="70">
        <f t="shared" ref="K3150:K3213" si="49">I3150*$L$9</f>
        <v>3.5855838267924568E-3</v>
      </c>
    </row>
    <row r="3151" spans="1:11" x14ac:dyDescent="0.25">
      <c r="A3151" s="65">
        <v>44287</v>
      </c>
      <c r="B3151" s="66" t="s">
        <v>140</v>
      </c>
      <c r="C3151" s="66" t="s">
        <v>137</v>
      </c>
      <c r="D3151" s="67">
        <v>364882.08</v>
      </c>
      <c r="E3151" s="66">
        <v>0.20369999999999999</v>
      </c>
      <c r="F3151" s="67">
        <v>74326.479695999995</v>
      </c>
      <c r="G3151" s="66" t="s">
        <v>12</v>
      </c>
      <c r="H3151" s="68">
        <v>4.6739306423901602E-7</v>
      </c>
      <c r="I3151" s="87">
        <v>3.4739681099212397E-2</v>
      </c>
      <c r="J3151" s="69" t="str">
        <f>_xlfn.XLOOKUP(SimpleBB[[#This Row],[customer_code]],'Input  - indicative charges'!$B$13:$B$69,'Input  - indicative charges'!$E$13:$E$69)</f>
        <v>Lower North Island distributor</v>
      </c>
      <c r="K3151" s="70">
        <f t="shared" si="49"/>
        <v>3.2115221165272941E-2</v>
      </c>
    </row>
    <row r="3152" spans="1:11" x14ac:dyDescent="0.25">
      <c r="A3152" s="65">
        <v>44287</v>
      </c>
      <c r="B3152" s="66" t="s">
        <v>140</v>
      </c>
      <c r="C3152" s="66" t="s">
        <v>137</v>
      </c>
      <c r="D3152" s="67">
        <v>364882.08</v>
      </c>
      <c r="E3152" s="66">
        <v>0.20369999999999999</v>
      </c>
      <c r="F3152" s="67">
        <v>74326.479695999995</v>
      </c>
      <c r="G3152" s="66" t="s">
        <v>14</v>
      </c>
      <c r="H3152" s="68">
        <v>3.8507474209875404E-6</v>
      </c>
      <c r="I3152" s="87">
        <v>0.28621250000045401</v>
      </c>
      <c r="J3152" s="69" t="str">
        <f>_xlfn.XLOOKUP(SimpleBB[[#This Row],[customer_code]],'Input  - indicative charges'!$B$13:$B$69,'Input  - indicative charges'!$E$13:$E$69)</f>
        <v>Upper North Island distributor</v>
      </c>
      <c r="K3152" s="70">
        <f t="shared" si="49"/>
        <v>0.2645901587734682</v>
      </c>
    </row>
    <row r="3153" spans="1:11" x14ac:dyDescent="0.25">
      <c r="A3153" s="65">
        <v>44287</v>
      </c>
      <c r="B3153" s="66" t="s">
        <v>140</v>
      </c>
      <c r="C3153" s="66" t="s">
        <v>137</v>
      </c>
      <c r="D3153" s="67">
        <v>364882.08</v>
      </c>
      <c r="E3153" s="66">
        <v>0.20369999999999999</v>
      </c>
      <c r="F3153" s="67">
        <v>74326.479695999995</v>
      </c>
      <c r="G3153" s="66" t="s">
        <v>16</v>
      </c>
      <c r="H3153" s="68">
        <v>8.9316118287521798E-2</v>
      </c>
      <c r="I3153" s="87">
        <v>6638.5526524230199</v>
      </c>
      <c r="J3153" s="69" t="str">
        <f>_xlfn.XLOOKUP(SimpleBB[[#This Row],[customer_code]],'Input  - indicative charges'!$B$13:$B$69,'Input  - indicative charges'!$E$13:$E$69)</f>
        <v>South Island generation</v>
      </c>
      <c r="K3153" s="70">
        <f t="shared" si="49"/>
        <v>6137.0334989836192</v>
      </c>
    </row>
    <row r="3154" spans="1:11" x14ac:dyDescent="0.25">
      <c r="A3154" s="65">
        <v>44287</v>
      </c>
      <c r="B3154" s="66" t="s">
        <v>140</v>
      </c>
      <c r="C3154" s="66" t="s">
        <v>137</v>
      </c>
      <c r="D3154" s="67">
        <v>364882.08</v>
      </c>
      <c r="E3154" s="66">
        <v>0.20369999999999999</v>
      </c>
      <c r="F3154" s="67">
        <v>74326.479695999995</v>
      </c>
      <c r="G3154" s="66" t="s">
        <v>19</v>
      </c>
      <c r="H3154" s="68">
        <v>8.6624663241262098E-5</v>
      </c>
      <c r="I3154" s="87">
        <v>6.4385062735745002</v>
      </c>
      <c r="J3154" s="69" t="str">
        <f>_xlfn.XLOOKUP(SimpleBB[[#This Row],[customer_code]],'Input  - indicative charges'!$B$13:$B$69,'Input  - indicative charges'!$E$13:$E$69)</f>
        <v>Lower South Island distributor</v>
      </c>
      <c r="K3154" s="70">
        <f t="shared" si="49"/>
        <v>5.952099915923819</v>
      </c>
    </row>
    <row r="3155" spans="1:11" x14ac:dyDescent="0.25">
      <c r="A3155" s="65">
        <v>44287</v>
      </c>
      <c r="B3155" s="66" t="s">
        <v>140</v>
      </c>
      <c r="C3155" s="66" t="s">
        <v>137</v>
      </c>
      <c r="D3155" s="67">
        <v>364882.08</v>
      </c>
      <c r="E3155" s="66">
        <v>0.20369999999999999</v>
      </c>
      <c r="F3155" s="67">
        <v>74326.479695999995</v>
      </c>
      <c r="G3155" s="66" t="s">
        <v>21</v>
      </c>
      <c r="H3155" s="68">
        <v>5.1619629619506199E-7</v>
      </c>
      <c r="I3155" s="87">
        <v>3.8367053528292699E-2</v>
      </c>
      <c r="J3155" s="69" t="str">
        <f>_xlfn.XLOOKUP(SimpleBB[[#This Row],[customer_code]],'Input  - indicative charges'!$B$13:$B$69,'Input  - indicative charges'!$E$13:$E$69)</f>
        <v>Upper South Island distributor</v>
      </c>
      <c r="K3155" s="70">
        <f t="shared" si="49"/>
        <v>3.546855844767443E-2</v>
      </c>
    </row>
    <row r="3156" spans="1:11" x14ac:dyDescent="0.25">
      <c r="A3156" s="65">
        <v>44287</v>
      </c>
      <c r="B3156" s="66" t="s">
        <v>140</v>
      </c>
      <c r="C3156" s="66" t="s">
        <v>137</v>
      </c>
      <c r="D3156" s="67">
        <v>364882.08</v>
      </c>
      <c r="E3156" s="66">
        <v>0.20369999999999999</v>
      </c>
      <c r="F3156" s="67">
        <v>74326.479695999995</v>
      </c>
      <c r="G3156" s="66" t="s">
        <v>23</v>
      </c>
      <c r="H3156" s="68">
        <v>6.7021544222215595E-2</v>
      </c>
      <c r="I3156" s="87">
        <v>4981.47544582707</v>
      </c>
      <c r="J3156" s="69" t="str">
        <f>_xlfn.XLOOKUP(SimpleBB[[#This Row],[customer_code]],'Input  - indicative charges'!$B$13:$B$69,'Input  - indicative charges'!$E$13:$E$69)</f>
        <v>Lower North Island distributor</v>
      </c>
      <c r="K3156" s="70">
        <f t="shared" si="49"/>
        <v>4605.142609548594</v>
      </c>
    </row>
    <row r="3157" spans="1:11" x14ac:dyDescent="0.25">
      <c r="A3157" s="65">
        <v>44287</v>
      </c>
      <c r="B3157" s="66" t="s">
        <v>140</v>
      </c>
      <c r="C3157" s="66" t="s">
        <v>137</v>
      </c>
      <c r="D3157" s="67">
        <v>364882.08</v>
      </c>
      <c r="E3157" s="66">
        <v>0.20369999999999999</v>
      </c>
      <c r="F3157" s="67">
        <v>74326.479695999995</v>
      </c>
      <c r="G3157" s="66" t="s">
        <v>25</v>
      </c>
      <c r="H3157" s="68">
        <v>0.120360044439981</v>
      </c>
      <c r="I3157" s="87">
        <v>8945.9383992779494</v>
      </c>
      <c r="J3157" s="69" t="str">
        <f>_xlfn.XLOOKUP(SimpleBB[[#This Row],[customer_code]],'Input  - indicative charges'!$B$13:$B$69,'Input  - indicative charges'!$E$13:$E$69)</f>
        <v>North Island generation</v>
      </c>
      <c r="K3157" s="70">
        <f t="shared" si="49"/>
        <v>8270.1044204528607</v>
      </c>
    </row>
    <row r="3158" spans="1:11" x14ac:dyDescent="0.25">
      <c r="A3158" s="65">
        <v>44287</v>
      </c>
      <c r="B3158" s="66" t="s">
        <v>140</v>
      </c>
      <c r="C3158" s="66" t="s">
        <v>137</v>
      </c>
      <c r="D3158" s="67">
        <v>364882.08</v>
      </c>
      <c r="E3158" s="66">
        <v>0.20369999999999999</v>
      </c>
      <c r="F3158" s="67">
        <v>74326.479695999995</v>
      </c>
      <c r="G3158" s="66" t="s">
        <v>27</v>
      </c>
      <c r="H3158" s="68">
        <v>1.61966859824516E-5</v>
      </c>
      <c r="I3158" s="87">
        <v>1.2038426518171701</v>
      </c>
      <c r="J3158" s="69" t="str">
        <f>_xlfn.XLOOKUP(SimpleBB[[#This Row],[customer_code]],'Input  - indicative charges'!$B$13:$B$69,'Input  - indicative charges'!$E$13:$E$69)</f>
        <v>Lower North Island distributor</v>
      </c>
      <c r="K3158" s="70">
        <f t="shared" si="49"/>
        <v>1.1128966008894539</v>
      </c>
    </row>
    <row r="3159" spans="1:11" x14ac:dyDescent="0.25">
      <c r="A3159" s="65">
        <v>44287</v>
      </c>
      <c r="B3159" s="66" t="s">
        <v>140</v>
      </c>
      <c r="C3159" s="66" t="s">
        <v>137</v>
      </c>
      <c r="D3159" s="67">
        <v>364882.08</v>
      </c>
      <c r="E3159" s="66">
        <v>0.20369999999999999</v>
      </c>
      <c r="F3159" s="67">
        <v>74326.479695999995</v>
      </c>
      <c r="G3159" s="66" t="s">
        <v>29</v>
      </c>
      <c r="H3159" s="68">
        <v>4.0983323889937301E-5</v>
      </c>
      <c r="I3159" s="87">
        <v>3.04614619098002</v>
      </c>
      <c r="J3159" s="69" t="str">
        <f>_xlfn.XLOOKUP(SimpleBB[[#This Row],[customer_code]],'Input  - indicative charges'!$B$13:$B$69,'Input  - indicative charges'!$E$13:$E$69)</f>
        <v>Lower North Island distributor</v>
      </c>
      <c r="K3159" s="70">
        <f t="shared" si="49"/>
        <v>2.8160206291385612</v>
      </c>
    </row>
    <row r="3160" spans="1:11" x14ac:dyDescent="0.25">
      <c r="A3160" s="65">
        <v>44287</v>
      </c>
      <c r="B3160" s="66" t="s">
        <v>140</v>
      </c>
      <c r="C3160" s="66" t="s">
        <v>137</v>
      </c>
      <c r="D3160" s="67">
        <v>364882.08</v>
      </c>
      <c r="E3160" s="66">
        <v>0.20369999999999999</v>
      </c>
      <c r="F3160" s="67">
        <v>74326.479695999995</v>
      </c>
      <c r="G3160" s="66" t="s">
        <v>31</v>
      </c>
      <c r="H3160" s="68">
        <v>8.1476709090069204E-5</v>
      </c>
      <c r="I3160" s="87">
        <v>6.0558769638799204</v>
      </c>
      <c r="J3160" s="69" t="str">
        <f>_xlfn.XLOOKUP(SimpleBB[[#This Row],[customer_code]],'Input  - indicative charges'!$B$13:$B$69,'Input  - indicative charges'!$E$13:$E$69)</f>
        <v>Major Industrial</v>
      </c>
      <c r="K3160" s="70">
        <f t="shared" si="49"/>
        <v>5.5983768961279994</v>
      </c>
    </row>
    <row r="3161" spans="1:11" x14ac:dyDescent="0.25">
      <c r="A3161" s="65">
        <v>44287</v>
      </c>
      <c r="B3161" s="66" t="s">
        <v>140</v>
      </c>
      <c r="C3161" s="66" t="s">
        <v>137</v>
      </c>
      <c r="D3161" s="67">
        <v>364882.08</v>
      </c>
      <c r="E3161" s="66">
        <v>0.20369999999999999</v>
      </c>
      <c r="F3161" s="67">
        <v>74326.479695999995</v>
      </c>
      <c r="G3161" s="66" t="s">
        <v>34</v>
      </c>
      <c r="H3161" s="68">
        <v>2.5019652928997502E-7</v>
      </c>
      <c r="I3161" s="87">
        <v>1.8596227254280999E-2</v>
      </c>
      <c r="J3161" s="69" t="str">
        <f>_xlfn.XLOOKUP(SimpleBB[[#This Row],[customer_code]],'Input  - indicative charges'!$B$13:$B$69,'Input  - indicative charges'!$E$13:$E$69)</f>
        <v>Major Industrial</v>
      </c>
      <c r="K3161" s="70">
        <f t="shared" si="49"/>
        <v>1.7191348112992624E-2</v>
      </c>
    </row>
    <row r="3162" spans="1:11" x14ac:dyDescent="0.25">
      <c r="A3162" s="65">
        <v>44287</v>
      </c>
      <c r="B3162" s="66" t="s">
        <v>140</v>
      </c>
      <c r="C3162" s="66" t="s">
        <v>137</v>
      </c>
      <c r="D3162" s="67">
        <v>364882.08</v>
      </c>
      <c r="E3162" s="66">
        <v>0.20369999999999999</v>
      </c>
      <c r="F3162" s="67">
        <v>74326.479695999995</v>
      </c>
      <c r="G3162" s="66" t="s">
        <v>36</v>
      </c>
      <c r="H3162" s="68">
        <v>5.1438540041219501E-7</v>
      </c>
      <c r="I3162" s="87">
        <v>3.8232456019655803E-2</v>
      </c>
      <c r="J3162" s="69" t="str">
        <f>_xlfn.XLOOKUP(SimpleBB[[#This Row],[customer_code]],'Input  - indicative charges'!$B$13:$B$69,'Input  - indicative charges'!$E$13:$E$69)</f>
        <v>Upper South Island distributor</v>
      </c>
      <c r="K3162" s="70">
        <f t="shared" si="49"/>
        <v>3.534412930436065E-2</v>
      </c>
    </row>
    <row r="3163" spans="1:11" x14ac:dyDescent="0.25">
      <c r="A3163" s="65">
        <v>44287</v>
      </c>
      <c r="B3163" s="66" t="s">
        <v>140</v>
      </c>
      <c r="C3163" s="66" t="s">
        <v>137</v>
      </c>
      <c r="D3163" s="67">
        <v>364882.08</v>
      </c>
      <c r="E3163" s="66">
        <v>0.20369999999999999</v>
      </c>
      <c r="F3163" s="67">
        <v>74326.479695999995</v>
      </c>
      <c r="G3163" s="66" t="s">
        <v>38</v>
      </c>
      <c r="H3163" s="68">
        <v>1.21608877444134E-4</v>
      </c>
      <c r="I3163" s="87">
        <v>9.0387597602048402</v>
      </c>
      <c r="J3163" s="69" t="str">
        <f>_xlfn.XLOOKUP(SimpleBB[[#This Row],[customer_code]],'Input  - indicative charges'!$B$13:$B$69,'Input  - indicative charges'!$E$13:$E$69)</f>
        <v>North Island generation</v>
      </c>
      <c r="K3163" s="70">
        <f t="shared" si="49"/>
        <v>8.3559134561350064</v>
      </c>
    </row>
    <row r="3164" spans="1:11" x14ac:dyDescent="0.25">
      <c r="A3164" s="65">
        <v>44287</v>
      </c>
      <c r="B3164" s="66" t="s">
        <v>140</v>
      </c>
      <c r="C3164" s="66" t="s">
        <v>137</v>
      </c>
      <c r="D3164" s="67">
        <v>364882.08</v>
      </c>
      <c r="E3164" s="66">
        <v>0.20369999999999999</v>
      </c>
      <c r="F3164" s="67">
        <v>74326.479695999995</v>
      </c>
      <c r="G3164" s="66" t="s">
        <v>40</v>
      </c>
      <c r="H3164" s="68">
        <v>7.8022811284048303E-7</v>
      </c>
      <c r="I3164" s="87">
        <v>5.7991608987286503E-2</v>
      </c>
      <c r="J3164" s="69" t="str">
        <f>_xlfn.XLOOKUP(SimpleBB[[#This Row],[customer_code]],'Input  - indicative charges'!$B$13:$B$69,'Input  - indicative charges'!$E$13:$E$69)</f>
        <v>North Island generation</v>
      </c>
      <c r="K3164" s="70">
        <f t="shared" si="49"/>
        <v>5.3610548209636837E-2</v>
      </c>
    </row>
    <row r="3165" spans="1:11" x14ac:dyDescent="0.25">
      <c r="A3165" s="65">
        <v>44287</v>
      </c>
      <c r="B3165" s="66" t="s">
        <v>140</v>
      </c>
      <c r="C3165" s="66" t="s">
        <v>137</v>
      </c>
      <c r="D3165" s="67">
        <v>364882.08</v>
      </c>
      <c r="E3165" s="66">
        <v>0.20369999999999999</v>
      </c>
      <c r="F3165" s="67">
        <v>74326.479695999995</v>
      </c>
      <c r="G3165" s="66" t="s">
        <v>42</v>
      </c>
      <c r="H3165" s="68">
        <v>4.0787403250716003E-2</v>
      </c>
      <c r="I3165" s="87">
        <v>3031.5840995669</v>
      </c>
      <c r="J3165" s="69" t="str">
        <f>_xlfn.XLOOKUP(SimpleBB[[#This Row],[customer_code]],'Input  - indicative charges'!$B$13:$B$69,'Input  - indicative charges'!$E$13:$E$69)</f>
        <v>South Island generation</v>
      </c>
      <c r="K3165" s="70">
        <f t="shared" si="49"/>
        <v>2802.5586521841478</v>
      </c>
    </row>
    <row r="3166" spans="1:11" x14ac:dyDescent="0.25">
      <c r="A3166" s="65">
        <v>44287</v>
      </c>
      <c r="B3166" s="66" t="s">
        <v>140</v>
      </c>
      <c r="C3166" s="66" t="s">
        <v>137</v>
      </c>
      <c r="D3166" s="67">
        <v>364882.08</v>
      </c>
      <c r="E3166" s="66">
        <v>0.20369999999999999</v>
      </c>
      <c r="F3166" s="67">
        <v>74326.479695999995</v>
      </c>
      <c r="G3166" s="66" t="s">
        <v>44</v>
      </c>
      <c r="H3166" s="68">
        <v>1.9341044489120101E-7</v>
      </c>
      <c r="I3166" s="87">
        <v>1.43755175052002E-2</v>
      </c>
      <c r="J3166" s="69" t="str">
        <f>_xlfn.XLOOKUP(SimpleBB[[#This Row],[customer_code]],'Input  - indicative charges'!$B$13:$B$69,'Input  - indicative charges'!$E$13:$E$69)</f>
        <v>Major Industrial</v>
      </c>
      <c r="K3166" s="70">
        <f t="shared" si="49"/>
        <v>1.3289498044794198E-2</v>
      </c>
    </row>
    <row r="3167" spans="1:11" x14ac:dyDescent="0.25">
      <c r="A3167" s="65">
        <v>44287</v>
      </c>
      <c r="B3167" s="66" t="s">
        <v>140</v>
      </c>
      <c r="C3167" s="66" t="s">
        <v>137</v>
      </c>
      <c r="D3167" s="67">
        <v>364882.08</v>
      </c>
      <c r="E3167" s="66">
        <v>0.20369999999999999</v>
      </c>
      <c r="F3167" s="67">
        <v>74326.479695999995</v>
      </c>
      <c r="G3167" s="66" t="s">
        <v>46</v>
      </c>
      <c r="H3167" s="68">
        <v>7.00626534065496E-7</v>
      </c>
      <c r="I3167" s="87">
        <v>5.2075103858697902E-2</v>
      </c>
      <c r="J3167" s="69" t="str">
        <f>_xlfn.XLOOKUP(SimpleBB[[#This Row],[customer_code]],'Input  - indicative charges'!$B$13:$B$69,'Input  - indicative charges'!$E$13:$E$69)</f>
        <v>Upper South Island distributor</v>
      </c>
      <c r="K3167" s="70">
        <f t="shared" si="49"/>
        <v>4.8141014099998672E-2</v>
      </c>
    </row>
    <row r="3168" spans="1:11" x14ac:dyDescent="0.25">
      <c r="A3168" s="65">
        <v>44287</v>
      </c>
      <c r="B3168" s="66" t="s">
        <v>140</v>
      </c>
      <c r="C3168" s="66" t="s">
        <v>137</v>
      </c>
      <c r="D3168" s="67">
        <v>364882.08</v>
      </c>
      <c r="E3168" s="66">
        <v>0.20369999999999999</v>
      </c>
      <c r="F3168" s="67">
        <v>74326.479695999995</v>
      </c>
      <c r="G3168" s="66" t="s">
        <v>48</v>
      </c>
      <c r="H3168" s="68">
        <v>5.15400259022048E-2</v>
      </c>
      <c r="I3168" s="87">
        <v>3830.7886887515401</v>
      </c>
      <c r="J3168" s="69" t="str">
        <f>_xlfn.XLOOKUP(SimpleBB[[#This Row],[customer_code]],'Input  - indicative charges'!$B$13:$B$69,'Input  - indicative charges'!$E$13:$E$69)</f>
        <v>North Island generation</v>
      </c>
      <c r="K3168" s="70">
        <f t="shared" si="49"/>
        <v>3541.3861637167083</v>
      </c>
    </row>
    <row r="3169" spans="1:11" x14ac:dyDescent="0.25">
      <c r="A3169" s="65">
        <v>44287</v>
      </c>
      <c r="B3169" s="66" t="s">
        <v>140</v>
      </c>
      <c r="C3169" s="66" t="s">
        <v>137</v>
      </c>
      <c r="D3169" s="67">
        <v>364882.08</v>
      </c>
      <c r="E3169" s="66">
        <v>0.20369999999999999</v>
      </c>
      <c r="F3169" s="67">
        <v>74326.479695999995</v>
      </c>
      <c r="G3169" s="66" t="s">
        <v>50</v>
      </c>
      <c r="H3169" s="68">
        <v>1.08574885820575E-2</v>
      </c>
      <c r="I3169" s="87">
        <v>806.99890464384896</v>
      </c>
      <c r="J3169" s="69" t="str">
        <f>_xlfn.XLOOKUP(SimpleBB[[#This Row],[customer_code]],'Input  - indicative charges'!$B$13:$B$69,'Input  - indicative charges'!$E$13:$E$69)</f>
        <v>North Island generation</v>
      </c>
      <c r="K3169" s="70">
        <f t="shared" si="49"/>
        <v>746.03299404949905</v>
      </c>
    </row>
    <row r="3170" spans="1:11" x14ac:dyDescent="0.25">
      <c r="A3170" s="65">
        <v>44287</v>
      </c>
      <c r="B3170" s="66" t="s">
        <v>140</v>
      </c>
      <c r="C3170" s="66" t="s">
        <v>137</v>
      </c>
      <c r="D3170" s="67">
        <v>364882.08</v>
      </c>
      <c r="E3170" s="66">
        <v>0.20369999999999999</v>
      </c>
      <c r="F3170" s="67">
        <v>74326.479695999995</v>
      </c>
      <c r="G3170" s="66" t="s">
        <v>52</v>
      </c>
      <c r="H3170" s="68">
        <v>2.1925043255719898E-2</v>
      </c>
      <c r="I3170" s="87">
        <v>1629.61128238019</v>
      </c>
      <c r="J3170" s="69" t="str">
        <f>_xlfn.XLOOKUP(SimpleBB[[#This Row],[customer_code]],'Input  - indicative charges'!$B$13:$B$69,'Input  - indicative charges'!$E$13:$E$69)</f>
        <v>North Island generation</v>
      </c>
      <c r="K3170" s="70">
        <f t="shared" si="49"/>
        <v>1506.4999185686358</v>
      </c>
    </row>
    <row r="3171" spans="1:11" x14ac:dyDescent="0.25">
      <c r="A3171" s="65">
        <v>44287</v>
      </c>
      <c r="B3171" s="66" t="s">
        <v>140</v>
      </c>
      <c r="C3171" s="66" t="s">
        <v>137</v>
      </c>
      <c r="D3171" s="67">
        <v>364882.08</v>
      </c>
      <c r="E3171" s="66">
        <v>0.20369999999999999</v>
      </c>
      <c r="F3171" s="67">
        <v>74326.479695999995</v>
      </c>
      <c r="G3171" s="66" t="s">
        <v>54</v>
      </c>
      <c r="H3171" s="68">
        <v>5.4456996018063303E-8</v>
      </c>
      <c r="I3171" s="87">
        <v>4.0475968088417302E-3</v>
      </c>
      <c r="J3171" s="69" t="str">
        <f>_xlfn.XLOOKUP(SimpleBB[[#This Row],[customer_code]],'Input  - indicative charges'!$B$13:$B$69,'Input  - indicative charges'!$E$13:$E$69)</f>
        <v>Upper South Island distributor</v>
      </c>
      <c r="K3171" s="70">
        <f t="shared" si="49"/>
        <v>3.7418151978013464E-3</v>
      </c>
    </row>
    <row r="3172" spans="1:11" x14ac:dyDescent="0.25">
      <c r="A3172" s="65">
        <v>44287</v>
      </c>
      <c r="B3172" s="66" t="s">
        <v>140</v>
      </c>
      <c r="C3172" s="66" t="s">
        <v>137</v>
      </c>
      <c r="D3172" s="67">
        <v>364882.08</v>
      </c>
      <c r="E3172" s="66">
        <v>0.20369999999999999</v>
      </c>
      <c r="F3172" s="67">
        <v>74326.479695999995</v>
      </c>
      <c r="G3172" s="66" t="s">
        <v>56</v>
      </c>
      <c r="H3172" s="68">
        <v>1.20431772980121E-5</v>
      </c>
      <c r="I3172" s="87">
        <v>0.89512697291602905</v>
      </c>
      <c r="J3172" s="69" t="str">
        <f>_xlfn.XLOOKUP(SimpleBB[[#This Row],[customer_code]],'Input  - indicative charges'!$B$13:$B$69,'Input  - indicative charges'!$E$13:$E$69)</f>
        <v>Upper North Island distributor</v>
      </c>
      <c r="K3172" s="70">
        <f t="shared" si="49"/>
        <v>0.8275032987234674</v>
      </c>
    </row>
    <row r="3173" spans="1:11" x14ac:dyDescent="0.25">
      <c r="A3173" s="65">
        <v>44287</v>
      </c>
      <c r="B3173" s="66" t="s">
        <v>140</v>
      </c>
      <c r="C3173" s="66" t="s">
        <v>137</v>
      </c>
      <c r="D3173" s="67">
        <v>364882.08</v>
      </c>
      <c r="E3173" s="66">
        <v>0.20369999999999999</v>
      </c>
      <c r="F3173" s="67">
        <v>74326.479695999995</v>
      </c>
      <c r="G3173" s="66" t="s">
        <v>58</v>
      </c>
      <c r="H3173" s="68">
        <v>1.35320615186597E-2</v>
      </c>
      <c r="I3173" s="87">
        <v>1005.79049571168</v>
      </c>
      <c r="J3173" s="69" t="str">
        <f>_xlfn.XLOOKUP(SimpleBB[[#This Row],[customer_code]],'Input  - indicative charges'!$B$13:$B$69,'Input  - indicative charges'!$E$13:$E$69)</f>
        <v>North Island generation</v>
      </c>
      <c r="K3173" s="70">
        <f t="shared" si="49"/>
        <v>929.80658410368721</v>
      </c>
    </row>
    <row r="3174" spans="1:11" x14ac:dyDescent="0.25">
      <c r="A3174" s="65">
        <v>44287</v>
      </c>
      <c r="B3174" s="66" t="s">
        <v>140</v>
      </c>
      <c r="C3174" s="66" t="s">
        <v>137</v>
      </c>
      <c r="D3174" s="67">
        <v>364882.08</v>
      </c>
      <c r="E3174" s="66">
        <v>0.20369999999999999</v>
      </c>
      <c r="F3174" s="67">
        <v>74326.479695999995</v>
      </c>
      <c r="G3174" s="66" t="s">
        <v>60</v>
      </c>
      <c r="H3174" s="68">
        <v>3.70741066651752E-6</v>
      </c>
      <c r="I3174" s="87">
        <v>0.27555878362964797</v>
      </c>
      <c r="J3174" s="69" t="str">
        <f>_xlfn.XLOOKUP(SimpleBB[[#This Row],[customer_code]],'Input  - indicative charges'!$B$13:$B$69,'Input  - indicative charges'!$E$13:$E$69)</f>
        <v>Major Industrial</v>
      </c>
      <c r="K3174" s="70">
        <f t="shared" si="49"/>
        <v>0.25474129296196596</v>
      </c>
    </row>
    <row r="3175" spans="1:11" x14ac:dyDescent="0.25">
      <c r="A3175" s="65">
        <v>44287</v>
      </c>
      <c r="B3175" s="66" t="s">
        <v>140</v>
      </c>
      <c r="C3175" s="66" t="s">
        <v>137</v>
      </c>
      <c r="D3175" s="67">
        <v>364882.08</v>
      </c>
      <c r="E3175" s="66">
        <v>0.20369999999999999</v>
      </c>
      <c r="F3175" s="67">
        <v>74326.479695999995</v>
      </c>
      <c r="G3175" s="66" t="s">
        <v>62</v>
      </c>
      <c r="H3175" s="68">
        <v>4.55683249582305E-6</v>
      </c>
      <c r="I3175" s="87">
        <v>0.33869331797886498</v>
      </c>
      <c r="J3175" s="69" t="str">
        <f>_xlfn.XLOOKUP(SimpleBB[[#This Row],[customer_code]],'Input  - indicative charges'!$B$13:$B$69,'Input  - indicative charges'!$E$13:$E$69)</f>
        <v>Major Industrial</v>
      </c>
      <c r="K3175" s="70">
        <f t="shared" si="49"/>
        <v>0.31310623672760096</v>
      </c>
    </row>
    <row r="3176" spans="1:11" x14ac:dyDescent="0.25">
      <c r="A3176" s="65">
        <v>44287</v>
      </c>
      <c r="B3176" s="66" t="s">
        <v>140</v>
      </c>
      <c r="C3176" s="66" t="s">
        <v>137</v>
      </c>
      <c r="D3176" s="67">
        <v>364882.08</v>
      </c>
      <c r="E3176" s="66">
        <v>0.20369999999999999</v>
      </c>
      <c r="F3176" s="67">
        <v>74326.479695999995</v>
      </c>
      <c r="G3176" s="66" t="s">
        <v>64</v>
      </c>
      <c r="H3176" s="68">
        <v>2.0580580183367101E-7</v>
      </c>
      <c r="I3176" s="87">
        <v>1.52968207513093E-2</v>
      </c>
      <c r="J3176" s="69" t="str">
        <f>_xlfn.XLOOKUP(SimpleBB[[#This Row],[customer_code]],'Input  - indicative charges'!$B$13:$B$69,'Input  - indicative charges'!$E$13:$E$69)</f>
        <v>Major Industrial</v>
      </c>
      <c r="K3176" s="70">
        <f t="shared" si="49"/>
        <v>1.4141200091930964E-2</v>
      </c>
    </row>
    <row r="3177" spans="1:11" x14ac:dyDescent="0.25">
      <c r="A3177" s="65">
        <v>44287</v>
      </c>
      <c r="B3177" s="66" t="s">
        <v>140</v>
      </c>
      <c r="C3177" s="66" t="s">
        <v>137</v>
      </c>
      <c r="D3177" s="67">
        <v>364882.08</v>
      </c>
      <c r="E3177" s="66">
        <v>0.20369999999999999</v>
      </c>
      <c r="F3177" s="67">
        <v>74326.479695999995</v>
      </c>
      <c r="G3177" s="66" t="s">
        <v>66</v>
      </c>
      <c r="H3177" s="68">
        <v>3.66867762423573E-6</v>
      </c>
      <c r="I3177" s="87">
        <v>0.27267989294892597</v>
      </c>
      <c r="J3177" s="69" t="str">
        <f>_xlfn.XLOOKUP(SimpleBB[[#This Row],[customer_code]],'Input  - indicative charges'!$B$13:$B$69,'Input  - indicative charges'!$E$13:$E$69)</f>
        <v>Upper South Island distributor</v>
      </c>
      <c r="K3177" s="70">
        <f t="shared" si="49"/>
        <v>0.25207989228134409</v>
      </c>
    </row>
    <row r="3178" spans="1:11" x14ac:dyDescent="0.25">
      <c r="A3178" s="65">
        <v>44287</v>
      </c>
      <c r="B3178" s="66" t="s">
        <v>140</v>
      </c>
      <c r="C3178" s="66" t="s">
        <v>137</v>
      </c>
      <c r="D3178" s="67">
        <v>364882.08</v>
      </c>
      <c r="E3178" s="66">
        <v>0.20369999999999999</v>
      </c>
      <c r="F3178" s="67">
        <v>74326.479695999995</v>
      </c>
      <c r="G3178" s="66" t="s">
        <v>68</v>
      </c>
      <c r="H3178" s="68">
        <v>0.217338297529</v>
      </c>
      <c r="I3178" s="87">
        <v>16153.9905584524</v>
      </c>
      <c r="J3178" s="69" t="str">
        <f>_xlfn.XLOOKUP(SimpleBB[[#This Row],[customer_code]],'Input  - indicative charges'!$B$13:$B$69,'Input  - indicative charges'!$E$13:$E$69)</f>
        <v>Major Industrial</v>
      </c>
      <c r="K3178" s="70">
        <f t="shared" si="49"/>
        <v>14933.613754393142</v>
      </c>
    </row>
    <row r="3179" spans="1:11" x14ac:dyDescent="0.25">
      <c r="A3179" s="65">
        <v>44287</v>
      </c>
      <c r="B3179" s="66" t="s">
        <v>140</v>
      </c>
      <c r="C3179" s="66" t="s">
        <v>137</v>
      </c>
      <c r="D3179" s="67">
        <v>364882.08</v>
      </c>
      <c r="E3179" s="66">
        <v>0.20369999999999999</v>
      </c>
      <c r="F3179" s="67">
        <v>74326.479695999995</v>
      </c>
      <c r="G3179" s="66" t="s">
        <v>70</v>
      </c>
      <c r="H3179" s="68">
        <v>1.2322327542887401E-4</v>
      </c>
      <c r="I3179" s="87">
        <v>9.1587522792388807</v>
      </c>
      <c r="J3179" s="69" t="str">
        <f>_xlfn.XLOOKUP(SimpleBB[[#This Row],[customer_code]],'Input  - indicative charges'!$B$13:$B$69,'Input  - indicative charges'!$E$13:$E$69)</f>
        <v>Lower North Island distributor</v>
      </c>
      <c r="K3179" s="70">
        <f t="shared" si="49"/>
        <v>8.466840965111011</v>
      </c>
    </row>
    <row r="3180" spans="1:11" x14ac:dyDescent="0.25">
      <c r="A3180" s="65">
        <v>44287</v>
      </c>
      <c r="B3180" s="66" t="s">
        <v>140</v>
      </c>
      <c r="C3180" s="66" t="s">
        <v>137</v>
      </c>
      <c r="D3180" s="67">
        <v>364882.08</v>
      </c>
      <c r="E3180" s="66">
        <v>0.20369999999999999</v>
      </c>
      <c r="F3180" s="67">
        <v>74326.479695999995</v>
      </c>
      <c r="G3180" s="66" t="s">
        <v>72</v>
      </c>
      <c r="H3180" s="68">
        <v>5.7312728448619597E-5</v>
      </c>
      <c r="I3180" s="87">
        <v>4.2598533473586899</v>
      </c>
      <c r="J3180" s="69" t="str">
        <f>_xlfn.XLOOKUP(SimpleBB[[#This Row],[customer_code]],'Input  - indicative charges'!$B$13:$B$69,'Input  - indicative charges'!$E$13:$E$69)</f>
        <v>Lower South Island distributor</v>
      </c>
      <c r="K3180" s="70">
        <f t="shared" si="49"/>
        <v>3.9380365061887161</v>
      </c>
    </row>
    <row r="3181" spans="1:11" x14ac:dyDescent="0.25">
      <c r="A3181" s="65">
        <v>44287</v>
      </c>
      <c r="B3181" s="66" t="s">
        <v>140</v>
      </c>
      <c r="C3181" s="66" t="s">
        <v>137</v>
      </c>
      <c r="D3181" s="67">
        <v>364882.08</v>
      </c>
      <c r="E3181" s="66">
        <v>0.20369999999999999</v>
      </c>
      <c r="F3181" s="67">
        <v>74326.479695999995</v>
      </c>
      <c r="G3181" s="66" t="s">
        <v>74</v>
      </c>
      <c r="H3181" s="68">
        <v>2.0631921813275799E-8</v>
      </c>
      <c r="I3181" s="87">
        <v>1.5334981177439E-3</v>
      </c>
      <c r="J3181" s="69" t="str">
        <f>_xlfn.XLOOKUP(SimpleBB[[#This Row],[customer_code]],'Input  - indicative charges'!$B$13:$B$69,'Input  - indicative charges'!$E$13:$E$69)</f>
        <v>Major Industrial</v>
      </c>
      <c r="K3181" s="70">
        <f t="shared" si="49"/>
        <v>1.4176477632948581E-3</v>
      </c>
    </row>
    <row r="3182" spans="1:11" x14ac:dyDescent="0.25">
      <c r="A3182" s="65">
        <v>44287</v>
      </c>
      <c r="B3182" s="66" t="s">
        <v>140</v>
      </c>
      <c r="C3182" s="66" t="s">
        <v>137</v>
      </c>
      <c r="D3182" s="67">
        <v>364882.08</v>
      </c>
      <c r="E3182" s="66">
        <v>0.20369999999999999</v>
      </c>
      <c r="F3182" s="67">
        <v>74326.479695999995</v>
      </c>
      <c r="G3182" s="66" t="s">
        <v>76</v>
      </c>
      <c r="H3182" s="68">
        <v>3.2689185044007102E-7</v>
      </c>
      <c r="I3182" s="87">
        <v>2.4296720484521798E-2</v>
      </c>
      <c r="J3182" s="69" t="str">
        <f>_xlfn.XLOOKUP(SimpleBB[[#This Row],[customer_code]],'Input  - indicative charges'!$B$13:$B$69,'Input  - indicative charges'!$E$13:$E$69)</f>
        <v>Lower North Island distributor</v>
      </c>
      <c r="K3182" s="70">
        <f t="shared" si="49"/>
        <v>2.2461189258554407E-2</v>
      </c>
    </row>
    <row r="3183" spans="1:11" x14ac:dyDescent="0.25">
      <c r="A3183" s="65">
        <v>44287</v>
      </c>
      <c r="B3183" s="66" t="s">
        <v>140</v>
      </c>
      <c r="C3183" s="66" t="s">
        <v>137</v>
      </c>
      <c r="D3183" s="67">
        <v>364882.08</v>
      </c>
      <c r="E3183" s="66">
        <v>0.20369999999999999</v>
      </c>
      <c r="F3183" s="67">
        <v>74326.479695999995</v>
      </c>
      <c r="G3183" s="66" t="s">
        <v>78</v>
      </c>
      <c r="H3183" s="68">
        <v>1.8302406467187502E-8</v>
      </c>
      <c r="I3183" s="87">
        <v>1.36035344267135E-3</v>
      </c>
      <c r="J3183" s="69" t="str">
        <f>_xlfn.XLOOKUP(SimpleBB[[#This Row],[customer_code]],'Input  - indicative charges'!$B$13:$B$69,'Input  - indicative charges'!$E$13:$E$69)</f>
        <v>North Island generation</v>
      </c>
      <c r="K3183" s="70">
        <f t="shared" si="49"/>
        <v>1.2575835555186292E-3</v>
      </c>
    </row>
    <row r="3184" spans="1:11" x14ac:dyDescent="0.25">
      <c r="A3184" s="65">
        <v>44287</v>
      </c>
      <c r="B3184" s="66" t="s">
        <v>140</v>
      </c>
      <c r="C3184" s="66" t="s">
        <v>137</v>
      </c>
      <c r="D3184" s="67">
        <v>364882.08</v>
      </c>
      <c r="E3184" s="66">
        <v>0.20369999999999999</v>
      </c>
      <c r="F3184" s="67">
        <v>74326.479695999995</v>
      </c>
      <c r="G3184" s="66" t="s">
        <v>80</v>
      </c>
      <c r="H3184" s="68">
        <v>4.4259541593574497E-9</v>
      </c>
      <c r="I3184" s="87">
        <v>3.2896559196090799E-4</v>
      </c>
      <c r="J3184" s="69" t="str">
        <f>_xlfn.XLOOKUP(SimpleBB[[#This Row],[customer_code]],'Input  - indicative charges'!$B$13:$B$69,'Input  - indicative charges'!$E$13:$E$69)</f>
        <v>Major Industrial</v>
      </c>
      <c r="K3184" s="70">
        <f t="shared" si="49"/>
        <v>3.0411340597565284E-4</v>
      </c>
    </row>
    <row r="3185" spans="1:11" x14ac:dyDescent="0.25">
      <c r="A3185" s="65">
        <v>44287</v>
      </c>
      <c r="B3185" s="66" t="s">
        <v>140</v>
      </c>
      <c r="C3185" s="66" t="s">
        <v>137</v>
      </c>
      <c r="D3185" s="67">
        <v>364882.08</v>
      </c>
      <c r="E3185" s="66">
        <v>0.20369999999999999</v>
      </c>
      <c r="F3185" s="67">
        <v>74326.479695999995</v>
      </c>
      <c r="G3185" s="66" t="s">
        <v>82</v>
      </c>
      <c r="H3185" s="68">
        <v>7.7000947389309902E-4</v>
      </c>
      <c r="I3185" s="87">
        <v>57.232093527043098</v>
      </c>
      <c r="J3185" s="69" t="str">
        <f>_xlfn.XLOOKUP(SimpleBB[[#This Row],[customer_code]],'Input  - indicative charges'!$B$13:$B$69,'Input  - indicative charges'!$E$13:$E$69)</f>
        <v>Major Industrial</v>
      </c>
      <c r="K3185" s="70">
        <f t="shared" si="49"/>
        <v>52.908411453847386</v>
      </c>
    </row>
    <row r="3186" spans="1:11" x14ac:dyDescent="0.25">
      <c r="A3186" s="65">
        <v>44287</v>
      </c>
      <c r="B3186" s="66" t="s">
        <v>140</v>
      </c>
      <c r="C3186" s="66" t="s">
        <v>137</v>
      </c>
      <c r="D3186" s="67">
        <v>364882.08</v>
      </c>
      <c r="E3186" s="66">
        <v>0.20369999999999999</v>
      </c>
      <c r="F3186" s="67">
        <v>74326.479695999995</v>
      </c>
      <c r="G3186" s="66" t="s">
        <v>84</v>
      </c>
      <c r="H3186" s="68">
        <v>6.6506445990664997E-11</v>
      </c>
      <c r="I3186" s="87">
        <v>4.9431900075782798E-6</v>
      </c>
      <c r="J3186" s="69" t="str">
        <f>_xlfn.XLOOKUP(SimpleBB[[#This Row],[customer_code]],'Input  - indicative charges'!$B$13:$B$69,'Input  - indicative charges'!$E$13:$E$69)</f>
        <v>Major Industrial</v>
      </c>
      <c r="K3186" s="70">
        <f t="shared" si="49"/>
        <v>4.5697495006349614E-6</v>
      </c>
    </row>
    <row r="3187" spans="1:11" x14ac:dyDescent="0.25">
      <c r="A3187" s="65">
        <v>44287</v>
      </c>
      <c r="B3187" s="66" t="s">
        <v>140</v>
      </c>
      <c r="C3187" s="66" t="s">
        <v>137</v>
      </c>
      <c r="D3187" s="67">
        <v>364882.08</v>
      </c>
      <c r="E3187" s="66">
        <v>0.20369999999999999</v>
      </c>
      <c r="F3187" s="67">
        <v>74326.479695999995</v>
      </c>
      <c r="G3187" s="66" t="s">
        <v>86</v>
      </c>
      <c r="H3187" s="68">
        <v>8.0028929280304901E-5</v>
      </c>
      <c r="I3187" s="87">
        <v>5.9482685872451997</v>
      </c>
      <c r="J3187" s="69" t="str">
        <f>_xlfn.XLOOKUP(SimpleBB[[#This Row],[customer_code]],'Input  - indicative charges'!$B$13:$B$69,'Input  - indicative charges'!$E$13:$E$69)</f>
        <v>North Island generation</v>
      </c>
      <c r="K3187" s="70">
        <f t="shared" si="49"/>
        <v>5.4988979514309975</v>
      </c>
    </row>
    <row r="3188" spans="1:11" x14ac:dyDescent="0.25">
      <c r="A3188" s="65">
        <v>44287</v>
      </c>
      <c r="B3188" s="66" t="s">
        <v>140</v>
      </c>
      <c r="C3188" s="66" t="s">
        <v>137</v>
      </c>
      <c r="D3188" s="67">
        <v>364882.08</v>
      </c>
      <c r="E3188" s="66">
        <v>0.20369999999999999</v>
      </c>
      <c r="F3188" s="67">
        <v>74326.479695999995</v>
      </c>
      <c r="G3188" s="66" t="s">
        <v>88</v>
      </c>
      <c r="H3188" s="68">
        <v>7.8741246023029607E-3</v>
      </c>
      <c r="I3188" s="87">
        <v>585.25596237684499</v>
      </c>
      <c r="J3188" s="69" t="str">
        <f>_xlfn.XLOOKUP(SimpleBB[[#This Row],[customer_code]],'Input  - indicative charges'!$B$13:$B$69,'Input  - indicative charges'!$E$13:$E$69)</f>
        <v>North Island generation</v>
      </c>
      <c r="K3188" s="70">
        <f t="shared" si="49"/>
        <v>541.04194613499669</v>
      </c>
    </row>
    <row r="3189" spans="1:11" x14ac:dyDescent="0.25">
      <c r="A3189" s="65">
        <v>44287</v>
      </c>
      <c r="B3189" s="66" t="s">
        <v>140</v>
      </c>
      <c r="C3189" s="66" t="s">
        <v>137</v>
      </c>
      <c r="D3189" s="67">
        <v>364882.08</v>
      </c>
      <c r="E3189" s="66">
        <v>0.20369999999999999</v>
      </c>
      <c r="F3189" s="67">
        <v>74326.479695999995</v>
      </c>
      <c r="G3189" s="66" t="s">
        <v>90</v>
      </c>
      <c r="H3189" s="68">
        <v>6.7056145179411902E-7</v>
      </c>
      <c r="I3189" s="87">
        <v>4.9840472131695901E-2</v>
      </c>
      <c r="J3189" s="69" t="str">
        <f>_xlfn.XLOOKUP(SimpleBB[[#This Row],[customer_code]],'Input  - indicative charges'!$B$13:$B$69,'Input  - indicative charges'!$E$13:$E$69)</f>
        <v>Upper South Island distributor</v>
      </c>
      <c r="K3189" s="70">
        <f t="shared" si="49"/>
        <v>4.6075200889720461E-2</v>
      </c>
    </row>
    <row r="3190" spans="1:11" x14ac:dyDescent="0.25">
      <c r="A3190" s="65">
        <v>44287</v>
      </c>
      <c r="B3190" s="66" t="s">
        <v>140</v>
      </c>
      <c r="C3190" s="66" t="s">
        <v>137</v>
      </c>
      <c r="D3190" s="67">
        <v>364882.08</v>
      </c>
      <c r="E3190" s="66">
        <v>0.20369999999999999</v>
      </c>
      <c r="F3190" s="67">
        <v>74326.479695999995</v>
      </c>
      <c r="G3190" s="66" t="s">
        <v>92</v>
      </c>
      <c r="H3190" s="68">
        <v>6.4400443232687295E-5</v>
      </c>
      <c r="I3190" s="87">
        <v>4.7866582363477299</v>
      </c>
      <c r="J3190" s="69" t="str">
        <f>_xlfn.XLOOKUP(SimpleBB[[#This Row],[customer_code]],'Input  - indicative charges'!$B$13:$B$69,'Input  - indicative charges'!$E$13:$E$69)</f>
        <v>North Island generation</v>
      </c>
      <c r="K3190" s="70">
        <f t="shared" si="49"/>
        <v>4.4250431506225834</v>
      </c>
    </row>
    <row r="3191" spans="1:11" x14ac:dyDescent="0.25">
      <c r="A3191" s="65">
        <v>44287</v>
      </c>
      <c r="B3191" s="66" t="s">
        <v>140</v>
      </c>
      <c r="C3191" s="66" t="s">
        <v>137</v>
      </c>
      <c r="D3191" s="67">
        <v>364882.08</v>
      </c>
      <c r="E3191" s="66">
        <v>0.20369999999999999</v>
      </c>
      <c r="F3191" s="67">
        <v>74326.479695999995</v>
      </c>
      <c r="G3191" s="66" t="s">
        <v>94</v>
      </c>
      <c r="H3191" s="68">
        <v>3.4109433037160199E-4</v>
      </c>
      <c r="I3191" s="87">
        <v>25.352340820785599</v>
      </c>
      <c r="J3191" s="69" t="str">
        <f>_xlfn.XLOOKUP(SimpleBB[[#This Row],[customer_code]],'Input  - indicative charges'!$B$13:$B$69,'Input  - indicative charges'!$E$13:$E$69)</f>
        <v>North Island generation</v>
      </c>
      <c r="K3191" s="70">
        <f t="shared" si="49"/>
        <v>23.437061215146443</v>
      </c>
    </row>
    <row r="3192" spans="1:11" x14ac:dyDescent="0.25">
      <c r="A3192" s="65">
        <v>44287</v>
      </c>
      <c r="B3192" s="66" t="s">
        <v>140</v>
      </c>
      <c r="C3192" s="66" t="s">
        <v>137</v>
      </c>
      <c r="D3192" s="67">
        <v>364882.08</v>
      </c>
      <c r="E3192" s="66">
        <v>0.20369999999999999</v>
      </c>
      <c r="F3192" s="67">
        <v>74326.479695999995</v>
      </c>
      <c r="G3192" s="66" t="s">
        <v>96</v>
      </c>
      <c r="H3192" s="68">
        <v>1.57845650821045E-6</v>
      </c>
      <c r="I3192" s="87">
        <v>0.117321115608523</v>
      </c>
      <c r="J3192" s="69" t="str">
        <f>_xlfn.XLOOKUP(SimpleBB[[#This Row],[customer_code]],'Input  - indicative charges'!$B$13:$B$69,'Input  - indicative charges'!$E$13:$E$69)</f>
        <v>Upper North Island distributor</v>
      </c>
      <c r="K3192" s="70">
        <f t="shared" si="49"/>
        <v>0.10845792062292975</v>
      </c>
    </row>
    <row r="3193" spans="1:11" x14ac:dyDescent="0.25">
      <c r="A3193" s="65">
        <v>44287</v>
      </c>
      <c r="B3193" s="66" t="s">
        <v>140</v>
      </c>
      <c r="C3193" s="66" t="s">
        <v>137</v>
      </c>
      <c r="D3193" s="67">
        <v>364882.08</v>
      </c>
      <c r="E3193" s="66">
        <v>0.20369999999999999</v>
      </c>
      <c r="F3193" s="67">
        <v>74326.479695999995</v>
      </c>
      <c r="G3193" s="66" t="s">
        <v>98</v>
      </c>
      <c r="H3193" s="68">
        <v>6.3850655464494402E-6</v>
      </c>
      <c r="I3193" s="87">
        <v>0.47457944469580299</v>
      </c>
      <c r="J3193" s="69" t="str">
        <f>_xlfn.XLOOKUP(SimpleBB[[#This Row],[customer_code]],'Input  - indicative charges'!$B$13:$B$69,'Input  - indicative charges'!$E$13:$E$69)</f>
        <v>Major Industrial</v>
      </c>
      <c r="K3193" s="70">
        <f t="shared" si="49"/>
        <v>0.43872664758697721</v>
      </c>
    </row>
    <row r="3194" spans="1:11" x14ac:dyDescent="0.25">
      <c r="A3194" s="65">
        <v>44287</v>
      </c>
      <c r="B3194" s="66" t="s">
        <v>140</v>
      </c>
      <c r="C3194" s="66" t="s">
        <v>137</v>
      </c>
      <c r="D3194" s="67">
        <v>364882.08</v>
      </c>
      <c r="E3194" s="66">
        <v>0.20369999999999999</v>
      </c>
      <c r="F3194" s="67">
        <v>74326.479695999995</v>
      </c>
      <c r="G3194" s="66" t="s">
        <v>100</v>
      </c>
      <c r="H3194" s="68">
        <v>2.9817752684692102E-4</v>
      </c>
      <c r="I3194" s="87">
        <v>22.1624858949911</v>
      </c>
      <c r="J3194" s="69" t="str">
        <f>_xlfn.XLOOKUP(SimpleBB[[#This Row],[customer_code]],'Input  - indicative charges'!$B$13:$B$69,'Input  - indicative charges'!$E$13:$E$69)</f>
        <v>North Island generation</v>
      </c>
      <c r="K3194" s="70">
        <f t="shared" si="49"/>
        <v>20.488188537401907</v>
      </c>
    </row>
    <row r="3195" spans="1:11" x14ac:dyDescent="0.25">
      <c r="A3195" s="65">
        <v>44287</v>
      </c>
      <c r="B3195" s="66" t="s">
        <v>140</v>
      </c>
      <c r="C3195" s="66" t="s">
        <v>137</v>
      </c>
      <c r="D3195" s="67">
        <v>364882.08</v>
      </c>
      <c r="E3195" s="66">
        <v>0.20369999999999999</v>
      </c>
      <c r="F3195" s="67">
        <v>74326.479695999995</v>
      </c>
      <c r="G3195" s="66" t="s">
        <v>102</v>
      </c>
      <c r="H3195" s="68">
        <v>1.9194678174619499E-3</v>
      </c>
      <c r="I3195" s="87">
        <v>142.66728576171101</v>
      </c>
      <c r="J3195" s="69" t="str">
        <f>_xlfn.XLOOKUP(SimpleBB[[#This Row],[customer_code]],'Input  - indicative charges'!$B$13:$B$69,'Input  - indicative charges'!$E$13:$E$69)</f>
        <v>Lower North Island distributor</v>
      </c>
      <c r="K3195" s="70">
        <f t="shared" si="49"/>
        <v>131.8892773425724</v>
      </c>
    </row>
    <row r="3196" spans="1:11" x14ac:dyDescent="0.25">
      <c r="A3196" s="65">
        <v>44287</v>
      </c>
      <c r="B3196" s="66" t="s">
        <v>140</v>
      </c>
      <c r="C3196" s="66" t="s">
        <v>137</v>
      </c>
      <c r="D3196" s="67">
        <v>364882.08</v>
      </c>
      <c r="E3196" s="66">
        <v>0.20369999999999999</v>
      </c>
      <c r="F3196" s="67">
        <v>74326.479695999995</v>
      </c>
      <c r="G3196" s="66" t="s">
        <v>104</v>
      </c>
      <c r="H3196" s="68">
        <v>0.346527456200102</v>
      </c>
      <c r="I3196" s="87">
        <v>25756.165937363399</v>
      </c>
      <c r="J3196" s="69" t="str">
        <f>_xlfn.XLOOKUP(SimpleBB[[#This Row],[customer_code]],'Input  - indicative charges'!$B$13:$B$69,'Input  - indicative charges'!$E$13:$E$69)</f>
        <v>Lower North Island distributor</v>
      </c>
      <c r="K3196" s="70">
        <f t="shared" si="49"/>
        <v>23810.378773645338</v>
      </c>
    </row>
    <row r="3197" spans="1:11" x14ac:dyDescent="0.25">
      <c r="A3197" s="65">
        <v>44287</v>
      </c>
      <c r="B3197" s="66" t="s">
        <v>140</v>
      </c>
      <c r="C3197" s="66" t="s">
        <v>137</v>
      </c>
      <c r="D3197" s="67">
        <v>364882.08</v>
      </c>
      <c r="E3197" s="66">
        <v>0.20369999999999999</v>
      </c>
      <c r="F3197" s="67">
        <v>74326.479695999995</v>
      </c>
      <c r="G3197" s="66" t="s">
        <v>106</v>
      </c>
      <c r="H3197" s="68">
        <v>9.3693639513381201E-5</v>
      </c>
      <c r="I3197" s="87">
        <v>6.9639183949356704</v>
      </c>
      <c r="J3197" s="69" t="str">
        <f>_xlfn.XLOOKUP(SimpleBB[[#This Row],[customer_code]],'Input  - indicative charges'!$B$13:$B$69,'Input  - indicative charges'!$E$13:$E$69)</f>
        <v>Upper North Island distributor</v>
      </c>
      <c r="K3197" s="70">
        <f t="shared" si="49"/>
        <v>6.4378190113939198</v>
      </c>
    </row>
    <row r="3198" spans="1:11" x14ac:dyDescent="0.25">
      <c r="A3198" s="65">
        <v>44287</v>
      </c>
      <c r="B3198" s="66" t="s">
        <v>140</v>
      </c>
      <c r="C3198" s="66" t="s">
        <v>137</v>
      </c>
      <c r="D3198" s="67">
        <v>364882.08</v>
      </c>
      <c r="E3198" s="66">
        <v>0.20369999999999999</v>
      </c>
      <c r="F3198" s="67">
        <v>74326.479695999995</v>
      </c>
      <c r="G3198" s="66" t="s">
        <v>108</v>
      </c>
      <c r="H3198" s="68">
        <v>2.22056629426886E-6</v>
      </c>
      <c r="I3198" s="87">
        <v>0.16504687558459699</v>
      </c>
      <c r="J3198" s="69" t="str">
        <f>_xlfn.XLOOKUP(SimpleBB[[#This Row],[customer_code]],'Input  - indicative charges'!$B$13:$B$69,'Input  - indicative charges'!$E$13:$E$69)</f>
        <v>Lower North Island distributor</v>
      </c>
      <c r="K3198" s="70">
        <f t="shared" si="49"/>
        <v>0.15257816837463109</v>
      </c>
    </row>
    <row r="3199" spans="1:11" x14ac:dyDescent="0.25">
      <c r="A3199" s="65">
        <v>44287</v>
      </c>
      <c r="B3199" s="66" t="s">
        <v>140</v>
      </c>
      <c r="C3199" s="66" t="s">
        <v>137</v>
      </c>
      <c r="D3199" s="67">
        <v>364882.08</v>
      </c>
      <c r="E3199" s="66">
        <v>0.20369999999999999</v>
      </c>
      <c r="F3199" s="67">
        <v>74326.479695999995</v>
      </c>
      <c r="G3199" s="66" t="s">
        <v>110</v>
      </c>
      <c r="H3199" s="68">
        <v>2.61463377950226E-7</v>
      </c>
      <c r="I3199" s="87">
        <v>1.9433652452464999E-2</v>
      </c>
      <c r="J3199" s="69" t="str">
        <f>_xlfn.XLOOKUP(SimpleBB[[#This Row],[customer_code]],'Input  - indicative charges'!$B$13:$B$69,'Input  - indicative charges'!$E$13:$E$69)</f>
        <v>Lower South Island distributor</v>
      </c>
      <c r="K3199" s="70">
        <f t="shared" si="49"/>
        <v>1.7965508801809697E-2</v>
      </c>
    </row>
    <row r="3200" spans="1:11" x14ac:dyDescent="0.25">
      <c r="A3200" s="65">
        <v>44287</v>
      </c>
      <c r="B3200" s="66" t="s">
        <v>140</v>
      </c>
      <c r="C3200" s="66" t="s">
        <v>137</v>
      </c>
      <c r="D3200" s="67">
        <v>364882.08</v>
      </c>
      <c r="E3200" s="66">
        <v>0.20369999999999999</v>
      </c>
      <c r="F3200" s="67">
        <v>74326.479695999995</v>
      </c>
      <c r="G3200" s="66" t="s">
        <v>112</v>
      </c>
      <c r="H3200" s="68">
        <v>6.5047116279893999E-3</v>
      </c>
      <c r="I3200" s="87">
        <v>483.47231674608901</v>
      </c>
      <c r="J3200" s="69" t="str">
        <f>_xlfn.XLOOKUP(SimpleBB[[#This Row],[customer_code]],'Input  - indicative charges'!$B$13:$B$69,'Input  - indicative charges'!$E$13:$E$69)</f>
        <v>North Island generation</v>
      </c>
      <c r="K3200" s="70">
        <f t="shared" si="49"/>
        <v>446.94769463325781</v>
      </c>
    </row>
    <row r="3201" spans="1:11" x14ac:dyDescent="0.25">
      <c r="A3201" s="65">
        <v>44287</v>
      </c>
      <c r="B3201" s="66" t="s">
        <v>140</v>
      </c>
      <c r="C3201" s="66" t="s">
        <v>137</v>
      </c>
      <c r="D3201" s="67">
        <v>364882.08</v>
      </c>
      <c r="E3201" s="66">
        <v>0.20369999999999999</v>
      </c>
      <c r="F3201" s="67">
        <v>74326.479695999995</v>
      </c>
      <c r="G3201" s="66" t="s">
        <v>114</v>
      </c>
      <c r="H3201" s="68">
        <v>1.5736084948802E-3</v>
      </c>
      <c r="I3201" s="87">
        <v>116.960779844166</v>
      </c>
      <c r="J3201" s="69" t="str">
        <f>_xlfn.XLOOKUP(SimpleBB[[#This Row],[customer_code]],'Input  - indicative charges'!$B$13:$B$69,'Input  - indicative charges'!$E$13:$E$69)</f>
        <v>Lower North Island distributor</v>
      </c>
      <c r="K3201" s="70">
        <f t="shared" si="49"/>
        <v>108.12480695003697</v>
      </c>
    </row>
    <row r="3202" spans="1:11" x14ac:dyDescent="0.25">
      <c r="A3202" s="65">
        <v>44287</v>
      </c>
      <c r="B3202" s="66" t="s">
        <v>140</v>
      </c>
      <c r="C3202" s="66" t="s">
        <v>137</v>
      </c>
      <c r="D3202" s="67">
        <v>364882.08</v>
      </c>
      <c r="E3202" s="66">
        <v>0.20369999999999999</v>
      </c>
      <c r="F3202" s="67">
        <v>74326.479695999995</v>
      </c>
      <c r="G3202" s="66" t="s">
        <v>116</v>
      </c>
      <c r="H3202" s="68">
        <v>2.40338082044383E-6</v>
      </c>
      <c r="I3202" s="87">
        <v>0.17863483575247399</v>
      </c>
      <c r="J3202" s="69" t="str">
        <f>_xlfn.XLOOKUP(SimpleBB[[#This Row],[customer_code]],'Input  - indicative charges'!$B$13:$B$69,'Input  - indicative charges'!$E$13:$E$69)</f>
        <v>Major Industrial</v>
      </c>
      <c r="K3202" s="70">
        <f t="shared" si="49"/>
        <v>0.16513960625110552</v>
      </c>
    </row>
    <row r="3203" spans="1:11" x14ac:dyDescent="0.25">
      <c r="A3203" s="65">
        <v>44287</v>
      </c>
      <c r="B3203" s="66" t="s">
        <v>140</v>
      </c>
      <c r="C3203" s="66" t="s">
        <v>137</v>
      </c>
      <c r="D3203" s="67">
        <v>364882.08</v>
      </c>
      <c r="E3203" s="66">
        <v>0.20369999999999999</v>
      </c>
      <c r="F3203" s="67">
        <v>74326.479695999995</v>
      </c>
      <c r="G3203" s="66" t="s">
        <v>118</v>
      </c>
      <c r="H3203" s="68">
        <v>1.49723505300722E-7</v>
      </c>
      <c r="I3203" s="87">
        <v>1.1128421076748E-2</v>
      </c>
      <c r="J3203" s="69" t="str">
        <f>_xlfn.XLOOKUP(SimpleBB[[#This Row],[customer_code]],'Input  - indicative charges'!$B$13:$B$69,'Input  - indicative charges'!$E$13:$E$69)</f>
        <v>Upper South Island distributor</v>
      </c>
      <c r="K3203" s="70">
        <f t="shared" si="49"/>
        <v>1.0287708257291672E-2</v>
      </c>
    </row>
    <row r="3204" spans="1:11" x14ac:dyDescent="0.25">
      <c r="A3204" s="65">
        <v>44287</v>
      </c>
      <c r="B3204" s="66" t="s">
        <v>140</v>
      </c>
      <c r="C3204" s="66" t="s">
        <v>137</v>
      </c>
      <c r="D3204" s="67">
        <v>364882.08</v>
      </c>
      <c r="E3204" s="66">
        <v>0.20369999999999999</v>
      </c>
      <c r="F3204" s="67">
        <v>74326.479695999995</v>
      </c>
      <c r="G3204" s="66" t="s">
        <v>120</v>
      </c>
      <c r="H3204" s="68">
        <v>4.6751421048887296E-6</v>
      </c>
      <c r="I3204" s="87">
        <v>0.34748685473492702</v>
      </c>
      <c r="J3204" s="69" t="str">
        <f>_xlfn.XLOOKUP(SimpleBB[[#This Row],[customer_code]],'Input  - indicative charges'!$B$13:$B$69,'Input  - indicative charges'!$E$13:$E$69)</f>
        <v>Lower North Island distributor</v>
      </c>
      <c r="K3204" s="70">
        <f t="shared" si="49"/>
        <v>0.32123545290950462</v>
      </c>
    </row>
    <row r="3205" spans="1:11" x14ac:dyDescent="0.25">
      <c r="A3205" s="65">
        <v>44287</v>
      </c>
      <c r="B3205" s="66" t="s">
        <v>140</v>
      </c>
      <c r="C3205" s="66" t="s">
        <v>137</v>
      </c>
      <c r="D3205" s="67">
        <v>364882.08</v>
      </c>
      <c r="E3205" s="66">
        <v>0.20369999999999999</v>
      </c>
      <c r="F3205" s="67">
        <v>74326.479695999995</v>
      </c>
      <c r="G3205" s="66" t="s">
        <v>241</v>
      </c>
      <c r="H3205" s="68">
        <v>6.9665199608234601E-4</v>
      </c>
      <c r="I3205" s="87">
        <v>51.779690441992301</v>
      </c>
      <c r="J3205" s="69" t="str">
        <f>_xlfn.XLOOKUP(SimpleBB[[#This Row],[customer_code]],'Input  - indicative charges'!$B$13:$B$69,'Input  - indicative charges'!$E$13:$E$69)</f>
        <v>North Island generation</v>
      </c>
      <c r="K3205" s="70">
        <f t="shared" si="49"/>
        <v>47.867918121207303</v>
      </c>
    </row>
    <row r="3206" spans="1:11" x14ac:dyDescent="0.25">
      <c r="A3206" s="65">
        <v>44317</v>
      </c>
      <c r="B3206" s="66" t="s">
        <v>140</v>
      </c>
      <c r="C3206" s="66" t="s">
        <v>137</v>
      </c>
      <c r="D3206" s="67">
        <v>394761.5</v>
      </c>
      <c r="E3206" s="66">
        <v>0.1762</v>
      </c>
      <c r="F3206" s="67">
        <v>69556.976299999995</v>
      </c>
      <c r="G3206" s="66" t="s">
        <v>8</v>
      </c>
      <c r="H3206" s="68">
        <v>8.4526024267668802E-7</v>
      </c>
      <c r="I3206" s="87">
        <v>5.8793746667194599E-2</v>
      </c>
      <c r="J3206" s="69" t="str">
        <f>_xlfn.XLOOKUP(SimpleBB[[#This Row],[customer_code]],'Input  - indicative charges'!$B$13:$B$69,'Input  - indicative charges'!$E$13:$E$69)</f>
        <v>Lower South Island distributor</v>
      </c>
      <c r="K3206" s="70">
        <f t="shared" si="49"/>
        <v>5.4352087227271383E-2</v>
      </c>
    </row>
    <row r="3207" spans="1:11" x14ac:dyDescent="0.25">
      <c r="A3207" s="65">
        <v>44317</v>
      </c>
      <c r="B3207" s="66" t="s">
        <v>140</v>
      </c>
      <c r="C3207" s="66" t="s">
        <v>137</v>
      </c>
      <c r="D3207" s="67">
        <v>394761.5</v>
      </c>
      <c r="E3207" s="66">
        <v>0.1762</v>
      </c>
      <c r="F3207" s="67">
        <v>69556.976299999995</v>
      </c>
      <c r="G3207" s="66" t="s">
        <v>10</v>
      </c>
      <c r="H3207" s="68">
        <v>5.2183262362289202E-8</v>
      </c>
      <c r="I3207" s="87">
        <v>3.6297099433904301E-3</v>
      </c>
      <c r="J3207" s="69" t="str">
        <f>_xlfn.XLOOKUP(SimpleBB[[#This Row],[customer_code]],'Input  - indicative charges'!$B$13:$B$69,'Input  - indicative charges'!$E$13:$E$69)</f>
        <v>Upper South Island distributor</v>
      </c>
      <c r="K3207" s="70">
        <f t="shared" si="49"/>
        <v>3.3554982057799254E-3</v>
      </c>
    </row>
    <row r="3208" spans="1:11" x14ac:dyDescent="0.25">
      <c r="A3208" s="65">
        <v>44317</v>
      </c>
      <c r="B3208" s="66" t="s">
        <v>140</v>
      </c>
      <c r="C3208" s="66" t="s">
        <v>137</v>
      </c>
      <c r="D3208" s="67">
        <v>394761.5</v>
      </c>
      <c r="E3208" s="66">
        <v>0.1762</v>
      </c>
      <c r="F3208" s="67">
        <v>69556.976299999995</v>
      </c>
      <c r="G3208" s="66" t="s">
        <v>12</v>
      </c>
      <c r="H3208" s="68">
        <v>4.6739306423901602E-7</v>
      </c>
      <c r="I3208" s="87">
        <v>3.2510448292057598E-2</v>
      </c>
      <c r="J3208" s="69" t="str">
        <f>_xlfn.XLOOKUP(SimpleBB[[#This Row],[customer_code]],'Input  - indicative charges'!$B$13:$B$69,'Input  - indicative charges'!$E$13:$E$69)</f>
        <v>Lower North Island distributor</v>
      </c>
      <c r="K3208" s="70">
        <f t="shared" si="49"/>
        <v>3.005439900555882E-2</v>
      </c>
    </row>
    <row r="3209" spans="1:11" x14ac:dyDescent="0.25">
      <c r="A3209" s="65">
        <v>44317</v>
      </c>
      <c r="B3209" s="66" t="s">
        <v>140</v>
      </c>
      <c r="C3209" s="66" t="s">
        <v>137</v>
      </c>
      <c r="D3209" s="67">
        <v>394761.5</v>
      </c>
      <c r="E3209" s="66">
        <v>0.1762</v>
      </c>
      <c r="F3209" s="67">
        <v>69556.976299999995</v>
      </c>
      <c r="G3209" s="66" t="s">
        <v>14</v>
      </c>
      <c r="H3209" s="68">
        <v>3.8507474209875404E-6</v>
      </c>
      <c r="I3209" s="87">
        <v>0.26784634709891603</v>
      </c>
      <c r="J3209" s="69" t="str">
        <f>_xlfn.XLOOKUP(SimpleBB[[#This Row],[customer_code]],'Input  - indicative charges'!$B$13:$B$69,'Input  - indicative charges'!$E$13:$E$69)</f>
        <v>Upper North Island distributor</v>
      </c>
      <c r="K3209" s="70">
        <f t="shared" si="49"/>
        <v>0.24761150371029655</v>
      </c>
    </row>
    <row r="3210" spans="1:11" x14ac:dyDescent="0.25">
      <c r="A3210" s="65">
        <v>44317</v>
      </c>
      <c r="B3210" s="66" t="s">
        <v>140</v>
      </c>
      <c r="C3210" s="66" t="s">
        <v>137</v>
      </c>
      <c r="D3210" s="67">
        <v>394761.5</v>
      </c>
      <c r="E3210" s="66">
        <v>0.1762</v>
      </c>
      <c r="F3210" s="67">
        <v>69556.976299999995</v>
      </c>
      <c r="G3210" s="66" t="s">
        <v>16</v>
      </c>
      <c r="H3210" s="68">
        <v>8.9316118287521798E-2</v>
      </c>
      <c r="I3210" s="87">
        <v>6212.5591229331503</v>
      </c>
      <c r="J3210" s="69" t="str">
        <f>_xlfn.XLOOKUP(SimpleBB[[#This Row],[customer_code]],'Input  - indicative charges'!$B$13:$B$69,'Input  - indicative charges'!$E$13:$E$69)</f>
        <v>South Island generation</v>
      </c>
      <c r="K3210" s="70">
        <f t="shared" si="49"/>
        <v>5743.2222726954042</v>
      </c>
    </row>
    <row r="3211" spans="1:11" x14ac:dyDescent="0.25">
      <c r="A3211" s="65">
        <v>44317</v>
      </c>
      <c r="B3211" s="66" t="s">
        <v>140</v>
      </c>
      <c r="C3211" s="66" t="s">
        <v>137</v>
      </c>
      <c r="D3211" s="67">
        <v>394761.5</v>
      </c>
      <c r="E3211" s="66">
        <v>0.1762</v>
      </c>
      <c r="F3211" s="67">
        <v>69556.976299999995</v>
      </c>
      <c r="G3211" s="66" t="s">
        <v>19</v>
      </c>
      <c r="H3211" s="68">
        <v>8.6624663241262098E-5</v>
      </c>
      <c r="I3211" s="87">
        <v>6.02534964806794</v>
      </c>
      <c r="J3211" s="69" t="str">
        <f>_xlfn.XLOOKUP(SimpleBB[[#This Row],[customer_code]],'Input  - indicative charges'!$B$13:$B$69,'Input  - indicative charges'!$E$13:$E$69)</f>
        <v>Lower South Island distributor</v>
      </c>
      <c r="K3211" s="70">
        <f t="shared" si="49"/>
        <v>5.5701558109636311</v>
      </c>
    </row>
    <row r="3212" spans="1:11" x14ac:dyDescent="0.25">
      <c r="A3212" s="65">
        <v>44317</v>
      </c>
      <c r="B3212" s="66" t="s">
        <v>140</v>
      </c>
      <c r="C3212" s="66" t="s">
        <v>137</v>
      </c>
      <c r="D3212" s="67">
        <v>394761.5</v>
      </c>
      <c r="E3212" s="66">
        <v>0.1762</v>
      </c>
      <c r="F3212" s="67">
        <v>69556.976299999995</v>
      </c>
      <c r="G3212" s="66" t="s">
        <v>21</v>
      </c>
      <c r="H3212" s="68">
        <v>5.1619629619506199E-7</v>
      </c>
      <c r="I3212" s="87">
        <v>3.5905053540587699E-2</v>
      </c>
      <c r="J3212" s="69" t="str">
        <f>_xlfn.XLOOKUP(SimpleBB[[#This Row],[customer_code]],'Input  - indicative charges'!$B$13:$B$69,'Input  - indicative charges'!$E$13:$E$69)</f>
        <v>Upper South Island distributor</v>
      </c>
      <c r="K3212" s="70">
        <f t="shared" si="49"/>
        <v>3.3192553843940806E-2</v>
      </c>
    </row>
    <row r="3213" spans="1:11" x14ac:dyDescent="0.25">
      <c r="A3213" s="65">
        <v>44317</v>
      </c>
      <c r="B3213" s="66" t="s">
        <v>140</v>
      </c>
      <c r="C3213" s="66" t="s">
        <v>137</v>
      </c>
      <c r="D3213" s="67">
        <v>394761.5</v>
      </c>
      <c r="E3213" s="66">
        <v>0.1762</v>
      </c>
      <c r="F3213" s="67">
        <v>69556.976299999995</v>
      </c>
      <c r="G3213" s="66" t="s">
        <v>23</v>
      </c>
      <c r="H3213" s="68">
        <v>6.7021544222215595E-2</v>
      </c>
      <c r="I3213" s="87">
        <v>4661.8159630540504</v>
      </c>
      <c r="J3213" s="69" t="str">
        <f>_xlfn.XLOOKUP(SimpleBB[[#This Row],[customer_code]],'Input  - indicative charges'!$B$13:$B$69,'Input  - indicative charges'!$E$13:$E$69)</f>
        <v>Lower North Island distributor</v>
      </c>
      <c r="K3213" s="70">
        <f t="shared" si="49"/>
        <v>4309.6322691538744</v>
      </c>
    </row>
    <row r="3214" spans="1:11" x14ac:dyDescent="0.25">
      <c r="A3214" s="65">
        <v>44317</v>
      </c>
      <c r="B3214" s="66" t="s">
        <v>140</v>
      </c>
      <c r="C3214" s="66" t="s">
        <v>137</v>
      </c>
      <c r="D3214" s="67">
        <v>394761.5</v>
      </c>
      <c r="E3214" s="66">
        <v>0.1762</v>
      </c>
      <c r="F3214" s="67">
        <v>69556.976299999995</v>
      </c>
      <c r="G3214" s="66" t="s">
        <v>25</v>
      </c>
      <c r="H3214" s="68">
        <v>0.120360044439981</v>
      </c>
      <c r="I3214" s="87">
        <v>8371.8807585787508</v>
      </c>
      <c r="J3214" s="69" t="str">
        <f>_xlfn.XLOOKUP(SimpleBB[[#This Row],[customer_code]],'Input  - indicative charges'!$B$13:$B$69,'Input  - indicative charges'!$E$13:$E$69)</f>
        <v>North Island generation</v>
      </c>
      <c r="K3214" s="70">
        <f t="shared" ref="K3214:K3277" si="50">I3214*$L$9</f>
        <v>7739.4148024330925</v>
      </c>
    </row>
    <row r="3215" spans="1:11" x14ac:dyDescent="0.25">
      <c r="A3215" s="65">
        <v>44317</v>
      </c>
      <c r="B3215" s="66" t="s">
        <v>140</v>
      </c>
      <c r="C3215" s="66" t="s">
        <v>137</v>
      </c>
      <c r="D3215" s="67">
        <v>394761.5</v>
      </c>
      <c r="E3215" s="66">
        <v>0.1762</v>
      </c>
      <c r="F3215" s="67">
        <v>69556.976299999995</v>
      </c>
      <c r="G3215" s="66" t="s">
        <v>27</v>
      </c>
      <c r="H3215" s="68">
        <v>1.61966859824516E-5</v>
      </c>
      <c r="I3215" s="87">
        <v>1.12659250301992</v>
      </c>
      <c r="J3215" s="69" t="str">
        <f>_xlfn.XLOOKUP(SimpleBB[[#This Row],[customer_code]],'Input  - indicative charges'!$B$13:$B$69,'Input  - indicative charges'!$E$13:$E$69)</f>
        <v>Lower North Island distributor</v>
      </c>
      <c r="K3215" s="70">
        <f t="shared" si="50"/>
        <v>1.0414824273802394</v>
      </c>
    </row>
    <row r="3216" spans="1:11" x14ac:dyDescent="0.25">
      <c r="A3216" s="65">
        <v>44317</v>
      </c>
      <c r="B3216" s="66" t="s">
        <v>140</v>
      </c>
      <c r="C3216" s="66" t="s">
        <v>137</v>
      </c>
      <c r="D3216" s="67">
        <v>394761.5</v>
      </c>
      <c r="E3216" s="66">
        <v>0.1762</v>
      </c>
      <c r="F3216" s="67">
        <v>69556.976299999995</v>
      </c>
      <c r="G3216" s="66" t="s">
        <v>29</v>
      </c>
      <c r="H3216" s="68">
        <v>4.0983323889937301E-5</v>
      </c>
      <c r="I3216" s="87">
        <v>2.8506760885075901</v>
      </c>
      <c r="J3216" s="69" t="str">
        <f>_xlfn.XLOOKUP(SimpleBB[[#This Row],[customer_code]],'Input  - indicative charges'!$B$13:$B$69,'Input  - indicative charges'!$E$13:$E$69)</f>
        <v>Lower North Island distributor</v>
      </c>
      <c r="K3216" s="70">
        <f t="shared" si="50"/>
        <v>2.6353176009739485</v>
      </c>
    </row>
    <row r="3217" spans="1:11" x14ac:dyDescent="0.25">
      <c r="A3217" s="65">
        <v>44317</v>
      </c>
      <c r="B3217" s="66" t="s">
        <v>140</v>
      </c>
      <c r="C3217" s="66" t="s">
        <v>137</v>
      </c>
      <c r="D3217" s="67">
        <v>394761.5</v>
      </c>
      <c r="E3217" s="66">
        <v>0.1762</v>
      </c>
      <c r="F3217" s="67">
        <v>69556.976299999995</v>
      </c>
      <c r="G3217" s="66" t="s">
        <v>31</v>
      </c>
      <c r="H3217" s="68">
        <v>8.1476709090069204E-5</v>
      </c>
      <c r="I3217" s="87">
        <v>5.66727352317994</v>
      </c>
      <c r="J3217" s="69" t="str">
        <f>_xlfn.XLOOKUP(SimpleBB[[#This Row],[customer_code]],'Input  - indicative charges'!$B$13:$B$69,'Input  - indicative charges'!$E$13:$E$69)</f>
        <v>Major Industrial</v>
      </c>
      <c r="K3217" s="70">
        <f t="shared" si="50"/>
        <v>5.2391310697767368</v>
      </c>
    </row>
    <row r="3218" spans="1:11" x14ac:dyDescent="0.25">
      <c r="A3218" s="65">
        <v>44317</v>
      </c>
      <c r="B3218" s="66" t="s">
        <v>140</v>
      </c>
      <c r="C3218" s="66" t="s">
        <v>137</v>
      </c>
      <c r="D3218" s="67">
        <v>394761.5</v>
      </c>
      <c r="E3218" s="66">
        <v>0.1762</v>
      </c>
      <c r="F3218" s="67">
        <v>69556.976299999995</v>
      </c>
      <c r="G3218" s="66" t="s">
        <v>34</v>
      </c>
      <c r="H3218" s="68">
        <v>2.5019652928997502E-7</v>
      </c>
      <c r="I3218" s="87">
        <v>1.7402914058164999E-2</v>
      </c>
      <c r="J3218" s="69" t="str">
        <f>_xlfn.XLOOKUP(SimpleBB[[#This Row],[customer_code]],'Input  - indicative charges'!$B$13:$B$69,'Input  - indicative charges'!$E$13:$E$69)</f>
        <v>Major Industrial</v>
      </c>
      <c r="K3218" s="70">
        <f t="shared" si="50"/>
        <v>1.6088185504698763E-2</v>
      </c>
    </row>
    <row r="3219" spans="1:11" x14ac:dyDescent="0.25">
      <c r="A3219" s="65">
        <v>44317</v>
      </c>
      <c r="B3219" s="66" t="s">
        <v>140</v>
      </c>
      <c r="C3219" s="66" t="s">
        <v>137</v>
      </c>
      <c r="D3219" s="67">
        <v>394761.5</v>
      </c>
      <c r="E3219" s="66">
        <v>0.1762</v>
      </c>
      <c r="F3219" s="67">
        <v>69556.976299999995</v>
      </c>
      <c r="G3219" s="66" t="s">
        <v>36</v>
      </c>
      <c r="H3219" s="68">
        <v>5.1438540041219501E-7</v>
      </c>
      <c r="I3219" s="87">
        <v>3.5779093105537001E-2</v>
      </c>
      <c r="J3219" s="69" t="str">
        <f>_xlfn.XLOOKUP(SimpleBB[[#This Row],[customer_code]],'Input  - indicative charges'!$B$13:$B$69,'Input  - indicative charges'!$E$13:$E$69)</f>
        <v>Upper South Island distributor</v>
      </c>
      <c r="K3219" s="70">
        <f t="shared" si="50"/>
        <v>3.3076109273877698E-2</v>
      </c>
    </row>
    <row r="3220" spans="1:11" x14ac:dyDescent="0.25">
      <c r="A3220" s="65">
        <v>44317</v>
      </c>
      <c r="B3220" s="66" t="s">
        <v>140</v>
      </c>
      <c r="C3220" s="66" t="s">
        <v>137</v>
      </c>
      <c r="D3220" s="67">
        <v>394761.5</v>
      </c>
      <c r="E3220" s="66">
        <v>0.1762</v>
      </c>
      <c r="F3220" s="67">
        <v>69556.976299999995</v>
      </c>
      <c r="G3220" s="66" t="s">
        <v>38</v>
      </c>
      <c r="H3220" s="68">
        <v>1.21608877444134E-4</v>
      </c>
      <c r="I3220" s="87">
        <v>8.4587458062512901</v>
      </c>
      <c r="J3220" s="69" t="str">
        <f>_xlfn.XLOOKUP(SimpleBB[[#This Row],[customer_code]],'Input  - indicative charges'!$B$13:$B$69,'Input  - indicative charges'!$E$13:$E$69)</f>
        <v>North Island generation</v>
      </c>
      <c r="K3220" s="70">
        <f t="shared" si="50"/>
        <v>7.819717503242825</v>
      </c>
    </row>
    <row r="3221" spans="1:11" x14ac:dyDescent="0.25">
      <c r="A3221" s="65">
        <v>44317</v>
      </c>
      <c r="B3221" s="66" t="s">
        <v>140</v>
      </c>
      <c r="C3221" s="66" t="s">
        <v>137</v>
      </c>
      <c r="D3221" s="67">
        <v>394761.5</v>
      </c>
      <c r="E3221" s="66">
        <v>0.1762</v>
      </c>
      <c r="F3221" s="67">
        <v>69556.976299999995</v>
      </c>
      <c r="G3221" s="66" t="s">
        <v>40</v>
      </c>
      <c r="H3221" s="68">
        <v>7.8022811284048303E-7</v>
      </c>
      <c r="I3221" s="87">
        <v>5.4270308353439198E-2</v>
      </c>
      <c r="J3221" s="69" t="str">
        <f>_xlfn.XLOOKUP(SimpleBB[[#This Row],[customer_code]],'Input  - indicative charges'!$B$13:$B$69,'Input  - indicative charges'!$E$13:$E$69)</f>
        <v>North Island generation</v>
      </c>
      <c r="K3221" s="70">
        <f t="shared" si="50"/>
        <v>5.0170378665847157E-2</v>
      </c>
    </row>
    <row r="3222" spans="1:11" x14ac:dyDescent="0.25">
      <c r="A3222" s="65">
        <v>44317</v>
      </c>
      <c r="B3222" s="66" t="s">
        <v>140</v>
      </c>
      <c r="C3222" s="66" t="s">
        <v>137</v>
      </c>
      <c r="D3222" s="67">
        <v>394761.5</v>
      </c>
      <c r="E3222" s="66">
        <v>0.1762</v>
      </c>
      <c r="F3222" s="67">
        <v>69556.976299999995</v>
      </c>
      <c r="G3222" s="66" t="s">
        <v>42</v>
      </c>
      <c r="H3222" s="68">
        <v>4.0787403250716003E-2</v>
      </c>
      <c r="I3222" s="87">
        <v>2837.0484412485898</v>
      </c>
      <c r="J3222" s="69" t="str">
        <f>_xlfn.XLOOKUP(SimpleBB[[#This Row],[customer_code]],'Input  - indicative charges'!$B$13:$B$69,'Input  - indicative charges'!$E$13:$E$69)</f>
        <v>South Island generation</v>
      </c>
      <c r="K3222" s="70">
        <f t="shared" si="50"/>
        <v>2622.7194742255988</v>
      </c>
    </row>
    <row r="3223" spans="1:11" x14ac:dyDescent="0.25">
      <c r="A3223" s="65">
        <v>44317</v>
      </c>
      <c r="B3223" s="66" t="s">
        <v>140</v>
      </c>
      <c r="C3223" s="66" t="s">
        <v>137</v>
      </c>
      <c r="D3223" s="67">
        <v>394761.5</v>
      </c>
      <c r="E3223" s="66">
        <v>0.1762</v>
      </c>
      <c r="F3223" s="67">
        <v>69556.976299999995</v>
      </c>
      <c r="G3223" s="66" t="s">
        <v>44</v>
      </c>
      <c r="H3223" s="68">
        <v>1.9341044489120101E-7</v>
      </c>
      <c r="I3223" s="87">
        <v>1.3453045731469699E-2</v>
      </c>
      <c r="J3223" s="69" t="str">
        <f>_xlfn.XLOOKUP(SimpleBB[[#This Row],[customer_code]],'Input  - indicative charges'!$B$13:$B$69,'Input  - indicative charges'!$E$13:$E$69)</f>
        <v>Major Industrial</v>
      </c>
      <c r="K3223" s="70">
        <f t="shared" si="50"/>
        <v>1.2436715748161419E-2</v>
      </c>
    </row>
    <row r="3224" spans="1:11" x14ac:dyDescent="0.25">
      <c r="A3224" s="65">
        <v>44317</v>
      </c>
      <c r="B3224" s="66" t="s">
        <v>140</v>
      </c>
      <c r="C3224" s="66" t="s">
        <v>137</v>
      </c>
      <c r="D3224" s="67">
        <v>394761.5</v>
      </c>
      <c r="E3224" s="66">
        <v>0.1762</v>
      </c>
      <c r="F3224" s="67">
        <v>69556.976299999995</v>
      </c>
      <c r="G3224" s="66" t="s">
        <v>46</v>
      </c>
      <c r="H3224" s="68">
        <v>7.00626534065496E-7</v>
      </c>
      <c r="I3224" s="87">
        <v>4.8733463225144803E-2</v>
      </c>
      <c r="J3224" s="69" t="str">
        <f>_xlfn.XLOOKUP(SimpleBB[[#This Row],[customer_code]],'Input  - indicative charges'!$B$13:$B$69,'Input  - indicative charges'!$E$13:$E$69)</f>
        <v>Upper South Island distributor</v>
      </c>
      <c r="K3224" s="70">
        <f t="shared" si="50"/>
        <v>4.5051822587418737E-2</v>
      </c>
    </row>
    <row r="3225" spans="1:11" x14ac:dyDescent="0.25">
      <c r="A3225" s="65">
        <v>44317</v>
      </c>
      <c r="B3225" s="66" t="s">
        <v>140</v>
      </c>
      <c r="C3225" s="66" t="s">
        <v>137</v>
      </c>
      <c r="D3225" s="67">
        <v>394761.5</v>
      </c>
      <c r="E3225" s="66">
        <v>0.1762</v>
      </c>
      <c r="F3225" s="67">
        <v>69556.976299999995</v>
      </c>
      <c r="G3225" s="66" t="s">
        <v>48</v>
      </c>
      <c r="H3225" s="68">
        <v>5.15400259022048E-2</v>
      </c>
      <c r="I3225" s="87">
        <v>3584.9683601810402</v>
      </c>
      <c r="J3225" s="69" t="str">
        <f>_xlfn.XLOOKUP(SimpleBB[[#This Row],[customer_code]],'Input  - indicative charges'!$B$13:$B$69,'Input  - indicative charges'!$E$13:$E$69)</f>
        <v>North Island generation</v>
      </c>
      <c r="K3225" s="70">
        <f t="shared" si="50"/>
        <v>3314.1366908037098</v>
      </c>
    </row>
    <row r="3226" spans="1:11" x14ac:dyDescent="0.25">
      <c r="A3226" s="65">
        <v>44317</v>
      </c>
      <c r="B3226" s="66" t="s">
        <v>140</v>
      </c>
      <c r="C3226" s="66" t="s">
        <v>137</v>
      </c>
      <c r="D3226" s="67">
        <v>394761.5</v>
      </c>
      <c r="E3226" s="66">
        <v>0.1762</v>
      </c>
      <c r="F3226" s="67">
        <v>69556.976299999995</v>
      </c>
      <c r="G3226" s="66" t="s">
        <v>50</v>
      </c>
      <c r="H3226" s="68">
        <v>1.08574885820575E-2</v>
      </c>
      <c r="I3226" s="87">
        <v>755.21407597969403</v>
      </c>
      <c r="J3226" s="69" t="str">
        <f>_xlfn.XLOOKUP(SimpleBB[[#This Row],[customer_code]],'Input  - indicative charges'!$B$13:$B$69,'Input  - indicative charges'!$E$13:$E$69)</f>
        <v>North Island generation</v>
      </c>
      <c r="K3226" s="70">
        <f t="shared" si="50"/>
        <v>698.16032588062501</v>
      </c>
    </row>
    <row r="3227" spans="1:11" x14ac:dyDescent="0.25">
      <c r="A3227" s="65">
        <v>44317</v>
      </c>
      <c r="B3227" s="66" t="s">
        <v>140</v>
      </c>
      <c r="C3227" s="66" t="s">
        <v>137</v>
      </c>
      <c r="D3227" s="67">
        <v>394761.5</v>
      </c>
      <c r="E3227" s="66">
        <v>0.1762</v>
      </c>
      <c r="F3227" s="67">
        <v>69556.976299999995</v>
      </c>
      <c r="G3227" s="66" t="s">
        <v>52</v>
      </c>
      <c r="H3227" s="68">
        <v>2.1925043255719898E-2</v>
      </c>
      <c r="I3227" s="87">
        <v>1525.03971411458</v>
      </c>
      <c r="J3227" s="69" t="str">
        <f>_xlfn.XLOOKUP(SimpleBB[[#This Row],[customer_code]],'Input  - indicative charges'!$B$13:$B$69,'Input  - indicative charges'!$E$13:$E$69)</f>
        <v>North Island generation</v>
      </c>
      <c r="K3227" s="70">
        <f t="shared" si="50"/>
        <v>1409.8283621182904</v>
      </c>
    </row>
    <row r="3228" spans="1:11" x14ac:dyDescent="0.25">
      <c r="A3228" s="65">
        <v>44317</v>
      </c>
      <c r="B3228" s="66" t="s">
        <v>140</v>
      </c>
      <c r="C3228" s="66" t="s">
        <v>137</v>
      </c>
      <c r="D3228" s="67">
        <v>394761.5</v>
      </c>
      <c r="E3228" s="66">
        <v>0.1762</v>
      </c>
      <c r="F3228" s="67">
        <v>69556.976299999995</v>
      </c>
      <c r="G3228" s="66" t="s">
        <v>54</v>
      </c>
      <c r="H3228" s="68">
        <v>5.4456996018063303E-8</v>
      </c>
      <c r="I3228" s="87">
        <v>3.7878639813976201E-3</v>
      </c>
      <c r="J3228" s="69" t="str">
        <f>_xlfn.XLOOKUP(SimpleBB[[#This Row],[customer_code]],'Input  - indicative charges'!$B$13:$B$69,'Input  - indicative charges'!$E$13:$E$69)</f>
        <v>Upper South Island distributor</v>
      </c>
      <c r="K3228" s="70">
        <f t="shared" si="50"/>
        <v>3.5017042660565418E-3</v>
      </c>
    </row>
    <row r="3229" spans="1:11" x14ac:dyDescent="0.25">
      <c r="A3229" s="65">
        <v>44317</v>
      </c>
      <c r="B3229" s="66" t="s">
        <v>140</v>
      </c>
      <c r="C3229" s="66" t="s">
        <v>137</v>
      </c>
      <c r="D3229" s="67">
        <v>394761.5</v>
      </c>
      <c r="E3229" s="66">
        <v>0.1762</v>
      </c>
      <c r="F3229" s="67">
        <v>69556.976299999995</v>
      </c>
      <c r="G3229" s="66" t="s">
        <v>56</v>
      </c>
      <c r="H3229" s="68">
        <v>1.20431772980121E-5</v>
      </c>
      <c r="I3229" s="87">
        <v>0.83768699789453005</v>
      </c>
      <c r="J3229" s="69" t="str">
        <f>_xlfn.XLOOKUP(SimpleBB[[#This Row],[customer_code]],'Input  - indicative charges'!$B$13:$B$69,'Input  - indicative charges'!$E$13:$E$69)</f>
        <v>Upper North Island distributor</v>
      </c>
      <c r="K3229" s="70">
        <f t="shared" si="50"/>
        <v>0.77440271048620191</v>
      </c>
    </row>
    <row r="3230" spans="1:11" x14ac:dyDescent="0.25">
      <c r="A3230" s="65">
        <v>44317</v>
      </c>
      <c r="B3230" s="66" t="s">
        <v>140</v>
      </c>
      <c r="C3230" s="66" t="s">
        <v>137</v>
      </c>
      <c r="D3230" s="67">
        <v>394761.5</v>
      </c>
      <c r="E3230" s="66">
        <v>0.1762</v>
      </c>
      <c r="F3230" s="67">
        <v>69556.976299999995</v>
      </c>
      <c r="G3230" s="66" t="s">
        <v>58</v>
      </c>
      <c r="H3230" s="68">
        <v>1.35320615186597E-2</v>
      </c>
      <c r="I3230" s="87">
        <v>941.249282343559</v>
      </c>
      <c r="J3230" s="69" t="str">
        <f>_xlfn.XLOOKUP(SimpleBB[[#This Row],[customer_code]],'Input  - indicative charges'!$B$13:$B$69,'Input  - indicative charges'!$E$13:$E$69)</f>
        <v>North Island generation</v>
      </c>
      <c r="K3230" s="70">
        <f t="shared" si="50"/>
        <v>870.14123093959995</v>
      </c>
    </row>
    <row r="3231" spans="1:11" x14ac:dyDescent="0.25">
      <c r="A3231" s="65">
        <v>44317</v>
      </c>
      <c r="B3231" s="66" t="s">
        <v>140</v>
      </c>
      <c r="C3231" s="66" t="s">
        <v>137</v>
      </c>
      <c r="D3231" s="67">
        <v>394761.5</v>
      </c>
      <c r="E3231" s="66">
        <v>0.1762</v>
      </c>
      <c r="F3231" s="67">
        <v>69556.976299999995</v>
      </c>
      <c r="G3231" s="66" t="s">
        <v>60</v>
      </c>
      <c r="H3231" s="68">
        <v>3.70741066651752E-6</v>
      </c>
      <c r="I3231" s="87">
        <v>0.25787627586532602</v>
      </c>
      <c r="J3231" s="69" t="str">
        <f>_xlfn.XLOOKUP(SimpleBB[[#This Row],[customer_code]],'Input  - indicative charges'!$B$13:$B$69,'Input  - indicative charges'!$E$13:$E$69)</f>
        <v>Major Industrial</v>
      </c>
      <c r="K3231" s="70">
        <f t="shared" si="50"/>
        <v>0.23839463606589184</v>
      </c>
    </row>
    <row r="3232" spans="1:11" x14ac:dyDescent="0.25">
      <c r="A3232" s="65">
        <v>44317</v>
      </c>
      <c r="B3232" s="66" t="s">
        <v>140</v>
      </c>
      <c r="C3232" s="66" t="s">
        <v>137</v>
      </c>
      <c r="D3232" s="67">
        <v>394761.5</v>
      </c>
      <c r="E3232" s="66">
        <v>0.1762</v>
      </c>
      <c r="F3232" s="67">
        <v>69556.976299999995</v>
      </c>
      <c r="G3232" s="66" t="s">
        <v>62</v>
      </c>
      <c r="H3232" s="68">
        <v>4.55683249582305E-6</v>
      </c>
      <c r="I3232" s="87">
        <v>0.31695948991503398</v>
      </c>
      <c r="J3232" s="69" t="str">
        <f>_xlfn.XLOOKUP(SimpleBB[[#This Row],[customer_code]],'Input  - indicative charges'!$B$13:$B$69,'Input  - indicative charges'!$E$13:$E$69)</f>
        <v>Major Industrial</v>
      </c>
      <c r="K3232" s="70">
        <f t="shared" si="50"/>
        <v>0.29301432243959752</v>
      </c>
    </row>
    <row r="3233" spans="1:11" x14ac:dyDescent="0.25">
      <c r="A3233" s="65">
        <v>44317</v>
      </c>
      <c r="B3233" s="66" t="s">
        <v>140</v>
      </c>
      <c r="C3233" s="66" t="s">
        <v>137</v>
      </c>
      <c r="D3233" s="67">
        <v>394761.5</v>
      </c>
      <c r="E3233" s="66">
        <v>0.1762</v>
      </c>
      <c r="F3233" s="67">
        <v>69556.976299999995</v>
      </c>
      <c r="G3233" s="66" t="s">
        <v>64</v>
      </c>
      <c r="H3233" s="68">
        <v>2.0580580183367101E-7</v>
      </c>
      <c r="I3233" s="87">
        <v>1.43152292805471E-2</v>
      </c>
      <c r="J3233" s="69" t="str">
        <f>_xlfn.XLOOKUP(SimpleBB[[#This Row],[customer_code]],'Input  - indicative charges'!$B$13:$B$69,'Input  - indicative charges'!$E$13:$E$69)</f>
        <v>Major Industrial</v>
      </c>
      <c r="K3233" s="70">
        <f t="shared" si="50"/>
        <v>1.3233764382102635E-2</v>
      </c>
    </row>
    <row r="3234" spans="1:11" x14ac:dyDescent="0.25">
      <c r="A3234" s="65">
        <v>44317</v>
      </c>
      <c r="B3234" s="66" t="s">
        <v>140</v>
      </c>
      <c r="C3234" s="66" t="s">
        <v>137</v>
      </c>
      <c r="D3234" s="67">
        <v>394761.5</v>
      </c>
      <c r="E3234" s="66">
        <v>0.1762</v>
      </c>
      <c r="F3234" s="67">
        <v>69556.976299999995</v>
      </c>
      <c r="G3234" s="66" t="s">
        <v>66</v>
      </c>
      <c r="H3234" s="68">
        <v>3.66867762423573E-6</v>
      </c>
      <c r="I3234" s="87">
        <v>0.25518212256130501</v>
      </c>
      <c r="J3234" s="69" t="str">
        <f>_xlfn.XLOOKUP(SimpleBB[[#This Row],[customer_code]],'Input  - indicative charges'!$B$13:$B$69,'Input  - indicative charges'!$E$13:$E$69)</f>
        <v>Upper South Island distributor</v>
      </c>
      <c r="K3234" s="70">
        <f t="shared" si="50"/>
        <v>0.23590401650710302</v>
      </c>
    </row>
    <row r="3235" spans="1:11" x14ac:dyDescent="0.25">
      <c r="A3235" s="65">
        <v>44317</v>
      </c>
      <c r="B3235" s="66" t="s">
        <v>140</v>
      </c>
      <c r="C3235" s="66" t="s">
        <v>137</v>
      </c>
      <c r="D3235" s="67">
        <v>394761.5</v>
      </c>
      <c r="E3235" s="66">
        <v>0.1762</v>
      </c>
      <c r="F3235" s="67">
        <v>69556.976299999995</v>
      </c>
      <c r="G3235" s="66" t="s">
        <v>68</v>
      </c>
      <c r="H3235" s="68">
        <v>0.217338297529</v>
      </c>
      <c r="I3235" s="87">
        <v>15117.394810307</v>
      </c>
      <c r="J3235" s="69" t="str">
        <f>_xlfn.XLOOKUP(SimpleBB[[#This Row],[customer_code]],'Input  - indicative charges'!$B$13:$B$69,'Input  - indicative charges'!$E$13:$E$69)</f>
        <v>Major Industrial</v>
      </c>
      <c r="K3235" s="70">
        <f t="shared" si="50"/>
        <v>13975.329145631265</v>
      </c>
    </row>
    <row r="3236" spans="1:11" x14ac:dyDescent="0.25">
      <c r="A3236" s="65">
        <v>44317</v>
      </c>
      <c r="B3236" s="66" t="s">
        <v>140</v>
      </c>
      <c r="C3236" s="66" t="s">
        <v>137</v>
      </c>
      <c r="D3236" s="67">
        <v>394761.5</v>
      </c>
      <c r="E3236" s="66">
        <v>0.1762</v>
      </c>
      <c r="F3236" s="67">
        <v>69556.976299999995</v>
      </c>
      <c r="G3236" s="66" t="s">
        <v>70</v>
      </c>
      <c r="H3236" s="68">
        <v>1.2322327542887401E-4</v>
      </c>
      <c r="I3236" s="87">
        <v>8.5710384486146207</v>
      </c>
      <c r="J3236" s="69" t="str">
        <f>_xlfn.XLOOKUP(SimpleBB[[#This Row],[customer_code]],'Input  - indicative charges'!$B$13:$B$69,'Input  - indicative charges'!$E$13:$E$69)</f>
        <v>Lower North Island distributor</v>
      </c>
      <c r="K3236" s="70">
        <f t="shared" si="50"/>
        <v>7.9235268339742184</v>
      </c>
    </row>
    <row r="3237" spans="1:11" x14ac:dyDescent="0.25">
      <c r="A3237" s="65">
        <v>44317</v>
      </c>
      <c r="B3237" s="66" t="s">
        <v>140</v>
      </c>
      <c r="C3237" s="66" t="s">
        <v>137</v>
      </c>
      <c r="D3237" s="67">
        <v>394761.5</v>
      </c>
      <c r="E3237" s="66">
        <v>0.1762</v>
      </c>
      <c r="F3237" s="67">
        <v>69556.976299999995</v>
      </c>
      <c r="G3237" s="66" t="s">
        <v>72</v>
      </c>
      <c r="H3237" s="68">
        <v>5.7312728448619597E-5</v>
      </c>
      <c r="I3237" s="87">
        <v>3.9865000943889699</v>
      </c>
      <c r="J3237" s="69" t="str">
        <f>_xlfn.XLOOKUP(SimpleBB[[#This Row],[customer_code]],'Input  - indicative charges'!$B$13:$B$69,'Input  - indicative charges'!$E$13:$E$69)</f>
        <v>Lower South Island distributor</v>
      </c>
      <c r="K3237" s="70">
        <f t="shared" si="50"/>
        <v>3.6853341238525585</v>
      </c>
    </row>
    <row r="3238" spans="1:11" x14ac:dyDescent="0.25">
      <c r="A3238" s="65">
        <v>44317</v>
      </c>
      <c r="B3238" s="66" t="s">
        <v>140</v>
      </c>
      <c r="C3238" s="66" t="s">
        <v>137</v>
      </c>
      <c r="D3238" s="67">
        <v>394761.5</v>
      </c>
      <c r="E3238" s="66">
        <v>0.1762</v>
      </c>
      <c r="F3238" s="67">
        <v>69556.976299999995</v>
      </c>
      <c r="G3238" s="66" t="s">
        <v>74</v>
      </c>
      <c r="H3238" s="68">
        <v>2.0631921813275799E-8</v>
      </c>
      <c r="I3238" s="87">
        <v>1.4350940965894799E-3</v>
      </c>
      <c r="J3238" s="69" t="str">
        <f>_xlfn.XLOOKUP(SimpleBB[[#This Row],[customer_code]],'Input  - indicative charges'!$B$13:$B$69,'Input  - indicative charges'!$E$13:$E$69)</f>
        <v>Major Industrial</v>
      </c>
      <c r="K3238" s="70">
        <f t="shared" si="50"/>
        <v>1.3266778176036166E-3</v>
      </c>
    </row>
    <row r="3239" spans="1:11" x14ac:dyDescent="0.25">
      <c r="A3239" s="65">
        <v>44317</v>
      </c>
      <c r="B3239" s="66" t="s">
        <v>140</v>
      </c>
      <c r="C3239" s="66" t="s">
        <v>137</v>
      </c>
      <c r="D3239" s="67">
        <v>394761.5</v>
      </c>
      <c r="E3239" s="66">
        <v>0.1762</v>
      </c>
      <c r="F3239" s="67">
        <v>69556.976299999995</v>
      </c>
      <c r="G3239" s="66" t="s">
        <v>76</v>
      </c>
      <c r="H3239" s="68">
        <v>3.2689185044007102E-7</v>
      </c>
      <c r="I3239" s="87">
        <v>2.27376086937232E-2</v>
      </c>
      <c r="J3239" s="69" t="str">
        <f>_xlfn.XLOOKUP(SimpleBB[[#This Row],[customer_code]],'Input  - indicative charges'!$B$13:$B$69,'Input  - indicative charges'!$E$13:$E$69)</f>
        <v>Lower North Island distributor</v>
      </c>
      <c r="K3239" s="70">
        <f t="shared" si="50"/>
        <v>2.1019862844535685E-2</v>
      </c>
    </row>
    <row r="3240" spans="1:11" x14ac:dyDescent="0.25">
      <c r="A3240" s="65">
        <v>44317</v>
      </c>
      <c r="B3240" s="66" t="s">
        <v>140</v>
      </c>
      <c r="C3240" s="66" t="s">
        <v>137</v>
      </c>
      <c r="D3240" s="67">
        <v>394761.5</v>
      </c>
      <c r="E3240" s="66">
        <v>0.1762</v>
      </c>
      <c r="F3240" s="67">
        <v>69556.976299999995</v>
      </c>
      <c r="G3240" s="66" t="s">
        <v>78</v>
      </c>
      <c r="H3240" s="68">
        <v>1.8302406467187502E-8</v>
      </c>
      <c r="I3240" s="87">
        <v>1.2730600528711299E-3</v>
      </c>
      <c r="J3240" s="69" t="str">
        <f>_xlfn.XLOOKUP(SimpleBB[[#This Row],[customer_code]],'Input  - indicative charges'!$B$13:$B$69,'Input  - indicative charges'!$E$13:$E$69)</f>
        <v>North Island generation</v>
      </c>
      <c r="K3240" s="70">
        <f t="shared" si="50"/>
        <v>1.1768848723126971E-3</v>
      </c>
    </row>
    <row r="3241" spans="1:11" x14ac:dyDescent="0.25">
      <c r="A3241" s="65">
        <v>44317</v>
      </c>
      <c r="B3241" s="66" t="s">
        <v>140</v>
      </c>
      <c r="C3241" s="66" t="s">
        <v>137</v>
      </c>
      <c r="D3241" s="67">
        <v>394761.5</v>
      </c>
      <c r="E3241" s="66">
        <v>0.1762</v>
      </c>
      <c r="F3241" s="67">
        <v>69556.976299999995</v>
      </c>
      <c r="G3241" s="66" t="s">
        <v>80</v>
      </c>
      <c r="H3241" s="68">
        <v>4.4259541593574497E-9</v>
      </c>
      <c r="I3241" s="87">
        <v>3.0785598856731302E-4</v>
      </c>
      <c r="J3241" s="69" t="str">
        <f>_xlfn.XLOOKUP(SimpleBB[[#This Row],[customer_code]],'Input  - indicative charges'!$B$13:$B$69,'Input  - indicative charges'!$E$13:$E$69)</f>
        <v>Major Industrial</v>
      </c>
      <c r="K3241" s="70">
        <f t="shared" si="50"/>
        <v>2.8459855839370806E-4</v>
      </c>
    </row>
    <row r="3242" spans="1:11" x14ac:dyDescent="0.25">
      <c r="A3242" s="65">
        <v>44317</v>
      </c>
      <c r="B3242" s="66" t="s">
        <v>140</v>
      </c>
      <c r="C3242" s="66" t="s">
        <v>137</v>
      </c>
      <c r="D3242" s="67">
        <v>394761.5</v>
      </c>
      <c r="E3242" s="66">
        <v>0.1762</v>
      </c>
      <c r="F3242" s="67">
        <v>69556.976299999995</v>
      </c>
      <c r="G3242" s="66" t="s">
        <v>82</v>
      </c>
      <c r="H3242" s="68">
        <v>7.7000947389309902E-4</v>
      </c>
      <c r="I3242" s="87">
        <v>53.559530726357799</v>
      </c>
      <c r="J3242" s="69" t="str">
        <f>_xlfn.XLOOKUP(SimpleBB[[#This Row],[customer_code]],'Input  - indicative charges'!$B$13:$B$69,'Input  - indicative charges'!$E$13:$E$69)</f>
        <v>Major Industrial</v>
      </c>
      <c r="K3242" s="70">
        <f t="shared" si="50"/>
        <v>49.513297772448723</v>
      </c>
    </row>
    <row r="3243" spans="1:11" x14ac:dyDescent="0.25">
      <c r="A3243" s="65">
        <v>44317</v>
      </c>
      <c r="B3243" s="66" t="s">
        <v>140</v>
      </c>
      <c r="C3243" s="66" t="s">
        <v>137</v>
      </c>
      <c r="D3243" s="67">
        <v>394761.5</v>
      </c>
      <c r="E3243" s="66">
        <v>0.1762</v>
      </c>
      <c r="F3243" s="67">
        <v>69556.976299999995</v>
      </c>
      <c r="G3243" s="66" t="s">
        <v>84</v>
      </c>
      <c r="H3243" s="68">
        <v>6.6506445990664997E-11</v>
      </c>
      <c r="I3243" s="87">
        <v>4.6259872875699096E-6</v>
      </c>
      <c r="J3243" s="69" t="str">
        <f>_xlfn.XLOOKUP(SimpleBB[[#This Row],[customer_code]],'Input  - indicative charges'!$B$13:$B$69,'Input  - indicative charges'!$E$13:$E$69)</f>
        <v>Major Industrial</v>
      </c>
      <c r="K3243" s="70">
        <f t="shared" si="50"/>
        <v>4.2765103232745826E-6</v>
      </c>
    </row>
    <row r="3244" spans="1:11" x14ac:dyDescent="0.25">
      <c r="A3244" s="65">
        <v>44317</v>
      </c>
      <c r="B3244" s="66" t="s">
        <v>140</v>
      </c>
      <c r="C3244" s="66" t="s">
        <v>137</v>
      </c>
      <c r="D3244" s="67">
        <v>394761.5</v>
      </c>
      <c r="E3244" s="66">
        <v>0.1762</v>
      </c>
      <c r="F3244" s="67">
        <v>69556.976299999995</v>
      </c>
      <c r="G3244" s="66" t="s">
        <v>86</v>
      </c>
      <c r="H3244" s="68">
        <v>8.0028929280304901E-5</v>
      </c>
      <c r="I3244" s="87">
        <v>5.5665703372645403</v>
      </c>
      <c r="J3244" s="69" t="str">
        <f>_xlfn.XLOOKUP(SimpleBB[[#This Row],[customer_code]],'Input  - indicative charges'!$B$13:$B$69,'Input  - indicative charges'!$E$13:$E$69)</f>
        <v>North Island generation</v>
      </c>
      <c r="K3244" s="70">
        <f t="shared" si="50"/>
        <v>5.1460356530835201</v>
      </c>
    </row>
    <row r="3245" spans="1:11" x14ac:dyDescent="0.25">
      <c r="A3245" s="65">
        <v>44317</v>
      </c>
      <c r="B3245" s="66" t="s">
        <v>140</v>
      </c>
      <c r="C3245" s="66" t="s">
        <v>137</v>
      </c>
      <c r="D3245" s="67">
        <v>394761.5</v>
      </c>
      <c r="E3245" s="66">
        <v>0.1762</v>
      </c>
      <c r="F3245" s="67">
        <v>69556.976299999995</v>
      </c>
      <c r="G3245" s="66" t="s">
        <v>88</v>
      </c>
      <c r="H3245" s="68">
        <v>7.8741246023029607E-3</v>
      </c>
      <c r="I3245" s="87">
        <v>547.700298345634</v>
      </c>
      <c r="J3245" s="69" t="str">
        <f>_xlfn.XLOOKUP(SimpleBB[[#This Row],[customer_code]],'Input  - indicative charges'!$B$13:$B$69,'Input  - indicative charges'!$E$13:$E$69)</f>
        <v>North Island generation</v>
      </c>
      <c r="K3245" s="70">
        <f t="shared" si="50"/>
        <v>506.32347958009291</v>
      </c>
    </row>
    <row r="3246" spans="1:11" x14ac:dyDescent="0.25">
      <c r="A3246" s="65">
        <v>44317</v>
      </c>
      <c r="B3246" s="66" t="s">
        <v>140</v>
      </c>
      <c r="C3246" s="66" t="s">
        <v>137</v>
      </c>
      <c r="D3246" s="67">
        <v>394761.5</v>
      </c>
      <c r="E3246" s="66">
        <v>0.1762</v>
      </c>
      <c r="F3246" s="67">
        <v>69556.976299999995</v>
      </c>
      <c r="G3246" s="66" t="s">
        <v>90</v>
      </c>
      <c r="H3246" s="68">
        <v>6.7056145179411902E-7</v>
      </c>
      <c r="I3246" s="87">
        <v>4.6642227010137101E-2</v>
      </c>
      <c r="J3246" s="69" t="str">
        <f>_xlfn.XLOOKUP(SimpleBB[[#This Row],[customer_code]],'Input  - indicative charges'!$B$13:$B$69,'Input  - indicative charges'!$E$13:$E$69)</f>
        <v>Upper South Island distributor</v>
      </c>
      <c r="K3246" s="70">
        <f t="shared" si="50"/>
        <v>4.3118571865801626E-2</v>
      </c>
    </row>
    <row r="3247" spans="1:11" x14ac:dyDescent="0.25">
      <c r="A3247" s="65">
        <v>44317</v>
      </c>
      <c r="B3247" s="66" t="s">
        <v>140</v>
      </c>
      <c r="C3247" s="66" t="s">
        <v>137</v>
      </c>
      <c r="D3247" s="67">
        <v>394761.5</v>
      </c>
      <c r="E3247" s="66">
        <v>0.1762</v>
      </c>
      <c r="F3247" s="67">
        <v>69556.976299999995</v>
      </c>
      <c r="G3247" s="66" t="s">
        <v>92</v>
      </c>
      <c r="H3247" s="68">
        <v>6.4400443232687295E-5</v>
      </c>
      <c r="I3247" s="87">
        <v>4.4795001036455204</v>
      </c>
      <c r="J3247" s="69" t="str">
        <f>_xlfn.XLOOKUP(SimpleBB[[#This Row],[customer_code]],'Input  - indicative charges'!$B$13:$B$69,'Input  - indicative charges'!$E$13:$E$69)</f>
        <v>North Island generation</v>
      </c>
      <c r="K3247" s="70">
        <f t="shared" si="50"/>
        <v>4.1410897275536724</v>
      </c>
    </row>
    <row r="3248" spans="1:11" x14ac:dyDescent="0.25">
      <c r="A3248" s="65">
        <v>44317</v>
      </c>
      <c r="B3248" s="66" t="s">
        <v>140</v>
      </c>
      <c r="C3248" s="66" t="s">
        <v>137</v>
      </c>
      <c r="D3248" s="67">
        <v>394761.5</v>
      </c>
      <c r="E3248" s="66">
        <v>0.1762</v>
      </c>
      <c r="F3248" s="67">
        <v>69556.976299999995</v>
      </c>
      <c r="G3248" s="66" t="s">
        <v>94</v>
      </c>
      <c r="H3248" s="68">
        <v>3.4109433037160199E-4</v>
      </c>
      <c r="I3248" s="87">
        <v>23.725490253721901</v>
      </c>
      <c r="J3248" s="69" t="str">
        <f>_xlfn.XLOOKUP(SimpleBB[[#This Row],[customer_code]],'Input  - indicative charges'!$B$13:$B$69,'Input  - indicative charges'!$E$13:$E$69)</f>
        <v>North Island generation</v>
      </c>
      <c r="K3248" s="70">
        <f t="shared" si="50"/>
        <v>21.933113449624642</v>
      </c>
    </row>
    <row r="3249" spans="1:11" x14ac:dyDescent="0.25">
      <c r="A3249" s="65">
        <v>44317</v>
      </c>
      <c r="B3249" s="66" t="s">
        <v>140</v>
      </c>
      <c r="C3249" s="66" t="s">
        <v>137</v>
      </c>
      <c r="D3249" s="67">
        <v>394761.5</v>
      </c>
      <c r="E3249" s="66">
        <v>0.1762</v>
      </c>
      <c r="F3249" s="67">
        <v>69556.976299999995</v>
      </c>
      <c r="G3249" s="66" t="s">
        <v>96</v>
      </c>
      <c r="H3249" s="68">
        <v>1.57845650821045E-6</v>
      </c>
      <c r="I3249" s="87">
        <v>0.109792661932175</v>
      </c>
      <c r="J3249" s="69" t="str">
        <f>_xlfn.XLOOKUP(SimpleBB[[#This Row],[customer_code]],'Input  - indicative charges'!$B$13:$B$69,'Input  - indicative charges'!$E$13:$E$69)</f>
        <v>Upper North Island distributor</v>
      </c>
      <c r="K3249" s="70">
        <f t="shared" si="50"/>
        <v>0.10149821497226649</v>
      </c>
    </row>
    <row r="3250" spans="1:11" x14ac:dyDescent="0.25">
      <c r="A3250" s="65">
        <v>44317</v>
      </c>
      <c r="B3250" s="66" t="s">
        <v>140</v>
      </c>
      <c r="C3250" s="66" t="s">
        <v>137</v>
      </c>
      <c r="D3250" s="67">
        <v>394761.5</v>
      </c>
      <c r="E3250" s="66">
        <v>0.1762</v>
      </c>
      <c r="F3250" s="67">
        <v>69556.976299999995</v>
      </c>
      <c r="G3250" s="66" t="s">
        <v>98</v>
      </c>
      <c r="H3250" s="68">
        <v>6.3850655464494402E-6</v>
      </c>
      <c r="I3250" s="87">
        <v>0.44412585288833001</v>
      </c>
      <c r="J3250" s="69" t="str">
        <f>_xlfn.XLOOKUP(SimpleBB[[#This Row],[customer_code]],'Input  - indicative charges'!$B$13:$B$69,'Input  - indicative charges'!$E$13:$E$69)</f>
        <v>Major Industrial</v>
      </c>
      <c r="K3250" s="70">
        <f t="shared" si="50"/>
        <v>0.41057371683954691</v>
      </c>
    </row>
    <row r="3251" spans="1:11" x14ac:dyDescent="0.25">
      <c r="A3251" s="65">
        <v>44317</v>
      </c>
      <c r="B3251" s="66" t="s">
        <v>140</v>
      </c>
      <c r="C3251" s="66" t="s">
        <v>137</v>
      </c>
      <c r="D3251" s="67">
        <v>394761.5</v>
      </c>
      <c r="E3251" s="66">
        <v>0.1762</v>
      </c>
      <c r="F3251" s="67">
        <v>69556.976299999995</v>
      </c>
      <c r="G3251" s="66" t="s">
        <v>100</v>
      </c>
      <c r="H3251" s="68">
        <v>2.9817752684692102E-4</v>
      </c>
      <c r="I3251" s="87">
        <v>20.740327168083901</v>
      </c>
      <c r="J3251" s="69" t="str">
        <f>_xlfn.XLOOKUP(SimpleBB[[#This Row],[customer_code]],'Input  - indicative charges'!$B$13:$B$69,'Input  - indicative charges'!$E$13:$E$69)</f>
        <v>North Island generation</v>
      </c>
      <c r="K3251" s="70">
        <f t="shared" si="50"/>
        <v>19.173468868090286</v>
      </c>
    </row>
    <row r="3252" spans="1:11" x14ac:dyDescent="0.25">
      <c r="A3252" s="65">
        <v>44317</v>
      </c>
      <c r="B3252" s="66" t="s">
        <v>140</v>
      </c>
      <c r="C3252" s="66" t="s">
        <v>137</v>
      </c>
      <c r="D3252" s="67">
        <v>394761.5</v>
      </c>
      <c r="E3252" s="66">
        <v>0.1762</v>
      </c>
      <c r="F3252" s="67">
        <v>69556.976299999995</v>
      </c>
      <c r="G3252" s="66" t="s">
        <v>102</v>
      </c>
      <c r="H3252" s="68">
        <v>1.9194678174619499E-3</v>
      </c>
      <c r="I3252" s="87">
        <v>133.51237748781301</v>
      </c>
      <c r="J3252" s="69" t="str">
        <f>_xlfn.XLOOKUP(SimpleBB[[#This Row],[customer_code]],'Input  - indicative charges'!$B$13:$B$69,'Input  - indicative charges'!$E$13:$E$69)</f>
        <v>Lower North Island distributor</v>
      </c>
      <c r="K3252" s="70">
        <f t="shared" si="50"/>
        <v>123.42598998180594</v>
      </c>
    </row>
    <row r="3253" spans="1:11" x14ac:dyDescent="0.25">
      <c r="A3253" s="65">
        <v>44317</v>
      </c>
      <c r="B3253" s="66" t="s">
        <v>140</v>
      </c>
      <c r="C3253" s="66" t="s">
        <v>137</v>
      </c>
      <c r="D3253" s="67">
        <v>394761.5</v>
      </c>
      <c r="E3253" s="66">
        <v>0.1762</v>
      </c>
      <c r="F3253" s="67">
        <v>69556.976299999995</v>
      </c>
      <c r="G3253" s="66" t="s">
        <v>104</v>
      </c>
      <c r="H3253" s="68">
        <v>0.346527456200102</v>
      </c>
      <c r="I3253" s="87">
        <v>24103.4020582097</v>
      </c>
      <c r="J3253" s="69" t="str">
        <f>_xlfn.XLOOKUP(SimpleBB[[#This Row],[customer_code]],'Input  - indicative charges'!$B$13:$B$69,'Input  - indicative charges'!$E$13:$E$69)</f>
        <v>Lower North Island distributor</v>
      </c>
      <c r="K3253" s="70">
        <f t="shared" si="50"/>
        <v>22282.475355032813</v>
      </c>
    </row>
    <row r="3254" spans="1:11" x14ac:dyDescent="0.25">
      <c r="A3254" s="65">
        <v>44317</v>
      </c>
      <c r="B3254" s="66" t="s">
        <v>140</v>
      </c>
      <c r="C3254" s="66" t="s">
        <v>137</v>
      </c>
      <c r="D3254" s="67">
        <v>394761.5</v>
      </c>
      <c r="E3254" s="66">
        <v>0.1762</v>
      </c>
      <c r="F3254" s="67">
        <v>69556.976299999995</v>
      </c>
      <c r="G3254" s="66" t="s">
        <v>106</v>
      </c>
      <c r="H3254" s="68">
        <v>9.3693639513381201E-5</v>
      </c>
      <c r="I3254" s="87">
        <v>6.5170462630930004</v>
      </c>
      <c r="J3254" s="69" t="str">
        <f>_xlfn.XLOOKUP(SimpleBB[[#This Row],[customer_code]],'Input  - indicative charges'!$B$13:$B$69,'Input  - indicative charges'!$E$13:$E$69)</f>
        <v>Upper North Island distributor</v>
      </c>
      <c r="K3254" s="70">
        <f t="shared" si="50"/>
        <v>6.0247064872536296</v>
      </c>
    </row>
    <row r="3255" spans="1:11" x14ac:dyDescent="0.25">
      <c r="A3255" s="65">
        <v>44317</v>
      </c>
      <c r="B3255" s="66" t="s">
        <v>140</v>
      </c>
      <c r="C3255" s="66" t="s">
        <v>137</v>
      </c>
      <c r="D3255" s="67">
        <v>394761.5</v>
      </c>
      <c r="E3255" s="66">
        <v>0.1762</v>
      </c>
      <c r="F3255" s="67">
        <v>69556.976299999995</v>
      </c>
      <c r="G3255" s="66" t="s">
        <v>108</v>
      </c>
      <c r="H3255" s="68">
        <v>2.22056629426886E-6</v>
      </c>
      <c r="I3255" s="87">
        <v>0.15445587710303799</v>
      </c>
      <c r="J3255" s="69" t="str">
        <f>_xlfn.XLOOKUP(SimpleBB[[#This Row],[customer_code]],'Input  - indicative charges'!$B$13:$B$69,'Input  - indicative charges'!$E$13:$E$69)</f>
        <v>Lower North Island distributor</v>
      </c>
      <c r="K3255" s="70">
        <f t="shared" si="50"/>
        <v>0.14278728233785487</v>
      </c>
    </row>
    <row r="3256" spans="1:11" x14ac:dyDescent="0.25">
      <c r="A3256" s="65">
        <v>44317</v>
      </c>
      <c r="B3256" s="66" t="s">
        <v>140</v>
      </c>
      <c r="C3256" s="66" t="s">
        <v>137</v>
      </c>
      <c r="D3256" s="67">
        <v>394761.5</v>
      </c>
      <c r="E3256" s="66">
        <v>0.1762</v>
      </c>
      <c r="F3256" s="67">
        <v>69556.976299999995</v>
      </c>
      <c r="G3256" s="66" t="s">
        <v>110</v>
      </c>
      <c r="H3256" s="68">
        <v>2.61463377950226E-7</v>
      </c>
      <c r="I3256" s="87">
        <v>1.8186601983401801E-2</v>
      </c>
      <c r="J3256" s="69" t="str">
        <f>_xlfn.XLOOKUP(SimpleBB[[#This Row],[customer_code]],'Input  - indicative charges'!$B$13:$B$69,'Input  - indicative charges'!$E$13:$E$69)</f>
        <v>Lower South Island distributor</v>
      </c>
      <c r="K3256" s="70">
        <f t="shared" si="50"/>
        <v>1.6812668581318153E-2</v>
      </c>
    </row>
    <row r="3257" spans="1:11" x14ac:dyDescent="0.25">
      <c r="A3257" s="65">
        <v>44317</v>
      </c>
      <c r="B3257" s="66" t="s">
        <v>140</v>
      </c>
      <c r="C3257" s="66" t="s">
        <v>137</v>
      </c>
      <c r="D3257" s="67">
        <v>394761.5</v>
      </c>
      <c r="E3257" s="66">
        <v>0.1762</v>
      </c>
      <c r="F3257" s="67">
        <v>69556.976299999995</v>
      </c>
      <c r="G3257" s="66" t="s">
        <v>112</v>
      </c>
      <c r="H3257" s="68">
        <v>6.5047116279893999E-3</v>
      </c>
      <c r="I3257" s="87">
        <v>452.44807254639301</v>
      </c>
      <c r="J3257" s="69" t="str">
        <f>_xlfn.XLOOKUP(SimpleBB[[#This Row],[customer_code]],'Input  - indicative charges'!$B$13:$B$69,'Input  - indicative charges'!$E$13:$E$69)</f>
        <v>North Island generation</v>
      </c>
      <c r="K3257" s="70">
        <f t="shared" si="50"/>
        <v>418.26722226181562</v>
      </c>
    </row>
    <row r="3258" spans="1:11" x14ac:dyDescent="0.25">
      <c r="A3258" s="65">
        <v>44317</v>
      </c>
      <c r="B3258" s="66" t="s">
        <v>140</v>
      </c>
      <c r="C3258" s="66" t="s">
        <v>137</v>
      </c>
      <c r="D3258" s="67">
        <v>394761.5</v>
      </c>
      <c r="E3258" s="66">
        <v>0.1762</v>
      </c>
      <c r="F3258" s="67">
        <v>69556.976299999995</v>
      </c>
      <c r="G3258" s="66" t="s">
        <v>114</v>
      </c>
      <c r="H3258" s="68">
        <v>1.5736084948802E-3</v>
      </c>
      <c r="I3258" s="87">
        <v>109.455448783861</v>
      </c>
      <c r="J3258" s="69" t="str">
        <f>_xlfn.XLOOKUP(SimpleBB[[#This Row],[customer_code]],'Input  - indicative charges'!$B$13:$B$69,'Input  - indicative charges'!$E$13:$E$69)</f>
        <v>Lower North Island distributor</v>
      </c>
      <c r="K3258" s="70">
        <f t="shared" si="50"/>
        <v>101.18647708362515</v>
      </c>
    </row>
    <row r="3259" spans="1:11" x14ac:dyDescent="0.25">
      <c r="A3259" s="65">
        <v>44317</v>
      </c>
      <c r="B3259" s="66" t="s">
        <v>140</v>
      </c>
      <c r="C3259" s="66" t="s">
        <v>137</v>
      </c>
      <c r="D3259" s="67">
        <v>394761.5</v>
      </c>
      <c r="E3259" s="66">
        <v>0.1762</v>
      </c>
      <c r="F3259" s="67">
        <v>69556.976299999995</v>
      </c>
      <c r="G3259" s="66" t="s">
        <v>116</v>
      </c>
      <c r="H3259" s="68">
        <v>2.40338082044383E-6</v>
      </c>
      <c r="I3259" s="87">
        <v>0.167171902767486</v>
      </c>
      <c r="J3259" s="69" t="str">
        <f>_xlfn.XLOOKUP(SimpleBB[[#This Row],[customer_code]],'Input  - indicative charges'!$B$13:$B$69,'Input  - indicative charges'!$E$13:$E$69)</f>
        <v>Major Industrial</v>
      </c>
      <c r="K3259" s="70">
        <f t="shared" si="50"/>
        <v>0.1545426572761209</v>
      </c>
    </row>
    <row r="3260" spans="1:11" x14ac:dyDescent="0.25">
      <c r="A3260" s="65">
        <v>44317</v>
      </c>
      <c r="B3260" s="66" t="s">
        <v>140</v>
      </c>
      <c r="C3260" s="66" t="s">
        <v>137</v>
      </c>
      <c r="D3260" s="67">
        <v>394761.5</v>
      </c>
      <c r="E3260" s="66">
        <v>0.1762</v>
      </c>
      <c r="F3260" s="67">
        <v>69556.976299999995</v>
      </c>
      <c r="G3260" s="66" t="s">
        <v>118</v>
      </c>
      <c r="H3260" s="68">
        <v>1.49723505300722E-7</v>
      </c>
      <c r="I3260" s="87">
        <v>1.04143143097552E-2</v>
      </c>
      <c r="J3260" s="69" t="str">
        <f>_xlfn.XLOOKUP(SimpleBB[[#This Row],[customer_code]],'Input  - indicative charges'!$B$13:$B$69,'Input  - indicative charges'!$E$13:$E$69)</f>
        <v>Upper South Island distributor</v>
      </c>
      <c r="K3260" s="70">
        <f t="shared" si="50"/>
        <v>9.6275497287175073E-3</v>
      </c>
    </row>
    <row r="3261" spans="1:11" x14ac:dyDescent="0.25">
      <c r="A3261" s="65">
        <v>44317</v>
      </c>
      <c r="B3261" s="66" t="s">
        <v>140</v>
      </c>
      <c r="C3261" s="66" t="s">
        <v>137</v>
      </c>
      <c r="D3261" s="67">
        <v>394761.5</v>
      </c>
      <c r="E3261" s="66">
        <v>0.1762</v>
      </c>
      <c r="F3261" s="67">
        <v>69556.976299999995</v>
      </c>
      <c r="G3261" s="66" t="s">
        <v>120</v>
      </c>
      <c r="H3261" s="68">
        <v>4.6751421048887296E-6</v>
      </c>
      <c r="I3261" s="87">
        <v>0.32518874858887697</v>
      </c>
      <c r="J3261" s="69" t="str">
        <f>_xlfn.XLOOKUP(SimpleBB[[#This Row],[customer_code]],'Input  - indicative charges'!$B$13:$B$69,'Input  - indicative charges'!$E$13:$E$69)</f>
        <v>Lower North Island distributor</v>
      </c>
      <c r="K3261" s="70">
        <f t="shared" si="50"/>
        <v>0.30062188975093651</v>
      </c>
    </row>
    <row r="3262" spans="1:11" x14ac:dyDescent="0.25">
      <c r="A3262" s="65">
        <v>44317</v>
      </c>
      <c r="B3262" s="66" t="s">
        <v>140</v>
      </c>
      <c r="C3262" s="66" t="s">
        <v>137</v>
      </c>
      <c r="D3262" s="67">
        <v>394761.5</v>
      </c>
      <c r="E3262" s="66">
        <v>0.1762</v>
      </c>
      <c r="F3262" s="67">
        <v>69556.976299999995</v>
      </c>
      <c r="G3262" s="66" t="s">
        <v>241</v>
      </c>
      <c r="H3262" s="68">
        <v>6.9665199608234601E-4</v>
      </c>
      <c r="I3262" s="87">
        <v>48.457006380847403</v>
      </c>
      <c r="J3262" s="69" t="str">
        <f>_xlfn.XLOOKUP(SimpleBB[[#This Row],[customer_code]],'Input  - indicative charges'!$B$13:$B$69,'Input  - indicative charges'!$E$13:$E$69)</f>
        <v>North Island generation</v>
      </c>
      <c r="K3262" s="70">
        <f t="shared" si="50"/>
        <v>44.796251079093466</v>
      </c>
    </row>
    <row r="3263" spans="1:11" x14ac:dyDescent="0.25">
      <c r="A3263" s="65">
        <v>44348</v>
      </c>
      <c r="B3263" s="66" t="s">
        <v>140</v>
      </c>
      <c r="C3263" s="66" t="s">
        <v>137</v>
      </c>
      <c r="D3263" s="67">
        <v>263898.67</v>
      </c>
      <c r="E3263" s="66">
        <v>0.2994</v>
      </c>
      <c r="F3263" s="67">
        <v>79011.261798000007</v>
      </c>
      <c r="G3263" s="66" t="s">
        <v>8</v>
      </c>
      <c r="H3263" s="68">
        <v>8.4526024267668802E-7</v>
      </c>
      <c r="I3263" s="87">
        <v>6.6785078321568797E-2</v>
      </c>
      <c r="J3263" s="69" t="str">
        <f>_xlfn.XLOOKUP(SimpleBB[[#This Row],[customer_code]],'Input  - indicative charges'!$B$13:$B$69,'Input  - indicative charges'!$E$13:$E$69)</f>
        <v>Lower South Island distributor</v>
      </c>
      <c r="K3263" s="70">
        <f t="shared" si="50"/>
        <v>6.173970206323752E-2</v>
      </c>
    </row>
    <row r="3264" spans="1:11" x14ac:dyDescent="0.25">
      <c r="A3264" s="65">
        <v>44348</v>
      </c>
      <c r="B3264" s="66" t="s">
        <v>140</v>
      </c>
      <c r="C3264" s="66" t="s">
        <v>137</v>
      </c>
      <c r="D3264" s="67">
        <v>263898.67</v>
      </c>
      <c r="E3264" s="66">
        <v>0.2994</v>
      </c>
      <c r="F3264" s="67">
        <v>79011.261798000007</v>
      </c>
      <c r="G3264" s="66" t="s">
        <v>10</v>
      </c>
      <c r="H3264" s="68">
        <v>5.2183262362289202E-8</v>
      </c>
      <c r="I3264" s="87">
        <v>4.1230654039805499E-3</v>
      </c>
      <c r="J3264" s="69" t="str">
        <f>_xlfn.XLOOKUP(SimpleBB[[#This Row],[customer_code]],'Input  - indicative charges'!$B$13:$B$69,'Input  - indicative charges'!$E$13:$E$69)</f>
        <v>Upper South Island distributor</v>
      </c>
      <c r="K3264" s="70">
        <f t="shared" si="50"/>
        <v>3.8115824077246002E-3</v>
      </c>
    </row>
    <row r="3265" spans="1:11" x14ac:dyDescent="0.25">
      <c r="A3265" s="65">
        <v>44348</v>
      </c>
      <c r="B3265" s="66" t="s">
        <v>140</v>
      </c>
      <c r="C3265" s="66" t="s">
        <v>137</v>
      </c>
      <c r="D3265" s="67">
        <v>263898.67</v>
      </c>
      <c r="E3265" s="66">
        <v>0.2994</v>
      </c>
      <c r="F3265" s="67">
        <v>79011.261798000007</v>
      </c>
      <c r="G3265" s="66" t="s">
        <v>12</v>
      </c>
      <c r="H3265" s="68">
        <v>4.6739306423901602E-7</v>
      </c>
      <c r="I3265" s="87">
        <v>3.69293157611583E-2</v>
      </c>
      <c r="J3265" s="69" t="str">
        <f>_xlfn.XLOOKUP(SimpleBB[[#This Row],[customer_code]],'Input  - indicative charges'!$B$13:$B$69,'Input  - indicative charges'!$E$13:$E$69)</f>
        <v>Lower North Island distributor</v>
      </c>
      <c r="K3265" s="70">
        <f t="shared" si="50"/>
        <v>3.4139436679477372E-2</v>
      </c>
    </row>
    <row r="3266" spans="1:11" x14ac:dyDescent="0.25">
      <c r="A3266" s="65">
        <v>44348</v>
      </c>
      <c r="B3266" s="66" t="s">
        <v>140</v>
      </c>
      <c r="C3266" s="66" t="s">
        <v>137</v>
      </c>
      <c r="D3266" s="67">
        <v>263898.67</v>
      </c>
      <c r="E3266" s="66">
        <v>0.2994</v>
      </c>
      <c r="F3266" s="67">
        <v>79011.261798000007</v>
      </c>
      <c r="G3266" s="66" t="s">
        <v>14</v>
      </c>
      <c r="H3266" s="68">
        <v>3.8507474209875404E-6</v>
      </c>
      <c r="I3266" s="87">
        <v>0.30425241259761998</v>
      </c>
      <c r="J3266" s="69" t="str">
        <f>_xlfn.XLOOKUP(SimpleBB[[#This Row],[customer_code]],'Input  - indicative charges'!$B$13:$B$69,'Input  - indicative charges'!$E$13:$E$69)</f>
        <v>Upper North Island distributor</v>
      </c>
      <c r="K3266" s="70">
        <f t="shared" si="50"/>
        <v>0.28126721983242292</v>
      </c>
    </row>
    <row r="3267" spans="1:11" x14ac:dyDescent="0.25">
      <c r="A3267" s="65">
        <v>44348</v>
      </c>
      <c r="B3267" s="66" t="s">
        <v>140</v>
      </c>
      <c r="C3267" s="66" t="s">
        <v>137</v>
      </c>
      <c r="D3267" s="67">
        <v>263898.67</v>
      </c>
      <c r="E3267" s="66">
        <v>0.2994</v>
      </c>
      <c r="F3267" s="67">
        <v>79011.261798000007</v>
      </c>
      <c r="G3267" s="66" t="s">
        <v>16</v>
      </c>
      <c r="H3267" s="68">
        <v>8.9316118287521798E-2</v>
      </c>
      <c r="I3267" s="87">
        <v>7056.9792047965202</v>
      </c>
      <c r="J3267" s="69" t="str">
        <f>_xlfn.XLOOKUP(SimpleBB[[#This Row],[customer_code]],'Input  - indicative charges'!$B$13:$B$69,'Input  - indicative charges'!$E$13:$E$69)</f>
        <v>South Island generation</v>
      </c>
      <c r="K3267" s="70">
        <f t="shared" si="50"/>
        <v>6523.8494064906772</v>
      </c>
    </row>
    <row r="3268" spans="1:11" x14ac:dyDescent="0.25">
      <c r="A3268" s="65">
        <v>44348</v>
      </c>
      <c r="B3268" s="66" t="s">
        <v>140</v>
      </c>
      <c r="C3268" s="66" t="s">
        <v>137</v>
      </c>
      <c r="D3268" s="67">
        <v>263898.67</v>
      </c>
      <c r="E3268" s="66">
        <v>0.2994</v>
      </c>
      <c r="F3268" s="67">
        <v>79011.261798000007</v>
      </c>
      <c r="G3268" s="66" t="s">
        <v>19</v>
      </c>
      <c r="H3268" s="68">
        <v>8.6624663241262098E-5</v>
      </c>
      <c r="I3268" s="87">
        <v>6.8443239455189397</v>
      </c>
      <c r="J3268" s="69" t="str">
        <f>_xlfn.XLOOKUP(SimpleBB[[#This Row],[customer_code]],'Input  - indicative charges'!$B$13:$B$69,'Input  - indicative charges'!$E$13:$E$69)</f>
        <v>Lower South Island distributor</v>
      </c>
      <c r="K3268" s="70">
        <f t="shared" si="50"/>
        <v>6.3272594992847413</v>
      </c>
    </row>
    <row r="3269" spans="1:11" x14ac:dyDescent="0.25">
      <c r="A3269" s="65">
        <v>44348</v>
      </c>
      <c r="B3269" s="66" t="s">
        <v>140</v>
      </c>
      <c r="C3269" s="66" t="s">
        <v>137</v>
      </c>
      <c r="D3269" s="67">
        <v>263898.67</v>
      </c>
      <c r="E3269" s="66">
        <v>0.2994</v>
      </c>
      <c r="F3269" s="67">
        <v>79011.261798000007</v>
      </c>
      <c r="G3269" s="66" t="s">
        <v>21</v>
      </c>
      <c r="H3269" s="68">
        <v>5.1619629619506199E-7</v>
      </c>
      <c r="I3269" s="87">
        <v>4.0785320697825998E-2</v>
      </c>
      <c r="J3269" s="69" t="str">
        <f>_xlfn.XLOOKUP(SimpleBB[[#This Row],[customer_code]],'Input  - indicative charges'!$B$13:$B$69,'Input  - indicative charges'!$E$13:$E$69)</f>
        <v>Upper South Island distributor</v>
      </c>
      <c r="K3269" s="70">
        <f t="shared" si="50"/>
        <v>3.7704134092841797E-2</v>
      </c>
    </row>
    <row r="3270" spans="1:11" x14ac:dyDescent="0.25">
      <c r="A3270" s="65">
        <v>44348</v>
      </c>
      <c r="B3270" s="66" t="s">
        <v>140</v>
      </c>
      <c r="C3270" s="66" t="s">
        <v>137</v>
      </c>
      <c r="D3270" s="67">
        <v>263898.67</v>
      </c>
      <c r="E3270" s="66">
        <v>0.2994</v>
      </c>
      <c r="F3270" s="67">
        <v>79011.261798000007</v>
      </c>
      <c r="G3270" s="66" t="s">
        <v>23</v>
      </c>
      <c r="H3270" s="68">
        <v>6.7021544222215595E-2</v>
      </c>
      <c r="I3270" s="87">
        <v>5295.4567766477103</v>
      </c>
      <c r="J3270" s="69" t="str">
        <f>_xlfn.XLOOKUP(SimpleBB[[#This Row],[customer_code]],'Input  - indicative charges'!$B$13:$B$69,'Input  - indicative charges'!$E$13:$E$69)</f>
        <v>Lower North Island distributor</v>
      </c>
      <c r="K3270" s="70">
        <f t="shared" si="50"/>
        <v>4895.4037622711567</v>
      </c>
    </row>
    <row r="3271" spans="1:11" x14ac:dyDescent="0.25">
      <c r="A3271" s="65">
        <v>44348</v>
      </c>
      <c r="B3271" s="66" t="s">
        <v>140</v>
      </c>
      <c r="C3271" s="66" t="s">
        <v>137</v>
      </c>
      <c r="D3271" s="67">
        <v>263898.67</v>
      </c>
      <c r="E3271" s="66">
        <v>0.2994</v>
      </c>
      <c r="F3271" s="67">
        <v>79011.261798000007</v>
      </c>
      <c r="G3271" s="66" t="s">
        <v>25</v>
      </c>
      <c r="H3271" s="68">
        <v>0.120360044439981</v>
      </c>
      <c r="I3271" s="87">
        <v>9509.7989812663109</v>
      </c>
      <c r="J3271" s="69" t="str">
        <f>_xlfn.XLOOKUP(SimpleBB[[#This Row],[customer_code]],'Input  - indicative charges'!$B$13:$B$69,'Input  - indicative charges'!$E$13:$E$69)</f>
        <v>North Island generation</v>
      </c>
      <c r="K3271" s="70">
        <f t="shared" si="50"/>
        <v>8791.3673314513799</v>
      </c>
    </row>
    <row r="3272" spans="1:11" x14ac:dyDescent="0.25">
      <c r="A3272" s="65">
        <v>44348</v>
      </c>
      <c r="B3272" s="66" t="s">
        <v>140</v>
      </c>
      <c r="C3272" s="66" t="s">
        <v>137</v>
      </c>
      <c r="D3272" s="67">
        <v>263898.67</v>
      </c>
      <c r="E3272" s="66">
        <v>0.2994</v>
      </c>
      <c r="F3272" s="67">
        <v>79011.261798000007</v>
      </c>
      <c r="G3272" s="66" t="s">
        <v>27</v>
      </c>
      <c r="H3272" s="68">
        <v>1.61966859824516E-5</v>
      </c>
      <c r="I3272" s="87">
        <v>1.27972059641948</v>
      </c>
      <c r="J3272" s="69" t="str">
        <f>_xlfn.XLOOKUP(SimpleBB[[#This Row],[customer_code]],'Input  - indicative charges'!$B$13:$B$69,'Input  - indicative charges'!$E$13:$E$69)</f>
        <v>Lower North Island distributor</v>
      </c>
      <c r="K3272" s="70">
        <f t="shared" si="50"/>
        <v>1.1830422353732648</v>
      </c>
    </row>
    <row r="3273" spans="1:11" x14ac:dyDescent="0.25">
      <c r="A3273" s="65">
        <v>44348</v>
      </c>
      <c r="B3273" s="66" t="s">
        <v>140</v>
      </c>
      <c r="C3273" s="66" t="s">
        <v>137</v>
      </c>
      <c r="D3273" s="67">
        <v>263898.67</v>
      </c>
      <c r="E3273" s="66">
        <v>0.2994</v>
      </c>
      <c r="F3273" s="67">
        <v>79011.261798000007</v>
      </c>
      <c r="G3273" s="66" t="s">
        <v>29</v>
      </c>
      <c r="H3273" s="68">
        <v>4.0983323889937301E-5</v>
      </c>
      <c r="I3273" s="87">
        <v>3.23814413322006</v>
      </c>
      <c r="J3273" s="69" t="str">
        <f>_xlfn.XLOOKUP(SimpleBB[[#This Row],[customer_code]],'Input  - indicative charges'!$B$13:$B$69,'Input  - indicative charges'!$E$13:$E$69)</f>
        <v>Lower North Island distributor</v>
      </c>
      <c r="K3273" s="70">
        <f t="shared" si="50"/>
        <v>2.9935138064854305</v>
      </c>
    </row>
    <row r="3274" spans="1:11" x14ac:dyDescent="0.25">
      <c r="A3274" s="65">
        <v>44348</v>
      </c>
      <c r="B3274" s="66" t="s">
        <v>140</v>
      </c>
      <c r="C3274" s="66" t="s">
        <v>137</v>
      </c>
      <c r="D3274" s="67">
        <v>263898.67</v>
      </c>
      <c r="E3274" s="66">
        <v>0.2994</v>
      </c>
      <c r="F3274" s="67">
        <v>79011.261798000007</v>
      </c>
      <c r="G3274" s="66" t="s">
        <v>31</v>
      </c>
      <c r="H3274" s="68">
        <v>8.1476709090069204E-5</v>
      </c>
      <c r="I3274" s="87">
        <v>6.4375775923549403</v>
      </c>
      <c r="J3274" s="69" t="str">
        <f>_xlfn.XLOOKUP(SimpleBB[[#This Row],[customer_code]],'Input  - indicative charges'!$B$13:$B$69,'Input  - indicative charges'!$E$13:$E$69)</f>
        <v>Major Industrial</v>
      </c>
      <c r="K3274" s="70">
        <f t="shared" si="50"/>
        <v>5.9512413932830084</v>
      </c>
    </row>
    <row r="3275" spans="1:11" x14ac:dyDescent="0.25">
      <c r="A3275" s="65">
        <v>44348</v>
      </c>
      <c r="B3275" s="66" t="s">
        <v>140</v>
      </c>
      <c r="C3275" s="66" t="s">
        <v>137</v>
      </c>
      <c r="D3275" s="67">
        <v>263898.67</v>
      </c>
      <c r="E3275" s="66">
        <v>0.2994</v>
      </c>
      <c r="F3275" s="67">
        <v>79011.261798000007</v>
      </c>
      <c r="G3275" s="66" t="s">
        <v>34</v>
      </c>
      <c r="H3275" s="68">
        <v>2.5019652928997502E-7</v>
      </c>
      <c r="I3275" s="87">
        <v>1.9768343476681199E-2</v>
      </c>
      <c r="J3275" s="69" t="str">
        <f>_xlfn.XLOOKUP(SimpleBB[[#This Row],[customer_code]],'Input  - indicative charges'!$B$13:$B$69,'Input  - indicative charges'!$E$13:$E$69)</f>
        <v>Major Industrial</v>
      </c>
      <c r="K3275" s="70">
        <f t="shared" si="50"/>
        <v>1.8274915103900901E-2</v>
      </c>
    </row>
    <row r="3276" spans="1:11" x14ac:dyDescent="0.25">
      <c r="A3276" s="65">
        <v>44348</v>
      </c>
      <c r="B3276" s="66" t="s">
        <v>140</v>
      </c>
      <c r="C3276" s="66" t="s">
        <v>137</v>
      </c>
      <c r="D3276" s="67">
        <v>263898.67</v>
      </c>
      <c r="E3276" s="66">
        <v>0.2994</v>
      </c>
      <c r="F3276" s="67">
        <v>79011.261798000007</v>
      </c>
      <c r="G3276" s="66" t="s">
        <v>36</v>
      </c>
      <c r="H3276" s="68">
        <v>5.1438540041219501E-7</v>
      </c>
      <c r="I3276" s="87">
        <v>4.0642239537037002E-2</v>
      </c>
      <c r="J3276" s="69" t="str">
        <f>_xlfn.XLOOKUP(SimpleBB[[#This Row],[customer_code]],'Input  - indicative charges'!$B$13:$B$69,'Input  - indicative charges'!$E$13:$E$69)</f>
        <v>Upper South Island distributor</v>
      </c>
      <c r="K3276" s="70">
        <f t="shared" si="50"/>
        <v>3.7571862207265196E-2</v>
      </c>
    </row>
    <row r="3277" spans="1:11" x14ac:dyDescent="0.25">
      <c r="A3277" s="65">
        <v>44348</v>
      </c>
      <c r="B3277" s="66" t="s">
        <v>140</v>
      </c>
      <c r="C3277" s="66" t="s">
        <v>137</v>
      </c>
      <c r="D3277" s="67">
        <v>263898.67</v>
      </c>
      <c r="E3277" s="66">
        <v>0.2994</v>
      </c>
      <c r="F3277" s="67">
        <v>79011.261798000007</v>
      </c>
      <c r="G3277" s="66" t="s">
        <v>38</v>
      </c>
      <c r="H3277" s="68">
        <v>1.21608877444134E-4</v>
      </c>
      <c r="I3277" s="87">
        <v>9.6084708526994298</v>
      </c>
      <c r="J3277" s="69" t="str">
        <f>_xlfn.XLOOKUP(SimpleBB[[#This Row],[customer_code]],'Input  - indicative charges'!$B$13:$B$69,'Input  - indicative charges'!$E$13:$E$69)</f>
        <v>North Island generation</v>
      </c>
      <c r="K3277" s="70">
        <f t="shared" si="50"/>
        <v>8.8825848922809136</v>
      </c>
    </row>
    <row r="3278" spans="1:11" x14ac:dyDescent="0.25">
      <c r="A3278" s="65">
        <v>44348</v>
      </c>
      <c r="B3278" s="66" t="s">
        <v>140</v>
      </c>
      <c r="C3278" s="66" t="s">
        <v>137</v>
      </c>
      <c r="D3278" s="67">
        <v>263898.67</v>
      </c>
      <c r="E3278" s="66">
        <v>0.2994</v>
      </c>
      <c r="F3278" s="67">
        <v>79011.261798000007</v>
      </c>
      <c r="G3278" s="66" t="s">
        <v>40</v>
      </c>
      <c r="H3278" s="68">
        <v>7.8022811284048303E-7</v>
      </c>
      <c r="I3278" s="87">
        <v>6.1646807685798902E-2</v>
      </c>
      <c r="J3278" s="69" t="str">
        <f>_xlfn.XLOOKUP(SimpleBB[[#This Row],[customer_code]],'Input  - indicative charges'!$B$13:$B$69,'Input  - indicative charges'!$E$13:$E$69)</f>
        <v>North Island generation</v>
      </c>
      <c r="K3278" s="70">
        <f t="shared" ref="K3278:K3341" si="51">I3278*$L$9</f>
        <v>5.6989609585315522E-2</v>
      </c>
    </row>
    <row r="3279" spans="1:11" x14ac:dyDescent="0.25">
      <c r="A3279" s="65">
        <v>44348</v>
      </c>
      <c r="B3279" s="66" t="s">
        <v>140</v>
      </c>
      <c r="C3279" s="66" t="s">
        <v>137</v>
      </c>
      <c r="D3279" s="67">
        <v>263898.67</v>
      </c>
      <c r="E3279" s="66">
        <v>0.2994</v>
      </c>
      <c r="F3279" s="67">
        <v>79011.261798000007</v>
      </c>
      <c r="G3279" s="66" t="s">
        <v>42</v>
      </c>
      <c r="H3279" s="68">
        <v>4.0787403250716003E-2</v>
      </c>
      <c r="I3279" s="87">
        <v>3222.6641963029201</v>
      </c>
      <c r="J3279" s="69" t="str">
        <f>_xlfn.XLOOKUP(SimpleBB[[#This Row],[customer_code]],'Input  - indicative charges'!$B$13:$B$69,'Input  - indicative charges'!$E$13:$E$69)</f>
        <v>South Island generation</v>
      </c>
      <c r="K3279" s="70">
        <f t="shared" si="51"/>
        <v>2979.2033240057945</v>
      </c>
    </row>
    <row r="3280" spans="1:11" x14ac:dyDescent="0.25">
      <c r="A3280" s="65">
        <v>44348</v>
      </c>
      <c r="B3280" s="66" t="s">
        <v>140</v>
      </c>
      <c r="C3280" s="66" t="s">
        <v>137</v>
      </c>
      <c r="D3280" s="67">
        <v>263898.67</v>
      </c>
      <c r="E3280" s="66">
        <v>0.2994</v>
      </c>
      <c r="F3280" s="67">
        <v>79011.261798000007</v>
      </c>
      <c r="G3280" s="66" t="s">
        <v>44</v>
      </c>
      <c r="H3280" s="68">
        <v>1.9341044489120101E-7</v>
      </c>
      <c r="I3280" s="87">
        <v>1.52816032957663E-2</v>
      </c>
      <c r="J3280" s="69" t="str">
        <f>_xlfn.XLOOKUP(SimpleBB[[#This Row],[customer_code]],'Input  - indicative charges'!$B$13:$B$69,'Input  - indicative charges'!$E$13:$E$69)</f>
        <v>Major Industrial</v>
      </c>
      <c r="K3280" s="70">
        <f t="shared" si="51"/>
        <v>1.4127132261286795E-2</v>
      </c>
    </row>
    <row r="3281" spans="1:11" x14ac:dyDescent="0.25">
      <c r="A3281" s="65">
        <v>44348</v>
      </c>
      <c r="B3281" s="66" t="s">
        <v>140</v>
      </c>
      <c r="C3281" s="66" t="s">
        <v>137</v>
      </c>
      <c r="D3281" s="67">
        <v>263898.67</v>
      </c>
      <c r="E3281" s="66">
        <v>0.2994</v>
      </c>
      <c r="F3281" s="67">
        <v>79011.261798000007</v>
      </c>
      <c r="G3281" s="66" t="s">
        <v>46</v>
      </c>
      <c r="H3281" s="68">
        <v>7.00626534065496E-7</v>
      </c>
      <c r="I3281" s="87">
        <v>5.5357386505674303E-2</v>
      </c>
      <c r="J3281" s="69" t="str">
        <f>_xlfn.XLOOKUP(SimpleBB[[#This Row],[customer_code]],'Input  - indicative charges'!$B$13:$B$69,'Input  - indicative charges'!$E$13:$E$69)</f>
        <v>Upper South Island distributor</v>
      </c>
      <c r="K3281" s="70">
        <f t="shared" si="51"/>
        <v>5.1175331911769671E-2</v>
      </c>
    </row>
    <row r="3282" spans="1:11" x14ac:dyDescent="0.25">
      <c r="A3282" s="65">
        <v>44348</v>
      </c>
      <c r="B3282" s="66" t="s">
        <v>140</v>
      </c>
      <c r="C3282" s="66" t="s">
        <v>137</v>
      </c>
      <c r="D3282" s="67">
        <v>263898.67</v>
      </c>
      <c r="E3282" s="66">
        <v>0.2994</v>
      </c>
      <c r="F3282" s="67">
        <v>79011.261798000007</v>
      </c>
      <c r="G3282" s="66" t="s">
        <v>48</v>
      </c>
      <c r="H3282" s="68">
        <v>5.15400259022048E-2</v>
      </c>
      <c r="I3282" s="87">
        <v>4072.2424796348</v>
      </c>
      <c r="J3282" s="69" t="str">
        <f>_xlfn.XLOOKUP(SimpleBB[[#This Row],[customer_code]],'Input  - indicative charges'!$B$13:$B$69,'Input  - indicative charges'!$E$13:$E$69)</f>
        <v>North Island generation</v>
      </c>
      <c r="K3282" s="70">
        <f t="shared" si="51"/>
        <v>3764.5989754078682</v>
      </c>
    </row>
    <row r="3283" spans="1:11" x14ac:dyDescent="0.25">
      <c r="A3283" s="65">
        <v>44348</v>
      </c>
      <c r="B3283" s="66" t="s">
        <v>140</v>
      </c>
      <c r="C3283" s="66" t="s">
        <v>137</v>
      </c>
      <c r="D3283" s="67">
        <v>263898.67</v>
      </c>
      <c r="E3283" s="66">
        <v>0.2994</v>
      </c>
      <c r="F3283" s="67">
        <v>79011.261798000007</v>
      </c>
      <c r="G3283" s="66" t="s">
        <v>50</v>
      </c>
      <c r="H3283" s="68">
        <v>1.08574885820575E-2</v>
      </c>
      <c r="I3283" s="87">
        <v>857.86387282574105</v>
      </c>
      <c r="J3283" s="69" t="str">
        <f>_xlfn.XLOOKUP(SimpleBB[[#This Row],[customer_code]],'Input  - indicative charges'!$B$13:$B$69,'Input  - indicative charges'!$E$13:$E$69)</f>
        <v>North Island generation</v>
      </c>
      <c r="K3283" s="70">
        <f t="shared" si="51"/>
        <v>793.05529393938116</v>
      </c>
    </row>
    <row r="3284" spans="1:11" x14ac:dyDescent="0.25">
      <c r="A3284" s="65">
        <v>44348</v>
      </c>
      <c r="B3284" s="66" t="s">
        <v>140</v>
      </c>
      <c r="C3284" s="66" t="s">
        <v>137</v>
      </c>
      <c r="D3284" s="67">
        <v>263898.67</v>
      </c>
      <c r="E3284" s="66">
        <v>0.2994</v>
      </c>
      <c r="F3284" s="67">
        <v>79011.261798000007</v>
      </c>
      <c r="G3284" s="66" t="s">
        <v>52</v>
      </c>
      <c r="H3284" s="68">
        <v>2.1925043255719898E-2</v>
      </c>
      <c r="I3284" s="87">
        <v>1732.3253326101601</v>
      </c>
      <c r="J3284" s="69" t="str">
        <f>_xlfn.XLOOKUP(SimpleBB[[#This Row],[customer_code]],'Input  - indicative charges'!$B$13:$B$69,'Input  - indicative charges'!$E$13:$E$69)</f>
        <v>North Island generation</v>
      </c>
      <c r="K3284" s="70">
        <f t="shared" si="51"/>
        <v>1601.4542858956067</v>
      </c>
    </row>
    <row r="3285" spans="1:11" x14ac:dyDescent="0.25">
      <c r="A3285" s="65">
        <v>44348</v>
      </c>
      <c r="B3285" s="66" t="s">
        <v>140</v>
      </c>
      <c r="C3285" s="66" t="s">
        <v>137</v>
      </c>
      <c r="D3285" s="67">
        <v>263898.67</v>
      </c>
      <c r="E3285" s="66">
        <v>0.2994</v>
      </c>
      <c r="F3285" s="67">
        <v>79011.261798000007</v>
      </c>
      <c r="G3285" s="66" t="s">
        <v>54</v>
      </c>
      <c r="H3285" s="68">
        <v>5.4456996018063303E-8</v>
      </c>
      <c r="I3285" s="87">
        <v>4.30271596911584E-3</v>
      </c>
      <c r="J3285" s="69" t="str">
        <f>_xlfn.XLOOKUP(SimpleBB[[#This Row],[customer_code]],'Input  - indicative charges'!$B$13:$B$69,'Input  - indicative charges'!$E$13:$E$69)</f>
        <v>Upper South Island distributor</v>
      </c>
      <c r="K3285" s="70">
        <f t="shared" si="51"/>
        <v>3.9776610085991756E-3</v>
      </c>
    </row>
    <row r="3286" spans="1:11" x14ac:dyDescent="0.25">
      <c r="A3286" s="65">
        <v>44348</v>
      </c>
      <c r="B3286" s="66" t="s">
        <v>140</v>
      </c>
      <c r="C3286" s="66" t="s">
        <v>137</v>
      </c>
      <c r="D3286" s="67">
        <v>263898.67</v>
      </c>
      <c r="E3286" s="66">
        <v>0.2994</v>
      </c>
      <c r="F3286" s="67">
        <v>79011.261798000007</v>
      </c>
      <c r="G3286" s="66" t="s">
        <v>56</v>
      </c>
      <c r="H3286" s="68">
        <v>1.20431772980121E-5</v>
      </c>
      <c r="I3286" s="87">
        <v>0.95154663437296905</v>
      </c>
      <c r="J3286" s="69" t="str">
        <f>_xlfn.XLOOKUP(SimpleBB[[#This Row],[customer_code]],'Input  - indicative charges'!$B$13:$B$69,'Input  - indicative charges'!$E$13:$E$69)</f>
        <v>Upper North Island distributor</v>
      </c>
      <c r="K3286" s="70">
        <f t="shared" si="51"/>
        <v>0.87966065447422392</v>
      </c>
    </row>
    <row r="3287" spans="1:11" x14ac:dyDescent="0.25">
      <c r="A3287" s="65">
        <v>44348</v>
      </c>
      <c r="B3287" s="66" t="s">
        <v>140</v>
      </c>
      <c r="C3287" s="66" t="s">
        <v>137</v>
      </c>
      <c r="D3287" s="67">
        <v>263898.67</v>
      </c>
      <c r="E3287" s="66">
        <v>0.2994</v>
      </c>
      <c r="F3287" s="67">
        <v>79011.261798000007</v>
      </c>
      <c r="G3287" s="66" t="s">
        <v>58</v>
      </c>
      <c r="H3287" s="68">
        <v>1.35320615186597E-2</v>
      </c>
      <c r="I3287" s="87">
        <v>1069.1852553174599</v>
      </c>
      <c r="J3287" s="69" t="str">
        <f>_xlfn.XLOOKUP(SimpleBB[[#This Row],[customer_code]],'Input  - indicative charges'!$B$13:$B$69,'Input  - indicative charges'!$E$13:$E$69)</f>
        <v>North Island generation</v>
      </c>
      <c r="K3287" s="70">
        <f t="shared" si="51"/>
        <v>988.41209402890911</v>
      </c>
    </row>
    <row r="3288" spans="1:11" x14ac:dyDescent="0.25">
      <c r="A3288" s="65">
        <v>44348</v>
      </c>
      <c r="B3288" s="66" t="s">
        <v>140</v>
      </c>
      <c r="C3288" s="66" t="s">
        <v>137</v>
      </c>
      <c r="D3288" s="67">
        <v>263898.67</v>
      </c>
      <c r="E3288" s="66">
        <v>0.2994</v>
      </c>
      <c r="F3288" s="67">
        <v>79011.261798000007</v>
      </c>
      <c r="G3288" s="66" t="s">
        <v>60</v>
      </c>
      <c r="H3288" s="68">
        <v>3.70741066651752E-6</v>
      </c>
      <c r="I3288" s="87">
        <v>0.29292719476491302</v>
      </c>
      <c r="J3288" s="69" t="str">
        <f>_xlfn.XLOOKUP(SimpleBB[[#This Row],[customer_code]],'Input  - indicative charges'!$B$13:$B$69,'Input  - indicative charges'!$E$13:$E$69)</f>
        <v>Major Industrial</v>
      </c>
      <c r="K3288" s="70">
        <f t="shared" si="51"/>
        <v>0.27079758211745486</v>
      </c>
    </row>
    <row r="3289" spans="1:11" x14ac:dyDescent="0.25">
      <c r="A3289" s="65">
        <v>44348</v>
      </c>
      <c r="B3289" s="66" t="s">
        <v>140</v>
      </c>
      <c r="C3289" s="66" t="s">
        <v>137</v>
      </c>
      <c r="D3289" s="67">
        <v>263898.67</v>
      </c>
      <c r="E3289" s="66">
        <v>0.2994</v>
      </c>
      <c r="F3289" s="67">
        <v>79011.261798000007</v>
      </c>
      <c r="G3289" s="66" t="s">
        <v>62</v>
      </c>
      <c r="H3289" s="68">
        <v>4.55683249582305E-6</v>
      </c>
      <c r="I3289" s="87">
        <v>0.36004108529710899</v>
      </c>
      <c r="J3289" s="69" t="str">
        <f>_xlfn.XLOOKUP(SimpleBB[[#This Row],[customer_code]],'Input  - indicative charges'!$B$13:$B$69,'Input  - indicative charges'!$E$13:$E$69)</f>
        <v>Major Industrial</v>
      </c>
      <c r="K3289" s="70">
        <f t="shared" si="51"/>
        <v>0.33284125579275109</v>
      </c>
    </row>
    <row r="3290" spans="1:11" x14ac:dyDescent="0.25">
      <c r="A3290" s="65">
        <v>44348</v>
      </c>
      <c r="B3290" s="66" t="s">
        <v>140</v>
      </c>
      <c r="C3290" s="66" t="s">
        <v>137</v>
      </c>
      <c r="D3290" s="67">
        <v>263898.67</v>
      </c>
      <c r="E3290" s="66">
        <v>0.2994</v>
      </c>
      <c r="F3290" s="67">
        <v>79011.261798000007</v>
      </c>
      <c r="G3290" s="66" t="s">
        <v>64</v>
      </c>
      <c r="H3290" s="68">
        <v>2.0580580183367101E-7</v>
      </c>
      <c r="I3290" s="87">
        <v>1.6260976088227401E-2</v>
      </c>
      <c r="J3290" s="69" t="str">
        <f>_xlfn.XLOOKUP(SimpleBB[[#This Row],[customer_code]],'Input  - indicative charges'!$B$13:$B$69,'Input  - indicative charges'!$E$13:$E$69)</f>
        <v>Major Industrial</v>
      </c>
      <c r="K3290" s="70">
        <f t="shared" si="51"/>
        <v>1.5032516906105894E-2</v>
      </c>
    </row>
    <row r="3291" spans="1:11" x14ac:dyDescent="0.25">
      <c r="A3291" s="65">
        <v>44348</v>
      </c>
      <c r="B3291" s="66" t="s">
        <v>140</v>
      </c>
      <c r="C3291" s="66" t="s">
        <v>137</v>
      </c>
      <c r="D3291" s="67">
        <v>263898.67</v>
      </c>
      <c r="E3291" s="66">
        <v>0.2994</v>
      </c>
      <c r="F3291" s="67">
        <v>79011.261798000007</v>
      </c>
      <c r="G3291" s="66" t="s">
        <v>66</v>
      </c>
      <c r="H3291" s="68">
        <v>3.66867762423573E-6</v>
      </c>
      <c r="I3291" s="87">
        <v>0.28986684822095399</v>
      </c>
      <c r="J3291" s="69" t="str">
        <f>_xlfn.XLOOKUP(SimpleBB[[#This Row],[customer_code]],'Input  - indicative charges'!$B$13:$B$69,'Input  - indicative charges'!$E$13:$E$69)</f>
        <v>Upper South Island distributor</v>
      </c>
      <c r="K3291" s="70">
        <f t="shared" si="51"/>
        <v>0.26796843392173775</v>
      </c>
    </row>
    <row r="3292" spans="1:11" x14ac:dyDescent="0.25">
      <c r="A3292" s="65">
        <v>44348</v>
      </c>
      <c r="B3292" s="66" t="s">
        <v>140</v>
      </c>
      <c r="C3292" s="66" t="s">
        <v>137</v>
      </c>
      <c r="D3292" s="67">
        <v>263898.67</v>
      </c>
      <c r="E3292" s="66">
        <v>0.2994</v>
      </c>
      <c r="F3292" s="67">
        <v>79011.261798000007</v>
      </c>
      <c r="G3292" s="66" t="s">
        <v>68</v>
      </c>
      <c r="H3292" s="68">
        <v>0.217338297529</v>
      </c>
      <c r="I3292" s="87">
        <v>17172.173124795499</v>
      </c>
      <c r="J3292" s="69" t="str">
        <f>_xlfn.XLOOKUP(SimpleBB[[#This Row],[customer_code]],'Input  - indicative charges'!$B$13:$B$69,'Input  - indicative charges'!$E$13:$E$69)</f>
        <v>Major Industrial</v>
      </c>
      <c r="K3292" s="70">
        <f t="shared" si="51"/>
        <v>15874.876232058061</v>
      </c>
    </row>
    <row r="3293" spans="1:11" x14ac:dyDescent="0.25">
      <c r="A3293" s="65">
        <v>44348</v>
      </c>
      <c r="B3293" s="66" t="s">
        <v>140</v>
      </c>
      <c r="C3293" s="66" t="s">
        <v>137</v>
      </c>
      <c r="D3293" s="67">
        <v>263898.67</v>
      </c>
      <c r="E3293" s="66">
        <v>0.2994</v>
      </c>
      <c r="F3293" s="67">
        <v>79011.261798000007</v>
      </c>
      <c r="G3293" s="66" t="s">
        <v>70</v>
      </c>
      <c r="H3293" s="68">
        <v>1.2322327542887401E-4</v>
      </c>
      <c r="I3293" s="87">
        <v>9.7360264745178995</v>
      </c>
      <c r="J3293" s="69" t="str">
        <f>_xlfn.XLOOKUP(SimpleBB[[#This Row],[customer_code]],'Input  - indicative charges'!$B$13:$B$69,'Input  - indicative charges'!$E$13:$E$69)</f>
        <v>Lower North Island distributor</v>
      </c>
      <c r="K3293" s="70">
        <f t="shared" si="51"/>
        <v>9.0005041383982007</v>
      </c>
    </row>
    <row r="3294" spans="1:11" x14ac:dyDescent="0.25">
      <c r="A3294" s="65">
        <v>44348</v>
      </c>
      <c r="B3294" s="66" t="s">
        <v>140</v>
      </c>
      <c r="C3294" s="66" t="s">
        <v>137</v>
      </c>
      <c r="D3294" s="67">
        <v>263898.67</v>
      </c>
      <c r="E3294" s="66">
        <v>0.2994</v>
      </c>
      <c r="F3294" s="67">
        <v>79011.261798000007</v>
      </c>
      <c r="G3294" s="66" t="s">
        <v>72</v>
      </c>
      <c r="H3294" s="68">
        <v>5.7312728448619597E-5</v>
      </c>
      <c r="I3294" s="87">
        <v>4.5283509918115703</v>
      </c>
      <c r="J3294" s="69" t="str">
        <f>_xlfn.XLOOKUP(SimpleBB[[#This Row],[customer_code]],'Input  - indicative charges'!$B$13:$B$69,'Input  - indicative charges'!$E$13:$E$69)</f>
        <v>Lower South Island distributor</v>
      </c>
      <c r="K3294" s="70">
        <f t="shared" si="51"/>
        <v>4.1862501040433768</v>
      </c>
    </row>
    <row r="3295" spans="1:11" x14ac:dyDescent="0.25">
      <c r="A3295" s="65">
        <v>44348</v>
      </c>
      <c r="B3295" s="66" t="s">
        <v>140</v>
      </c>
      <c r="C3295" s="66" t="s">
        <v>137</v>
      </c>
      <c r="D3295" s="67">
        <v>263898.67</v>
      </c>
      <c r="E3295" s="66">
        <v>0.2994</v>
      </c>
      <c r="F3295" s="67">
        <v>79011.261798000007</v>
      </c>
      <c r="G3295" s="66" t="s">
        <v>74</v>
      </c>
      <c r="H3295" s="68">
        <v>2.0631921813275799E-8</v>
      </c>
      <c r="I3295" s="87">
        <v>1.6301541757846E-3</v>
      </c>
      <c r="J3295" s="69" t="str">
        <f>_xlfn.XLOOKUP(SimpleBB[[#This Row],[customer_code]],'Input  - indicative charges'!$B$13:$B$69,'Input  - indicative charges'!$E$13:$E$69)</f>
        <v>Major Industrial</v>
      </c>
      <c r="K3295" s="70">
        <f t="shared" si="51"/>
        <v>1.5070017982981015E-3</v>
      </c>
    </row>
    <row r="3296" spans="1:11" x14ac:dyDescent="0.25">
      <c r="A3296" s="65">
        <v>44348</v>
      </c>
      <c r="B3296" s="66" t="s">
        <v>140</v>
      </c>
      <c r="C3296" s="66" t="s">
        <v>137</v>
      </c>
      <c r="D3296" s="67">
        <v>263898.67</v>
      </c>
      <c r="E3296" s="66">
        <v>0.2994</v>
      </c>
      <c r="F3296" s="67">
        <v>79011.261798000007</v>
      </c>
      <c r="G3296" s="66" t="s">
        <v>76</v>
      </c>
      <c r="H3296" s="68">
        <v>3.2689185044007102E-7</v>
      </c>
      <c r="I3296" s="87">
        <v>2.58281375747531E-2</v>
      </c>
      <c r="J3296" s="69" t="str">
        <f>_xlfn.XLOOKUP(SimpleBB[[#This Row],[customer_code]],'Input  - indicative charges'!$B$13:$B$69,'Input  - indicative charges'!$E$13:$E$69)</f>
        <v>Lower North Island distributor</v>
      </c>
      <c r="K3296" s="70">
        <f t="shared" si="51"/>
        <v>2.3876913208598728E-2</v>
      </c>
    </row>
    <row r="3297" spans="1:11" x14ac:dyDescent="0.25">
      <c r="A3297" s="65">
        <v>44348</v>
      </c>
      <c r="B3297" s="66" t="s">
        <v>140</v>
      </c>
      <c r="C3297" s="66" t="s">
        <v>137</v>
      </c>
      <c r="D3297" s="67">
        <v>263898.67</v>
      </c>
      <c r="E3297" s="66">
        <v>0.2994</v>
      </c>
      <c r="F3297" s="67">
        <v>79011.261798000007</v>
      </c>
      <c r="G3297" s="66" t="s">
        <v>78</v>
      </c>
      <c r="H3297" s="68">
        <v>1.8302406467187502E-8</v>
      </c>
      <c r="I3297" s="87">
        <v>1.44609622891236E-3</v>
      </c>
      <c r="J3297" s="69" t="str">
        <f>_xlfn.XLOOKUP(SimpleBB[[#This Row],[customer_code]],'Input  - indicative charges'!$B$13:$B$69,'Input  - indicative charges'!$E$13:$E$69)</f>
        <v>North Island generation</v>
      </c>
      <c r="K3297" s="70">
        <f t="shared" si="51"/>
        <v>1.3368487777753524E-3</v>
      </c>
    </row>
    <row r="3298" spans="1:11" x14ac:dyDescent="0.25">
      <c r="A3298" s="65">
        <v>44348</v>
      </c>
      <c r="B3298" s="66" t="s">
        <v>140</v>
      </c>
      <c r="C3298" s="66" t="s">
        <v>137</v>
      </c>
      <c r="D3298" s="67">
        <v>263898.67</v>
      </c>
      <c r="E3298" s="66">
        <v>0.2994</v>
      </c>
      <c r="F3298" s="67">
        <v>79011.261798000007</v>
      </c>
      <c r="G3298" s="66" t="s">
        <v>80</v>
      </c>
      <c r="H3298" s="68">
        <v>4.4259541593574497E-9</v>
      </c>
      <c r="I3298" s="87">
        <v>3.4970022279093901E-4</v>
      </c>
      <c r="J3298" s="69" t="str">
        <f>_xlfn.XLOOKUP(SimpleBB[[#This Row],[customer_code]],'Input  - indicative charges'!$B$13:$B$69,'Input  - indicative charges'!$E$13:$E$69)</f>
        <v>Major Industrial</v>
      </c>
      <c r="K3298" s="70">
        <f t="shared" si="51"/>
        <v>3.2328160884386597E-4</v>
      </c>
    </row>
    <row r="3299" spans="1:11" x14ac:dyDescent="0.25">
      <c r="A3299" s="65">
        <v>44348</v>
      </c>
      <c r="B3299" s="66" t="s">
        <v>140</v>
      </c>
      <c r="C3299" s="66" t="s">
        <v>137</v>
      </c>
      <c r="D3299" s="67">
        <v>263898.67</v>
      </c>
      <c r="E3299" s="66">
        <v>0.2994</v>
      </c>
      <c r="F3299" s="67">
        <v>79011.261798000007</v>
      </c>
      <c r="G3299" s="66" t="s">
        <v>82</v>
      </c>
      <c r="H3299" s="68">
        <v>7.7000947389309902E-4</v>
      </c>
      <c r="I3299" s="87">
        <v>60.8394201287079</v>
      </c>
      <c r="J3299" s="69" t="str">
        <f>_xlfn.XLOOKUP(SimpleBB[[#This Row],[customer_code]],'Input  - indicative charges'!$B$13:$B$69,'Input  - indicative charges'!$E$13:$E$69)</f>
        <v>Major Industrial</v>
      </c>
      <c r="K3299" s="70">
        <f t="shared" si="51"/>
        <v>56.243217300135484</v>
      </c>
    </row>
    <row r="3300" spans="1:11" x14ac:dyDescent="0.25">
      <c r="A3300" s="65">
        <v>44348</v>
      </c>
      <c r="B3300" s="66" t="s">
        <v>140</v>
      </c>
      <c r="C3300" s="66" t="s">
        <v>137</v>
      </c>
      <c r="D3300" s="67">
        <v>263898.67</v>
      </c>
      <c r="E3300" s="66">
        <v>0.2994</v>
      </c>
      <c r="F3300" s="67">
        <v>79011.261798000007</v>
      </c>
      <c r="G3300" s="66" t="s">
        <v>84</v>
      </c>
      <c r="H3300" s="68">
        <v>6.6506445990664997E-11</v>
      </c>
      <c r="I3300" s="87">
        <v>5.2547582154229801E-6</v>
      </c>
      <c r="J3300" s="69" t="str">
        <f>_xlfn.XLOOKUP(SimpleBB[[#This Row],[customer_code]],'Input  - indicative charges'!$B$13:$B$69,'Input  - indicative charges'!$E$13:$E$69)</f>
        <v>Major Industrial</v>
      </c>
      <c r="K3300" s="70">
        <f t="shared" si="51"/>
        <v>4.8577798332803335E-6</v>
      </c>
    </row>
    <row r="3301" spans="1:11" x14ac:dyDescent="0.25">
      <c r="A3301" s="65">
        <v>44348</v>
      </c>
      <c r="B3301" s="66" t="s">
        <v>140</v>
      </c>
      <c r="C3301" s="66" t="s">
        <v>137</v>
      </c>
      <c r="D3301" s="67">
        <v>263898.67</v>
      </c>
      <c r="E3301" s="66">
        <v>0.2994</v>
      </c>
      <c r="F3301" s="67">
        <v>79011.261798000007</v>
      </c>
      <c r="G3301" s="66" t="s">
        <v>86</v>
      </c>
      <c r="H3301" s="68">
        <v>8.0028929280304901E-5</v>
      </c>
      <c r="I3301" s="87">
        <v>6.3231866827797996</v>
      </c>
      <c r="J3301" s="69" t="str">
        <f>_xlfn.XLOOKUP(SimpleBB[[#This Row],[customer_code]],'Input  - indicative charges'!$B$13:$B$69,'Input  - indicative charges'!$E$13:$E$69)</f>
        <v>North Island generation</v>
      </c>
      <c r="K3301" s="70">
        <f t="shared" si="51"/>
        <v>5.8454923120001157</v>
      </c>
    </row>
    <row r="3302" spans="1:11" x14ac:dyDescent="0.25">
      <c r="A3302" s="65">
        <v>44348</v>
      </c>
      <c r="B3302" s="66" t="s">
        <v>140</v>
      </c>
      <c r="C3302" s="66" t="s">
        <v>137</v>
      </c>
      <c r="D3302" s="67">
        <v>263898.67</v>
      </c>
      <c r="E3302" s="66">
        <v>0.2994</v>
      </c>
      <c r="F3302" s="67">
        <v>79011.261798000007</v>
      </c>
      <c r="G3302" s="66" t="s">
        <v>88</v>
      </c>
      <c r="H3302" s="68">
        <v>7.8741246023029607E-3</v>
      </c>
      <c r="I3302" s="87">
        <v>622.14452038263198</v>
      </c>
      <c r="J3302" s="69" t="str">
        <f>_xlfn.XLOOKUP(SimpleBB[[#This Row],[customer_code]],'Input  - indicative charges'!$B$13:$B$69,'Input  - indicative charges'!$E$13:$E$69)</f>
        <v>North Island generation</v>
      </c>
      <c r="K3302" s="70">
        <f t="shared" si="51"/>
        <v>575.14370416324482</v>
      </c>
    </row>
    <row r="3303" spans="1:11" x14ac:dyDescent="0.25">
      <c r="A3303" s="65">
        <v>44348</v>
      </c>
      <c r="B3303" s="66" t="s">
        <v>140</v>
      </c>
      <c r="C3303" s="66" t="s">
        <v>137</v>
      </c>
      <c r="D3303" s="67">
        <v>263898.67</v>
      </c>
      <c r="E3303" s="66">
        <v>0.2994</v>
      </c>
      <c r="F3303" s="67">
        <v>79011.261798000007</v>
      </c>
      <c r="G3303" s="66" t="s">
        <v>90</v>
      </c>
      <c r="H3303" s="68">
        <v>6.7056145179411902E-7</v>
      </c>
      <c r="I3303" s="87">
        <v>5.2981906419352097E-2</v>
      </c>
      <c r="J3303" s="69" t="str">
        <f>_xlfn.XLOOKUP(SimpleBB[[#This Row],[customer_code]],'Input  - indicative charges'!$B$13:$B$69,'Input  - indicative charges'!$E$13:$E$69)</f>
        <v>Upper South Island distributor</v>
      </c>
      <c r="K3303" s="70">
        <f t="shared" si="51"/>
        <v>4.8979310937136464E-2</v>
      </c>
    </row>
    <row r="3304" spans="1:11" x14ac:dyDescent="0.25">
      <c r="A3304" s="65">
        <v>44348</v>
      </c>
      <c r="B3304" s="66" t="s">
        <v>140</v>
      </c>
      <c r="C3304" s="66" t="s">
        <v>137</v>
      </c>
      <c r="D3304" s="67">
        <v>263898.67</v>
      </c>
      <c r="E3304" s="66">
        <v>0.2994</v>
      </c>
      <c r="F3304" s="67">
        <v>79011.261798000007</v>
      </c>
      <c r="G3304" s="66" t="s">
        <v>92</v>
      </c>
      <c r="H3304" s="68">
        <v>6.4400443232687295E-5</v>
      </c>
      <c r="I3304" s="87">
        <v>5.08836028016509</v>
      </c>
      <c r="J3304" s="69" t="str">
        <f>_xlfn.XLOOKUP(SimpleBB[[#This Row],[customer_code]],'Input  - indicative charges'!$B$13:$B$69,'Input  - indicative charges'!$E$13:$E$69)</f>
        <v>North Island generation</v>
      </c>
      <c r="K3304" s="70">
        <f t="shared" si="51"/>
        <v>4.7039526730081835</v>
      </c>
    </row>
    <row r="3305" spans="1:11" x14ac:dyDescent="0.25">
      <c r="A3305" s="65">
        <v>44348</v>
      </c>
      <c r="B3305" s="66" t="s">
        <v>140</v>
      </c>
      <c r="C3305" s="66" t="s">
        <v>137</v>
      </c>
      <c r="D3305" s="67">
        <v>263898.67</v>
      </c>
      <c r="E3305" s="66">
        <v>0.2994</v>
      </c>
      <c r="F3305" s="67">
        <v>79011.261798000007</v>
      </c>
      <c r="G3305" s="66" t="s">
        <v>94</v>
      </c>
      <c r="H3305" s="68">
        <v>3.4109433037160199E-4</v>
      </c>
      <c r="I3305" s="87">
        <v>26.950293434804099</v>
      </c>
      <c r="J3305" s="69" t="str">
        <f>_xlfn.XLOOKUP(SimpleBB[[#This Row],[customer_code]],'Input  - indicative charges'!$B$13:$B$69,'Input  - indicative charges'!$E$13:$E$69)</f>
        <v>North Island generation</v>
      </c>
      <c r="K3305" s="70">
        <f t="shared" si="51"/>
        <v>24.914294165681316</v>
      </c>
    </row>
    <row r="3306" spans="1:11" x14ac:dyDescent="0.25">
      <c r="A3306" s="65">
        <v>44348</v>
      </c>
      <c r="B3306" s="66" t="s">
        <v>140</v>
      </c>
      <c r="C3306" s="66" t="s">
        <v>137</v>
      </c>
      <c r="D3306" s="67">
        <v>263898.67</v>
      </c>
      <c r="E3306" s="66">
        <v>0.2994</v>
      </c>
      <c r="F3306" s="67">
        <v>79011.261798000007</v>
      </c>
      <c r="G3306" s="66" t="s">
        <v>96</v>
      </c>
      <c r="H3306" s="68">
        <v>1.57845650821045E-6</v>
      </c>
      <c r="I3306" s="87">
        <v>0.12471584040697301</v>
      </c>
      <c r="J3306" s="69" t="str">
        <f>_xlfn.XLOOKUP(SimpleBB[[#This Row],[customer_code]],'Input  - indicative charges'!$B$13:$B$69,'Input  - indicative charges'!$E$13:$E$69)</f>
        <v>Upper North Island distributor</v>
      </c>
      <c r="K3306" s="70">
        <f t="shared" si="51"/>
        <v>0.11529400013904063</v>
      </c>
    </row>
    <row r="3307" spans="1:11" x14ac:dyDescent="0.25">
      <c r="A3307" s="65">
        <v>44348</v>
      </c>
      <c r="B3307" s="66" t="s">
        <v>140</v>
      </c>
      <c r="C3307" s="66" t="s">
        <v>137</v>
      </c>
      <c r="D3307" s="67">
        <v>263898.67</v>
      </c>
      <c r="E3307" s="66">
        <v>0.2994</v>
      </c>
      <c r="F3307" s="67">
        <v>79011.261798000007</v>
      </c>
      <c r="G3307" s="66" t="s">
        <v>98</v>
      </c>
      <c r="H3307" s="68">
        <v>6.3850655464494402E-6</v>
      </c>
      <c r="I3307" s="87">
        <v>0.50449208548790703</v>
      </c>
      <c r="J3307" s="69" t="str">
        <f>_xlfn.XLOOKUP(SimpleBB[[#This Row],[customer_code]],'Input  - indicative charges'!$B$13:$B$69,'Input  - indicative charges'!$E$13:$E$69)</f>
        <v>Major Industrial</v>
      </c>
      <c r="K3307" s="70">
        <f t="shared" si="51"/>
        <v>0.46637949425336661</v>
      </c>
    </row>
    <row r="3308" spans="1:11" x14ac:dyDescent="0.25">
      <c r="A3308" s="65">
        <v>44348</v>
      </c>
      <c r="B3308" s="66" t="s">
        <v>140</v>
      </c>
      <c r="C3308" s="66" t="s">
        <v>137</v>
      </c>
      <c r="D3308" s="67">
        <v>263898.67</v>
      </c>
      <c r="E3308" s="66">
        <v>0.2994</v>
      </c>
      <c r="F3308" s="67">
        <v>79011.261798000007</v>
      </c>
      <c r="G3308" s="66" t="s">
        <v>100</v>
      </c>
      <c r="H3308" s="68">
        <v>2.9817752684692102E-4</v>
      </c>
      <c r="I3308" s="87">
        <v>23.5593826359822</v>
      </c>
      <c r="J3308" s="69" t="str">
        <f>_xlfn.XLOOKUP(SimpleBB[[#This Row],[customer_code]],'Input  - indicative charges'!$B$13:$B$69,'Input  - indicative charges'!$E$13:$E$69)</f>
        <v>North Island generation</v>
      </c>
      <c r="K3308" s="70">
        <f t="shared" si="51"/>
        <v>21.779554674409862</v>
      </c>
    </row>
    <row r="3309" spans="1:11" x14ac:dyDescent="0.25">
      <c r="A3309" s="65">
        <v>44348</v>
      </c>
      <c r="B3309" s="66" t="s">
        <v>140</v>
      </c>
      <c r="C3309" s="66" t="s">
        <v>137</v>
      </c>
      <c r="D3309" s="67">
        <v>263898.67</v>
      </c>
      <c r="E3309" s="66">
        <v>0.2994</v>
      </c>
      <c r="F3309" s="67">
        <v>79011.261798000007</v>
      </c>
      <c r="G3309" s="66" t="s">
        <v>102</v>
      </c>
      <c r="H3309" s="68">
        <v>1.9194678174619499E-3</v>
      </c>
      <c r="I3309" s="87">
        <v>151.659574238321</v>
      </c>
      <c r="J3309" s="69" t="str">
        <f>_xlfn.XLOOKUP(SimpleBB[[#This Row],[customer_code]],'Input  - indicative charges'!$B$13:$B$69,'Input  - indicative charges'!$E$13:$E$69)</f>
        <v>Lower North Island distributor</v>
      </c>
      <c r="K3309" s="70">
        <f t="shared" si="51"/>
        <v>140.20223025608698</v>
      </c>
    </row>
    <row r="3310" spans="1:11" x14ac:dyDescent="0.25">
      <c r="A3310" s="65">
        <v>44348</v>
      </c>
      <c r="B3310" s="66" t="s">
        <v>140</v>
      </c>
      <c r="C3310" s="66" t="s">
        <v>137</v>
      </c>
      <c r="D3310" s="67">
        <v>263898.67</v>
      </c>
      <c r="E3310" s="66">
        <v>0.2994</v>
      </c>
      <c r="F3310" s="67">
        <v>79011.261798000007</v>
      </c>
      <c r="G3310" s="66" t="s">
        <v>104</v>
      </c>
      <c r="H3310" s="68">
        <v>0.346527456200102</v>
      </c>
      <c r="I3310" s="87">
        <v>27379.571562021199</v>
      </c>
      <c r="J3310" s="69" t="str">
        <f>_xlfn.XLOOKUP(SimpleBB[[#This Row],[customer_code]],'Input  - indicative charges'!$B$13:$B$69,'Input  - indicative charges'!$E$13:$E$69)</f>
        <v>Lower North Island distributor</v>
      </c>
      <c r="K3310" s="70">
        <f t="shared" si="51"/>
        <v>25311.141849965439</v>
      </c>
    </row>
    <row r="3311" spans="1:11" x14ac:dyDescent="0.25">
      <c r="A3311" s="65">
        <v>44348</v>
      </c>
      <c r="B3311" s="66" t="s">
        <v>140</v>
      </c>
      <c r="C3311" s="66" t="s">
        <v>137</v>
      </c>
      <c r="D3311" s="67">
        <v>263898.67</v>
      </c>
      <c r="E3311" s="66">
        <v>0.2994</v>
      </c>
      <c r="F3311" s="67">
        <v>79011.261798000007</v>
      </c>
      <c r="G3311" s="66" t="s">
        <v>106</v>
      </c>
      <c r="H3311" s="68">
        <v>9.3693639513381201E-5</v>
      </c>
      <c r="I3311" s="87">
        <v>7.4028526803992003</v>
      </c>
      <c r="J3311" s="69" t="str">
        <f>_xlfn.XLOOKUP(SimpleBB[[#This Row],[customer_code]],'Input  - indicative charges'!$B$13:$B$69,'Input  - indicative charges'!$E$13:$E$69)</f>
        <v>Upper North Island distributor</v>
      </c>
      <c r="K3311" s="70">
        <f t="shared" si="51"/>
        <v>6.8435933653502632</v>
      </c>
    </row>
    <row r="3312" spans="1:11" x14ac:dyDescent="0.25">
      <c r="A3312" s="65">
        <v>44348</v>
      </c>
      <c r="B3312" s="66" t="s">
        <v>140</v>
      </c>
      <c r="C3312" s="66" t="s">
        <v>137</v>
      </c>
      <c r="D3312" s="67">
        <v>263898.67</v>
      </c>
      <c r="E3312" s="66">
        <v>0.2994</v>
      </c>
      <c r="F3312" s="67">
        <v>79011.261798000007</v>
      </c>
      <c r="G3312" s="66" t="s">
        <v>108</v>
      </c>
      <c r="H3312" s="68">
        <v>2.22056629426886E-6</v>
      </c>
      <c r="I3312" s="87">
        <v>0.175449744816292</v>
      </c>
      <c r="J3312" s="69" t="str">
        <f>_xlfn.XLOOKUP(SimpleBB[[#This Row],[customer_code]],'Input  - indicative charges'!$B$13:$B$69,'Input  - indicative charges'!$E$13:$E$69)</f>
        <v>Lower North Island distributor</v>
      </c>
      <c r="K3312" s="70">
        <f t="shared" si="51"/>
        <v>0.16219513766042204</v>
      </c>
    </row>
    <row r="3313" spans="1:11" x14ac:dyDescent="0.25">
      <c r="A3313" s="65">
        <v>44348</v>
      </c>
      <c r="B3313" s="66" t="s">
        <v>140</v>
      </c>
      <c r="C3313" s="66" t="s">
        <v>137</v>
      </c>
      <c r="D3313" s="67">
        <v>263898.67</v>
      </c>
      <c r="E3313" s="66">
        <v>0.2994</v>
      </c>
      <c r="F3313" s="67">
        <v>79011.261798000007</v>
      </c>
      <c r="G3313" s="66" t="s">
        <v>110</v>
      </c>
      <c r="H3313" s="68">
        <v>2.61463377950226E-7</v>
      </c>
      <c r="I3313" s="87">
        <v>2.0658551405814699E-2</v>
      </c>
      <c r="J3313" s="69" t="str">
        <f>_xlfn.XLOOKUP(SimpleBB[[#This Row],[customer_code]],'Input  - indicative charges'!$B$13:$B$69,'Input  - indicative charges'!$E$13:$E$69)</f>
        <v>Lower South Island distributor</v>
      </c>
      <c r="K3313" s="70">
        <f t="shared" si="51"/>
        <v>1.9097870975186951E-2</v>
      </c>
    </row>
    <row r="3314" spans="1:11" x14ac:dyDescent="0.25">
      <c r="A3314" s="65">
        <v>44348</v>
      </c>
      <c r="B3314" s="66" t="s">
        <v>140</v>
      </c>
      <c r="C3314" s="66" t="s">
        <v>137</v>
      </c>
      <c r="D3314" s="67">
        <v>263898.67</v>
      </c>
      <c r="E3314" s="66">
        <v>0.2994</v>
      </c>
      <c r="F3314" s="67">
        <v>79011.261798000007</v>
      </c>
      <c r="G3314" s="66" t="s">
        <v>112</v>
      </c>
      <c r="H3314" s="68">
        <v>6.5047116279893999E-3</v>
      </c>
      <c r="I3314" s="87">
        <v>513.94547335956599</v>
      </c>
      <c r="J3314" s="69" t="str">
        <f>_xlfn.XLOOKUP(SimpleBB[[#This Row],[customer_code]],'Input  - indicative charges'!$B$13:$B$69,'Input  - indicative charges'!$E$13:$E$69)</f>
        <v>North Island generation</v>
      </c>
      <c r="K3314" s="70">
        <f t="shared" si="51"/>
        <v>475.11871213485483</v>
      </c>
    </row>
    <row r="3315" spans="1:11" x14ac:dyDescent="0.25">
      <c r="A3315" s="65">
        <v>44348</v>
      </c>
      <c r="B3315" s="66" t="s">
        <v>140</v>
      </c>
      <c r="C3315" s="66" t="s">
        <v>137</v>
      </c>
      <c r="D3315" s="67">
        <v>263898.67</v>
      </c>
      <c r="E3315" s="66">
        <v>0.2994</v>
      </c>
      <c r="F3315" s="67">
        <v>79011.261798000007</v>
      </c>
      <c r="G3315" s="66" t="s">
        <v>114</v>
      </c>
      <c r="H3315" s="68">
        <v>1.5736084948802E-3</v>
      </c>
      <c r="I3315" s="87">
        <v>124.33279275653599</v>
      </c>
      <c r="J3315" s="69" t="str">
        <f>_xlfn.XLOOKUP(SimpleBB[[#This Row],[customer_code]],'Input  - indicative charges'!$B$13:$B$69,'Input  - indicative charges'!$E$13:$E$69)</f>
        <v>Lower North Island distributor</v>
      </c>
      <c r="K3315" s="70">
        <f t="shared" si="51"/>
        <v>114.93989038266461</v>
      </c>
    </row>
    <row r="3316" spans="1:11" x14ac:dyDescent="0.25">
      <c r="A3316" s="65">
        <v>44348</v>
      </c>
      <c r="B3316" s="66" t="s">
        <v>140</v>
      </c>
      <c r="C3316" s="66" t="s">
        <v>137</v>
      </c>
      <c r="D3316" s="67">
        <v>263898.67</v>
      </c>
      <c r="E3316" s="66">
        <v>0.2994</v>
      </c>
      <c r="F3316" s="67">
        <v>79011.261798000007</v>
      </c>
      <c r="G3316" s="66" t="s">
        <v>116</v>
      </c>
      <c r="H3316" s="68">
        <v>2.40338082044383E-6</v>
      </c>
      <c r="I3316" s="87">
        <v>0.18989415120438</v>
      </c>
      <c r="J3316" s="69" t="str">
        <f>_xlfn.XLOOKUP(SimpleBB[[#This Row],[customer_code]],'Input  - indicative charges'!$B$13:$B$69,'Input  - indicative charges'!$E$13:$E$69)</f>
        <v>Major Industrial</v>
      </c>
      <c r="K3316" s="70">
        <f t="shared" si="51"/>
        <v>0.17554832027685788</v>
      </c>
    </row>
    <row r="3317" spans="1:11" x14ac:dyDescent="0.25">
      <c r="A3317" s="65">
        <v>44348</v>
      </c>
      <c r="B3317" s="66" t="s">
        <v>140</v>
      </c>
      <c r="C3317" s="66" t="s">
        <v>137</v>
      </c>
      <c r="D3317" s="67">
        <v>263898.67</v>
      </c>
      <c r="E3317" s="66">
        <v>0.2994</v>
      </c>
      <c r="F3317" s="67">
        <v>79011.261798000007</v>
      </c>
      <c r="G3317" s="66" t="s">
        <v>118</v>
      </c>
      <c r="H3317" s="68">
        <v>1.49723505300722E-7</v>
      </c>
      <c r="I3317" s="87">
        <v>1.18298430746295E-2</v>
      </c>
      <c r="J3317" s="69" t="str">
        <f>_xlfn.XLOOKUP(SimpleBB[[#This Row],[customer_code]],'Input  - indicative charges'!$B$13:$B$69,'Input  - indicative charges'!$E$13:$E$69)</f>
        <v>Upper South Island distributor</v>
      </c>
      <c r="K3317" s="70">
        <f t="shared" si="51"/>
        <v>1.0936140306158772E-2</v>
      </c>
    </row>
    <row r="3318" spans="1:11" x14ac:dyDescent="0.25">
      <c r="A3318" s="65">
        <v>44348</v>
      </c>
      <c r="B3318" s="66" t="s">
        <v>140</v>
      </c>
      <c r="C3318" s="66" t="s">
        <v>137</v>
      </c>
      <c r="D3318" s="67">
        <v>263898.67</v>
      </c>
      <c r="E3318" s="66">
        <v>0.2994</v>
      </c>
      <c r="F3318" s="67">
        <v>79011.261798000007</v>
      </c>
      <c r="G3318" s="66" t="s">
        <v>120</v>
      </c>
      <c r="H3318" s="68">
        <v>4.6751421048887296E-6</v>
      </c>
      <c r="I3318" s="87">
        <v>0.36938887679221599</v>
      </c>
      <c r="J3318" s="69" t="str">
        <f>_xlfn.XLOOKUP(SimpleBB[[#This Row],[customer_code]],'Input  - indicative charges'!$B$13:$B$69,'Input  - indicative charges'!$E$13:$E$69)</f>
        <v>Lower North Island distributor</v>
      </c>
      <c r="K3318" s="70">
        <f t="shared" si="51"/>
        <v>0.34148285473014101</v>
      </c>
    </row>
    <row r="3319" spans="1:11" x14ac:dyDescent="0.25">
      <c r="A3319" s="65">
        <v>44348</v>
      </c>
      <c r="B3319" s="66" t="s">
        <v>140</v>
      </c>
      <c r="C3319" s="66" t="s">
        <v>137</v>
      </c>
      <c r="D3319" s="67">
        <v>263898.67</v>
      </c>
      <c r="E3319" s="66">
        <v>0.2994</v>
      </c>
      <c r="F3319" s="67">
        <v>79011.261798000007</v>
      </c>
      <c r="G3319" s="66" t="s">
        <v>241</v>
      </c>
      <c r="H3319" s="68">
        <v>6.9665199608234601E-4</v>
      </c>
      <c r="I3319" s="87">
        <v>55.043353244561501</v>
      </c>
      <c r="J3319" s="69" t="str">
        <f>_xlfn.XLOOKUP(SimpleBB[[#This Row],[customer_code]],'Input  - indicative charges'!$B$13:$B$69,'Input  - indicative charges'!$E$13:$E$69)</f>
        <v>North Island generation</v>
      </c>
      <c r="K3319" s="70">
        <f t="shared" si="51"/>
        <v>50.8850227519047</v>
      </c>
    </row>
    <row r="3320" spans="1:11" x14ac:dyDescent="0.25">
      <c r="A3320" s="65">
        <v>44378</v>
      </c>
      <c r="B3320" s="66" t="s">
        <v>140</v>
      </c>
      <c r="C3320" s="66" t="s">
        <v>137</v>
      </c>
      <c r="D3320" s="67">
        <v>217552.87</v>
      </c>
      <c r="E3320" s="66">
        <v>0.58430000000000004</v>
      </c>
      <c r="F3320" s="67">
        <v>127116.14194099999</v>
      </c>
      <c r="G3320" s="66" t="s">
        <v>8</v>
      </c>
      <c r="H3320" s="68">
        <v>8.4526024267668802E-7</v>
      </c>
      <c r="I3320" s="87">
        <v>0.10744622098517401</v>
      </c>
      <c r="J3320" s="69" t="str">
        <f>_xlfn.XLOOKUP(SimpleBB[[#This Row],[customer_code]],'Input  - indicative charges'!$B$13:$B$69,'Input  - indicative charges'!$E$13:$E$69)</f>
        <v>Lower South Island distributor</v>
      </c>
      <c r="K3320" s="70">
        <f t="shared" si="51"/>
        <v>9.9329039332772845E-2</v>
      </c>
    </row>
    <row r="3321" spans="1:11" x14ac:dyDescent="0.25">
      <c r="A3321" s="65">
        <v>44378</v>
      </c>
      <c r="B3321" s="66" t="s">
        <v>140</v>
      </c>
      <c r="C3321" s="66" t="s">
        <v>137</v>
      </c>
      <c r="D3321" s="67">
        <v>217552.87</v>
      </c>
      <c r="E3321" s="66">
        <v>0.58430000000000004</v>
      </c>
      <c r="F3321" s="67">
        <v>127116.14194099999</v>
      </c>
      <c r="G3321" s="66" t="s">
        <v>10</v>
      </c>
      <c r="H3321" s="68">
        <v>5.2183262362289202E-8</v>
      </c>
      <c r="I3321" s="87">
        <v>6.6333349853892002E-3</v>
      </c>
      <c r="J3321" s="69" t="str">
        <f>_xlfn.XLOOKUP(SimpleBB[[#This Row],[customer_code]],'Input  - indicative charges'!$B$13:$B$69,'Input  - indicative charges'!$E$13:$E$69)</f>
        <v>Upper South Island distributor</v>
      </c>
      <c r="K3321" s="70">
        <f t="shared" si="51"/>
        <v>6.1322100082244696E-3</v>
      </c>
    </row>
    <row r="3322" spans="1:11" x14ac:dyDescent="0.25">
      <c r="A3322" s="65">
        <v>44378</v>
      </c>
      <c r="B3322" s="66" t="s">
        <v>140</v>
      </c>
      <c r="C3322" s="66" t="s">
        <v>137</v>
      </c>
      <c r="D3322" s="67">
        <v>217552.87</v>
      </c>
      <c r="E3322" s="66">
        <v>0.58430000000000004</v>
      </c>
      <c r="F3322" s="67">
        <v>127116.14194099999</v>
      </c>
      <c r="G3322" s="66" t="s">
        <v>12</v>
      </c>
      <c r="H3322" s="68">
        <v>4.6739306423901602E-7</v>
      </c>
      <c r="I3322" s="87">
        <v>5.9413203096045697E-2</v>
      </c>
      <c r="J3322" s="69" t="str">
        <f>_xlfn.XLOOKUP(SimpleBB[[#This Row],[customer_code]],'Input  - indicative charges'!$B$13:$B$69,'Input  - indicative charges'!$E$13:$E$69)</f>
        <v>Lower North Island distributor</v>
      </c>
      <c r="K3322" s="70">
        <f t="shared" si="51"/>
        <v>5.4924745915702872E-2</v>
      </c>
    </row>
    <row r="3323" spans="1:11" x14ac:dyDescent="0.25">
      <c r="A3323" s="65">
        <v>44378</v>
      </c>
      <c r="B3323" s="66" t="s">
        <v>140</v>
      </c>
      <c r="C3323" s="66" t="s">
        <v>137</v>
      </c>
      <c r="D3323" s="67">
        <v>217552.87</v>
      </c>
      <c r="E3323" s="66">
        <v>0.58430000000000004</v>
      </c>
      <c r="F3323" s="67">
        <v>127116.14194099999</v>
      </c>
      <c r="G3323" s="66" t="s">
        <v>14</v>
      </c>
      <c r="H3323" s="68">
        <v>3.8507474209875404E-6</v>
      </c>
      <c r="I3323" s="87">
        <v>0.489492155745192</v>
      </c>
      <c r="J3323" s="69" t="str">
        <f>_xlfn.XLOOKUP(SimpleBB[[#This Row],[customer_code]],'Input  - indicative charges'!$B$13:$B$69,'Input  - indicative charges'!$E$13:$E$69)</f>
        <v>Upper North Island distributor</v>
      </c>
      <c r="K3323" s="70">
        <f t="shared" si="51"/>
        <v>0.45251275610527891</v>
      </c>
    </row>
    <row r="3324" spans="1:11" x14ac:dyDescent="0.25">
      <c r="A3324" s="65">
        <v>44378</v>
      </c>
      <c r="B3324" s="66" t="s">
        <v>140</v>
      </c>
      <c r="C3324" s="66" t="s">
        <v>137</v>
      </c>
      <c r="D3324" s="67">
        <v>217552.87</v>
      </c>
      <c r="E3324" s="66">
        <v>0.58430000000000004</v>
      </c>
      <c r="F3324" s="67">
        <v>127116.14194099999</v>
      </c>
      <c r="G3324" s="66" t="s">
        <v>16</v>
      </c>
      <c r="H3324" s="68">
        <v>8.9316118287521798E-2</v>
      </c>
      <c r="I3324" s="87">
        <v>11353.5203698557</v>
      </c>
      <c r="J3324" s="69" t="str">
        <f>_xlfn.XLOOKUP(SimpleBB[[#This Row],[customer_code]],'Input  - indicative charges'!$B$13:$B$69,'Input  - indicative charges'!$E$13:$E$69)</f>
        <v>South Island generation</v>
      </c>
      <c r="K3324" s="70">
        <f t="shared" si="51"/>
        <v>10495.802095621821</v>
      </c>
    </row>
    <row r="3325" spans="1:11" x14ac:dyDescent="0.25">
      <c r="A3325" s="65">
        <v>44378</v>
      </c>
      <c r="B3325" s="66" t="s">
        <v>140</v>
      </c>
      <c r="C3325" s="66" t="s">
        <v>137</v>
      </c>
      <c r="D3325" s="67">
        <v>217552.87</v>
      </c>
      <c r="E3325" s="66">
        <v>0.58430000000000004</v>
      </c>
      <c r="F3325" s="67">
        <v>127116.14194099999</v>
      </c>
      <c r="G3325" s="66" t="s">
        <v>19</v>
      </c>
      <c r="H3325" s="68">
        <v>8.6624663241262098E-5</v>
      </c>
      <c r="I3325" s="87">
        <v>11.011392988167501</v>
      </c>
      <c r="J3325" s="69" t="str">
        <f>_xlfn.XLOOKUP(SimpleBB[[#This Row],[customer_code]],'Input  - indicative charges'!$B$13:$B$69,'Input  - indicative charges'!$E$13:$E$69)</f>
        <v>Lower South Island distributor</v>
      </c>
      <c r="K3325" s="70">
        <f t="shared" si="51"/>
        <v>10.17952122654207</v>
      </c>
    </row>
    <row r="3326" spans="1:11" x14ac:dyDescent="0.25">
      <c r="A3326" s="65">
        <v>44378</v>
      </c>
      <c r="B3326" s="66" t="s">
        <v>140</v>
      </c>
      <c r="C3326" s="66" t="s">
        <v>137</v>
      </c>
      <c r="D3326" s="67">
        <v>217552.87</v>
      </c>
      <c r="E3326" s="66">
        <v>0.58430000000000004</v>
      </c>
      <c r="F3326" s="67">
        <v>127116.14194099999</v>
      </c>
      <c r="G3326" s="66" t="s">
        <v>21</v>
      </c>
      <c r="H3326" s="68">
        <v>5.1619629619506199E-7</v>
      </c>
      <c r="I3326" s="87">
        <v>6.5616881656549997E-2</v>
      </c>
      <c r="J3326" s="69" t="str">
        <f>_xlfn.XLOOKUP(SimpleBB[[#This Row],[customer_code]],'Input  - indicative charges'!$B$13:$B$69,'Input  - indicative charges'!$E$13:$E$69)</f>
        <v>Upper South Island distributor</v>
      </c>
      <c r="K3326" s="70">
        <f t="shared" si="51"/>
        <v>6.0659758521025106E-2</v>
      </c>
    </row>
    <row r="3327" spans="1:11" x14ac:dyDescent="0.25">
      <c r="A3327" s="65">
        <v>44378</v>
      </c>
      <c r="B3327" s="66" t="s">
        <v>140</v>
      </c>
      <c r="C3327" s="66" t="s">
        <v>137</v>
      </c>
      <c r="D3327" s="67">
        <v>217552.87</v>
      </c>
      <c r="E3327" s="66">
        <v>0.58430000000000004</v>
      </c>
      <c r="F3327" s="67">
        <v>127116.14194099999</v>
      </c>
      <c r="G3327" s="66" t="s">
        <v>23</v>
      </c>
      <c r="H3327" s="68">
        <v>6.7021544222215595E-2</v>
      </c>
      <c r="I3327" s="87">
        <v>8519.5201284561699</v>
      </c>
      <c r="J3327" s="69" t="str">
        <f>_xlfn.XLOOKUP(SimpleBB[[#This Row],[customer_code]],'Input  - indicative charges'!$B$13:$B$69,'Input  - indicative charges'!$E$13:$E$69)</f>
        <v>Lower North Island distributor</v>
      </c>
      <c r="K3327" s="70">
        <f t="shared" si="51"/>
        <v>7875.9005405368416</v>
      </c>
    </row>
    <row r="3328" spans="1:11" x14ac:dyDescent="0.25">
      <c r="A3328" s="65">
        <v>44378</v>
      </c>
      <c r="B3328" s="66" t="s">
        <v>140</v>
      </c>
      <c r="C3328" s="66" t="s">
        <v>137</v>
      </c>
      <c r="D3328" s="67">
        <v>217552.87</v>
      </c>
      <c r="E3328" s="66">
        <v>0.58430000000000004</v>
      </c>
      <c r="F3328" s="67">
        <v>127116.14194099999</v>
      </c>
      <c r="G3328" s="66" t="s">
        <v>25</v>
      </c>
      <c r="H3328" s="68">
        <v>0.120360044439981</v>
      </c>
      <c r="I3328" s="87">
        <v>15299.704493057699</v>
      </c>
      <c r="J3328" s="69" t="str">
        <f>_xlfn.XLOOKUP(SimpleBB[[#This Row],[customer_code]],'Input  - indicative charges'!$B$13:$B$69,'Input  - indicative charges'!$E$13:$E$69)</f>
        <v>North Island generation</v>
      </c>
      <c r="K3328" s="70">
        <f t="shared" si="51"/>
        <v>14143.865977198273</v>
      </c>
    </row>
    <row r="3329" spans="1:11" x14ac:dyDescent="0.25">
      <c r="A3329" s="65">
        <v>44378</v>
      </c>
      <c r="B3329" s="66" t="s">
        <v>140</v>
      </c>
      <c r="C3329" s="66" t="s">
        <v>137</v>
      </c>
      <c r="D3329" s="67">
        <v>217552.87</v>
      </c>
      <c r="E3329" s="66">
        <v>0.58430000000000004</v>
      </c>
      <c r="F3329" s="67">
        <v>127116.14194099999</v>
      </c>
      <c r="G3329" s="66" t="s">
        <v>27</v>
      </c>
      <c r="H3329" s="68">
        <v>1.61966859824516E-5</v>
      </c>
      <c r="I3329" s="87">
        <v>2.0588602343191198</v>
      </c>
      <c r="J3329" s="69" t="str">
        <f>_xlfn.XLOOKUP(SimpleBB[[#This Row],[customer_code]],'Input  - indicative charges'!$B$13:$B$69,'Input  - indicative charges'!$E$13:$E$69)</f>
        <v>Lower North Island distributor</v>
      </c>
      <c r="K3329" s="70">
        <f t="shared" si="51"/>
        <v>1.9033206316635778</v>
      </c>
    </row>
    <row r="3330" spans="1:11" x14ac:dyDescent="0.25">
      <c r="A3330" s="65">
        <v>44378</v>
      </c>
      <c r="B3330" s="66" t="s">
        <v>140</v>
      </c>
      <c r="C3330" s="66" t="s">
        <v>137</v>
      </c>
      <c r="D3330" s="67">
        <v>217552.87</v>
      </c>
      <c r="E3330" s="66">
        <v>0.58430000000000004</v>
      </c>
      <c r="F3330" s="67">
        <v>127116.14194099999</v>
      </c>
      <c r="G3330" s="66" t="s">
        <v>29</v>
      </c>
      <c r="H3330" s="68">
        <v>4.0983323889937301E-5</v>
      </c>
      <c r="I3330" s="87">
        <v>5.2096420168072504</v>
      </c>
      <c r="J3330" s="69" t="str">
        <f>_xlfn.XLOOKUP(SimpleBB[[#This Row],[customer_code]],'Input  - indicative charges'!$B$13:$B$69,'Input  - indicative charges'!$E$13:$E$69)</f>
        <v>Lower North Island distributor</v>
      </c>
      <c r="K3330" s="70">
        <f t="shared" si="51"/>
        <v>4.8160720037656466</v>
      </c>
    </row>
    <row r="3331" spans="1:11" x14ac:dyDescent="0.25">
      <c r="A3331" s="65">
        <v>44378</v>
      </c>
      <c r="B3331" s="66" t="s">
        <v>140</v>
      </c>
      <c r="C3331" s="66" t="s">
        <v>137</v>
      </c>
      <c r="D3331" s="67">
        <v>217552.87</v>
      </c>
      <c r="E3331" s="66">
        <v>0.58430000000000004</v>
      </c>
      <c r="F3331" s="67">
        <v>127116.14194099999</v>
      </c>
      <c r="G3331" s="66" t="s">
        <v>31</v>
      </c>
      <c r="H3331" s="68">
        <v>8.1476709090069204E-5</v>
      </c>
      <c r="I3331" s="87">
        <v>10.3570049175788</v>
      </c>
      <c r="J3331" s="69" t="str">
        <f>_xlfn.XLOOKUP(SimpleBB[[#This Row],[customer_code]],'Input  - indicative charges'!$B$13:$B$69,'Input  - indicative charges'!$E$13:$E$69)</f>
        <v>Major Industrial</v>
      </c>
      <c r="K3331" s="70">
        <f t="shared" si="51"/>
        <v>9.5745698582536374</v>
      </c>
    </row>
    <row r="3332" spans="1:11" x14ac:dyDescent="0.25">
      <c r="A3332" s="65">
        <v>44378</v>
      </c>
      <c r="B3332" s="66" t="s">
        <v>140</v>
      </c>
      <c r="C3332" s="66" t="s">
        <v>137</v>
      </c>
      <c r="D3332" s="67">
        <v>217552.87</v>
      </c>
      <c r="E3332" s="66">
        <v>0.58430000000000004</v>
      </c>
      <c r="F3332" s="67">
        <v>127116.14194099999</v>
      </c>
      <c r="G3332" s="66" t="s">
        <v>34</v>
      </c>
      <c r="H3332" s="68">
        <v>2.5019652928997502E-7</v>
      </c>
      <c r="I3332" s="87">
        <v>3.1804017530370002E-2</v>
      </c>
      <c r="J3332" s="69" t="str">
        <f>_xlfn.XLOOKUP(SimpleBB[[#This Row],[customer_code]],'Input  - indicative charges'!$B$13:$B$69,'Input  - indicative charges'!$E$13:$E$69)</f>
        <v>Major Industrial</v>
      </c>
      <c r="K3332" s="70">
        <f t="shared" si="51"/>
        <v>2.9401336587260924E-2</v>
      </c>
    </row>
    <row r="3333" spans="1:11" x14ac:dyDescent="0.25">
      <c r="A3333" s="65">
        <v>44378</v>
      </c>
      <c r="B3333" s="66" t="s">
        <v>140</v>
      </c>
      <c r="C3333" s="66" t="s">
        <v>137</v>
      </c>
      <c r="D3333" s="67">
        <v>217552.87</v>
      </c>
      <c r="E3333" s="66">
        <v>0.58430000000000004</v>
      </c>
      <c r="F3333" s="67">
        <v>127116.14194099999</v>
      </c>
      <c r="G3333" s="66" t="s">
        <v>36</v>
      </c>
      <c r="H3333" s="68">
        <v>5.1438540041219501E-7</v>
      </c>
      <c r="I3333" s="87">
        <v>6.5386687571174704E-2</v>
      </c>
      <c r="J3333" s="69" t="str">
        <f>_xlfn.XLOOKUP(SimpleBB[[#This Row],[customer_code]],'Input  - indicative charges'!$B$13:$B$69,'Input  - indicative charges'!$E$13:$E$69)</f>
        <v>Upper South Island distributor</v>
      </c>
      <c r="K3333" s="70">
        <f t="shared" si="51"/>
        <v>6.0446954783948403E-2</v>
      </c>
    </row>
    <row r="3334" spans="1:11" x14ac:dyDescent="0.25">
      <c r="A3334" s="65">
        <v>44378</v>
      </c>
      <c r="B3334" s="66" t="s">
        <v>140</v>
      </c>
      <c r="C3334" s="66" t="s">
        <v>137</v>
      </c>
      <c r="D3334" s="67">
        <v>217552.87</v>
      </c>
      <c r="E3334" s="66">
        <v>0.58430000000000004</v>
      </c>
      <c r="F3334" s="67">
        <v>127116.14194099999</v>
      </c>
      <c r="G3334" s="66" t="s">
        <v>38</v>
      </c>
      <c r="H3334" s="68">
        <v>1.21608877444134E-4</v>
      </c>
      <c r="I3334" s="87">
        <v>15.4584513264743</v>
      </c>
      <c r="J3334" s="69" t="str">
        <f>_xlfn.XLOOKUP(SimpleBB[[#This Row],[customer_code]],'Input  - indicative charges'!$B$13:$B$69,'Input  - indicative charges'!$E$13:$E$69)</f>
        <v>North Island generation</v>
      </c>
      <c r="K3334" s="70">
        <f t="shared" si="51"/>
        <v>14.290620049289522</v>
      </c>
    </row>
    <row r="3335" spans="1:11" x14ac:dyDescent="0.25">
      <c r="A3335" s="65">
        <v>44378</v>
      </c>
      <c r="B3335" s="66" t="s">
        <v>140</v>
      </c>
      <c r="C3335" s="66" t="s">
        <v>137</v>
      </c>
      <c r="D3335" s="67">
        <v>217552.87</v>
      </c>
      <c r="E3335" s="66">
        <v>0.58430000000000004</v>
      </c>
      <c r="F3335" s="67">
        <v>127116.14194099999</v>
      </c>
      <c r="G3335" s="66" t="s">
        <v>40</v>
      </c>
      <c r="H3335" s="68">
        <v>7.8022811284048303E-7</v>
      </c>
      <c r="I3335" s="87">
        <v>9.9179587538189395E-2</v>
      </c>
      <c r="J3335" s="69" t="str">
        <f>_xlfn.XLOOKUP(SimpleBB[[#This Row],[customer_code]],'Input  - indicative charges'!$B$13:$B$69,'Input  - indicative charges'!$E$13:$E$69)</f>
        <v>North Island generation</v>
      </c>
      <c r="K3335" s="70">
        <f t="shared" si="51"/>
        <v>9.1686920780102182E-2</v>
      </c>
    </row>
    <row r="3336" spans="1:11" x14ac:dyDescent="0.25">
      <c r="A3336" s="65">
        <v>44378</v>
      </c>
      <c r="B3336" s="66" t="s">
        <v>140</v>
      </c>
      <c r="C3336" s="66" t="s">
        <v>137</v>
      </c>
      <c r="D3336" s="67">
        <v>217552.87</v>
      </c>
      <c r="E3336" s="66">
        <v>0.58430000000000004</v>
      </c>
      <c r="F3336" s="67">
        <v>127116.14194099999</v>
      </c>
      <c r="G3336" s="66" t="s">
        <v>42</v>
      </c>
      <c r="H3336" s="68">
        <v>4.0787403250716003E-2</v>
      </c>
      <c r="I3336" s="87">
        <v>5184.7373410228201</v>
      </c>
      <c r="J3336" s="69" t="str">
        <f>_xlfn.XLOOKUP(SimpleBB[[#This Row],[customer_code]],'Input  - indicative charges'!$B$13:$B$69,'Input  - indicative charges'!$E$13:$E$69)</f>
        <v>South Island generation</v>
      </c>
      <c r="K3336" s="70">
        <f t="shared" si="51"/>
        <v>4793.0487880780238</v>
      </c>
    </row>
    <row r="3337" spans="1:11" x14ac:dyDescent="0.25">
      <c r="A3337" s="65">
        <v>44378</v>
      </c>
      <c r="B3337" s="66" t="s">
        <v>140</v>
      </c>
      <c r="C3337" s="66" t="s">
        <v>137</v>
      </c>
      <c r="D3337" s="67">
        <v>217552.87</v>
      </c>
      <c r="E3337" s="66">
        <v>0.58430000000000004</v>
      </c>
      <c r="F3337" s="67">
        <v>127116.14194099999</v>
      </c>
      <c r="G3337" s="66" t="s">
        <v>44</v>
      </c>
      <c r="H3337" s="68">
        <v>1.9341044489120101E-7</v>
      </c>
      <c r="I3337" s="87">
        <v>2.4585589565661901E-2</v>
      </c>
      <c r="J3337" s="69" t="str">
        <f>_xlfn.XLOOKUP(SimpleBB[[#This Row],[customer_code]],'Input  - indicative charges'!$B$13:$B$69,'Input  - indicative charges'!$E$13:$E$69)</f>
        <v>Major Industrial</v>
      </c>
      <c r="K3337" s="70">
        <f t="shared" si="51"/>
        <v>2.2728235303166307E-2</v>
      </c>
    </row>
    <row r="3338" spans="1:11" x14ac:dyDescent="0.25">
      <c r="A3338" s="65">
        <v>44378</v>
      </c>
      <c r="B3338" s="66" t="s">
        <v>140</v>
      </c>
      <c r="C3338" s="66" t="s">
        <v>137</v>
      </c>
      <c r="D3338" s="67">
        <v>217552.87</v>
      </c>
      <c r="E3338" s="66">
        <v>0.58430000000000004</v>
      </c>
      <c r="F3338" s="67">
        <v>127116.14194099999</v>
      </c>
      <c r="G3338" s="66" t="s">
        <v>46</v>
      </c>
      <c r="H3338" s="68">
        <v>7.00626534065496E-7</v>
      </c>
      <c r="I3338" s="87">
        <v>8.9060941951900494E-2</v>
      </c>
      <c r="J3338" s="69" t="str">
        <f>_xlfn.XLOOKUP(SimpleBB[[#This Row],[customer_code]],'Input  - indicative charges'!$B$13:$B$69,'Input  - indicative charges'!$E$13:$E$69)</f>
        <v>Upper South Island distributor</v>
      </c>
      <c r="K3338" s="70">
        <f t="shared" si="51"/>
        <v>8.2332703049414716E-2</v>
      </c>
    </row>
    <row r="3339" spans="1:11" x14ac:dyDescent="0.25">
      <c r="A3339" s="65">
        <v>44378</v>
      </c>
      <c r="B3339" s="66" t="s">
        <v>140</v>
      </c>
      <c r="C3339" s="66" t="s">
        <v>137</v>
      </c>
      <c r="D3339" s="67">
        <v>217552.87</v>
      </c>
      <c r="E3339" s="66">
        <v>0.58430000000000004</v>
      </c>
      <c r="F3339" s="67">
        <v>127116.14194099999</v>
      </c>
      <c r="G3339" s="66" t="s">
        <v>48</v>
      </c>
      <c r="H3339" s="68">
        <v>5.15400259022048E-2</v>
      </c>
      <c r="I3339" s="87">
        <v>6551.5692482274799</v>
      </c>
      <c r="J3339" s="69" t="str">
        <f>_xlfn.XLOOKUP(SimpleBB[[#This Row],[customer_code]],'Input  - indicative charges'!$B$13:$B$69,'Input  - indicative charges'!$E$13:$E$69)</f>
        <v>North Island generation</v>
      </c>
      <c r="K3339" s="70">
        <f t="shared" si="51"/>
        <v>6056.621383067235</v>
      </c>
    </row>
    <row r="3340" spans="1:11" x14ac:dyDescent="0.25">
      <c r="A3340" s="65">
        <v>44378</v>
      </c>
      <c r="B3340" s="66" t="s">
        <v>140</v>
      </c>
      <c r="C3340" s="66" t="s">
        <v>137</v>
      </c>
      <c r="D3340" s="67">
        <v>217552.87</v>
      </c>
      <c r="E3340" s="66">
        <v>0.58430000000000004</v>
      </c>
      <c r="F3340" s="67">
        <v>127116.14194099999</v>
      </c>
      <c r="G3340" s="66" t="s">
        <v>50</v>
      </c>
      <c r="H3340" s="68">
        <v>1.08574885820575E-2</v>
      </c>
      <c r="I3340" s="87">
        <v>1380.1620597195999</v>
      </c>
      <c r="J3340" s="69" t="str">
        <f>_xlfn.XLOOKUP(SimpleBB[[#This Row],[customer_code]],'Input  - indicative charges'!$B$13:$B$69,'Input  - indicative charges'!$E$13:$E$69)</f>
        <v>North Island generation</v>
      </c>
      <c r="K3340" s="70">
        <f t="shared" si="51"/>
        <v>1275.8957016683289</v>
      </c>
    </row>
    <row r="3341" spans="1:11" x14ac:dyDescent="0.25">
      <c r="A3341" s="65">
        <v>44378</v>
      </c>
      <c r="B3341" s="66" t="s">
        <v>140</v>
      </c>
      <c r="C3341" s="66" t="s">
        <v>137</v>
      </c>
      <c r="D3341" s="67">
        <v>217552.87</v>
      </c>
      <c r="E3341" s="66">
        <v>0.58430000000000004</v>
      </c>
      <c r="F3341" s="67">
        <v>127116.14194099999</v>
      </c>
      <c r="G3341" s="66" t="s">
        <v>52</v>
      </c>
      <c r="H3341" s="68">
        <v>2.1925043255719898E-2</v>
      </c>
      <c r="I3341" s="87">
        <v>2787.0269105566599</v>
      </c>
      <c r="J3341" s="69" t="str">
        <f>_xlfn.XLOOKUP(SimpleBB[[#This Row],[customer_code]],'Input  - indicative charges'!$B$13:$B$69,'Input  - indicative charges'!$E$13:$E$69)</f>
        <v>North Island generation</v>
      </c>
      <c r="K3341" s="70">
        <f t="shared" si="51"/>
        <v>2576.4768931089507</v>
      </c>
    </row>
    <row r="3342" spans="1:11" x14ac:dyDescent="0.25">
      <c r="A3342" s="65">
        <v>44378</v>
      </c>
      <c r="B3342" s="66" t="s">
        <v>140</v>
      </c>
      <c r="C3342" s="66" t="s">
        <v>137</v>
      </c>
      <c r="D3342" s="67">
        <v>217552.87</v>
      </c>
      <c r="E3342" s="66">
        <v>0.58430000000000004</v>
      </c>
      <c r="F3342" s="67">
        <v>127116.14194099999</v>
      </c>
      <c r="G3342" s="66" t="s">
        <v>54</v>
      </c>
      <c r="H3342" s="68">
        <v>5.4456996018063303E-8</v>
      </c>
      <c r="I3342" s="87">
        <v>6.9223632355126102E-3</v>
      </c>
      <c r="J3342" s="69" t="str">
        <f>_xlfn.XLOOKUP(SimpleBB[[#This Row],[customer_code]],'Input  - indicative charges'!$B$13:$B$69,'Input  - indicative charges'!$E$13:$E$69)</f>
        <v>Upper South Island distributor</v>
      </c>
      <c r="K3342" s="70">
        <f t="shared" ref="K3342:K3405" si="52">I3342*$L$9</f>
        <v>6.3994031971664252E-3</v>
      </c>
    </row>
    <row r="3343" spans="1:11" x14ac:dyDescent="0.25">
      <c r="A3343" s="65">
        <v>44378</v>
      </c>
      <c r="B3343" s="66" t="s">
        <v>140</v>
      </c>
      <c r="C3343" s="66" t="s">
        <v>137</v>
      </c>
      <c r="D3343" s="67">
        <v>217552.87</v>
      </c>
      <c r="E3343" s="66">
        <v>0.58430000000000004</v>
      </c>
      <c r="F3343" s="67">
        <v>127116.14194099999</v>
      </c>
      <c r="G3343" s="66" t="s">
        <v>56</v>
      </c>
      <c r="H3343" s="68">
        <v>1.20431772980121E-5</v>
      </c>
      <c r="I3343" s="87">
        <v>1.53088223483474</v>
      </c>
      <c r="J3343" s="69" t="str">
        <f>_xlfn.XLOOKUP(SimpleBB[[#This Row],[customer_code]],'Input  - indicative charges'!$B$13:$B$69,'Input  - indicative charges'!$E$13:$E$69)</f>
        <v>Upper North Island distributor</v>
      </c>
      <c r="K3343" s="70">
        <f t="shared" si="52"/>
        <v>1.4152295010796636</v>
      </c>
    </row>
    <row r="3344" spans="1:11" x14ac:dyDescent="0.25">
      <c r="A3344" s="65">
        <v>44378</v>
      </c>
      <c r="B3344" s="66" t="s">
        <v>140</v>
      </c>
      <c r="C3344" s="66" t="s">
        <v>137</v>
      </c>
      <c r="D3344" s="67">
        <v>217552.87</v>
      </c>
      <c r="E3344" s="66">
        <v>0.58430000000000004</v>
      </c>
      <c r="F3344" s="67">
        <v>127116.14194099999</v>
      </c>
      <c r="G3344" s="66" t="s">
        <v>58</v>
      </c>
      <c r="H3344" s="68">
        <v>1.35320615186597E-2</v>
      </c>
      <c r="I3344" s="87">
        <v>1720.1434527602901</v>
      </c>
      <c r="J3344" s="69" t="str">
        <f>_xlfn.XLOOKUP(SimpleBB[[#This Row],[customer_code]],'Input  - indicative charges'!$B$13:$B$69,'Input  - indicative charges'!$E$13:$E$69)</f>
        <v>North Island generation</v>
      </c>
      <c r="K3344" s="70">
        <f t="shared" si="52"/>
        <v>1590.192703946421</v>
      </c>
    </row>
    <row r="3345" spans="1:11" x14ac:dyDescent="0.25">
      <c r="A3345" s="65">
        <v>44378</v>
      </c>
      <c r="B3345" s="66" t="s">
        <v>140</v>
      </c>
      <c r="C3345" s="66" t="s">
        <v>137</v>
      </c>
      <c r="D3345" s="67">
        <v>217552.87</v>
      </c>
      <c r="E3345" s="66">
        <v>0.58430000000000004</v>
      </c>
      <c r="F3345" s="67">
        <v>127116.14194099999</v>
      </c>
      <c r="G3345" s="66" t="s">
        <v>60</v>
      </c>
      <c r="H3345" s="68">
        <v>3.70741066651752E-6</v>
      </c>
      <c r="I3345" s="87">
        <v>0.47127174051861798</v>
      </c>
      <c r="J3345" s="69" t="str">
        <f>_xlfn.XLOOKUP(SimpleBB[[#This Row],[customer_code]],'Input  - indicative charges'!$B$13:$B$69,'Input  - indicative charges'!$E$13:$E$69)</f>
        <v>Major Industrial</v>
      </c>
      <c r="K3345" s="70">
        <f t="shared" si="52"/>
        <v>0.43566882875161655</v>
      </c>
    </row>
    <row r="3346" spans="1:11" x14ac:dyDescent="0.25">
      <c r="A3346" s="65">
        <v>44378</v>
      </c>
      <c r="B3346" s="66" t="s">
        <v>140</v>
      </c>
      <c r="C3346" s="66" t="s">
        <v>137</v>
      </c>
      <c r="D3346" s="67">
        <v>217552.87</v>
      </c>
      <c r="E3346" s="66">
        <v>0.58430000000000004</v>
      </c>
      <c r="F3346" s="67">
        <v>127116.14194099999</v>
      </c>
      <c r="G3346" s="66" t="s">
        <v>62</v>
      </c>
      <c r="H3346" s="68">
        <v>4.55683249582305E-6</v>
      </c>
      <c r="I3346" s="87">
        <v>0.57924696634040396</v>
      </c>
      <c r="J3346" s="69" t="str">
        <f>_xlfn.XLOOKUP(SimpleBB[[#This Row],[customer_code]],'Input  - indicative charges'!$B$13:$B$69,'Input  - indicative charges'!$E$13:$E$69)</f>
        <v>Major Industrial</v>
      </c>
      <c r="K3346" s="70">
        <f t="shared" si="52"/>
        <v>0.5354869084781908</v>
      </c>
    </row>
    <row r="3347" spans="1:11" x14ac:dyDescent="0.25">
      <c r="A3347" s="65">
        <v>44378</v>
      </c>
      <c r="B3347" s="66" t="s">
        <v>140</v>
      </c>
      <c r="C3347" s="66" t="s">
        <v>137</v>
      </c>
      <c r="D3347" s="67">
        <v>217552.87</v>
      </c>
      <c r="E3347" s="66">
        <v>0.58430000000000004</v>
      </c>
      <c r="F3347" s="67">
        <v>127116.14194099999</v>
      </c>
      <c r="G3347" s="66" t="s">
        <v>64</v>
      </c>
      <c r="H3347" s="68">
        <v>2.0580580183367101E-7</v>
      </c>
      <c r="I3347" s="87">
        <v>2.6161239518170201E-2</v>
      </c>
      <c r="J3347" s="69" t="str">
        <f>_xlfn.XLOOKUP(SimpleBB[[#This Row],[customer_code]],'Input  - indicative charges'!$B$13:$B$69,'Input  - indicative charges'!$E$13:$E$69)</f>
        <v>Major Industrial</v>
      </c>
      <c r="K3347" s="70">
        <f t="shared" si="52"/>
        <v>2.4184850479320102E-2</v>
      </c>
    </row>
    <row r="3348" spans="1:11" x14ac:dyDescent="0.25">
      <c r="A3348" s="65">
        <v>44378</v>
      </c>
      <c r="B3348" s="66" t="s">
        <v>140</v>
      </c>
      <c r="C3348" s="66" t="s">
        <v>137</v>
      </c>
      <c r="D3348" s="67">
        <v>217552.87</v>
      </c>
      <c r="E3348" s="66">
        <v>0.58430000000000004</v>
      </c>
      <c r="F3348" s="67">
        <v>127116.14194099999</v>
      </c>
      <c r="G3348" s="66" t="s">
        <v>66</v>
      </c>
      <c r="H3348" s="68">
        <v>3.66867762423573E-6</v>
      </c>
      <c r="I3348" s="87">
        <v>0.46634814561811999</v>
      </c>
      <c r="J3348" s="69" t="str">
        <f>_xlfn.XLOOKUP(SimpleBB[[#This Row],[customer_code]],'Input  - indicative charges'!$B$13:$B$69,'Input  - indicative charges'!$E$13:$E$69)</f>
        <v>Upper South Island distributor</v>
      </c>
      <c r="K3348" s="70">
        <f t="shared" si="52"/>
        <v>0.43111719401708565</v>
      </c>
    </row>
    <row r="3349" spans="1:11" x14ac:dyDescent="0.25">
      <c r="A3349" s="65">
        <v>44378</v>
      </c>
      <c r="B3349" s="66" t="s">
        <v>140</v>
      </c>
      <c r="C3349" s="66" t="s">
        <v>137</v>
      </c>
      <c r="D3349" s="67">
        <v>217552.87</v>
      </c>
      <c r="E3349" s="66">
        <v>0.58430000000000004</v>
      </c>
      <c r="F3349" s="67">
        <v>127116.14194099999</v>
      </c>
      <c r="G3349" s="66" t="s">
        <v>68</v>
      </c>
      <c r="H3349" s="68">
        <v>0.217338297529</v>
      </c>
      <c r="I3349" s="87">
        <v>27627.2058779117</v>
      </c>
      <c r="J3349" s="69" t="str">
        <f>_xlfn.XLOOKUP(SimpleBB[[#This Row],[customer_code]],'Input  - indicative charges'!$B$13:$B$69,'Input  - indicative charges'!$E$13:$E$69)</f>
        <v>Major Industrial</v>
      </c>
      <c r="K3349" s="70">
        <f t="shared" si="52"/>
        <v>25540.068269877647</v>
      </c>
    </row>
    <row r="3350" spans="1:11" x14ac:dyDescent="0.25">
      <c r="A3350" s="65">
        <v>44378</v>
      </c>
      <c r="B3350" s="66" t="s">
        <v>140</v>
      </c>
      <c r="C3350" s="66" t="s">
        <v>137</v>
      </c>
      <c r="D3350" s="67">
        <v>217552.87</v>
      </c>
      <c r="E3350" s="66">
        <v>0.58430000000000004</v>
      </c>
      <c r="F3350" s="67">
        <v>127116.14194099999</v>
      </c>
      <c r="G3350" s="66" t="s">
        <v>70</v>
      </c>
      <c r="H3350" s="68">
        <v>1.2322327542887401E-4</v>
      </c>
      <c r="I3350" s="87">
        <v>15.663667369851799</v>
      </c>
      <c r="J3350" s="69" t="str">
        <f>_xlfn.XLOOKUP(SimpleBB[[#This Row],[customer_code]],'Input  - indicative charges'!$B$13:$B$69,'Input  - indicative charges'!$E$13:$E$69)</f>
        <v>Lower North Island distributor</v>
      </c>
      <c r="K3350" s="70">
        <f t="shared" si="52"/>
        <v>14.480332747022953</v>
      </c>
    </row>
    <row r="3351" spans="1:11" x14ac:dyDescent="0.25">
      <c r="A3351" s="65">
        <v>44378</v>
      </c>
      <c r="B3351" s="66" t="s">
        <v>140</v>
      </c>
      <c r="C3351" s="66" t="s">
        <v>137</v>
      </c>
      <c r="D3351" s="67">
        <v>217552.87</v>
      </c>
      <c r="E3351" s="66">
        <v>0.58430000000000004</v>
      </c>
      <c r="F3351" s="67">
        <v>127116.14194099999</v>
      </c>
      <c r="G3351" s="66" t="s">
        <v>72</v>
      </c>
      <c r="H3351" s="68">
        <v>5.7312728448619597E-5</v>
      </c>
      <c r="I3351" s="87">
        <v>7.2853729245007299</v>
      </c>
      <c r="J3351" s="69" t="str">
        <f>_xlfn.XLOOKUP(SimpleBB[[#This Row],[customer_code]],'Input  - indicative charges'!$B$13:$B$69,'Input  - indicative charges'!$E$13:$E$69)</f>
        <v>Lower South Island distributor</v>
      </c>
      <c r="K3351" s="70">
        <f t="shared" si="52"/>
        <v>6.7349887891497291</v>
      </c>
    </row>
    <row r="3352" spans="1:11" x14ac:dyDescent="0.25">
      <c r="A3352" s="65">
        <v>44378</v>
      </c>
      <c r="B3352" s="66" t="s">
        <v>140</v>
      </c>
      <c r="C3352" s="66" t="s">
        <v>137</v>
      </c>
      <c r="D3352" s="67">
        <v>217552.87</v>
      </c>
      <c r="E3352" s="66">
        <v>0.58430000000000004</v>
      </c>
      <c r="F3352" s="67">
        <v>127116.14194099999</v>
      </c>
      <c r="G3352" s="66" t="s">
        <v>74</v>
      </c>
      <c r="H3352" s="68">
        <v>2.0631921813275799E-8</v>
      </c>
      <c r="I3352" s="87">
        <v>2.6226503017319799E-3</v>
      </c>
      <c r="J3352" s="69" t="str">
        <f>_xlfn.XLOOKUP(SimpleBB[[#This Row],[customer_code]],'Input  - indicative charges'!$B$13:$B$69,'Input  - indicative charges'!$E$13:$E$69)</f>
        <v>Major Industrial</v>
      </c>
      <c r="K3352" s="70">
        <f t="shared" si="52"/>
        <v>2.4245183552131658E-3</v>
      </c>
    </row>
    <row r="3353" spans="1:11" x14ac:dyDescent="0.25">
      <c r="A3353" s="65">
        <v>44378</v>
      </c>
      <c r="B3353" s="66" t="s">
        <v>140</v>
      </c>
      <c r="C3353" s="66" t="s">
        <v>137</v>
      </c>
      <c r="D3353" s="67">
        <v>217552.87</v>
      </c>
      <c r="E3353" s="66">
        <v>0.58430000000000004</v>
      </c>
      <c r="F3353" s="67">
        <v>127116.14194099999</v>
      </c>
      <c r="G3353" s="66" t="s">
        <v>76</v>
      </c>
      <c r="H3353" s="68">
        <v>3.2689185044007102E-7</v>
      </c>
      <c r="I3353" s="87">
        <v>4.1553230859896297E-2</v>
      </c>
      <c r="J3353" s="69" t="str">
        <f>_xlfn.XLOOKUP(SimpleBB[[#This Row],[customer_code]],'Input  - indicative charges'!$B$13:$B$69,'Input  - indicative charges'!$E$13:$E$69)</f>
        <v>Lower North Island distributor</v>
      </c>
      <c r="K3353" s="70">
        <f t="shared" si="52"/>
        <v>3.8414031360451066E-2</v>
      </c>
    </row>
    <row r="3354" spans="1:11" x14ac:dyDescent="0.25">
      <c r="A3354" s="65">
        <v>44378</v>
      </c>
      <c r="B3354" s="66" t="s">
        <v>140</v>
      </c>
      <c r="C3354" s="66" t="s">
        <v>137</v>
      </c>
      <c r="D3354" s="67">
        <v>217552.87</v>
      </c>
      <c r="E3354" s="66">
        <v>0.58430000000000004</v>
      </c>
      <c r="F3354" s="67">
        <v>127116.14194099999</v>
      </c>
      <c r="G3354" s="66" t="s">
        <v>78</v>
      </c>
      <c r="H3354" s="68">
        <v>1.8302406467187502E-8</v>
      </c>
      <c r="I3354" s="87">
        <v>2.3265312983448902E-3</v>
      </c>
      <c r="J3354" s="69" t="str">
        <f>_xlfn.XLOOKUP(SimpleBB[[#This Row],[customer_code]],'Input  - indicative charges'!$B$13:$B$69,'Input  - indicative charges'!$E$13:$E$69)</f>
        <v>North Island generation</v>
      </c>
      <c r="K3354" s="70">
        <f t="shared" si="52"/>
        <v>2.1507700943164299E-3</v>
      </c>
    </row>
    <row r="3355" spans="1:11" x14ac:dyDescent="0.25">
      <c r="A3355" s="65">
        <v>44378</v>
      </c>
      <c r="B3355" s="66" t="s">
        <v>140</v>
      </c>
      <c r="C3355" s="66" t="s">
        <v>137</v>
      </c>
      <c r="D3355" s="67">
        <v>217552.87</v>
      </c>
      <c r="E3355" s="66">
        <v>0.58430000000000004</v>
      </c>
      <c r="F3355" s="67">
        <v>127116.14194099999</v>
      </c>
      <c r="G3355" s="66" t="s">
        <v>80</v>
      </c>
      <c r="H3355" s="68">
        <v>4.4259541593574497E-9</v>
      </c>
      <c r="I3355" s="87">
        <v>5.6261021714524195E-4</v>
      </c>
      <c r="J3355" s="69" t="str">
        <f>_xlfn.XLOOKUP(SimpleBB[[#This Row],[customer_code]],'Input  - indicative charges'!$B$13:$B$69,'Input  - indicative charges'!$E$13:$E$69)</f>
        <v>Major Industrial</v>
      </c>
      <c r="K3355" s="70">
        <f t="shared" si="52"/>
        <v>5.2010700679320046E-4</v>
      </c>
    </row>
    <row r="3356" spans="1:11" x14ac:dyDescent="0.25">
      <c r="A3356" s="65">
        <v>44378</v>
      </c>
      <c r="B3356" s="66" t="s">
        <v>140</v>
      </c>
      <c r="C3356" s="66" t="s">
        <v>137</v>
      </c>
      <c r="D3356" s="67">
        <v>217552.87</v>
      </c>
      <c r="E3356" s="66">
        <v>0.58430000000000004</v>
      </c>
      <c r="F3356" s="67">
        <v>127116.14194099999</v>
      </c>
      <c r="G3356" s="66" t="s">
        <v>82</v>
      </c>
      <c r="H3356" s="68">
        <v>7.7000947389309902E-4</v>
      </c>
      <c r="I3356" s="87">
        <v>97.88063357931</v>
      </c>
      <c r="J3356" s="69" t="str">
        <f>_xlfn.XLOOKUP(SimpleBB[[#This Row],[customer_code]],'Input  - indicative charges'!$B$13:$B$69,'Input  - indicative charges'!$E$13:$E$69)</f>
        <v>Major Industrial</v>
      </c>
      <c r="K3356" s="70">
        <f t="shared" si="52"/>
        <v>90.486098194719716</v>
      </c>
    </row>
    <row r="3357" spans="1:11" x14ac:dyDescent="0.25">
      <c r="A3357" s="65">
        <v>44378</v>
      </c>
      <c r="B3357" s="66" t="s">
        <v>140</v>
      </c>
      <c r="C3357" s="66" t="s">
        <v>137</v>
      </c>
      <c r="D3357" s="67">
        <v>217552.87</v>
      </c>
      <c r="E3357" s="66">
        <v>0.58430000000000004</v>
      </c>
      <c r="F3357" s="67">
        <v>127116.14194099999</v>
      </c>
      <c r="G3357" s="66" t="s">
        <v>84</v>
      </c>
      <c r="H3357" s="68">
        <v>6.6506445990664997E-11</v>
      </c>
      <c r="I3357" s="87">
        <v>8.4540428285408193E-6</v>
      </c>
      <c r="J3357" s="69" t="str">
        <f>_xlfn.XLOOKUP(SimpleBB[[#This Row],[customer_code]],'Input  - indicative charges'!$B$13:$B$69,'Input  - indicative charges'!$E$13:$E$69)</f>
        <v>Major Industrial</v>
      </c>
      <c r="K3357" s="70">
        <f t="shared" si="52"/>
        <v>7.8153698188505652E-6</v>
      </c>
    </row>
    <row r="3358" spans="1:11" x14ac:dyDescent="0.25">
      <c r="A3358" s="65">
        <v>44378</v>
      </c>
      <c r="B3358" s="66" t="s">
        <v>140</v>
      </c>
      <c r="C3358" s="66" t="s">
        <v>137</v>
      </c>
      <c r="D3358" s="67">
        <v>217552.87</v>
      </c>
      <c r="E3358" s="66">
        <v>0.58430000000000004</v>
      </c>
      <c r="F3358" s="67">
        <v>127116.14194099999</v>
      </c>
      <c r="G3358" s="66" t="s">
        <v>86</v>
      </c>
      <c r="H3358" s="68">
        <v>8.0028929280304901E-5</v>
      </c>
      <c r="I3358" s="87">
        <v>10.172968733781399</v>
      </c>
      <c r="J3358" s="69" t="str">
        <f>_xlfn.XLOOKUP(SimpleBB[[#This Row],[customer_code]],'Input  - indicative charges'!$B$13:$B$69,'Input  - indicative charges'!$E$13:$E$69)</f>
        <v>North Island generation</v>
      </c>
      <c r="K3358" s="70">
        <f t="shared" si="52"/>
        <v>9.4044369566824599</v>
      </c>
    </row>
    <row r="3359" spans="1:11" x14ac:dyDescent="0.25">
      <c r="A3359" s="65">
        <v>44378</v>
      </c>
      <c r="B3359" s="66" t="s">
        <v>140</v>
      </c>
      <c r="C3359" s="66" t="s">
        <v>137</v>
      </c>
      <c r="D3359" s="67">
        <v>217552.87</v>
      </c>
      <c r="E3359" s="66">
        <v>0.58430000000000004</v>
      </c>
      <c r="F3359" s="67">
        <v>127116.14194099999</v>
      </c>
      <c r="G3359" s="66" t="s">
        <v>88</v>
      </c>
      <c r="H3359" s="68">
        <v>7.8741246023029607E-3</v>
      </c>
      <c r="I3359" s="87">
        <v>1000.92834060746</v>
      </c>
      <c r="J3359" s="69" t="str">
        <f>_xlfn.XLOOKUP(SimpleBB[[#This Row],[customer_code]],'Input  - indicative charges'!$B$13:$B$69,'Input  - indicative charges'!$E$13:$E$69)</f>
        <v>North Island generation</v>
      </c>
      <c r="K3359" s="70">
        <f t="shared" si="52"/>
        <v>925.31174760631291</v>
      </c>
    </row>
    <row r="3360" spans="1:11" x14ac:dyDescent="0.25">
      <c r="A3360" s="65">
        <v>44378</v>
      </c>
      <c r="B3360" s="66" t="s">
        <v>140</v>
      </c>
      <c r="C3360" s="66" t="s">
        <v>137</v>
      </c>
      <c r="D3360" s="67">
        <v>217552.87</v>
      </c>
      <c r="E3360" s="66">
        <v>0.58430000000000004</v>
      </c>
      <c r="F3360" s="67">
        <v>127116.14194099999</v>
      </c>
      <c r="G3360" s="66" t="s">
        <v>90</v>
      </c>
      <c r="H3360" s="68">
        <v>6.7056145179411902E-7</v>
      </c>
      <c r="I3360" s="87">
        <v>8.5239184686424302E-2</v>
      </c>
      <c r="J3360" s="69" t="str">
        <f>_xlfn.XLOOKUP(SimpleBB[[#This Row],[customer_code]],'Input  - indicative charges'!$B$13:$B$69,'Input  - indicative charges'!$E$13:$E$69)</f>
        <v>Upper South Island distributor</v>
      </c>
      <c r="K3360" s="70">
        <f t="shared" si="52"/>
        <v>7.8799666016914752E-2</v>
      </c>
    </row>
    <row r="3361" spans="1:11" x14ac:dyDescent="0.25">
      <c r="A3361" s="65">
        <v>44378</v>
      </c>
      <c r="B3361" s="66" t="s">
        <v>140</v>
      </c>
      <c r="C3361" s="66" t="s">
        <v>137</v>
      </c>
      <c r="D3361" s="67">
        <v>217552.87</v>
      </c>
      <c r="E3361" s="66">
        <v>0.58430000000000004</v>
      </c>
      <c r="F3361" s="67">
        <v>127116.14194099999</v>
      </c>
      <c r="G3361" s="66" t="s">
        <v>92</v>
      </c>
      <c r="H3361" s="68">
        <v>6.4400443232687295E-5</v>
      </c>
      <c r="I3361" s="87">
        <v>8.1863358830295905</v>
      </c>
      <c r="J3361" s="69" t="str">
        <f>_xlfn.XLOOKUP(SimpleBB[[#This Row],[customer_code]],'Input  - indicative charges'!$B$13:$B$69,'Input  - indicative charges'!$E$13:$E$69)</f>
        <v>North Island generation</v>
      </c>
      <c r="K3361" s="70">
        <f t="shared" si="52"/>
        <v>7.5678871854314664</v>
      </c>
    </row>
    <row r="3362" spans="1:11" x14ac:dyDescent="0.25">
      <c r="A3362" s="65">
        <v>44378</v>
      </c>
      <c r="B3362" s="66" t="s">
        <v>140</v>
      </c>
      <c r="C3362" s="66" t="s">
        <v>137</v>
      </c>
      <c r="D3362" s="67">
        <v>217552.87</v>
      </c>
      <c r="E3362" s="66">
        <v>0.58430000000000004</v>
      </c>
      <c r="F3362" s="67">
        <v>127116.14194099999</v>
      </c>
      <c r="G3362" s="66" t="s">
        <v>94</v>
      </c>
      <c r="H3362" s="68">
        <v>3.4109433037160199E-4</v>
      </c>
      <c r="I3362" s="87">
        <v>43.358595314786903</v>
      </c>
      <c r="J3362" s="69" t="str">
        <f>_xlfn.XLOOKUP(SimpleBB[[#This Row],[customer_code]],'Input  - indicative charges'!$B$13:$B$69,'Input  - indicative charges'!$E$13:$E$69)</f>
        <v>North Island generation</v>
      </c>
      <c r="K3362" s="70">
        <f t="shared" si="52"/>
        <v>40.083006921486046</v>
      </c>
    </row>
    <row r="3363" spans="1:11" x14ac:dyDescent="0.25">
      <c r="A3363" s="65">
        <v>44378</v>
      </c>
      <c r="B3363" s="66" t="s">
        <v>140</v>
      </c>
      <c r="C3363" s="66" t="s">
        <v>137</v>
      </c>
      <c r="D3363" s="67">
        <v>217552.87</v>
      </c>
      <c r="E3363" s="66">
        <v>0.58430000000000004</v>
      </c>
      <c r="F3363" s="67">
        <v>127116.14194099999</v>
      </c>
      <c r="G3363" s="66" t="s">
        <v>96</v>
      </c>
      <c r="H3363" s="68">
        <v>1.57845650821045E-6</v>
      </c>
      <c r="I3363" s="87">
        <v>0.200647301545375</v>
      </c>
      <c r="J3363" s="69" t="str">
        <f>_xlfn.XLOOKUP(SimpleBB[[#This Row],[customer_code]],'Input  - indicative charges'!$B$13:$B$69,'Input  - indicative charges'!$E$13:$E$69)</f>
        <v>Upper North Island distributor</v>
      </c>
      <c r="K3363" s="70">
        <f t="shared" si="52"/>
        <v>0.18548910817408223</v>
      </c>
    </row>
    <row r="3364" spans="1:11" x14ac:dyDescent="0.25">
      <c r="A3364" s="65">
        <v>44378</v>
      </c>
      <c r="B3364" s="66" t="s">
        <v>140</v>
      </c>
      <c r="C3364" s="66" t="s">
        <v>137</v>
      </c>
      <c r="D3364" s="67">
        <v>217552.87</v>
      </c>
      <c r="E3364" s="66">
        <v>0.58430000000000004</v>
      </c>
      <c r="F3364" s="67">
        <v>127116.14194099999</v>
      </c>
      <c r="G3364" s="66" t="s">
        <v>98</v>
      </c>
      <c r="H3364" s="68">
        <v>6.3850655464494402E-6</v>
      </c>
      <c r="I3364" s="87">
        <v>0.81164489830505604</v>
      </c>
      <c r="J3364" s="69" t="str">
        <f>_xlfn.XLOOKUP(SimpleBB[[#This Row],[customer_code]],'Input  - indicative charges'!$B$13:$B$69,'Input  - indicative charges'!$E$13:$E$69)</f>
        <v>Major Industrial</v>
      </c>
      <c r="K3364" s="70">
        <f t="shared" si="52"/>
        <v>0.75032799933570193</v>
      </c>
    </row>
    <row r="3365" spans="1:11" x14ac:dyDescent="0.25">
      <c r="A3365" s="65">
        <v>44378</v>
      </c>
      <c r="B3365" s="66" t="s">
        <v>140</v>
      </c>
      <c r="C3365" s="66" t="s">
        <v>137</v>
      </c>
      <c r="D3365" s="67">
        <v>217552.87</v>
      </c>
      <c r="E3365" s="66">
        <v>0.58430000000000004</v>
      </c>
      <c r="F3365" s="67">
        <v>127116.14194099999</v>
      </c>
      <c r="G3365" s="66" t="s">
        <v>100</v>
      </c>
      <c r="H3365" s="68">
        <v>2.9817752684692102E-4</v>
      </c>
      <c r="I3365" s="87">
        <v>37.903176826289503</v>
      </c>
      <c r="J3365" s="69" t="str">
        <f>_xlfn.XLOOKUP(SimpleBB[[#This Row],[customer_code]],'Input  - indicative charges'!$B$13:$B$69,'Input  - indicative charges'!$E$13:$E$69)</f>
        <v>North Island generation</v>
      </c>
      <c r="K3365" s="70">
        <f t="shared" si="52"/>
        <v>35.039725988455686</v>
      </c>
    </row>
    <row r="3366" spans="1:11" x14ac:dyDescent="0.25">
      <c r="A3366" s="65">
        <v>44378</v>
      </c>
      <c r="B3366" s="66" t="s">
        <v>140</v>
      </c>
      <c r="C3366" s="66" t="s">
        <v>137</v>
      </c>
      <c r="D3366" s="67">
        <v>217552.87</v>
      </c>
      <c r="E3366" s="66">
        <v>0.58430000000000004</v>
      </c>
      <c r="F3366" s="67">
        <v>127116.14194099999</v>
      </c>
      <c r="G3366" s="66" t="s">
        <v>102</v>
      </c>
      <c r="H3366" s="68">
        <v>1.9194678174619499E-3</v>
      </c>
      <c r="I3366" s="87">
        <v>243.99534353567401</v>
      </c>
      <c r="J3366" s="69" t="str">
        <f>_xlfn.XLOOKUP(SimpleBB[[#This Row],[customer_code]],'Input  - indicative charges'!$B$13:$B$69,'Input  - indicative charges'!$E$13:$E$69)</f>
        <v>Lower North Island distributor</v>
      </c>
      <c r="K3366" s="70">
        <f t="shared" si="52"/>
        <v>225.56235903738832</v>
      </c>
    </row>
    <row r="3367" spans="1:11" x14ac:dyDescent="0.25">
      <c r="A3367" s="65">
        <v>44378</v>
      </c>
      <c r="B3367" s="66" t="s">
        <v>140</v>
      </c>
      <c r="C3367" s="66" t="s">
        <v>137</v>
      </c>
      <c r="D3367" s="67">
        <v>217552.87</v>
      </c>
      <c r="E3367" s="66">
        <v>0.58430000000000004</v>
      </c>
      <c r="F3367" s="67">
        <v>127116.14194099999</v>
      </c>
      <c r="G3367" s="66" t="s">
        <v>104</v>
      </c>
      <c r="H3367" s="68">
        <v>0.346527456200102</v>
      </c>
      <c r="I3367" s="87">
        <v>44049.233308785799</v>
      </c>
      <c r="J3367" s="69" t="str">
        <f>_xlfn.XLOOKUP(SimpleBB[[#This Row],[customer_code]],'Input  - indicative charges'!$B$13:$B$69,'Input  - indicative charges'!$E$13:$E$69)</f>
        <v>Lower North Island distributor</v>
      </c>
      <c r="K3367" s="70">
        <f t="shared" si="52"/>
        <v>40721.469659790164</v>
      </c>
    </row>
    <row r="3368" spans="1:11" x14ac:dyDescent="0.25">
      <c r="A3368" s="65">
        <v>44378</v>
      </c>
      <c r="B3368" s="66" t="s">
        <v>140</v>
      </c>
      <c r="C3368" s="66" t="s">
        <v>137</v>
      </c>
      <c r="D3368" s="67">
        <v>217552.87</v>
      </c>
      <c r="E3368" s="66">
        <v>0.58430000000000004</v>
      </c>
      <c r="F3368" s="67">
        <v>127116.14194099999</v>
      </c>
      <c r="G3368" s="66" t="s">
        <v>106</v>
      </c>
      <c r="H3368" s="68">
        <v>9.3693639513381201E-5</v>
      </c>
      <c r="I3368" s="87">
        <v>11.9099739793518</v>
      </c>
      <c r="J3368" s="69" t="str">
        <f>_xlfn.XLOOKUP(SimpleBB[[#This Row],[customer_code]],'Input  - indicative charges'!$B$13:$B$69,'Input  - indicative charges'!$E$13:$E$69)</f>
        <v>Upper North Island distributor</v>
      </c>
      <c r="K3368" s="70">
        <f t="shared" si="52"/>
        <v>11.010217604680332</v>
      </c>
    </row>
    <row r="3369" spans="1:11" x14ac:dyDescent="0.25">
      <c r="A3369" s="65">
        <v>44378</v>
      </c>
      <c r="B3369" s="66" t="s">
        <v>140</v>
      </c>
      <c r="C3369" s="66" t="s">
        <v>137</v>
      </c>
      <c r="D3369" s="67">
        <v>217552.87</v>
      </c>
      <c r="E3369" s="66">
        <v>0.58430000000000004</v>
      </c>
      <c r="F3369" s="67">
        <v>127116.14194099999</v>
      </c>
      <c r="G3369" s="66" t="s">
        <v>108</v>
      </c>
      <c r="H3369" s="68">
        <v>2.22056629426886E-6</v>
      </c>
      <c r="I3369" s="87">
        <v>0.28226982025168101</v>
      </c>
      <c r="J3369" s="69" t="str">
        <f>_xlfn.XLOOKUP(SimpleBB[[#This Row],[customer_code]],'Input  - indicative charges'!$B$13:$B$69,'Input  - indicative charges'!$E$13:$E$69)</f>
        <v>Lower North Island distributor</v>
      </c>
      <c r="K3369" s="70">
        <f t="shared" si="52"/>
        <v>0.26094533452323759</v>
      </c>
    </row>
    <row r="3370" spans="1:11" x14ac:dyDescent="0.25">
      <c r="A3370" s="65">
        <v>44378</v>
      </c>
      <c r="B3370" s="66" t="s">
        <v>140</v>
      </c>
      <c r="C3370" s="66" t="s">
        <v>137</v>
      </c>
      <c r="D3370" s="67">
        <v>217552.87</v>
      </c>
      <c r="E3370" s="66">
        <v>0.58430000000000004</v>
      </c>
      <c r="F3370" s="67">
        <v>127116.14194099999</v>
      </c>
      <c r="G3370" s="66" t="s">
        <v>110</v>
      </c>
      <c r="H3370" s="68">
        <v>2.61463377950226E-7</v>
      </c>
      <c r="I3370" s="87">
        <v>3.3236215863894199E-2</v>
      </c>
      <c r="J3370" s="69" t="str">
        <f>_xlfn.XLOOKUP(SimpleBB[[#This Row],[customer_code]],'Input  - indicative charges'!$B$13:$B$69,'Input  - indicative charges'!$E$13:$E$69)</f>
        <v>Lower South Island distributor</v>
      </c>
      <c r="K3370" s="70">
        <f t="shared" si="52"/>
        <v>3.0725337406448287E-2</v>
      </c>
    </row>
    <row r="3371" spans="1:11" x14ac:dyDescent="0.25">
      <c r="A3371" s="65">
        <v>44378</v>
      </c>
      <c r="B3371" s="66" t="s">
        <v>140</v>
      </c>
      <c r="C3371" s="66" t="s">
        <v>137</v>
      </c>
      <c r="D3371" s="67">
        <v>217552.87</v>
      </c>
      <c r="E3371" s="66">
        <v>0.58430000000000004</v>
      </c>
      <c r="F3371" s="67">
        <v>127116.14194099999</v>
      </c>
      <c r="G3371" s="66" t="s">
        <v>112</v>
      </c>
      <c r="H3371" s="68">
        <v>6.5047116279893999E-3</v>
      </c>
      <c r="I3371" s="87">
        <v>826.85384658877399</v>
      </c>
      <c r="J3371" s="69" t="str">
        <f>_xlfn.XLOOKUP(SimpleBB[[#This Row],[customer_code]],'Input  - indicative charges'!$B$13:$B$69,'Input  - indicative charges'!$E$13:$E$69)</f>
        <v>North Island generation</v>
      </c>
      <c r="K3371" s="70">
        <f t="shared" si="52"/>
        <v>764.38796541391309</v>
      </c>
    </row>
    <row r="3372" spans="1:11" x14ac:dyDescent="0.25">
      <c r="A3372" s="65">
        <v>44378</v>
      </c>
      <c r="B3372" s="66" t="s">
        <v>140</v>
      </c>
      <c r="C3372" s="66" t="s">
        <v>137</v>
      </c>
      <c r="D3372" s="67">
        <v>217552.87</v>
      </c>
      <c r="E3372" s="66">
        <v>0.58430000000000004</v>
      </c>
      <c r="F3372" s="67">
        <v>127116.14194099999</v>
      </c>
      <c r="G3372" s="66" t="s">
        <v>114</v>
      </c>
      <c r="H3372" s="68">
        <v>1.5736084948802E-3</v>
      </c>
      <c r="I3372" s="87">
        <v>200.031040794756</v>
      </c>
      <c r="J3372" s="69" t="str">
        <f>_xlfn.XLOOKUP(SimpleBB[[#This Row],[customer_code]],'Input  - indicative charges'!$B$13:$B$69,'Input  - indicative charges'!$E$13:$E$69)</f>
        <v>Lower North Island distributor</v>
      </c>
      <c r="K3372" s="70">
        <f t="shared" si="52"/>
        <v>184.91940374170463</v>
      </c>
    </row>
    <row r="3373" spans="1:11" x14ac:dyDescent="0.25">
      <c r="A3373" s="65">
        <v>44378</v>
      </c>
      <c r="B3373" s="66" t="s">
        <v>140</v>
      </c>
      <c r="C3373" s="66" t="s">
        <v>137</v>
      </c>
      <c r="D3373" s="67">
        <v>217552.87</v>
      </c>
      <c r="E3373" s="66">
        <v>0.58430000000000004</v>
      </c>
      <c r="F3373" s="67">
        <v>127116.14194099999</v>
      </c>
      <c r="G3373" s="66" t="s">
        <v>116</v>
      </c>
      <c r="H3373" s="68">
        <v>2.40338082044383E-6</v>
      </c>
      <c r="I3373" s="87">
        <v>0.30550849750981601</v>
      </c>
      <c r="J3373" s="69" t="str">
        <f>_xlfn.XLOOKUP(SimpleBB[[#This Row],[customer_code]],'Input  - indicative charges'!$B$13:$B$69,'Input  - indicative charges'!$E$13:$E$69)</f>
        <v>Major Industrial</v>
      </c>
      <c r="K3373" s="70">
        <f t="shared" si="52"/>
        <v>0.28242841197584911</v>
      </c>
    </row>
    <row r="3374" spans="1:11" x14ac:dyDescent="0.25">
      <c r="A3374" s="65">
        <v>44378</v>
      </c>
      <c r="B3374" s="66" t="s">
        <v>140</v>
      </c>
      <c r="C3374" s="66" t="s">
        <v>137</v>
      </c>
      <c r="D3374" s="67">
        <v>217552.87</v>
      </c>
      <c r="E3374" s="66">
        <v>0.58430000000000004</v>
      </c>
      <c r="F3374" s="67">
        <v>127116.14194099999</v>
      </c>
      <c r="G3374" s="66" t="s">
        <v>118</v>
      </c>
      <c r="H3374" s="68">
        <v>1.49723505300722E-7</v>
      </c>
      <c r="I3374" s="87">
        <v>1.90322743517106E-2</v>
      </c>
      <c r="J3374" s="69" t="str">
        <f>_xlfn.XLOOKUP(SimpleBB[[#This Row],[customer_code]],'Input  - indicative charges'!$B$13:$B$69,'Input  - indicative charges'!$E$13:$E$69)</f>
        <v>Upper South Island distributor</v>
      </c>
      <c r="K3374" s="70">
        <f t="shared" si="52"/>
        <v>1.7594453395750803E-2</v>
      </c>
    </row>
    <row r="3375" spans="1:11" x14ac:dyDescent="0.25">
      <c r="A3375" s="65">
        <v>44378</v>
      </c>
      <c r="B3375" s="66" t="s">
        <v>140</v>
      </c>
      <c r="C3375" s="66" t="s">
        <v>137</v>
      </c>
      <c r="D3375" s="67">
        <v>217552.87</v>
      </c>
      <c r="E3375" s="66">
        <v>0.58430000000000004</v>
      </c>
      <c r="F3375" s="67">
        <v>127116.14194099999</v>
      </c>
      <c r="G3375" s="66" t="s">
        <v>120</v>
      </c>
      <c r="H3375" s="68">
        <v>4.6751421048887296E-6</v>
      </c>
      <c r="I3375" s="87">
        <v>0.59428602739938097</v>
      </c>
      <c r="J3375" s="69" t="str">
        <f>_xlfn.XLOOKUP(SimpleBB[[#This Row],[customer_code]],'Input  - indicative charges'!$B$13:$B$69,'Input  - indicative charges'!$E$13:$E$69)</f>
        <v>Lower North Island distributor</v>
      </c>
      <c r="K3375" s="70">
        <f t="shared" si="52"/>
        <v>0.54938982171011563</v>
      </c>
    </row>
    <row r="3376" spans="1:11" x14ac:dyDescent="0.25">
      <c r="A3376" s="65">
        <v>44378</v>
      </c>
      <c r="B3376" s="66" t="s">
        <v>140</v>
      </c>
      <c r="C3376" s="66" t="s">
        <v>137</v>
      </c>
      <c r="D3376" s="67">
        <v>217552.87</v>
      </c>
      <c r="E3376" s="66">
        <v>0.58430000000000004</v>
      </c>
      <c r="F3376" s="67">
        <v>127116.14194099999</v>
      </c>
      <c r="G3376" s="66" t="s">
        <v>241</v>
      </c>
      <c r="H3376" s="68">
        <v>6.9665199608234601E-4</v>
      </c>
      <c r="I3376" s="87">
        <v>88.555714017484505</v>
      </c>
      <c r="J3376" s="69" t="str">
        <f>_xlfn.XLOOKUP(SimpleBB[[#This Row],[customer_code]],'Input  - indicative charges'!$B$13:$B$69,'Input  - indicative charges'!$E$13:$E$69)</f>
        <v>North Island generation</v>
      </c>
      <c r="K3376" s="70">
        <f t="shared" si="52"/>
        <v>81.865643297014998</v>
      </c>
    </row>
    <row r="3377" spans="1:11" x14ac:dyDescent="0.25">
      <c r="A3377" s="65">
        <v>44440</v>
      </c>
      <c r="B3377" s="66" t="s">
        <v>140</v>
      </c>
      <c r="C3377" s="66" t="s">
        <v>137</v>
      </c>
      <c r="D3377" s="67">
        <v>96458.32</v>
      </c>
      <c r="E3377" s="66">
        <v>0.8962</v>
      </c>
      <c r="F3377" s="67">
        <v>86445.946383999995</v>
      </c>
      <c r="G3377" s="66" t="s">
        <v>8</v>
      </c>
      <c r="H3377" s="68">
        <v>8.4526024267668802E-7</v>
      </c>
      <c r="I3377" s="87">
        <v>7.3069321618955796E-2</v>
      </c>
      <c r="J3377" s="69" t="str">
        <f>_xlfn.XLOOKUP(SimpleBB[[#This Row],[customer_code]],'Input  - indicative charges'!$B$13:$B$69,'Input  - indicative charges'!$E$13:$E$69)</f>
        <v>Lower South Island distributor</v>
      </c>
      <c r="K3377" s="70">
        <f t="shared" si="52"/>
        <v>6.7549193024757689E-2</v>
      </c>
    </row>
    <row r="3378" spans="1:11" x14ac:dyDescent="0.25">
      <c r="A3378" s="65">
        <v>44440</v>
      </c>
      <c r="B3378" s="66" t="s">
        <v>140</v>
      </c>
      <c r="C3378" s="66" t="s">
        <v>137</v>
      </c>
      <c r="D3378" s="67">
        <v>96458.32</v>
      </c>
      <c r="E3378" s="66">
        <v>0.8962</v>
      </c>
      <c r="F3378" s="67">
        <v>86445.946383999995</v>
      </c>
      <c r="G3378" s="66" t="s">
        <v>10</v>
      </c>
      <c r="H3378" s="68">
        <v>5.2183262362289202E-8</v>
      </c>
      <c r="I3378" s="87">
        <v>4.5110315003126598E-3</v>
      </c>
      <c r="J3378" s="69" t="str">
        <f>_xlfn.XLOOKUP(SimpleBB[[#This Row],[customer_code]],'Input  - indicative charges'!$B$13:$B$69,'Input  - indicative charges'!$E$13:$E$69)</f>
        <v>Upper South Island distributor</v>
      </c>
      <c r="K3378" s="70">
        <f t="shared" si="52"/>
        <v>4.1702390388188839E-3</v>
      </c>
    </row>
    <row r="3379" spans="1:11" x14ac:dyDescent="0.25">
      <c r="A3379" s="65">
        <v>44440</v>
      </c>
      <c r="B3379" s="66" t="s">
        <v>140</v>
      </c>
      <c r="C3379" s="66" t="s">
        <v>137</v>
      </c>
      <c r="D3379" s="67">
        <v>96458.32</v>
      </c>
      <c r="E3379" s="66">
        <v>0.8962</v>
      </c>
      <c r="F3379" s="67">
        <v>86445.946383999995</v>
      </c>
      <c r="G3379" s="66" t="s">
        <v>12</v>
      </c>
      <c r="H3379" s="68">
        <v>4.6739306423901602E-7</v>
      </c>
      <c r="I3379" s="87">
        <v>4.04042357714594E-2</v>
      </c>
      <c r="J3379" s="69" t="str">
        <f>_xlfn.XLOOKUP(SimpleBB[[#This Row],[customer_code]],'Input  - indicative charges'!$B$13:$B$69,'Input  - indicative charges'!$E$13:$E$69)</f>
        <v>Lower North Island distributor</v>
      </c>
      <c r="K3379" s="70">
        <f t="shared" si="52"/>
        <v>3.7351838783680411E-2</v>
      </c>
    </row>
    <row r="3380" spans="1:11" x14ac:dyDescent="0.25">
      <c r="A3380" s="65">
        <v>44440</v>
      </c>
      <c r="B3380" s="66" t="s">
        <v>140</v>
      </c>
      <c r="C3380" s="66" t="s">
        <v>137</v>
      </c>
      <c r="D3380" s="67">
        <v>96458.32</v>
      </c>
      <c r="E3380" s="66">
        <v>0.8962</v>
      </c>
      <c r="F3380" s="67">
        <v>86445.946383999995</v>
      </c>
      <c r="G3380" s="66" t="s">
        <v>14</v>
      </c>
      <c r="H3380" s="68">
        <v>3.8507474209875404E-6</v>
      </c>
      <c r="I3380" s="87">
        <v>0.33288150509301501</v>
      </c>
      <c r="J3380" s="69" t="str">
        <f>_xlfn.XLOOKUP(SimpleBB[[#This Row],[customer_code]],'Input  - indicative charges'!$B$13:$B$69,'Input  - indicative charges'!$E$13:$E$69)</f>
        <v>Upper North Island distributor</v>
      </c>
      <c r="K3380" s="70">
        <f t="shared" si="52"/>
        <v>0.30773348573235693</v>
      </c>
    </row>
    <row r="3381" spans="1:11" x14ac:dyDescent="0.25">
      <c r="A3381" s="65">
        <v>44440</v>
      </c>
      <c r="B3381" s="66" t="s">
        <v>140</v>
      </c>
      <c r="C3381" s="66" t="s">
        <v>137</v>
      </c>
      <c r="D3381" s="67">
        <v>96458.32</v>
      </c>
      <c r="E3381" s="66">
        <v>0.8962</v>
      </c>
      <c r="F3381" s="67">
        <v>86445.946383999995</v>
      </c>
      <c r="G3381" s="66" t="s">
        <v>16</v>
      </c>
      <c r="H3381" s="68">
        <v>8.9316118287521798E-2</v>
      </c>
      <c r="I3381" s="87">
        <v>7721.0163727101099</v>
      </c>
      <c r="J3381" s="69" t="str">
        <f>_xlfn.XLOOKUP(SimpleBB[[#This Row],[customer_code]],'Input  - indicative charges'!$B$13:$B$69,'Input  - indicative charges'!$E$13:$E$69)</f>
        <v>South Island generation</v>
      </c>
      <c r="K3381" s="70">
        <f t="shared" si="52"/>
        <v>7137.720916957418</v>
      </c>
    </row>
    <row r="3382" spans="1:11" x14ac:dyDescent="0.25">
      <c r="A3382" s="65">
        <v>44440</v>
      </c>
      <c r="B3382" s="66" t="s">
        <v>140</v>
      </c>
      <c r="C3382" s="66" t="s">
        <v>137</v>
      </c>
      <c r="D3382" s="67">
        <v>96458.32</v>
      </c>
      <c r="E3382" s="66">
        <v>0.8962</v>
      </c>
      <c r="F3382" s="67">
        <v>86445.946383999995</v>
      </c>
      <c r="G3382" s="66" t="s">
        <v>19</v>
      </c>
      <c r="H3382" s="68">
        <v>8.6624663241262098E-5</v>
      </c>
      <c r="I3382" s="87">
        <v>7.4883509940861996</v>
      </c>
      <c r="J3382" s="69" t="str">
        <f>_xlfn.XLOOKUP(SimpleBB[[#This Row],[customer_code]],'Input  - indicative charges'!$B$13:$B$69,'Input  - indicative charges'!$E$13:$E$69)</f>
        <v>Lower South Island distributor</v>
      </c>
      <c r="K3382" s="70">
        <f t="shared" si="52"/>
        <v>6.9226325840890359</v>
      </c>
    </row>
    <row r="3383" spans="1:11" x14ac:dyDescent="0.25">
      <c r="A3383" s="65">
        <v>44440</v>
      </c>
      <c r="B3383" s="66" t="s">
        <v>140</v>
      </c>
      <c r="C3383" s="66" t="s">
        <v>137</v>
      </c>
      <c r="D3383" s="67">
        <v>96458.32</v>
      </c>
      <c r="E3383" s="66">
        <v>0.8962</v>
      </c>
      <c r="F3383" s="67">
        <v>86445.946383999995</v>
      </c>
      <c r="G3383" s="66" t="s">
        <v>21</v>
      </c>
      <c r="H3383" s="68">
        <v>5.1619629619506199E-7</v>
      </c>
      <c r="I3383" s="87">
        <v>4.4623077344497698E-2</v>
      </c>
      <c r="J3383" s="69" t="str">
        <f>_xlfn.XLOOKUP(SimpleBB[[#This Row],[customer_code]],'Input  - indicative charges'!$B$13:$B$69,'Input  - indicative charges'!$E$13:$E$69)</f>
        <v>Upper South Island distributor</v>
      </c>
      <c r="K3383" s="70">
        <f t="shared" si="52"/>
        <v>4.1251961809923292E-2</v>
      </c>
    </row>
    <row r="3384" spans="1:11" x14ac:dyDescent="0.25">
      <c r="A3384" s="65">
        <v>44440</v>
      </c>
      <c r="B3384" s="66" t="s">
        <v>140</v>
      </c>
      <c r="C3384" s="66" t="s">
        <v>137</v>
      </c>
      <c r="D3384" s="67">
        <v>96458.32</v>
      </c>
      <c r="E3384" s="66">
        <v>0.8962</v>
      </c>
      <c r="F3384" s="67">
        <v>86445.946383999995</v>
      </c>
      <c r="G3384" s="66" t="s">
        <v>23</v>
      </c>
      <c r="H3384" s="68">
        <v>6.7021544222215595E-2</v>
      </c>
      <c r="I3384" s="87">
        <v>5793.7408184065398</v>
      </c>
      <c r="J3384" s="69" t="str">
        <f>_xlfn.XLOOKUP(SimpleBB[[#This Row],[customer_code]],'Input  - indicative charges'!$B$13:$B$69,'Input  - indicative charges'!$E$13:$E$69)</f>
        <v>Lower North Island distributor</v>
      </c>
      <c r="K3384" s="70">
        <f t="shared" si="52"/>
        <v>5356.0442085236609</v>
      </c>
    </row>
    <row r="3385" spans="1:11" x14ac:dyDescent="0.25">
      <c r="A3385" s="65">
        <v>44440</v>
      </c>
      <c r="B3385" s="66" t="s">
        <v>140</v>
      </c>
      <c r="C3385" s="66" t="s">
        <v>137</v>
      </c>
      <c r="D3385" s="67">
        <v>96458.32</v>
      </c>
      <c r="E3385" s="66">
        <v>0.8962</v>
      </c>
      <c r="F3385" s="67">
        <v>86445.946383999995</v>
      </c>
      <c r="G3385" s="66" t="s">
        <v>25</v>
      </c>
      <c r="H3385" s="68">
        <v>0.120360044439981</v>
      </c>
      <c r="I3385" s="87">
        <v>10404.6379484345</v>
      </c>
      <c r="J3385" s="69" t="str">
        <f>_xlfn.XLOOKUP(SimpleBB[[#This Row],[customer_code]],'Input  - indicative charges'!$B$13:$B$69,'Input  - indicative charges'!$E$13:$E$69)</f>
        <v>North Island generation</v>
      </c>
      <c r="K3385" s="70">
        <f t="shared" si="52"/>
        <v>9618.6043822417614</v>
      </c>
    </row>
    <row r="3386" spans="1:11" x14ac:dyDescent="0.25">
      <c r="A3386" s="65">
        <v>44440</v>
      </c>
      <c r="B3386" s="66" t="s">
        <v>140</v>
      </c>
      <c r="C3386" s="66" t="s">
        <v>137</v>
      </c>
      <c r="D3386" s="67">
        <v>96458.32</v>
      </c>
      <c r="E3386" s="66">
        <v>0.8962</v>
      </c>
      <c r="F3386" s="67">
        <v>86445.946383999995</v>
      </c>
      <c r="G3386" s="66" t="s">
        <v>27</v>
      </c>
      <c r="H3386" s="68">
        <v>1.61966859824516E-5</v>
      </c>
      <c r="I3386" s="87">
        <v>1.40013784803749</v>
      </c>
      <c r="J3386" s="69" t="str">
        <f>_xlfn.XLOOKUP(SimpleBB[[#This Row],[customer_code]],'Input  - indicative charges'!$B$13:$B$69,'Input  - indicative charges'!$E$13:$E$69)</f>
        <v>Lower North Island distributor</v>
      </c>
      <c r="K3386" s="70">
        <f t="shared" si="52"/>
        <v>1.2943623898900081</v>
      </c>
    </row>
    <row r="3387" spans="1:11" x14ac:dyDescent="0.25">
      <c r="A3387" s="65">
        <v>44440</v>
      </c>
      <c r="B3387" s="66" t="s">
        <v>140</v>
      </c>
      <c r="C3387" s="66" t="s">
        <v>137</v>
      </c>
      <c r="D3387" s="67">
        <v>96458.32</v>
      </c>
      <c r="E3387" s="66">
        <v>0.8962</v>
      </c>
      <c r="F3387" s="67">
        <v>86445.946383999995</v>
      </c>
      <c r="G3387" s="66" t="s">
        <v>29</v>
      </c>
      <c r="H3387" s="68">
        <v>4.0983323889937301E-5</v>
      </c>
      <c r="I3387" s="87">
        <v>3.5428422196276301</v>
      </c>
      <c r="J3387" s="69" t="str">
        <f>_xlfn.XLOOKUP(SimpleBB[[#This Row],[customer_code]],'Input  - indicative charges'!$B$13:$B$69,'Input  - indicative charges'!$E$13:$E$69)</f>
        <v>Lower North Island distributor</v>
      </c>
      <c r="K3387" s="70">
        <f t="shared" si="52"/>
        <v>3.2751930310490782</v>
      </c>
    </row>
    <row r="3388" spans="1:11" x14ac:dyDescent="0.25">
      <c r="A3388" s="65">
        <v>44440</v>
      </c>
      <c r="B3388" s="66" t="s">
        <v>140</v>
      </c>
      <c r="C3388" s="66" t="s">
        <v>137</v>
      </c>
      <c r="D3388" s="67">
        <v>96458.32</v>
      </c>
      <c r="E3388" s="66">
        <v>0.8962</v>
      </c>
      <c r="F3388" s="67">
        <v>86445.946383999995</v>
      </c>
      <c r="G3388" s="66" t="s">
        <v>31</v>
      </c>
      <c r="H3388" s="68">
        <v>8.1476709090069204E-5</v>
      </c>
      <c r="I3388" s="87">
        <v>7.0433312255448897</v>
      </c>
      <c r="J3388" s="69" t="str">
        <f>_xlfn.XLOOKUP(SimpleBB[[#This Row],[customer_code]],'Input  - indicative charges'!$B$13:$B$69,'Input  - indicative charges'!$E$13:$E$69)</f>
        <v>Major Industrial</v>
      </c>
      <c r="K3388" s="70">
        <f t="shared" si="52"/>
        <v>6.5112324837597688</v>
      </c>
    </row>
    <row r="3389" spans="1:11" x14ac:dyDescent="0.25">
      <c r="A3389" s="65">
        <v>44440</v>
      </c>
      <c r="B3389" s="66" t="s">
        <v>140</v>
      </c>
      <c r="C3389" s="66" t="s">
        <v>137</v>
      </c>
      <c r="D3389" s="67">
        <v>96458.32</v>
      </c>
      <c r="E3389" s="66">
        <v>0.8962</v>
      </c>
      <c r="F3389" s="67">
        <v>86445.946383999995</v>
      </c>
      <c r="G3389" s="66" t="s">
        <v>34</v>
      </c>
      <c r="H3389" s="68">
        <v>2.5019652928997502E-7</v>
      </c>
      <c r="I3389" s="87">
        <v>2.1628475756464E-2</v>
      </c>
      <c r="J3389" s="69" t="str">
        <f>_xlfn.XLOOKUP(SimpleBB[[#This Row],[customer_code]],'Input  - indicative charges'!$B$13:$B$69,'Input  - indicative charges'!$E$13:$E$69)</f>
        <v>Major Industrial</v>
      </c>
      <c r="K3389" s="70">
        <f t="shared" si="52"/>
        <v>1.999452097452711E-2</v>
      </c>
    </row>
    <row r="3390" spans="1:11" x14ac:dyDescent="0.25">
      <c r="A3390" s="65">
        <v>44440</v>
      </c>
      <c r="B3390" s="66" t="s">
        <v>140</v>
      </c>
      <c r="C3390" s="66" t="s">
        <v>137</v>
      </c>
      <c r="D3390" s="67">
        <v>96458.32</v>
      </c>
      <c r="E3390" s="66">
        <v>0.8962</v>
      </c>
      <c r="F3390" s="67">
        <v>86445.946383999995</v>
      </c>
      <c r="G3390" s="66" t="s">
        <v>36</v>
      </c>
      <c r="H3390" s="68">
        <v>5.1438540041219501E-7</v>
      </c>
      <c r="I3390" s="87">
        <v>4.4466532744744998E-2</v>
      </c>
      <c r="J3390" s="69" t="str">
        <f>_xlfn.XLOOKUP(SimpleBB[[#This Row],[customer_code]],'Input  - indicative charges'!$B$13:$B$69,'Input  - indicative charges'!$E$13:$E$69)</f>
        <v>Upper South Island distributor</v>
      </c>
      <c r="K3390" s="70">
        <f t="shared" si="52"/>
        <v>4.1107243600538204E-2</v>
      </c>
    </row>
    <row r="3391" spans="1:11" x14ac:dyDescent="0.25">
      <c r="A3391" s="65">
        <v>44440</v>
      </c>
      <c r="B3391" s="66" t="s">
        <v>140</v>
      </c>
      <c r="C3391" s="66" t="s">
        <v>137</v>
      </c>
      <c r="D3391" s="67">
        <v>96458.32</v>
      </c>
      <c r="E3391" s="66">
        <v>0.8962</v>
      </c>
      <c r="F3391" s="67">
        <v>86445.946383999995</v>
      </c>
      <c r="G3391" s="66" t="s">
        <v>38</v>
      </c>
      <c r="H3391" s="68">
        <v>1.21608877444134E-4</v>
      </c>
      <c r="I3391" s="87">
        <v>10.512594499354099</v>
      </c>
      <c r="J3391" s="69" t="str">
        <f>_xlfn.XLOOKUP(SimpleBB[[#This Row],[customer_code]],'Input  - indicative charges'!$B$13:$B$69,'Input  - indicative charges'!$E$13:$E$69)</f>
        <v>North Island generation</v>
      </c>
      <c r="K3391" s="70">
        <f t="shared" si="52"/>
        <v>9.7184051978889023</v>
      </c>
    </row>
    <row r="3392" spans="1:11" x14ac:dyDescent="0.25">
      <c r="A3392" s="65">
        <v>44440</v>
      </c>
      <c r="B3392" s="66" t="s">
        <v>140</v>
      </c>
      <c r="C3392" s="66" t="s">
        <v>137</v>
      </c>
      <c r="D3392" s="67">
        <v>96458.32</v>
      </c>
      <c r="E3392" s="66">
        <v>0.8962</v>
      </c>
      <c r="F3392" s="67">
        <v>86445.946383999995</v>
      </c>
      <c r="G3392" s="66" t="s">
        <v>40</v>
      </c>
      <c r="H3392" s="68">
        <v>7.8022811284048303E-7</v>
      </c>
      <c r="I3392" s="87">
        <v>6.7447557609897901E-2</v>
      </c>
      <c r="J3392" s="69" t="str">
        <f>_xlfn.XLOOKUP(SimpleBB[[#This Row],[customer_code]],'Input  - indicative charges'!$B$13:$B$69,'Input  - indicative charges'!$E$13:$E$69)</f>
        <v>North Island generation</v>
      </c>
      <c r="K3392" s="70">
        <f t="shared" si="52"/>
        <v>6.2352133386407729E-2</v>
      </c>
    </row>
    <row r="3393" spans="1:11" x14ac:dyDescent="0.25">
      <c r="A3393" s="65">
        <v>44440</v>
      </c>
      <c r="B3393" s="66" t="s">
        <v>140</v>
      </c>
      <c r="C3393" s="66" t="s">
        <v>137</v>
      </c>
      <c r="D3393" s="67">
        <v>96458.32</v>
      </c>
      <c r="E3393" s="66">
        <v>0.8962</v>
      </c>
      <c r="F3393" s="67">
        <v>86445.946383999995</v>
      </c>
      <c r="G3393" s="66" t="s">
        <v>42</v>
      </c>
      <c r="H3393" s="68">
        <v>4.0787403250716003E-2</v>
      </c>
      <c r="I3393" s="87">
        <v>3525.9056745539801</v>
      </c>
      <c r="J3393" s="69" t="str">
        <f>_xlfn.XLOOKUP(SimpleBB[[#This Row],[customer_code]],'Input  - indicative charges'!$B$13:$B$69,'Input  - indicative charges'!$E$13:$E$69)</f>
        <v>South Island generation</v>
      </c>
      <c r="K3393" s="70">
        <f t="shared" si="52"/>
        <v>3259.5359820029885</v>
      </c>
    </row>
    <row r="3394" spans="1:11" x14ac:dyDescent="0.25">
      <c r="A3394" s="65">
        <v>44440</v>
      </c>
      <c r="B3394" s="66" t="s">
        <v>140</v>
      </c>
      <c r="C3394" s="66" t="s">
        <v>137</v>
      </c>
      <c r="D3394" s="67">
        <v>96458.32</v>
      </c>
      <c r="E3394" s="66">
        <v>0.8962</v>
      </c>
      <c r="F3394" s="67">
        <v>86445.946383999995</v>
      </c>
      <c r="G3394" s="66" t="s">
        <v>44</v>
      </c>
      <c r="H3394" s="68">
        <v>1.9341044489120101E-7</v>
      </c>
      <c r="I3394" s="87">
        <v>1.6719548949170299E-2</v>
      </c>
      <c r="J3394" s="69" t="str">
        <f>_xlfn.XLOOKUP(SimpleBB[[#This Row],[customer_code]],'Input  - indicative charges'!$B$13:$B$69,'Input  - indicative charges'!$E$13:$E$69)</f>
        <v>Major Industrial</v>
      </c>
      <c r="K3394" s="70">
        <f t="shared" si="52"/>
        <v>1.5456446210681664E-2</v>
      </c>
    </row>
    <row r="3395" spans="1:11" x14ac:dyDescent="0.25">
      <c r="A3395" s="65">
        <v>44440</v>
      </c>
      <c r="B3395" s="66" t="s">
        <v>140</v>
      </c>
      <c r="C3395" s="66" t="s">
        <v>137</v>
      </c>
      <c r="D3395" s="67">
        <v>96458.32</v>
      </c>
      <c r="E3395" s="66">
        <v>0.8962</v>
      </c>
      <c r="F3395" s="67">
        <v>86445.946383999995</v>
      </c>
      <c r="G3395" s="66" t="s">
        <v>46</v>
      </c>
      <c r="H3395" s="68">
        <v>7.00626534065496E-7</v>
      </c>
      <c r="I3395" s="87">
        <v>6.0566323799033601E-2</v>
      </c>
      <c r="J3395" s="69" t="str">
        <f>_xlfn.XLOOKUP(SimpleBB[[#This Row],[customer_code]],'Input  - indicative charges'!$B$13:$B$69,'Input  - indicative charges'!$E$13:$E$69)</f>
        <v>Upper South Island distributor</v>
      </c>
      <c r="K3395" s="70">
        <f t="shared" si="52"/>
        <v>5.5990752431449249E-2</v>
      </c>
    </row>
    <row r="3396" spans="1:11" x14ac:dyDescent="0.25">
      <c r="A3396" s="65">
        <v>44440</v>
      </c>
      <c r="B3396" s="66" t="s">
        <v>140</v>
      </c>
      <c r="C3396" s="66" t="s">
        <v>137</v>
      </c>
      <c r="D3396" s="67">
        <v>96458.32</v>
      </c>
      <c r="E3396" s="66">
        <v>0.8962</v>
      </c>
      <c r="F3396" s="67">
        <v>86445.946383999995</v>
      </c>
      <c r="G3396" s="66" t="s">
        <v>48</v>
      </c>
      <c r="H3396" s="68">
        <v>5.15400259022048E-2</v>
      </c>
      <c r="I3396" s="87">
        <v>4455.4263157719697</v>
      </c>
      <c r="J3396" s="69" t="str">
        <f>_xlfn.XLOOKUP(SimpleBB[[#This Row],[customer_code]],'Input  - indicative charges'!$B$13:$B$69,'Input  - indicative charges'!$E$13:$E$69)</f>
        <v>North Island generation</v>
      </c>
      <c r="K3396" s="70">
        <f t="shared" si="52"/>
        <v>4118.8346291364778</v>
      </c>
    </row>
    <row r="3397" spans="1:11" x14ac:dyDescent="0.25">
      <c r="A3397" s="65">
        <v>44440</v>
      </c>
      <c r="B3397" s="66" t="s">
        <v>140</v>
      </c>
      <c r="C3397" s="66" t="s">
        <v>137</v>
      </c>
      <c r="D3397" s="67">
        <v>96458.32</v>
      </c>
      <c r="E3397" s="66">
        <v>0.8962</v>
      </c>
      <c r="F3397" s="67">
        <v>86445.946383999995</v>
      </c>
      <c r="G3397" s="66" t="s">
        <v>50</v>
      </c>
      <c r="H3397" s="68">
        <v>1.08574885820575E-2</v>
      </c>
      <c r="I3397" s="87">
        <v>938.58587582943505</v>
      </c>
      <c r="J3397" s="69" t="str">
        <f>_xlfn.XLOOKUP(SimpleBB[[#This Row],[customer_code]],'Input  - indicative charges'!$B$13:$B$69,'Input  - indicative charges'!$E$13:$E$69)</f>
        <v>North Island generation</v>
      </c>
      <c r="K3397" s="70">
        <f t="shared" si="52"/>
        <v>867.67903535957032</v>
      </c>
    </row>
    <row r="3398" spans="1:11" x14ac:dyDescent="0.25">
      <c r="A3398" s="65">
        <v>44440</v>
      </c>
      <c r="B3398" s="66" t="s">
        <v>140</v>
      </c>
      <c r="C3398" s="66" t="s">
        <v>137</v>
      </c>
      <c r="D3398" s="67">
        <v>96458.32</v>
      </c>
      <c r="E3398" s="66">
        <v>0.8962</v>
      </c>
      <c r="F3398" s="67">
        <v>86445.946383999995</v>
      </c>
      <c r="G3398" s="66" t="s">
        <v>52</v>
      </c>
      <c r="H3398" s="68">
        <v>2.1925043255719898E-2</v>
      </c>
      <c r="I3398" s="87">
        <v>1895.3311137508499</v>
      </c>
      <c r="J3398" s="69" t="str">
        <f>_xlfn.XLOOKUP(SimpleBB[[#This Row],[customer_code]],'Input  - indicative charges'!$B$13:$B$69,'Input  - indicative charges'!$E$13:$E$69)</f>
        <v>North Island generation</v>
      </c>
      <c r="K3398" s="70">
        <f t="shared" si="52"/>
        <v>1752.1455572864088</v>
      </c>
    </row>
    <row r="3399" spans="1:11" x14ac:dyDescent="0.25">
      <c r="A3399" s="65">
        <v>44440</v>
      </c>
      <c r="B3399" s="66" t="s">
        <v>140</v>
      </c>
      <c r="C3399" s="66" t="s">
        <v>137</v>
      </c>
      <c r="D3399" s="67">
        <v>96458.32</v>
      </c>
      <c r="E3399" s="66">
        <v>0.8962</v>
      </c>
      <c r="F3399" s="67">
        <v>86445.946383999995</v>
      </c>
      <c r="G3399" s="66" t="s">
        <v>54</v>
      </c>
      <c r="H3399" s="68">
        <v>5.4456996018063303E-8</v>
      </c>
      <c r="I3399" s="87">
        <v>4.7075865580112003E-3</v>
      </c>
      <c r="J3399" s="69" t="str">
        <f>_xlfn.XLOOKUP(SimpleBB[[#This Row],[customer_code]],'Input  - indicative charges'!$B$13:$B$69,'Input  - indicative charges'!$E$13:$E$69)</f>
        <v>Upper South Island distributor</v>
      </c>
      <c r="K3399" s="70">
        <f t="shared" si="52"/>
        <v>4.3519450576828492E-3</v>
      </c>
    </row>
    <row r="3400" spans="1:11" x14ac:dyDescent="0.25">
      <c r="A3400" s="65">
        <v>44440</v>
      </c>
      <c r="B3400" s="66" t="s">
        <v>140</v>
      </c>
      <c r="C3400" s="66" t="s">
        <v>137</v>
      </c>
      <c r="D3400" s="67">
        <v>96458.32</v>
      </c>
      <c r="E3400" s="66">
        <v>0.8962</v>
      </c>
      <c r="F3400" s="67">
        <v>86445.946383999995</v>
      </c>
      <c r="G3400" s="66" t="s">
        <v>56</v>
      </c>
      <c r="H3400" s="68">
        <v>1.20431772980121E-5</v>
      </c>
      <c r="I3400" s="87">
        <v>1.04108385899696</v>
      </c>
      <c r="J3400" s="69" t="str">
        <f>_xlfn.XLOOKUP(SimpleBB[[#This Row],[customer_code]],'Input  - indicative charges'!$B$13:$B$69,'Input  - indicative charges'!$E$13:$E$69)</f>
        <v>Upper North Island distributor</v>
      </c>
      <c r="K3400" s="70">
        <f t="shared" si="52"/>
        <v>0.96243365872581976</v>
      </c>
    </row>
    <row r="3401" spans="1:11" x14ac:dyDescent="0.25">
      <c r="A3401" s="65">
        <v>44440</v>
      </c>
      <c r="B3401" s="66" t="s">
        <v>140</v>
      </c>
      <c r="C3401" s="66" t="s">
        <v>137</v>
      </c>
      <c r="D3401" s="67">
        <v>96458.32</v>
      </c>
      <c r="E3401" s="66">
        <v>0.8962</v>
      </c>
      <c r="F3401" s="67">
        <v>86445.946383999995</v>
      </c>
      <c r="G3401" s="66" t="s">
        <v>58</v>
      </c>
      <c r="H3401" s="68">
        <v>1.35320615186597E-2</v>
      </c>
      <c r="I3401" s="87">
        <v>1169.7918645070499</v>
      </c>
      <c r="J3401" s="69" t="str">
        <f>_xlfn.XLOOKUP(SimpleBB[[#This Row],[customer_code]],'Input  - indicative charges'!$B$13:$B$69,'Input  - indicative charges'!$E$13:$E$69)</f>
        <v>North Island generation</v>
      </c>
      <c r="K3401" s="70">
        <f t="shared" si="52"/>
        <v>1081.4182300260848</v>
      </c>
    </row>
    <row r="3402" spans="1:11" x14ac:dyDescent="0.25">
      <c r="A3402" s="65">
        <v>44440</v>
      </c>
      <c r="B3402" s="66" t="s">
        <v>140</v>
      </c>
      <c r="C3402" s="66" t="s">
        <v>137</v>
      </c>
      <c r="D3402" s="67">
        <v>96458.32</v>
      </c>
      <c r="E3402" s="66">
        <v>0.8962</v>
      </c>
      <c r="F3402" s="67">
        <v>86445.946383999995</v>
      </c>
      <c r="G3402" s="66" t="s">
        <v>60</v>
      </c>
      <c r="H3402" s="68">
        <v>3.70741066651752E-6</v>
      </c>
      <c r="I3402" s="87">
        <v>0.32049062370124298</v>
      </c>
      <c r="J3402" s="69" t="str">
        <f>_xlfn.XLOOKUP(SimpleBB[[#This Row],[customer_code]],'Input  - indicative charges'!$B$13:$B$69,'Input  - indicative charges'!$E$13:$E$69)</f>
        <v>Major Industrial</v>
      </c>
      <c r="K3402" s="70">
        <f t="shared" si="52"/>
        <v>0.29627869156792674</v>
      </c>
    </row>
    <row r="3403" spans="1:11" x14ac:dyDescent="0.25">
      <c r="A3403" s="65">
        <v>44440</v>
      </c>
      <c r="B3403" s="66" t="s">
        <v>140</v>
      </c>
      <c r="C3403" s="66" t="s">
        <v>137</v>
      </c>
      <c r="D3403" s="67">
        <v>96458.32</v>
      </c>
      <c r="E3403" s="66">
        <v>0.8962</v>
      </c>
      <c r="F3403" s="67">
        <v>86445.946383999995</v>
      </c>
      <c r="G3403" s="66" t="s">
        <v>62</v>
      </c>
      <c r="H3403" s="68">
        <v>4.55683249582305E-6</v>
      </c>
      <c r="I3403" s="87">
        <v>0.39391969761478801</v>
      </c>
      <c r="J3403" s="69" t="str">
        <f>_xlfn.XLOOKUP(SimpleBB[[#This Row],[customer_code]],'Input  - indicative charges'!$B$13:$B$69,'Input  - indicative charges'!$E$13:$E$69)</f>
        <v>Major Industrial</v>
      </c>
      <c r="K3403" s="70">
        <f t="shared" si="52"/>
        <v>0.36416045887488502</v>
      </c>
    </row>
    <row r="3404" spans="1:11" x14ac:dyDescent="0.25">
      <c r="A3404" s="65">
        <v>44440</v>
      </c>
      <c r="B3404" s="66" t="s">
        <v>140</v>
      </c>
      <c r="C3404" s="66" t="s">
        <v>137</v>
      </c>
      <c r="D3404" s="67">
        <v>96458.32</v>
      </c>
      <c r="E3404" s="66">
        <v>0.8962</v>
      </c>
      <c r="F3404" s="67">
        <v>86445.946383999995</v>
      </c>
      <c r="G3404" s="66" t="s">
        <v>64</v>
      </c>
      <c r="H3404" s="68">
        <v>2.0580580183367101E-7</v>
      </c>
      <c r="I3404" s="87">
        <v>1.7791077310829601E-2</v>
      </c>
      <c r="J3404" s="69" t="str">
        <f>_xlfn.XLOOKUP(SimpleBB[[#This Row],[customer_code]],'Input  - indicative charges'!$B$13:$B$69,'Input  - indicative charges'!$E$13:$E$69)</f>
        <v>Major Industrial</v>
      </c>
      <c r="K3404" s="70">
        <f t="shared" si="52"/>
        <v>1.6447024397662522E-2</v>
      </c>
    </row>
    <row r="3405" spans="1:11" x14ac:dyDescent="0.25">
      <c r="A3405" s="65">
        <v>44440</v>
      </c>
      <c r="B3405" s="66" t="s">
        <v>140</v>
      </c>
      <c r="C3405" s="66" t="s">
        <v>137</v>
      </c>
      <c r="D3405" s="67">
        <v>96458.32</v>
      </c>
      <c r="E3405" s="66">
        <v>0.8962</v>
      </c>
      <c r="F3405" s="67">
        <v>86445.946383999995</v>
      </c>
      <c r="G3405" s="66" t="s">
        <v>66</v>
      </c>
      <c r="H3405" s="68">
        <v>3.66867762423573E-6</v>
      </c>
      <c r="I3405" s="87">
        <v>0.31714230920486303</v>
      </c>
      <c r="J3405" s="69" t="str">
        <f>_xlfn.XLOOKUP(SimpleBB[[#This Row],[customer_code]],'Input  - indicative charges'!$B$13:$B$69,'Input  - indicative charges'!$E$13:$E$69)</f>
        <v>Upper South Island distributor</v>
      </c>
      <c r="K3405" s="70">
        <f t="shared" si="52"/>
        <v>0.29318333037923205</v>
      </c>
    </row>
    <row r="3406" spans="1:11" x14ac:dyDescent="0.25">
      <c r="A3406" s="65">
        <v>44440</v>
      </c>
      <c r="B3406" s="66" t="s">
        <v>140</v>
      </c>
      <c r="C3406" s="66" t="s">
        <v>137</v>
      </c>
      <c r="D3406" s="67">
        <v>96458.32</v>
      </c>
      <c r="E3406" s="66">
        <v>0.8962</v>
      </c>
      <c r="F3406" s="67">
        <v>86445.946383999995</v>
      </c>
      <c r="G3406" s="66" t="s">
        <v>68</v>
      </c>
      <c r="H3406" s="68">
        <v>0.217338297529</v>
      </c>
      <c r="I3406" s="87">
        <v>18788.014815381801</v>
      </c>
      <c r="J3406" s="69" t="str">
        <f>_xlfn.XLOOKUP(SimpleBB[[#This Row],[customer_code]],'Input  - indicative charges'!$B$13:$B$69,'Input  - indicative charges'!$E$13:$E$69)</f>
        <v>Major Industrial</v>
      </c>
      <c r="K3406" s="70">
        <f t="shared" ref="K3406:K3469" si="53">I3406*$L$9</f>
        <v>17368.646802750609</v>
      </c>
    </row>
    <row r="3407" spans="1:11" x14ac:dyDescent="0.25">
      <c r="A3407" s="65">
        <v>44440</v>
      </c>
      <c r="B3407" s="66" t="s">
        <v>140</v>
      </c>
      <c r="C3407" s="66" t="s">
        <v>137</v>
      </c>
      <c r="D3407" s="67">
        <v>96458.32</v>
      </c>
      <c r="E3407" s="66">
        <v>0.8962</v>
      </c>
      <c r="F3407" s="67">
        <v>86445.946383999995</v>
      </c>
      <c r="G3407" s="66" t="s">
        <v>70</v>
      </c>
      <c r="H3407" s="68">
        <v>1.2322327542887401E-4</v>
      </c>
      <c r="I3407" s="87">
        <v>10.652152660985299</v>
      </c>
      <c r="J3407" s="69" t="str">
        <f>_xlfn.XLOOKUP(SimpleBB[[#This Row],[customer_code]],'Input  - indicative charges'!$B$13:$B$69,'Input  - indicative charges'!$E$13:$E$69)</f>
        <v>Lower North Island distributor</v>
      </c>
      <c r="K3407" s="70">
        <f t="shared" si="53"/>
        <v>9.8474202344232058</v>
      </c>
    </row>
    <row r="3408" spans="1:11" x14ac:dyDescent="0.25">
      <c r="A3408" s="65">
        <v>44440</v>
      </c>
      <c r="B3408" s="66" t="s">
        <v>140</v>
      </c>
      <c r="C3408" s="66" t="s">
        <v>137</v>
      </c>
      <c r="D3408" s="67">
        <v>96458.32</v>
      </c>
      <c r="E3408" s="66">
        <v>0.8962</v>
      </c>
      <c r="F3408" s="67">
        <v>86445.946383999995</v>
      </c>
      <c r="G3408" s="66" t="s">
        <v>72</v>
      </c>
      <c r="H3408" s="68">
        <v>5.7312728448619597E-5</v>
      </c>
      <c r="I3408" s="87">
        <v>4.9544530505901303</v>
      </c>
      <c r="J3408" s="69" t="str">
        <f>_xlfn.XLOOKUP(SimpleBB[[#This Row],[customer_code]],'Input  - indicative charges'!$B$13:$B$69,'Input  - indicative charges'!$E$13:$E$69)</f>
        <v>Lower South Island distributor</v>
      </c>
      <c r="K3408" s="70">
        <f t="shared" si="53"/>
        <v>4.5801616606166995</v>
      </c>
    </row>
    <row r="3409" spans="1:11" x14ac:dyDescent="0.25">
      <c r="A3409" s="65">
        <v>44440</v>
      </c>
      <c r="B3409" s="66" t="s">
        <v>140</v>
      </c>
      <c r="C3409" s="66" t="s">
        <v>137</v>
      </c>
      <c r="D3409" s="67">
        <v>96458.32</v>
      </c>
      <c r="E3409" s="66">
        <v>0.8962</v>
      </c>
      <c r="F3409" s="67">
        <v>86445.946383999995</v>
      </c>
      <c r="G3409" s="66" t="s">
        <v>74</v>
      </c>
      <c r="H3409" s="68">
        <v>2.0631921813275799E-8</v>
      </c>
      <c r="I3409" s="87">
        <v>1.78354600686932E-3</v>
      </c>
      <c r="J3409" s="69" t="str">
        <f>_xlfn.XLOOKUP(SimpleBB[[#This Row],[customer_code]],'Input  - indicative charges'!$B$13:$B$69,'Input  - indicative charges'!$E$13:$E$69)</f>
        <v>Major Industrial</v>
      </c>
      <c r="K3409" s="70">
        <f t="shared" si="53"/>
        <v>1.6488054195277636E-3</v>
      </c>
    </row>
    <row r="3410" spans="1:11" x14ac:dyDescent="0.25">
      <c r="A3410" s="65">
        <v>44440</v>
      </c>
      <c r="B3410" s="66" t="s">
        <v>140</v>
      </c>
      <c r="C3410" s="66" t="s">
        <v>137</v>
      </c>
      <c r="D3410" s="67">
        <v>96458.32</v>
      </c>
      <c r="E3410" s="66">
        <v>0.8962</v>
      </c>
      <c r="F3410" s="67">
        <v>86445.946383999995</v>
      </c>
      <c r="G3410" s="66" t="s">
        <v>76</v>
      </c>
      <c r="H3410" s="68">
        <v>3.2689185044007102E-7</v>
      </c>
      <c r="I3410" s="87">
        <v>2.8258475376508899E-2</v>
      </c>
      <c r="J3410" s="69" t="str">
        <f>_xlfn.XLOOKUP(SimpleBB[[#This Row],[customer_code]],'Input  - indicative charges'!$B$13:$B$69,'Input  - indicative charges'!$E$13:$E$69)</f>
        <v>Lower North Island distributor</v>
      </c>
      <c r="K3410" s="70">
        <f t="shared" si="53"/>
        <v>2.6123647592452361E-2</v>
      </c>
    </row>
    <row r="3411" spans="1:11" x14ac:dyDescent="0.25">
      <c r="A3411" s="65">
        <v>44440</v>
      </c>
      <c r="B3411" s="66" t="s">
        <v>140</v>
      </c>
      <c r="C3411" s="66" t="s">
        <v>137</v>
      </c>
      <c r="D3411" s="67">
        <v>96458.32</v>
      </c>
      <c r="E3411" s="66">
        <v>0.8962</v>
      </c>
      <c r="F3411" s="67">
        <v>86445.946383999995</v>
      </c>
      <c r="G3411" s="66" t="s">
        <v>78</v>
      </c>
      <c r="H3411" s="68">
        <v>1.8302406467187502E-8</v>
      </c>
      <c r="I3411" s="87">
        <v>1.5821688481606701E-3</v>
      </c>
      <c r="J3411" s="69" t="str">
        <f>_xlfn.XLOOKUP(SimpleBB[[#This Row],[customer_code]],'Input  - indicative charges'!$B$13:$B$69,'Input  - indicative charges'!$E$13:$E$69)</f>
        <v>North Island generation</v>
      </c>
      <c r="K3411" s="70">
        <f t="shared" si="53"/>
        <v>1.4626415923155102E-3</v>
      </c>
    </row>
    <row r="3412" spans="1:11" x14ac:dyDescent="0.25">
      <c r="A3412" s="65">
        <v>44440</v>
      </c>
      <c r="B3412" s="66" t="s">
        <v>140</v>
      </c>
      <c r="C3412" s="66" t="s">
        <v>137</v>
      </c>
      <c r="D3412" s="67">
        <v>96458.32</v>
      </c>
      <c r="E3412" s="66">
        <v>0.8962</v>
      </c>
      <c r="F3412" s="67">
        <v>86445.946383999995</v>
      </c>
      <c r="G3412" s="66" t="s">
        <v>80</v>
      </c>
      <c r="H3412" s="68">
        <v>4.4259541593574497E-9</v>
      </c>
      <c r="I3412" s="87">
        <v>3.82605795957856E-4</v>
      </c>
      <c r="J3412" s="69" t="str">
        <f>_xlfn.XLOOKUP(SimpleBB[[#This Row],[customer_code]],'Input  - indicative charges'!$B$13:$B$69,'Input  - indicative charges'!$E$13:$E$69)</f>
        <v>Major Industrial</v>
      </c>
      <c r="K3412" s="70">
        <f t="shared" si="53"/>
        <v>3.5370128243866961E-4</v>
      </c>
    </row>
    <row r="3413" spans="1:11" x14ac:dyDescent="0.25">
      <c r="A3413" s="65">
        <v>44440</v>
      </c>
      <c r="B3413" s="66" t="s">
        <v>140</v>
      </c>
      <c r="C3413" s="66" t="s">
        <v>137</v>
      </c>
      <c r="D3413" s="67">
        <v>96458.32</v>
      </c>
      <c r="E3413" s="66">
        <v>0.8962</v>
      </c>
      <c r="F3413" s="67">
        <v>86445.946383999995</v>
      </c>
      <c r="G3413" s="66" t="s">
        <v>82</v>
      </c>
      <c r="H3413" s="68">
        <v>7.7000947389309902E-4</v>
      </c>
      <c r="I3413" s="87">
        <v>66.564197695334897</v>
      </c>
      <c r="J3413" s="69" t="str">
        <f>_xlfn.XLOOKUP(SimpleBB[[#This Row],[customer_code]],'Input  - indicative charges'!$B$13:$B$69,'Input  - indicative charges'!$E$13:$E$69)</f>
        <v>Major Industrial</v>
      </c>
      <c r="K3413" s="70">
        <f t="shared" si="53"/>
        <v>61.535508186432288</v>
      </c>
    </row>
    <row r="3414" spans="1:11" x14ac:dyDescent="0.25">
      <c r="A3414" s="65">
        <v>44440</v>
      </c>
      <c r="B3414" s="66" t="s">
        <v>140</v>
      </c>
      <c r="C3414" s="66" t="s">
        <v>137</v>
      </c>
      <c r="D3414" s="67">
        <v>96458.32</v>
      </c>
      <c r="E3414" s="66">
        <v>0.8962</v>
      </c>
      <c r="F3414" s="67">
        <v>86445.946383999995</v>
      </c>
      <c r="G3414" s="66" t="s">
        <v>84</v>
      </c>
      <c r="H3414" s="68">
        <v>6.6506445990664997E-11</v>
      </c>
      <c r="I3414" s="87">
        <v>5.7492126642994102E-6</v>
      </c>
      <c r="J3414" s="69" t="str">
        <f>_xlfn.XLOOKUP(SimpleBB[[#This Row],[customer_code]],'Input  - indicative charges'!$B$13:$B$69,'Input  - indicative charges'!$E$13:$E$69)</f>
        <v>Major Industrial</v>
      </c>
      <c r="K3414" s="70">
        <f t="shared" si="53"/>
        <v>5.3148799988365367E-6</v>
      </c>
    </row>
    <row r="3415" spans="1:11" x14ac:dyDescent="0.25">
      <c r="A3415" s="65">
        <v>44440</v>
      </c>
      <c r="B3415" s="66" t="s">
        <v>140</v>
      </c>
      <c r="C3415" s="66" t="s">
        <v>137</v>
      </c>
      <c r="D3415" s="67">
        <v>96458.32</v>
      </c>
      <c r="E3415" s="66">
        <v>0.8962</v>
      </c>
      <c r="F3415" s="67">
        <v>86445.946383999995</v>
      </c>
      <c r="G3415" s="66" t="s">
        <v>86</v>
      </c>
      <c r="H3415" s="68">
        <v>8.0028929280304901E-5</v>
      </c>
      <c r="I3415" s="87">
        <v>6.9181765297341702</v>
      </c>
      <c r="J3415" s="69" t="str">
        <f>_xlfn.XLOOKUP(SimpleBB[[#This Row],[customer_code]],'Input  - indicative charges'!$B$13:$B$69,'Input  - indicative charges'!$E$13:$E$69)</f>
        <v>North Island generation</v>
      </c>
      <c r="K3415" s="70">
        <f t="shared" si="53"/>
        <v>6.395532782189254</v>
      </c>
    </row>
    <row r="3416" spans="1:11" x14ac:dyDescent="0.25">
      <c r="A3416" s="65">
        <v>44440</v>
      </c>
      <c r="B3416" s="66" t="s">
        <v>140</v>
      </c>
      <c r="C3416" s="66" t="s">
        <v>137</v>
      </c>
      <c r="D3416" s="67">
        <v>96458.32</v>
      </c>
      <c r="E3416" s="66">
        <v>0.8962</v>
      </c>
      <c r="F3416" s="67">
        <v>86445.946383999995</v>
      </c>
      <c r="G3416" s="66" t="s">
        <v>88</v>
      </c>
      <c r="H3416" s="68">
        <v>7.8741246023029607E-3</v>
      </c>
      <c r="I3416" s="87">
        <v>680.686153191617</v>
      </c>
      <c r="J3416" s="69" t="str">
        <f>_xlfn.XLOOKUP(SimpleBB[[#This Row],[customer_code]],'Input  - indicative charges'!$B$13:$B$69,'Input  - indicative charges'!$E$13:$E$69)</f>
        <v>North Island generation</v>
      </c>
      <c r="K3416" s="70">
        <f t="shared" si="53"/>
        <v>629.26272384185029</v>
      </c>
    </row>
    <row r="3417" spans="1:11" x14ac:dyDescent="0.25">
      <c r="A3417" s="65">
        <v>44440</v>
      </c>
      <c r="B3417" s="66" t="s">
        <v>140</v>
      </c>
      <c r="C3417" s="66" t="s">
        <v>137</v>
      </c>
      <c r="D3417" s="67">
        <v>96458.32</v>
      </c>
      <c r="E3417" s="66">
        <v>0.8962</v>
      </c>
      <c r="F3417" s="67">
        <v>86445.946383999995</v>
      </c>
      <c r="G3417" s="66" t="s">
        <v>90</v>
      </c>
      <c r="H3417" s="68">
        <v>6.7056145179411902E-7</v>
      </c>
      <c r="I3417" s="87">
        <v>5.7967319308971602E-2</v>
      </c>
      <c r="J3417" s="69" t="str">
        <f>_xlfn.XLOOKUP(SimpleBB[[#This Row],[customer_code]],'Input  - indicative charges'!$B$13:$B$69,'Input  - indicative charges'!$E$13:$E$69)</f>
        <v>Upper South Island distributor</v>
      </c>
      <c r="K3417" s="70">
        <f t="shared" si="53"/>
        <v>5.3588093530536916E-2</v>
      </c>
    </row>
    <row r="3418" spans="1:11" x14ac:dyDescent="0.25">
      <c r="A3418" s="65">
        <v>44440</v>
      </c>
      <c r="B3418" s="66" t="s">
        <v>140</v>
      </c>
      <c r="C3418" s="66" t="s">
        <v>137</v>
      </c>
      <c r="D3418" s="67">
        <v>96458.32</v>
      </c>
      <c r="E3418" s="66">
        <v>0.8962</v>
      </c>
      <c r="F3418" s="67">
        <v>86445.946383999995</v>
      </c>
      <c r="G3418" s="66" t="s">
        <v>92</v>
      </c>
      <c r="H3418" s="68">
        <v>6.4400443232687295E-5</v>
      </c>
      <c r="I3418" s="87">
        <v>5.5671572627987196</v>
      </c>
      <c r="J3418" s="69" t="str">
        <f>_xlfn.XLOOKUP(SimpleBB[[#This Row],[customer_code]],'Input  - indicative charges'!$B$13:$B$69,'Input  - indicative charges'!$E$13:$E$69)</f>
        <v>North Island generation</v>
      </c>
      <c r="K3418" s="70">
        <f t="shared" si="53"/>
        <v>5.1465782384712178</v>
      </c>
    </row>
    <row r="3419" spans="1:11" x14ac:dyDescent="0.25">
      <c r="A3419" s="65">
        <v>44440</v>
      </c>
      <c r="B3419" s="66" t="s">
        <v>140</v>
      </c>
      <c r="C3419" s="66" t="s">
        <v>137</v>
      </c>
      <c r="D3419" s="67">
        <v>96458.32</v>
      </c>
      <c r="E3419" s="66">
        <v>0.8962</v>
      </c>
      <c r="F3419" s="67">
        <v>86445.946383999995</v>
      </c>
      <c r="G3419" s="66" t="s">
        <v>94</v>
      </c>
      <c r="H3419" s="68">
        <v>3.4109433037160199E-4</v>
      </c>
      <c r="I3419" s="87">
        <v>29.4862221951899</v>
      </c>
      <c r="J3419" s="69" t="str">
        <f>_xlfn.XLOOKUP(SimpleBB[[#This Row],[customer_code]],'Input  - indicative charges'!$B$13:$B$69,'Input  - indicative charges'!$E$13:$E$69)</f>
        <v>North Island generation</v>
      </c>
      <c r="K3419" s="70">
        <f t="shared" si="53"/>
        <v>27.258642485016143</v>
      </c>
    </row>
    <row r="3420" spans="1:11" x14ac:dyDescent="0.25">
      <c r="A3420" s="65">
        <v>44440</v>
      </c>
      <c r="B3420" s="66" t="s">
        <v>140</v>
      </c>
      <c r="C3420" s="66" t="s">
        <v>137</v>
      </c>
      <c r="D3420" s="67">
        <v>96458.32</v>
      </c>
      <c r="E3420" s="66">
        <v>0.8962</v>
      </c>
      <c r="F3420" s="67">
        <v>86445.946383999995</v>
      </c>
      <c r="G3420" s="66" t="s">
        <v>96</v>
      </c>
      <c r="H3420" s="68">
        <v>1.57845650821045E-6</v>
      </c>
      <c r="I3420" s="87">
        <v>0.13645116667823701</v>
      </c>
      <c r="J3420" s="69" t="str">
        <f>_xlfn.XLOOKUP(SimpleBB[[#This Row],[customer_code]],'Input  - indicative charges'!$B$13:$B$69,'Input  - indicative charges'!$E$13:$E$69)</f>
        <v>Upper North Island distributor</v>
      </c>
      <c r="K3420" s="70">
        <f t="shared" si="53"/>
        <v>0.12614276405175329</v>
      </c>
    </row>
    <row r="3421" spans="1:11" x14ac:dyDescent="0.25">
      <c r="A3421" s="65">
        <v>44440</v>
      </c>
      <c r="B3421" s="66" t="s">
        <v>140</v>
      </c>
      <c r="C3421" s="66" t="s">
        <v>137</v>
      </c>
      <c r="D3421" s="67">
        <v>96458.32</v>
      </c>
      <c r="E3421" s="66">
        <v>0.8962</v>
      </c>
      <c r="F3421" s="67">
        <v>86445.946383999995</v>
      </c>
      <c r="G3421" s="66" t="s">
        <v>98</v>
      </c>
      <c r="H3421" s="68">
        <v>6.3850655464494402E-6</v>
      </c>
      <c r="I3421" s="87">
        <v>0.55196303388669399</v>
      </c>
      <c r="J3421" s="69" t="str">
        <f>_xlfn.XLOOKUP(SimpleBB[[#This Row],[customer_code]],'Input  - indicative charges'!$B$13:$B$69,'Input  - indicative charges'!$E$13:$E$69)</f>
        <v>Major Industrial</v>
      </c>
      <c r="K3421" s="70">
        <f t="shared" si="53"/>
        <v>0.51026418054045131</v>
      </c>
    </row>
    <row r="3422" spans="1:11" x14ac:dyDescent="0.25">
      <c r="A3422" s="65">
        <v>44440</v>
      </c>
      <c r="B3422" s="66" t="s">
        <v>140</v>
      </c>
      <c r="C3422" s="66" t="s">
        <v>137</v>
      </c>
      <c r="D3422" s="67">
        <v>96458.32</v>
      </c>
      <c r="E3422" s="66">
        <v>0.8962</v>
      </c>
      <c r="F3422" s="67">
        <v>86445.946383999995</v>
      </c>
      <c r="G3422" s="66" t="s">
        <v>100</v>
      </c>
      <c r="H3422" s="68">
        <v>2.9817752684692102E-4</v>
      </c>
      <c r="I3422" s="87">
        <v>25.776238498722599</v>
      </c>
      <c r="J3422" s="69" t="str">
        <f>_xlfn.XLOOKUP(SimpleBB[[#This Row],[customer_code]],'Input  - indicative charges'!$B$13:$B$69,'Input  - indicative charges'!$E$13:$E$69)</f>
        <v>North Island generation</v>
      </c>
      <c r="K3422" s="70">
        <f t="shared" si="53"/>
        <v>23.828934924047616</v>
      </c>
    </row>
    <row r="3423" spans="1:11" x14ac:dyDescent="0.25">
      <c r="A3423" s="65">
        <v>44440</v>
      </c>
      <c r="B3423" s="66" t="s">
        <v>140</v>
      </c>
      <c r="C3423" s="66" t="s">
        <v>137</v>
      </c>
      <c r="D3423" s="67">
        <v>96458.32</v>
      </c>
      <c r="E3423" s="66">
        <v>0.8962</v>
      </c>
      <c r="F3423" s="67">
        <v>86445.946383999995</v>
      </c>
      <c r="G3423" s="66" t="s">
        <v>102</v>
      </c>
      <c r="H3423" s="68">
        <v>1.9194678174619499E-3</v>
      </c>
      <c r="I3423" s="87">
        <v>165.930212034129</v>
      </c>
      <c r="J3423" s="69" t="str">
        <f>_xlfn.XLOOKUP(SimpleBB[[#This Row],[customer_code]],'Input  - indicative charges'!$B$13:$B$69,'Input  - indicative charges'!$E$13:$E$69)</f>
        <v>Lower North Island distributor</v>
      </c>
      <c r="K3423" s="70">
        <f t="shared" si="53"/>
        <v>153.39477188227556</v>
      </c>
    </row>
    <row r="3424" spans="1:11" x14ac:dyDescent="0.25">
      <c r="A3424" s="65">
        <v>44440</v>
      </c>
      <c r="B3424" s="66" t="s">
        <v>140</v>
      </c>
      <c r="C3424" s="66" t="s">
        <v>137</v>
      </c>
      <c r="D3424" s="67">
        <v>96458.32</v>
      </c>
      <c r="E3424" s="66">
        <v>0.8962</v>
      </c>
      <c r="F3424" s="67">
        <v>86445.946383999995</v>
      </c>
      <c r="G3424" s="66" t="s">
        <v>104</v>
      </c>
      <c r="H3424" s="68">
        <v>0.346527456200102</v>
      </c>
      <c r="I3424" s="87">
        <v>29955.893899257899</v>
      </c>
      <c r="J3424" s="69" t="str">
        <f>_xlfn.XLOOKUP(SimpleBB[[#This Row],[customer_code]],'Input  - indicative charges'!$B$13:$B$69,'Input  - indicative charges'!$E$13:$E$69)</f>
        <v>Lower North Island distributor</v>
      </c>
      <c r="K3424" s="70">
        <f t="shared" si="53"/>
        <v>27692.832154407104</v>
      </c>
    </row>
    <row r="3425" spans="1:11" x14ac:dyDescent="0.25">
      <c r="A3425" s="65">
        <v>44440</v>
      </c>
      <c r="B3425" s="66" t="s">
        <v>140</v>
      </c>
      <c r="C3425" s="66" t="s">
        <v>137</v>
      </c>
      <c r="D3425" s="67">
        <v>96458.32</v>
      </c>
      <c r="E3425" s="66">
        <v>0.8962</v>
      </c>
      <c r="F3425" s="67">
        <v>86445.946383999995</v>
      </c>
      <c r="G3425" s="66" t="s">
        <v>106</v>
      </c>
      <c r="H3425" s="68">
        <v>9.3693639513381201E-5</v>
      </c>
      <c r="I3425" s="87">
        <v>8.0994353378955708</v>
      </c>
      <c r="J3425" s="69" t="str">
        <f>_xlfn.XLOOKUP(SimpleBB[[#This Row],[customer_code]],'Input  - indicative charges'!$B$13:$B$69,'Input  - indicative charges'!$E$13:$E$69)</f>
        <v>Upper North Island distributor</v>
      </c>
      <c r="K3425" s="70">
        <f t="shared" si="53"/>
        <v>7.4875516688678134</v>
      </c>
    </row>
    <row r="3426" spans="1:11" x14ac:dyDescent="0.25">
      <c r="A3426" s="65">
        <v>44440</v>
      </c>
      <c r="B3426" s="66" t="s">
        <v>140</v>
      </c>
      <c r="C3426" s="66" t="s">
        <v>137</v>
      </c>
      <c r="D3426" s="67">
        <v>96458.32</v>
      </c>
      <c r="E3426" s="66">
        <v>0.8962</v>
      </c>
      <c r="F3426" s="67">
        <v>86445.946383999995</v>
      </c>
      <c r="G3426" s="66" t="s">
        <v>108</v>
      </c>
      <c r="H3426" s="68">
        <v>2.22056629426886E-6</v>
      </c>
      <c r="I3426" s="87">
        <v>0.19195895481648401</v>
      </c>
      <c r="J3426" s="69" t="str">
        <f>_xlfn.XLOOKUP(SimpleBB[[#This Row],[customer_code]],'Input  - indicative charges'!$B$13:$B$69,'Input  - indicative charges'!$E$13:$E$69)</f>
        <v>Lower North Island distributor</v>
      </c>
      <c r="K3426" s="70">
        <f t="shared" si="53"/>
        <v>0.17745713528515333</v>
      </c>
    </row>
    <row r="3427" spans="1:11" x14ac:dyDescent="0.25">
      <c r="A3427" s="65">
        <v>44440</v>
      </c>
      <c r="B3427" s="66" t="s">
        <v>140</v>
      </c>
      <c r="C3427" s="66" t="s">
        <v>137</v>
      </c>
      <c r="D3427" s="67">
        <v>96458.32</v>
      </c>
      <c r="E3427" s="66">
        <v>0.8962</v>
      </c>
      <c r="F3427" s="67">
        <v>86445.946383999995</v>
      </c>
      <c r="G3427" s="66" t="s">
        <v>110</v>
      </c>
      <c r="H3427" s="68">
        <v>2.61463377950226E-7</v>
      </c>
      <c r="I3427" s="87">
        <v>2.2602449151664698E-2</v>
      </c>
      <c r="J3427" s="69" t="str">
        <f>_xlfn.XLOOKUP(SimpleBB[[#This Row],[customer_code]],'Input  - indicative charges'!$B$13:$B$69,'Input  - indicative charges'!$E$13:$E$69)</f>
        <v>Lower South Island distributor</v>
      </c>
      <c r="K3427" s="70">
        <f t="shared" si="53"/>
        <v>2.0894914127435799E-2</v>
      </c>
    </row>
    <row r="3428" spans="1:11" x14ac:dyDescent="0.25">
      <c r="A3428" s="65">
        <v>44440</v>
      </c>
      <c r="B3428" s="66" t="s">
        <v>140</v>
      </c>
      <c r="C3428" s="66" t="s">
        <v>137</v>
      </c>
      <c r="D3428" s="67">
        <v>96458.32</v>
      </c>
      <c r="E3428" s="66">
        <v>0.8962</v>
      </c>
      <c r="F3428" s="67">
        <v>86445.946383999995</v>
      </c>
      <c r="G3428" s="66" t="s">
        <v>112</v>
      </c>
      <c r="H3428" s="68">
        <v>6.5047116279893999E-3</v>
      </c>
      <c r="I3428" s="87">
        <v>562.305952636553</v>
      </c>
      <c r="J3428" s="69" t="str">
        <f>_xlfn.XLOOKUP(SimpleBB[[#This Row],[customer_code]],'Input  - indicative charges'!$B$13:$B$69,'Input  - indicative charges'!$E$13:$E$69)</f>
        <v>North Island generation</v>
      </c>
      <c r="K3428" s="70">
        <f t="shared" si="53"/>
        <v>519.82572839109355</v>
      </c>
    </row>
    <row r="3429" spans="1:11" x14ac:dyDescent="0.25">
      <c r="A3429" s="65">
        <v>44440</v>
      </c>
      <c r="B3429" s="66" t="s">
        <v>140</v>
      </c>
      <c r="C3429" s="66" t="s">
        <v>137</v>
      </c>
      <c r="D3429" s="67">
        <v>96458.32</v>
      </c>
      <c r="E3429" s="66">
        <v>0.8962</v>
      </c>
      <c r="F3429" s="67">
        <v>86445.946383999995</v>
      </c>
      <c r="G3429" s="66" t="s">
        <v>114</v>
      </c>
      <c r="H3429" s="68">
        <v>1.5736084948802E-3</v>
      </c>
      <c r="I3429" s="87">
        <v>136.03207557782099</v>
      </c>
      <c r="J3429" s="69" t="str">
        <f>_xlfn.XLOOKUP(SimpleBB[[#This Row],[customer_code]],'Input  - indicative charges'!$B$13:$B$69,'Input  - indicative charges'!$E$13:$E$69)</f>
        <v>Lower North Island distributor</v>
      </c>
      <c r="K3429" s="70">
        <f t="shared" si="53"/>
        <v>125.75533380045593</v>
      </c>
    </row>
    <row r="3430" spans="1:11" x14ac:dyDescent="0.25">
      <c r="A3430" s="65">
        <v>44440</v>
      </c>
      <c r="B3430" s="66" t="s">
        <v>140</v>
      </c>
      <c r="C3430" s="66" t="s">
        <v>137</v>
      </c>
      <c r="D3430" s="67">
        <v>96458.32</v>
      </c>
      <c r="E3430" s="66">
        <v>0.8962</v>
      </c>
      <c r="F3430" s="67">
        <v>86445.946383999995</v>
      </c>
      <c r="G3430" s="66" t="s">
        <v>116</v>
      </c>
      <c r="H3430" s="68">
        <v>2.40338082044383E-6</v>
      </c>
      <c r="I3430" s="87">
        <v>0.20776252954442201</v>
      </c>
      <c r="J3430" s="69" t="str">
        <f>_xlfn.XLOOKUP(SimpleBB[[#This Row],[customer_code]],'Input  - indicative charges'!$B$13:$B$69,'Input  - indicative charges'!$E$13:$E$69)</f>
        <v>Major Industrial</v>
      </c>
      <c r="K3430" s="70">
        <f t="shared" si="53"/>
        <v>0.19206680588460953</v>
      </c>
    </row>
    <row r="3431" spans="1:11" x14ac:dyDescent="0.25">
      <c r="A3431" s="65">
        <v>44440</v>
      </c>
      <c r="B3431" s="66" t="s">
        <v>140</v>
      </c>
      <c r="C3431" s="66" t="s">
        <v>137</v>
      </c>
      <c r="D3431" s="67">
        <v>96458.32</v>
      </c>
      <c r="E3431" s="66">
        <v>0.8962</v>
      </c>
      <c r="F3431" s="67">
        <v>86445.946383999995</v>
      </c>
      <c r="G3431" s="66" t="s">
        <v>118</v>
      </c>
      <c r="H3431" s="68">
        <v>1.49723505300722E-7</v>
      </c>
      <c r="I3431" s="87">
        <v>1.2942990111650701E-2</v>
      </c>
      <c r="J3431" s="69" t="str">
        <f>_xlfn.XLOOKUP(SimpleBB[[#This Row],[customer_code]],'Input  - indicative charges'!$B$13:$B$69,'Input  - indicative charges'!$E$13:$E$69)</f>
        <v>Upper South Island distributor</v>
      </c>
      <c r="K3431" s="70">
        <f t="shared" si="53"/>
        <v>1.1965193024901623E-2</v>
      </c>
    </row>
    <row r="3432" spans="1:11" x14ac:dyDescent="0.25">
      <c r="A3432" s="65">
        <v>44440</v>
      </c>
      <c r="B3432" s="66" t="s">
        <v>140</v>
      </c>
      <c r="C3432" s="66" t="s">
        <v>137</v>
      </c>
      <c r="D3432" s="67">
        <v>96458.32</v>
      </c>
      <c r="E3432" s="66">
        <v>0.8962</v>
      </c>
      <c r="F3432" s="67">
        <v>86445.946383999995</v>
      </c>
      <c r="G3432" s="66" t="s">
        <v>120</v>
      </c>
      <c r="H3432" s="68">
        <v>4.6751421048887296E-6</v>
      </c>
      <c r="I3432" s="87">
        <v>0.40414708373679198</v>
      </c>
      <c r="J3432" s="69" t="str">
        <f>_xlfn.XLOOKUP(SimpleBB[[#This Row],[customer_code]],'Input  - indicative charges'!$B$13:$B$69,'Input  - indicative charges'!$E$13:$E$69)</f>
        <v>Lower North Island distributor</v>
      </c>
      <c r="K3432" s="70">
        <f t="shared" si="53"/>
        <v>0.37361520217873895</v>
      </c>
    </row>
    <row r="3433" spans="1:11" x14ac:dyDescent="0.25">
      <c r="A3433" s="65">
        <v>44440</v>
      </c>
      <c r="B3433" s="66" t="s">
        <v>140</v>
      </c>
      <c r="C3433" s="66" t="s">
        <v>137</v>
      </c>
      <c r="D3433" s="67">
        <v>96458.32</v>
      </c>
      <c r="E3433" s="66">
        <v>0.8962</v>
      </c>
      <c r="F3433" s="67">
        <v>86445.946383999995</v>
      </c>
      <c r="G3433" s="66" t="s">
        <v>241</v>
      </c>
      <c r="H3433" s="68">
        <v>6.9665199608234601E-4</v>
      </c>
      <c r="I3433" s="87">
        <v>60.222741101641098</v>
      </c>
      <c r="J3433" s="69" t="str">
        <f>_xlfn.XLOOKUP(SimpleBB[[#This Row],[customer_code]],'Input  - indicative charges'!$B$13:$B$69,'Input  - indicative charges'!$E$13:$E$69)</f>
        <v>North Island generation</v>
      </c>
      <c r="K3433" s="70">
        <f t="shared" si="53"/>
        <v>55.673126190615058</v>
      </c>
    </row>
    <row r="3434" spans="1:11" x14ac:dyDescent="0.25">
      <c r="A3434" s="65">
        <v>44470</v>
      </c>
      <c r="B3434" s="66" t="s">
        <v>140</v>
      </c>
      <c r="C3434" s="66" t="s">
        <v>137</v>
      </c>
      <c r="D3434" s="67">
        <v>78687.28</v>
      </c>
      <c r="E3434" s="66">
        <v>1.1705000000000001</v>
      </c>
      <c r="F3434" s="67">
        <v>92103.461240000004</v>
      </c>
      <c r="G3434" s="66" t="s">
        <v>8</v>
      </c>
      <c r="H3434" s="68">
        <v>8.4526024267668802E-7</v>
      </c>
      <c r="I3434" s="87">
        <v>7.7851393999085305E-2</v>
      </c>
      <c r="J3434" s="69" t="str">
        <f>_xlfn.XLOOKUP(SimpleBB[[#This Row],[customer_code]],'Input  - indicative charges'!$B$13:$B$69,'Input  - indicative charges'!$E$13:$E$69)</f>
        <v>Lower South Island distributor</v>
      </c>
      <c r="K3434" s="70">
        <f t="shared" si="53"/>
        <v>7.196999676436612E-2</v>
      </c>
    </row>
    <row r="3435" spans="1:11" x14ac:dyDescent="0.25">
      <c r="A3435" s="65">
        <v>44470</v>
      </c>
      <c r="B3435" s="66" t="s">
        <v>140</v>
      </c>
      <c r="C3435" s="66" t="s">
        <v>137</v>
      </c>
      <c r="D3435" s="67">
        <v>78687.28</v>
      </c>
      <c r="E3435" s="66">
        <v>1.1705000000000001</v>
      </c>
      <c r="F3435" s="67">
        <v>92103.461240000004</v>
      </c>
      <c r="G3435" s="66" t="s">
        <v>10</v>
      </c>
      <c r="H3435" s="68">
        <v>5.2183262362289202E-8</v>
      </c>
      <c r="I3435" s="87">
        <v>4.8062590823618502E-3</v>
      </c>
      <c r="J3435" s="69" t="str">
        <f>_xlfn.XLOOKUP(SimpleBB[[#This Row],[customer_code]],'Input  - indicative charges'!$B$13:$B$69,'Input  - indicative charges'!$E$13:$E$69)</f>
        <v>Upper South Island distributor</v>
      </c>
      <c r="K3435" s="70">
        <f t="shared" si="53"/>
        <v>4.4431632221043054E-3</v>
      </c>
    </row>
    <row r="3436" spans="1:11" x14ac:dyDescent="0.25">
      <c r="A3436" s="65">
        <v>44470</v>
      </c>
      <c r="B3436" s="66" t="s">
        <v>140</v>
      </c>
      <c r="C3436" s="66" t="s">
        <v>137</v>
      </c>
      <c r="D3436" s="67">
        <v>78687.28</v>
      </c>
      <c r="E3436" s="66">
        <v>1.1705000000000001</v>
      </c>
      <c r="F3436" s="67">
        <v>92103.461240000004</v>
      </c>
      <c r="G3436" s="66" t="s">
        <v>12</v>
      </c>
      <c r="H3436" s="68">
        <v>4.6739306423901602E-7</v>
      </c>
      <c r="I3436" s="87">
        <v>4.3048518975982997E-2</v>
      </c>
      <c r="J3436" s="69" t="str">
        <f>_xlfn.XLOOKUP(SimpleBB[[#This Row],[customer_code]],'Input  - indicative charges'!$B$13:$B$69,'Input  - indicative charges'!$E$13:$E$69)</f>
        <v>Lower North Island distributor</v>
      </c>
      <c r="K3436" s="70">
        <f t="shared" si="53"/>
        <v>3.9796355752456422E-2</v>
      </c>
    </row>
    <row r="3437" spans="1:11" x14ac:dyDescent="0.25">
      <c r="A3437" s="65">
        <v>44470</v>
      </c>
      <c r="B3437" s="66" t="s">
        <v>140</v>
      </c>
      <c r="C3437" s="66" t="s">
        <v>137</v>
      </c>
      <c r="D3437" s="67">
        <v>78687.28</v>
      </c>
      <c r="E3437" s="66">
        <v>1.1705000000000001</v>
      </c>
      <c r="F3437" s="67">
        <v>92103.461240000004</v>
      </c>
      <c r="G3437" s="66" t="s">
        <v>14</v>
      </c>
      <c r="H3437" s="68">
        <v>3.8507474209875404E-6</v>
      </c>
      <c r="I3437" s="87">
        <v>0.35466716583395602</v>
      </c>
      <c r="J3437" s="69" t="str">
        <f>_xlfn.XLOOKUP(SimpleBB[[#This Row],[customer_code]],'Input  - indicative charges'!$B$13:$B$69,'Input  - indicative charges'!$E$13:$E$69)</f>
        <v>Upper North Island distributor</v>
      </c>
      <c r="K3437" s="70">
        <f t="shared" si="53"/>
        <v>0.32787331692219435</v>
      </c>
    </row>
    <row r="3438" spans="1:11" x14ac:dyDescent="0.25">
      <c r="A3438" s="65">
        <v>44470</v>
      </c>
      <c r="B3438" s="66" t="s">
        <v>140</v>
      </c>
      <c r="C3438" s="66" t="s">
        <v>137</v>
      </c>
      <c r="D3438" s="67">
        <v>78687.28</v>
      </c>
      <c r="E3438" s="66">
        <v>1.1705000000000001</v>
      </c>
      <c r="F3438" s="67">
        <v>92103.461240000004</v>
      </c>
      <c r="G3438" s="66" t="s">
        <v>16</v>
      </c>
      <c r="H3438" s="68">
        <v>8.9316118287521798E-2</v>
      </c>
      <c r="I3438" s="87">
        <v>8226.3236388020196</v>
      </c>
      <c r="J3438" s="69" t="str">
        <f>_xlfn.XLOOKUP(SimpleBB[[#This Row],[customer_code]],'Input  - indicative charges'!$B$13:$B$69,'Input  - indicative charges'!$E$13:$E$69)</f>
        <v>South Island generation</v>
      </c>
      <c r="K3438" s="70">
        <f t="shared" si="53"/>
        <v>7604.8540078057686</v>
      </c>
    </row>
    <row r="3439" spans="1:11" x14ac:dyDescent="0.25">
      <c r="A3439" s="65">
        <v>44470</v>
      </c>
      <c r="B3439" s="66" t="s">
        <v>140</v>
      </c>
      <c r="C3439" s="66" t="s">
        <v>137</v>
      </c>
      <c r="D3439" s="67">
        <v>78687.28</v>
      </c>
      <c r="E3439" s="66">
        <v>1.1705000000000001</v>
      </c>
      <c r="F3439" s="67">
        <v>92103.461240000004</v>
      </c>
      <c r="G3439" s="66" t="s">
        <v>19</v>
      </c>
      <c r="H3439" s="68">
        <v>8.6624663241262098E-5</v>
      </c>
      <c r="I3439" s="87">
        <v>7.9784313132696303</v>
      </c>
      <c r="J3439" s="69" t="str">
        <f>_xlfn.XLOOKUP(SimpleBB[[#This Row],[customer_code]],'Input  - indicative charges'!$B$13:$B$69,'Input  - indicative charges'!$E$13:$E$69)</f>
        <v>Lower South Island distributor</v>
      </c>
      <c r="K3439" s="70">
        <f t="shared" si="53"/>
        <v>7.3756890699668025</v>
      </c>
    </row>
    <row r="3440" spans="1:11" x14ac:dyDescent="0.25">
      <c r="A3440" s="65">
        <v>44470</v>
      </c>
      <c r="B3440" s="66" t="s">
        <v>140</v>
      </c>
      <c r="C3440" s="66" t="s">
        <v>137</v>
      </c>
      <c r="D3440" s="67">
        <v>78687.28</v>
      </c>
      <c r="E3440" s="66">
        <v>1.1705000000000001</v>
      </c>
      <c r="F3440" s="67">
        <v>92103.461240000004</v>
      </c>
      <c r="G3440" s="66" t="s">
        <v>21</v>
      </c>
      <c r="H3440" s="68">
        <v>5.1619629619506199E-7</v>
      </c>
      <c r="I3440" s="87">
        <v>4.75434655588335E-2</v>
      </c>
      <c r="J3440" s="69" t="str">
        <f>_xlfn.XLOOKUP(SimpleBB[[#This Row],[customer_code]],'Input  - indicative charges'!$B$13:$B$69,'Input  - indicative charges'!$E$13:$E$69)</f>
        <v>Upper South Island distributor</v>
      </c>
      <c r="K3440" s="70">
        <f t="shared" si="53"/>
        <v>4.395172503238929E-2</v>
      </c>
    </row>
    <row r="3441" spans="1:11" x14ac:dyDescent="0.25">
      <c r="A3441" s="65">
        <v>44470</v>
      </c>
      <c r="B3441" s="66" t="s">
        <v>140</v>
      </c>
      <c r="C3441" s="66" t="s">
        <v>137</v>
      </c>
      <c r="D3441" s="67">
        <v>78687.28</v>
      </c>
      <c r="E3441" s="66">
        <v>1.1705000000000001</v>
      </c>
      <c r="F3441" s="67">
        <v>92103.461240000004</v>
      </c>
      <c r="G3441" s="66" t="s">
        <v>23</v>
      </c>
      <c r="H3441" s="68">
        <v>6.7021544222215595E-2</v>
      </c>
      <c r="I3441" s="87">
        <v>6172.9162005157796</v>
      </c>
      <c r="J3441" s="69" t="str">
        <f>_xlfn.XLOOKUP(SimpleBB[[#This Row],[customer_code]],'Input  - indicative charges'!$B$13:$B$69,'Input  - indicative charges'!$E$13:$E$69)</f>
        <v>Lower North Island distributor</v>
      </c>
      <c r="K3441" s="70">
        <f t="shared" si="53"/>
        <v>5706.5742327368425</v>
      </c>
    </row>
    <row r="3442" spans="1:11" x14ac:dyDescent="0.25">
      <c r="A3442" s="65">
        <v>44470</v>
      </c>
      <c r="B3442" s="66" t="s">
        <v>140</v>
      </c>
      <c r="C3442" s="66" t="s">
        <v>137</v>
      </c>
      <c r="D3442" s="67">
        <v>78687.28</v>
      </c>
      <c r="E3442" s="66">
        <v>1.1705000000000001</v>
      </c>
      <c r="F3442" s="67">
        <v>92103.461240000004</v>
      </c>
      <c r="G3442" s="66" t="s">
        <v>25</v>
      </c>
      <c r="H3442" s="68">
        <v>0.120360044439981</v>
      </c>
      <c r="I3442" s="87">
        <v>11085.576687922499</v>
      </c>
      <c r="J3442" s="69" t="str">
        <f>_xlfn.XLOOKUP(SimpleBB[[#This Row],[customer_code]],'Input  - indicative charges'!$B$13:$B$69,'Input  - indicative charges'!$E$13:$E$69)</f>
        <v>North Island generation</v>
      </c>
      <c r="K3442" s="70">
        <f t="shared" si="53"/>
        <v>10248.100610379419</v>
      </c>
    </row>
    <row r="3443" spans="1:11" x14ac:dyDescent="0.25">
      <c r="A3443" s="65">
        <v>44470</v>
      </c>
      <c r="B3443" s="66" t="s">
        <v>140</v>
      </c>
      <c r="C3443" s="66" t="s">
        <v>137</v>
      </c>
      <c r="D3443" s="67">
        <v>78687.28</v>
      </c>
      <c r="E3443" s="66">
        <v>1.1705000000000001</v>
      </c>
      <c r="F3443" s="67">
        <v>92103.461240000004</v>
      </c>
      <c r="G3443" s="66" t="s">
        <v>27</v>
      </c>
      <c r="H3443" s="68">
        <v>1.61966859824516E-5</v>
      </c>
      <c r="I3443" s="87">
        <v>1.49177083960118</v>
      </c>
      <c r="J3443" s="69" t="str">
        <f>_xlfn.XLOOKUP(SimpleBB[[#This Row],[customer_code]],'Input  - indicative charges'!$B$13:$B$69,'Input  - indicative charges'!$E$13:$E$69)</f>
        <v>Lower North Island distributor</v>
      </c>
      <c r="K3443" s="70">
        <f t="shared" si="53"/>
        <v>1.3790728333077</v>
      </c>
    </row>
    <row r="3444" spans="1:11" x14ac:dyDescent="0.25">
      <c r="A3444" s="65">
        <v>44470</v>
      </c>
      <c r="B3444" s="66" t="s">
        <v>140</v>
      </c>
      <c r="C3444" s="66" t="s">
        <v>137</v>
      </c>
      <c r="D3444" s="67">
        <v>78687.28</v>
      </c>
      <c r="E3444" s="66">
        <v>1.1705000000000001</v>
      </c>
      <c r="F3444" s="67">
        <v>92103.461240000004</v>
      </c>
      <c r="G3444" s="66" t="s">
        <v>29</v>
      </c>
      <c r="H3444" s="68">
        <v>4.0983323889937301E-5</v>
      </c>
      <c r="I3444" s="87">
        <v>3.77470598338321</v>
      </c>
      <c r="J3444" s="69" t="str">
        <f>_xlfn.XLOOKUP(SimpleBB[[#This Row],[customer_code]],'Input  - indicative charges'!$B$13:$B$69,'Input  - indicative charges'!$E$13:$E$69)</f>
        <v>Lower North Island distributor</v>
      </c>
      <c r="K3444" s="70">
        <f t="shared" si="53"/>
        <v>3.4895403082148397</v>
      </c>
    </row>
    <row r="3445" spans="1:11" x14ac:dyDescent="0.25">
      <c r="A3445" s="65">
        <v>44470</v>
      </c>
      <c r="B3445" s="66" t="s">
        <v>140</v>
      </c>
      <c r="C3445" s="66" t="s">
        <v>137</v>
      </c>
      <c r="D3445" s="67">
        <v>78687.28</v>
      </c>
      <c r="E3445" s="66">
        <v>1.1705000000000001</v>
      </c>
      <c r="F3445" s="67">
        <v>92103.461240000004</v>
      </c>
      <c r="G3445" s="66" t="s">
        <v>31</v>
      </c>
      <c r="H3445" s="68">
        <v>8.1476709090069204E-5</v>
      </c>
      <c r="I3445" s="87">
        <v>7.5042869176399396</v>
      </c>
      <c r="J3445" s="69" t="str">
        <f>_xlfn.XLOOKUP(SimpleBB[[#This Row],[customer_code]],'Input  - indicative charges'!$B$13:$B$69,'Input  - indicative charges'!$E$13:$E$69)</f>
        <v>Major Industrial</v>
      </c>
      <c r="K3445" s="70">
        <f t="shared" si="53"/>
        <v>6.937364605028999</v>
      </c>
    </row>
    <row r="3446" spans="1:11" x14ac:dyDescent="0.25">
      <c r="A3446" s="65">
        <v>44470</v>
      </c>
      <c r="B3446" s="66" t="s">
        <v>140</v>
      </c>
      <c r="C3446" s="66" t="s">
        <v>137</v>
      </c>
      <c r="D3446" s="67">
        <v>78687.28</v>
      </c>
      <c r="E3446" s="66">
        <v>1.1705000000000001</v>
      </c>
      <c r="F3446" s="67">
        <v>92103.461240000004</v>
      </c>
      <c r="G3446" s="66" t="s">
        <v>34</v>
      </c>
      <c r="H3446" s="68">
        <v>2.5019652928997502E-7</v>
      </c>
      <c r="I3446" s="87">
        <v>2.3043966337841702E-2</v>
      </c>
      <c r="J3446" s="69" t="str">
        <f>_xlfn.XLOOKUP(SimpleBB[[#This Row],[customer_code]],'Input  - indicative charges'!$B$13:$B$69,'Input  - indicative charges'!$E$13:$E$69)</f>
        <v>Major Industrial</v>
      </c>
      <c r="K3446" s="70">
        <f t="shared" si="53"/>
        <v>2.1303076253099781E-2</v>
      </c>
    </row>
    <row r="3447" spans="1:11" x14ac:dyDescent="0.25">
      <c r="A3447" s="65">
        <v>44470</v>
      </c>
      <c r="B3447" s="66" t="s">
        <v>140</v>
      </c>
      <c r="C3447" s="66" t="s">
        <v>137</v>
      </c>
      <c r="D3447" s="67">
        <v>78687.28</v>
      </c>
      <c r="E3447" s="66">
        <v>1.1705000000000001</v>
      </c>
      <c r="F3447" s="67">
        <v>92103.461240000004</v>
      </c>
      <c r="G3447" s="66" t="s">
        <v>36</v>
      </c>
      <c r="H3447" s="68">
        <v>5.1438540041219501E-7</v>
      </c>
      <c r="I3447" s="87">
        <v>4.7376675789286497E-2</v>
      </c>
      <c r="J3447" s="69" t="str">
        <f>_xlfn.XLOOKUP(SimpleBB[[#This Row],[customer_code]],'Input  - indicative charges'!$B$13:$B$69,'Input  - indicative charges'!$E$13:$E$69)</f>
        <v>Upper South Island distributor</v>
      </c>
      <c r="K3447" s="70">
        <f t="shared" si="53"/>
        <v>4.3797535639521538E-2</v>
      </c>
    </row>
    <row r="3448" spans="1:11" x14ac:dyDescent="0.25">
      <c r="A3448" s="65">
        <v>44470</v>
      </c>
      <c r="B3448" s="66" t="s">
        <v>140</v>
      </c>
      <c r="C3448" s="66" t="s">
        <v>137</v>
      </c>
      <c r="D3448" s="67">
        <v>78687.28</v>
      </c>
      <c r="E3448" s="66">
        <v>1.1705000000000001</v>
      </c>
      <c r="F3448" s="67">
        <v>92103.461240000004</v>
      </c>
      <c r="G3448" s="66" t="s">
        <v>38</v>
      </c>
      <c r="H3448" s="68">
        <v>1.21608877444134E-4</v>
      </c>
      <c r="I3448" s="87">
        <v>11.2005985301157</v>
      </c>
      <c r="J3448" s="69" t="str">
        <f>_xlfn.XLOOKUP(SimpleBB[[#This Row],[customer_code]],'Input  - indicative charges'!$B$13:$B$69,'Input  - indicative charges'!$E$13:$E$69)</f>
        <v>North Island generation</v>
      </c>
      <c r="K3448" s="70">
        <f t="shared" si="53"/>
        <v>10.354432959554481</v>
      </c>
    </row>
    <row r="3449" spans="1:11" x14ac:dyDescent="0.25">
      <c r="A3449" s="65">
        <v>44470</v>
      </c>
      <c r="B3449" s="66" t="s">
        <v>140</v>
      </c>
      <c r="C3449" s="66" t="s">
        <v>137</v>
      </c>
      <c r="D3449" s="67">
        <v>78687.28</v>
      </c>
      <c r="E3449" s="66">
        <v>1.1705000000000001</v>
      </c>
      <c r="F3449" s="67">
        <v>92103.461240000004</v>
      </c>
      <c r="G3449" s="66" t="s">
        <v>40</v>
      </c>
      <c r="H3449" s="68">
        <v>7.8022811284048303E-7</v>
      </c>
      <c r="I3449" s="87">
        <v>7.1861709749361805E-2</v>
      </c>
      <c r="J3449" s="69" t="str">
        <f>_xlfn.XLOOKUP(SimpleBB[[#This Row],[customer_code]],'Input  - indicative charges'!$B$13:$B$69,'Input  - indicative charges'!$E$13:$E$69)</f>
        <v>North Island generation</v>
      </c>
      <c r="K3449" s="70">
        <f t="shared" si="53"/>
        <v>6.6432811957152005E-2</v>
      </c>
    </row>
    <row r="3450" spans="1:11" x14ac:dyDescent="0.25">
      <c r="A3450" s="65">
        <v>44470</v>
      </c>
      <c r="B3450" s="66" t="s">
        <v>140</v>
      </c>
      <c r="C3450" s="66" t="s">
        <v>137</v>
      </c>
      <c r="D3450" s="67">
        <v>78687.28</v>
      </c>
      <c r="E3450" s="66">
        <v>1.1705000000000001</v>
      </c>
      <c r="F3450" s="67">
        <v>92103.461240000004</v>
      </c>
      <c r="G3450" s="66" t="s">
        <v>42</v>
      </c>
      <c r="H3450" s="68">
        <v>4.0787403250716003E-2</v>
      </c>
      <c r="I3450" s="87">
        <v>3756.6610143825701</v>
      </c>
      <c r="J3450" s="69" t="str">
        <f>_xlfn.XLOOKUP(SimpleBB[[#This Row],[customer_code]],'Input  - indicative charges'!$B$13:$B$69,'Input  - indicative charges'!$E$13:$E$69)</f>
        <v>South Island generation</v>
      </c>
      <c r="K3450" s="70">
        <f t="shared" si="53"/>
        <v>3472.8585727457944</v>
      </c>
    </row>
    <row r="3451" spans="1:11" x14ac:dyDescent="0.25">
      <c r="A3451" s="65">
        <v>44470</v>
      </c>
      <c r="B3451" s="66" t="s">
        <v>140</v>
      </c>
      <c r="C3451" s="66" t="s">
        <v>137</v>
      </c>
      <c r="D3451" s="67">
        <v>78687.28</v>
      </c>
      <c r="E3451" s="66">
        <v>1.1705000000000001</v>
      </c>
      <c r="F3451" s="67">
        <v>92103.461240000004</v>
      </c>
      <c r="G3451" s="66" t="s">
        <v>44</v>
      </c>
      <c r="H3451" s="68">
        <v>1.9341044489120101E-7</v>
      </c>
      <c r="I3451" s="87">
        <v>1.7813771414447899E-2</v>
      </c>
      <c r="J3451" s="69" t="str">
        <f>_xlfn.XLOOKUP(SimpleBB[[#This Row],[customer_code]],'Input  - indicative charges'!$B$13:$B$69,'Input  - indicative charges'!$E$13:$E$69)</f>
        <v>Major Industrial</v>
      </c>
      <c r="K3451" s="70">
        <f t="shared" si="53"/>
        <v>1.6468004042086083E-2</v>
      </c>
    </row>
    <row r="3452" spans="1:11" x14ac:dyDescent="0.25">
      <c r="A3452" s="65">
        <v>44470</v>
      </c>
      <c r="B3452" s="66" t="s">
        <v>140</v>
      </c>
      <c r="C3452" s="66" t="s">
        <v>137</v>
      </c>
      <c r="D3452" s="67">
        <v>78687.28</v>
      </c>
      <c r="E3452" s="66">
        <v>1.1705000000000001</v>
      </c>
      <c r="F3452" s="67">
        <v>92103.461240000004</v>
      </c>
      <c r="G3452" s="66" t="s">
        <v>46</v>
      </c>
      <c r="H3452" s="68">
        <v>7.00626534065496E-7</v>
      </c>
      <c r="I3452" s="87">
        <v>6.4530128824017E-2</v>
      </c>
      <c r="J3452" s="69" t="str">
        <f>_xlfn.XLOOKUP(SimpleBB[[#This Row],[customer_code]],'Input  - indicative charges'!$B$13:$B$69,'Input  - indicative charges'!$E$13:$E$69)</f>
        <v>Upper South Island distributor</v>
      </c>
      <c r="K3452" s="70">
        <f t="shared" si="53"/>
        <v>5.9655106018052781E-2</v>
      </c>
    </row>
    <row r="3453" spans="1:11" x14ac:dyDescent="0.25">
      <c r="A3453" s="65">
        <v>44470</v>
      </c>
      <c r="B3453" s="66" t="s">
        <v>140</v>
      </c>
      <c r="C3453" s="66" t="s">
        <v>137</v>
      </c>
      <c r="D3453" s="67">
        <v>78687.28</v>
      </c>
      <c r="E3453" s="66">
        <v>1.1705000000000001</v>
      </c>
      <c r="F3453" s="67">
        <v>92103.461240000004</v>
      </c>
      <c r="G3453" s="66" t="s">
        <v>48</v>
      </c>
      <c r="H3453" s="68">
        <v>5.15400259022048E-2</v>
      </c>
      <c r="I3453" s="87">
        <v>4747.01477799232</v>
      </c>
      <c r="J3453" s="69" t="str">
        <f>_xlfn.XLOOKUP(SimpleBB[[#This Row],[customer_code]],'Input  - indicative charges'!$B$13:$B$69,'Input  - indicative charges'!$E$13:$E$69)</f>
        <v>North Island generation</v>
      </c>
      <c r="K3453" s="70">
        <f t="shared" si="53"/>
        <v>4388.3946152142053</v>
      </c>
    </row>
    <row r="3454" spans="1:11" x14ac:dyDescent="0.25">
      <c r="A3454" s="65">
        <v>44470</v>
      </c>
      <c r="B3454" s="66" t="s">
        <v>140</v>
      </c>
      <c r="C3454" s="66" t="s">
        <v>137</v>
      </c>
      <c r="D3454" s="67">
        <v>78687.28</v>
      </c>
      <c r="E3454" s="66">
        <v>1.1705000000000001</v>
      </c>
      <c r="F3454" s="67">
        <v>92103.461240000004</v>
      </c>
      <c r="G3454" s="66" t="s">
        <v>50</v>
      </c>
      <c r="H3454" s="68">
        <v>1.08574885820575E-2</v>
      </c>
      <c r="I3454" s="87">
        <v>1000.01227878127</v>
      </c>
      <c r="J3454" s="69" t="str">
        <f>_xlfn.XLOOKUP(SimpleBB[[#This Row],[customer_code]],'Input  - indicative charges'!$B$13:$B$69,'Input  - indicative charges'!$E$13:$E$69)</f>
        <v>North Island generation</v>
      </c>
      <c r="K3454" s="70">
        <f t="shared" si="53"/>
        <v>924.46489100837414</v>
      </c>
    </row>
    <row r="3455" spans="1:11" x14ac:dyDescent="0.25">
      <c r="A3455" s="65">
        <v>44470</v>
      </c>
      <c r="B3455" s="66" t="s">
        <v>140</v>
      </c>
      <c r="C3455" s="66" t="s">
        <v>137</v>
      </c>
      <c r="D3455" s="67">
        <v>78687.28</v>
      </c>
      <c r="E3455" s="66">
        <v>1.1705000000000001</v>
      </c>
      <c r="F3455" s="67">
        <v>92103.461240000004</v>
      </c>
      <c r="G3455" s="66" t="s">
        <v>52</v>
      </c>
      <c r="H3455" s="68">
        <v>2.1925043255719898E-2</v>
      </c>
      <c r="I3455" s="87">
        <v>2019.3723716885199</v>
      </c>
      <c r="J3455" s="69" t="str">
        <f>_xlfn.XLOOKUP(SimpleBB[[#This Row],[customer_code]],'Input  - indicative charges'!$B$13:$B$69,'Input  - indicative charges'!$E$13:$E$69)</f>
        <v>North Island generation</v>
      </c>
      <c r="K3455" s="70">
        <f t="shared" si="53"/>
        <v>1866.8159372737844</v>
      </c>
    </row>
    <row r="3456" spans="1:11" x14ac:dyDescent="0.25">
      <c r="A3456" s="65">
        <v>44470</v>
      </c>
      <c r="B3456" s="66" t="s">
        <v>140</v>
      </c>
      <c r="C3456" s="66" t="s">
        <v>137</v>
      </c>
      <c r="D3456" s="67">
        <v>78687.28</v>
      </c>
      <c r="E3456" s="66">
        <v>1.1705000000000001</v>
      </c>
      <c r="F3456" s="67">
        <v>92103.461240000004</v>
      </c>
      <c r="G3456" s="66" t="s">
        <v>54</v>
      </c>
      <c r="H3456" s="68">
        <v>5.4456996018063303E-8</v>
      </c>
      <c r="I3456" s="87">
        <v>5.0156778219965304E-3</v>
      </c>
      <c r="J3456" s="69" t="str">
        <f>_xlfn.XLOOKUP(SimpleBB[[#This Row],[customer_code]],'Input  - indicative charges'!$B$13:$B$69,'Input  - indicative charges'!$E$13:$E$69)</f>
        <v>Upper South Island distributor</v>
      </c>
      <c r="K3456" s="70">
        <f t="shared" si="53"/>
        <v>4.6367611172695817E-3</v>
      </c>
    </row>
    <row r="3457" spans="1:11" x14ac:dyDescent="0.25">
      <c r="A3457" s="65">
        <v>44470</v>
      </c>
      <c r="B3457" s="66" t="s">
        <v>140</v>
      </c>
      <c r="C3457" s="66" t="s">
        <v>137</v>
      </c>
      <c r="D3457" s="67">
        <v>78687.28</v>
      </c>
      <c r="E3457" s="66">
        <v>1.1705000000000001</v>
      </c>
      <c r="F3457" s="67">
        <v>92103.461240000004</v>
      </c>
      <c r="G3457" s="66" t="s">
        <v>56</v>
      </c>
      <c r="H3457" s="68">
        <v>1.20431772980121E-5</v>
      </c>
      <c r="I3457" s="87">
        <v>1.10921831347391</v>
      </c>
      <c r="J3457" s="69" t="str">
        <f>_xlfn.XLOOKUP(SimpleBB[[#This Row],[customer_code]],'Input  - indicative charges'!$B$13:$B$69,'Input  - indicative charges'!$E$13:$E$69)</f>
        <v>Upper North Island distributor</v>
      </c>
      <c r="K3457" s="70">
        <f t="shared" si="53"/>
        <v>1.0254207963524826</v>
      </c>
    </row>
    <row r="3458" spans="1:11" x14ac:dyDescent="0.25">
      <c r="A3458" s="65">
        <v>44470</v>
      </c>
      <c r="B3458" s="66" t="s">
        <v>140</v>
      </c>
      <c r="C3458" s="66" t="s">
        <v>137</v>
      </c>
      <c r="D3458" s="67">
        <v>78687.28</v>
      </c>
      <c r="E3458" s="66">
        <v>1.1705000000000001</v>
      </c>
      <c r="F3458" s="67">
        <v>92103.461240000004</v>
      </c>
      <c r="G3458" s="66" t="s">
        <v>58</v>
      </c>
      <c r="H3458" s="68">
        <v>1.35320615186597E-2</v>
      </c>
      <c r="I3458" s="87">
        <v>1246.3497035811699</v>
      </c>
      <c r="J3458" s="69" t="str">
        <f>_xlfn.XLOOKUP(SimpleBB[[#This Row],[customer_code]],'Input  - indicative charges'!$B$13:$B$69,'Input  - indicative charges'!$E$13:$E$69)</f>
        <v>North Island generation</v>
      </c>
      <c r="K3458" s="70">
        <f t="shared" si="53"/>
        <v>1152.1923953610822</v>
      </c>
    </row>
    <row r="3459" spans="1:11" x14ac:dyDescent="0.25">
      <c r="A3459" s="65">
        <v>44470</v>
      </c>
      <c r="B3459" s="66" t="s">
        <v>140</v>
      </c>
      <c r="C3459" s="66" t="s">
        <v>137</v>
      </c>
      <c r="D3459" s="67">
        <v>78687.28</v>
      </c>
      <c r="E3459" s="66">
        <v>1.1705000000000001</v>
      </c>
      <c r="F3459" s="67">
        <v>92103.461240000004</v>
      </c>
      <c r="G3459" s="66" t="s">
        <v>60</v>
      </c>
      <c r="H3459" s="68">
        <v>3.70741066651752E-6</v>
      </c>
      <c r="I3459" s="87">
        <v>0.34146535462435901</v>
      </c>
      <c r="J3459" s="69" t="str">
        <f>_xlfn.XLOOKUP(SimpleBB[[#This Row],[customer_code]],'Input  - indicative charges'!$B$13:$B$69,'Input  - indicative charges'!$E$13:$E$69)</f>
        <v>Major Industrial</v>
      </c>
      <c r="K3459" s="70">
        <f t="shared" si="53"/>
        <v>0.31566885581710957</v>
      </c>
    </row>
    <row r="3460" spans="1:11" x14ac:dyDescent="0.25">
      <c r="A3460" s="65">
        <v>44470</v>
      </c>
      <c r="B3460" s="66" t="s">
        <v>140</v>
      </c>
      <c r="C3460" s="66" t="s">
        <v>137</v>
      </c>
      <c r="D3460" s="67">
        <v>78687.28</v>
      </c>
      <c r="E3460" s="66">
        <v>1.1705000000000001</v>
      </c>
      <c r="F3460" s="67">
        <v>92103.461240000004</v>
      </c>
      <c r="G3460" s="66" t="s">
        <v>62</v>
      </c>
      <c r="H3460" s="68">
        <v>4.55683249582305E-6</v>
      </c>
      <c r="I3460" s="87">
        <v>0.41970004515621101</v>
      </c>
      <c r="J3460" s="69" t="str">
        <f>_xlfn.XLOOKUP(SimpleBB[[#This Row],[customer_code]],'Input  - indicative charges'!$B$13:$B$69,'Input  - indicative charges'!$E$13:$E$69)</f>
        <v>Major Industrial</v>
      </c>
      <c r="K3460" s="70">
        <f t="shared" si="53"/>
        <v>0.3879931924180024</v>
      </c>
    </row>
    <row r="3461" spans="1:11" x14ac:dyDescent="0.25">
      <c r="A3461" s="65">
        <v>44470</v>
      </c>
      <c r="B3461" s="66" t="s">
        <v>140</v>
      </c>
      <c r="C3461" s="66" t="s">
        <v>137</v>
      </c>
      <c r="D3461" s="67">
        <v>78687.28</v>
      </c>
      <c r="E3461" s="66">
        <v>1.1705000000000001</v>
      </c>
      <c r="F3461" s="67">
        <v>92103.461240000004</v>
      </c>
      <c r="G3461" s="66" t="s">
        <v>64</v>
      </c>
      <c r="H3461" s="68">
        <v>2.0580580183367101E-7</v>
      </c>
      <c r="I3461" s="87">
        <v>1.8955426692154598E-2</v>
      </c>
      <c r="J3461" s="69" t="str">
        <f>_xlfn.XLOOKUP(SimpleBB[[#This Row],[customer_code]],'Input  - indicative charges'!$B$13:$B$69,'Input  - indicative charges'!$E$13:$E$69)</f>
        <v>Major Industrial</v>
      </c>
      <c r="K3461" s="70">
        <f t="shared" si="53"/>
        <v>1.7523411304845412E-2</v>
      </c>
    </row>
    <row r="3462" spans="1:11" x14ac:dyDescent="0.25">
      <c r="A3462" s="65">
        <v>44470</v>
      </c>
      <c r="B3462" s="66" t="s">
        <v>140</v>
      </c>
      <c r="C3462" s="66" t="s">
        <v>137</v>
      </c>
      <c r="D3462" s="67">
        <v>78687.28</v>
      </c>
      <c r="E3462" s="66">
        <v>1.1705000000000001</v>
      </c>
      <c r="F3462" s="67">
        <v>92103.461240000004</v>
      </c>
      <c r="G3462" s="66" t="s">
        <v>66</v>
      </c>
      <c r="H3462" s="68">
        <v>3.66867762423573E-6</v>
      </c>
      <c r="I3462" s="87">
        <v>0.33789790736585101</v>
      </c>
      <c r="J3462" s="69" t="str">
        <f>_xlfn.XLOOKUP(SimpleBB[[#This Row],[customer_code]],'Input  - indicative charges'!$B$13:$B$69,'Input  - indicative charges'!$E$13:$E$69)</f>
        <v>Upper South Island distributor</v>
      </c>
      <c r="K3462" s="70">
        <f t="shared" si="53"/>
        <v>0.31237091657076949</v>
      </c>
    </row>
    <row r="3463" spans="1:11" x14ac:dyDescent="0.25">
      <c r="A3463" s="65">
        <v>44470</v>
      </c>
      <c r="B3463" s="66" t="s">
        <v>140</v>
      </c>
      <c r="C3463" s="66" t="s">
        <v>137</v>
      </c>
      <c r="D3463" s="67">
        <v>78687.28</v>
      </c>
      <c r="E3463" s="66">
        <v>1.1705000000000001</v>
      </c>
      <c r="F3463" s="67">
        <v>92103.461240000004</v>
      </c>
      <c r="G3463" s="66" t="s">
        <v>68</v>
      </c>
      <c r="H3463" s="68">
        <v>0.217338297529</v>
      </c>
      <c r="I3463" s="87">
        <v>20017.6094624299</v>
      </c>
      <c r="J3463" s="69" t="str">
        <f>_xlfn.XLOOKUP(SimpleBB[[#This Row],[customer_code]],'Input  - indicative charges'!$B$13:$B$69,'Input  - indicative charges'!$E$13:$E$69)</f>
        <v>Major Industrial</v>
      </c>
      <c r="K3463" s="70">
        <f t="shared" si="53"/>
        <v>18505.349926789382</v>
      </c>
    </row>
    <row r="3464" spans="1:11" x14ac:dyDescent="0.25">
      <c r="A3464" s="65">
        <v>44470</v>
      </c>
      <c r="B3464" s="66" t="s">
        <v>140</v>
      </c>
      <c r="C3464" s="66" t="s">
        <v>137</v>
      </c>
      <c r="D3464" s="67">
        <v>78687.28</v>
      </c>
      <c r="E3464" s="66">
        <v>1.1705000000000001</v>
      </c>
      <c r="F3464" s="67">
        <v>92103.461240000004</v>
      </c>
      <c r="G3464" s="66" t="s">
        <v>70</v>
      </c>
      <c r="H3464" s="68">
        <v>1.2322327542887401E-4</v>
      </c>
      <c r="I3464" s="87">
        <v>11.3492901723292</v>
      </c>
      <c r="J3464" s="69" t="str">
        <f>_xlfn.XLOOKUP(SimpleBB[[#This Row],[customer_code]],'Input  - indicative charges'!$B$13:$B$69,'Input  - indicative charges'!$E$13:$E$69)</f>
        <v>Lower North Island distributor</v>
      </c>
      <c r="K3464" s="70">
        <f t="shared" si="53"/>
        <v>10.4918914745442</v>
      </c>
    </row>
    <row r="3465" spans="1:11" x14ac:dyDescent="0.25">
      <c r="A3465" s="65">
        <v>44470</v>
      </c>
      <c r="B3465" s="66" t="s">
        <v>140</v>
      </c>
      <c r="C3465" s="66" t="s">
        <v>137</v>
      </c>
      <c r="D3465" s="67">
        <v>78687.28</v>
      </c>
      <c r="E3465" s="66">
        <v>1.1705000000000001</v>
      </c>
      <c r="F3465" s="67">
        <v>92103.461240000004</v>
      </c>
      <c r="G3465" s="66" t="s">
        <v>72</v>
      </c>
      <c r="H3465" s="68">
        <v>5.7312728448619597E-5</v>
      </c>
      <c r="I3465" s="87">
        <v>5.2787006632260898</v>
      </c>
      <c r="J3465" s="69" t="str">
        <f>_xlfn.XLOOKUP(SimpleBB[[#This Row],[customer_code]],'Input  - indicative charges'!$B$13:$B$69,'Input  - indicative charges'!$E$13:$E$69)</f>
        <v>Lower South Island distributor</v>
      </c>
      <c r="K3465" s="70">
        <f t="shared" si="53"/>
        <v>4.8799135139044854</v>
      </c>
    </row>
    <row r="3466" spans="1:11" x14ac:dyDescent="0.25">
      <c r="A3466" s="65">
        <v>44470</v>
      </c>
      <c r="B3466" s="66" t="s">
        <v>140</v>
      </c>
      <c r="C3466" s="66" t="s">
        <v>137</v>
      </c>
      <c r="D3466" s="67">
        <v>78687.28</v>
      </c>
      <c r="E3466" s="66">
        <v>1.1705000000000001</v>
      </c>
      <c r="F3466" s="67">
        <v>92103.461240000004</v>
      </c>
      <c r="G3466" s="66" t="s">
        <v>74</v>
      </c>
      <c r="H3466" s="68">
        <v>2.0631921813275799E-8</v>
      </c>
      <c r="I3466" s="87">
        <v>1.9002714110357599E-3</v>
      </c>
      <c r="J3466" s="69" t="str">
        <f>_xlfn.XLOOKUP(SimpleBB[[#This Row],[customer_code]],'Input  - indicative charges'!$B$13:$B$69,'Input  - indicative charges'!$E$13:$E$69)</f>
        <v>Major Industrial</v>
      </c>
      <c r="K3466" s="70">
        <f t="shared" si="53"/>
        <v>1.7567126325993333E-3</v>
      </c>
    </row>
    <row r="3467" spans="1:11" x14ac:dyDescent="0.25">
      <c r="A3467" s="65">
        <v>44470</v>
      </c>
      <c r="B3467" s="66" t="s">
        <v>140</v>
      </c>
      <c r="C3467" s="66" t="s">
        <v>137</v>
      </c>
      <c r="D3467" s="67">
        <v>78687.28</v>
      </c>
      <c r="E3467" s="66">
        <v>1.1705000000000001</v>
      </c>
      <c r="F3467" s="67">
        <v>92103.461240000004</v>
      </c>
      <c r="G3467" s="66" t="s">
        <v>76</v>
      </c>
      <c r="H3467" s="68">
        <v>3.2689185044007102E-7</v>
      </c>
      <c r="I3467" s="87">
        <v>3.0107870876678999E-2</v>
      </c>
      <c r="J3467" s="69" t="str">
        <f>_xlfn.XLOOKUP(SimpleBB[[#This Row],[customer_code]],'Input  - indicative charges'!$B$13:$B$69,'Input  - indicative charges'!$E$13:$E$69)</f>
        <v>Lower North Island distributor</v>
      </c>
      <c r="K3467" s="70">
        <f t="shared" si="53"/>
        <v>2.7833327809159068E-2</v>
      </c>
    </row>
    <row r="3468" spans="1:11" x14ac:dyDescent="0.25">
      <c r="A3468" s="65">
        <v>44470</v>
      </c>
      <c r="B3468" s="66" t="s">
        <v>140</v>
      </c>
      <c r="C3468" s="66" t="s">
        <v>137</v>
      </c>
      <c r="D3468" s="67">
        <v>78687.28</v>
      </c>
      <c r="E3468" s="66">
        <v>1.1705000000000001</v>
      </c>
      <c r="F3468" s="67">
        <v>92103.461240000004</v>
      </c>
      <c r="G3468" s="66" t="s">
        <v>78</v>
      </c>
      <c r="H3468" s="68">
        <v>1.8302406467187502E-8</v>
      </c>
      <c r="I3468" s="87">
        <v>1.68571498464933E-3</v>
      </c>
      <c r="J3468" s="69" t="str">
        <f>_xlfn.XLOOKUP(SimpleBB[[#This Row],[customer_code]],'Input  - indicative charges'!$B$13:$B$69,'Input  - indicative charges'!$E$13:$E$69)</f>
        <v>North Island generation</v>
      </c>
      <c r="K3468" s="70">
        <f t="shared" si="53"/>
        <v>1.5583651847297839E-3</v>
      </c>
    </row>
    <row r="3469" spans="1:11" x14ac:dyDescent="0.25">
      <c r="A3469" s="65">
        <v>44470</v>
      </c>
      <c r="B3469" s="66" t="s">
        <v>140</v>
      </c>
      <c r="C3469" s="66" t="s">
        <v>137</v>
      </c>
      <c r="D3469" s="67">
        <v>78687.28</v>
      </c>
      <c r="E3469" s="66">
        <v>1.1705000000000001</v>
      </c>
      <c r="F3469" s="67">
        <v>92103.461240000004</v>
      </c>
      <c r="G3469" s="66" t="s">
        <v>80</v>
      </c>
      <c r="H3469" s="68">
        <v>4.4259541593574497E-9</v>
      </c>
      <c r="I3469" s="87">
        <v>4.0764569736639601E-4</v>
      </c>
      <c r="J3469" s="69" t="str">
        <f>_xlfn.XLOOKUP(SimpleBB[[#This Row],[customer_code]],'Input  - indicative charges'!$B$13:$B$69,'Input  - indicative charges'!$E$13:$E$69)</f>
        <v>Major Industrial</v>
      </c>
      <c r="K3469" s="70">
        <f t="shared" si="53"/>
        <v>3.7684950793317833E-4</v>
      </c>
    </row>
    <row r="3470" spans="1:11" x14ac:dyDescent="0.25">
      <c r="A3470" s="65">
        <v>44470</v>
      </c>
      <c r="B3470" s="66" t="s">
        <v>140</v>
      </c>
      <c r="C3470" s="66" t="s">
        <v>137</v>
      </c>
      <c r="D3470" s="67">
        <v>78687.28</v>
      </c>
      <c r="E3470" s="66">
        <v>1.1705000000000001</v>
      </c>
      <c r="F3470" s="67">
        <v>92103.461240000004</v>
      </c>
      <c r="G3470" s="66" t="s">
        <v>82</v>
      </c>
      <c r="H3470" s="68">
        <v>7.7000947389309902E-4</v>
      </c>
      <c r="I3470" s="87">
        <v>70.920537733145906</v>
      </c>
      <c r="J3470" s="69" t="str">
        <f>_xlfn.XLOOKUP(SimpleBB[[#This Row],[customer_code]],'Input  - indicative charges'!$B$13:$B$69,'Input  - indicative charges'!$E$13:$E$69)</f>
        <v>Major Industrial</v>
      </c>
      <c r="K3470" s="70">
        <f t="shared" ref="K3470:K3533" si="54">I3470*$L$9</f>
        <v>65.562742155157636</v>
      </c>
    </row>
    <row r="3471" spans="1:11" x14ac:dyDescent="0.25">
      <c r="A3471" s="65">
        <v>44470</v>
      </c>
      <c r="B3471" s="66" t="s">
        <v>140</v>
      </c>
      <c r="C3471" s="66" t="s">
        <v>137</v>
      </c>
      <c r="D3471" s="67">
        <v>78687.28</v>
      </c>
      <c r="E3471" s="66">
        <v>1.1705000000000001</v>
      </c>
      <c r="F3471" s="67">
        <v>92103.461240000004</v>
      </c>
      <c r="G3471" s="66" t="s">
        <v>84</v>
      </c>
      <c r="H3471" s="68">
        <v>6.6506445990664997E-11</v>
      </c>
      <c r="I3471" s="87">
        <v>6.1254738705113601E-6</v>
      </c>
      <c r="J3471" s="69" t="str">
        <f>_xlfn.XLOOKUP(SimpleBB[[#This Row],[customer_code]],'Input  - indicative charges'!$B$13:$B$69,'Input  - indicative charges'!$E$13:$E$69)</f>
        <v>Major Industrial</v>
      </c>
      <c r="K3471" s="70">
        <f t="shared" si="54"/>
        <v>5.6627160028257354E-6</v>
      </c>
    </row>
    <row r="3472" spans="1:11" x14ac:dyDescent="0.25">
      <c r="A3472" s="65">
        <v>44470</v>
      </c>
      <c r="B3472" s="66" t="s">
        <v>140</v>
      </c>
      <c r="C3472" s="66" t="s">
        <v>137</v>
      </c>
      <c r="D3472" s="67">
        <v>78687.28</v>
      </c>
      <c r="E3472" s="66">
        <v>1.1705000000000001</v>
      </c>
      <c r="F3472" s="67">
        <v>92103.461240000004</v>
      </c>
      <c r="G3472" s="66" t="s">
        <v>86</v>
      </c>
      <c r="H3472" s="68">
        <v>8.0028929280304901E-5</v>
      </c>
      <c r="I3472" s="87">
        <v>7.3709413860472699</v>
      </c>
      <c r="J3472" s="69" t="str">
        <f>_xlfn.XLOOKUP(SimpleBB[[#This Row],[customer_code]],'Input  - indicative charges'!$B$13:$B$69,'Input  - indicative charges'!$E$13:$E$69)</f>
        <v>North Island generation</v>
      </c>
      <c r="K3472" s="70">
        <f t="shared" si="54"/>
        <v>6.8140928563255674</v>
      </c>
    </row>
    <row r="3473" spans="1:11" x14ac:dyDescent="0.25">
      <c r="A3473" s="65">
        <v>44470</v>
      </c>
      <c r="B3473" s="66" t="s">
        <v>140</v>
      </c>
      <c r="C3473" s="66" t="s">
        <v>137</v>
      </c>
      <c r="D3473" s="67">
        <v>78687.28</v>
      </c>
      <c r="E3473" s="66">
        <v>1.1705000000000001</v>
      </c>
      <c r="F3473" s="67">
        <v>92103.461240000004</v>
      </c>
      <c r="G3473" s="66" t="s">
        <v>88</v>
      </c>
      <c r="H3473" s="68">
        <v>7.8741246023029607E-3</v>
      </c>
      <c r="I3473" s="87">
        <v>725.23413010714103</v>
      </c>
      <c r="J3473" s="69" t="str">
        <f>_xlfn.XLOOKUP(SimpleBB[[#This Row],[customer_code]],'Input  - indicative charges'!$B$13:$B$69,'Input  - indicative charges'!$E$13:$E$69)</f>
        <v>North Island generation</v>
      </c>
      <c r="K3473" s="70">
        <f t="shared" si="54"/>
        <v>670.44525879436492</v>
      </c>
    </row>
    <row r="3474" spans="1:11" x14ac:dyDescent="0.25">
      <c r="A3474" s="65">
        <v>44470</v>
      </c>
      <c r="B3474" s="66" t="s">
        <v>140</v>
      </c>
      <c r="C3474" s="66" t="s">
        <v>137</v>
      </c>
      <c r="D3474" s="67">
        <v>78687.28</v>
      </c>
      <c r="E3474" s="66">
        <v>1.1705000000000001</v>
      </c>
      <c r="F3474" s="67">
        <v>92103.461240000004</v>
      </c>
      <c r="G3474" s="66" t="s">
        <v>90</v>
      </c>
      <c r="H3474" s="68">
        <v>6.7056145179411902E-7</v>
      </c>
      <c r="I3474" s="87">
        <v>6.1761030684357801E-2</v>
      </c>
      <c r="J3474" s="69" t="str">
        <f>_xlfn.XLOOKUP(SimpleBB[[#This Row],[customer_code]],'Input  - indicative charges'!$B$13:$B$69,'Input  - indicative charges'!$E$13:$E$69)</f>
        <v>Upper South Island distributor</v>
      </c>
      <c r="K3474" s="70">
        <f t="shared" si="54"/>
        <v>5.7095203440665071E-2</v>
      </c>
    </row>
    <row r="3475" spans="1:11" x14ac:dyDescent="0.25">
      <c r="A3475" s="65">
        <v>44470</v>
      </c>
      <c r="B3475" s="66" t="s">
        <v>140</v>
      </c>
      <c r="C3475" s="66" t="s">
        <v>137</v>
      </c>
      <c r="D3475" s="67">
        <v>78687.28</v>
      </c>
      <c r="E3475" s="66">
        <v>1.1705000000000001</v>
      </c>
      <c r="F3475" s="67">
        <v>92103.461240000004</v>
      </c>
      <c r="G3475" s="66" t="s">
        <v>92</v>
      </c>
      <c r="H3475" s="68">
        <v>6.4400443232687295E-5</v>
      </c>
      <c r="I3475" s="87">
        <v>5.9315037271206297</v>
      </c>
      <c r="J3475" s="69" t="str">
        <f>_xlfn.XLOOKUP(SimpleBB[[#This Row],[customer_code]],'Input  - indicative charges'!$B$13:$B$69,'Input  - indicative charges'!$E$13:$E$69)</f>
        <v>North Island generation</v>
      </c>
      <c r="K3475" s="70">
        <f t="shared" si="54"/>
        <v>5.4833996171438226</v>
      </c>
    </row>
    <row r="3476" spans="1:11" x14ac:dyDescent="0.25">
      <c r="A3476" s="65">
        <v>44470</v>
      </c>
      <c r="B3476" s="66" t="s">
        <v>140</v>
      </c>
      <c r="C3476" s="66" t="s">
        <v>137</v>
      </c>
      <c r="D3476" s="67">
        <v>78687.28</v>
      </c>
      <c r="E3476" s="66">
        <v>1.1705000000000001</v>
      </c>
      <c r="F3476" s="67">
        <v>92103.461240000004</v>
      </c>
      <c r="G3476" s="66" t="s">
        <v>94</v>
      </c>
      <c r="H3476" s="68">
        <v>3.4109433037160199E-4</v>
      </c>
      <c r="I3476" s="87">
        <v>31.415968436564601</v>
      </c>
      <c r="J3476" s="69" t="str">
        <f>_xlfn.XLOOKUP(SimpleBB[[#This Row],[customer_code]],'Input  - indicative charges'!$B$13:$B$69,'Input  - indicative charges'!$E$13:$E$69)</f>
        <v>North Island generation</v>
      </c>
      <c r="K3476" s="70">
        <f t="shared" si="54"/>
        <v>29.042603228858656</v>
      </c>
    </row>
    <row r="3477" spans="1:11" x14ac:dyDescent="0.25">
      <c r="A3477" s="65">
        <v>44470</v>
      </c>
      <c r="B3477" s="66" t="s">
        <v>140</v>
      </c>
      <c r="C3477" s="66" t="s">
        <v>137</v>
      </c>
      <c r="D3477" s="67">
        <v>78687.28</v>
      </c>
      <c r="E3477" s="66">
        <v>1.1705000000000001</v>
      </c>
      <c r="F3477" s="67">
        <v>92103.461240000004</v>
      </c>
      <c r="G3477" s="66" t="s">
        <v>96</v>
      </c>
      <c r="H3477" s="68">
        <v>1.57845650821045E-6</v>
      </c>
      <c r="I3477" s="87">
        <v>0.145381307822987</v>
      </c>
      <c r="J3477" s="69" t="str">
        <f>_xlfn.XLOOKUP(SimpleBB[[#This Row],[customer_code]],'Input  - indicative charges'!$B$13:$B$69,'Input  - indicative charges'!$E$13:$E$69)</f>
        <v>Upper North Island distributor</v>
      </c>
      <c r="K3477" s="70">
        <f t="shared" si="54"/>
        <v>0.13439826464433793</v>
      </c>
    </row>
    <row r="3478" spans="1:11" x14ac:dyDescent="0.25">
      <c r="A3478" s="65">
        <v>44470</v>
      </c>
      <c r="B3478" s="66" t="s">
        <v>140</v>
      </c>
      <c r="C3478" s="66" t="s">
        <v>137</v>
      </c>
      <c r="D3478" s="67">
        <v>78687.28</v>
      </c>
      <c r="E3478" s="66">
        <v>1.1705000000000001</v>
      </c>
      <c r="F3478" s="67">
        <v>92103.461240000004</v>
      </c>
      <c r="G3478" s="66" t="s">
        <v>98</v>
      </c>
      <c r="H3478" s="68">
        <v>6.3850655464494402E-6</v>
      </c>
      <c r="I3478" s="87">
        <v>0.58808663707226605</v>
      </c>
      <c r="J3478" s="69" t="str">
        <f>_xlfn.XLOOKUP(SimpleBB[[#This Row],[customer_code]],'Input  - indicative charges'!$B$13:$B$69,'Input  - indicative charges'!$E$13:$E$69)</f>
        <v>Major Industrial</v>
      </c>
      <c r="K3478" s="70">
        <f t="shared" si="54"/>
        <v>0.54365877337732993</v>
      </c>
    </row>
    <row r="3479" spans="1:11" x14ac:dyDescent="0.25">
      <c r="A3479" s="65">
        <v>44470</v>
      </c>
      <c r="B3479" s="66" t="s">
        <v>140</v>
      </c>
      <c r="C3479" s="66" t="s">
        <v>137</v>
      </c>
      <c r="D3479" s="67">
        <v>78687.28</v>
      </c>
      <c r="E3479" s="66">
        <v>1.1705000000000001</v>
      </c>
      <c r="F3479" s="67">
        <v>92103.461240000004</v>
      </c>
      <c r="G3479" s="66" t="s">
        <v>100</v>
      </c>
      <c r="H3479" s="68">
        <v>2.9817752684692102E-4</v>
      </c>
      <c r="I3479" s="87">
        <v>27.463182286584399</v>
      </c>
      <c r="J3479" s="69" t="str">
        <f>_xlfn.XLOOKUP(SimpleBB[[#This Row],[customer_code]],'Input  - indicative charges'!$B$13:$B$69,'Input  - indicative charges'!$E$13:$E$69)</f>
        <v>North Island generation</v>
      </c>
      <c r="K3479" s="70">
        <f t="shared" si="54"/>
        <v>25.388436080256941</v>
      </c>
    </row>
    <row r="3480" spans="1:11" x14ac:dyDescent="0.25">
      <c r="A3480" s="65">
        <v>44470</v>
      </c>
      <c r="B3480" s="66" t="s">
        <v>140</v>
      </c>
      <c r="C3480" s="66" t="s">
        <v>137</v>
      </c>
      <c r="D3480" s="67">
        <v>78687.28</v>
      </c>
      <c r="E3480" s="66">
        <v>1.1705000000000001</v>
      </c>
      <c r="F3480" s="67">
        <v>92103.461240000004</v>
      </c>
      <c r="G3480" s="66" t="s">
        <v>102</v>
      </c>
      <c r="H3480" s="68">
        <v>1.9194678174619499E-3</v>
      </c>
      <c r="I3480" s="87">
        <v>176.789629727034</v>
      </c>
      <c r="J3480" s="69" t="str">
        <f>_xlfn.XLOOKUP(SimpleBB[[#This Row],[customer_code]],'Input  - indicative charges'!$B$13:$B$69,'Input  - indicative charges'!$E$13:$E$69)</f>
        <v>Lower North Island distributor</v>
      </c>
      <c r="K3480" s="70">
        <f t="shared" si="54"/>
        <v>163.43379900914314</v>
      </c>
    </row>
    <row r="3481" spans="1:11" x14ac:dyDescent="0.25">
      <c r="A3481" s="65">
        <v>44470</v>
      </c>
      <c r="B3481" s="66" t="s">
        <v>140</v>
      </c>
      <c r="C3481" s="66" t="s">
        <v>137</v>
      </c>
      <c r="D3481" s="67">
        <v>78687.28</v>
      </c>
      <c r="E3481" s="66">
        <v>1.1705000000000001</v>
      </c>
      <c r="F3481" s="67">
        <v>92103.461240000004</v>
      </c>
      <c r="G3481" s="66" t="s">
        <v>104</v>
      </c>
      <c r="H3481" s="68">
        <v>0.346527456200102</v>
      </c>
      <c r="I3481" s="87">
        <v>31916.3781307219</v>
      </c>
      <c r="J3481" s="69" t="str">
        <f>_xlfn.XLOOKUP(SimpleBB[[#This Row],[customer_code]],'Input  - indicative charges'!$B$13:$B$69,'Input  - indicative charges'!$E$13:$E$69)</f>
        <v>Lower North Island distributor</v>
      </c>
      <c r="K3481" s="70">
        <f t="shared" si="54"/>
        <v>29505.208741995408</v>
      </c>
    </row>
    <row r="3482" spans="1:11" x14ac:dyDescent="0.25">
      <c r="A3482" s="65">
        <v>44470</v>
      </c>
      <c r="B3482" s="66" t="s">
        <v>140</v>
      </c>
      <c r="C3482" s="66" t="s">
        <v>137</v>
      </c>
      <c r="D3482" s="67">
        <v>78687.28</v>
      </c>
      <c r="E3482" s="66">
        <v>1.1705000000000001</v>
      </c>
      <c r="F3482" s="67">
        <v>92103.461240000004</v>
      </c>
      <c r="G3482" s="66" t="s">
        <v>106</v>
      </c>
      <c r="H3482" s="68">
        <v>9.3693639513381201E-5</v>
      </c>
      <c r="I3482" s="87">
        <v>8.6295084953552408</v>
      </c>
      <c r="J3482" s="69" t="str">
        <f>_xlfn.XLOOKUP(SimpleBB[[#This Row],[customer_code]],'Input  - indicative charges'!$B$13:$B$69,'Input  - indicative charges'!$E$13:$E$69)</f>
        <v>Upper North Island distributor</v>
      </c>
      <c r="K3482" s="70">
        <f t="shared" si="54"/>
        <v>7.9775796756585198</v>
      </c>
    </row>
    <row r="3483" spans="1:11" x14ac:dyDescent="0.25">
      <c r="A3483" s="65">
        <v>44470</v>
      </c>
      <c r="B3483" s="66" t="s">
        <v>140</v>
      </c>
      <c r="C3483" s="66" t="s">
        <v>137</v>
      </c>
      <c r="D3483" s="67">
        <v>78687.28</v>
      </c>
      <c r="E3483" s="66">
        <v>1.1705000000000001</v>
      </c>
      <c r="F3483" s="67">
        <v>92103.461240000004</v>
      </c>
      <c r="G3483" s="66" t="s">
        <v>108</v>
      </c>
      <c r="H3483" s="68">
        <v>2.22056629426886E-6</v>
      </c>
      <c r="I3483" s="87">
        <v>0.204521841615043</v>
      </c>
      <c r="J3483" s="69" t="str">
        <f>_xlfn.XLOOKUP(SimpleBB[[#This Row],[customer_code]],'Input  - indicative charges'!$B$13:$B$69,'Input  - indicative charges'!$E$13:$E$69)</f>
        <v>Lower North Island distributor</v>
      </c>
      <c r="K3483" s="70">
        <f t="shared" si="54"/>
        <v>0.18907094045676032</v>
      </c>
    </row>
    <row r="3484" spans="1:11" x14ac:dyDescent="0.25">
      <c r="A3484" s="65">
        <v>44470</v>
      </c>
      <c r="B3484" s="66" t="s">
        <v>140</v>
      </c>
      <c r="C3484" s="66" t="s">
        <v>137</v>
      </c>
      <c r="D3484" s="67">
        <v>78687.28</v>
      </c>
      <c r="E3484" s="66">
        <v>1.1705000000000001</v>
      </c>
      <c r="F3484" s="67">
        <v>92103.461240000004</v>
      </c>
      <c r="G3484" s="66" t="s">
        <v>110</v>
      </c>
      <c r="H3484" s="68">
        <v>2.61463377950226E-7</v>
      </c>
      <c r="I3484" s="87">
        <v>2.4081682096718099E-2</v>
      </c>
      <c r="J3484" s="69" t="str">
        <f>_xlfn.XLOOKUP(SimpleBB[[#This Row],[customer_code]],'Input  - indicative charges'!$B$13:$B$69,'Input  - indicative charges'!$E$13:$E$69)</f>
        <v>Lower South Island distributor</v>
      </c>
      <c r="K3484" s="70">
        <f t="shared" si="54"/>
        <v>2.2262396259746593E-2</v>
      </c>
    </row>
    <row r="3485" spans="1:11" x14ac:dyDescent="0.25">
      <c r="A3485" s="65">
        <v>44470</v>
      </c>
      <c r="B3485" s="66" t="s">
        <v>140</v>
      </c>
      <c r="C3485" s="66" t="s">
        <v>137</v>
      </c>
      <c r="D3485" s="67">
        <v>78687.28</v>
      </c>
      <c r="E3485" s="66">
        <v>1.1705000000000001</v>
      </c>
      <c r="F3485" s="67">
        <v>92103.461240000004</v>
      </c>
      <c r="G3485" s="66" t="s">
        <v>112</v>
      </c>
      <c r="H3485" s="68">
        <v>6.5047116279893999E-3</v>
      </c>
      <c r="I3485" s="87">
        <v>599.10645530589898</v>
      </c>
      <c r="J3485" s="69" t="str">
        <f>_xlfn.XLOOKUP(SimpleBB[[#This Row],[customer_code]],'Input  - indicative charges'!$B$13:$B$69,'Input  - indicative charges'!$E$13:$E$69)</f>
        <v>North Island generation</v>
      </c>
      <c r="K3485" s="70">
        <f t="shared" si="54"/>
        <v>553.84608335186658</v>
      </c>
    </row>
    <row r="3486" spans="1:11" x14ac:dyDescent="0.25">
      <c r="A3486" s="65">
        <v>44470</v>
      </c>
      <c r="B3486" s="66" t="s">
        <v>140</v>
      </c>
      <c r="C3486" s="66" t="s">
        <v>137</v>
      </c>
      <c r="D3486" s="67">
        <v>78687.28</v>
      </c>
      <c r="E3486" s="66">
        <v>1.1705000000000001</v>
      </c>
      <c r="F3486" s="67">
        <v>92103.461240000004</v>
      </c>
      <c r="G3486" s="66" t="s">
        <v>114</v>
      </c>
      <c r="H3486" s="68">
        <v>1.5736084948802E-3</v>
      </c>
      <c r="I3486" s="87">
        <v>144.93478901513399</v>
      </c>
      <c r="J3486" s="69" t="str">
        <f>_xlfn.XLOOKUP(SimpleBB[[#This Row],[customer_code]],'Input  - indicative charges'!$B$13:$B$69,'Input  - indicative charges'!$E$13:$E$69)</f>
        <v>Lower North Island distributor</v>
      </c>
      <c r="K3486" s="70">
        <f t="shared" si="54"/>
        <v>133.9854787518106</v>
      </c>
    </row>
    <row r="3487" spans="1:11" x14ac:dyDescent="0.25">
      <c r="A3487" s="65">
        <v>44470</v>
      </c>
      <c r="B3487" s="66" t="s">
        <v>140</v>
      </c>
      <c r="C3487" s="66" t="s">
        <v>137</v>
      </c>
      <c r="D3487" s="67">
        <v>78687.28</v>
      </c>
      <c r="E3487" s="66">
        <v>1.1705000000000001</v>
      </c>
      <c r="F3487" s="67">
        <v>92103.461240000004</v>
      </c>
      <c r="G3487" s="66" t="s">
        <v>116</v>
      </c>
      <c r="H3487" s="68">
        <v>2.40338082044383E-6</v>
      </c>
      <c r="I3487" s="87">
        <v>0.22135969224070801</v>
      </c>
      <c r="J3487" s="69" t="str">
        <f>_xlfn.XLOOKUP(SimpleBB[[#This Row],[customer_code]],'Input  - indicative charges'!$B$13:$B$69,'Input  - indicative charges'!$E$13:$E$69)</f>
        <v>Major Industrial</v>
      </c>
      <c r="K3487" s="70">
        <f t="shared" si="54"/>
        <v>0.20463675107104717</v>
      </c>
    </row>
    <row r="3488" spans="1:11" x14ac:dyDescent="0.25">
      <c r="A3488" s="65">
        <v>44470</v>
      </c>
      <c r="B3488" s="66" t="s">
        <v>140</v>
      </c>
      <c r="C3488" s="66" t="s">
        <v>137</v>
      </c>
      <c r="D3488" s="67">
        <v>78687.28</v>
      </c>
      <c r="E3488" s="66">
        <v>1.1705000000000001</v>
      </c>
      <c r="F3488" s="67">
        <v>92103.461240000004</v>
      </c>
      <c r="G3488" s="66" t="s">
        <v>118</v>
      </c>
      <c r="H3488" s="68">
        <v>1.49723505300722E-7</v>
      </c>
      <c r="I3488" s="87">
        <v>1.3790053067181901E-2</v>
      </c>
      <c r="J3488" s="69" t="str">
        <f>_xlfn.XLOOKUP(SimpleBB[[#This Row],[customer_code]],'Input  - indicative charges'!$B$13:$B$69,'Input  - indicative charges'!$E$13:$E$69)</f>
        <v>Upper South Island distributor</v>
      </c>
      <c r="K3488" s="70">
        <f t="shared" si="54"/>
        <v>1.2748263372614487E-2</v>
      </c>
    </row>
    <row r="3489" spans="1:11" x14ac:dyDescent="0.25">
      <c r="A3489" s="65">
        <v>44470</v>
      </c>
      <c r="B3489" s="66" t="s">
        <v>140</v>
      </c>
      <c r="C3489" s="66" t="s">
        <v>137</v>
      </c>
      <c r="D3489" s="67">
        <v>78687.28</v>
      </c>
      <c r="E3489" s="66">
        <v>1.1705000000000001</v>
      </c>
      <c r="F3489" s="67">
        <v>92103.461240000004</v>
      </c>
      <c r="G3489" s="66" t="s">
        <v>120</v>
      </c>
      <c r="H3489" s="68">
        <v>4.6751421048887296E-6</v>
      </c>
      <c r="I3489" s="87">
        <v>0.43059676964911098</v>
      </c>
      <c r="J3489" s="69" t="str">
        <f>_xlfn.XLOOKUP(SimpleBB[[#This Row],[customer_code]],'Input  - indicative charges'!$B$13:$B$69,'Input  - indicative charges'!$E$13:$E$69)</f>
        <v>Lower North Island distributor</v>
      </c>
      <c r="K3489" s="70">
        <f t="shared" si="54"/>
        <v>0.39806670794818561</v>
      </c>
    </row>
    <row r="3490" spans="1:11" x14ac:dyDescent="0.25">
      <c r="A3490" s="65">
        <v>44470</v>
      </c>
      <c r="B3490" s="66" t="s">
        <v>140</v>
      </c>
      <c r="C3490" s="66" t="s">
        <v>137</v>
      </c>
      <c r="D3490" s="67">
        <v>78687.28</v>
      </c>
      <c r="E3490" s="66">
        <v>1.1705000000000001</v>
      </c>
      <c r="F3490" s="67">
        <v>92103.461240000004</v>
      </c>
      <c r="G3490" s="66" t="s">
        <v>241</v>
      </c>
      <c r="H3490" s="68">
        <v>6.9665199608234601E-4</v>
      </c>
      <c r="I3490" s="87">
        <v>64.164060118939005</v>
      </c>
      <c r="J3490" s="69" t="str">
        <f>_xlfn.XLOOKUP(SimpleBB[[#This Row],[customer_code]],'Input  - indicative charges'!$B$13:$B$69,'Input  - indicative charges'!$E$13:$E$69)</f>
        <v>North Island generation</v>
      </c>
      <c r="K3490" s="70">
        <f t="shared" si="54"/>
        <v>59.316692507816754</v>
      </c>
    </row>
    <row r="3491" spans="1:11" x14ac:dyDescent="0.25">
      <c r="A3491" s="65">
        <v>44501</v>
      </c>
      <c r="B3491" s="66" t="s">
        <v>140</v>
      </c>
      <c r="C3491" s="66" t="s">
        <v>137</v>
      </c>
      <c r="D3491" s="67">
        <v>-1976.3899999999901</v>
      </c>
      <c r="E3491" s="66">
        <v>1.2881</v>
      </c>
      <c r="F3491" s="67">
        <v>-2545.7879589999998</v>
      </c>
      <c r="G3491" s="66" t="s">
        <v>8</v>
      </c>
      <c r="H3491" s="68">
        <v>8.4526024267668802E-7</v>
      </c>
      <c r="I3491" s="87">
        <v>-2.1518533480277299E-3</v>
      </c>
      <c r="J3491" s="69" t="str">
        <f>_xlfn.XLOOKUP(SimpleBB[[#This Row],[customer_code]],'Input  - indicative charges'!$B$13:$B$69,'Input  - indicative charges'!$E$13:$E$69)</f>
        <v>Lower South Island distributor</v>
      </c>
      <c r="K3491" s="70">
        <f t="shared" si="54"/>
        <v>-1.9892884448127635E-3</v>
      </c>
    </row>
    <row r="3492" spans="1:11" x14ac:dyDescent="0.25">
      <c r="A3492" s="65">
        <v>44501</v>
      </c>
      <c r="B3492" s="66" t="s">
        <v>140</v>
      </c>
      <c r="C3492" s="66" t="s">
        <v>137</v>
      </c>
      <c r="D3492" s="67">
        <v>-1976.3899999999901</v>
      </c>
      <c r="E3492" s="66">
        <v>1.2881</v>
      </c>
      <c r="F3492" s="67">
        <v>-2545.7879589999998</v>
      </c>
      <c r="G3492" s="66" t="s">
        <v>10</v>
      </c>
      <c r="H3492" s="68">
        <v>5.2183262362289202E-8</v>
      </c>
      <c r="I3492" s="87">
        <v>-1.32847520983253E-4</v>
      </c>
      <c r="J3492" s="69" t="str">
        <f>_xlfn.XLOOKUP(SimpleBB[[#This Row],[customer_code]],'Input  - indicative charges'!$B$13:$B$69,'Input  - indicative charges'!$E$13:$E$69)</f>
        <v>Upper South Island distributor</v>
      </c>
      <c r="K3492" s="70">
        <f t="shared" si="54"/>
        <v>-1.228113610326761E-4</v>
      </c>
    </row>
    <row r="3493" spans="1:11" x14ac:dyDescent="0.25">
      <c r="A3493" s="65">
        <v>44501</v>
      </c>
      <c r="B3493" s="66" t="s">
        <v>140</v>
      </c>
      <c r="C3493" s="66" t="s">
        <v>137</v>
      </c>
      <c r="D3493" s="67">
        <v>-1976.3899999999901</v>
      </c>
      <c r="E3493" s="66">
        <v>1.2881</v>
      </c>
      <c r="F3493" s="67">
        <v>-2545.7879589999998</v>
      </c>
      <c r="G3493" s="66" t="s">
        <v>12</v>
      </c>
      <c r="H3493" s="68">
        <v>4.6739306423901602E-7</v>
      </c>
      <c r="I3493" s="87">
        <v>-1.1898836350598E-3</v>
      </c>
      <c r="J3493" s="69" t="str">
        <f>_xlfn.XLOOKUP(SimpleBB[[#This Row],[customer_code]],'Input  - indicative charges'!$B$13:$B$69,'Input  - indicative charges'!$E$13:$E$69)</f>
        <v>Lower North Island distributor</v>
      </c>
      <c r="K3493" s="70">
        <f t="shared" si="54"/>
        <v>-1.0999921384353395E-3</v>
      </c>
    </row>
    <row r="3494" spans="1:11" x14ac:dyDescent="0.25">
      <c r="A3494" s="65">
        <v>44501</v>
      </c>
      <c r="B3494" s="66" t="s">
        <v>140</v>
      </c>
      <c r="C3494" s="66" t="s">
        <v>137</v>
      </c>
      <c r="D3494" s="67">
        <v>-1976.3899999999901</v>
      </c>
      <c r="E3494" s="66">
        <v>1.2881</v>
      </c>
      <c r="F3494" s="67">
        <v>-2545.7879589999998</v>
      </c>
      <c r="G3494" s="66" t="s">
        <v>14</v>
      </c>
      <c r="H3494" s="68">
        <v>3.8507474209875404E-6</v>
      </c>
      <c r="I3494" s="87">
        <v>-9.8031864175003799E-3</v>
      </c>
      <c r="J3494" s="69" t="str">
        <f>_xlfn.XLOOKUP(SimpleBB[[#This Row],[customer_code]],'Input  - indicative charges'!$B$13:$B$69,'Input  - indicative charges'!$E$13:$E$69)</f>
        <v>Upper North Island distributor</v>
      </c>
      <c r="K3494" s="70">
        <f t="shared" si="54"/>
        <v>-9.062590385424181E-3</v>
      </c>
    </row>
    <row r="3495" spans="1:11" x14ac:dyDescent="0.25">
      <c r="A3495" s="65">
        <v>44501</v>
      </c>
      <c r="B3495" s="66" t="s">
        <v>140</v>
      </c>
      <c r="C3495" s="66" t="s">
        <v>137</v>
      </c>
      <c r="D3495" s="67">
        <v>-1976.3899999999901</v>
      </c>
      <c r="E3495" s="66">
        <v>1.2881</v>
      </c>
      <c r="F3495" s="67">
        <v>-2545.7879589999998</v>
      </c>
      <c r="G3495" s="66" t="s">
        <v>16</v>
      </c>
      <c r="H3495" s="68">
        <v>8.9316118287521798E-2</v>
      </c>
      <c r="I3495" s="87">
        <v>-227.37989848099201</v>
      </c>
      <c r="J3495" s="69" t="str">
        <f>_xlfn.XLOOKUP(SimpleBB[[#This Row],[customer_code]],'Input  - indicative charges'!$B$13:$B$69,'Input  - indicative charges'!$E$13:$E$69)</f>
        <v>South Island generation</v>
      </c>
      <c r="K3495" s="70">
        <f t="shared" si="54"/>
        <v>-210.20215204047807</v>
      </c>
    </row>
    <row r="3496" spans="1:11" x14ac:dyDescent="0.25">
      <c r="A3496" s="65">
        <v>44501</v>
      </c>
      <c r="B3496" s="66" t="s">
        <v>140</v>
      </c>
      <c r="C3496" s="66" t="s">
        <v>137</v>
      </c>
      <c r="D3496" s="67">
        <v>-1976.3899999999901</v>
      </c>
      <c r="E3496" s="66">
        <v>1.2881</v>
      </c>
      <c r="F3496" s="67">
        <v>-2545.7879589999998</v>
      </c>
      <c r="G3496" s="66" t="s">
        <v>19</v>
      </c>
      <c r="H3496" s="68">
        <v>8.6624663241262098E-5</v>
      </c>
      <c r="I3496" s="87">
        <v>-0.220528024632034</v>
      </c>
      <c r="J3496" s="69" t="str">
        <f>_xlfn.XLOOKUP(SimpleBB[[#This Row],[customer_code]],'Input  - indicative charges'!$B$13:$B$69,'Input  - indicative charges'!$E$13:$E$69)</f>
        <v>Lower South Island distributor</v>
      </c>
      <c r="K3496" s="70">
        <f t="shared" si="54"/>
        <v>-0.20386791300623358</v>
      </c>
    </row>
    <row r="3497" spans="1:11" x14ac:dyDescent="0.25">
      <c r="A3497" s="65">
        <v>44501</v>
      </c>
      <c r="B3497" s="66" t="s">
        <v>140</v>
      </c>
      <c r="C3497" s="66" t="s">
        <v>137</v>
      </c>
      <c r="D3497" s="67">
        <v>-1976.3899999999901</v>
      </c>
      <c r="E3497" s="66">
        <v>1.2881</v>
      </c>
      <c r="F3497" s="67">
        <v>-2545.7879589999998</v>
      </c>
      <c r="G3497" s="66" t="s">
        <v>21</v>
      </c>
      <c r="H3497" s="68">
        <v>5.1619629619506199E-7</v>
      </c>
      <c r="I3497" s="87">
        <v>-1.31412631533378E-3</v>
      </c>
      <c r="J3497" s="69" t="str">
        <f>_xlfn.XLOOKUP(SimpleBB[[#This Row],[customer_code]],'Input  - indicative charges'!$B$13:$B$69,'Input  - indicative charges'!$E$13:$E$69)</f>
        <v>Upper South Island distributor</v>
      </c>
      <c r="K3497" s="70">
        <f t="shared" si="54"/>
        <v>-1.214848724014521E-3</v>
      </c>
    </row>
    <row r="3498" spans="1:11" x14ac:dyDescent="0.25">
      <c r="A3498" s="65">
        <v>44501</v>
      </c>
      <c r="B3498" s="66" t="s">
        <v>140</v>
      </c>
      <c r="C3498" s="66" t="s">
        <v>137</v>
      </c>
      <c r="D3498" s="67">
        <v>-1976.3899999999901</v>
      </c>
      <c r="E3498" s="66">
        <v>1.2881</v>
      </c>
      <c r="F3498" s="67">
        <v>-2545.7879589999998</v>
      </c>
      <c r="G3498" s="66" t="s">
        <v>23</v>
      </c>
      <c r="H3498" s="68">
        <v>6.7021544222215595E-2</v>
      </c>
      <c r="I3498" s="87">
        <v>-170.622640274502</v>
      </c>
      <c r="J3498" s="69" t="str">
        <f>_xlfn.XLOOKUP(SimpleBB[[#This Row],[customer_code]],'Input  - indicative charges'!$B$13:$B$69,'Input  - indicative charges'!$E$13:$E$69)</f>
        <v>Lower North Island distributor</v>
      </c>
      <c r="K3498" s="70">
        <f t="shared" si="54"/>
        <v>-157.7327037795597</v>
      </c>
    </row>
    <row r="3499" spans="1:11" x14ac:dyDescent="0.25">
      <c r="A3499" s="65">
        <v>44501</v>
      </c>
      <c r="B3499" s="66" t="s">
        <v>140</v>
      </c>
      <c r="C3499" s="66" t="s">
        <v>137</v>
      </c>
      <c r="D3499" s="67">
        <v>-1976.3899999999901</v>
      </c>
      <c r="E3499" s="66">
        <v>1.2881</v>
      </c>
      <c r="F3499" s="67">
        <v>-2545.7879589999998</v>
      </c>
      <c r="G3499" s="66" t="s">
        <v>25</v>
      </c>
      <c r="H3499" s="68">
        <v>0.120360044439981</v>
      </c>
      <c r="I3499" s="87">
        <v>-306.41115188000998</v>
      </c>
      <c r="J3499" s="69" t="str">
        <f>_xlfn.XLOOKUP(SimpleBB[[#This Row],[customer_code]],'Input  - indicative charges'!$B$13:$B$69,'Input  - indicative charges'!$E$13:$E$69)</f>
        <v>North Island generation</v>
      </c>
      <c r="K3499" s="70">
        <f t="shared" si="54"/>
        <v>-283.26287400363202</v>
      </c>
    </row>
    <row r="3500" spans="1:11" x14ac:dyDescent="0.25">
      <c r="A3500" s="65">
        <v>44501</v>
      </c>
      <c r="B3500" s="66" t="s">
        <v>140</v>
      </c>
      <c r="C3500" s="66" t="s">
        <v>137</v>
      </c>
      <c r="D3500" s="67">
        <v>-1976.3899999999901</v>
      </c>
      <c r="E3500" s="66">
        <v>1.2881</v>
      </c>
      <c r="F3500" s="67">
        <v>-2545.7879589999998</v>
      </c>
      <c r="G3500" s="66" t="s">
        <v>27</v>
      </c>
      <c r="H3500" s="68">
        <v>1.61966859824516E-5</v>
      </c>
      <c r="I3500" s="87">
        <v>-4.1233328149829301E-2</v>
      </c>
      <c r="J3500" s="69" t="str">
        <f>_xlfn.XLOOKUP(SimpleBB[[#This Row],[customer_code]],'Input  - indicative charges'!$B$13:$B$69,'Input  - indicative charges'!$E$13:$E$69)</f>
        <v>Lower North Island distributor</v>
      </c>
      <c r="K3500" s="70">
        <f t="shared" si="54"/>
        <v>-3.8118296167723442E-2</v>
      </c>
    </row>
    <row r="3501" spans="1:11" x14ac:dyDescent="0.25">
      <c r="A3501" s="65">
        <v>44501</v>
      </c>
      <c r="B3501" s="66" t="s">
        <v>140</v>
      </c>
      <c r="C3501" s="66" t="s">
        <v>137</v>
      </c>
      <c r="D3501" s="67">
        <v>-1976.3899999999901</v>
      </c>
      <c r="E3501" s="66">
        <v>1.2881</v>
      </c>
      <c r="F3501" s="67">
        <v>-2545.7879589999998</v>
      </c>
      <c r="G3501" s="66" t="s">
        <v>29</v>
      </c>
      <c r="H3501" s="68">
        <v>4.0983323889937301E-5</v>
      </c>
      <c r="I3501" s="87">
        <v>-0.10433485247879901</v>
      </c>
      <c r="J3501" s="69" t="str">
        <f>_xlfn.XLOOKUP(SimpleBB[[#This Row],[customer_code]],'Input  - indicative charges'!$B$13:$B$69,'Input  - indicative charges'!$E$13:$E$69)</f>
        <v>Lower North Island distributor</v>
      </c>
      <c r="K3501" s="70">
        <f t="shared" si="54"/>
        <v>-9.6452723703290472E-2</v>
      </c>
    </row>
    <row r="3502" spans="1:11" x14ac:dyDescent="0.25">
      <c r="A3502" s="65">
        <v>44501</v>
      </c>
      <c r="B3502" s="66" t="s">
        <v>140</v>
      </c>
      <c r="C3502" s="66" t="s">
        <v>137</v>
      </c>
      <c r="D3502" s="67">
        <v>-1976.3899999999901</v>
      </c>
      <c r="E3502" s="66">
        <v>1.2881</v>
      </c>
      <c r="F3502" s="67">
        <v>-2545.7879589999998</v>
      </c>
      <c r="G3502" s="66" t="s">
        <v>31</v>
      </c>
      <c r="H3502" s="68">
        <v>8.1476709090069204E-5</v>
      </c>
      <c r="I3502" s="87">
        <v>-0.20742242494044399</v>
      </c>
      <c r="J3502" s="69" t="str">
        <f>_xlfn.XLOOKUP(SimpleBB[[#This Row],[customer_code]],'Input  - indicative charges'!$B$13:$B$69,'Input  - indicative charges'!$E$13:$E$69)</f>
        <v>Major Industrial</v>
      </c>
      <c r="K3502" s="70">
        <f t="shared" si="54"/>
        <v>-0.19175239497954427</v>
      </c>
    </row>
    <row r="3503" spans="1:11" x14ac:dyDescent="0.25">
      <c r="A3503" s="65">
        <v>44501</v>
      </c>
      <c r="B3503" s="66" t="s">
        <v>140</v>
      </c>
      <c r="C3503" s="66" t="s">
        <v>137</v>
      </c>
      <c r="D3503" s="67">
        <v>-1976.3899999999901</v>
      </c>
      <c r="E3503" s="66">
        <v>1.2881</v>
      </c>
      <c r="F3503" s="67">
        <v>-2545.7879589999998</v>
      </c>
      <c r="G3503" s="66" t="s">
        <v>34</v>
      </c>
      <c r="H3503" s="68">
        <v>2.5019652928997502E-7</v>
      </c>
      <c r="I3503" s="87">
        <v>-6.3694731165000898E-4</v>
      </c>
      <c r="J3503" s="69" t="str">
        <f>_xlfn.XLOOKUP(SimpleBB[[#This Row],[customer_code]],'Input  - indicative charges'!$B$13:$B$69,'Input  - indicative charges'!$E$13:$E$69)</f>
        <v>Major Industrial</v>
      </c>
      <c r="K3503" s="70">
        <f t="shared" si="54"/>
        <v>-5.8882819694996654E-4</v>
      </c>
    </row>
    <row r="3504" spans="1:11" x14ac:dyDescent="0.25">
      <c r="A3504" s="65">
        <v>44501</v>
      </c>
      <c r="B3504" s="66" t="s">
        <v>140</v>
      </c>
      <c r="C3504" s="66" t="s">
        <v>137</v>
      </c>
      <c r="D3504" s="67">
        <v>-1976.3899999999901</v>
      </c>
      <c r="E3504" s="66">
        <v>1.2881</v>
      </c>
      <c r="F3504" s="67">
        <v>-2545.7879589999998</v>
      </c>
      <c r="G3504" s="66" t="s">
        <v>36</v>
      </c>
      <c r="H3504" s="68">
        <v>5.1438540041219501E-7</v>
      </c>
      <c r="I3504" s="87">
        <v>-1.3095161586547601E-3</v>
      </c>
      <c r="J3504" s="69" t="str">
        <f>_xlfn.XLOOKUP(SimpleBB[[#This Row],[customer_code]],'Input  - indicative charges'!$B$13:$B$69,'Input  - indicative charges'!$E$13:$E$69)</f>
        <v>Upper South Island distributor</v>
      </c>
      <c r="K3504" s="70">
        <f t="shared" si="54"/>
        <v>-1.2105868483533583E-3</v>
      </c>
    </row>
    <row r="3505" spans="1:11" x14ac:dyDescent="0.25">
      <c r="A3505" s="65">
        <v>44501</v>
      </c>
      <c r="B3505" s="66" t="s">
        <v>140</v>
      </c>
      <c r="C3505" s="66" t="s">
        <v>137</v>
      </c>
      <c r="D3505" s="67">
        <v>-1976.3899999999901</v>
      </c>
      <c r="E3505" s="66">
        <v>1.2881</v>
      </c>
      <c r="F3505" s="67">
        <v>-2545.7879589999998</v>
      </c>
      <c r="G3505" s="66" t="s">
        <v>38</v>
      </c>
      <c r="H3505" s="68">
        <v>1.21608877444134E-4</v>
      </c>
      <c r="I3505" s="87">
        <v>-0.30959041590478498</v>
      </c>
      <c r="J3505" s="69" t="str">
        <f>_xlfn.XLOOKUP(SimpleBB[[#This Row],[customer_code]],'Input  - indicative charges'!$B$13:$B$69,'Input  - indicative charges'!$E$13:$E$69)</f>
        <v>North Island generation</v>
      </c>
      <c r="K3505" s="70">
        <f t="shared" si="54"/>
        <v>-0.2862019558854389</v>
      </c>
    </row>
    <row r="3506" spans="1:11" x14ac:dyDescent="0.25">
      <c r="A3506" s="65">
        <v>44501</v>
      </c>
      <c r="B3506" s="66" t="s">
        <v>140</v>
      </c>
      <c r="C3506" s="66" t="s">
        <v>137</v>
      </c>
      <c r="D3506" s="67">
        <v>-1976.3899999999901</v>
      </c>
      <c r="E3506" s="66">
        <v>1.2881</v>
      </c>
      <c r="F3506" s="67">
        <v>-2545.7879589999998</v>
      </c>
      <c r="G3506" s="66" t="s">
        <v>40</v>
      </c>
      <c r="H3506" s="68">
        <v>7.8022811284048303E-7</v>
      </c>
      <c r="I3506" s="87">
        <v>-1.9862953349425901E-3</v>
      </c>
      <c r="J3506" s="69" t="str">
        <f>_xlfn.XLOOKUP(SimpleBB[[#This Row],[customer_code]],'Input  - indicative charges'!$B$13:$B$69,'Input  - indicative charges'!$E$13:$E$69)</f>
        <v>North Island generation</v>
      </c>
      <c r="K3506" s="70">
        <f t="shared" si="54"/>
        <v>-1.8362377535664077E-3</v>
      </c>
    </row>
    <row r="3507" spans="1:11" x14ac:dyDescent="0.25">
      <c r="A3507" s="65">
        <v>44501</v>
      </c>
      <c r="B3507" s="66" t="s">
        <v>140</v>
      </c>
      <c r="C3507" s="66" t="s">
        <v>137</v>
      </c>
      <c r="D3507" s="67">
        <v>-1976.3899999999901</v>
      </c>
      <c r="E3507" s="66">
        <v>1.2881</v>
      </c>
      <c r="F3507" s="67">
        <v>-2545.7879589999998</v>
      </c>
      <c r="G3507" s="66" t="s">
        <v>42</v>
      </c>
      <c r="H3507" s="68">
        <v>4.0787403250716003E-2</v>
      </c>
      <c r="I3507" s="87">
        <v>-103.83608007455</v>
      </c>
      <c r="J3507" s="69" t="str">
        <f>_xlfn.XLOOKUP(SimpleBB[[#This Row],[customer_code]],'Input  - indicative charges'!$B$13:$B$69,'Input  - indicative charges'!$E$13:$E$69)</f>
        <v>South Island generation</v>
      </c>
      <c r="K3507" s="70">
        <f t="shared" si="54"/>
        <v>-95.99163178860519</v>
      </c>
    </row>
    <row r="3508" spans="1:11" x14ac:dyDescent="0.25">
      <c r="A3508" s="65">
        <v>44501</v>
      </c>
      <c r="B3508" s="66" t="s">
        <v>140</v>
      </c>
      <c r="C3508" s="66" t="s">
        <v>137</v>
      </c>
      <c r="D3508" s="67">
        <v>-1976.3899999999901</v>
      </c>
      <c r="E3508" s="66">
        <v>1.2881</v>
      </c>
      <c r="F3508" s="67">
        <v>-2545.7879589999998</v>
      </c>
      <c r="G3508" s="66" t="s">
        <v>44</v>
      </c>
      <c r="H3508" s="68">
        <v>1.9341044489120101E-7</v>
      </c>
      <c r="I3508" s="87">
        <v>-4.9238198174885296E-4</v>
      </c>
      <c r="J3508" s="69" t="str">
        <f>_xlfn.XLOOKUP(SimpleBB[[#This Row],[customer_code]],'Input  - indicative charges'!$B$13:$B$69,'Input  - indicative charges'!$E$13:$E$69)</f>
        <v>Major Industrial</v>
      </c>
      <c r="K3508" s="70">
        <f t="shared" si="54"/>
        <v>-4.5518426598390105E-4</v>
      </c>
    </row>
    <row r="3509" spans="1:11" x14ac:dyDescent="0.25">
      <c r="A3509" s="65">
        <v>44501</v>
      </c>
      <c r="B3509" s="66" t="s">
        <v>140</v>
      </c>
      <c r="C3509" s="66" t="s">
        <v>137</v>
      </c>
      <c r="D3509" s="67">
        <v>-1976.3899999999901</v>
      </c>
      <c r="E3509" s="66">
        <v>1.2881</v>
      </c>
      <c r="F3509" s="67">
        <v>-2545.7879589999998</v>
      </c>
      <c r="G3509" s="66" t="s">
        <v>46</v>
      </c>
      <c r="H3509" s="68">
        <v>7.00626534065496E-7</v>
      </c>
      <c r="I3509" s="87">
        <v>-1.7836465941798399E-3</v>
      </c>
      <c r="J3509" s="69" t="str">
        <f>_xlfn.XLOOKUP(SimpleBB[[#This Row],[customer_code]],'Input  - indicative charges'!$B$13:$B$69,'Input  - indicative charges'!$E$13:$E$69)</f>
        <v>Upper South Island distributor</v>
      </c>
      <c r="K3509" s="70">
        <f t="shared" si="54"/>
        <v>-1.6488984078230375E-3</v>
      </c>
    </row>
    <row r="3510" spans="1:11" x14ac:dyDescent="0.25">
      <c r="A3510" s="65">
        <v>44501</v>
      </c>
      <c r="B3510" s="66" t="s">
        <v>140</v>
      </c>
      <c r="C3510" s="66" t="s">
        <v>137</v>
      </c>
      <c r="D3510" s="67">
        <v>-1976.3899999999901</v>
      </c>
      <c r="E3510" s="66">
        <v>1.2881</v>
      </c>
      <c r="F3510" s="67">
        <v>-2545.7879589999998</v>
      </c>
      <c r="G3510" s="66" t="s">
        <v>48</v>
      </c>
      <c r="H3510" s="68">
        <v>5.15400259022048E-2</v>
      </c>
      <c r="I3510" s="87">
        <v>-131.20997734838099</v>
      </c>
      <c r="J3510" s="69" t="str">
        <f>_xlfn.XLOOKUP(SimpleBB[[#This Row],[customer_code]],'Input  - indicative charges'!$B$13:$B$69,'Input  - indicative charges'!$E$13:$E$69)</f>
        <v>North Island generation</v>
      </c>
      <c r="K3510" s="70">
        <f t="shared" si="54"/>
        <v>-121.29752802276708</v>
      </c>
    </row>
    <row r="3511" spans="1:11" x14ac:dyDescent="0.25">
      <c r="A3511" s="65">
        <v>44501</v>
      </c>
      <c r="B3511" s="66" t="s">
        <v>140</v>
      </c>
      <c r="C3511" s="66" t="s">
        <v>137</v>
      </c>
      <c r="D3511" s="67">
        <v>-1976.3899999999901</v>
      </c>
      <c r="E3511" s="66">
        <v>1.2881</v>
      </c>
      <c r="F3511" s="67">
        <v>-2545.7879589999998</v>
      </c>
      <c r="G3511" s="66" t="s">
        <v>50</v>
      </c>
      <c r="H3511" s="68">
        <v>1.08574885820575E-2</v>
      </c>
      <c r="I3511" s="87">
        <v>-27.640863697181899</v>
      </c>
      <c r="J3511" s="69" t="str">
        <f>_xlfn.XLOOKUP(SimpleBB[[#This Row],[customer_code]],'Input  - indicative charges'!$B$13:$B$69,'Input  - indicative charges'!$E$13:$E$69)</f>
        <v>North Island generation</v>
      </c>
      <c r="K3511" s="70">
        <f t="shared" si="54"/>
        <v>-25.552694289248553</v>
      </c>
    </row>
    <row r="3512" spans="1:11" x14ac:dyDescent="0.25">
      <c r="A3512" s="65">
        <v>44501</v>
      </c>
      <c r="B3512" s="66" t="s">
        <v>140</v>
      </c>
      <c r="C3512" s="66" t="s">
        <v>137</v>
      </c>
      <c r="D3512" s="67">
        <v>-1976.3899999999901</v>
      </c>
      <c r="E3512" s="66">
        <v>1.2881</v>
      </c>
      <c r="F3512" s="67">
        <v>-2545.7879589999998</v>
      </c>
      <c r="G3512" s="66" t="s">
        <v>52</v>
      </c>
      <c r="H3512" s="68">
        <v>2.1925043255719898E-2</v>
      </c>
      <c r="I3512" s="87">
        <v>-55.816511120965998</v>
      </c>
      <c r="J3512" s="69" t="str">
        <f>_xlfn.XLOOKUP(SimpleBB[[#This Row],[customer_code]],'Input  - indicative charges'!$B$13:$B$69,'Input  - indicative charges'!$E$13:$E$69)</f>
        <v>North Island generation</v>
      </c>
      <c r="K3512" s="70">
        <f t="shared" si="54"/>
        <v>-51.599771287606316</v>
      </c>
    </row>
    <row r="3513" spans="1:11" x14ac:dyDescent="0.25">
      <c r="A3513" s="65">
        <v>44501</v>
      </c>
      <c r="B3513" s="66" t="s">
        <v>140</v>
      </c>
      <c r="C3513" s="66" t="s">
        <v>137</v>
      </c>
      <c r="D3513" s="67">
        <v>-1976.3899999999901</v>
      </c>
      <c r="E3513" s="66">
        <v>1.2881</v>
      </c>
      <c r="F3513" s="67">
        <v>-2545.7879589999998</v>
      </c>
      <c r="G3513" s="66" t="s">
        <v>54</v>
      </c>
      <c r="H3513" s="68">
        <v>5.4456996018063303E-8</v>
      </c>
      <c r="I3513" s="87">
        <v>-1.3863596474609599E-4</v>
      </c>
      <c r="J3513" s="69" t="str">
        <f>_xlfn.XLOOKUP(SimpleBB[[#This Row],[customer_code]],'Input  - indicative charges'!$B$13:$B$69,'Input  - indicative charges'!$E$13:$E$69)</f>
        <v>Upper South Island distributor</v>
      </c>
      <c r="K3513" s="70">
        <f t="shared" si="54"/>
        <v>-1.2816250835943327E-4</v>
      </c>
    </row>
    <row r="3514" spans="1:11" x14ac:dyDescent="0.25">
      <c r="A3514" s="65">
        <v>44501</v>
      </c>
      <c r="B3514" s="66" t="s">
        <v>140</v>
      </c>
      <c r="C3514" s="66" t="s">
        <v>137</v>
      </c>
      <c r="D3514" s="67">
        <v>-1976.3899999999901</v>
      </c>
      <c r="E3514" s="66">
        <v>1.2881</v>
      </c>
      <c r="F3514" s="67">
        <v>-2545.7879589999998</v>
      </c>
      <c r="G3514" s="66" t="s">
        <v>56</v>
      </c>
      <c r="H3514" s="68">
        <v>1.20431772980121E-5</v>
      </c>
      <c r="I3514" s="87">
        <v>-3.0659375753381499E-2</v>
      </c>
      <c r="J3514" s="69" t="str">
        <f>_xlfn.XLOOKUP(SimpleBB[[#This Row],[customer_code]],'Input  - indicative charges'!$B$13:$B$69,'Input  - indicative charges'!$E$13:$E$69)</f>
        <v>Upper North Island distributor</v>
      </c>
      <c r="K3514" s="70">
        <f t="shared" si="54"/>
        <v>-2.8343168444668786E-2</v>
      </c>
    </row>
    <row r="3515" spans="1:11" x14ac:dyDescent="0.25">
      <c r="A3515" s="65">
        <v>44501</v>
      </c>
      <c r="B3515" s="66" t="s">
        <v>140</v>
      </c>
      <c r="C3515" s="66" t="s">
        <v>137</v>
      </c>
      <c r="D3515" s="67">
        <v>-1976.3899999999901</v>
      </c>
      <c r="E3515" s="66">
        <v>1.2881</v>
      </c>
      <c r="F3515" s="67">
        <v>-2545.7879589999998</v>
      </c>
      <c r="G3515" s="66" t="s">
        <v>58</v>
      </c>
      <c r="H3515" s="68">
        <v>1.35320615186597E-2</v>
      </c>
      <c r="I3515" s="87">
        <v>-34.4497592746512</v>
      </c>
      <c r="J3515" s="69" t="str">
        <f>_xlfn.XLOOKUP(SimpleBB[[#This Row],[customer_code]],'Input  - indicative charges'!$B$13:$B$69,'Input  - indicative charges'!$E$13:$E$69)</f>
        <v>North Island generation</v>
      </c>
      <c r="K3515" s="70">
        <f t="shared" si="54"/>
        <v>-31.847201908278855</v>
      </c>
    </row>
    <row r="3516" spans="1:11" x14ac:dyDescent="0.25">
      <c r="A3516" s="65">
        <v>44501</v>
      </c>
      <c r="B3516" s="66" t="s">
        <v>140</v>
      </c>
      <c r="C3516" s="66" t="s">
        <v>137</v>
      </c>
      <c r="D3516" s="67">
        <v>-1976.3899999999901</v>
      </c>
      <c r="E3516" s="66">
        <v>1.2881</v>
      </c>
      <c r="F3516" s="67">
        <v>-2545.7879589999998</v>
      </c>
      <c r="G3516" s="66" t="s">
        <v>60</v>
      </c>
      <c r="H3516" s="68">
        <v>3.70741066651752E-6</v>
      </c>
      <c r="I3516" s="87">
        <v>-9.4382814338884596E-3</v>
      </c>
      <c r="J3516" s="69" t="str">
        <f>_xlfn.XLOOKUP(SimpleBB[[#This Row],[customer_code]],'Input  - indicative charges'!$B$13:$B$69,'Input  - indicative charges'!$E$13:$E$69)</f>
        <v>Major Industrial</v>
      </c>
      <c r="K3516" s="70">
        <f t="shared" si="54"/>
        <v>-8.7252526816168526E-3</v>
      </c>
    </row>
    <row r="3517" spans="1:11" x14ac:dyDescent="0.25">
      <c r="A3517" s="65">
        <v>44501</v>
      </c>
      <c r="B3517" s="66" t="s">
        <v>140</v>
      </c>
      <c r="C3517" s="66" t="s">
        <v>137</v>
      </c>
      <c r="D3517" s="67">
        <v>-1976.3899999999901</v>
      </c>
      <c r="E3517" s="66">
        <v>1.2881</v>
      </c>
      <c r="F3517" s="67">
        <v>-2545.7879589999998</v>
      </c>
      <c r="G3517" s="66" t="s">
        <v>62</v>
      </c>
      <c r="H3517" s="68">
        <v>4.55683249582305E-6</v>
      </c>
      <c r="I3517" s="87">
        <v>-1.16007292990462E-2</v>
      </c>
      <c r="J3517" s="69" t="str">
        <f>_xlfn.XLOOKUP(SimpleBB[[#This Row],[customer_code]],'Input  - indicative charges'!$B$13:$B$69,'Input  - indicative charges'!$E$13:$E$69)</f>
        <v>Major Industrial</v>
      </c>
      <c r="K3517" s="70">
        <f t="shared" si="54"/>
        <v>-1.0724335265293409E-2</v>
      </c>
    </row>
    <row r="3518" spans="1:11" x14ac:dyDescent="0.25">
      <c r="A3518" s="65">
        <v>44501</v>
      </c>
      <c r="B3518" s="66" t="s">
        <v>140</v>
      </c>
      <c r="C3518" s="66" t="s">
        <v>137</v>
      </c>
      <c r="D3518" s="67">
        <v>-1976.3899999999901</v>
      </c>
      <c r="E3518" s="66">
        <v>1.2881</v>
      </c>
      <c r="F3518" s="67">
        <v>-2545.7879589999998</v>
      </c>
      <c r="G3518" s="66" t="s">
        <v>64</v>
      </c>
      <c r="H3518" s="68">
        <v>2.0580580183367101E-7</v>
      </c>
      <c r="I3518" s="87">
        <v>-5.2393793220049999E-4</v>
      </c>
      <c r="J3518" s="69" t="str">
        <f>_xlfn.XLOOKUP(SimpleBB[[#This Row],[customer_code]],'Input  - indicative charges'!$B$13:$B$69,'Input  - indicative charges'!$E$13:$E$69)</f>
        <v>Major Industrial</v>
      </c>
      <c r="K3518" s="70">
        <f t="shared" si="54"/>
        <v>-4.8435627608211737E-4</v>
      </c>
    </row>
    <row r="3519" spans="1:11" x14ac:dyDescent="0.25">
      <c r="A3519" s="65">
        <v>44501</v>
      </c>
      <c r="B3519" s="66" t="s">
        <v>140</v>
      </c>
      <c r="C3519" s="66" t="s">
        <v>137</v>
      </c>
      <c r="D3519" s="67">
        <v>-1976.3899999999901</v>
      </c>
      <c r="E3519" s="66">
        <v>1.2881</v>
      </c>
      <c r="F3519" s="67">
        <v>-2545.7879589999998</v>
      </c>
      <c r="G3519" s="66" t="s">
        <v>66</v>
      </c>
      <c r="H3519" s="68">
        <v>3.66867762423573E-6</v>
      </c>
      <c r="I3519" s="87">
        <v>-9.3396753212320605E-3</v>
      </c>
      <c r="J3519" s="69" t="str">
        <f>_xlfn.XLOOKUP(SimpleBB[[#This Row],[customer_code]],'Input  - indicative charges'!$B$13:$B$69,'Input  - indicative charges'!$E$13:$E$69)</f>
        <v>Upper South Island distributor</v>
      </c>
      <c r="K3519" s="70">
        <f t="shared" si="54"/>
        <v>-8.6340959117212346E-3</v>
      </c>
    </row>
    <row r="3520" spans="1:11" x14ac:dyDescent="0.25">
      <c r="A3520" s="65">
        <v>44501</v>
      </c>
      <c r="B3520" s="66" t="s">
        <v>140</v>
      </c>
      <c r="C3520" s="66" t="s">
        <v>137</v>
      </c>
      <c r="D3520" s="67">
        <v>-1976.3899999999901</v>
      </c>
      <c r="E3520" s="66">
        <v>1.2881</v>
      </c>
      <c r="F3520" s="67">
        <v>-2545.7879589999998</v>
      </c>
      <c r="G3520" s="66" t="s">
        <v>68</v>
      </c>
      <c r="H3520" s="68">
        <v>0.217338297529</v>
      </c>
      <c r="I3520" s="87">
        <v>-553.29722087889002</v>
      </c>
      <c r="J3520" s="69" t="str">
        <f>_xlfn.XLOOKUP(SimpleBB[[#This Row],[customer_code]],'Input  - indicative charges'!$B$13:$B$69,'Input  - indicative charges'!$E$13:$E$69)</f>
        <v>Major Industrial</v>
      </c>
      <c r="K3520" s="70">
        <f t="shared" si="54"/>
        <v>-511.49757442820282</v>
      </c>
    </row>
    <row r="3521" spans="1:11" x14ac:dyDescent="0.25">
      <c r="A3521" s="65">
        <v>44501</v>
      </c>
      <c r="B3521" s="66" t="s">
        <v>140</v>
      </c>
      <c r="C3521" s="66" t="s">
        <v>137</v>
      </c>
      <c r="D3521" s="67">
        <v>-1976.3899999999901</v>
      </c>
      <c r="E3521" s="66">
        <v>1.2881</v>
      </c>
      <c r="F3521" s="67">
        <v>-2545.7879589999998</v>
      </c>
      <c r="G3521" s="66" t="s">
        <v>70</v>
      </c>
      <c r="H3521" s="68">
        <v>1.2322327542887401E-4</v>
      </c>
      <c r="I3521" s="87">
        <v>-0.31370033085537002</v>
      </c>
      <c r="J3521" s="69" t="str">
        <f>_xlfn.XLOOKUP(SimpleBB[[#This Row],[customer_code]],'Input  - indicative charges'!$B$13:$B$69,'Input  - indicative charges'!$E$13:$E$69)</f>
        <v>Lower North Island distributor</v>
      </c>
      <c r="K3521" s="70">
        <f t="shared" si="54"/>
        <v>-0.29000138130997144</v>
      </c>
    </row>
    <row r="3522" spans="1:11" x14ac:dyDescent="0.25">
      <c r="A3522" s="65">
        <v>44501</v>
      </c>
      <c r="B3522" s="66" t="s">
        <v>140</v>
      </c>
      <c r="C3522" s="66" t="s">
        <v>137</v>
      </c>
      <c r="D3522" s="67">
        <v>-1976.3899999999901</v>
      </c>
      <c r="E3522" s="66">
        <v>1.2881</v>
      </c>
      <c r="F3522" s="67">
        <v>-2545.7879589999998</v>
      </c>
      <c r="G3522" s="66" t="s">
        <v>72</v>
      </c>
      <c r="H3522" s="68">
        <v>5.7312728448619597E-5</v>
      </c>
      <c r="I3522" s="87">
        <v>-0.14590605398193199</v>
      </c>
      <c r="J3522" s="69" t="str">
        <f>_xlfn.XLOOKUP(SimpleBB[[#This Row],[customer_code]],'Input  - indicative charges'!$B$13:$B$69,'Input  - indicative charges'!$E$13:$E$69)</f>
        <v>Lower South Island distributor</v>
      </c>
      <c r="K3522" s="70">
        <f t="shared" si="54"/>
        <v>-0.13488336808849499</v>
      </c>
    </row>
    <row r="3523" spans="1:11" x14ac:dyDescent="0.25">
      <c r="A3523" s="65">
        <v>44501</v>
      </c>
      <c r="B3523" s="66" t="s">
        <v>140</v>
      </c>
      <c r="C3523" s="66" t="s">
        <v>137</v>
      </c>
      <c r="D3523" s="67">
        <v>-1976.3899999999901</v>
      </c>
      <c r="E3523" s="66">
        <v>1.2881</v>
      </c>
      <c r="F3523" s="67">
        <v>-2545.7879589999998</v>
      </c>
      <c r="G3523" s="66" t="s">
        <v>74</v>
      </c>
      <c r="H3523" s="68">
        <v>2.0631921813275799E-8</v>
      </c>
      <c r="I3523" s="87">
        <v>-5.2524498123267102E-5</v>
      </c>
      <c r="J3523" s="69" t="str">
        <f>_xlfn.XLOOKUP(SimpleBB[[#This Row],[customer_code]],'Input  - indicative charges'!$B$13:$B$69,'Input  - indicative charges'!$E$13:$E$69)</f>
        <v>Major Industrial</v>
      </c>
      <c r="K3523" s="70">
        <f t="shared" si="54"/>
        <v>-4.855645821866596E-5</v>
      </c>
    </row>
    <row r="3524" spans="1:11" x14ac:dyDescent="0.25">
      <c r="A3524" s="65">
        <v>44501</v>
      </c>
      <c r="B3524" s="66" t="s">
        <v>140</v>
      </c>
      <c r="C3524" s="66" t="s">
        <v>137</v>
      </c>
      <c r="D3524" s="67">
        <v>-1976.3899999999901</v>
      </c>
      <c r="E3524" s="66">
        <v>1.2881</v>
      </c>
      <c r="F3524" s="67">
        <v>-2545.7879589999998</v>
      </c>
      <c r="G3524" s="66" t="s">
        <v>76</v>
      </c>
      <c r="H3524" s="68">
        <v>3.2689185044007102E-7</v>
      </c>
      <c r="I3524" s="87">
        <v>-8.3219733674556298E-4</v>
      </c>
      <c r="J3524" s="69" t="str">
        <f>_xlfn.XLOOKUP(SimpleBB[[#This Row],[customer_code]],'Input  - indicative charges'!$B$13:$B$69,'Input  - indicative charges'!$E$13:$E$69)</f>
        <v>Lower North Island distributor</v>
      </c>
      <c r="K3524" s="70">
        <f t="shared" si="54"/>
        <v>-7.6932777380448662E-4</v>
      </c>
    </row>
    <row r="3525" spans="1:11" x14ac:dyDescent="0.25">
      <c r="A3525" s="65">
        <v>44501</v>
      </c>
      <c r="B3525" s="66" t="s">
        <v>140</v>
      </c>
      <c r="C3525" s="66" t="s">
        <v>137</v>
      </c>
      <c r="D3525" s="67">
        <v>-1976.3899999999901</v>
      </c>
      <c r="E3525" s="66">
        <v>1.2881</v>
      </c>
      <c r="F3525" s="67">
        <v>-2545.7879589999998</v>
      </c>
      <c r="G3525" s="66" t="s">
        <v>78</v>
      </c>
      <c r="H3525" s="68">
        <v>1.8302406467187502E-8</v>
      </c>
      <c r="I3525" s="87">
        <v>-4.65940460048898E-5</v>
      </c>
      <c r="J3525" s="69" t="str">
        <f>_xlfn.XLOOKUP(SimpleBB[[#This Row],[customer_code]],'Input  - indicative charges'!$B$13:$B$69,'Input  - indicative charges'!$E$13:$E$69)</f>
        <v>North Island generation</v>
      </c>
      <c r="K3525" s="70">
        <f t="shared" si="54"/>
        <v>-4.3074030764947442E-5</v>
      </c>
    </row>
    <row r="3526" spans="1:11" x14ac:dyDescent="0.25">
      <c r="A3526" s="65">
        <v>44501</v>
      </c>
      <c r="B3526" s="66" t="s">
        <v>140</v>
      </c>
      <c r="C3526" s="66" t="s">
        <v>137</v>
      </c>
      <c r="D3526" s="67">
        <v>-1976.3899999999901</v>
      </c>
      <c r="E3526" s="66">
        <v>1.2881</v>
      </c>
      <c r="F3526" s="67">
        <v>-2545.7879589999998</v>
      </c>
      <c r="G3526" s="66" t="s">
        <v>80</v>
      </c>
      <c r="H3526" s="68">
        <v>4.4259541593574497E-9</v>
      </c>
      <c r="I3526" s="87">
        <v>-1.12675408059781E-5</v>
      </c>
      <c r="J3526" s="69" t="str">
        <f>_xlfn.XLOOKUP(SimpleBB[[#This Row],[customer_code]],'Input  - indicative charges'!$B$13:$B$69,'Input  - indicative charges'!$E$13:$E$69)</f>
        <v>Major Industrial</v>
      </c>
      <c r="K3526" s="70">
        <f t="shared" si="54"/>
        <v>-1.0416317983440795E-5</v>
      </c>
    </row>
    <row r="3527" spans="1:11" x14ac:dyDescent="0.25">
      <c r="A3527" s="65">
        <v>44501</v>
      </c>
      <c r="B3527" s="66" t="s">
        <v>140</v>
      </c>
      <c r="C3527" s="66" t="s">
        <v>137</v>
      </c>
      <c r="D3527" s="67">
        <v>-1976.3899999999901</v>
      </c>
      <c r="E3527" s="66">
        <v>1.2881</v>
      </c>
      <c r="F3527" s="67">
        <v>-2545.7879589999998</v>
      </c>
      <c r="G3527" s="66" t="s">
        <v>82</v>
      </c>
      <c r="H3527" s="68">
        <v>7.7000947389309902E-4</v>
      </c>
      <c r="I3527" s="87">
        <v>-1.96028084695297</v>
      </c>
      <c r="J3527" s="69" t="str">
        <f>_xlfn.XLOOKUP(SimpleBB[[#This Row],[customer_code]],'Input  - indicative charges'!$B$13:$B$69,'Input  - indicative charges'!$E$13:$E$69)</f>
        <v>Major Industrial</v>
      </c>
      <c r="K3527" s="70">
        <f t="shared" si="54"/>
        <v>-1.8121885680571337</v>
      </c>
    </row>
    <row r="3528" spans="1:11" x14ac:dyDescent="0.25">
      <c r="A3528" s="65">
        <v>44501</v>
      </c>
      <c r="B3528" s="66" t="s">
        <v>140</v>
      </c>
      <c r="C3528" s="66" t="s">
        <v>137</v>
      </c>
      <c r="D3528" s="67">
        <v>-1976.3899999999901</v>
      </c>
      <c r="E3528" s="66">
        <v>1.2881</v>
      </c>
      <c r="F3528" s="67">
        <v>-2545.7879589999998</v>
      </c>
      <c r="G3528" s="66" t="s">
        <v>84</v>
      </c>
      <c r="H3528" s="68">
        <v>6.6506445990664997E-11</v>
      </c>
      <c r="I3528" s="87">
        <v>-1.6931130939891801E-7</v>
      </c>
      <c r="J3528" s="69" t="str">
        <f>_xlfn.XLOOKUP(SimpleBB[[#This Row],[customer_code]],'Input  - indicative charges'!$B$13:$B$69,'Input  - indicative charges'!$E$13:$E$69)</f>
        <v>Major Industrial</v>
      </c>
      <c r="K3528" s="70">
        <f t="shared" si="54"/>
        <v>-1.5652043930971729E-7</v>
      </c>
    </row>
    <row r="3529" spans="1:11" x14ac:dyDescent="0.25">
      <c r="A3529" s="65">
        <v>44501</v>
      </c>
      <c r="B3529" s="66" t="s">
        <v>140</v>
      </c>
      <c r="C3529" s="66" t="s">
        <v>137</v>
      </c>
      <c r="D3529" s="67">
        <v>-1976.3899999999901</v>
      </c>
      <c r="E3529" s="66">
        <v>1.2881</v>
      </c>
      <c r="F3529" s="67">
        <v>-2545.7879589999998</v>
      </c>
      <c r="G3529" s="66" t="s">
        <v>86</v>
      </c>
      <c r="H3529" s="68">
        <v>8.0028929280304901E-5</v>
      </c>
      <c r="I3529" s="87">
        <v>-0.203736684533462</v>
      </c>
      <c r="J3529" s="69" t="str">
        <f>_xlfn.XLOOKUP(SimpleBB[[#This Row],[customer_code]],'Input  - indicative charges'!$B$13:$B$69,'Input  - indicative charges'!$E$13:$E$69)</f>
        <v>North Island generation</v>
      </c>
      <c r="K3529" s="70">
        <f t="shared" si="54"/>
        <v>-0.18834509921335793</v>
      </c>
    </row>
    <row r="3530" spans="1:11" x14ac:dyDescent="0.25">
      <c r="A3530" s="65">
        <v>44501</v>
      </c>
      <c r="B3530" s="66" t="s">
        <v>140</v>
      </c>
      <c r="C3530" s="66" t="s">
        <v>137</v>
      </c>
      <c r="D3530" s="67">
        <v>-1976.3899999999901</v>
      </c>
      <c r="E3530" s="66">
        <v>1.2881</v>
      </c>
      <c r="F3530" s="67">
        <v>-2545.7879589999998</v>
      </c>
      <c r="G3530" s="66" t="s">
        <v>88</v>
      </c>
      <c r="H3530" s="68">
        <v>7.8741246023029607E-3</v>
      </c>
      <c r="I3530" s="87">
        <v>-20.045851600208501</v>
      </c>
      <c r="J3530" s="69" t="str">
        <f>_xlfn.XLOOKUP(SimpleBB[[#This Row],[customer_code]],'Input  - indicative charges'!$B$13:$B$69,'Input  - indicative charges'!$E$13:$E$69)</f>
        <v>North Island generation</v>
      </c>
      <c r="K3530" s="70">
        <f t="shared" si="54"/>
        <v>-18.531458471031613</v>
      </c>
    </row>
    <row r="3531" spans="1:11" x14ac:dyDescent="0.25">
      <c r="A3531" s="65">
        <v>44501</v>
      </c>
      <c r="B3531" s="66" t="s">
        <v>140</v>
      </c>
      <c r="C3531" s="66" t="s">
        <v>137</v>
      </c>
      <c r="D3531" s="67">
        <v>-1976.3899999999901</v>
      </c>
      <c r="E3531" s="66">
        <v>1.2881</v>
      </c>
      <c r="F3531" s="67">
        <v>-2545.7879589999998</v>
      </c>
      <c r="G3531" s="66" t="s">
        <v>90</v>
      </c>
      <c r="H3531" s="68">
        <v>6.7056145179411902E-7</v>
      </c>
      <c r="I3531" s="87">
        <v>-1.7071072697470201E-3</v>
      </c>
      <c r="J3531" s="69" t="str">
        <f>_xlfn.XLOOKUP(SimpleBB[[#This Row],[customer_code]],'Input  - indicative charges'!$B$13:$B$69,'Input  - indicative charges'!$E$13:$E$69)</f>
        <v>Upper South Island distributor</v>
      </c>
      <c r="K3531" s="70">
        <f t="shared" si="54"/>
        <v>-1.578141358413729E-3</v>
      </c>
    </row>
    <row r="3532" spans="1:11" x14ac:dyDescent="0.25">
      <c r="A3532" s="65">
        <v>44501</v>
      </c>
      <c r="B3532" s="66" t="s">
        <v>140</v>
      </c>
      <c r="C3532" s="66" t="s">
        <v>137</v>
      </c>
      <c r="D3532" s="67">
        <v>-1976.3899999999901</v>
      </c>
      <c r="E3532" s="66">
        <v>1.2881</v>
      </c>
      <c r="F3532" s="67">
        <v>-2545.7879589999998</v>
      </c>
      <c r="G3532" s="66" t="s">
        <v>92</v>
      </c>
      <c r="H3532" s="68">
        <v>6.4400443232687295E-5</v>
      </c>
      <c r="I3532" s="87">
        <v>-0.16394987293603799</v>
      </c>
      <c r="J3532" s="69" t="str">
        <f>_xlfn.XLOOKUP(SimpleBB[[#This Row],[customer_code]],'Input  - indicative charges'!$B$13:$B$69,'Input  - indicative charges'!$E$13:$E$69)</f>
        <v>North Island generation</v>
      </c>
      <c r="K3532" s="70">
        <f t="shared" si="54"/>
        <v>-0.15156404039295077</v>
      </c>
    </row>
    <row r="3533" spans="1:11" x14ac:dyDescent="0.25">
      <c r="A3533" s="65">
        <v>44501</v>
      </c>
      <c r="B3533" s="66" t="s">
        <v>140</v>
      </c>
      <c r="C3533" s="66" t="s">
        <v>137</v>
      </c>
      <c r="D3533" s="67">
        <v>-1976.3899999999901</v>
      </c>
      <c r="E3533" s="66">
        <v>1.2881</v>
      </c>
      <c r="F3533" s="67">
        <v>-2545.7879589999998</v>
      </c>
      <c r="G3533" s="66" t="s">
        <v>94</v>
      </c>
      <c r="H3533" s="68">
        <v>3.4109433037160199E-4</v>
      </c>
      <c r="I3533" s="87">
        <v>-0.86835383914319297</v>
      </c>
      <c r="J3533" s="69" t="str">
        <f>_xlfn.XLOOKUP(SimpleBB[[#This Row],[customer_code]],'Input  - indicative charges'!$B$13:$B$69,'Input  - indicative charges'!$E$13:$E$69)</f>
        <v>North Island generation</v>
      </c>
      <c r="K3533" s="70">
        <f t="shared" si="54"/>
        <v>-0.80275278043441034</v>
      </c>
    </row>
    <row r="3534" spans="1:11" x14ac:dyDescent="0.25">
      <c r="A3534" s="65">
        <v>44501</v>
      </c>
      <c r="B3534" s="66" t="s">
        <v>140</v>
      </c>
      <c r="C3534" s="66" t="s">
        <v>137</v>
      </c>
      <c r="D3534" s="67">
        <v>-1976.3899999999901</v>
      </c>
      <c r="E3534" s="66">
        <v>1.2881</v>
      </c>
      <c r="F3534" s="67">
        <v>-2545.7879589999998</v>
      </c>
      <c r="G3534" s="66" t="s">
        <v>96</v>
      </c>
      <c r="H3534" s="68">
        <v>1.57845650821045E-6</v>
      </c>
      <c r="I3534" s="87">
        <v>-4.0184155724073602E-3</v>
      </c>
      <c r="J3534" s="69" t="str">
        <f>_xlfn.XLOOKUP(SimpleBB[[#This Row],[customer_code]],'Input  - indicative charges'!$B$13:$B$69,'Input  - indicative charges'!$E$13:$E$69)</f>
        <v>Upper North Island distributor</v>
      </c>
      <c r="K3534" s="70">
        <f t="shared" ref="K3534:K3597" si="55">I3534*$L$9</f>
        <v>-3.7148385004825229E-3</v>
      </c>
    </row>
    <row r="3535" spans="1:11" x14ac:dyDescent="0.25">
      <c r="A3535" s="65">
        <v>44501</v>
      </c>
      <c r="B3535" s="66" t="s">
        <v>140</v>
      </c>
      <c r="C3535" s="66" t="s">
        <v>137</v>
      </c>
      <c r="D3535" s="67">
        <v>-1976.3899999999901</v>
      </c>
      <c r="E3535" s="66">
        <v>1.2881</v>
      </c>
      <c r="F3535" s="67">
        <v>-2545.7879589999998</v>
      </c>
      <c r="G3535" s="66" t="s">
        <v>98</v>
      </c>
      <c r="H3535" s="68">
        <v>6.3850655464494402E-6</v>
      </c>
      <c r="I3535" s="87">
        <v>-1.6255022985576701E-2</v>
      </c>
      <c r="J3535" s="69" t="str">
        <f>_xlfn.XLOOKUP(SimpleBB[[#This Row],[customer_code]],'Input  - indicative charges'!$B$13:$B$69,'Input  - indicative charges'!$E$13:$E$69)</f>
        <v>Major Industrial</v>
      </c>
      <c r="K3535" s="70">
        <f t="shared" si="55"/>
        <v>-1.5027013539287391E-2</v>
      </c>
    </row>
    <row r="3536" spans="1:11" x14ac:dyDescent="0.25">
      <c r="A3536" s="65">
        <v>44501</v>
      </c>
      <c r="B3536" s="66" t="s">
        <v>140</v>
      </c>
      <c r="C3536" s="66" t="s">
        <v>137</v>
      </c>
      <c r="D3536" s="67">
        <v>-1976.3899999999901</v>
      </c>
      <c r="E3536" s="66">
        <v>1.2881</v>
      </c>
      <c r="F3536" s="67">
        <v>-2545.7879589999998</v>
      </c>
      <c r="G3536" s="66" t="s">
        <v>100</v>
      </c>
      <c r="H3536" s="68">
        <v>2.9817752684692102E-4</v>
      </c>
      <c r="I3536" s="87">
        <v>-0.75909675749129102</v>
      </c>
      <c r="J3536" s="69" t="str">
        <f>_xlfn.XLOOKUP(SimpleBB[[#This Row],[customer_code]],'Input  - indicative charges'!$B$13:$B$69,'Input  - indicative charges'!$E$13:$E$69)</f>
        <v>North Island generation</v>
      </c>
      <c r="K3536" s="70">
        <f t="shared" si="55"/>
        <v>-0.70174968454811371</v>
      </c>
    </row>
    <row r="3537" spans="1:11" x14ac:dyDescent="0.25">
      <c r="A3537" s="65">
        <v>44501</v>
      </c>
      <c r="B3537" s="66" t="s">
        <v>140</v>
      </c>
      <c r="C3537" s="66" t="s">
        <v>137</v>
      </c>
      <c r="D3537" s="67">
        <v>-1976.3899999999901</v>
      </c>
      <c r="E3537" s="66">
        <v>1.2881</v>
      </c>
      <c r="F3537" s="67">
        <v>-2545.7879589999998</v>
      </c>
      <c r="G3537" s="66" t="s">
        <v>102</v>
      </c>
      <c r="H3537" s="68">
        <v>1.9194678174619499E-3</v>
      </c>
      <c r="I3537" s="87">
        <v>-4.8865580573826399</v>
      </c>
      <c r="J3537" s="69" t="str">
        <f>_xlfn.XLOOKUP(SimpleBB[[#This Row],[customer_code]],'Input  - indicative charges'!$B$13:$B$69,'Input  - indicative charges'!$E$13:$E$69)</f>
        <v>Lower North Island distributor</v>
      </c>
      <c r="K3537" s="70">
        <f t="shared" si="55"/>
        <v>-4.5173958938082448</v>
      </c>
    </row>
    <row r="3538" spans="1:11" x14ac:dyDescent="0.25">
      <c r="A3538" s="65">
        <v>44501</v>
      </c>
      <c r="B3538" s="66" t="s">
        <v>140</v>
      </c>
      <c r="C3538" s="66" t="s">
        <v>137</v>
      </c>
      <c r="D3538" s="67">
        <v>-1976.3899999999901</v>
      </c>
      <c r="E3538" s="66">
        <v>1.2881</v>
      </c>
      <c r="F3538" s="67">
        <v>-2545.7879589999998</v>
      </c>
      <c r="G3538" s="66" t="s">
        <v>104</v>
      </c>
      <c r="H3538" s="68">
        <v>0.346527456200102</v>
      </c>
      <c r="I3538" s="87">
        <v>-882.18542545711898</v>
      </c>
      <c r="J3538" s="69" t="str">
        <f>_xlfn.XLOOKUP(SimpleBB[[#This Row],[customer_code]],'Input  - indicative charges'!$B$13:$B$69,'Input  - indicative charges'!$E$13:$E$69)</f>
        <v>Lower North Island distributor</v>
      </c>
      <c r="K3538" s="70">
        <f t="shared" si="55"/>
        <v>-815.53943936399867</v>
      </c>
    </row>
    <row r="3539" spans="1:11" x14ac:dyDescent="0.25">
      <c r="A3539" s="65">
        <v>44501</v>
      </c>
      <c r="B3539" s="66" t="s">
        <v>140</v>
      </c>
      <c r="C3539" s="66" t="s">
        <v>137</v>
      </c>
      <c r="D3539" s="67">
        <v>-1976.3899999999901</v>
      </c>
      <c r="E3539" s="66">
        <v>1.2881</v>
      </c>
      <c r="F3539" s="67">
        <v>-2545.7879589999998</v>
      </c>
      <c r="G3539" s="66" t="s">
        <v>106</v>
      </c>
      <c r="H3539" s="68">
        <v>9.3693639513381201E-5</v>
      </c>
      <c r="I3539" s="87">
        <v>-0.238524139308052</v>
      </c>
      <c r="J3539" s="69" t="str">
        <f>_xlfn.XLOOKUP(SimpleBB[[#This Row],[customer_code]],'Input  - indicative charges'!$B$13:$B$69,'Input  - indicative charges'!$E$13:$E$69)</f>
        <v>Upper North Island distributor</v>
      </c>
      <c r="K3539" s="70">
        <f t="shared" si="55"/>
        <v>-0.22050448492194513</v>
      </c>
    </row>
    <row r="3540" spans="1:11" x14ac:dyDescent="0.25">
      <c r="A3540" s="65">
        <v>44501</v>
      </c>
      <c r="B3540" s="66" t="s">
        <v>140</v>
      </c>
      <c r="C3540" s="66" t="s">
        <v>137</v>
      </c>
      <c r="D3540" s="67">
        <v>-1976.3899999999901</v>
      </c>
      <c r="E3540" s="66">
        <v>1.2881</v>
      </c>
      <c r="F3540" s="67">
        <v>-2545.7879589999998</v>
      </c>
      <c r="G3540" s="66" t="s">
        <v>108</v>
      </c>
      <c r="H3540" s="68">
        <v>2.22056629426886E-6</v>
      </c>
      <c r="I3540" s="87">
        <v>-5.6530909341109296E-3</v>
      </c>
      <c r="J3540" s="69" t="str">
        <f>_xlfn.XLOOKUP(SimpleBB[[#This Row],[customer_code]],'Input  - indicative charges'!$B$13:$B$69,'Input  - indicative charges'!$E$13:$E$69)</f>
        <v>Lower North Island distributor</v>
      </c>
      <c r="K3540" s="70">
        <f t="shared" si="55"/>
        <v>-5.2260199251077154E-3</v>
      </c>
    </row>
    <row r="3541" spans="1:11" x14ac:dyDescent="0.25">
      <c r="A3541" s="65">
        <v>44501</v>
      </c>
      <c r="B3541" s="66" t="s">
        <v>140</v>
      </c>
      <c r="C3541" s="66" t="s">
        <v>137</v>
      </c>
      <c r="D3541" s="67">
        <v>-1976.3899999999901</v>
      </c>
      <c r="E3541" s="66">
        <v>1.2881</v>
      </c>
      <c r="F3541" s="67">
        <v>-2545.7879589999998</v>
      </c>
      <c r="G3541" s="66" t="s">
        <v>110</v>
      </c>
      <c r="H3541" s="68">
        <v>2.61463377950226E-7</v>
      </c>
      <c r="I3541" s="87">
        <v>-6.6563031930515096E-4</v>
      </c>
      <c r="J3541" s="69" t="str">
        <f>_xlfn.XLOOKUP(SimpleBB[[#This Row],[customer_code]],'Input  - indicative charges'!$B$13:$B$69,'Input  - indicative charges'!$E$13:$E$69)</f>
        <v>Lower South Island distributor</v>
      </c>
      <c r="K3541" s="70">
        <f t="shared" si="55"/>
        <v>-6.1534430491017999E-4</v>
      </c>
    </row>
    <row r="3542" spans="1:11" x14ac:dyDescent="0.25">
      <c r="A3542" s="65">
        <v>44501</v>
      </c>
      <c r="B3542" s="66" t="s">
        <v>140</v>
      </c>
      <c r="C3542" s="66" t="s">
        <v>137</v>
      </c>
      <c r="D3542" s="67">
        <v>-1976.3899999999901</v>
      </c>
      <c r="E3542" s="66">
        <v>1.2881</v>
      </c>
      <c r="F3542" s="67">
        <v>-2545.7879589999998</v>
      </c>
      <c r="G3542" s="66" t="s">
        <v>112</v>
      </c>
      <c r="H3542" s="68">
        <v>6.5047116279893999E-3</v>
      </c>
      <c r="I3542" s="87">
        <v>-16.559616539302699</v>
      </c>
      <c r="J3542" s="69" t="str">
        <f>_xlfn.XLOOKUP(SimpleBB[[#This Row],[customer_code]],'Input  - indicative charges'!$B$13:$B$69,'Input  - indicative charges'!$E$13:$E$69)</f>
        <v>North Island generation</v>
      </c>
      <c r="K3542" s="70">
        <f t="shared" si="55"/>
        <v>-15.308596128243529</v>
      </c>
    </row>
    <row r="3543" spans="1:11" x14ac:dyDescent="0.25">
      <c r="A3543" s="65">
        <v>44501</v>
      </c>
      <c r="B3543" s="66" t="s">
        <v>140</v>
      </c>
      <c r="C3543" s="66" t="s">
        <v>137</v>
      </c>
      <c r="D3543" s="67">
        <v>-1976.3899999999901</v>
      </c>
      <c r="E3543" s="66">
        <v>1.2881</v>
      </c>
      <c r="F3543" s="67">
        <v>-2545.7879589999998</v>
      </c>
      <c r="G3543" s="66" t="s">
        <v>114</v>
      </c>
      <c r="H3543" s="68">
        <v>1.5736084948802E-3</v>
      </c>
      <c r="I3543" s="87">
        <v>-4.0060735584461398</v>
      </c>
      <c r="J3543" s="69" t="str">
        <f>_xlfn.XLOOKUP(SimpleBB[[#This Row],[customer_code]],'Input  - indicative charges'!$B$13:$B$69,'Input  - indicative charges'!$E$13:$E$69)</f>
        <v>Lower North Island distributor</v>
      </c>
      <c r="K3543" s="70">
        <f t="shared" si="55"/>
        <v>-3.7034288819872492</v>
      </c>
    </row>
    <row r="3544" spans="1:11" x14ac:dyDescent="0.25">
      <c r="A3544" s="65">
        <v>44501</v>
      </c>
      <c r="B3544" s="66" t="s">
        <v>140</v>
      </c>
      <c r="C3544" s="66" t="s">
        <v>137</v>
      </c>
      <c r="D3544" s="67">
        <v>-1976.3899999999901</v>
      </c>
      <c r="E3544" s="66">
        <v>1.2881</v>
      </c>
      <c r="F3544" s="67">
        <v>-2545.7879589999998</v>
      </c>
      <c r="G3544" s="66" t="s">
        <v>116</v>
      </c>
      <c r="H3544" s="68">
        <v>2.40338082044383E-6</v>
      </c>
      <c r="I3544" s="87">
        <v>-6.1184979535774597E-3</v>
      </c>
      <c r="J3544" s="69" t="str">
        <f>_xlfn.XLOOKUP(SimpleBB[[#This Row],[customer_code]],'Input  - indicative charges'!$B$13:$B$69,'Input  - indicative charges'!$E$13:$E$69)</f>
        <v>Major Industrial</v>
      </c>
      <c r="K3544" s="70">
        <f t="shared" si="55"/>
        <v>-5.6562670917225224E-3</v>
      </c>
    </row>
    <row r="3545" spans="1:11" x14ac:dyDescent="0.25">
      <c r="A3545" s="65">
        <v>44501</v>
      </c>
      <c r="B3545" s="66" t="s">
        <v>140</v>
      </c>
      <c r="C3545" s="66" t="s">
        <v>137</v>
      </c>
      <c r="D3545" s="67">
        <v>-1976.3899999999901</v>
      </c>
      <c r="E3545" s="66">
        <v>1.2881</v>
      </c>
      <c r="F3545" s="67">
        <v>-2545.7879589999998</v>
      </c>
      <c r="G3545" s="66" t="s">
        <v>118</v>
      </c>
      <c r="H3545" s="68">
        <v>1.49723505300722E-7</v>
      </c>
      <c r="I3545" s="87">
        <v>-3.8116429697385E-4</v>
      </c>
      <c r="J3545" s="69" t="str">
        <f>_xlfn.XLOOKUP(SimpleBB[[#This Row],[customer_code]],'Input  - indicative charges'!$B$13:$B$69,'Input  - indicative charges'!$E$13:$E$69)</f>
        <v>Upper South Island distributor</v>
      </c>
      <c r="K3545" s="70">
        <f t="shared" si="55"/>
        <v>-3.5236868360022144E-4</v>
      </c>
    </row>
    <row r="3546" spans="1:11" x14ac:dyDescent="0.25">
      <c r="A3546" s="65">
        <v>44501</v>
      </c>
      <c r="B3546" s="66" t="s">
        <v>140</v>
      </c>
      <c r="C3546" s="66" t="s">
        <v>137</v>
      </c>
      <c r="D3546" s="67">
        <v>-1976.3899999999901</v>
      </c>
      <c r="E3546" s="66">
        <v>1.2881</v>
      </c>
      <c r="F3546" s="67">
        <v>-2545.7879589999998</v>
      </c>
      <c r="G3546" s="66" t="s">
        <v>120</v>
      </c>
      <c r="H3546" s="68">
        <v>4.6751421048887296E-6</v>
      </c>
      <c r="I3546" s="87">
        <v>-1.19019204772396E-2</v>
      </c>
      <c r="J3546" s="69" t="str">
        <f>_xlfn.XLOOKUP(SimpleBB[[#This Row],[customer_code]],'Input  - indicative charges'!$B$13:$B$69,'Input  - indicative charges'!$E$13:$E$69)</f>
        <v>Lower North Island distributor</v>
      </c>
      <c r="K3546" s="70">
        <f t="shared" si="55"/>
        <v>-1.1002772516144553E-2</v>
      </c>
    </row>
    <row r="3547" spans="1:11" x14ac:dyDescent="0.25">
      <c r="A3547" s="65">
        <v>44501</v>
      </c>
      <c r="B3547" s="66" t="s">
        <v>140</v>
      </c>
      <c r="C3547" s="66" t="s">
        <v>137</v>
      </c>
      <c r="D3547" s="67">
        <v>-1976.3899999999901</v>
      </c>
      <c r="E3547" s="66">
        <v>1.2881</v>
      </c>
      <c r="F3547" s="67">
        <v>-2545.7879589999998</v>
      </c>
      <c r="G3547" s="66" t="s">
        <v>241</v>
      </c>
      <c r="H3547" s="68">
        <v>6.9665199608234601E-4</v>
      </c>
      <c r="I3547" s="87">
        <v>-1.77352826323975</v>
      </c>
      <c r="J3547" s="69" t="str">
        <f>_xlfn.XLOOKUP(SimpleBB[[#This Row],[customer_code]],'Input  - indicative charges'!$B$13:$B$69,'Input  - indicative charges'!$E$13:$E$69)</f>
        <v>North Island generation</v>
      </c>
      <c r="K3547" s="70">
        <f t="shared" si="55"/>
        <v>-1.6395444809681423</v>
      </c>
    </row>
    <row r="3548" spans="1:11" x14ac:dyDescent="0.25">
      <c r="A3548" s="65">
        <v>44531</v>
      </c>
      <c r="B3548" s="66" t="s">
        <v>140</v>
      </c>
      <c r="C3548" s="66" t="s">
        <v>137</v>
      </c>
      <c r="D3548" s="67">
        <v>28270.76</v>
      </c>
      <c r="E3548" s="66">
        <v>1.2383</v>
      </c>
      <c r="F3548" s="67">
        <v>35007.682107999899</v>
      </c>
      <c r="G3548" s="66" t="s">
        <v>8</v>
      </c>
      <c r="H3548" s="68">
        <v>8.4526024267668802E-7</v>
      </c>
      <c r="I3548" s="87">
        <v>2.9590601874156401E-2</v>
      </c>
      <c r="J3548" s="69" t="str">
        <f>_xlfn.XLOOKUP(SimpleBB[[#This Row],[customer_code]],'Input  - indicative charges'!$B$13:$B$69,'Input  - indicative charges'!$E$13:$E$69)</f>
        <v>Lower South Island distributor</v>
      </c>
      <c r="K3548" s="70">
        <f t="shared" si="55"/>
        <v>2.735513664872467E-2</v>
      </c>
    </row>
    <row r="3549" spans="1:11" x14ac:dyDescent="0.25">
      <c r="A3549" s="65">
        <v>44531</v>
      </c>
      <c r="B3549" s="66" t="s">
        <v>140</v>
      </c>
      <c r="C3549" s="66" t="s">
        <v>137</v>
      </c>
      <c r="D3549" s="67">
        <v>28270.76</v>
      </c>
      <c r="E3549" s="66">
        <v>1.2383</v>
      </c>
      <c r="F3549" s="67">
        <v>35007.682107999899</v>
      </c>
      <c r="G3549" s="66" t="s">
        <v>10</v>
      </c>
      <c r="H3549" s="68">
        <v>5.2183262362289202E-8</v>
      </c>
      <c r="I3549" s="87">
        <v>1.82681506013738E-3</v>
      </c>
      <c r="J3549" s="69" t="str">
        <f>_xlfn.XLOOKUP(SimpleBB[[#This Row],[customer_code]],'Input  - indicative charges'!$B$13:$B$69,'Input  - indicative charges'!$E$13:$E$69)</f>
        <v>Upper South Island distributor</v>
      </c>
      <c r="K3549" s="70">
        <f t="shared" si="55"/>
        <v>1.688805648987188E-3</v>
      </c>
    </row>
    <row r="3550" spans="1:11" x14ac:dyDescent="0.25">
      <c r="A3550" s="65">
        <v>44531</v>
      </c>
      <c r="B3550" s="66" t="s">
        <v>140</v>
      </c>
      <c r="C3550" s="66" t="s">
        <v>137</v>
      </c>
      <c r="D3550" s="67">
        <v>28270.76</v>
      </c>
      <c r="E3550" s="66">
        <v>1.2383</v>
      </c>
      <c r="F3550" s="67">
        <v>35007.682107999899</v>
      </c>
      <c r="G3550" s="66" t="s">
        <v>12</v>
      </c>
      <c r="H3550" s="68">
        <v>4.6739306423901602E-7</v>
      </c>
      <c r="I3550" s="87">
        <v>1.6362347812363402E-2</v>
      </c>
      <c r="J3550" s="69" t="str">
        <f>_xlfn.XLOOKUP(SimpleBB[[#This Row],[customer_code]],'Input  - indicative charges'!$B$13:$B$69,'Input  - indicative charges'!$E$13:$E$69)</f>
        <v>Lower North Island distributor</v>
      </c>
      <c r="K3550" s="70">
        <f t="shared" si="55"/>
        <v>1.5126230355323669E-2</v>
      </c>
    </row>
    <row r="3551" spans="1:11" x14ac:dyDescent="0.25">
      <c r="A3551" s="65">
        <v>44531</v>
      </c>
      <c r="B3551" s="66" t="s">
        <v>140</v>
      </c>
      <c r="C3551" s="66" t="s">
        <v>137</v>
      </c>
      <c r="D3551" s="67">
        <v>28270.76</v>
      </c>
      <c r="E3551" s="66">
        <v>1.2383</v>
      </c>
      <c r="F3551" s="67">
        <v>35007.682107999899</v>
      </c>
      <c r="G3551" s="66" t="s">
        <v>14</v>
      </c>
      <c r="H3551" s="68">
        <v>3.8507474209875404E-6</v>
      </c>
      <c r="I3551" s="87">
        <v>0.13480574159213199</v>
      </c>
      <c r="J3551" s="69" t="str">
        <f>_xlfn.XLOOKUP(SimpleBB[[#This Row],[customer_code]],'Input  - indicative charges'!$B$13:$B$69,'Input  - indicative charges'!$E$13:$E$69)</f>
        <v>Upper North Island distributor</v>
      </c>
      <c r="K3551" s="70">
        <f t="shared" si="55"/>
        <v>0.12462164500635281</v>
      </c>
    </row>
    <row r="3552" spans="1:11" x14ac:dyDescent="0.25">
      <c r="A3552" s="65">
        <v>44531</v>
      </c>
      <c r="B3552" s="66" t="s">
        <v>140</v>
      </c>
      <c r="C3552" s="66" t="s">
        <v>137</v>
      </c>
      <c r="D3552" s="67">
        <v>28270.76</v>
      </c>
      <c r="E3552" s="66">
        <v>1.2383</v>
      </c>
      <c r="F3552" s="67">
        <v>35007.682107999899</v>
      </c>
      <c r="G3552" s="66" t="s">
        <v>16</v>
      </c>
      <c r="H3552" s="68">
        <v>8.9316118287521798E-2</v>
      </c>
      <c r="I3552" s="87">
        <v>3126.7502761300898</v>
      </c>
      <c r="J3552" s="69" t="str">
        <f>_xlfn.XLOOKUP(SimpleBB[[#This Row],[customer_code]],'Input  - indicative charges'!$B$13:$B$69,'Input  - indicative charges'!$E$13:$E$69)</f>
        <v>South Island generation</v>
      </c>
      <c r="K3552" s="70">
        <f t="shared" si="55"/>
        <v>2890.5353609815566</v>
      </c>
    </row>
    <row r="3553" spans="1:11" x14ac:dyDescent="0.25">
      <c r="A3553" s="65">
        <v>44531</v>
      </c>
      <c r="B3553" s="66" t="s">
        <v>140</v>
      </c>
      <c r="C3553" s="66" t="s">
        <v>137</v>
      </c>
      <c r="D3553" s="67">
        <v>28270.76</v>
      </c>
      <c r="E3553" s="66">
        <v>1.2383</v>
      </c>
      <c r="F3553" s="67">
        <v>35007.682107999899</v>
      </c>
      <c r="G3553" s="66" t="s">
        <v>19</v>
      </c>
      <c r="H3553" s="68">
        <v>8.6624663241262098E-5</v>
      </c>
      <c r="I3553" s="87">
        <v>3.0325286734626502</v>
      </c>
      <c r="J3553" s="69" t="str">
        <f>_xlfn.XLOOKUP(SimpleBB[[#This Row],[customer_code]],'Input  - indicative charges'!$B$13:$B$69,'Input  - indicative charges'!$E$13:$E$69)</f>
        <v>Lower South Island distributor</v>
      </c>
      <c r="K3553" s="70">
        <f t="shared" si="55"/>
        <v>2.8034318668657199</v>
      </c>
    </row>
    <row r="3554" spans="1:11" x14ac:dyDescent="0.25">
      <c r="A3554" s="65">
        <v>44531</v>
      </c>
      <c r="B3554" s="66" t="s">
        <v>140</v>
      </c>
      <c r="C3554" s="66" t="s">
        <v>137</v>
      </c>
      <c r="D3554" s="67">
        <v>28270.76</v>
      </c>
      <c r="E3554" s="66">
        <v>1.2383</v>
      </c>
      <c r="F3554" s="67">
        <v>35007.682107999899</v>
      </c>
      <c r="G3554" s="66" t="s">
        <v>21</v>
      </c>
      <c r="H3554" s="68">
        <v>5.1619629619506199E-7</v>
      </c>
      <c r="I3554" s="87">
        <v>1.80708358425237E-2</v>
      </c>
      <c r="J3554" s="69" t="str">
        <f>_xlfn.XLOOKUP(SimpleBB[[#This Row],[customer_code]],'Input  - indicative charges'!$B$13:$B$69,'Input  - indicative charges'!$E$13:$E$69)</f>
        <v>Upper South Island distributor</v>
      </c>
      <c r="K3554" s="70">
        <f t="shared" si="55"/>
        <v>1.6705648162589133E-2</v>
      </c>
    </row>
    <row r="3555" spans="1:11" x14ac:dyDescent="0.25">
      <c r="A3555" s="65">
        <v>44531</v>
      </c>
      <c r="B3555" s="66" t="s">
        <v>140</v>
      </c>
      <c r="C3555" s="66" t="s">
        <v>137</v>
      </c>
      <c r="D3555" s="67">
        <v>28270.76</v>
      </c>
      <c r="E3555" s="66">
        <v>1.2383</v>
      </c>
      <c r="F3555" s="67">
        <v>35007.682107999899</v>
      </c>
      <c r="G3555" s="66" t="s">
        <v>23</v>
      </c>
      <c r="H3555" s="68">
        <v>6.7021544222215595E-2</v>
      </c>
      <c r="I3555" s="87">
        <v>2346.26891451858</v>
      </c>
      <c r="J3555" s="69" t="str">
        <f>_xlfn.XLOOKUP(SimpleBB[[#This Row],[customer_code]],'Input  - indicative charges'!$B$13:$B$69,'Input  - indicative charges'!$E$13:$E$69)</f>
        <v>Lower North Island distributor</v>
      </c>
      <c r="K3555" s="70">
        <f t="shared" si="55"/>
        <v>2169.0166034563103</v>
      </c>
    </row>
    <row r="3556" spans="1:11" x14ac:dyDescent="0.25">
      <c r="A3556" s="65">
        <v>44531</v>
      </c>
      <c r="B3556" s="66" t="s">
        <v>140</v>
      </c>
      <c r="C3556" s="66" t="s">
        <v>137</v>
      </c>
      <c r="D3556" s="67">
        <v>28270.76</v>
      </c>
      <c r="E3556" s="66">
        <v>1.2383</v>
      </c>
      <c r="F3556" s="67">
        <v>35007.682107999899</v>
      </c>
      <c r="G3556" s="66" t="s">
        <v>25</v>
      </c>
      <c r="H3556" s="68">
        <v>0.120360044439981</v>
      </c>
      <c r="I3556" s="87">
        <v>4213.5261742596304</v>
      </c>
      <c r="J3556" s="69" t="str">
        <f>_xlfn.XLOOKUP(SimpleBB[[#This Row],[customer_code]],'Input  - indicative charges'!$B$13:$B$69,'Input  - indicative charges'!$E$13:$E$69)</f>
        <v>North Island generation</v>
      </c>
      <c r="K3556" s="70">
        <f t="shared" si="55"/>
        <v>3895.2091870262525</v>
      </c>
    </row>
    <row r="3557" spans="1:11" x14ac:dyDescent="0.25">
      <c r="A3557" s="65">
        <v>44531</v>
      </c>
      <c r="B3557" s="66" t="s">
        <v>140</v>
      </c>
      <c r="C3557" s="66" t="s">
        <v>137</v>
      </c>
      <c r="D3557" s="67">
        <v>28270.76</v>
      </c>
      <c r="E3557" s="66">
        <v>1.2383</v>
      </c>
      <c r="F3557" s="67">
        <v>35007.682107999899</v>
      </c>
      <c r="G3557" s="66" t="s">
        <v>27</v>
      </c>
      <c r="H3557" s="68">
        <v>1.61966859824516E-5</v>
      </c>
      <c r="I3557" s="87">
        <v>0.56700843407676504</v>
      </c>
      <c r="J3557" s="69" t="str">
        <f>_xlfn.XLOOKUP(SimpleBB[[#This Row],[customer_code]],'Input  - indicative charges'!$B$13:$B$69,'Input  - indicative charges'!$E$13:$E$69)</f>
        <v>Lower North Island distributor</v>
      </c>
      <c r="K3557" s="70">
        <f t="shared" si="55"/>
        <v>0.52417295400455566</v>
      </c>
    </row>
    <row r="3558" spans="1:11" x14ac:dyDescent="0.25">
      <c r="A3558" s="65">
        <v>44531</v>
      </c>
      <c r="B3558" s="66" t="s">
        <v>140</v>
      </c>
      <c r="C3558" s="66" t="s">
        <v>137</v>
      </c>
      <c r="D3558" s="67">
        <v>28270.76</v>
      </c>
      <c r="E3558" s="66">
        <v>1.2383</v>
      </c>
      <c r="F3558" s="67">
        <v>35007.682107999899</v>
      </c>
      <c r="G3558" s="66" t="s">
        <v>29</v>
      </c>
      <c r="H3558" s="68">
        <v>4.0983323889937301E-5</v>
      </c>
      <c r="I3558" s="87">
        <v>1.4347311744681199</v>
      </c>
      <c r="J3558" s="69" t="str">
        <f>_xlfn.XLOOKUP(SimpleBB[[#This Row],[customer_code]],'Input  - indicative charges'!$B$13:$B$69,'Input  - indicative charges'!$E$13:$E$69)</f>
        <v>Lower North Island distributor</v>
      </c>
      <c r="K3558" s="70">
        <f t="shared" si="55"/>
        <v>1.3263423129638372</v>
      </c>
    </row>
    <row r="3559" spans="1:11" x14ac:dyDescent="0.25">
      <c r="A3559" s="65">
        <v>44531</v>
      </c>
      <c r="B3559" s="66" t="s">
        <v>140</v>
      </c>
      <c r="C3559" s="66" t="s">
        <v>137</v>
      </c>
      <c r="D3559" s="67">
        <v>28270.76</v>
      </c>
      <c r="E3559" s="66">
        <v>1.2383</v>
      </c>
      <c r="F3559" s="67">
        <v>35007.682107999899</v>
      </c>
      <c r="G3559" s="66" t="s">
        <v>31</v>
      </c>
      <c r="H3559" s="68">
        <v>8.1476709090069204E-5</v>
      </c>
      <c r="I3559" s="87">
        <v>2.85231073103113</v>
      </c>
      <c r="J3559" s="69" t="str">
        <f>_xlfn.XLOOKUP(SimpleBB[[#This Row],[customer_code]],'Input  - indicative charges'!$B$13:$B$69,'Input  - indicative charges'!$E$13:$E$69)</f>
        <v>Major Industrial</v>
      </c>
      <c r="K3559" s="70">
        <f t="shared" si="55"/>
        <v>2.6368287520412168</v>
      </c>
    </row>
    <row r="3560" spans="1:11" x14ac:dyDescent="0.25">
      <c r="A3560" s="65">
        <v>44531</v>
      </c>
      <c r="B3560" s="66" t="s">
        <v>140</v>
      </c>
      <c r="C3560" s="66" t="s">
        <v>137</v>
      </c>
      <c r="D3560" s="67">
        <v>28270.76</v>
      </c>
      <c r="E3560" s="66">
        <v>1.2383</v>
      </c>
      <c r="F3560" s="67">
        <v>35007.682107999899</v>
      </c>
      <c r="G3560" s="66" t="s">
        <v>34</v>
      </c>
      <c r="H3560" s="68">
        <v>2.5019652928997502E-7</v>
      </c>
      <c r="I3560" s="87">
        <v>8.7588005619083607E-3</v>
      </c>
      <c r="J3560" s="69" t="str">
        <f>_xlfn.XLOOKUP(SimpleBB[[#This Row],[customer_code]],'Input  - indicative charges'!$B$13:$B$69,'Input  - indicative charges'!$E$13:$E$69)</f>
        <v>Major Industrial</v>
      </c>
      <c r="K3560" s="70">
        <f t="shared" si="55"/>
        <v>8.0971041842575007E-3</v>
      </c>
    </row>
    <row r="3561" spans="1:11" x14ac:dyDescent="0.25">
      <c r="A3561" s="65">
        <v>44531</v>
      </c>
      <c r="B3561" s="66" t="s">
        <v>140</v>
      </c>
      <c r="C3561" s="66" t="s">
        <v>137</v>
      </c>
      <c r="D3561" s="67">
        <v>28270.76</v>
      </c>
      <c r="E3561" s="66">
        <v>1.2383</v>
      </c>
      <c r="F3561" s="67">
        <v>35007.682107999899</v>
      </c>
      <c r="G3561" s="66" t="s">
        <v>36</v>
      </c>
      <c r="H3561" s="68">
        <v>5.1438540041219501E-7</v>
      </c>
      <c r="I3561" s="87">
        <v>1.80074405786264E-2</v>
      </c>
      <c r="J3561" s="69" t="str">
        <f>_xlfn.XLOOKUP(SimpleBB[[#This Row],[customer_code]],'Input  - indicative charges'!$B$13:$B$69,'Input  - indicative charges'!$E$13:$E$69)</f>
        <v>Upper South Island distributor</v>
      </c>
      <c r="K3561" s="70">
        <f t="shared" si="55"/>
        <v>1.664704218646983E-2</v>
      </c>
    </row>
    <row r="3562" spans="1:11" x14ac:dyDescent="0.25">
      <c r="A3562" s="65">
        <v>44531</v>
      </c>
      <c r="B3562" s="66" t="s">
        <v>140</v>
      </c>
      <c r="C3562" s="66" t="s">
        <v>137</v>
      </c>
      <c r="D3562" s="67">
        <v>28270.76</v>
      </c>
      <c r="E3562" s="66">
        <v>1.2383</v>
      </c>
      <c r="F3562" s="67">
        <v>35007.682107999899</v>
      </c>
      <c r="G3562" s="66" t="s">
        <v>38</v>
      </c>
      <c r="H3562" s="68">
        <v>1.21608877444134E-4</v>
      </c>
      <c r="I3562" s="87">
        <v>4.2572449230749996</v>
      </c>
      <c r="J3562" s="69" t="str">
        <f>_xlfn.XLOOKUP(SimpleBB[[#This Row],[customer_code]],'Input  - indicative charges'!$B$13:$B$69,'Input  - indicative charges'!$E$13:$E$69)</f>
        <v>North Island generation</v>
      </c>
      <c r="K3562" s="70">
        <f t="shared" si="55"/>
        <v>3.9356251391262398</v>
      </c>
    </row>
    <row r="3563" spans="1:11" x14ac:dyDescent="0.25">
      <c r="A3563" s="65">
        <v>44531</v>
      </c>
      <c r="B3563" s="66" t="s">
        <v>140</v>
      </c>
      <c r="C3563" s="66" t="s">
        <v>137</v>
      </c>
      <c r="D3563" s="67">
        <v>28270.76</v>
      </c>
      <c r="E3563" s="66">
        <v>1.2383</v>
      </c>
      <c r="F3563" s="67">
        <v>35007.682107999899</v>
      </c>
      <c r="G3563" s="66" t="s">
        <v>40</v>
      </c>
      <c r="H3563" s="68">
        <v>7.8022811284048303E-7</v>
      </c>
      <c r="I3563" s="87">
        <v>2.7313977746044299E-2</v>
      </c>
      <c r="J3563" s="69" t="str">
        <f>_xlfn.XLOOKUP(SimpleBB[[#This Row],[customer_code]],'Input  - indicative charges'!$B$13:$B$69,'Input  - indicative charges'!$E$13:$E$69)</f>
        <v>North Island generation</v>
      </c>
      <c r="K3563" s="70">
        <f t="shared" si="55"/>
        <v>2.5250503414593613E-2</v>
      </c>
    </row>
    <row r="3564" spans="1:11" x14ac:dyDescent="0.25">
      <c r="A3564" s="65">
        <v>44531</v>
      </c>
      <c r="B3564" s="66" t="s">
        <v>140</v>
      </c>
      <c r="C3564" s="66" t="s">
        <v>137</v>
      </c>
      <c r="D3564" s="67">
        <v>28270.76</v>
      </c>
      <c r="E3564" s="66">
        <v>1.2383</v>
      </c>
      <c r="F3564" s="67">
        <v>35007.682107999899</v>
      </c>
      <c r="G3564" s="66" t="s">
        <v>42</v>
      </c>
      <c r="H3564" s="68">
        <v>4.0787403250716003E-2</v>
      </c>
      <c r="I3564" s="87">
        <v>1427.87244701187</v>
      </c>
      <c r="J3564" s="69" t="str">
        <f>_xlfn.XLOOKUP(SimpleBB[[#This Row],[customer_code]],'Input  - indicative charges'!$B$13:$B$69,'Input  - indicative charges'!$E$13:$E$69)</f>
        <v>South Island generation</v>
      </c>
      <c r="K3564" s="70">
        <f t="shared" si="55"/>
        <v>1320.0017380880709</v>
      </c>
    </row>
    <row r="3565" spans="1:11" x14ac:dyDescent="0.25">
      <c r="A3565" s="65">
        <v>44531</v>
      </c>
      <c r="B3565" s="66" t="s">
        <v>140</v>
      </c>
      <c r="C3565" s="66" t="s">
        <v>137</v>
      </c>
      <c r="D3565" s="67">
        <v>28270.76</v>
      </c>
      <c r="E3565" s="66">
        <v>1.2383</v>
      </c>
      <c r="F3565" s="67">
        <v>35007.682107999899</v>
      </c>
      <c r="G3565" s="66" t="s">
        <v>44</v>
      </c>
      <c r="H3565" s="68">
        <v>1.9341044489120101E-7</v>
      </c>
      <c r="I3565" s="87">
        <v>6.77085137111803E-3</v>
      </c>
      <c r="J3565" s="69" t="str">
        <f>_xlfn.XLOOKUP(SimpleBB[[#This Row],[customer_code]],'Input  - indicative charges'!$B$13:$B$69,'Input  - indicative charges'!$E$13:$E$69)</f>
        <v>Major Industrial</v>
      </c>
      <c r="K3565" s="70">
        <f t="shared" si="55"/>
        <v>6.2593375177982542E-3</v>
      </c>
    </row>
    <row r="3566" spans="1:11" x14ac:dyDescent="0.25">
      <c r="A3566" s="65">
        <v>44531</v>
      </c>
      <c r="B3566" s="66" t="s">
        <v>140</v>
      </c>
      <c r="C3566" s="66" t="s">
        <v>137</v>
      </c>
      <c r="D3566" s="67">
        <v>28270.76</v>
      </c>
      <c r="E3566" s="66">
        <v>1.2383</v>
      </c>
      <c r="F3566" s="67">
        <v>35007.682107999899</v>
      </c>
      <c r="G3566" s="66" t="s">
        <v>46</v>
      </c>
      <c r="H3566" s="68">
        <v>7.00626534065496E-7</v>
      </c>
      <c r="I3566" s="87">
        <v>2.4527310980994699E-2</v>
      </c>
      <c r="J3566" s="69" t="str">
        <f>_xlfn.XLOOKUP(SimpleBB[[#This Row],[customer_code]],'Input  - indicative charges'!$B$13:$B$69,'Input  - indicative charges'!$E$13:$E$69)</f>
        <v>Upper South Island distributor</v>
      </c>
      <c r="K3566" s="70">
        <f t="shared" si="55"/>
        <v>2.2674359459273524E-2</v>
      </c>
    </row>
    <row r="3567" spans="1:11" x14ac:dyDescent="0.25">
      <c r="A3567" s="65">
        <v>44531</v>
      </c>
      <c r="B3567" s="66" t="s">
        <v>140</v>
      </c>
      <c r="C3567" s="66" t="s">
        <v>137</v>
      </c>
      <c r="D3567" s="67">
        <v>28270.76</v>
      </c>
      <c r="E3567" s="66">
        <v>1.2383</v>
      </c>
      <c r="F3567" s="67">
        <v>35007.682107999899</v>
      </c>
      <c r="G3567" s="66" t="s">
        <v>48</v>
      </c>
      <c r="H3567" s="68">
        <v>5.15400259022048E-2</v>
      </c>
      <c r="I3567" s="87">
        <v>1804.29684262247</v>
      </c>
      <c r="J3567" s="69" t="str">
        <f>_xlfn.XLOOKUP(SimpleBB[[#This Row],[customer_code]],'Input  - indicative charges'!$B$13:$B$69,'Input  - indicative charges'!$E$13:$E$69)</f>
        <v>North Island generation</v>
      </c>
      <c r="K3567" s="70">
        <f t="shared" si="55"/>
        <v>1667.988603094517</v>
      </c>
    </row>
    <row r="3568" spans="1:11" x14ac:dyDescent="0.25">
      <c r="A3568" s="65">
        <v>44531</v>
      </c>
      <c r="B3568" s="66" t="s">
        <v>140</v>
      </c>
      <c r="C3568" s="66" t="s">
        <v>137</v>
      </c>
      <c r="D3568" s="67">
        <v>28270.76</v>
      </c>
      <c r="E3568" s="66">
        <v>1.2383</v>
      </c>
      <c r="F3568" s="67">
        <v>35007.682107999899</v>
      </c>
      <c r="G3568" s="66" t="s">
        <v>50</v>
      </c>
      <c r="H3568" s="68">
        <v>1.08574885820575E-2</v>
      </c>
      <c r="I3568" s="87">
        <v>380.09550877190799</v>
      </c>
      <c r="J3568" s="69" t="str">
        <f>_xlfn.XLOOKUP(SimpleBB[[#This Row],[customer_code]],'Input  - indicative charges'!$B$13:$B$69,'Input  - indicative charges'!$E$13:$E$69)</f>
        <v>North Island generation</v>
      </c>
      <c r="K3568" s="70">
        <f t="shared" si="55"/>
        <v>351.38063856359099</v>
      </c>
    </row>
    <row r="3569" spans="1:11" x14ac:dyDescent="0.25">
      <c r="A3569" s="65">
        <v>44531</v>
      </c>
      <c r="B3569" s="66" t="s">
        <v>140</v>
      </c>
      <c r="C3569" s="66" t="s">
        <v>137</v>
      </c>
      <c r="D3569" s="67">
        <v>28270.76</v>
      </c>
      <c r="E3569" s="66">
        <v>1.2383</v>
      </c>
      <c r="F3569" s="67">
        <v>35007.682107999899</v>
      </c>
      <c r="G3569" s="66" t="s">
        <v>52</v>
      </c>
      <c r="H3569" s="68">
        <v>2.1925043255719898E-2</v>
      </c>
      <c r="I3569" s="87">
        <v>767.54494450039397</v>
      </c>
      <c r="J3569" s="69" t="str">
        <f>_xlfn.XLOOKUP(SimpleBB[[#This Row],[customer_code]],'Input  - indicative charges'!$B$13:$B$69,'Input  - indicative charges'!$E$13:$E$69)</f>
        <v>North Island generation</v>
      </c>
      <c r="K3569" s="70">
        <f t="shared" si="55"/>
        <v>709.5596409339563</v>
      </c>
    </row>
    <row r="3570" spans="1:11" x14ac:dyDescent="0.25">
      <c r="A3570" s="65">
        <v>44531</v>
      </c>
      <c r="B3570" s="66" t="s">
        <v>140</v>
      </c>
      <c r="C3570" s="66" t="s">
        <v>137</v>
      </c>
      <c r="D3570" s="67">
        <v>28270.76</v>
      </c>
      <c r="E3570" s="66">
        <v>1.2383</v>
      </c>
      <c r="F3570" s="67">
        <v>35007.682107999899</v>
      </c>
      <c r="G3570" s="66" t="s">
        <v>54</v>
      </c>
      <c r="H3570" s="68">
        <v>5.4456996018063303E-8</v>
      </c>
      <c r="I3570" s="87">
        <v>1.90641320515698E-3</v>
      </c>
      <c r="J3570" s="69" t="str">
        <f>_xlfn.XLOOKUP(SimpleBB[[#This Row],[customer_code]],'Input  - indicative charges'!$B$13:$B$69,'Input  - indicative charges'!$E$13:$E$69)</f>
        <v>Upper South Island distributor</v>
      </c>
      <c r="K3570" s="70">
        <f t="shared" si="55"/>
        <v>1.7623904359156978E-3</v>
      </c>
    </row>
    <row r="3571" spans="1:11" x14ac:dyDescent="0.25">
      <c r="A3571" s="65">
        <v>44531</v>
      </c>
      <c r="B3571" s="66" t="s">
        <v>140</v>
      </c>
      <c r="C3571" s="66" t="s">
        <v>137</v>
      </c>
      <c r="D3571" s="67">
        <v>28270.76</v>
      </c>
      <c r="E3571" s="66">
        <v>1.2383</v>
      </c>
      <c r="F3571" s="67">
        <v>35007.682107999899</v>
      </c>
      <c r="G3571" s="66" t="s">
        <v>56</v>
      </c>
      <c r="H3571" s="68">
        <v>1.20431772980121E-5</v>
      </c>
      <c r="I3571" s="87">
        <v>0.421603722419092</v>
      </c>
      <c r="J3571" s="69" t="str">
        <f>_xlfn.XLOOKUP(SimpleBB[[#This Row],[customer_code]],'Input  - indicative charges'!$B$13:$B$69,'Input  - indicative charges'!$E$13:$E$69)</f>
        <v>Upper North Island distributor</v>
      </c>
      <c r="K3571" s="70">
        <f t="shared" si="55"/>
        <v>0.3897530536023962</v>
      </c>
    </row>
    <row r="3572" spans="1:11" x14ac:dyDescent="0.25">
      <c r="A3572" s="65">
        <v>44531</v>
      </c>
      <c r="B3572" s="66" t="s">
        <v>140</v>
      </c>
      <c r="C3572" s="66" t="s">
        <v>137</v>
      </c>
      <c r="D3572" s="67">
        <v>28270.76</v>
      </c>
      <c r="E3572" s="66">
        <v>1.2383</v>
      </c>
      <c r="F3572" s="67">
        <v>35007.682107999899</v>
      </c>
      <c r="G3572" s="66" t="s">
        <v>58</v>
      </c>
      <c r="H3572" s="68">
        <v>1.35320615186597E-2</v>
      </c>
      <c r="I3572" s="87">
        <v>473.72610791113999</v>
      </c>
      <c r="J3572" s="69" t="str">
        <f>_xlfn.XLOOKUP(SimpleBB[[#This Row],[customer_code]],'Input  - indicative charges'!$B$13:$B$69,'Input  - indicative charges'!$E$13:$E$69)</f>
        <v>North Island generation</v>
      </c>
      <c r="K3572" s="70">
        <f t="shared" si="55"/>
        <v>437.93777737571503</v>
      </c>
    </row>
    <row r="3573" spans="1:11" x14ac:dyDescent="0.25">
      <c r="A3573" s="65">
        <v>44531</v>
      </c>
      <c r="B3573" s="66" t="s">
        <v>140</v>
      </c>
      <c r="C3573" s="66" t="s">
        <v>137</v>
      </c>
      <c r="D3573" s="67">
        <v>28270.76</v>
      </c>
      <c r="E3573" s="66">
        <v>1.2383</v>
      </c>
      <c r="F3573" s="67">
        <v>35007.682107999899</v>
      </c>
      <c r="G3573" s="66" t="s">
        <v>60</v>
      </c>
      <c r="H3573" s="68">
        <v>3.70741066651752E-6</v>
      </c>
      <c r="I3573" s="87">
        <v>0.12978785405725299</v>
      </c>
      <c r="J3573" s="69" t="str">
        <f>_xlfn.XLOOKUP(SimpleBB[[#This Row],[customer_code]],'Input  - indicative charges'!$B$13:$B$69,'Input  - indicative charges'!$E$13:$E$69)</f>
        <v>Major Industrial</v>
      </c>
      <c r="K3573" s="70">
        <f t="shared" si="55"/>
        <v>0.11998284111218699</v>
      </c>
    </row>
    <row r="3574" spans="1:11" x14ac:dyDescent="0.25">
      <c r="A3574" s="65">
        <v>44531</v>
      </c>
      <c r="B3574" s="66" t="s">
        <v>140</v>
      </c>
      <c r="C3574" s="66" t="s">
        <v>137</v>
      </c>
      <c r="D3574" s="67">
        <v>28270.76</v>
      </c>
      <c r="E3574" s="66">
        <v>1.2383</v>
      </c>
      <c r="F3574" s="67">
        <v>35007.682107999899</v>
      </c>
      <c r="G3574" s="66" t="s">
        <v>62</v>
      </c>
      <c r="H3574" s="68">
        <v>4.55683249582305E-6</v>
      </c>
      <c r="I3574" s="87">
        <v>0.159524143433177</v>
      </c>
      <c r="J3574" s="69" t="str">
        <f>_xlfn.XLOOKUP(SimpleBB[[#This Row],[customer_code]],'Input  - indicative charges'!$B$13:$B$69,'Input  - indicative charges'!$E$13:$E$69)</f>
        <v>Major Industrial</v>
      </c>
      <c r="K3574" s="70">
        <f t="shared" si="55"/>
        <v>0.14747265908763199</v>
      </c>
    </row>
    <row r="3575" spans="1:11" x14ac:dyDescent="0.25">
      <c r="A3575" s="65">
        <v>44531</v>
      </c>
      <c r="B3575" s="66" t="s">
        <v>140</v>
      </c>
      <c r="C3575" s="66" t="s">
        <v>137</v>
      </c>
      <c r="D3575" s="67">
        <v>28270.76</v>
      </c>
      <c r="E3575" s="66">
        <v>1.2383</v>
      </c>
      <c r="F3575" s="67">
        <v>35007.682107999899</v>
      </c>
      <c r="G3575" s="66" t="s">
        <v>64</v>
      </c>
      <c r="H3575" s="68">
        <v>2.0580580183367101E-7</v>
      </c>
      <c r="I3575" s="87">
        <v>7.2047840865751998E-3</v>
      </c>
      <c r="J3575" s="69" t="str">
        <f>_xlfn.XLOOKUP(SimpleBB[[#This Row],[customer_code]],'Input  - indicative charges'!$B$13:$B$69,'Input  - indicative charges'!$E$13:$E$69)</f>
        <v>Major Industrial</v>
      </c>
      <c r="K3575" s="70">
        <f t="shared" si="55"/>
        <v>6.6604881526574327E-3</v>
      </c>
    </row>
    <row r="3576" spans="1:11" x14ac:dyDescent="0.25">
      <c r="A3576" s="65">
        <v>44531</v>
      </c>
      <c r="B3576" s="66" t="s">
        <v>140</v>
      </c>
      <c r="C3576" s="66" t="s">
        <v>137</v>
      </c>
      <c r="D3576" s="67">
        <v>28270.76</v>
      </c>
      <c r="E3576" s="66">
        <v>1.2383</v>
      </c>
      <c r="F3576" s="67">
        <v>35007.682107999899</v>
      </c>
      <c r="G3576" s="66" t="s">
        <v>66</v>
      </c>
      <c r="H3576" s="68">
        <v>3.66867762423573E-6</v>
      </c>
      <c r="I3576" s="87">
        <v>0.12843190002597701</v>
      </c>
      <c r="J3576" s="69" t="str">
        <f>_xlfn.XLOOKUP(SimpleBB[[#This Row],[customer_code]],'Input  - indicative charges'!$B$13:$B$69,'Input  - indicative charges'!$E$13:$E$69)</f>
        <v>Upper South Island distributor</v>
      </c>
      <c r="K3576" s="70">
        <f t="shared" si="55"/>
        <v>0.11872932460810605</v>
      </c>
    </row>
    <row r="3577" spans="1:11" x14ac:dyDescent="0.25">
      <c r="A3577" s="65">
        <v>44531</v>
      </c>
      <c r="B3577" s="66" t="s">
        <v>140</v>
      </c>
      <c r="C3577" s="66" t="s">
        <v>137</v>
      </c>
      <c r="D3577" s="67">
        <v>28270.76</v>
      </c>
      <c r="E3577" s="66">
        <v>1.2383</v>
      </c>
      <c r="F3577" s="67">
        <v>35007.682107999899</v>
      </c>
      <c r="G3577" s="66" t="s">
        <v>68</v>
      </c>
      <c r="H3577" s="68">
        <v>0.217338297529</v>
      </c>
      <c r="I3577" s="87">
        <v>7608.5100297891804</v>
      </c>
      <c r="J3577" s="69" t="str">
        <f>_xlfn.XLOOKUP(SimpleBB[[#This Row],[customer_code]],'Input  - indicative charges'!$B$13:$B$69,'Input  - indicative charges'!$E$13:$E$69)</f>
        <v>Major Industrial</v>
      </c>
      <c r="K3577" s="70">
        <f t="shared" si="55"/>
        <v>7033.7140299890862</v>
      </c>
    </row>
    <row r="3578" spans="1:11" x14ac:dyDescent="0.25">
      <c r="A3578" s="65">
        <v>44531</v>
      </c>
      <c r="B3578" s="66" t="s">
        <v>140</v>
      </c>
      <c r="C3578" s="66" t="s">
        <v>137</v>
      </c>
      <c r="D3578" s="67">
        <v>28270.76</v>
      </c>
      <c r="E3578" s="66">
        <v>1.2383</v>
      </c>
      <c r="F3578" s="67">
        <v>35007.682107999899</v>
      </c>
      <c r="G3578" s="66" t="s">
        <v>70</v>
      </c>
      <c r="H3578" s="68">
        <v>1.2322327542887401E-4</v>
      </c>
      <c r="I3578" s="87">
        <v>4.3137612545205801</v>
      </c>
      <c r="J3578" s="69" t="str">
        <f>_xlfn.XLOOKUP(SimpleBB[[#This Row],[customer_code]],'Input  - indicative charges'!$B$13:$B$69,'Input  - indicative charges'!$E$13:$E$69)</f>
        <v>Lower North Island distributor</v>
      </c>
      <c r="K3578" s="70">
        <f t="shared" si="55"/>
        <v>3.9878718617901918</v>
      </c>
    </row>
    <row r="3579" spans="1:11" x14ac:dyDescent="0.25">
      <c r="A3579" s="65">
        <v>44531</v>
      </c>
      <c r="B3579" s="66" t="s">
        <v>140</v>
      </c>
      <c r="C3579" s="66" t="s">
        <v>137</v>
      </c>
      <c r="D3579" s="67">
        <v>28270.76</v>
      </c>
      <c r="E3579" s="66">
        <v>1.2383</v>
      </c>
      <c r="F3579" s="67">
        <v>35007.682107999899</v>
      </c>
      <c r="G3579" s="66" t="s">
        <v>72</v>
      </c>
      <c r="H3579" s="68">
        <v>5.7312728448619597E-5</v>
      </c>
      <c r="I3579" s="87">
        <v>2.0063857782714001</v>
      </c>
      <c r="J3579" s="69" t="str">
        <f>_xlfn.XLOOKUP(SimpleBB[[#This Row],[customer_code]],'Input  - indicative charges'!$B$13:$B$69,'Input  - indicative charges'!$E$13:$E$69)</f>
        <v>Lower South Island distributor</v>
      </c>
      <c r="K3579" s="70">
        <f t="shared" si="55"/>
        <v>1.8548104350187928</v>
      </c>
    </row>
    <row r="3580" spans="1:11" x14ac:dyDescent="0.25">
      <c r="A3580" s="65">
        <v>44531</v>
      </c>
      <c r="B3580" s="66" t="s">
        <v>140</v>
      </c>
      <c r="C3580" s="66" t="s">
        <v>137</v>
      </c>
      <c r="D3580" s="67">
        <v>28270.76</v>
      </c>
      <c r="E3580" s="66">
        <v>1.2383</v>
      </c>
      <c r="F3580" s="67">
        <v>35007.682107999899</v>
      </c>
      <c r="G3580" s="66" t="s">
        <v>74</v>
      </c>
      <c r="H3580" s="68">
        <v>2.0631921813275799E-8</v>
      </c>
      <c r="I3580" s="87">
        <v>7.2227576011627199E-4</v>
      </c>
      <c r="J3580" s="69" t="str">
        <f>_xlfn.XLOOKUP(SimpleBB[[#This Row],[customer_code]],'Input  - indicative charges'!$B$13:$B$69,'Input  - indicative charges'!$E$13:$E$69)</f>
        <v>Major Industrial</v>
      </c>
      <c r="K3580" s="70">
        <f t="shared" si="55"/>
        <v>6.6771038318413315E-4</v>
      </c>
    </row>
    <row r="3581" spans="1:11" x14ac:dyDescent="0.25">
      <c r="A3581" s="65">
        <v>44531</v>
      </c>
      <c r="B3581" s="66" t="s">
        <v>140</v>
      </c>
      <c r="C3581" s="66" t="s">
        <v>137</v>
      </c>
      <c r="D3581" s="67">
        <v>28270.76</v>
      </c>
      <c r="E3581" s="66">
        <v>1.2383</v>
      </c>
      <c r="F3581" s="67">
        <v>35007.682107999899</v>
      </c>
      <c r="G3581" s="66" t="s">
        <v>76</v>
      </c>
      <c r="H3581" s="68">
        <v>3.2689185044007102E-7</v>
      </c>
      <c r="I3581" s="87">
        <v>1.1443725983901899E-2</v>
      </c>
      <c r="J3581" s="69" t="str">
        <f>_xlfn.XLOOKUP(SimpleBB[[#This Row],[customer_code]],'Input  - indicative charges'!$B$13:$B$69,'Input  - indicative charges'!$E$13:$E$69)</f>
        <v>Lower North Island distributor</v>
      </c>
      <c r="K3581" s="70">
        <f t="shared" si="55"/>
        <v>1.0579192994840772E-2</v>
      </c>
    </row>
    <row r="3582" spans="1:11" x14ac:dyDescent="0.25">
      <c r="A3582" s="65">
        <v>44531</v>
      </c>
      <c r="B3582" s="66" t="s">
        <v>140</v>
      </c>
      <c r="C3582" s="66" t="s">
        <v>137</v>
      </c>
      <c r="D3582" s="67">
        <v>28270.76</v>
      </c>
      <c r="E3582" s="66">
        <v>1.2383</v>
      </c>
      <c r="F3582" s="67">
        <v>35007.682107999899</v>
      </c>
      <c r="G3582" s="66" t="s">
        <v>78</v>
      </c>
      <c r="H3582" s="68">
        <v>1.8302406467187502E-8</v>
      </c>
      <c r="I3582" s="87">
        <v>6.4072482741470605E-4</v>
      </c>
      <c r="J3582" s="69" t="str">
        <f>_xlfn.XLOOKUP(SimpleBB[[#This Row],[customer_code]],'Input  - indicative charges'!$B$13:$B$69,'Input  - indicative charges'!$E$13:$E$69)</f>
        <v>North Island generation</v>
      </c>
      <c r="K3582" s="70">
        <f t="shared" si="55"/>
        <v>5.9232033477046311E-4</v>
      </c>
    </row>
    <row r="3583" spans="1:11" x14ac:dyDescent="0.25">
      <c r="A3583" s="65">
        <v>44531</v>
      </c>
      <c r="B3583" s="66" t="s">
        <v>140</v>
      </c>
      <c r="C3583" s="66" t="s">
        <v>137</v>
      </c>
      <c r="D3583" s="67">
        <v>28270.76</v>
      </c>
      <c r="E3583" s="66">
        <v>1.2383</v>
      </c>
      <c r="F3583" s="67">
        <v>35007.682107999899</v>
      </c>
      <c r="G3583" s="66" t="s">
        <v>80</v>
      </c>
      <c r="H3583" s="68">
        <v>4.4259541593574497E-9</v>
      </c>
      <c r="I3583" s="87">
        <v>1.5494239623536601E-4</v>
      </c>
      <c r="J3583" s="69" t="str">
        <f>_xlfn.XLOOKUP(SimpleBB[[#This Row],[customer_code]],'Input  - indicative charges'!$B$13:$B$69,'Input  - indicative charges'!$E$13:$E$69)</f>
        <v>Major Industrial</v>
      </c>
      <c r="K3583" s="70">
        <f t="shared" si="55"/>
        <v>1.4323704667193812E-4</v>
      </c>
    </row>
    <row r="3584" spans="1:11" x14ac:dyDescent="0.25">
      <c r="A3584" s="65">
        <v>44531</v>
      </c>
      <c r="B3584" s="66" t="s">
        <v>140</v>
      </c>
      <c r="C3584" s="66" t="s">
        <v>137</v>
      </c>
      <c r="D3584" s="67">
        <v>28270.76</v>
      </c>
      <c r="E3584" s="66">
        <v>1.2383</v>
      </c>
      <c r="F3584" s="67">
        <v>35007.682107999899</v>
      </c>
      <c r="G3584" s="66" t="s">
        <v>82</v>
      </c>
      <c r="H3584" s="68">
        <v>7.7000947389309902E-4</v>
      </c>
      <c r="I3584" s="87">
        <v>26.956246882197899</v>
      </c>
      <c r="J3584" s="69" t="str">
        <f>_xlfn.XLOOKUP(SimpleBB[[#This Row],[customer_code]],'Input  - indicative charges'!$B$13:$B$69,'Input  - indicative charges'!$E$13:$E$69)</f>
        <v>Major Industrial</v>
      </c>
      <c r="K3584" s="70">
        <f t="shared" si="55"/>
        <v>24.919797851198798</v>
      </c>
    </row>
    <row r="3585" spans="1:11" x14ac:dyDescent="0.25">
      <c r="A3585" s="65">
        <v>44531</v>
      </c>
      <c r="B3585" s="66" t="s">
        <v>140</v>
      </c>
      <c r="C3585" s="66" t="s">
        <v>137</v>
      </c>
      <c r="D3585" s="67">
        <v>28270.76</v>
      </c>
      <c r="E3585" s="66">
        <v>1.2383</v>
      </c>
      <c r="F3585" s="67">
        <v>35007.682107999899</v>
      </c>
      <c r="G3585" s="66" t="s">
        <v>84</v>
      </c>
      <c r="H3585" s="68">
        <v>6.6506445990664997E-11</v>
      </c>
      <c r="I3585" s="87">
        <v>2.3282365193740701E-6</v>
      </c>
      <c r="J3585" s="69" t="str">
        <f>_xlfn.XLOOKUP(SimpleBB[[#This Row],[customer_code]],'Input  - indicative charges'!$B$13:$B$69,'Input  - indicative charges'!$E$13:$E$69)</f>
        <v>Major Industrial</v>
      </c>
      <c r="K3585" s="70">
        <f t="shared" si="55"/>
        <v>2.1523464919330745E-6</v>
      </c>
    </row>
    <row r="3586" spans="1:11" x14ac:dyDescent="0.25">
      <c r="A3586" s="65">
        <v>44531</v>
      </c>
      <c r="B3586" s="66" t="s">
        <v>140</v>
      </c>
      <c r="C3586" s="66" t="s">
        <v>137</v>
      </c>
      <c r="D3586" s="67">
        <v>28270.76</v>
      </c>
      <c r="E3586" s="66">
        <v>1.2383</v>
      </c>
      <c r="F3586" s="67">
        <v>35007.682107999899</v>
      </c>
      <c r="G3586" s="66" t="s">
        <v>86</v>
      </c>
      <c r="H3586" s="68">
        <v>8.0028929280304901E-5</v>
      </c>
      <c r="I3586" s="87">
        <v>2.8016273156885201</v>
      </c>
      <c r="J3586" s="69" t="str">
        <f>_xlfn.XLOOKUP(SimpleBB[[#This Row],[customer_code]],'Input  - indicative charges'!$B$13:$B$69,'Input  - indicative charges'!$E$13:$E$69)</f>
        <v>North Island generation</v>
      </c>
      <c r="K3586" s="70">
        <f t="shared" si="55"/>
        <v>2.5899742893162783</v>
      </c>
    </row>
    <row r="3587" spans="1:11" x14ac:dyDescent="0.25">
      <c r="A3587" s="65">
        <v>44531</v>
      </c>
      <c r="B3587" s="66" t="s">
        <v>140</v>
      </c>
      <c r="C3587" s="66" t="s">
        <v>137</v>
      </c>
      <c r="D3587" s="67">
        <v>28270.76</v>
      </c>
      <c r="E3587" s="66">
        <v>1.2383</v>
      </c>
      <c r="F3587" s="67">
        <v>35007.682107999899</v>
      </c>
      <c r="G3587" s="66" t="s">
        <v>88</v>
      </c>
      <c r="H3587" s="68">
        <v>7.8741246023029607E-3</v>
      </c>
      <c r="I3587" s="87">
        <v>275.65485095620397</v>
      </c>
      <c r="J3587" s="69" t="str">
        <f>_xlfn.XLOOKUP(SimpleBB[[#This Row],[customer_code]],'Input  - indicative charges'!$B$13:$B$69,'Input  - indicative charges'!$E$13:$E$69)</f>
        <v>North Island generation</v>
      </c>
      <c r="K3587" s="70">
        <f t="shared" si="55"/>
        <v>254.83010274206416</v>
      </c>
    </row>
    <row r="3588" spans="1:11" x14ac:dyDescent="0.25">
      <c r="A3588" s="65">
        <v>44531</v>
      </c>
      <c r="B3588" s="66" t="s">
        <v>140</v>
      </c>
      <c r="C3588" s="66" t="s">
        <v>137</v>
      </c>
      <c r="D3588" s="67">
        <v>28270.76</v>
      </c>
      <c r="E3588" s="66">
        <v>1.2383</v>
      </c>
      <c r="F3588" s="67">
        <v>35007.682107999899</v>
      </c>
      <c r="G3588" s="66" t="s">
        <v>90</v>
      </c>
      <c r="H3588" s="68">
        <v>6.7056145179411902E-7</v>
      </c>
      <c r="I3588" s="87">
        <v>2.3474802138287499E-2</v>
      </c>
      <c r="J3588" s="69" t="str">
        <f>_xlfn.XLOOKUP(SimpleBB[[#This Row],[customer_code]],'Input  - indicative charges'!$B$13:$B$69,'Input  - indicative charges'!$E$13:$E$69)</f>
        <v>Upper South Island distributor</v>
      </c>
      <c r="K3588" s="70">
        <f t="shared" si="55"/>
        <v>2.1701363933914097E-2</v>
      </c>
    </row>
    <row r="3589" spans="1:11" x14ac:dyDescent="0.25">
      <c r="A3589" s="65">
        <v>44531</v>
      </c>
      <c r="B3589" s="66" t="s">
        <v>140</v>
      </c>
      <c r="C3589" s="66" t="s">
        <v>137</v>
      </c>
      <c r="D3589" s="67">
        <v>28270.76</v>
      </c>
      <c r="E3589" s="66">
        <v>1.2383</v>
      </c>
      <c r="F3589" s="67">
        <v>35007.682107999899</v>
      </c>
      <c r="G3589" s="66" t="s">
        <v>92</v>
      </c>
      <c r="H3589" s="68">
        <v>6.4400443232687295E-5</v>
      </c>
      <c r="I3589" s="87">
        <v>2.25451024430421</v>
      </c>
      <c r="J3589" s="69" t="str">
        <f>_xlfn.XLOOKUP(SimpleBB[[#This Row],[customer_code]],'Input  - indicative charges'!$B$13:$B$69,'Input  - indicative charges'!$E$13:$E$69)</f>
        <v>North Island generation</v>
      </c>
      <c r="K3589" s="70">
        <f t="shared" si="55"/>
        <v>2.0841899759651143</v>
      </c>
    </row>
    <row r="3590" spans="1:11" x14ac:dyDescent="0.25">
      <c r="A3590" s="65">
        <v>44531</v>
      </c>
      <c r="B3590" s="66" t="s">
        <v>140</v>
      </c>
      <c r="C3590" s="66" t="s">
        <v>137</v>
      </c>
      <c r="D3590" s="67">
        <v>28270.76</v>
      </c>
      <c r="E3590" s="66">
        <v>1.2383</v>
      </c>
      <c r="F3590" s="67">
        <v>35007.682107999899</v>
      </c>
      <c r="G3590" s="66" t="s">
        <v>94</v>
      </c>
      <c r="H3590" s="68">
        <v>3.4109433037160199E-4</v>
      </c>
      <c r="I3590" s="87">
        <v>11.9409218864901</v>
      </c>
      <c r="J3590" s="69" t="str">
        <f>_xlfn.XLOOKUP(SimpleBB[[#This Row],[customer_code]],'Input  - indicative charges'!$B$13:$B$69,'Input  - indicative charges'!$E$13:$E$69)</f>
        <v>North Island generation</v>
      </c>
      <c r="K3590" s="70">
        <f t="shared" si="55"/>
        <v>11.038827506985145</v>
      </c>
    </row>
    <row r="3591" spans="1:11" x14ac:dyDescent="0.25">
      <c r="A3591" s="65">
        <v>44531</v>
      </c>
      <c r="B3591" s="66" t="s">
        <v>140</v>
      </c>
      <c r="C3591" s="66" t="s">
        <v>137</v>
      </c>
      <c r="D3591" s="67">
        <v>28270.76</v>
      </c>
      <c r="E3591" s="66">
        <v>1.2383</v>
      </c>
      <c r="F3591" s="67">
        <v>35007.682107999899</v>
      </c>
      <c r="G3591" s="66" t="s">
        <v>96</v>
      </c>
      <c r="H3591" s="68">
        <v>1.57845650821045E-6</v>
      </c>
      <c r="I3591" s="87">
        <v>5.5258103660735303E-2</v>
      </c>
      <c r="J3591" s="69" t="str">
        <f>_xlfn.XLOOKUP(SimpleBB[[#This Row],[customer_code]],'Input  - indicative charges'!$B$13:$B$69,'Input  - indicative charges'!$E$13:$E$69)</f>
        <v>Upper North Island distributor</v>
      </c>
      <c r="K3591" s="70">
        <f t="shared" si="55"/>
        <v>5.1083549534319872E-2</v>
      </c>
    </row>
    <row r="3592" spans="1:11" x14ac:dyDescent="0.25">
      <c r="A3592" s="65">
        <v>44531</v>
      </c>
      <c r="B3592" s="66" t="s">
        <v>140</v>
      </c>
      <c r="C3592" s="66" t="s">
        <v>137</v>
      </c>
      <c r="D3592" s="67">
        <v>28270.76</v>
      </c>
      <c r="E3592" s="66">
        <v>1.2383</v>
      </c>
      <c r="F3592" s="67">
        <v>35007.682107999899</v>
      </c>
      <c r="G3592" s="66" t="s">
        <v>98</v>
      </c>
      <c r="H3592" s="68">
        <v>6.3850655464494402E-6</v>
      </c>
      <c r="I3592" s="87">
        <v>0.22352634488884501</v>
      </c>
      <c r="J3592" s="69" t="str">
        <f>_xlfn.XLOOKUP(SimpleBB[[#This Row],[customer_code]],'Input  - indicative charges'!$B$13:$B$69,'Input  - indicative charges'!$E$13:$E$69)</f>
        <v>Major Industrial</v>
      </c>
      <c r="K3592" s="70">
        <f t="shared" si="55"/>
        <v>0.20663972078123319</v>
      </c>
    </row>
    <row r="3593" spans="1:11" x14ac:dyDescent="0.25">
      <c r="A3593" s="65">
        <v>44531</v>
      </c>
      <c r="B3593" s="66" t="s">
        <v>140</v>
      </c>
      <c r="C3593" s="66" t="s">
        <v>137</v>
      </c>
      <c r="D3593" s="67">
        <v>28270.76</v>
      </c>
      <c r="E3593" s="66">
        <v>1.2383</v>
      </c>
      <c r="F3593" s="67">
        <v>35007.682107999899</v>
      </c>
      <c r="G3593" s="66" t="s">
        <v>100</v>
      </c>
      <c r="H3593" s="68">
        <v>2.9817752684692102E-4</v>
      </c>
      <c r="I3593" s="87">
        <v>10.4385040716066</v>
      </c>
      <c r="J3593" s="69" t="str">
        <f>_xlfn.XLOOKUP(SimpleBB[[#This Row],[customer_code]],'Input  - indicative charges'!$B$13:$B$69,'Input  - indicative charges'!$E$13:$E$69)</f>
        <v>North Island generation</v>
      </c>
      <c r="K3593" s="70">
        <f t="shared" si="55"/>
        <v>9.6499120396890543</v>
      </c>
    </row>
    <row r="3594" spans="1:11" x14ac:dyDescent="0.25">
      <c r="A3594" s="65">
        <v>44531</v>
      </c>
      <c r="B3594" s="66" t="s">
        <v>140</v>
      </c>
      <c r="C3594" s="66" t="s">
        <v>137</v>
      </c>
      <c r="D3594" s="67">
        <v>28270.76</v>
      </c>
      <c r="E3594" s="66">
        <v>1.2383</v>
      </c>
      <c r="F3594" s="67">
        <v>35007.682107999899</v>
      </c>
      <c r="G3594" s="66" t="s">
        <v>102</v>
      </c>
      <c r="H3594" s="68">
        <v>1.9194678174619499E-3</v>
      </c>
      <c r="I3594" s="87">
        <v>67.196119170244501</v>
      </c>
      <c r="J3594" s="69" t="str">
        <f>_xlfn.XLOOKUP(SimpleBB[[#This Row],[customer_code]],'Input  - indicative charges'!$B$13:$B$69,'Input  - indicative charges'!$E$13:$E$69)</f>
        <v>Lower North Island distributor</v>
      </c>
      <c r="K3594" s="70">
        <f t="shared" si="55"/>
        <v>62.1196902308169</v>
      </c>
    </row>
    <row r="3595" spans="1:11" x14ac:dyDescent="0.25">
      <c r="A3595" s="65">
        <v>44531</v>
      </c>
      <c r="B3595" s="66" t="s">
        <v>140</v>
      </c>
      <c r="C3595" s="66" t="s">
        <v>137</v>
      </c>
      <c r="D3595" s="67">
        <v>28270.76</v>
      </c>
      <c r="E3595" s="66">
        <v>1.2383</v>
      </c>
      <c r="F3595" s="67">
        <v>35007.682107999899</v>
      </c>
      <c r="G3595" s="66" t="s">
        <v>104</v>
      </c>
      <c r="H3595" s="68">
        <v>0.346527456200102</v>
      </c>
      <c r="I3595" s="87">
        <v>12131.123028346999</v>
      </c>
      <c r="J3595" s="69" t="str">
        <f>_xlfn.XLOOKUP(SimpleBB[[#This Row],[customer_code]],'Input  - indicative charges'!$B$13:$B$69,'Input  - indicative charges'!$E$13:$E$69)</f>
        <v>Lower North Island distributor</v>
      </c>
      <c r="K3595" s="70">
        <f t="shared" si="55"/>
        <v>11214.659625857423</v>
      </c>
    </row>
    <row r="3596" spans="1:11" x14ac:dyDescent="0.25">
      <c r="A3596" s="65">
        <v>44531</v>
      </c>
      <c r="B3596" s="66" t="s">
        <v>140</v>
      </c>
      <c r="C3596" s="66" t="s">
        <v>137</v>
      </c>
      <c r="D3596" s="67">
        <v>28270.76</v>
      </c>
      <c r="E3596" s="66">
        <v>1.2383</v>
      </c>
      <c r="F3596" s="67">
        <v>35007.682107999899</v>
      </c>
      <c r="G3596" s="66" t="s">
        <v>106</v>
      </c>
      <c r="H3596" s="68">
        <v>9.3693639513381201E-5</v>
      </c>
      <c r="I3596" s="87">
        <v>3.2799971476259899</v>
      </c>
      <c r="J3596" s="69" t="str">
        <f>_xlfn.XLOOKUP(SimpleBB[[#This Row],[customer_code]],'Input  - indicative charges'!$B$13:$B$69,'Input  - indicative charges'!$E$13:$E$69)</f>
        <v>Upper North Island distributor</v>
      </c>
      <c r="K3596" s="70">
        <f t="shared" si="55"/>
        <v>3.0322049738061998</v>
      </c>
    </row>
    <row r="3597" spans="1:11" x14ac:dyDescent="0.25">
      <c r="A3597" s="65">
        <v>44531</v>
      </c>
      <c r="B3597" s="66" t="s">
        <v>140</v>
      </c>
      <c r="C3597" s="66" t="s">
        <v>137</v>
      </c>
      <c r="D3597" s="67">
        <v>28270.76</v>
      </c>
      <c r="E3597" s="66">
        <v>1.2383</v>
      </c>
      <c r="F3597" s="67">
        <v>35007.682107999899</v>
      </c>
      <c r="G3597" s="66" t="s">
        <v>108</v>
      </c>
      <c r="H3597" s="68">
        <v>2.22056629426886E-6</v>
      </c>
      <c r="I3597" s="87">
        <v>7.7736878929504094E-2</v>
      </c>
      <c r="J3597" s="69" t="str">
        <f>_xlfn.XLOOKUP(SimpleBB[[#This Row],[customer_code]],'Input  - indicative charges'!$B$13:$B$69,'Input  - indicative charges'!$E$13:$E$69)</f>
        <v>Lower North Island distributor</v>
      </c>
      <c r="K3597" s="70">
        <f t="shared" si="55"/>
        <v>7.1864132902926106E-2</v>
      </c>
    </row>
    <row r="3598" spans="1:11" x14ac:dyDescent="0.25">
      <c r="A3598" s="65">
        <v>44531</v>
      </c>
      <c r="B3598" s="66" t="s">
        <v>140</v>
      </c>
      <c r="C3598" s="66" t="s">
        <v>137</v>
      </c>
      <c r="D3598" s="67">
        <v>28270.76</v>
      </c>
      <c r="E3598" s="66">
        <v>1.2383</v>
      </c>
      <c r="F3598" s="67">
        <v>35007.682107999899</v>
      </c>
      <c r="G3598" s="66" t="s">
        <v>110</v>
      </c>
      <c r="H3598" s="68">
        <v>2.61463377950226E-7</v>
      </c>
      <c r="I3598" s="87">
        <v>9.1532268181653692E-3</v>
      </c>
      <c r="J3598" s="69" t="str">
        <f>_xlfn.XLOOKUP(SimpleBB[[#This Row],[customer_code]],'Input  - indicative charges'!$B$13:$B$69,'Input  - indicative charges'!$E$13:$E$69)</f>
        <v>Lower South Island distributor</v>
      </c>
      <c r="K3598" s="70">
        <f t="shared" ref="K3598:K3661" si="56">I3598*$L$9</f>
        <v>8.4617329330623249E-3</v>
      </c>
    </row>
    <row r="3599" spans="1:11" x14ac:dyDescent="0.25">
      <c r="A3599" s="65">
        <v>44531</v>
      </c>
      <c r="B3599" s="66" t="s">
        <v>140</v>
      </c>
      <c r="C3599" s="66" t="s">
        <v>137</v>
      </c>
      <c r="D3599" s="67">
        <v>28270.76</v>
      </c>
      <c r="E3599" s="66">
        <v>1.2383</v>
      </c>
      <c r="F3599" s="67">
        <v>35007.682107999899</v>
      </c>
      <c r="G3599" s="66" t="s">
        <v>112</v>
      </c>
      <c r="H3599" s="68">
        <v>6.5047116279893999E-3</v>
      </c>
      <c r="I3599" s="87">
        <v>227.714876876864</v>
      </c>
      <c r="J3599" s="69" t="str">
        <f>_xlfn.XLOOKUP(SimpleBB[[#This Row],[customer_code]],'Input  - indicative charges'!$B$13:$B$69,'Input  - indicative charges'!$E$13:$E$69)</f>
        <v>North Island generation</v>
      </c>
      <c r="K3599" s="70">
        <f t="shared" si="56"/>
        <v>210.51182400431372</v>
      </c>
    </row>
    <row r="3600" spans="1:11" x14ac:dyDescent="0.25">
      <c r="A3600" s="65">
        <v>44531</v>
      </c>
      <c r="B3600" s="66" t="s">
        <v>140</v>
      </c>
      <c r="C3600" s="66" t="s">
        <v>137</v>
      </c>
      <c r="D3600" s="67">
        <v>28270.76</v>
      </c>
      <c r="E3600" s="66">
        <v>1.2383</v>
      </c>
      <c r="F3600" s="67">
        <v>35007.682107999899</v>
      </c>
      <c r="G3600" s="66" t="s">
        <v>114</v>
      </c>
      <c r="H3600" s="68">
        <v>1.5736084948802E-3</v>
      </c>
      <c r="I3600" s="87">
        <v>55.088385951214597</v>
      </c>
      <c r="J3600" s="69" t="str">
        <f>_xlfn.XLOOKUP(SimpleBB[[#This Row],[customer_code]],'Input  - indicative charges'!$B$13:$B$69,'Input  - indicative charges'!$E$13:$E$69)</f>
        <v>Lower North Island distributor</v>
      </c>
      <c r="K3600" s="70">
        <f t="shared" si="56"/>
        <v>50.926653396978978</v>
      </c>
    </row>
    <row r="3601" spans="1:11" x14ac:dyDescent="0.25">
      <c r="A3601" s="65">
        <v>44531</v>
      </c>
      <c r="B3601" s="66" t="s">
        <v>140</v>
      </c>
      <c r="C3601" s="66" t="s">
        <v>137</v>
      </c>
      <c r="D3601" s="67">
        <v>28270.76</v>
      </c>
      <c r="E3601" s="66">
        <v>1.2383</v>
      </c>
      <c r="F3601" s="67">
        <v>35007.682107999899</v>
      </c>
      <c r="G3601" s="66" t="s">
        <v>116</v>
      </c>
      <c r="H3601" s="68">
        <v>2.40338082044383E-6</v>
      </c>
      <c r="I3601" s="87">
        <v>8.4136791746562106E-2</v>
      </c>
      <c r="J3601" s="69" t="str">
        <f>_xlfn.XLOOKUP(SimpleBB[[#This Row],[customer_code]],'Input  - indicative charges'!$B$13:$B$69,'Input  - indicative charges'!$E$13:$E$69)</f>
        <v>Major Industrial</v>
      </c>
      <c r="K3601" s="70">
        <f t="shared" si="56"/>
        <v>7.7780554961358384E-2</v>
      </c>
    </row>
    <row r="3602" spans="1:11" x14ac:dyDescent="0.25">
      <c r="A3602" s="65">
        <v>44531</v>
      </c>
      <c r="B3602" s="66" t="s">
        <v>140</v>
      </c>
      <c r="C3602" s="66" t="s">
        <v>137</v>
      </c>
      <c r="D3602" s="67">
        <v>28270.76</v>
      </c>
      <c r="E3602" s="66">
        <v>1.2383</v>
      </c>
      <c r="F3602" s="67">
        <v>35007.682107999899</v>
      </c>
      <c r="G3602" s="66" t="s">
        <v>118</v>
      </c>
      <c r="H3602" s="68">
        <v>1.49723505300722E-7</v>
      </c>
      <c r="I3602" s="87">
        <v>5.2414728776631302E-3</v>
      </c>
      <c r="J3602" s="69" t="str">
        <f>_xlfn.XLOOKUP(SimpleBB[[#This Row],[customer_code]],'Input  - indicative charges'!$B$13:$B$69,'Input  - indicative charges'!$E$13:$E$69)</f>
        <v>Upper South Island distributor</v>
      </c>
      <c r="K3602" s="70">
        <f t="shared" si="56"/>
        <v>4.8454981557601957E-3</v>
      </c>
    </row>
    <row r="3603" spans="1:11" x14ac:dyDescent="0.25">
      <c r="A3603" s="65">
        <v>44531</v>
      </c>
      <c r="B3603" s="66" t="s">
        <v>140</v>
      </c>
      <c r="C3603" s="66" t="s">
        <v>137</v>
      </c>
      <c r="D3603" s="67">
        <v>28270.76</v>
      </c>
      <c r="E3603" s="66">
        <v>1.2383</v>
      </c>
      <c r="F3603" s="67">
        <v>35007.682107999899</v>
      </c>
      <c r="G3603" s="66" t="s">
        <v>120</v>
      </c>
      <c r="H3603" s="68">
        <v>4.6751421048887296E-6</v>
      </c>
      <c r="I3603" s="87">
        <v>0.16366588861767001</v>
      </c>
      <c r="J3603" s="69" t="str">
        <f>_xlfn.XLOOKUP(SimpleBB[[#This Row],[customer_code]],'Input  - indicative charges'!$B$13:$B$69,'Input  - indicative charges'!$E$13:$E$69)</f>
        <v>Lower North Island distributor</v>
      </c>
      <c r="K3603" s="70">
        <f t="shared" si="56"/>
        <v>0.15130151008457485</v>
      </c>
    </row>
    <row r="3604" spans="1:11" x14ac:dyDescent="0.25">
      <c r="A3604" s="65">
        <v>44531</v>
      </c>
      <c r="B3604" s="66" t="s">
        <v>140</v>
      </c>
      <c r="C3604" s="66" t="s">
        <v>137</v>
      </c>
      <c r="D3604" s="67">
        <v>28270.76</v>
      </c>
      <c r="E3604" s="66">
        <v>1.2383</v>
      </c>
      <c r="F3604" s="67">
        <v>35007.682107999899</v>
      </c>
      <c r="G3604" s="66" t="s">
        <v>241</v>
      </c>
      <c r="H3604" s="68">
        <v>6.9665199608234601E-4</v>
      </c>
      <c r="I3604" s="87">
        <v>24.388171618754399</v>
      </c>
      <c r="J3604" s="69" t="str">
        <f>_xlfn.XLOOKUP(SimpleBB[[#This Row],[customer_code]],'Input  - indicative charges'!$B$13:$B$69,'Input  - indicative charges'!$E$13:$E$69)</f>
        <v>North Island generation</v>
      </c>
      <c r="K3604" s="70">
        <f t="shared" si="56"/>
        <v>22.545731583318624</v>
      </c>
    </row>
    <row r="3605" spans="1:11" x14ac:dyDescent="0.25">
      <c r="A3605" s="65">
        <v>44562</v>
      </c>
      <c r="B3605" s="66" t="s">
        <v>140</v>
      </c>
      <c r="C3605" s="66" t="s">
        <v>137</v>
      </c>
      <c r="D3605" s="67">
        <v>96277.13</v>
      </c>
      <c r="E3605" s="66">
        <v>0.48491085561195202</v>
      </c>
      <c r="F3605" s="67">
        <v>46685.825484163099</v>
      </c>
      <c r="G3605" s="66" t="s">
        <v>8</v>
      </c>
      <c r="H3605" s="68">
        <v>8.4526024267668802E-7</v>
      </c>
      <c r="I3605" s="87">
        <v>3.94616721783052E-2</v>
      </c>
      <c r="J3605" s="69" t="str">
        <f>_xlfn.XLOOKUP(SimpleBB[[#This Row],[customer_code]],'Input  - indicative charges'!$B$13:$B$69,'Input  - indicative charges'!$E$13:$E$69)</f>
        <v>Lower South Island distributor</v>
      </c>
      <c r="K3605" s="70">
        <f t="shared" si="56"/>
        <v>3.6480482533459452E-2</v>
      </c>
    </row>
    <row r="3606" spans="1:11" x14ac:dyDescent="0.25">
      <c r="A3606" s="65">
        <v>44562</v>
      </c>
      <c r="B3606" s="66" t="s">
        <v>140</v>
      </c>
      <c r="C3606" s="66" t="s">
        <v>137</v>
      </c>
      <c r="D3606" s="67">
        <v>96277.13</v>
      </c>
      <c r="E3606" s="66">
        <v>0.48491085561195202</v>
      </c>
      <c r="F3606" s="67">
        <v>46685.825484163099</v>
      </c>
      <c r="G3606" s="66" t="s">
        <v>10</v>
      </c>
      <c r="H3606" s="68">
        <v>5.2183262362289202E-8</v>
      </c>
      <c r="I3606" s="87">
        <v>2.4362186798401299E-3</v>
      </c>
      <c r="J3606" s="69" t="str">
        <f>_xlfn.XLOOKUP(SimpleBB[[#This Row],[customer_code]],'Input  - indicative charges'!$B$13:$B$69,'Input  - indicative charges'!$E$13:$E$69)</f>
        <v>Upper South Island distributor</v>
      </c>
      <c r="K3606" s="70">
        <f t="shared" si="56"/>
        <v>2.252170982416095E-3</v>
      </c>
    </row>
    <row r="3607" spans="1:11" x14ac:dyDescent="0.25">
      <c r="A3607" s="65">
        <v>44562</v>
      </c>
      <c r="B3607" s="66" t="s">
        <v>140</v>
      </c>
      <c r="C3607" s="66" t="s">
        <v>137</v>
      </c>
      <c r="D3607" s="67">
        <v>96277.13</v>
      </c>
      <c r="E3607" s="66">
        <v>0.48491085561195202</v>
      </c>
      <c r="F3607" s="67">
        <v>46685.825484163099</v>
      </c>
      <c r="G3607" s="66" t="s">
        <v>12</v>
      </c>
      <c r="H3607" s="68">
        <v>4.6739306423901602E-7</v>
      </c>
      <c r="I3607" s="87">
        <v>2.1820631029570901E-2</v>
      </c>
      <c r="J3607" s="69" t="str">
        <f>_xlfn.XLOOKUP(SimpleBB[[#This Row],[customer_code]],'Input  - indicative charges'!$B$13:$B$69,'Input  - indicative charges'!$E$13:$E$69)</f>
        <v>Lower North Island distributor</v>
      </c>
      <c r="K3607" s="70">
        <f t="shared" si="56"/>
        <v>2.0172159596950776E-2</v>
      </c>
    </row>
    <row r="3608" spans="1:11" x14ac:dyDescent="0.25">
      <c r="A3608" s="65">
        <v>44562</v>
      </c>
      <c r="B3608" s="66" t="s">
        <v>140</v>
      </c>
      <c r="C3608" s="66" t="s">
        <v>137</v>
      </c>
      <c r="D3608" s="67">
        <v>96277.13</v>
      </c>
      <c r="E3608" s="66">
        <v>0.48491085561195202</v>
      </c>
      <c r="F3608" s="67">
        <v>46685.825484163099</v>
      </c>
      <c r="G3608" s="66" t="s">
        <v>14</v>
      </c>
      <c r="H3608" s="68">
        <v>3.8507474209875404E-6</v>
      </c>
      <c r="I3608" s="87">
        <v>0.179775322079815</v>
      </c>
      <c r="J3608" s="69" t="str">
        <f>_xlfn.XLOOKUP(SimpleBB[[#This Row],[customer_code]],'Input  - indicative charges'!$B$13:$B$69,'Input  - indicative charges'!$E$13:$E$69)</f>
        <v>Upper North Island distributor</v>
      </c>
      <c r="K3608" s="70">
        <f t="shared" si="56"/>
        <v>0.16619393287356138</v>
      </c>
    </row>
    <row r="3609" spans="1:11" x14ac:dyDescent="0.25">
      <c r="A3609" s="65">
        <v>44562</v>
      </c>
      <c r="B3609" s="66" t="s">
        <v>140</v>
      </c>
      <c r="C3609" s="66" t="s">
        <v>137</v>
      </c>
      <c r="D3609" s="67">
        <v>96277.13</v>
      </c>
      <c r="E3609" s="66">
        <v>0.48491085561195202</v>
      </c>
      <c r="F3609" s="67">
        <v>46685.825484163099</v>
      </c>
      <c r="G3609" s="66" t="s">
        <v>16</v>
      </c>
      <c r="H3609" s="68">
        <v>8.9316118287521798E-2</v>
      </c>
      <c r="I3609" s="87">
        <v>4169.7967112941096</v>
      </c>
      <c r="J3609" s="69" t="str">
        <f>_xlfn.XLOOKUP(SimpleBB[[#This Row],[customer_code]],'Input  - indicative charges'!$B$13:$B$69,'Input  - indicative charges'!$E$13:$E$69)</f>
        <v>South Island generation</v>
      </c>
      <c r="K3609" s="70">
        <f t="shared" si="56"/>
        <v>3854.7833301922315</v>
      </c>
    </row>
    <row r="3610" spans="1:11" x14ac:dyDescent="0.25">
      <c r="A3610" s="65">
        <v>44562</v>
      </c>
      <c r="B3610" s="66" t="s">
        <v>140</v>
      </c>
      <c r="C3610" s="66" t="s">
        <v>137</v>
      </c>
      <c r="D3610" s="67">
        <v>96277.13</v>
      </c>
      <c r="E3610" s="66">
        <v>0.48491085561195202</v>
      </c>
      <c r="F3610" s="67">
        <v>46685.825484163099</v>
      </c>
      <c r="G3610" s="66" t="s">
        <v>19</v>
      </c>
      <c r="H3610" s="68">
        <v>8.6624663241262098E-5</v>
      </c>
      <c r="I3610" s="87">
        <v>4.0441439107059596</v>
      </c>
      <c r="J3610" s="69" t="str">
        <f>_xlfn.XLOOKUP(SimpleBB[[#This Row],[customer_code]],'Input  - indicative charges'!$B$13:$B$69,'Input  - indicative charges'!$E$13:$E$69)</f>
        <v>Lower South Island distributor</v>
      </c>
      <c r="K3610" s="70">
        <f t="shared" si="56"/>
        <v>3.7386231538970072</v>
      </c>
    </row>
    <row r="3611" spans="1:11" x14ac:dyDescent="0.25">
      <c r="A3611" s="65">
        <v>44562</v>
      </c>
      <c r="B3611" s="66" t="s">
        <v>140</v>
      </c>
      <c r="C3611" s="66" t="s">
        <v>137</v>
      </c>
      <c r="D3611" s="67">
        <v>96277.13</v>
      </c>
      <c r="E3611" s="66">
        <v>0.48491085561195202</v>
      </c>
      <c r="F3611" s="67">
        <v>46685.825484163099</v>
      </c>
      <c r="G3611" s="66" t="s">
        <v>21</v>
      </c>
      <c r="H3611" s="68">
        <v>5.1619629619506199E-7</v>
      </c>
      <c r="I3611" s="87">
        <v>2.4099050199734001E-2</v>
      </c>
      <c r="J3611" s="69" t="str">
        <f>_xlfn.XLOOKUP(SimpleBB[[#This Row],[customer_code]],'Input  - indicative charges'!$B$13:$B$69,'Input  - indicative charges'!$E$13:$E$69)</f>
        <v>Upper South Island distributor</v>
      </c>
      <c r="K3611" s="70">
        <f t="shared" si="56"/>
        <v>2.2278452264060045E-2</v>
      </c>
    </row>
    <row r="3612" spans="1:11" x14ac:dyDescent="0.25">
      <c r="A3612" s="65">
        <v>44562</v>
      </c>
      <c r="B3612" s="66" t="s">
        <v>140</v>
      </c>
      <c r="C3612" s="66" t="s">
        <v>137</v>
      </c>
      <c r="D3612" s="67">
        <v>96277.13</v>
      </c>
      <c r="E3612" s="66">
        <v>0.48491085561195202</v>
      </c>
      <c r="F3612" s="67">
        <v>46685.825484163099</v>
      </c>
      <c r="G3612" s="66" t="s">
        <v>23</v>
      </c>
      <c r="H3612" s="68">
        <v>6.7021544222215595E-2</v>
      </c>
      <c r="I3612" s="87">
        <v>3128.9561172374802</v>
      </c>
      <c r="J3612" s="69" t="str">
        <f>_xlfn.XLOOKUP(SimpleBB[[#This Row],[customer_code]],'Input  - indicative charges'!$B$13:$B$69,'Input  - indicative charges'!$E$13:$E$69)</f>
        <v>Lower North Island distributor</v>
      </c>
      <c r="K3612" s="70">
        <f t="shared" si="56"/>
        <v>2892.5745586016205</v>
      </c>
    </row>
    <row r="3613" spans="1:11" x14ac:dyDescent="0.25">
      <c r="A3613" s="65">
        <v>44562</v>
      </c>
      <c r="B3613" s="66" t="s">
        <v>140</v>
      </c>
      <c r="C3613" s="66" t="s">
        <v>137</v>
      </c>
      <c r="D3613" s="67">
        <v>96277.13</v>
      </c>
      <c r="E3613" s="66">
        <v>0.48491085561195202</v>
      </c>
      <c r="F3613" s="67">
        <v>46685.825484163099</v>
      </c>
      <c r="G3613" s="66" t="s">
        <v>25</v>
      </c>
      <c r="H3613" s="68">
        <v>0.120360044439981</v>
      </c>
      <c r="I3613" s="87">
        <v>5619.1080299911</v>
      </c>
      <c r="J3613" s="69" t="str">
        <f>_xlfn.XLOOKUP(SimpleBB[[#This Row],[customer_code]],'Input  - indicative charges'!$B$13:$B$69,'Input  - indicative charges'!$E$13:$E$69)</f>
        <v>North Island generation</v>
      </c>
      <c r="K3613" s="70">
        <f t="shared" si="56"/>
        <v>5194.6043090999065</v>
      </c>
    </row>
    <row r="3614" spans="1:11" x14ac:dyDescent="0.25">
      <c r="A3614" s="65">
        <v>44562</v>
      </c>
      <c r="B3614" s="66" t="s">
        <v>140</v>
      </c>
      <c r="C3614" s="66" t="s">
        <v>137</v>
      </c>
      <c r="D3614" s="67">
        <v>96277.13</v>
      </c>
      <c r="E3614" s="66">
        <v>0.48491085561195202</v>
      </c>
      <c r="F3614" s="67">
        <v>46685.825484163099</v>
      </c>
      <c r="G3614" s="66" t="s">
        <v>27</v>
      </c>
      <c r="H3614" s="68">
        <v>1.61966859824516E-5</v>
      </c>
      <c r="I3614" s="87">
        <v>0.75615565519852701</v>
      </c>
      <c r="J3614" s="69" t="str">
        <f>_xlfn.XLOOKUP(SimpleBB[[#This Row],[customer_code]],'Input  - indicative charges'!$B$13:$B$69,'Input  - indicative charges'!$E$13:$E$69)</f>
        <v>Lower North Island distributor</v>
      </c>
      <c r="K3614" s="70">
        <f t="shared" si="56"/>
        <v>0.69903077212252007</v>
      </c>
    </row>
    <row r="3615" spans="1:11" x14ac:dyDescent="0.25">
      <c r="A3615" s="65">
        <v>44562</v>
      </c>
      <c r="B3615" s="66" t="s">
        <v>140</v>
      </c>
      <c r="C3615" s="66" t="s">
        <v>137</v>
      </c>
      <c r="D3615" s="67">
        <v>96277.13</v>
      </c>
      <c r="E3615" s="66">
        <v>0.48491085561195202</v>
      </c>
      <c r="F3615" s="67">
        <v>46685.825484163099</v>
      </c>
      <c r="G3615" s="66" t="s">
        <v>29</v>
      </c>
      <c r="H3615" s="68">
        <v>4.0983323889937301E-5</v>
      </c>
      <c r="I3615" s="87">
        <v>1.91334030688655</v>
      </c>
      <c r="J3615" s="69" t="str">
        <f>_xlfn.XLOOKUP(SimpleBB[[#This Row],[customer_code]],'Input  - indicative charges'!$B$13:$B$69,'Input  - indicative charges'!$E$13:$E$69)</f>
        <v>Lower North Island distributor</v>
      </c>
      <c r="K3615" s="70">
        <f t="shared" si="56"/>
        <v>1.7687942196304691</v>
      </c>
    </row>
    <row r="3616" spans="1:11" x14ac:dyDescent="0.25">
      <c r="A3616" s="65">
        <v>44562</v>
      </c>
      <c r="B3616" s="66" t="s">
        <v>140</v>
      </c>
      <c r="C3616" s="66" t="s">
        <v>137</v>
      </c>
      <c r="D3616" s="67">
        <v>96277.13</v>
      </c>
      <c r="E3616" s="66">
        <v>0.48491085561195202</v>
      </c>
      <c r="F3616" s="67">
        <v>46685.825484163099</v>
      </c>
      <c r="G3616" s="66" t="s">
        <v>31</v>
      </c>
      <c r="H3616" s="68">
        <v>8.1476709090069204E-5</v>
      </c>
      <c r="I3616" s="87">
        <v>3.8038074216029001</v>
      </c>
      <c r="J3616" s="69" t="str">
        <f>_xlfn.XLOOKUP(SimpleBB[[#This Row],[customer_code]],'Input  - indicative charges'!$B$13:$B$69,'Input  - indicative charges'!$E$13:$E$69)</f>
        <v>Major Industrial</v>
      </c>
      <c r="K3616" s="70">
        <f t="shared" si="56"/>
        <v>3.5164432357916291</v>
      </c>
    </row>
    <row r="3617" spans="1:11" x14ac:dyDescent="0.25">
      <c r="A3617" s="65">
        <v>44562</v>
      </c>
      <c r="B3617" s="66" t="s">
        <v>140</v>
      </c>
      <c r="C3617" s="66" t="s">
        <v>137</v>
      </c>
      <c r="D3617" s="67">
        <v>96277.13</v>
      </c>
      <c r="E3617" s="66">
        <v>0.48491085561195202</v>
      </c>
      <c r="F3617" s="67">
        <v>46685.825484163099</v>
      </c>
      <c r="G3617" s="66" t="s">
        <v>34</v>
      </c>
      <c r="H3617" s="68">
        <v>2.5019652928997502E-7</v>
      </c>
      <c r="I3617" s="87">
        <v>1.1680631503175E-2</v>
      </c>
      <c r="J3617" s="69" t="str">
        <f>_xlfn.XLOOKUP(SimpleBB[[#This Row],[customer_code]],'Input  - indicative charges'!$B$13:$B$69,'Input  - indicative charges'!$E$13:$E$69)</f>
        <v>Major Industrial</v>
      </c>
      <c r="K3617" s="70">
        <f t="shared" si="56"/>
        <v>1.0798201140741742E-2</v>
      </c>
    </row>
    <row r="3618" spans="1:11" x14ac:dyDescent="0.25">
      <c r="A3618" s="65">
        <v>44562</v>
      </c>
      <c r="B3618" s="66" t="s">
        <v>140</v>
      </c>
      <c r="C3618" s="66" t="s">
        <v>137</v>
      </c>
      <c r="D3618" s="67">
        <v>96277.13</v>
      </c>
      <c r="E3618" s="66">
        <v>0.48491085561195202</v>
      </c>
      <c r="F3618" s="67">
        <v>46685.825484163099</v>
      </c>
      <c r="G3618" s="66" t="s">
        <v>36</v>
      </c>
      <c r="H3618" s="68">
        <v>5.1438540041219501E-7</v>
      </c>
      <c r="I3618" s="87">
        <v>2.4014507035245099E-2</v>
      </c>
      <c r="J3618" s="69" t="str">
        <f>_xlfn.XLOOKUP(SimpleBB[[#This Row],[customer_code]],'Input  - indicative charges'!$B$13:$B$69,'Input  - indicative charges'!$E$13:$E$69)</f>
        <v>Upper South Island distributor</v>
      </c>
      <c r="K3618" s="70">
        <f t="shared" si="56"/>
        <v>2.2200296036378533E-2</v>
      </c>
    </row>
    <row r="3619" spans="1:11" x14ac:dyDescent="0.25">
      <c r="A3619" s="65">
        <v>44562</v>
      </c>
      <c r="B3619" s="66" t="s">
        <v>140</v>
      </c>
      <c r="C3619" s="66" t="s">
        <v>137</v>
      </c>
      <c r="D3619" s="67">
        <v>96277.13</v>
      </c>
      <c r="E3619" s="66">
        <v>0.48491085561195202</v>
      </c>
      <c r="F3619" s="67">
        <v>46685.825484163099</v>
      </c>
      <c r="G3619" s="66" t="s">
        <v>38</v>
      </c>
      <c r="H3619" s="68">
        <v>1.21608877444134E-4</v>
      </c>
      <c r="I3619" s="87">
        <v>5.6774108296818602</v>
      </c>
      <c r="J3619" s="69" t="str">
        <f>_xlfn.XLOOKUP(SimpleBB[[#This Row],[customer_code]],'Input  - indicative charges'!$B$13:$B$69,'Input  - indicative charges'!$E$13:$E$69)</f>
        <v>North Island generation</v>
      </c>
      <c r="K3619" s="70">
        <f t="shared" si="56"/>
        <v>5.2485025386569371</v>
      </c>
    </row>
    <row r="3620" spans="1:11" x14ac:dyDescent="0.25">
      <c r="A3620" s="65">
        <v>44562</v>
      </c>
      <c r="B3620" s="66" t="s">
        <v>140</v>
      </c>
      <c r="C3620" s="66" t="s">
        <v>137</v>
      </c>
      <c r="D3620" s="67">
        <v>96277.13</v>
      </c>
      <c r="E3620" s="66">
        <v>0.48491085561195202</v>
      </c>
      <c r="F3620" s="67">
        <v>46685.825484163099</v>
      </c>
      <c r="G3620" s="66" t="s">
        <v>40</v>
      </c>
      <c r="H3620" s="68">
        <v>7.8022811284048303E-7</v>
      </c>
      <c r="I3620" s="87">
        <v>3.6425593513908699E-2</v>
      </c>
      <c r="J3620" s="69" t="str">
        <f>_xlfn.XLOOKUP(SimpleBB[[#This Row],[customer_code]],'Input  - indicative charges'!$B$13:$B$69,'Input  - indicative charges'!$E$13:$E$69)</f>
        <v>North Island generation</v>
      </c>
      <c r="K3620" s="70">
        <f t="shared" si="56"/>
        <v>3.367376886490852E-2</v>
      </c>
    </row>
    <row r="3621" spans="1:11" x14ac:dyDescent="0.25">
      <c r="A3621" s="65">
        <v>44562</v>
      </c>
      <c r="B3621" s="66" t="s">
        <v>140</v>
      </c>
      <c r="C3621" s="66" t="s">
        <v>137</v>
      </c>
      <c r="D3621" s="67">
        <v>96277.13</v>
      </c>
      <c r="E3621" s="66">
        <v>0.48491085561195202</v>
      </c>
      <c r="F3621" s="67">
        <v>46685.825484163099</v>
      </c>
      <c r="G3621" s="66" t="s">
        <v>42</v>
      </c>
      <c r="H3621" s="68">
        <v>4.0787403250716003E-2</v>
      </c>
      <c r="I3621" s="87">
        <v>1904.1935901151101</v>
      </c>
      <c r="J3621" s="69" t="str">
        <f>_xlfn.XLOOKUP(SimpleBB[[#This Row],[customer_code]],'Input  - indicative charges'!$B$13:$B$69,'Input  - indicative charges'!$E$13:$E$69)</f>
        <v>South Island generation</v>
      </c>
      <c r="K3621" s="70">
        <f t="shared" si="56"/>
        <v>1760.3385049331466</v>
      </c>
    </row>
    <row r="3622" spans="1:11" x14ac:dyDescent="0.25">
      <c r="A3622" s="65">
        <v>44562</v>
      </c>
      <c r="B3622" s="66" t="s">
        <v>140</v>
      </c>
      <c r="C3622" s="66" t="s">
        <v>137</v>
      </c>
      <c r="D3622" s="67">
        <v>96277.13</v>
      </c>
      <c r="E3622" s="66">
        <v>0.48491085561195202</v>
      </c>
      <c r="F3622" s="67">
        <v>46685.825484163099</v>
      </c>
      <c r="G3622" s="66" t="s">
        <v>44</v>
      </c>
      <c r="H3622" s="68">
        <v>1.9341044489120101E-7</v>
      </c>
      <c r="I3622" s="87">
        <v>9.0295262770049792E-3</v>
      </c>
      <c r="J3622" s="69" t="str">
        <f>_xlfn.XLOOKUP(SimpleBB[[#This Row],[customer_code]],'Input  - indicative charges'!$B$13:$B$69,'Input  - indicative charges'!$E$13:$E$69)</f>
        <v>Major Industrial</v>
      </c>
      <c r="K3622" s="70">
        <f t="shared" si="56"/>
        <v>8.3473775299057907E-3</v>
      </c>
    </row>
    <row r="3623" spans="1:11" x14ac:dyDescent="0.25">
      <c r="A3623" s="65">
        <v>44562</v>
      </c>
      <c r="B3623" s="66" t="s">
        <v>140</v>
      </c>
      <c r="C3623" s="66" t="s">
        <v>137</v>
      </c>
      <c r="D3623" s="67">
        <v>96277.13</v>
      </c>
      <c r="E3623" s="66">
        <v>0.48491085561195202</v>
      </c>
      <c r="F3623" s="67">
        <v>46685.825484163099</v>
      </c>
      <c r="G3623" s="66" t="s">
        <v>46</v>
      </c>
      <c r="H3623" s="68">
        <v>7.00626534065496E-7</v>
      </c>
      <c r="I3623" s="87">
        <v>3.2709328098955798E-2</v>
      </c>
      <c r="J3623" s="69" t="str">
        <f>_xlfn.XLOOKUP(SimpleBB[[#This Row],[customer_code]],'Input  - indicative charges'!$B$13:$B$69,'Input  - indicative charges'!$E$13:$E$69)</f>
        <v>Upper South Island distributor</v>
      </c>
      <c r="K3623" s="70">
        <f t="shared" si="56"/>
        <v>3.0238254147049663E-2</v>
      </c>
    </row>
    <row r="3624" spans="1:11" x14ac:dyDescent="0.25">
      <c r="A3624" s="65">
        <v>44562</v>
      </c>
      <c r="B3624" s="66" t="s">
        <v>140</v>
      </c>
      <c r="C3624" s="66" t="s">
        <v>137</v>
      </c>
      <c r="D3624" s="67">
        <v>96277.13</v>
      </c>
      <c r="E3624" s="66">
        <v>0.48491085561195202</v>
      </c>
      <c r="F3624" s="67">
        <v>46685.825484163099</v>
      </c>
      <c r="G3624" s="66" t="s">
        <v>48</v>
      </c>
      <c r="H3624" s="68">
        <v>5.15400259022048E-2</v>
      </c>
      <c r="I3624" s="87">
        <v>2406.18865471958</v>
      </c>
      <c r="J3624" s="69" t="str">
        <f>_xlfn.XLOOKUP(SimpleBB[[#This Row],[customer_code]],'Input  - indicative charges'!$B$13:$B$69,'Input  - indicative charges'!$E$13:$E$69)</f>
        <v>North Island generation</v>
      </c>
      <c r="K3624" s="70">
        <f t="shared" si="56"/>
        <v>2224.4096193917517</v>
      </c>
    </row>
    <row r="3625" spans="1:11" x14ac:dyDescent="0.25">
      <c r="A3625" s="65">
        <v>44562</v>
      </c>
      <c r="B3625" s="66" t="s">
        <v>140</v>
      </c>
      <c r="C3625" s="66" t="s">
        <v>137</v>
      </c>
      <c r="D3625" s="67">
        <v>96277.13</v>
      </c>
      <c r="E3625" s="66">
        <v>0.48491085561195202</v>
      </c>
      <c r="F3625" s="67">
        <v>46685.825484163099</v>
      </c>
      <c r="G3625" s="66" t="s">
        <v>50</v>
      </c>
      <c r="H3625" s="68">
        <v>1.08574885820575E-2</v>
      </c>
      <c r="I3625" s="87">
        <v>506.89081713822998</v>
      </c>
      <c r="J3625" s="69" t="str">
        <f>_xlfn.XLOOKUP(SimpleBB[[#This Row],[customer_code]],'Input  - indicative charges'!$B$13:$B$69,'Input  - indicative charges'!$E$13:$E$69)</f>
        <v>North Island generation</v>
      </c>
      <c r="K3625" s="70">
        <f t="shared" si="56"/>
        <v>468.59701021864726</v>
      </c>
    </row>
    <row r="3626" spans="1:11" x14ac:dyDescent="0.25">
      <c r="A3626" s="65">
        <v>44562</v>
      </c>
      <c r="B3626" s="66" t="s">
        <v>140</v>
      </c>
      <c r="C3626" s="66" t="s">
        <v>137</v>
      </c>
      <c r="D3626" s="67">
        <v>96277.13</v>
      </c>
      <c r="E3626" s="66">
        <v>0.48491085561195202</v>
      </c>
      <c r="F3626" s="67">
        <v>46685.825484163099</v>
      </c>
      <c r="G3626" s="66" t="s">
        <v>52</v>
      </c>
      <c r="H3626" s="68">
        <v>2.1925043255719898E-2</v>
      </c>
      <c r="I3626" s="87">
        <v>1023.5887431692699</v>
      </c>
      <c r="J3626" s="69" t="str">
        <f>_xlfn.XLOOKUP(SimpleBB[[#This Row],[customer_code]],'Input  - indicative charges'!$B$13:$B$69,'Input  - indicative charges'!$E$13:$E$69)</f>
        <v>North Island generation</v>
      </c>
      <c r="K3626" s="70">
        <f t="shared" si="56"/>
        <v>946.26023696890354</v>
      </c>
    </row>
    <row r="3627" spans="1:11" x14ac:dyDescent="0.25">
      <c r="A3627" s="65">
        <v>44562</v>
      </c>
      <c r="B3627" s="66" t="s">
        <v>140</v>
      </c>
      <c r="C3627" s="66" t="s">
        <v>137</v>
      </c>
      <c r="D3627" s="67">
        <v>96277.13</v>
      </c>
      <c r="E3627" s="66">
        <v>0.48491085561195202</v>
      </c>
      <c r="F3627" s="67">
        <v>46685.825484163099</v>
      </c>
      <c r="G3627" s="66" t="s">
        <v>54</v>
      </c>
      <c r="H3627" s="68">
        <v>5.4456996018063303E-8</v>
      </c>
      <c r="I3627" s="87">
        <v>2.5423698124910701E-3</v>
      </c>
      <c r="J3627" s="69" t="str">
        <f>_xlfn.XLOOKUP(SimpleBB[[#This Row],[customer_code]],'Input  - indicative charges'!$B$13:$B$69,'Input  - indicative charges'!$E$13:$E$69)</f>
        <v>Upper South Island distributor</v>
      </c>
      <c r="K3627" s="70">
        <f t="shared" si="56"/>
        <v>2.3503027727538729E-3</v>
      </c>
    </row>
    <row r="3628" spans="1:11" x14ac:dyDescent="0.25">
      <c r="A3628" s="65">
        <v>44562</v>
      </c>
      <c r="B3628" s="66" t="s">
        <v>140</v>
      </c>
      <c r="C3628" s="66" t="s">
        <v>137</v>
      </c>
      <c r="D3628" s="67">
        <v>96277.13</v>
      </c>
      <c r="E3628" s="66">
        <v>0.48491085561195202</v>
      </c>
      <c r="F3628" s="67">
        <v>46685.825484163099</v>
      </c>
      <c r="G3628" s="66" t="s">
        <v>56</v>
      </c>
      <c r="H3628" s="68">
        <v>1.20431772980121E-5</v>
      </c>
      <c r="I3628" s="87">
        <v>0.56224567360983102</v>
      </c>
      <c r="J3628" s="69" t="str">
        <f>_xlfn.XLOOKUP(SimpleBB[[#This Row],[customer_code]],'Input  - indicative charges'!$B$13:$B$69,'Input  - indicative charges'!$E$13:$E$69)</f>
        <v>Upper North Island distributor</v>
      </c>
      <c r="K3628" s="70">
        <f t="shared" si="56"/>
        <v>0.51977000323146194</v>
      </c>
    </row>
    <row r="3629" spans="1:11" x14ac:dyDescent="0.25">
      <c r="A3629" s="65">
        <v>44562</v>
      </c>
      <c r="B3629" s="66" t="s">
        <v>140</v>
      </c>
      <c r="C3629" s="66" t="s">
        <v>137</v>
      </c>
      <c r="D3629" s="67">
        <v>96277.13</v>
      </c>
      <c r="E3629" s="66">
        <v>0.48491085561195202</v>
      </c>
      <c r="F3629" s="67">
        <v>46685.825484163099</v>
      </c>
      <c r="G3629" s="66" t="s">
        <v>58</v>
      </c>
      <c r="H3629" s="68">
        <v>1.35320615186597E-2</v>
      </c>
      <c r="I3629" s="87">
        <v>631.75546250110904</v>
      </c>
      <c r="J3629" s="69" t="str">
        <f>_xlfn.XLOOKUP(SimpleBB[[#This Row],[customer_code]],'Input  - indicative charges'!$B$13:$B$69,'Input  - indicative charges'!$E$13:$E$69)</f>
        <v>North Island generation</v>
      </c>
      <c r="K3629" s="70">
        <f t="shared" si="56"/>
        <v>584.02857362592181</v>
      </c>
    </row>
    <row r="3630" spans="1:11" x14ac:dyDescent="0.25">
      <c r="A3630" s="65">
        <v>44562</v>
      </c>
      <c r="B3630" s="66" t="s">
        <v>140</v>
      </c>
      <c r="C3630" s="66" t="s">
        <v>137</v>
      </c>
      <c r="D3630" s="67">
        <v>96277.13</v>
      </c>
      <c r="E3630" s="66">
        <v>0.48491085561195202</v>
      </c>
      <c r="F3630" s="67">
        <v>46685.825484163099</v>
      </c>
      <c r="G3630" s="66" t="s">
        <v>60</v>
      </c>
      <c r="H3630" s="68">
        <v>3.70741066651752E-6</v>
      </c>
      <c r="I3630" s="87">
        <v>0.173083527375161</v>
      </c>
      <c r="J3630" s="69" t="str">
        <f>_xlfn.XLOOKUP(SimpleBB[[#This Row],[customer_code]],'Input  - indicative charges'!$B$13:$B$69,'Input  - indicative charges'!$E$13:$E$69)</f>
        <v>Major Industrial</v>
      </c>
      <c r="K3630" s="70">
        <f t="shared" si="56"/>
        <v>0.16000767957092418</v>
      </c>
    </row>
    <row r="3631" spans="1:11" x14ac:dyDescent="0.25">
      <c r="A3631" s="65">
        <v>44562</v>
      </c>
      <c r="B3631" s="66" t="s">
        <v>140</v>
      </c>
      <c r="C3631" s="66" t="s">
        <v>137</v>
      </c>
      <c r="D3631" s="67">
        <v>96277.13</v>
      </c>
      <c r="E3631" s="66">
        <v>0.48491085561195202</v>
      </c>
      <c r="F3631" s="67">
        <v>46685.825484163099</v>
      </c>
      <c r="G3631" s="66" t="s">
        <v>62</v>
      </c>
      <c r="H3631" s="68">
        <v>4.55683249582305E-6</v>
      </c>
      <c r="I3631" s="87">
        <v>0.212739486660558</v>
      </c>
      <c r="J3631" s="69" t="str">
        <f>_xlfn.XLOOKUP(SimpleBB[[#This Row],[customer_code]],'Input  - indicative charges'!$B$13:$B$69,'Input  - indicative charges'!$E$13:$E$69)</f>
        <v>Major Industrial</v>
      </c>
      <c r="K3631" s="70">
        <f t="shared" si="56"/>
        <v>0.19666777150828102</v>
      </c>
    </row>
    <row r="3632" spans="1:11" x14ac:dyDescent="0.25">
      <c r="A3632" s="65">
        <v>44562</v>
      </c>
      <c r="B3632" s="66" t="s">
        <v>140</v>
      </c>
      <c r="C3632" s="66" t="s">
        <v>137</v>
      </c>
      <c r="D3632" s="67">
        <v>96277.13</v>
      </c>
      <c r="E3632" s="66">
        <v>0.48491085561195202</v>
      </c>
      <c r="F3632" s="67">
        <v>46685.825484163099</v>
      </c>
      <c r="G3632" s="66" t="s">
        <v>64</v>
      </c>
      <c r="H3632" s="68">
        <v>2.0580580183367101E-7</v>
      </c>
      <c r="I3632" s="87">
        <v>9.6082137480350306E-3</v>
      </c>
      <c r="J3632" s="69" t="str">
        <f>_xlfn.XLOOKUP(SimpleBB[[#This Row],[customer_code]],'Input  - indicative charges'!$B$13:$B$69,'Input  - indicative charges'!$E$13:$E$69)</f>
        <v>Major Industrial</v>
      </c>
      <c r="K3632" s="70">
        <f t="shared" si="56"/>
        <v>8.882347210963799E-3</v>
      </c>
    </row>
    <row r="3633" spans="1:11" x14ac:dyDescent="0.25">
      <c r="A3633" s="65">
        <v>44562</v>
      </c>
      <c r="B3633" s="66" t="s">
        <v>140</v>
      </c>
      <c r="C3633" s="66" t="s">
        <v>137</v>
      </c>
      <c r="D3633" s="67">
        <v>96277.13</v>
      </c>
      <c r="E3633" s="66">
        <v>0.48491085561195202</v>
      </c>
      <c r="F3633" s="67">
        <v>46685.825484163099</v>
      </c>
      <c r="G3633" s="66" t="s">
        <v>66</v>
      </c>
      <c r="H3633" s="68">
        <v>3.66867762423573E-6</v>
      </c>
      <c r="I3633" s="87">
        <v>0.17127524332272301</v>
      </c>
      <c r="J3633" s="69" t="str">
        <f>_xlfn.XLOOKUP(SimpleBB[[#This Row],[customer_code]],'Input  - indicative charges'!$B$13:$B$69,'Input  - indicative charges'!$E$13:$E$69)</f>
        <v>Upper South Island distributor</v>
      </c>
      <c r="K3633" s="70">
        <f t="shared" si="56"/>
        <v>0.15833600497760161</v>
      </c>
    </row>
    <row r="3634" spans="1:11" x14ac:dyDescent="0.25">
      <c r="A3634" s="65">
        <v>44562</v>
      </c>
      <c r="B3634" s="66" t="s">
        <v>140</v>
      </c>
      <c r="C3634" s="66" t="s">
        <v>137</v>
      </c>
      <c r="D3634" s="67">
        <v>96277.13</v>
      </c>
      <c r="E3634" s="66">
        <v>0.48491085561195202</v>
      </c>
      <c r="F3634" s="67">
        <v>46685.825484163099</v>
      </c>
      <c r="G3634" s="66" t="s">
        <v>68</v>
      </c>
      <c r="H3634" s="68">
        <v>0.217338297529</v>
      </c>
      <c r="I3634" s="87">
        <v>10146.617829463999</v>
      </c>
      <c r="J3634" s="69" t="str">
        <f>_xlfn.XLOOKUP(SimpleBB[[#This Row],[customer_code]],'Input  - indicative charges'!$B$13:$B$69,'Input  - indicative charges'!$E$13:$E$69)</f>
        <v>Major Industrial</v>
      </c>
      <c r="K3634" s="70">
        <f t="shared" si="56"/>
        <v>9380.076769908108</v>
      </c>
    </row>
    <row r="3635" spans="1:11" x14ac:dyDescent="0.25">
      <c r="A3635" s="65">
        <v>44562</v>
      </c>
      <c r="B3635" s="66" t="s">
        <v>140</v>
      </c>
      <c r="C3635" s="66" t="s">
        <v>137</v>
      </c>
      <c r="D3635" s="67">
        <v>96277.13</v>
      </c>
      <c r="E3635" s="66">
        <v>0.48491085561195202</v>
      </c>
      <c r="F3635" s="67">
        <v>46685.825484163099</v>
      </c>
      <c r="G3635" s="66" t="s">
        <v>70</v>
      </c>
      <c r="H3635" s="68">
        <v>1.2322327542887401E-4</v>
      </c>
      <c r="I3635" s="87">
        <v>5.7527803322594204</v>
      </c>
      <c r="J3635" s="69" t="str">
        <f>_xlfn.XLOOKUP(SimpleBB[[#This Row],[customer_code]],'Input  - indicative charges'!$B$13:$B$69,'Input  - indicative charges'!$E$13:$E$69)</f>
        <v>Lower North Island distributor</v>
      </c>
      <c r="K3635" s="70">
        <f t="shared" si="56"/>
        <v>5.3181781421111616</v>
      </c>
    </row>
    <row r="3636" spans="1:11" x14ac:dyDescent="0.25">
      <c r="A3636" s="65">
        <v>44562</v>
      </c>
      <c r="B3636" s="66" t="s">
        <v>140</v>
      </c>
      <c r="C3636" s="66" t="s">
        <v>137</v>
      </c>
      <c r="D3636" s="67">
        <v>96277.13</v>
      </c>
      <c r="E3636" s="66">
        <v>0.48491085561195202</v>
      </c>
      <c r="F3636" s="67">
        <v>46685.825484163099</v>
      </c>
      <c r="G3636" s="66" t="s">
        <v>72</v>
      </c>
      <c r="H3636" s="68">
        <v>5.7312728448619597E-5</v>
      </c>
      <c r="I3636" s="87">
        <v>2.6756920383734899</v>
      </c>
      <c r="J3636" s="69" t="str">
        <f>_xlfn.XLOOKUP(SimpleBB[[#This Row],[customer_code]],'Input  - indicative charges'!$B$13:$B$69,'Input  - indicative charges'!$E$13:$E$69)</f>
        <v>Lower South Island distributor</v>
      </c>
      <c r="K3636" s="70">
        <f t="shared" si="56"/>
        <v>2.4735529764109656</v>
      </c>
    </row>
    <row r="3637" spans="1:11" x14ac:dyDescent="0.25">
      <c r="A3637" s="65">
        <v>44562</v>
      </c>
      <c r="B3637" s="66" t="s">
        <v>140</v>
      </c>
      <c r="C3637" s="66" t="s">
        <v>137</v>
      </c>
      <c r="D3637" s="67">
        <v>96277.13</v>
      </c>
      <c r="E3637" s="66">
        <v>0.48491085561195202</v>
      </c>
      <c r="F3637" s="67">
        <v>46685.825484163099</v>
      </c>
      <c r="G3637" s="66" t="s">
        <v>74</v>
      </c>
      <c r="H3637" s="68">
        <v>2.0631921813275799E-8</v>
      </c>
      <c r="I3637" s="87">
        <v>9.63218301177495E-4</v>
      </c>
      <c r="J3637" s="69" t="str">
        <f>_xlfn.XLOOKUP(SimpleBB[[#This Row],[customer_code]],'Input  - indicative charges'!$B$13:$B$69,'Input  - indicative charges'!$E$13:$E$69)</f>
        <v>Major Industrial</v>
      </c>
      <c r="K3637" s="70">
        <f t="shared" si="56"/>
        <v>8.9045056816756593E-4</v>
      </c>
    </row>
    <row r="3638" spans="1:11" x14ac:dyDescent="0.25">
      <c r="A3638" s="65">
        <v>44562</v>
      </c>
      <c r="B3638" s="66" t="s">
        <v>140</v>
      </c>
      <c r="C3638" s="66" t="s">
        <v>137</v>
      </c>
      <c r="D3638" s="67">
        <v>96277.13</v>
      </c>
      <c r="E3638" s="66">
        <v>0.48491085561195202</v>
      </c>
      <c r="F3638" s="67">
        <v>46685.825484163099</v>
      </c>
      <c r="G3638" s="66" t="s">
        <v>76</v>
      </c>
      <c r="H3638" s="68">
        <v>3.2689185044007102E-7</v>
      </c>
      <c r="I3638" s="87">
        <v>1.52612158818403E-2</v>
      </c>
      <c r="J3638" s="69" t="str">
        <f>_xlfn.XLOOKUP(SimpleBB[[#This Row],[customer_code]],'Input  - indicative charges'!$B$13:$B$69,'Input  - indicative charges'!$E$13:$E$69)</f>
        <v>Lower North Island distributor</v>
      </c>
      <c r="K3638" s="70">
        <f t="shared" si="56"/>
        <v>1.4108285044314607E-2</v>
      </c>
    </row>
    <row r="3639" spans="1:11" x14ac:dyDescent="0.25">
      <c r="A3639" s="65">
        <v>44562</v>
      </c>
      <c r="B3639" s="66" t="s">
        <v>140</v>
      </c>
      <c r="C3639" s="66" t="s">
        <v>137</v>
      </c>
      <c r="D3639" s="67">
        <v>96277.13</v>
      </c>
      <c r="E3639" s="66">
        <v>0.48491085561195202</v>
      </c>
      <c r="F3639" s="67">
        <v>46685.825484163099</v>
      </c>
      <c r="G3639" s="66" t="s">
        <v>78</v>
      </c>
      <c r="H3639" s="68">
        <v>1.8302406467187502E-8</v>
      </c>
      <c r="I3639" s="87">
        <v>8.5446295426733795E-4</v>
      </c>
      <c r="J3639" s="69" t="str">
        <f>_xlfn.XLOOKUP(SimpleBB[[#This Row],[customer_code]],'Input  - indicative charges'!$B$13:$B$69,'Input  - indicative charges'!$E$13:$E$69)</f>
        <v>North Island generation</v>
      </c>
      <c r="K3639" s="70">
        <f t="shared" si="56"/>
        <v>7.8991130273933893E-4</v>
      </c>
    </row>
    <row r="3640" spans="1:11" x14ac:dyDescent="0.25">
      <c r="A3640" s="65">
        <v>44562</v>
      </c>
      <c r="B3640" s="66" t="s">
        <v>140</v>
      </c>
      <c r="C3640" s="66" t="s">
        <v>137</v>
      </c>
      <c r="D3640" s="67">
        <v>96277.13</v>
      </c>
      <c r="E3640" s="66">
        <v>0.48491085561195202</v>
      </c>
      <c r="F3640" s="67">
        <v>46685.825484163099</v>
      </c>
      <c r="G3640" s="66" t="s">
        <v>80</v>
      </c>
      <c r="H3640" s="68">
        <v>4.4259541593574497E-9</v>
      </c>
      <c r="I3640" s="87">
        <v>2.0662932348466801E-4</v>
      </c>
      <c r="J3640" s="69" t="str">
        <f>_xlfn.XLOOKUP(SimpleBB[[#This Row],[customer_code]],'Input  - indicative charges'!$B$13:$B$69,'Input  - indicative charges'!$E$13:$E$69)</f>
        <v>Major Industrial</v>
      </c>
      <c r="K3640" s="70">
        <f t="shared" si="56"/>
        <v>1.9101920953129551E-4</v>
      </c>
    </row>
    <row r="3641" spans="1:11" x14ac:dyDescent="0.25">
      <c r="A3641" s="65">
        <v>44562</v>
      </c>
      <c r="B3641" s="66" t="s">
        <v>140</v>
      </c>
      <c r="C3641" s="66" t="s">
        <v>137</v>
      </c>
      <c r="D3641" s="67">
        <v>96277.13</v>
      </c>
      <c r="E3641" s="66">
        <v>0.48491085561195202</v>
      </c>
      <c r="F3641" s="67">
        <v>46685.825484163099</v>
      </c>
      <c r="G3641" s="66" t="s">
        <v>82</v>
      </c>
      <c r="H3641" s="68">
        <v>7.7000947389309902E-4</v>
      </c>
      <c r="I3641" s="87">
        <v>35.9485279193255</v>
      </c>
      <c r="J3641" s="69" t="str">
        <f>_xlfn.XLOOKUP(SimpleBB[[#This Row],[customer_code]],'Input  - indicative charges'!$B$13:$B$69,'Input  - indicative charges'!$E$13:$E$69)</f>
        <v>Major Industrial</v>
      </c>
      <c r="K3641" s="70">
        <f t="shared" si="56"/>
        <v>33.232743887257548</v>
      </c>
    </row>
    <row r="3642" spans="1:11" x14ac:dyDescent="0.25">
      <c r="A3642" s="65">
        <v>44562</v>
      </c>
      <c r="B3642" s="66" t="s">
        <v>140</v>
      </c>
      <c r="C3642" s="66" t="s">
        <v>137</v>
      </c>
      <c r="D3642" s="67">
        <v>96277.13</v>
      </c>
      <c r="E3642" s="66">
        <v>0.48491085561195202</v>
      </c>
      <c r="F3642" s="67">
        <v>46685.825484163099</v>
      </c>
      <c r="G3642" s="66" t="s">
        <v>84</v>
      </c>
      <c r="H3642" s="68">
        <v>6.6506445990664997E-11</v>
      </c>
      <c r="I3642" s="87">
        <v>3.1049083310921E-6</v>
      </c>
      <c r="J3642" s="69" t="str">
        <f>_xlfn.XLOOKUP(SimpleBB[[#This Row],[customer_code]],'Input  - indicative charges'!$B$13:$B$69,'Input  - indicative charges'!$E$13:$E$69)</f>
        <v>Major Industrial</v>
      </c>
      <c r="K3642" s="70">
        <f t="shared" si="56"/>
        <v>2.8703434975740745E-6</v>
      </c>
    </row>
    <row r="3643" spans="1:11" x14ac:dyDescent="0.25">
      <c r="A3643" s="65">
        <v>44562</v>
      </c>
      <c r="B3643" s="66" t="s">
        <v>140</v>
      </c>
      <c r="C3643" s="66" t="s">
        <v>137</v>
      </c>
      <c r="D3643" s="67">
        <v>96277.13</v>
      </c>
      <c r="E3643" s="66">
        <v>0.48491085561195202</v>
      </c>
      <c r="F3643" s="67">
        <v>46685.825484163099</v>
      </c>
      <c r="G3643" s="66" t="s">
        <v>86</v>
      </c>
      <c r="H3643" s="68">
        <v>8.0028929280304901E-5</v>
      </c>
      <c r="I3643" s="87">
        <v>3.73621662606475</v>
      </c>
      <c r="J3643" s="69" t="str">
        <f>_xlfn.XLOOKUP(SimpleBB[[#This Row],[customer_code]],'Input  - indicative charges'!$B$13:$B$69,'Input  - indicative charges'!$E$13:$E$69)</f>
        <v>North Island generation</v>
      </c>
      <c r="K3643" s="70">
        <f t="shared" si="56"/>
        <v>3.4539586855954085</v>
      </c>
    </row>
    <row r="3644" spans="1:11" x14ac:dyDescent="0.25">
      <c r="A3644" s="65">
        <v>44562</v>
      </c>
      <c r="B3644" s="66" t="s">
        <v>140</v>
      </c>
      <c r="C3644" s="66" t="s">
        <v>137</v>
      </c>
      <c r="D3644" s="67">
        <v>96277.13</v>
      </c>
      <c r="E3644" s="66">
        <v>0.48491085561195202</v>
      </c>
      <c r="F3644" s="67">
        <v>46685.825484163099</v>
      </c>
      <c r="G3644" s="66" t="s">
        <v>88</v>
      </c>
      <c r="H3644" s="68">
        <v>7.8741246023029607E-3</v>
      </c>
      <c r="I3644" s="87">
        <v>367.61000702367102</v>
      </c>
      <c r="J3644" s="69" t="str">
        <f>_xlfn.XLOOKUP(SimpleBB[[#This Row],[customer_code]],'Input  - indicative charges'!$B$13:$B$69,'Input  - indicative charges'!$E$13:$E$69)</f>
        <v>North Island generation</v>
      </c>
      <c r="K3644" s="70">
        <f t="shared" si="56"/>
        <v>339.83837227568534</v>
      </c>
    </row>
    <row r="3645" spans="1:11" x14ac:dyDescent="0.25">
      <c r="A3645" s="65">
        <v>44562</v>
      </c>
      <c r="B3645" s="66" t="s">
        <v>140</v>
      </c>
      <c r="C3645" s="66" t="s">
        <v>137</v>
      </c>
      <c r="D3645" s="67">
        <v>96277.13</v>
      </c>
      <c r="E3645" s="66">
        <v>0.48491085561195202</v>
      </c>
      <c r="F3645" s="67">
        <v>46685.825484163099</v>
      </c>
      <c r="G3645" s="66" t="s">
        <v>90</v>
      </c>
      <c r="H3645" s="68">
        <v>6.7056145179411902E-7</v>
      </c>
      <c r="I3645" s="87">
        <v>3.1305714914867298E-2</v>
      </c>
      <c r="J3645" s="69" t="str">
        <f>_xlfn.XLOOKUP(SimpleBB[[#This Row],[customer_code]],'Input  - indicative charges'!$B$13:$B$69,'Input  - indicative charges'!$E$13:$E$69)</f>
        <v>Upper South Island distributor</v>
      </c>
      <c r="K3645" s="70">
        <f t="shared" si="56"/>
        <v>2.8940678970445145E-2</v>
      </c>
    </row>
    <row r="3646" spans="1:11" x14ac:dyDescent="0.25">
      <c r="A3646" s="65">
        <v>44562</v>
      </c>
      <c r="B3646" s="66" t="s">
        <v>140</v>
      </c>
      <c r="C3646" s="66" t="s">
        <v>137</v>
      </c>
      <c r="D3646" s="67">
        <v>96277.13</v>
      </c>
      <c r="E3646" s="66">
        <v>0.48491085561195202</v>
      </c>
      <c r="F3646" s="67">
        <v>46685.825484163099</v>
      </c>
      <c r="G3646" s="66" t="s">
        <v>92</v>
      </c>
      <c r="H3646" s="68">
        <v>6.4400443232687295E-5</v>
      </c>
      <c r="I3646" s="87">
        <v>3.0065878538639899</v>
      </c>
      <c r="J3646" s="69" t="str">
        <f>_xlfn.XLOOKUP(SimpleBB[[#This Row],[customer_code]],'Input  - indicative charges'!$B$13:$B$69,'Input  - indicative charges'!$E$13:$E$69)</f>
        <v>North Island generation</v>
      </c>
      <c r="K3646" s="70">
        <f t="shared" si="56"/>
        <v>2.7794507843612428</v>
      </c>
    </row>
    <row r="3647" spans="1:11" x14ac:dyDescent="0.25">
      <c r="A3647" s="65">
        <v>44562</v>
      </c>
      <c r="B3647" s="66" t="s">
        <v>140</v>
      </c>
      <c r="C3647" s="66" t="s">
        <v>137</v>
      </c>
      <c r="D3647" s="67">
        <v>96277.13</v>
      </c>
      <c r="E3647" s="66">
        <v>0.48491085561195202</v>
      </c>
      <c r="F3647" s="67">
        <v>46685.825484163099</v>
      </c>
      <c r="G3647" s="66" t="s">
        <v>94</v>
      </c>
      <c r="H3647" s="68">
        <v>3.4109433037160199E-4</v>
      </c>
      <c r="I3647" s="87">
        <v>15.9242703813661</v>
      </c>
      <c r="J3647" s="69" t="str">
        <f>_xlfn.XLOOKUP(SimpleBB[[#This Row],[customer_code]],'Input  - indicative charges'!$B$13:$B$69,'Input  - indicative charges'!$E$13:$E$69)</f>
        <v>North Island generation</v>
      </c>
      <c r="K3647" s="70">
        <f t="shared" si="56"/>
        <v>14.721248123511762</v>
      </c>
    </row>
    <row r="3648" spans="1:11" x14ac:dyDescent="0.25">
      <c r="A3648" s="65">
        <v>44562</v>
      </c>
      <c r="B3648" s="66" t="s">
        <v>140</v>
      </c>
      <c r="C3648" s="66" t="s">
        <v>137</v>
      </c>
      <c r="D3648" s="67">
        <v>96277.13</v>
      </c>
      <c r="E3648" s="66">
        <v>0.48491085561195202</v>
      </c>
      <c r="F3648" s="67">
        <v>46685.825484163099</v>
      </c>
      <c r="G3648" s="66" t="s">
        <v>96</v>
      </c>
      <c r="H3648" s="68">
        <v>1.57845650821045E-6</v>
      </c>
      <c r="I3648" s="87">
        <v>7.3691545076654902E-2</v>
      </c>
      <c r="J3648" s="69" t="str">
        <f>_xlfn.XLOOKUP(SimpleBB[[#This Row],[customer_code]],'Input  - indicative charges'!$B$13:$B$69,'Input  - indicative charges'!$E$13:$E$69)</f>
        <v>Upper North Island distributor</v>
      </c>
      <c r="K3648" s="70">
        <f t="shared" si="56"/>
        <v>6.8124409702802577E-2</v>
      </c>
    </row>
    <row r="3649" spans="1:11" x14ac:dyDescent="0.25">
      <c r="A3649" s="65">
        <v>44562</v>
      </c>
      <c r="B3649" s="66" t="s">
        <v>140</v>
      </c>
      <c r="C3649" s="66" t="s">
        <v>137</v>
      </c>
      <c r="D3649" s="67">
        <v>96277.13</v>
      </c>
      <c r="E3649" s="66">
        <v>0.48491085561195202</v>
      </c>
      <c r="F3649" s="67">
        <v>46685.825484163099</v>
      </c>
      <c r="G3649" s="66" t="s">
        <v>98</v>
      </c>
      <c r="H3649" s="68">
        <v>6.3850655464494402E-6</v>
      </c>
      <c r="I3649" s="87">
        <v>0.29809205580648102</v>
      </c>
      <c r="J3649" s="69" t="str">
        <f>_xlfn.XLOOKUP(SimpleBB[[#This Row],[customer_code]],'Input  - indicative charges'!$B$13:$B$69,'Input  - indicative charges'!$E$13:$E$69)</f>
        <v>Major Industrial</v>
      </c>
      <c r="K3649" s="70">
        <f t="shared" si="56"/>
        <v>0.27557225619014281</v>
      </c>
    </row>
    <row r="3650" spans="1:11" x14ac:dyDescent="0.25">
      <c r="A3650" s="65">
        <v>44562</v>
      </c>
      <c r="B3650" s="66" t="s">
        <v>140</v>
      </c>
      <c r="C3650" s="66" t="s">
        <v>137</v>
      </c>
      <c r="D3650" s="67">
        <v>96277.13</v>
      </c>
      <c r="E3650" s="66">
        <v>0.48491085561195202</v>
      </c>
      <c r="F3650" s="67">
        <v>46685.825484163099</v>
      </c>
      <c r="G3650" s="66" t="s">
        <v>100</v>
      </c>
      <c r="H3650" s="68">
        <v>2.9817752684692102E-4</v>
      </c>
      <c r="I3650" s="87">
        <v>13.9206639816747</v>
      </c>
      <c r="J3650" s="69" t="str">
        <f>_xlfn.XLOOKUP(SimpleBB[[#This Row],[customer_code]],'Input  - indicative charges'!$B$13:$B$69,'Input  - indicative charges'!$E$13:$E$69)</f>
        <v>North Island generation</v>
      </c>
      <c r="K3650" s="70">
        <f t="shared" si="56"/>
        <v>12.869007094859821</v>
      </c>
    </row>
    <row r="3651" spans="1:11" x14ac:dyDescent="0.25">
      <c r="A3651" s="65">
        <v>44562</v>
      </c>
      <c r="B3651" s="66" t="s">
        <v>140</v>
      </c>
      <c r="C3651" s="66" t="s">
        <v>137</v>
      </c>
      <c r="D3651" s="67">
        <v>96277.13</v>
      </c>
      <c r="E3651" s="66">
        <v>0.48491085561195202</v>
      </c>
      <c r="F3651" s="67">
        <v>46685.825484163099</v>
      </c>
      <c r="G3651" s="66" t="s">
        <v>102</v>
      </c>
      <c r="H3651" s="68">
        <v>1.9194678174619499E-3</v>
      </c>
      <c r="I3651" s="87">
        <v>89.611939548496096</v>
      </c>
      <c r="J3651" s="69" t="str">
        <f>_xlfn.XLOOKUP(SimpleBB[[#This Row],[customer_code]],'Input  - indicative charges'!$B$13:$B$69,'Input  - indicative charges'!$E$13:$E$69)</f>
        <v>Lower North Island distributor</v>
      </c>
      <c r="K3651" s="70">
        <f t="shared" si="56"/>
        <v>82.842074728033921</v>
      </c>
    </row>
    <row r="3652" spans="1:11" x14ac:dyDescent="0.25">
      <c r="A3652" s="65">
        <v>44562</v>
      </c>
      <c r="B3652" s="66" t="s">
        <v>140</v>
      </c>
      <c r="C3652" s="66" t="s">
        <v>137</v>
      </c>
      <c r="D3652" s="67">
        <v>96277.13</v>
      </c>
      <c r="E3652" s="66">
        <v>0.48491085561195202</v>
      </c>
      <c r="F3652" s="67">
        <v>46685.825484163099</v>
      </c>
      <c r="G3652" s="66" t="s">
        <v>104</v>
      </c>
      <c r="H3652" s="68">
        <v>0.346527456200102</v>
      </c>
      <c r="I3652" s="87">
        <v>16177.9203456289</v>
      </c>
      <c r="J3652" s="69" t="str">
        <f>_xlfn.XLOOKUP(SimpleBB[[#This Row],[customer_code]],'Input  - indicative charges'!$B$13:$B$69,'Input  - indicative charges'!$E$13:$E$69)</f>
        <v>Lower North Island distributor</v>
      </c>
      <c r="K3652" s="70">
        <f t="shared" si="56"/>
        <v>14955.735730856208</v>
      </c>
    </row>
    <row r="3653" spans="1:11" x14ac:dyDescent="0.25">
      <c r="A3653" s="65">
        <v>44562</v>
      </c>
      <c r="B3653" s="66" t="s">
        <v>140</v>
      </c>
      <c r="C3653" s="66" t="s">
        <v>137</v>
      </c>
      <c r="D3653" s="67">
        <v>96277.13</v>
      </c>
      <c r="E3653" s="66">
        <v>0.48491085561195202</v>
      </c>
      <c r="F3653" s="67">
        <v>46685.825484163099</v>
      </c>
      <c r="G3653" s="66" t="s">
        <v>106</v>
      </c>
      <c r="H3653" s="68">
        <v>9.3693639513381201E-5</v>
      </c>
      <c r="I3653" s="87">
        <v>4.3741649032977996</v>
      </c>
      <c r="J3653" s="69" t="str">
        <f>_xlfn.XLOOKUP(SimpleBB[[#This Row],[customer_code]],'Input  - indicative charges'!$B$13:$B$69,'Input  - indicative charges'!$E$13:$E$69)</f>
        <v>Upper North Island distributor</v>
      </c>
      <c r="K3653" s="70">
        <f t="shared" si="56"/>
        <v>4.0437122287218807</v>
      </c>
    </row>
    <row r="3654" spans="1:11" x14ac:dyDescent="0.25">
      <c r="A3654" s="65">
        <v>44562</v>
      </c>
      <c r="B3654" s="66" t="s">
        <v>140</v>
      </c>
      <c r="C3654" s="66" t="s">
        <v>137</v>
      </c>
      <c r="D3654" s="67">
        <v>96277.13</v>
      </c>
      <c r="E3654" s="66">
        <v>0.48491085561195202</v>
      </c>
      <c r="F3654" s="67">
        <v>46685.825484163099</v>
      </c>
      <c r="G3654" s="66" t="s">
        <v>108</v>
      </c>
      <c r="H3654" s="68">
        <v>2.22056629426886E-6</v>
      </c>
      <c r="I3654" s="87">
        <v>0.10366897049025101</v>
      </c>
      <c r="J3654" s="69" t="str">
        <f>_xlfn.XLOOKUP(SimpleBB[[#This Row],[customer_code]],'Input  - indicative charges'!$B$13:$B$69,'Input  - indicative charges'!$E$13:$E$69)</f>
        <v>Lower North Island distributor</v>
      </c>
      <c r="K3654" s="70">
        <f t="shared" si="56"/>
        <v>9.5837146741857865E-2</v>
      </c>
    </row>
    <row r="3655" spans="1:11" x14ac:dyDescent="0.25">
      <c r="A3655" s="65">
        <v>44562</v>
      </c>
      <c r="B3655" s="66" t="s">
        <v>140</v>
      </c>
      <c r="C3655" s="66" t="s">
        <v>137</v>
      </c>
      <c r="D3655" s="67">
        <v>96277.13</v>
      </c>
      <c r="E3655" s="66">
        <v>0.48491085561195202</v>
      </c>
      <c r="F3655" s="67">
        <v>46685.825484163099</v>
      </c>
      <c r="G3655" s="66" t="s">
        <v>110</v>
      </c>
      <c r="H3655" s="68">
        <v>2.61463377950226E-7</v>
      </c>
      <c r="I3655" s="87">
        <v>1.2206633633483999E-2</v>
      </c>
      <c r="J3655" s="69" t="str">
        <f>_xlfn.XLOOKUP(SimpleBB[[#This Row],[customer_code]],'Input  - indicative charges'!$B$13:$B$69,'Input  - indicative charges'!$E$13:$E$69)</f>
        <v>Lower South Island distributor</v>
      </c>
      <c r="K3655" s="70">
        <f t="shared" si="56"/>
        <v>1.1284465672072204E-2</v>
      </c>
    </row>
    <row r="3656" spans="1:11" x14ac:dyDescent="0.25">
      <c r="A3656" s="65">
        <v>44562</v>
      </c>
      <c r="B3656" s="66" t="s">
        <v>140</v>
      </c>
      <c r="C3656" s="66" t="s">
        <v>137</v>
      </c>
      <c r="D3656" s="67">
        <v>96277.13</v>
      </c>
      <c r="E3656" s="66">
        <v>0.48491085561195202</v>
      </c>
      <c r="F3656" s="67">
        <v>46685.825484163099</v>
      </c>
      <c r="G3656" s="66" t="s">
        <v>112</v>
      </c>
      <c r="H3656" s="68">
        <v>6.5047116279893999E-3</v>
      </c>
      <c r="I3656" s="87">
        <v>303.67783188912</v>
      </c>
      <c r="J3656" s="69" t="str">
        <f>_xlfn.XLOOKUP(SimpleBB[[#This Row],[customer_code]],'Input  - indicative charges'!$B$13:$B$69,'Input  - indicative charges'!$E$13:$E$69)</f>
        <v>North Island generation</v>
      </c>
      <c r="K3656" s="70">
        <f t="shared" si="56"/>
        <v>280.73604666252311</v>
      </c>
    </row>
    <row r="3657" spans="1:11" x14ac:dyDescent="0.25">
      <c r="A3657" s="65">
        <v>44562</v>
      </c>
      <c r="B3657" s="66" t="s">
        <v>140</v>
      </c>
      <c r="C3657" s="66" t="s">
        <v>137</v>
      </c>
      <c r="D3657" s="67">
        <v>96277.13</v>
      </c>
      <c r="E3657" s="66">
        <v>0.48491085561195202</v>
      </c>
      <c r="F3657" s="67">
        <v>46685.825484163099</v>
      </c>
      <c r="G3657" s="66" t="s">
        <v>114</v>
      </c>
      <c r="H3657" s="68">
        <v>1.5736084948802E-3</v>
      </c>
      <c r="I3657" s="87">
        <v>73.465211572374002</v>
      </c>
      <c r="J3657" s="69" t="str">
        <f>_xlfn.XLOOKUP(SimpleBB[[#This Row],[customer_code]],'Input  - indicative charges'!$B$13:$B$69,'Input  - indicative charges'!$E$13:$E$69)</f>
        <v>Lower North Island distributor</v>
      </c>
      <c r="K3657" s="70">
        <f t="shared" si="56"/>
        <v>67.915174893584449</v>
      </c>
    </row>
    <row r="3658" spans="1:11" x14ac:dyDescent="0.25">
      <c r="A3658" s="65">
        <v>44562</v>
      </c>
      <c r="B3658" s="66" t="s">
        <v>140</v>
      </c>
      <c r="C3658" s="66" t="s">
        <v>137</v>
      </c>
      <c r="D3658" s="67">
        <v>96277.13</v>
      </c>
      <c r="E3658" s="66">
        <v>0.48491085561195202</v>
      </c>
      <c r="F3658" s="67">
        <v>46685.825484163099</v>
      </c>
      <c r="G3658" s="66" t="s">
        <v>116</v>
      </c>
      <c r="H3658" s="68">
        <v>2.40338082044383E-6</v>
      </c>
      <c r="I3658" s="87">
        <v>0.112203817555225</v>
      </c>
      <c r="J3658" s="69" t="str">
        <f>_xlfn.XLOOKUP(SimpleBB[[#This Row],[customer_code]],'Input  - indicative charges'!$B$13:$B$69,'Input  - indicative charges'!$E$13:$E$69)</f>
        <v>Major Industrial</v>
      </c>
      <c r="K3658" s="70">
        <f t="shared" si="56"/>
        <v>0.1037272163231136</v>
      </c>
    </row>
    <row r="3659" spans="1:11" x14ac:dyDescent="0.25">
      <c r="A3659" s="65">
        <v>44562</v>
      </c>
      <c r="B3659" s="66" t="s">
        <v>140</v>
      </c>
      <c r="C3659" s="66" t="s">
        <v>137</v>
      </c>
      <c r="D3659" s="67">
        <v>96277.13</v>
      </c>
      <c r="E3659" s="66">
        <v>0.48491085561195202</v>
      </c>
      <c r="F3659" s="67">
        <v>46685.825484163099</v>
      </c>
      <c r="G3659" s="66" t="s">
        <v>118</v>
      </c>
      <c r="H3659" s="68">
        <v>1.49723505300722E-7</v>
      </c>
      <c r="I3659" s="87">
        <v>6.9899654393466796E-3</v>
      </c>
      <c r="J3659" s="69" t="str">
        <f>_xlfn.XLOOKUP(SimpleBB[[#This Row],[customer_code]],'Input  - indicative charges'!$B$13:$B$69,'Input  - indicative charges'!$E$13:$E$69)</f>
        <v>Upper South Island distributor</v>
      </c>
      <c r="K3659" s="70">
        <f t="shared" si="56"/>
        <v>6.4618982938021916E-3</v>
      </c>
    </row>
    <row r="3660" spans="1:11" x14ac:dyDescent="0.25">
      <c r="A3660" s="65">
        <v>44562</v>
      </c>
      <c r="B3660" s="66" t="s">
        <v>140</v>
      </c>
      <c r="C3660" s="66" t="s">
        <v>137</v>
      </c>
      <c r="D3660" s="67">
        <v>96277.13</v>
      </c>
      <c r="E3660" s="66">
        <v>0.48491085561195202</v>
      </c>
      <c r="F3660" s="67">
        <v>46685.825484163099</v>
      </c>
      <c r="G3660" s="66" t="s">
        <v>120</v>
      </c>
      <c r="H3660" s="68">
        <v>4.6751421048887296E-6</v>
      </c>
      <c r="I3660" s="87">
        <v>0.21826286842249801</v>
      </c>
      <c r="J3660" s="69" t="str">
        <f>_xlfn.XLOOKUP(SimpleBB[[#This Row],[customer_code]],'Input  - indicative charges'!$B$13:$B$69,'Input  - indicative charges'!$E$13:$E$69)</f>
        <v>Lower North Island distributor</v>
      </c>
      <c r="K3660" s="70">
        <f t="shared" si="56"/>
        <v>0.20177388133002488</v>
      </c>
    </row>
    <row r="3661" spans="1:11" x14ac:dyDescent="0.25">
      <c r="A3661" s="65">
        <v>44562</v>
      </c>
      <c r="B3661" s="66" t="s">
        <v>140</v>
      </c>
      <c r="C3661" s="66" t="s">
        <v>137</v>
      </c>
      <c r="D3661" s="67">
        <v>96277.13</v>
      </c>
      <c r="E3661" s="66">
        <v>0.48491085561195202</v>
      </c>
      <c r="F3661" s="67">
        <v>46685.825484163099</v>
      </c>
      <c r="G3661" s="66" t="s">
        <v>241</v>
      </c>
      <c r="H3661" s="68">
        <v>6.9665199608234601E-4</v>
      </c>
      <c r="I3661" s="87">
        <v>32.523773512294298</v>
      </c>
      <c r="J3661" s="69" t="str">
        <f>_xlfn.XLOOKUP(SimpleBB[[#This Row],[customer_code]],'Input  - indicative charges'!$B$13:$B$69,'Input  - indicative charges'!$E$13:$E$69)</f>
        <v>North Island generation</v>
      </c>
      <c r="K3661" s="70">
        <f t="shared" si="56"/>
        <v>30.066717552575859</v>
      </c>
    </row>
    <row r="3662" spans="1:11" x14ac:dyDescent="0.25">
      <c r="A3662" s="65">
        <v>44593</v>
      </c>
      <c r="B3662" s="66" t="s">
        <v>140</v>
      </c>
      <c r="C3662" s="66" t="s">
        <v>137</v>
      </c>
      <c r="D3662" s="67">
        <v>129614.28</v>
      </c>
      <c r="E3662" s="66">
        <v>0.61632333436765196</v>
      </c>
      <c r="F3662" s="67">
        <v>79884.305231262493</v>
      </c>
      <c r="G3662" s="66" t="s">
        <v>8</v>
      </c>
      <c r="H3662" s="68">
        <v>8.4526024267668802E-7</v>
      </c>
      <c r="I3662" s="87">
        <v>6.75230272258356E-2</v>
      </c>
      <c r="J3662" s="69" t="str">
        <f>_xlfn.XLOOKUP(SimpleBB[[#This Row],[customer_code]],'Input  - indicative charges'!$B$13:$B$69,'Input  - indicative charges'!$E$13:$E$69)</f>
        <v>Lower South Island distributor</v>
      </c>
      <c r="K3662" s="70">
        <f t="shared" ref="K3662:K3725" si="57">I3662*$L$9</f>
        <v>6.242190154001212E-2</v>
      </c>
    </row>
    <row r="3663" spans="1:11" x14ac:dyDescent="0.25">
      <c r="A3663" s="65">
        <v>44593</v>
      </c>
      <c r="B3663" s="66" t="s">
        <v>140</v>
      </c>
      <c r="C3663" s="66" t="s">
        <v>137</v>
      </c>
      <c r="D3663" s="67">
        <v>129614.28</v>
      </c>
      <c r="E3663" s="66">
        <v>0.61632333436765196</v>
      </c>
      <c r="F3663" s="67">
        <v>79884.305231262493</v>
      </c>
      <c r="G3663" s="66" t="s">
        <v>10</v>
      </c>
      <c r="H3663" s="68">
        <v>5.2183262362289202E-8</v>
      </c>
      <c r="I3663" s="87">
        <v>4.1686236585121604E-3</v>
      </c>
      <c r="J3663" s="69" t="str">
        <f>_xlfn.XLOOKUP(SimpleBB[[#This Row],[customer_code]],'Input  - indicative charges'!$B$13:$B$69,'Input  - indicative charges'!$E$13:$E$69)</f>
        <v>Upper South Island distributor</v>
      </c>
      <c r="K3663" s="70">
        <f t="shared" si="57"/>
        <v>3.8536988973955325E-3</v>
      </c>
    </row>
    <row r="3664" spans="1:11" x14ac:dyDescent="0.25">
      <c r="A3664" s="65">
        <v>44593</v>
      </c>
      <c r="B3664" s="66" t="s">
        <v>140</v>
      </c>
      <c r="C3664" s="66" t="s">
        <v>137</v>
      </c>
      <c r="D3664" s="67">
        <v>129614.28</v>
      </c>
      <c r="E3664" s="66">
        <v>0.61632333436765196</v>
      </c>
      <c r="F3664" s="67">
        <v>79884.305231262493</v>
      </c>
      <c r="G3664" s="66" t="s">
        <v>12</v>
      </c>
      <c r="H3664" s="68">
        <v>4.6739306423901602E-7</v>
      </c>
      <c r="I3664" s="87">
        <v>3.7337370206644599E-2</v>
      </c>
      <c r="J3664" s="69" t="str">
        <f>_xlfn.XLOOKUP(SimpleBB[[#This Row],[customer_code]],'Input  - indicative charges'!$B$13:$B$69,'Input  - indicative charges'!$E$13:$E$69)</f>
        <v>Lower North Island distributor</v>
      </c>
      <c r="K3664" s="70">
        <f t="shared" si="57"/>
        <v>3.4516664056056898E-2</v>
      </c>
    </row>
    <row r="3665" spans="1:11" x14ac:dyDescent="0.25">
      <c r="A3665" s="65">
        <v>44593</v>
      </c>
      <c r="B3665" s="66" t="s">
        <v>140</v>
      </c>
      <c r="C3665" s="66" t="s">
        <v>137</v>
      </c>
      <c r="D3665" s="67">
        <v>129614.28</v>
      </c>
      <c r="E3665" s="66">
        <v>0.61632333436765196</v>
      </c>
      <c r="F3665" s="67">
        <v>79884.305231262493</v>
      </c>
      <c r="G3665" s="66" t="s">
        <v>14</v>
      </c>
      <c r="H3665" s="68">
        <v>3.8507474209875404E-6</v>
      </c>
      <c r="I3665" s="87">
        <v>0.30761428234666499</v>
      </c>
      <c r="J3665" s="69" t="str">
        <f>_xlfn.XLOOKUP(SimpleBB[[#This Row],[customer_code]],'Input  - indicative charges'!$B$13:$B$69,'Input  - indicative charges'!$E$13:$E$69)</f>
        <v>Upper North Island distributor</v>
      </c>
      <c r="K3665" s="70">
        <f t="shared" si="57"/>
        <v>0.28437511222242728</v>
      </c>
    </row>
    <row r="3666" spans="1:11" x14ac:dyDescent="0.25">
      <c r="A3666" s="65">
        <v>44593</v>
      </c>
      <c r="B3666" s="66" t="s">
        <v>140</v>
      </c>
      <c r="C3666" s="66" t="s">
        <v>137</v>
      </c>
      <c r="D3666" s="67">
        <v>129614.28</v>
      </c>
      <c r="E3666" s="66">
        <v>0.61632333436765196</v>
      </c>
      <c r="F3666" s="67">
        <v>79884.305231262493</v>
      </c>
      <c r="G3666" s="66" t="s">
        <v>16</v>
      </c>
      <c r="H3666" s="68">
        <v>8.9316118287521798E-2</v>
      </c>
      <c r="I3666" s="87">
        <v>7134.9560553519404</v>
      </c>
      <c r="J3666" s="69" t="str">
        <f>_xlfn.XLOOKUP(SimpleBB[[#This Row],[customer_code]],'Input  - indicative charges'!$B$13:$B$69,'Input  - indicative charges'!$E$13:$E$69)</f>
        <v>South Island generation</v>
      </c>
      <c r="K3666" s="70">
        <f t="shared" si="57"/>
        <v>6595.9353820126444</v>
      </c>
    </row>
    <row r="3667" spans="1:11" x14ac:dyDescent="0.25">
      <c r="A3667" s="65">
        <v>44593</v>
      </c>
      <c r="B3667" s="66" t="s">
        <v>140</v>
      </c>
      <c r="C3667" s="66" t="s">
        <v>137</v>
      </c>
      <c r="D3667" s="67">
        <v>129614.28</v>
      </c>
      <c r="E3667" s="66">
        <v>0.61632333436765196</v>
      </c>
      <c r="F3667" s="67">
        <v>79884.305231262493</v>
      </c>
      <c r="G3667" s="66" t="s">
        <v>19</v>
      </c>
      <c r="H3667" s="68">
        <v>8.6624663241262098E-5</v>
      </c>
      <c r="I3667" s="87">
        <v>6.9199510389203098</v>
      </c>
      <c r="J3667" s="69" t="str">
        <f>_xlfn.XLOOKUP(SimpleBB[[#This Row],[customer_code]],'Input  - indicative charges'!$B$13:$B$69,'Input  - indicative charges'!$E$13:$E$69)</f>
        <v>Lower South Island distributor</v>
      </c>
      <c r="K3667" s="70">
        <f t="shared" si="57"/>
        <v>6.3971732334878695</v>
      </c>
    </row>
    <row r="3668" spans="1:11" x14ac:dyDescent="0.25">
      <c r="A3668" s="65">
        <v>44593</v>
      </c>
      <c r="B3668" s="66" t="s">
        <v>140</v>
      </c>
      <c r="C3668" s="66" t="s">
        <v>137</v>
      </c>
      <c r="D3668" s="67">
        <v>129614.28</v>
      </c>
      <c r="E3668" s="66">
        <v>0.61632333436765196</v>
      </c>
      <c r="F3668" s="67">
        <v>79884.305231262493</v>
      </c>
      <c r="G3668" s="66" t="s">
        <v>21</v>
      </c>
      <c r="H3668" s="68">
        <v>5.1619629619506199E-7</v>
      </c>
      <c r="I3668" s="87">
        <v>4.1235982484493498E-2</v>
      </c>
      <c r="J3668" s="69" t="str">
        <f>_xlfn.XLOOKUP(SimpleBB[[#This Row],[customer_code]],'Input  - indicative charges'!$B$13:$B$69,'Input  - indicative charges'!$E$13:$E$69)</f>
        <v>Upper South Island distributor</v>
      </c>
      <c r="K3668" s="70">
        <f t="shared" si="57"/>
        <v>3.8120749976799692E-2</v>
      </c>
    </row>
    <row r="3669" spans="1:11" x14ac:dyDescent="0.25">
      <c r="A3669" s="65">
        <v>44593</v>
      </c>
      <c r="B3669" s="66" t="s">
        <v>140</v>
      </c>
      <c r="C3669" s="66" t="s">
        <v>137</v>
      </c>
      <c r="D3669" s="67">
        <v>129614.28</v>
      </c>
      <c r="E3669" s="66">
        <v>0.61632333436765196</v>
      </c>
      <c r="F3669" s="67">
        <v>79884.305231262493</v>
      </c>
      <c r="G3669" s="66" t="s">
        <v>23</v>
      </c>
      <c r="H3669" s="68">
        <v>6.7021544222215595E-2</v>
      </c>
      <c r="I3669" s="87">
        <v>5353.96949571803</v>
      </c>
      <c r="J3669" s="69" t="str">
        <f>_xlfn.XLOOKUP(SimpleBB[[#This Row],[customer_code]],'Input  - indicative charges'!$B$13:$B$69,'Input  - indicative charges'!$E$13:$E$69)</f>
        <v>Lower North Island distributor</v>
      </c>
      <c r="K3669" s="70">
        <f t="shared" si="57"/>
        <v>4949.4960525417027</v>
      </c>
    </row>
    <row r="3670" spans="1:11" x14ac:dyDescent="0.25">
      <c r="A3670" s="65">
        <v>44593</v>
      </c>
      <c r="B3670" s="66" t="s">
        <v>140</v>
      </c>
      <c r="C3670" s="66" t="s">
        <v>137</v>
      </c>
      <c r="D3670" s="67">
        <v>129614.28</v>
      </c>
      <c r="E3670" s="66">
        <v>0.61632333436765196</v>
      </c>
      <c r="F3670" s="67">
        <v>79884.305231262493</v>
      </c>
      <c r="G3670" s="66" t="s">
        <v>25</v>
      </c>
      <c r="H3670" s="68">
        <v>0.120360044439981</v>
      </c>
      <c r="I3670" s="87">
        <v>9614.8785276918206</v>
      </c>
      <c r="J3670" s="69" t="str">
        <f>_xlfn.XLOOKUP(SimpleBB[[#This Row],[customer_code]],'Input  - indicative charges'!$B$13:$B$69,'Input  - indicative charges'!$E$13:$E$69)</f>
        <v>North Island generation</v>
      </c>
      <c r="K3670" s="70">
        <f t="shared" si="57"/>
        <v>8888.5084901098089</v>
      </c>
    </row>
    <row r="3671" spans="1:11" x14ac:dyDescent="0.25">
      <c r="A3671" s="65">
        <v>44593</v>
      </c>
      <c r="B3671" s="66" t="s">
        <v>140</v>
      </c>
      <c r="C3671" s="66" t="s">
        <v>137</v>
      </c>
      <c r="D3671" s="67">
        <v>129614.28</v>
      </c>
      <c r="E3671" s="66">
        <v>0.61632333436765196</v>
      </c>
      <c r="F3671" s="67">
        <v>79884.305231262493</v>
      </c>
      <c r="G3671" s="66" t="s">
        <v>27</v>
      </c>
      <c r="H3671" s="68">
        <v>1.61966859824516E-5</v>
      </c>
      <c r="I3671" s="87">
        <v>1.2938610067570699</v>
      </c>
      <c r="J3671" s="69" t="str">
        <f>_xlfn.XLOOKUP(SimpleBB[[#This Row],[customer_code]],'Input  - indicative charges'!$B$13:$B$69,'Input  - indicative charges'!$E$13:$E$69)</f>
        <v>Lower North Island distributor</v>
      </c>
      <c r="K3671" s="70">
        <f t="shared" si="57"/>
        <v>1.1961143877647187</v>
      </c>
    </row>
    <row r="3672" spans="1:11" x14ac:dyDescent="0.25">
      <c r="A3672" s="65">
        <v>44593</v>
      </c>
      <c r="B3672" s="66" t="s">
        <v>140</v>
      </c>
      <c r="C3672" s="66" t="s">
        <v>137</v>
      </c>
      <c r="D3672" s="67">
        <v>129614.28</v>
      </c>
      <c r="E3672" s="66">
        <v>0.61632333436765196</v>
      </c>
      <c r="F3672" s="67">
        <v>79884.305231262493</v>
      </c>
      <c r="G3672" s="66" t="s">
        <v>29</v>
      </c>
      <c r="H3672" s="68">
        <v>4.0983323889937301E-5</v>
      </c>
      <c r="I3672" s="87">
        <v>3.27392435501545</v>
      </c>
      <c r="J3672" s="69" t="str">
        <f>_xlfn.XLOOKUP(SimpleBB[[#This Row],[customer_code]],'Input  - indicative charges'!$B$13:$B$69,'Input  - indicative charges'!$E$13:$E$69)</f>
        <v>Lower North Island distributor</v>
      </c>
      <c r="K3672" s="70">
        <f t="shared" si="57"/>
        <v>3.0265909591806381</v>
      </c>
    </row>
    <row r="3673" spans="1:11" x14ac:dyDescent="0.25">
      <c r="A3673" s="65">
        <v>44593</v>
      </c>
      <c r="B3673" s="66" t="s">
        <v>140</v>
      </c>
      <c r="C3673" s="66" t="s">
        <v>137</v>
      </c>
      <c r="D3673" s="67">
        <v>129614.28</v>
      </c>
      <c r="E3673" s="66">
        <v>0.61632333436765196</v>
      </c>
      <c r="F3673" s="67">
        <v>79884.305231262493</v>
      </c>
      <c r="G3673" s="66" t="s">
        <v>31</v>
      </c>
      <c r="H3673" s="68">
        <v>8.1476709090069204E-5</v>
      </c>
      <c r="I3673" s="87">
        <v>6.5087102981898699</v>
      </c>
      <c r="J3673" s="69" t="str">
        <f>_xlfn.XLOOKUP(SimpleBB[[#This Row],[customer_code]],'Input  - indicative charges'!$B$13:$B$69,'Input  - indicative charges'!$E$13:$E$69)</f>
        <v>Major Industrial</v>
      </c>
      <c r="K3673" s="70">
        <f t="shared" si="57"/>
        <v>6.0170002749909024</v>
      </c>
    </row>
    <row r="3674" spans="1:11" x14ac:dyDescent="0.25">
      <c r="A3674" s="65">
        <v>44593</v>
      </c>
      <c r="B3674" s="66" t="s">
        <v>140</v>
      </c>
      <c r="C3674" s="66" t="s">
        <v>137</v>
      </c>
      <c r="D3674" s="67">
        <v>129614.28</v>
      </c>
      <c r="E3674" s="66">
        <v>0.61632333436765196</v>
      </c>
      <c r="F3674" s="67">
        <v>79884.305231262493</v>
      </c>
      <c r="G3674" s="66" t="s">
        <v>34</v>
      </c>
      <c r="H3674" s="68">
        <v>2.5019652928997502E-7</v>
      </c>
      <c r="I3674" s="87">
        <v>1.9986775913602799E-2</v>
      </c>
      <c r="J3674" s="69" t="str">
        <f>_xlfn.XLOOKUP(SimpleBB[[#This Row],[customer_code]],'Input  - indicative charges'!$B$13:$B$69,'Input  - indicative charges'!$E$13:$E$69)</f>
        <v>Major Industrial</v>
      </c>
      <c r="K3674" s="70">
        <f t="shared" si="57"/>
        <v>1.8476845743430167E-2</v>
      </c>
    </row>
    <row r="3675" spans="1:11" x14ac:dyDescent="0.25">
      <c r="A3675" s="65">
        <v>44593</v>
      </c>
      <c r="B3675" s="66" t="s">
        <v>140</v>
      </c>
      <c r="C3675" s="66" t="s">
        <v>137</v>
      </c>
      <c r="D3675" s="67">
        <v>129614.28</v>
      </c>
      <c r="E3675" s="66">
        <v>0.61632333436765196</v>
      </c>
      <c r="F3675" s="67">
        <v>79884.305231262493</v>
      </c>
      <c r="G3675" s="66" t="s">
        <v>36</v>
      </c>
      <c r="H3675" s="68">
        <v>5.1438540041219501E-7</v>
      </c>
      <c r="I3675" s="87">
        <v>4.1091320333032998E-2</v>
      </c>
      <c r="J3675" s="69" t="str">
        <f>_xlfn.XLOOKUP(SimpleBB[[#This Row],[customer_code]],'Input  - indicative charges'!$B$13:$B$69,'Input  - indicative charges'!$E$13:$E$69)</f>
        <v>Upper South Island distributor</v>
      </c>
      <c r="K3675" s="70">
        <f t="shared" si="57"/>
        <v>3.7987016538800357E-2</v>
      </c>
    </row>
    <row r="3676" spans="1:11" x14ac:dyDescent="0.25">
      <c r="A3676" s="65">
        <v>44593</v>
      </c>
      <c r="B3676" s="66" t="s">
        <v>140</v>
      </c>
      <c r="C3676" s="66" t="s">
        <v>137</v>
      </c>
      <c r="D3676" s="67">
        <v>129614.28</v>
      </c>
      <c r="E3676" s="66">
        <v>0.61632333436765196</v>
      </c>
      <c r="F3676" s="67">
        <v>79884.305231262493</v>
      </c>
      <c r="G3676" s="66" t="s">
        <v>38</v>
      </c>
      <c r="H3676" s="68">
        <v>1.21608877444134E-4</v>
      </c>
      <c r="I3676" s="87">
        <v>9.7146406845784607</v>
      </c>
      <c r="J3676" s="69" t="str">
        <f>_xlfn.XLOOKUP(SimpleBB[[#This Row],[customer_code]],'Input  - indicative charges'!$B$13:$B$69,'Input  - indicative charges'!$E$13:$E$69)</f>
        <v>North Island generation</v>
      </c>
      <c r="K3676" s="70">
        <f t="shared" si="57"/>
        <v>8.9807339691862929</v>
      </c>
    </row>
    <row r="3677" spans="1:11" x14ac:dyDescent="0.25">
      <c r="A3677" s="65">
        <v>44593</v>
      </c>
      <c r="B3677" s="66" t="s">
        <v>140</v>
      </c>
      <c r="C3677" s="66" t="s">
        <v>137</v>
      </c>
      <c r="D3677" s="67">
        <v>129614.28</v>
      </c>
      <c r="E3677" s="66">
        <v>0.61632333436765196</v>
      </c>
      <c r="F3677" s="67">
        <v>79884.305231262493</v>
      </c>
      <c r="G3677" s="66" t="s">
        <v>40</v>
      </c>
      <c r="H3677" s="68">
        <v>7.8022811284048303E-7</v>
      </c>
      <c r="I3677" s="87">
        <v>6.2327980716161101E-2</v>
      </c>
      <c r="J3677" s="69" t="str">
        <f>_xlfn.XLOOKUP(SimpleBB[[#This Row],[customer_code]],'Input  - indicative charges'!$B$13:$B$69,'Input  - indicative charges'!$E$13:$E$69)</f>
        <v>North Island generation</v>
      </c>
      <c r="K3677" s="70">
        <f t="shared" si="57"/>
        <v>5.7619322404481185E-2</v>
      </c>
    </row>
    <row r="3678" spans="1:11" x14ac:dyDescent="0.25">
      <c r="A3678" s="65">
        <v>44593</v>
      </c>
      <c r="B3678" s="66" t="s">
        <v>140</v>
      </c>
      <c r="C3678" s="66" t="s">
        <v>137</v>
      </c>
      <c r="D3678" s="67">
        <v>129614.28</v>
      </c>
      <c r="E3678" s="66">
        <v>0.61632333436765196</v>
      </c>
      <c r="F3678" s="67">
        <v>79884.305231262493</v>
      </c>
      <c r="G3678" s="66" t="s">
        <v>42</v>
      </c>
      <c r="H3678" s="68">
        <v>4.0787403250716003E-2</v>
      </c>
      <c r="I3678" s="87">
        <v>3258.2733708707801</v>
      </c>
      <c r="J3678" s="69" t="str">
        <f>_xlfn.XLOOKUP(SimpleBB[[#This Row],[customer_code]],'Input  - indicative charges'!$B$13:$B$69,'Input  - indicative charges'!$E$13:$E$69)</f>
        <v>South Island generation</v>
      </c>
      <c r="K3678" s="70">
        <f t="shared" si="57"/>
        <v>3012.1223514860312</v>
      </c>
    </row>
    <row r="3679" spans="1:11" x14ac:dyDescent="0.25">
      <c r="A3679" s="65">
        <v>44593</v>
      </c>
      <c r="B3679" s="66" t="s">
        <v>140</v>
      </c>
      <c r="C3679" s="66" t="s">
        <v>137</v>
      </c>
      <c r="D3679" s="67">
        <v>129614.28</v>
      </c>
      <c r="E3679" s="66">
        <v>0.61632333436765196</v>
      </c>
      <c r="F3679" s="67">
        <v>79884.305231262493</v>
      </c>
      <c r="G3679" s="66" t="s">
        <v>44</v>
      </c>
      <c r="H3679" s="68">
        <v>1.9341044489120101E-7</v>
      </c>
      <c r="I3679" s="87">
        <v>1.5450459014603001E-2</v>
      </c>
      <c r="J3679" s="69" t="str">
        <f>_xlfn.XLOOKUP(SimpleBB[[#This Row],[customer_code]],'Input  - indicative charges'!$B$13:$B$69,'Input  - indicative charges'!$E$13:$E$69)</f>
        <v>Major Industrial</v>
      </c>
      <c r="K3679" s="70">
        <f t="shared" si="57"/>
        <v>1.428323152828855E-2</v>
      </c>
    </row>
    <row r="3680" spans="1:11" x14ac:dyDescent="0.25">
      <c r="A3680" s="65">
        <v>44593</v>
      </c>
      <c r="B3680" s="66" t="s">
        <v>140</v>
      </c>
      <c r="C3680" s="66" t="s">
        <v>137</v>
      </c>
      <c r="D3680" s="67">
        <v>129614.28</v>
      </c>
      <c r="E3680" s="66">
        <v>0.61632333436765196</v>
      </c>
      <c r="F3680" s="67">
        <v>79884.305231262493</v>
      </c>
      <c r="G3680" s="66" t="s">
        <v>46</v>
      </c>
      <c r="H3680" s="68">
        <v>7.00626534065496E-7</v>
      </c>
      <c r="I3680" s="87">
        <v>5.5969063900409698E-2</v>
      </c>
      <c r="J3680" s="69" t="str">
        <f>_xlfn.XLOOKUP(SimpleBB[[#This Row],[customer_code]],'Input  - indicative charges'!$B$13:$B$69,'Input  - indicative charges'!$E$13:$E$69)</f>
        <v>Upper South Island distributor</v>
      </c>
      <c r="K3680" s="70">
        <f t="shared" si="57"/>
        <v>5.1740799244576322E-2</v>
      </c>
    </row>
    <row r="3681" spans="1:11" x14ac:dyDescent="0.25">
      <c r="A3681" s="65">
        <v>44593</v>
      </c>
      <c r="B3681" s="66" t="s">
        <v>140</v>
      </c>
      <c r="C3681" s="66" t="s">
        <v>137</v>
      </c>
      <c r="D3681" s="67">
        <v>129614.28</v>
      </c>
      <c r="E3681" s="66">
        <v>0.61632333436765196</v>
      </c>
      <c r="F3681" s="67">
        <v>79884.305231262493</v>
      </c>
      <c r="G3681" s="66" t="s">
        <v>48</v>
      </c>
      <c r="H3681" s="68">
        <v>5.15400259022048E-2</v>
      </c>
      <c r="I3681" s="87">
        <v>4117.2391607989102</v>
      </c>
      <c r="J3681" s="69" t="str">
        <f>_xlfn.XLOOKUP(SimpleBB[[#This Row],[customer_code]],'Input  - indicative charges'!$B$13:$B$69,'Input  - indicative charges'!$E$13:$E$69)</f>
        <v>North Island generation</v>
      </c>
      <c r="K3681" s="70">
        <f t="shared" si="57"/>
        <v>3806.1963165913321</v>
      </c>
    </row>
    <row r="3682" spans="1:11" x14ac:dyDescent="0.25">
      <c r="A3682" s="65">
        <v>44593</v>
      </c>
      <c r="B3682" s="66" t="s">
        <v>140</v>
      </c>
      <c r="C3682" s="66" t="s">
        <v>137</v>
      </c>
      <c r="D3682" s="67">
        <v>129614.28</v>
      </c>
      <c r="E3682" s="66">
        <v>0.61632333436765196</v>
      </c>
      <c r="F3682" s="67">
        <v>79884.305231262493</v>
      </c>
      <c r="G3682" s="66" t="s">
        <v>50</v>
      </c>
      <c r="H3682" s="68">
        <v>1.08574885820575E-2</v>
      </c>
      <c r="I3682" s="87">
        <v>867.34293193403005</v>
      </c>
      <c r="J3682" s="69" t="str">
        <f>_xlfn.XLOOKUP(SimpleBB[[#This Row],[customer_code]],'Input  - indicative charges'!$B$13:$B$69,'Input  - indicative charges'!$E$13:$E$69)</f>
        <v>North Island generation</v>
      </c>
      <c r="K3682" s="70">
        <f t="shared" si="57"/>
        <v>801.81824368644425</v>
      </c>
    </row>
    <row r="3683" spans="1:11" x14ac:dyDescent="0.25">
      <c r="A3683" s="65">
        <v>44593</v>
      </c>
      <c r="B3683" s="66" t="s">
        <v>140</v>
      </c>
      <c r="C3683" s="66" t="s">
        <v>137</v>
      </c>
      <c r="D3683" s="67">
        <v>129614.28</v>
      </c>
      <c r="E3683" s="66">
        <v>0.61632333436765196</v>
      </c>
      <c r="F3683" s="67">
        <v>79884.305231262493</v>
      </c>
      <c r="G3683" s="66" t="s">
        <v>52</v>
      </c>
      <c r="H3683" s="68">
        <v>2.1925043255719898E-2</v>
      </c>
      <c r="I3683" s="87">
        <v>1751.4668476485599</v>
      </c>
      <c r="J3683" s="69" t="str">
        <f>_xlfn.XLOOKUP(SimpleBB[[#This Row],[customer_code]],'Input  - indicative charges'!$B$13:$B$69,'Input  - indicative charges'!$E$13:$E$69)</f>
        <v>North Island generation</v>
      </c>
      <c r="K3683" s="70">
        <f t="shared" si="57"/>
        <v>1619.1497272308625</v>
      </c>
    </row>
    <row r="3684" spans="1:11" x14ac:dyDescent="0.25">
      <c r="A3684" s="65">
        <v>44593</v>
      </c>
      <c r="B3684" s="66" t="s">
        <v>140</v>
      </c>
      <c r="C3684" s="66" t="s">
        <v>137</v>
      </c>
      <c r="D3684" s="67">
        <v>129614.28</v>
      </c>
      <c r="E3684" s="66">
        <v>0.61632333436765196</v>
      </c>
      <c r="F3684" s="67">
        <v>79884.305231262493</v>
      </c>
      <c r="G3684" s="66" t="s">
        <v>54</v>
      </c>
      <c r="H3684" s="68">
        <v>5.4456996018063303E-8</v>
      </c>
      <c r="I3684" s="87">
        <v>4.3502592918846202E-3</v>
      </c>
      <c r="J3684" s="69" t="str">
        <f>_xlfn.XLOOKUP(SimpleBB[[#This Row],[customer_code]],'Input  - indicative charges'!$B$13:$B$69,'Input  - indicative charges'!$E$13:$E$69)</f>
        <v>Upper South Island distributor</v>
      </c>
      <c r="K3684" s="70">
        <f t="shared" si="57"/>
        <v>4.0216126016287945E-3</v>
      </c>
    </row>
    <row r="3685" spans="1:11" x14ac:dyDescent="0.25">
      <c r="A3685" s="65">
        <v>44593</v>
      </c>
      <c r="B3685" s="66" t="s">
        <v>140</v>
      </c>
      <c r="C3685" s="66" t="s">
        <v>137</v>
      </c>
      <c r="D3685" s="67">
        <v>129614.28</v>
      </c>
      <c r="E3685" s="66">
        <v>0.61632333436765196</v>
      </c>
      <c r="F3685" s="67">
        <v>79884.305231262493</v>
      </c>
      <c r="G3685" s="66" t="s">
        <v>56</v>
      </c>
      <c r="H3685" s="68">
        <v>1.20431772980121E-5</v>
      </c>
      <c r="I3685" s="87">
        <v>0.96206085122861495</v>
      </c>
      <c r="J3685" s="69" t="str">
        <f>_xlfn.XLOOKUP(SimpleBB[[#This Row],[customer_code]],'Input  - indicative charges'!$B$13:$B$69,'Input  - indicative charges'!$E$13:$E$69)</f>
        <v>Upper North Island distributor</v>
      </c>
      <c r="K3685" s="70">
        <f t="shared" si="57"/>
        <v>0.88938055946512973</v>
      </c>
    </row>
    <row r="3686" spans="1:11" x14ac:dyDescent="0.25">
      <c r="A3686" s="65">
        <v>44593</v>
      </c>
      <c r="B3686" s="66" t="s">
        <v>140</v>
      </c>
      <c r="C3686" s="66" t="s">
        <v>137</v>
      </c>
      <c r="D3686" s="67">
        <v>129614.28</v>
      </c>
      <c r="E3686" s="66">
        <v>0.61632333436765196</v>
      </c>
      <c r="F3686" s="67">
        <v>79884.305231262493</v>
      </c>
      <c r="G3686" s="66" t="s">
        <v>58</v>
      </c>
      <c r="H3686" s="68">
        <v>1.35320615186597E-2</v>
      </c>
      <c r="I3686" s="87">
        <v>1080.9993327648299</v>
      </c>
      <c r="J3686" s="69" t="str">
        <f>_xlfn.XLOOKUP(SimpleBB[[#This Row],[customer_code]],'Input  - indicative charges'!$B$13:$B$69,'Input  - indicative charges'!$E$13:$E$69)</f>
        <v>North Island generation</v>
      </c>
      <c r="K3686" s="70">
        <f t="shared" si="57"/>
        <v>999.33365974513993</v>
      </c>
    </row>
    <row r="3687" spans="1:11" x14ac:dyDescent="0.25">
      <c r="A3687" s="65">
        <v>44593</v>
      </c>
      <c r="B3687" s="66" t="s">
        <v>140</v>
      </c>
      <c r="C3687" s="66" t="s">
        <v>137</v>
      </c>
      <c r="D3687" s="67">
        <v>129614.28</v>
      </c>
      <c r="E3687" s="66">
        <v>0.61632333436765196</v>
      </c>
      <c r="F3687" s="67">
        <v>79884.305231262493</v>
      </c>
      <c r="G3687" s="66" t="s">
        <v>60</v>
      </c>
      <c r="H3687" s="68">
        <v>3.70741066651752E-6</v>
      </c>
      <c r="I3687" s="87">
        <v>0.29616392530172397</v>
      </c>
      <c r="J3687" s="69" t="str">
        <f>_xlfn.XLOOKUP(SimpleBB[[#This Row],[customer_code]],'Input  - indicative charges'!$B$13:$B$69,'Input  - indicative charges'!$E$13:$E$69)</f>
        <v>Major Industrial</v>
      </c>
      <c r="K3687" s="70">
        <f t="shared" si="57"/>
        <v>0.27378978911973595</v>
      </c>
    </row>
    <row r="3688" spans="1:11" x14ac:dyDescent="0.25">
      <c r="A3688" s="65">
        <v>44593</v>
      </c>
      <c r="B3688" s="66" t="s">
        <v>140</v>
      </c>
      <c r="C3688" s="66" t="s">
        <v>137</v>
      </c>
      <c r="D3688" s="67">
        <v>129614.28</v>
      </c>
      <c r="E3688" s="66">
        <v>0.61632333436765196</v>
      </c>
      <c r="F3688" s="67">
        <v>79884.305231262493</v>
      </c>
      <c r="G3688" s="66" t="s">
        <v>62</v>
      </c>
      <c r="H3688" s="68">
        <v>4.55683249582305E-6</v>
      </c>
      <c r="I3688" s="87">
        <v>0.36401939798406402</v>
      </c>
      <c r="J3688" s="69" t="str">
        <f>_xlfn.XLOOKUP(SimpleBB[[#This Row],[customer_code]],'Input  - indicative charges'!$B$13:$B$69,'Input  - indicative charges'!$E$13:$E$69)</f>
        <v>Major Industrial</v>
      </c>
      <c r="K3688" s="70">
        <f t="shared" si="57"/>
        <v>0.3365190210388192</v>
      </c>
    </row>
    <row r="3689" spans="1:11" x14ac:dyDescent="0.25">
      <c r="A3689" s="65">
        <v>44593</v>
      </c>
      <c r="B3689" s="66" t="s">
        <v>140</v>
      </c>
      <c r="C3689" s="66" t="s">
        <v>137</v>
      </c>
      <c r="D3689" s="67">
        <v>129614.28</v>
      </c>
      <c r="E3689" s="66">
        <v>0.61632333436765196</v>
      </c>
      <c r="F3689" s="67">
        <v>79884.305231262493</v>
      </c>
      <c r="G3689" s="66" t="s">
        <v>64</v>
      </c>
      <c r="H3689" s="68">
        <v>2.0580580183367101E-7</v>
      </c>
      <c r="I3689" s="87">
        <v>1.6440653492045699E-2</v>
      </c>
      <c r="J3689" s="69" t="str">
        <f>_xlfn.XLOOKUP(SimpleBB[[#This Row],[customer_code]],'Input  - indicative charges'!$B$13:$B$69,'Input  - indicative charges'!$E$13:$E$69)</f>
        <v>Major Industrial</v>
      </c>
      <c r="K3689" s="70">
        <f t="shared" si="57"/>
        <v>1.5198620318095981E-2</v>
      </c>
    </row>
    <row r="3690" spans="1:11" x14ac:dyDescent="0.25">
      <c r="A3690" s="65">
        <v>44593</v>
      </c>
      <c r="B3690" s="66" t="s">
        <v>140</v>
      </c>
      <c r="C3690" s="66" t="s">
        <v>137</v>
      </c>
      <c r="D3690" s="67">
        <v>129614.28</v>
      </c>
      <c r="E3690" s="66">
        <v>0.61632333436765196</v>
      </c>
      <c r="F3690" s="67">
        <v>79884.305231262493</v>
      </c>
      <c r="G3690" s="66" t="s">
        <v>66</v>
      </c>
      <c r="H3690" s="68">
        <v>3.66867762423573E-6</v>
      </c>
      <c r="I3690" s="87">
        <v>0.29306976312955002</v>
      </c>
      <c r="J3690" s="69" t="str">
        <f>_xlfn.XLOOKUP(SimpleBB[[#This Row],[customer_code]],'Input  - indicative charges'!$B$13:$B$69,'Input  - indicative charges'!$E$13:$E$69)</f>
        <v>Upper South Island distributor</v>
      </c>
      <c r="K3690" s="70">
        <f t="shared" si="57"/>
        <v>0.27092937994681349</v>
      </c>
    </row>
    <row r="3691" spans="1:11" x14ac:dyDescent="0.25">
      <c r="A3691" s="65">
        <v>44593</v>
      </c>
      <c r="B3691" s="66" t="s">
        <v>140</v>
      </c>
      <c r="C3691" s="66" t="s">
        <v>137</v>
      </c>
      <c r="D3691" s="67">
        <v>129614.28</v>
      </c>
      <c r="E3691" s="66">
        <v>0.61632333436765196</v>
      </c>
      <c r="F3691" s="67">
        <v>79884.305231262493</v>
      </c>
      <c r="G3691" s="66" t="s">
        <v>68</v>
      </c>
      <c r="H3691" s="68">
        <v>0.217338297529</v>
      </c>
      <c r="I3691" s="87">
        <v>17361.918898249602</v>
      </c>
      <c r="J3691" s="69" t="str">
        <f>_xlfn.XLOOKUP(SimpleBB[[#This Row],[customer_code]],'Input  - indicative charges'!$B$13:$B$69,'Input  - indicative charges'!$E$13:$E$69)</f>
        <v>Major Industrial</v>
      </c>
      <c r="K3691" s="70">
        <f t="shared" si="57"/>
        <v>16050.28738399844</v>
      </c>
    </row>
    <row r="3692" spans="1:11" x14ac:dyDescent="0.25">
      <c r="A3692" s="65">
        <v>44593</v>
      </c>
      <c r="B3692" s="66" t="s">
        <v>140</v>
      </c>
      <c r="C3692" s="66" t="s">
        <v>137</v>
      </c>
      <c r="D3692" s="67">
        <v>129614.28</v>
      </c>
      <c r="E3692" s="66">
        <v>0.61632333436765196</v>
      </c>
      <c r="F3692" s="67">
        <v>79884.305231262493</v>
      </c>
      <c r="G3692" s="66" t="s">
        <v>70</v>
      </c>
      <c r="H3692" s="68">
        <v>1.2322327542887401E-4</v>
      </c>
      <c r="I3692" s="87">
        <v>9.8436057459561805</v>
      </c>
      <c r="J3692" s="69" t="str">
        <f>_xlfn.XLOOKUP(SimpleBB[[#This Row],[customer_code]],'Input  - indicative charges'!$B$13:$B$69,'Input  - indicative charges'!$E$13:$E$69)</f>
        <v>Lower North Island distributor</v>
      </c>
      <c r="K3692" s="70">
        <f t="shared" si="57"/>
        <v>9.0999561766933255</v>
      </c>
    </row>
    <row r="3693" spans="1:11" x14ac:dyDescent="0.25">
      <c r="A3693" s="65">
        <v>44593</v>
      </c>
      <c r="B3693" s="66" t="s">
        <v>140</v>
      </c>
      <c r="C3693" s="66" t="s">
        <v>137</v>
      </c>
      <c r="D3693" s="67">
        <v>129614.28</v>
      </c>
      <c r="E3693" s="66">
        <v>0.61632333436765196</v>
      </c>
      <c r="F3693" s="67">
        <v>79884.305231262493</v>
      </c>
      <c r="G3693" s="66" t="s">
        <v>72</v>
      </c>
      <c r="H3693" s="68">
        <v>5.7312728448619597E-5</v>
      </c>
      <c r="I3693" s="87">
        <v>4.5783874930259998</v>
      </c>
      <c r="J3693" s="69" t="str">
        <f>_xlfn.XLOOKUP(SimpleBB[[#This Row],[customer_code]],'Input  - indicative charges'!$B$13:$B$69,'Input  - indicative charges'!$E$13:$E$69)</f>
        <v>Lower South Island distributor</v>
      </c>
      <c r="K3693" s="70">
        <f t="shared" si="57"/>
        <v>4.2325065247125435</v>
      </c>
    </row>
    <row r="3694" spans="1:11" x14ac:dyDescent="0.25">
      <c r="A3694" s="65">
        <v>44593</v>
      </c>
      <c r="B3694" s="66" t="s">
        <v>140</v>
      </c>
      <c r="C3694" s="66" t="s">
        <v>137</v>
      </c>
      <c r="D3694" s="67">
        <v>129614.28</v>
      </c>
      <c r="E3694" s="66">
        <v>0.61632333436765196</v>
      </c>
      <c r="F3694" s="67">
        <v>79884.305231262493</v>
      </c>
      <c r="G3694" s="66" t="s">
        <v>74</v>
      </c>
      <c r="H3694" s="68">
        <v>2.0631921813275799E-8</v>
      </c>
      <c r="I3694" s="87">
        <v>1.6481667396392699E-3</v>
      </c>
      <c r="J3694" s="69" t="str">
        <f>_xlfn.XLOOKUP(SimpleBB[[#This Row],[customer_code]],'Input  - indicative charges'!$B$13:$B$69,'Input  - indicative charges'!$E$13:$E$69)</f>
        <v>Major Industrial</v>
      </c>
      <c r="K3694" s="70">
        <f t="shared" si="57"/>
        <v>1.5236535767152453E-3</v>
      </c>
    </row>
    <row r="3695" spans="1:11" x14ac:dyDescent="0.25">
      <c r="A3695" s="65">
        <v>44593</v>
      </c>
      <c r="B3695" s="66" t="s">
        <v>140</v>
      </c>
      <c r="C3695" s="66" t="s">
        <v>137</v>
      </c>
      <c r="D3695" s="67">
        <v>129614.28</v>
      </c>
      <c r="E3695" s="66">
        <v>0.61632333436765196</v>
      </c>
      <c r="F3695" s="67">
        <v>79884.305231262493</v>
      </c>
      <c r="G3695" s="66" t="s">
        <v>76</v>
      </c>
      <c r="H3695" s="68">
        <v>3.2689185044007102E-7</v>
      </c>
      <c r="I3695" s="87">
        <v>2.6113528358166899E-2</v>
      </c>
      <c r="J3695" s="69" t="str">
        <f>_xlfn.XLOOKUP(SimpleBB[[#This Row],[customer_code]],'Input  - indicative charges'!$B$13:$B$69,'Input  - indicative charges'!$E$13:$E$69)</f>
        <v>Lower North Island distributor</v>
      </c>
      <c r="K3695" s="70">
        <f t="shared" si="57"/>
        <v>2.4140743728564912E-2</v>
      </c>
    </row>
    <row r="3696" spans="1:11" x14ac:dyDescent="0.25">
      <c r="A3696" s="65">
        <v>44593</v>
      </c>
      <c r="B3696" s="66" t="s">
        <v>140</v>
      </c>
      <c r="C3696" s="66" t="s">
        <v>137</v>
      </c>
      <c r="D3696" s="67">
        <v>129614.28</v>
      </c>
      <c r="E3696" s="66">
        <v>0.61632333436765196</v>
      </c>
      <c r="F3696" s="67">
        <v>79884.305231262493</v>
      </c>
      <c r="G3696" s="66" t="s">
        <v>78</v>
      </c>
      <c r="H3696" s="68">
        <v>1.8302406467187502E-8</v>
      </c>
      <c r="I3696" s="87">
        <v>1.46207502469144E-3</v>
      </c>
      <c r="J3696" s="69" t="str">
        <f>_xlfn.XLOOKUP(SimpleBB[[#This Row],[customer_code]],'Input  - indicative charges'!$B$13:$B$69,'Input  - indicative charges'!$E$13:$E$69)</f>
        <v>North Island generation</v>
      </c>
      <c r="K3696" s="70">
        <f t="shared" si="57"/>
        <v>1.3516204320957923E-3</v>
      </c>
    </row>
    <row r="3697" spans="1:11" x14ac:dyDescent="0.25">
      <c r="A3697" s="65">
        <v>44593</v>
      </c>
      <c r="B3697" s="66" t="s">
        <v>140</v>
      </c>
      <c r="C3697" s="66" t="s">
        <v>137</v>
      </c>
      <c r="D3697" s="67">
        <v>129614.28</v>
      </c>
      <c r="E3697" s="66">
        <v>0.61632333436765196</v>
      </c>
      <c r="F3697" s="67">
        <v>79884.305231262493</v>
      </c>
      <c r="G3697" s="66" t="s">
        <v>80</v>
      </c>
      <c r="H3697" s="68">
        <v>4.4259541593574497E-9</v>
      </c>
      <c r="I3697" s="87">
        <v>3.5356427300568702E-4</v>
      </c>
      <c r="J3697" s="69" t="str">
        <f>_xlfn.XLOOKUP(SimpleBB[[#This Row],[customer_code]],'Input  - indicative charges'!$B$13:$B$69,'Input  - indicative charges'!$E$13:$E$69)</f>
        <v>Major Industrial</v>
      </c>
      <c r="K3697" s="70">
        <f t="shared" si="57"/>
        <v>3.2685374374303081E-4</v>
      </c>
    </row>
    <row r="3698" spans="1:11" x14ac:dyDescent="0.25">
      <c r="A3698" s="65">
        <v>44593</v>
      </c>
      <c r="B3698" s="66" t="s">
        <v>140</v>
      </c>
      <c r="C3698" s="66" t="s">
        <v>137</v>
      </c>
      <c r="D3698" s="67">
        <v>129614.28</v>
      </c>
      <c r="E3698" s="66">
        <v>0.61632333436765196</v>
      </c>
      <c r="F3698" s="67">
        <v>79884.305231262493</v>
      </c>
      <c r="G3698" s="66" t="s">
        <v>82</v>
      </c>
      <c r="H3698" s="68">
        <v>7.7000947389309902E-4</v>
      </c>
      <c r="I3698" s="87">
        <v>61.511671843440197</v>
      </c>
      <c r="J3698" s="69" t="str">
        <f>_xlfn.XLOOKUP(SimpleBB[[#This Row],[customer_code]],'Input  - indicative charges'!$B$13:$B$69,'Input  - indicative charges'!$E$13:$E$69)</f>
        <v>Major Industrial</v>
      </c>
      <c r="K3698" s="70">
        <f t="shared" si="57"/>
        <v>56.864682777487005</v>
      </c>
    </row>
    <row r="3699" spans="1:11" x14ac:dyDescent="0.25">
      <c r="A3699" s="65">
        <v>44593</v>
      </c>
      <c r="B3699" s="66" t="s">
        <v>140</v>
      </c>
      <c r="C3699" s="66" t="s">
        <v>137</v>
      </c>
      <c r="D3699" s="67">
        <v>129614.28</v>
      </c>
      <c r="E3699" s="66">
        <v>0.61632333436765196</v>
      </c>
      <c r="F3699" s="67">
        <v>79884.305231262493</v>
      </c>
      <c r="G3699" s="66" t="s">
        <v>84</v>
      </c>
      <c r="H3699" s="68">
        <v>6.6506445990664997E-11</v>
      </c>
      <c r="I3699" s="87">
        <v>5.3128212313647601E-6</v>
      </c>
      <c r="J3699" s="69" t="str">
        <f>_xlfn.XLOOKUP(SimpleBB[[#This Row],[customer_code]],'Input  - indicative charges'!$B$13:$B$69,'Input  - indicative charges'!$E$13:$E$69)</f>
        <v>Major Industrial</v>
      </c>
      <c r="K3699" s="70">
        <f t="shared" si="57"/>
        <v>4.9114563939018216E-6</v>
      </c>
    </row>
    <row r="3700" spans="1:11" x14ac:dyDescent="0.25">
      <c r="A3700" s="65">
        <v>44593</v>
      </c>
      <c r="B3700" s="66" t="s">
        <v>140</v>
      </c>
      <c r="C3700" s="66" t="s">
        <v>137</v>
      </c>
      <c r="D3700" s="67">
        <v>129614.28</v>
      </c>
      <c r="E3700" s="66">
        <v>0.61632333436765196</v>
      </c>
      <c r="F3700" s="67">
        <v>79884.305231262493</v>
      </c>
      <c r="G3700" s="66" t="s">
        <v>86</v>
      </c>
      <c r="H3700" s="68">
        <v>8.0028929280304901E-5</v>
      </c>
      <c r="I3700" s="87">
        <v>6.3930554139589999</v>
      </c>
      <c r="J3700" s="69" t="str">
        <f>_xlfn.XLOOKUP(SimpleBB[[#This Row],[customer_code]],'Input  - indicative charges'!$B$13:$B$69,'Input  - indicative charges'!$E$13:$E$69)</f>
        <v>North Island generation</v>
      </c>
      <c r="K3700" s="70">
        <f t="shared" si="57"/>
        <v>5.9100827078632454</v>
      </c>
    </row>
    <row r="3701" spans="1:11" x14ac:dyDescent="0.25">
      <c r="A3701" s="65">
        <v>44593</v>
      </c>
      <c r="B3701" s="66" t="s">
        <v>140</v>
      </c>
      <c r="C3701" s="66" t="s">
        <v>137</v>
      </c>
      <c r="D3701" s="67">
        <v>129614.28</v>
      </c>
      <c r="E3701" s="66">
        <v>0.61632333436765196</v>
      </c>
      <c r="F3701" s="67">
        <v>79884.305231262493</v>
      </c>
      <c r="G3701" s="66" t="s">
        <v>88</v>
      </c>
      <c r="H3701" s="68">
        <v>7.8741246023029607E-3</v>
      </c>
      <c r="I3701" s="87">
        <v>629.01897315936401</v>
      </c>
      <c r="J3701" s="69" t="str">
        <f>_xlfn.XLOOKUP(SimpleBB[[#This Row],[customer_code]],'Input  - indicative charges'!$B$13:$B$69,'Input  - indicative charges'!$E$13:$E$69)</f>
        <v>North Island generation</v>
      </c>
      <c r="K3701" s="70">
        <f t="shared" si="57"/>
        <v>581.4988163671959</v>
      </c>
    </row>
    <row r="3702" spans="1:11" x14ac:dyDescent="0.25">
      <c r="A3702" s="65">
        <v>44593</v>
      </c>
      <c r="B3702" s="66" t="s">
        <v>140</v>
      </c>
      <c r="C3702" s="66" t="s">
        <v>137</v>
      </c>
      <c r="D3702" s="67">
        <v>129614.28</v>
      </c>
      <c r="E3702" s="66">
        <v>0.61632333436765196</v>
      </c>
      <c r="F3702" s="67">
        <v>79884.305231262493</v>
      </c>
      <c r="G3702" s="66" t="s">
        <v>90</v>
      </c>
      <c r="H3702" s="68">
        <v>6.7056145179411902E-7</v>
      </c>
      <c r="I3702" s="87">
        <v>5.3567335691439899E-2</v>
      </c>
      <c r="J3702" s="69" t="str">
        <f>_xlfn.XLOOKUP(SimpleBB[[#This Row],[customer_code]],'Input  - indicative charges'!$B$13:$B$69,'Input  - indicative charges'!$E$13:$E$69)</f>
        <v>Upper South Island distributor</v>
      </c>
      <c r="K3702" s="70">
        <f t="shared" si="57"/>
        <v>4.9520513100047243E-2</v>
      </c>
    </row>
    <row r="3703" spans="1:11" x14ac:dyDescent="0.25">
      <c r="A3703" s="65">
        <v>44593</v>
      </c>
      <c r="B3703" s="66" t="s">
        <v>140</v>
      </c>
      <c r="C3703" s="66" t="s">
        <v>137</v>
      </c>
      <c r="D3703" s="67">
        <v>129614.28</v>
      </c>
      <c r="E3703" s="66">
        <v>0.61632333436765196</v>
      </c>
      <c r="F3703" s="67">
        <v>79884.305231262493</v>
      </c>
      <c r="G3703" s="66" t="s">
        <v>92</v>
      </c>
      <c r="H3703" s="68">
        <v>6.4400443232687295E-5</v>
      </c>
      <c r="I3703" s="87">
        <v>5.1445846642285797</v>
      </c>
      <c r="J3703" s="69" t="str">
        <f>_xlfn.XLOOKUP(SimpleBB[[#This Row],[customer_code]],'Input  - indicative charges'!$B$13:$B$69,'Input  - indicative charges'!$E$13:$E$69)</f>
        <v>North Island generation</v>
      </c>
      <c r="K3703" s="70">
        <f t="shared" si="57"/>
        <v>4.7559295038813136</v>
      </c>
    </row>
    <row r="3704" spans="1:11" x14ac:dyDescent="0.25">
      <c r="A3704" s="65">
        <v>44593</v>
      </c>
      <c r="B3704" s="66" t="s">
        <v>140</v>
      </c>
      <c r="C3704" s="66" t="s">
        <v>137</v>
      </c>
      <c r="D3704" s="67">
        <v>129614.28</v>
      </c>
      <c r="E3704" s="66">
        <v>0.61632333436765196</v>
      </c>
      <c r="F3704" s="67">
        <v>79884.305231262493</v>
      </c>
      <c r="G3704" s="66" t="s">
        <v>94</v>
      </c>
      <c r="H3704" s="68">
        <v>3.4109433037160199E-4</v>
      </c>
      <c r="I3704" s="87">
        <v>27.248083600058099</v>
      </c>
      <c r="J3704" s="69" t="str">
        <f>_xlfn.XLOOKUP(SimpleBB[[#This Row],[customer_code]],'Input  - indicative charges'!$B$13:$B$69,'Input  - indicative charges'!$E$13:$E$69)</f>
        <v>North Island generation</v>
      </c>
      <c r="K3704" s="70">
        <f t="shared" si="57"/>
        <v>25.189587338081573</v>
      </c>
    </row>
    <row r="3705" spans="1:11" x14ac:dyDescent="0.25">
      <c r="A3705" s="65">
        <v>44593</v>
      </c>
      <c r="B3705" s="66" t="s">
        <v>140</v>
      </c>
      <c r="C3705" s="66" t="s">
        <v>137</v>
      </c>
      <c r="D3705" s="67">
        <v>129614.28</v>
      </c>
      <c r="E3705" s="66">
        <v>0.61632333436765196</v>
      </c>
      <c r="F3705" s="67">
        <v>79884.305231262493</v>
      </c>
      <c r="G3705" s="66" t="s">
        <v>96</v>
      </c>
      <c r="H3705" s="68">
        <v>1.57845650821045E-6</v>
      </c>
      <c r="I3705" s="87">
        <v>0.12609390149615601</v>
      </c>
      <c r="J3705" s="69" t="str">
        <f>_xlfn.XLOOKUP(SimpleBB[[#This Row],[customer_code]],'Input  - indicative charges'!$B$13:$B$69,'Input  - indicative charges'!$E$13:$E$69)</f>
        <v>Upper North Island distributor</v>
      </c>
      <c r="K3705" s="70">
        <f t="shared" si="57"/>
        <v>0.1165679535910593</v>
      </c>
    </row>
    <row r="3706" spans="1:11" x14ac:dyDescent="0.25">
      <c r="A3706" s="65">
        <v>44593</v>
      </c>
      <c r="B3706" s="66" t="s">
        <v>140</v>
      </c>
      <c r="C3706" s="66" t="s">
        <v>137</v>
      </c>
      <c r="D3706" s="67">
        <v>129614.28</v>
      </c>
      <c r="E3706" s="66">
        <v>0.61632333436765196</v>
      </c>
      <c r="F3706" s="67">
        <v>79884.305231262493</v>
      </c>
      <c r="G3706" s="66" t="s">
        <v>98</v>
      </c>
      <c r="H3706" s="68">
        <v>6.3850655464494402E-6</v>
      </c>
      <c r="I3706" s="87">
        <v>0.51006652503418504</v>
      </c>
      <c r="J3706" s="69" t="str">
        <f>_xlfn.XLOOKUP(SimpleBB[[#This Row],[customer_code]],'Input  - indicative charges'!$B$13:$B$69,'Input  - indicative charges'!$E$13:$E$69)</f>
        <v>Major Industrial</v>
      </c>
      <c r="K3706" s="70">
        <f t="shared" si="57"/>
        <v>0.47153280462457842</v>
      </c>
    </row>
    <row r="3707" spans="1:11" x14ac:dyDescent="0.25">
      <c r="A3707" s="65">
        <v>44593</v>
      </c>
      <c r="B3707" s="66" t="s">
        <v>140</v>
      </c>
      <c r="C3707" s="66" t="s">
        <v>137</v>
      </c>
      <c r="D3707" s="67">
        <v>129614.28</v>
      </c>
      <c r="E3707" s="66">
        <v>0.61632333436765196</v>
      </c>
      <c r="F3707" s="67">
        <v>79884.305231262493</v>
      </c>
      <c r="G3707" s="66" t="s">
        <v>100</v>
      </c>
      <c r="H3707" s="68">
        <v>2.9817752684692102E-4</v>
      </c>
      <c r="I3707" s="87">
        <v>23.819704567742399</v>
      </c>
      <c r="J3707" s="69" t="str">
        <f>_xlfn.XLOOKUP(SimpleBB[[#This Row],[customer_code]],'Input  - indicative charges'!$B$13:$B$69,'Input  - indicative charges'!$E$13:$E$69)</f>
        <v>North Island generation</v>
      </c>
      <c r="K3707" s="70">
        <f t="shared" si="57"/>
        <v>22.020210205725014</v>
      </c>
    </row>
    <row r="3708" spans="1:11" x14ac:dyDescent="0.25">
      <c r="A3708" s="65">
        <v>44593</v>
      </c>
      <c r="B3708" s="66" t="s">
        <v>140</v>
      </c>
      <c r="C3708" s="66" t="s">
        <v>137</v>
      </c>
      <c r="D3708" s="67">
        <v>129614.28</v>
      </c>
      <c r="E3708" s="66">
        <v>0.61632333436765196</v>
      </c>
      <c r="F3708" s="67">
        <v>79884.305231262493</v>
      </c>
      <c r="G3708" s="66" t="s">
        <v>102</v>
      </c>
      <c r="H3708" s="68">
        <v>1.9194678174619499E-3</v>
      </c>
      <c r="I3708" s="87">
        <v>153.335353011715</v>
      </c>
      <c r="J3708" s="69" t="str">
        <f>_xlfn.XLOOKUP(SimpleBB[[#This Row],[customer_code]],'Input  - indicative charges'!$B$13:$B$69,'Input  - indicative charges'!$E$13:$E$69)</f>
        <v>Lower North Island distributor</v>
      </c>
      <c r="K3708" s="70">
        <f t="shared" si="57"/>
        <v>141.75140987514911</v>
      </c>
    </row>
    <row r="3709" spans="1:11" x14ac:dyDescent="0.25">
      <c r="A3709" s="65">
        <v>44593</v>
      </c>
      <c r="B3709" s="66" t="s">
        <v>140</v>
      </c>
      <c r="C3709" s="66" t="s">
        <v>137</v>
      </c>
      <c r="D3709" s="67">
        <v>129614.28</v>
      </c>
      <c r="E3709" s="66">
        <v>0.61632333436765196</v>
      </c>
      <c r="F3709" s="67">
        <v>79884.305231262493</v>
      </c>
      <c r="G3709" s="66" t="s">
        <v>104</v>
      </c>
      <c r="H3709" s="68">
        <v>0.346527456200102</v>
      </c>
      <c r="I3709" s="87">
        <v>27682.105082101902</v>
      </c>
      <c r="J3709" s="69" t="str">
        <f>_xlfn.XLOOKUP(SimpleBB[[#This Row],[customer_code]],'Input  - indicative charges'!$B$13:$B$69,'Input  - indicative charges'!$E$13:$E$69)</f>
        <v>Lower North Island distributor</v>
      </c>
      <c r="K3709" s="70">
        <f t="shared" si="57"/>
        <v>25590.820033525983</v>
      </c>
    </row>
    <row r="3710" spans="1:11" x14ac:dyDescent="0.25">
      <c r="A3710" s="65">
        <v>44593</v>
      </c>
      <c r="B3710" s="66" t="s">
        <v>140</v>
      </c>
      <c r="C3710" s="66" t="s">
        <v>137</v>
      </c>
      <c r="D3710" s="67">
        <v>129614.28</v>
      </c>
      <c r="E3710" s="66">
        <v>0.61632333436765196</v>
      </c>
      <c r="F3710" s="67">
        <v>79884.305231262493</v>
      </c>
      <c r="G3710" s="66" t="s">
        <v>106</v>
      </c>
      <c r="H3710" s="68">
        <v>9.3693639513381201E-5</v>
      </c>
      <c r="I3710" s="87">
        <v>7.4846512971148202</v>
      </c>
      <c r="J3710" s="69" t="str">
        <f>_xlfn.XLOOKUP(SimpleBB[[#This Row],[customer_code]],'Input  - indicative charges'!$B$13:$B$69,'Input  - indicative charges'!$E$13:$E$69)</f>
        <v>Upper North Island distributor</v>
      </c>
      <c r="K3710" s="70">
        <f t="shared" si="57"/>
        <v>6.919212386127489</v>
      </c>
    </row>
    <row r="3711" spans="1:11" x14ac:dyDescent="0.25">
      <c r="A3711" s="65">
        <v>44593</v>
      </c>
      <c r="B3711" s="66" t="s">
        <v>140</v>
      </c>
      <c r="C3711" s="66" t="s">
        <v>137</v>
      </c>
      <c r="D3711" s="67">
        <v>129614.28</v>
      </c>
      <c r="E3711" s="66">
        <v>0.61632333436765196</v>
      </c>
      <c r="F3711" s="67">
        <v>79884.305231262493</v>
      </c>
      <c r="G3711" s="66" t="s">
        <v>108</v>
      </c>
      <c r="H3711" s="68">
        <v>2.22056629426886E-6</v>
      </c>
      <c r="I3711" s="87">
        <v>0.17738839563762701</v>
      </c>
      <c r="J3711" s="69" t="str">
        <f>_xlfn.XLOOKUP(SimpleBB[[#This Row],[customer_code]],'Input  - indicative charges'!$B$13:$B$69,'Input  - indicative charges'!$E$13:$E$69)</f>
        <v>Lower North Island distributor</v>
      </c>
      <c r="K3711" s="70">
        <f t="shared" si="57"/>
        <v>0.16398733027472973</v>
      </c>
    </row>
    <row r="3712" spans="1:11" x14ac:dyDescent="0.25">
      <c r="A3712" s="65">
        <v>44593</v>
      </c>
      <c r="B3712" s="66" t="s">
        <v>140</v>
      </c>
      <c r="C3712" s="66" t="s">
        <v>137</v>
      </c>
      <c r="D3712" s="67">
        <v>129614.28</v>
      </c>
      <c r="E3712" s="66">
        <v>0.61632333436765196</v>
      </c>
      <c r="F3712" s="67">
        <v>79884.305231262493</v>
      </c>
      <c r="G3712" s="66" t="s">
        <v>110</v>
      </c>
      <c r="H3712" s="68">
        <v>2.61463377950226E-7</v>
      </c>
      <c r="I3712" s="87">
        <v>2.0886820290972798E-2</v>
      </c>
      <c r="J3712" s="69" t="str">
        <f>_xlfn.XLOOKUP(SimpleBB[[#This Row],[customer_code]],'Input  - indicative charges'!$B$13:$B$69,'Input  - indicative charges'!$E$13:$E$69)</f>
        <v>Lower South Island distributor</v>
      </c>
      <c r="K3712" s="70">
        <f t="shared" si="57"/>
        <v>1.9308894954107959E-2</v>
      </c>
    </row>
    <row r="3713" spans="1:11" x14ac:dyDescent="0.25">
      <c r="A3713" s="65">
        <v>44593</v>
      </c>
      <c r="B3713" s="66" t="s">
        <v>140</v>
      </c>
      <c r="C3713" s="66" t="s">
        <v>137</v>
      </c>
      <c r="D3713" s="67">
        <v>129614.28</v>
      </c>
      <c r="E3713" s="66">
        <v>0.61632333436765196</v>
      </c>
      <c r="F3713" s="67">
        <v>79884.305231262493</v>
      </c>
      <c r="G3713" s="66" t="s">
        <v>112</v>
      </c>
      <c r="H3713" s="68">
        <v>6.5047116279893999E-3</v>
      </c>
      <c r="I3713" s="87">
        <v>519.624369131648</v>
      </c>
      <c r="J3713" s="69" t="str">
        <f>_xlfn.XLOOKUP(SimpleBB[[#This Row],[customer_code]],'Input  - indicative charges'!$B$13:$B$69,'Input  - indicative charges'!$E$13:$E$69)</f>
        <v>North Island generation</v>
      </c>
      <c r="K3713" s="70">
        <f t="shared" si="57"/>
        <v>480.36858743377007</v>
      </c>
    </row>
    <row r="3714" spans="1:11" x14ac:dyDescent="0.25">
      <c r="A3714" s="65">
        <v>44593</v>
      </c>
      <c r="B3714" s="66" t="s">
        <v>140</v>
      </c>
      <c r="C3714" s="66" t="s">
        <v>137</v>
      </c>
      <c r="D3714" s="67">
        <v>129614.28</v>
      </c>
      <c r="E3714" s="66">
        <v>0.61632333436765196</v>
      </c>
      <c r="F3714" s="67">
        <v>79884.305231262493</v>
      </c>
      <c r="G3714" s="66" t="s">
        <v>114</v>
      </c>
      <c r="H3714" s="68">
        <v>1.5736084948802E-3</v>
      </c>
      <c r="I3714" s="87">
        <v>125.70662131951801</v>
      </c>
      <c r="J3714" s="69" t="str">
        <f>_xlfn.XLOOKUP(SimpleBB[[#This Row],[customer_code]],'Input  - indicative charges'!$B$13:$B$69,'Input  - indicative charges'!$E$13:$E$69)</f>
        <v>Lower North Island distributor</v>
      </c>
      <c r="K3714" s="70">
        <f t="shared" si="57"/>
        <v>116.20993106085427</v>
      </c>
    </row>
    <row r="3715" spans="1:11" x14ac:dyDescent="0.25">
      <c r="A3715" s="65">
        <v>44593</v>
      </c>
      <c r="B3715" s="66" t="s">
        <v>140</v>
      </c>
      <c r="C3715" s="66" t="s">
        <v>137</v>
      </c>
      <c r="D3715" s="67">
        <v>129614.28</v>
      </c>
      <c r="E3715" s="66">
        <v>0.61632333436765196</v>
      </c>
      <c r="F3715" s="67">
        <v>79884.305231262493</v>
      </c>
      <c r="G3715" s="66" t="s">
        <v>116</v>
      </c>
      <c r="H3715" s="68">
        <v>2.40338082044383E-6</v>
      </c>
      <c r="I3715" s="87">
        <v>0.191992407047297</v>
      </c>
      <c r="J3715" s="69" t="str">
        <f>_xlfn.XLOOKUP(SimpleBB[[#This Row],[customer_code]],'Input  - indicative charges'!$B$13:$B$69,'Input  - indicative charges'!$E$13:$E$69)</f>
        <v>Major Industrial</v>
      </c>
      <c r="K3715" s="70">
        <f t="shared" si="57"/>
        <v>0.17748806031834413</v>
      </c>
    </row>
    <row r="3716" spans="1:11" x14ac:dyDescent="0.25">
      <c r="A3716" s="65">
        <v>44593</v>
      </c>
      <c r="B3716" s="66" t="s">
        <v>140</v>
      </c>
      <c r="C3716" s="66" t="s">
        <v>137</v>
      </c>
      <c r="D3716" s="67">
        <v>129614.28</v>
      </c>
      <c r="E3716" s="66">
        <v>0.61632333436765196</v>
      </c>
      <c r="F3716" s="67">
        <v>79884.305231262493</v>
      </c>
      <c r="G3716" s="66" t="s">
        <v>118</v>
      </c>
      <c r="H3716" s="68">
        <v>1.49723505300722E-7</v>
      </c>
      <c r="I3716" s="87">
        <v>1.1960558197737401E-2</v>
      </c>
      <c r="J3716" s="69" t="str">
        <f>_xlfn.XLOOKUP(SimpleBB[[#This Row],[customer_code]],'Input  - indicative charges'!$B$13:$B$69,'Input  - indicative charges'!$E$13:$E$69)</f>
        <v>Upper South Island distributor</v>
      </c>
      <c r="K3716" s="70">
        <f t="shared" si="57"/>
        <v>1.105698036442722E-2</v>
      </c>
    </row>
    <row r="3717" spans="1:11" x14ac:dyDescent="0.25">
      <c r="A3717" s="65">
        <v>44593</v>
      </c>
      <c r="B3717" s="66" t="s">
        <v>140</v>
      </c>
      <c r="C3717" s="66" t="s">
        <v>137</v>
      </c>
      <c r="D3717" s="67">
        <v>129614.28</v>
      </c>
      <c r="E3717" s="66">
        <v>0.61632333436765196</v>
      </c>
      <c r="F3717" s="67">
        <v>79884.305231262493</v>
      </c>
      <c r="G3717" s="66" t="s">
        <v>120</v>
      </c>
      <c r="H3717" s="68">
        <v>4.6751421048887296E-6</v>
      </c>
      <c r="I3717" s="87">
        <v>0.37347047890645801</v>
      </c>
      <c r="J3717" s="69" t="str">
        <f>_xlfn.XLOOKUP(SimpleBB[[#This Row],[customer_code]],'Input  - indicative charges'!$B$13:$B$69,'Input  - indicative charges'!$E$13:$E$69)</f>
        <v>Lower North Island distributor</v>
      </c>
      <c r="K3717" s="70">
        <f t="shared" si="57"/>
        <v>0.34525610625289321</v>
      </c>
    </row>
    <row r="3718" spans="1:11" x14ac:dyDescent="0.25">
      <c r="A3718" s="65">
        <v>44593</v>
      </c>
      <c r="B3718" s="66" t="s">
        <v>140</v>
      </c>
      <c r="C3718" s="66" t="s">
        <v>137</v>
      </c>
      <c r="D3718" s="67">
        <v>129614.28</v>
      </c>
      <c r="E3718" s="66">
        <v>0.61632333436765196</v>
      </c>
      <c r="F3718" s="67">
        <v>79884.305231262493</v>
      </c>
      <c r="G3718" s="66" t="s">
        <v>241</v>
      </c>
      <c r="H3718" s="68">
        <v>6.9665199608234601E-4</v>
      </c>
      <c r="I3718" s="87">
        <v>55.651560695010403</v>
      </c>
      <c r="J3718" s="69" t="str">
        <f>_xlfn.XLOOKUP(SimpleBB[[#This Row],[customer_code]],'Input  - indicative charges'!$B$13:$B$69,'Input  - indicative charges'!$E$13:$E$69)</f>
        <v>North Island generation</v>
      </c>
      <c r="K3718" s="70">
        <f t="shared" si="57"/>
        <v>51.447282282432631</v>
      </c>
    </row>
    <row r="3719" spans="1:11" x14ac:dyDescent="0.25">
      <c r="A3719" s="65">
        <v>44621</v>
      </c>
      <c r="B3719" s="66" t="s">
        <v>140</v>
      </c>
      <c r="C3719" s="66" t="s">
        <v>137</v>
      </c>
      <c r="D3719" s="67">
        <v>116820.21</v>
      </c>
      <c r="E3719" s="66">
        <v>0.56787028716662102</v>
      </c>
      <c r="F3719" s="67">
        <v>66338.726199565004</v>
      </c>
      <c r="G3719" s="66" t="s">
        <v>8</v>
      </c>
      <c r="H3719" s="68">
        <v>8.4526024267668802E-7</v>
      </c>
      <c r="I3719" s="87">
        <v>5.60734878063067E-2</v>
      </c>
      <c r="J3719" s="69" t="str">
        <f>_xlfn.XLOOKUP(SimpleBB[[#This Row],[customer_code]],'Input  - indicative charges'!$B$13:$B$69,'Input  - indicative charges'!$E$13:$E$69)</f>
        <v>Lower South Island distributor</v>
      </c>
      <c r="K3719" s="70">
        <f t="shared" si="57"/>
        <v>5.1837334294027301E-2</v>
      </c>
    </row>
    <row r="3720" spans="1:11" x14ac:dyDescent="0.25">
      <c r="A3720" s="65">
        <v>44621</v>
      </c>
      <c r="B3720" s="66" t="s">
        <v>140</v>
      </c>
      <c r="C3720" s="66" t="s">
        <v>137</v>
      </c>
      <c r="D3720" s="67">
        <v>116820.21</v>
      </c>
      <c r="E3720" s="66">
        <v>0.56787028716662102</v>
      </c>
      <c r="F3720" s="67">
        <v>66338.726199565004</v>
      </c>
      <c r="G3720" s="66" t="s">
        <v>10</v>
      </c>
      <c r="H3720" s="68">
        <v>5.2183262362289202E-8</v>
      </c>
      <c r="I3720" s="87">
        <v>3.4617711540519702E-3</v>
      </c>
      <c r="J3720" s="69" t="str">
        <f>_xlfn.XLOOKUP(SimpleBB[[#This Row],[customer_code]],'Input  - indicative charges'!$B$13:$B$69,'Input  - indicative charges'!$E$13:$E$69)</f>
        <v>Upper South Island distributor</v>
      </c>
      <c r="K3720" s="70">
        <f t="shared" si="57"/>
        <v>3.2002465974986074E-3</v>
      </c>
    </row>
    <row r="3721" spans="1:11" x14ac:dyDescent="0.25">
      <c r="A3721" s="65">
        <v>44621</v>
      </c>
      <c r="B3721" s="66" t="s">
        <v>140</v>
      </c>
      <c r="C3721" s="66" t="s">
        <v>137</v>
      </c>
      <c r="D3721" s="67">
        <v>116820.21</v>
      </c>
      <c r="E3721" s="66">
        <v>0.56787028716662102</v>
      </c>
      <c r="F3721" s="67">
        <v>66338.726199565004</v>
      </c>
      <c r="G3721" s="66" t="s">
        <v>12</v>
      </c>
      <c r="H3721" s="68">
        <v>4.6739306423901602E-7</v>
      </c>
      <c r="I3721" s="87">
        <v>3.1006260516127801E-2</v>
      </c>
      <c r="J3721" s="69" t="str">
        <f>_xlfn.XLOOKUP(SimpleBB[[#This Row],[customer_code]],'Input  - indicative charges'!$B$13:$B$69,'Input  - indicative charges'!$E$13:$E$69)</f>
        <v>Lower North Island distributor</v>
      </c>
      <c r="K3721" s="70">
        <f t="shared" si="57"/>
        <v>2.8663847291508095E-2</v>
      </c>
    </row>
    <row r="3722" spans="1:11" x14ac:dyDescent="0.25">
      <c r="A3722" s="65">
        <v>44621</v>
      </c>
      <c r="B3722" s="66" t="s">
        <v>140</v>
      </c>
      <c r="C3722" s="66" t="s">
        <v>137</v>
      </c>
      <c r="D3722" s="67">
        <v>116820.21</v>
      </c>
      <c r="E3722" s="66">
        <v>0.56787028716662102</v>
      </c>
      <c r="F3722" s="67">
        <v>66338.726199565004</v>
      </c>
      <c r="G3722" s="66" t="s">
        <v>14</v>
      </c>
      <c r="H3722" s="68">
        <v>3.8507474209875404E-6</v>
      </c>
      <c r="I3722" s="87">
        <v>0.25545367882457298</v>
      </c>
      <c r="J3722" s="69" t="str">
        <f>_xlfn.XLOOKUP(SimpleBB[[#This Row],[customer_code]],'Input  - indicative charges'!$B$13:$B$69,'Input  - indicative charges'!$E$13:$E$69)</f>
        <v>Upper North Island distributor</v>
      </c>
      <c r="K3722" s="70">
        <f t="shared" si="57"/>
        <v>0.23615505765594832</v>
      </c>
    </row>
    <row r="3723" spans="1:11" x14ac:dyDescent="0.25">
      <c r="A3723" s="65">
        <v>44621</v>
      </c>
      <c r="B3723" s="66" t="s">
        <v>140</v>
      </c>
      <c r="C3723" s="66" t="s">
        <v>137</v>
      </c>
      <c r="D3723" s="67">
        <v>116820.21</v>
      </c>
      <c r="E3723" s="66">
        <v>0.56787028716662102</v>
      </c>
      <c r="F3723" s="67">
        <v>66338.726199565004</v>
      </c>
      <c r="G3723" s="66" t="s">
        <v>16</v>
      </c>
      <c r="H3723" s="68">
        <v>8.9316118287521798E-2</v>
      </c>
      <c r="I3723" s="87">
        <v>5925.1175162838799</v>
      </c>
      <c r="J3723" s="69" t="str">
        <f>_xlfn.XLOOKUP(SimpleBB[[#This Row],[customer_code]],'Input  - indicative charges'!$B$13:$B$69,'Input  - indicative charges'!$E$13:$E$69)</f>
        <v>South Island generation</v>
      </c>
      <c r="K3723" s="70">
        <f t="shared" si="57"/>
        <v>5477.4958619295894</v>
      </c>
    </row>
    <row r="3724" spans="1:11" x14ac:dyDescent="0.25">
      <c r="A3724" s="65">
        <v>44621</v>
      </c>
      <c r="B3724" s="66" t="s">
        <v>140</v>
      </c>
      <c r="C3724" s="66" t="s">
        <v>137</v>
      </c>
      <c r="D3724" s="67">
        <v>116820.21</v>
      </c>
      <c r="E3724" s="66">
        <v>0.56787028716662102</v>
      </c>
      <c r="F3724" s="67">
        <v>66338.726199565004</v>
      </c>
      <c r="G3724" s="66" t="s">
        <v>19</v>
      </c>
      <c r="H3724" s="68">
        <v>8.6624663241262098E-5</v>
      </c>
      <c r="I3724" s="87">
        <v>5.7465698168916104</v>
      </c>
      <c r="J3724" s="69" t="str">
        <f>_xlfn.XLOOKUP(SimpleBB[[#This Row],[customer_code]],'Input  - indicative charges'!$B$13:$B$69,'Input  - indicative charges'!$E$13:$E$69)</f>
        <v>Lower South Island distributor</v>
      </c>
      <c r="K3724" s="70">
        <f t="shared" si="57"/>
        <v>5.3124368091951242</v>
      </c>
    </row>
    <row r="3725" spans="1:11" x14ac:dyDescent="0.25">
      <c r="A3725" s="65">
        <v>44621</v>
      </c>
      <c r="B3725" s="66" t="s">
        <v>140</v>
      </c>
      <c r="C3725" s="66" t="s">
        <v>137</v>
      </c>
      <c r="D3725" s="67">
        <v>116820.21</v>
      </c>
      <c r="E3725" s="66">
        <v>0.56787028716662102</v>
      </c>
      <c r="F3725" s="67">
        <v>66338.726199565004</v>
      </c>
      <c r="G3725" s="66" t="s">
        <v>21</v>
      </c>
      <c r="H3725" s="68">
        <v>5.1619629619506199E-7</v>
      </c>
      <c r="I3725" s="87">
        <v>3.4243804758513803E-2</v>
      </c>
      <c r="J3725" s="69" t="str">
        <f>_xlfn.XLOOKUP(SimpleBB[[#This Row],[customer_code]],'Input  - indicative charges'!$B$13:$B$69,'Input  - indicative charges'!$E$13:$E$69)</f>
        <v>Upper South Island distributor</v>
      </c>
      <c r="K3725" s="70">
        <f t="shared" si="57"/>
        <v>3.1656806526788456E-2</v>
      </c>
    </row>
    <row r="3726" spans="1:11" x14ac:dyDescent="0.25">
      <c r="A3726" s="65">
        <v>44621</v>
      </c>
      <c r="B3726" s="66" t="s">
        <v>140</v>
      </c>
      <c r="C3726" s="66" t="s">
        <v>137</v>
      </c>
      <c r="D3726" s="67">
        <v>116820.21</v>
      </c>
      <c r="E3726" s="66">
        <v>0.56787028716662102</v>
      </c>
      <c r="F3726" s="67">
        <v>66338.726199565004</v>
      </c>
      <c r="G3726" s="66" t="s">
        <v>23</v>
      </c>
      <c r="H3726" s="68">
        <v>6.7021544222215595E-2</v>
      </c>
      <c r="I3726" s="87">
        <v>4446.1238716296002</v>
      </c>
      <c r="J3726" s="69" t="str">
        <f>_xlfn.XLOOKUP(SimpleBB[[#This Row],[customer_code]],'Input  - indicative charges'!$B$13:$B$69,'Input  - indicative charges'!$E$13:$E$69)</f>
        <v>Lower North Island distributor</v>
      </c>
      <c r="K3726" s="70">
        <f t="shared" ref="K3726:K3789" si="58">I3726*$L$9</f>
        <v>4110.2349517198481</v>
      </c>
    </row>
    <row r="3727" spans="1:11" x14ac:dyDescent="0.25">
      <c r="A3727" s="65">
        <v>44621</v>
      </c>
      <c r="B3727" s="66" t="s">
        <v>140</v>
      </c>
      <c r="C3727" s="66" t="s">
        <v>137</v>
      </c>
      <c r="D3727" s="67">
        <v>116820.21</v>
      </c>
      <c r="E3727" s="66">
        <v>0.56787028716662102</v>
      </c>
      <c r="F3727" s="67">
        <v>66338.726199565004</v>
      </c>
      <c r="G3727" s="66" t="s">
        <v>25</v>
      </c>
      <c r="H3727" s="68">
        <v>0.120360044439981</v>
      </c>
      <c r="I3727" s="87">
        <v>7984.5320334714297</v>
      </c>
      <c r="J3727" s="69" t="str">
        <f>_xlfn.XLOOKUP(SimpleBB[[#This Row],[customer_code]],'Input  - indicative charges'!$B$13:$B$69,'Input  - indicative charges'!$E$13:$E$69)</f>
        <v>North Island generation</v>
      </c>
      <c r="K3727" s="70">
        <f t="shared" si="58"/>
        <v>7381.3289023529633</v>
      </c>
    </row>
    <row r="3728" spans="1:11" x14ac:dyDescent="0.25">
      <c r="A3728" s="65">
        <v>44621</v>
      </c>
      <c r="B3728" s="66" t="s">
        <v>140</v>
      </c>
      <c r="C3728" s="66" t="s">
        <v>137</v>
      </c>
      <c r="D3728" s="67">
        <v>116820.21</v>
      </c>
      <c r="E3728" s="66">
        <v>0.56787028716662102</v>
      </c>
      <c r="F3728" s="67">
        <v>66338.726199565004</v>
      </c>
      <c r="G3728" s="66" t="s">
        <v>27</v>
      </c>
      <c r="H3728" s="68">
        <v>1.61966859824516E-5</v>
      </c>
      <c r="I3728" s="87">
        <v>1.07446751673019</v>
      </c>
      <c r="J3728" s="69" t="str">
        <f>_xlfn.XLOOKUP(SimpleBB[[#This Row],[customer_code]],'Input  - indicative charges'!$B$13:$B$69,'Input  - indicative charges'!$E$13:$E$69)</f>
        <v>Lower North Island distributor</v>
      </c>
      <c r="K3728" s="70">
        <f t="shared" si="58"/>
        <v>0.99329529929029703</v>
      </c>
    </row>
    <row r="3729" spans="1:11" x14ac:dyDescent="0.25">
      <c r="A3729" s="65">
        <v>44621</v>
      </c>
      <c r="B3729" s="66" t="s">
        <v>140</v>
      </c>
      <c r="C3729" s="66" t="s">
        <v>137</v>
      </c>
      <c r="D3729" s="67">
        <v>116820.21</v>
      </c>
      <c r="E3729" s="66">
        <v>0.56787028716662102</v>
      </c>
      <c r="F3729" s="67">
        <v>66338.726199565004</v>
      </c>
      <c r="G3729" s="66" t="s">
        <v>29</v>
      </c>
      <c r="H3729" s="68">
        <v>4.0983323889937301E-5</v>
      </c>
      <c r="I3729" s="87">
        <v>2.7187815022826398</v>
      </c>
      <c r="J3729" s="69" t="str">
        <f>_xlfn.XLOOKUP(SimpleBB[[#This Row],[customer_code]],'Input  - indicative charges'!$B$13:$B$69,'Input  - indicative charges'!$E$13:$E$69)</f>
        <v>Lower North Island distributor</v>
      </c>
      <c r="K3729" s="70">
        <f t="shared" si="58"/>
        <v>2.5133871838518269</v>
      </c>
    </row>
    <row r="3730" spans="1:11" x14ac:dyDescent="0.25">
      <c r="A3730" s="65">
        <v>44621</v>
      </c>
      <c r="B3730" s="66" t="s">
        <v>140</v>
      </c>
      <c r="C3730" s="66" t="s">
        <v>137</v>
      </c>
      <c r="D3730" s="67">
        <v>116820.21</v>
      </c>
      <c r="E3730" s="66">
        <v>0.56787028716662102</v>
      </c>
      <c r="F3730" s="67">
        <v>66338.726199565004</v>
      </c>
      <c r="G3730" s="66" t="s">
        <v>31</v>
      </c>
      <c r="H3730" s="68">
        <v>8.1476709090069204E-5</v>
      </c>
      <c r="I3730" s="87">
        <v>5.4050610959677101</v>
      </c>
      <c r="J3730" s="69" t="str">
        <f>_xlfn.XLOOKUP(SimpleBB[[#This Row],[customer_code]],'Input  - indicative charges'!$B$13:$B$69,'Input  - indicative charges'!$E$13:$E$69)</f>
        <v>Major Industrial</v>
      </c>
      <c r="K3730" s="70">
        <f t="shared" si="58"/>
        <v>4.9967278632488936</v>
      </c>
    </row>
    <row r="3731" spans="1:11" x14ac:dyDescent="0.25">
      <c r="A3731" s="65">
        <v>44621</v>
      </c>
      <c r="B3731" s="66" t="s">
        <v>140</v>
      </c>
      <c r="C3731" s="66" t="s">
        <v>137</v>
      </c>
      <c r="D3731" s="67">
        <v>116820.21</v>
      </c>
      <c r="E3731" s="66">
        <v>0.56787028716662102</v>
      </c>
      <c r="F3731" s="67">
        <v>66338.726199565004</v>
      </c>
      <c r="G3731" s="66" t="s">
        <v>34</v>
      </c>
      <c r="H3731" s="68">
        <v>2.5019652928997502E-7</v>
      </c>
      <c r="I3731" s="87">
        <v>1.6597719052649101E-2</v>
      </c>
      <c r="J3731" s="69" t="str">
        <f>_xlfn.XLOOKUP(SimpleBB[[#This Row],[customer_code]],'Input  - indicative charges'!$B$13:$B$69,'Input  - indicative charges'!$E$13:$E$69)</f>
        <v>Major Industrial</v>
      </c>
      <c r="K3731" s="70">
        <f t="shared" si="58"/>
        <v>1.5343820131583624E-2</v>
      </c>
    </row>
    <row r="3732" spans="1:11" x14ac:dyDescent="0.25">
      <c r="A3732" s="65">
        <v>44621</v>
      </c>
      <c r="B3732" s="66" t="s">
        <v>140</v>
      </c>
      <c r="C3732" s="66" t="s">
        <v>137</v>
      </c>
      <c r="D3732" s="67">
        <v>116820.21</v>
      </c>
      <c r="E3732" s="66">
        <v>0.56787028716662102</v>
      </c>
      <c r="F3732" s="67">
        <v>66338.726199565004</v>
      </c>
      <c r="G3732" s="66" t="s">
        <v>36</v>
      </c>
      <c r="H3732" s="68">
        <v>5.1438540041219501E-7</v>
      </c>
      <c r="I3732" s="87">
        <v>3.4123672238998197E-2</v>
      </c>
      <c r="J3732" s="69" t="str">
        <f>_xlfn.XLOOKUP(SimpleBB[[#This Row],[customer_code]],'Input  - indicative charges'!$B$13:$B$69,'Input  - indicative charges'!$E$13:$E$69)</f>
        <v>Upper South Island distributor</v>
      </c>
      <c r="K3732" s="70">
        <f t="shared" si="58"/>
        <v>3.1545749593871693E-2</v>
      </c>
    </row>
    <row r="3733" spans="1:11" x14ac:dyDescent="0.25">
      <c r="A3733" s="65">
        <v>44621</v>
      </c>
      <c r="B3733" s="66" t="s">
        <v>140</v>
      </c>
      <c r="C3733" s="66" t="s">
        <v>137</v>
      </c>
      <c r="D3733" s="67">
        <v>116820.21</v>
      </c>
      <c r="E3733" s="66">
        <v>0.56787028716662102</v>
      </c>
      <c r="F3733" s="67">
        <v>66338.726199565004</v>
      </c>
      <c r="G3733" s="66" t="s">
        <v>38</v>
      </c>
      <c r="H3733" s="68">
        <v>1.21608877444134E-4</v>
      </c>
      <c r="I3733" s="87">
        <v>8.0673780242029203</v>
      </c>
      <c r="J3733" s="69" t="str">
        <f>_xlfn.XLOOKUP(SimpleBB[[#This Row],[customer_code]],'Input  - indicative charges'!$B$13:$B$69,'Input  - indicative charges'!$E$13:$E$69)</f>
        <v>North Island generation</v>
      </c>
      <c r="K3733" s="70">
        <f t="shared" si="58"/>
        <v>7.4579161717467022</v>
      </c>
    </row>
    <row r="3734" spans="1:11" x14ac:dyDescent="0.25">
      <c r="A3734" s="65">
        <v>44621</v>
      </c>
      <c r="B3734" s="66" t="s">
        <v>140</v>
      </c>
      <c r="C3734" s="66" t="s">
        <v>137</v>
      </c>
      <c r="D3734" s="67">
        <v>116820.21</v>
      </c>
      <c r="E3734" s="66">
        <v>0.56787028716662102</v>
      </c>
      <c r="F3734" s="67">
        <v>66338.726199565004</v>
      </c>
      <c r="G3734" s="66" t="s">
        <v>40</v>
      </c>
      <c r="H3734" s="68">
        <v>7.8022811284048303E-7</v>
      </c>
      <c r="I3734" s="87">
        <v>5.1759339150928098E-2</v>
      </c>
      <c r="J3734" s="69" t="str">
        <f>_xlfn.XLOOKUP(SimpleBB[[#This Row],[customer_code]],'Input  - indicative charges'!$B$13:$B$69,'Input  - indicative charges'!$E$13:$E$69)</f>
        <v>North Island generation</v>
      </c>
      <c r="K3734" s="70">
        <f t="shared" si="58"/>
        <v>4.7849104298142577E-2</v>
      </c>
    </row>
    <row r="3735" spans="1:11" x14ac:dyDescent="0.25">
      <c r="A3735" s="65">
        <v>44621</v>
      </c>
      <c r="B3735" s="66" t="s">
        <v>140</v>
      </c>
      <c r="C3735" s="66" t="s">
        <v>137</v>
      </c>
      <c r="D3735" s="67">
        <v>116820.21</v>
      </c>
      <c r="E3735" s="66">
        <v>0.56787028716662102</v>
      </c>
      <c r="F3735" s="67">
        <v>66338.726199565004</v>
      </c>
      <c r="G3735" s="66" t="s">
        <v>42</v>
      </c>
      <c r="H3735" s="68">
        <v>4.0787403250716003E-2</v>
      </c>
      <c r="I3735" s="87">
        <v>2705.7843766404999</v>
      </c>
      <c r="J3735" s="69" t="str">
        <f>_xlfn.XLOOKUP(SimpleBB[[#This Row],[customer_code]],'Input  - indicative charges'!$B$13:$B$69,'Input  - indicative charges'!$E$13:$E$69)</f>
        <v>South Island generation</v>
      </c>
      <c r="K3735" s="70">
        <f t="shared" si="58"/>
        <v>2501.3719450441331</v>
      </c>
    </row>
    <row r="3736" spans="1:11" x14ac:dyDescent="0.25">
      <c r="A3736" s="65">
        <v>44621</v>
      </c>
      <c r="B3736" s="66" t="s">
        <v>140</v>
      </c>
      <c r="C3736" s="66" t="s">
        <v>137</v>
      </c>
      <c r="D3736" s="67">
        <v>116820.21</v>
      </c>
      <c r="E3736" s="66">
        <v>0.56787028716662102</v>
      </c>
      <c r="F3736" s="67">
        <v>66338.726199565004</v>
      </c>
      <c r="G3736" s="66" t="s">
        <v>44</v>
      </c>
      <c r="H3736" s="68">
        <v>1.9341044489120101E-7</v>
      </c>
      <c r="I3736" s="87">
        <v>1.28306025477734E-2</v>
      </c>
      <c r="J3736" s="69" t="str">
        <f>_xlfn.XLOOKUP(SimpleBB[[#This Row],[customer_code]],'Input  - indicative charges'!$B$13:$B$69,'Input  - indicative charges'!$E$13:$E$69)</f>
        <v>Major Industrial</v>
      </c>
      <c r="K3736" s="70">
        <f t="shared" si="58"/>
        <v>1.1861295943640634E-2</v>
      </c>
    </row>
    <row r="3737" spans="1:11" x14ac:dyDescent="0.25">
      <c r="A3737" s="65">
        <v>44621</v>
      </c>
      <c r="B3737" s="66" t="s">
        <v>140</v>
      </c>
      <c r="C3737" s="66" t="s">
        <v>137</v>
      </c>
      <c r="D3737" s="67">
        <v>116820.21</v>
      </c>
      <c r="E3737" s="66">
        <v>0.56787028716662102</v>
      </c>
      <c r="F3737" s="67">
        <v>66338.726199565004</v>
      </c>
      <c r="G3737" s="66" t="s">
        <v>46</v>
      </c>
      <c r="H3737" s="68">
        <v>7.00626534065496E-7</v>
      </c>
      <c r="I3737" s="87">
        <v>4.6478671811521197E-2</v>
      </c>
      <c r="J3737" s="69" t="str">
        <f>_xlfn.XLOOKUP(SimpleBB[[#This Row],[customer_code]],'Input  - indicative charges'!$B$13:$B$69,'Input  - indicative charges'!$E$13:$E$69)</f>
        <v>Upper South Island distributor</v>
      </c>
      <c r="K3737" s="70">
        <f t="shared" si="58"/>
        <v>4.2967372683481005E-2</v>
      </c>
    </row>
    <row r="3738" spans="1:11" x14ac:dyDescent="0.25">
      <c r="A3738" s="65">
        <v>44621</v>
      </c>
      <c r="B3738" s="66" t="s">
        <v>140</v>
      </c>
      <c r="C3738" s="66" t="s">
        <v>137</v>
      </c>
      <c r="D3738" s="67">
        <v>116820.21</v>
      </c>
      <c r="E3738" s="66">
        <v>0.56787028716662102</v>
      </c>
      <c r="F3738" s="67">
        <v>66338.726199565004</v>
      </c>
      <c r="G3738" s="66" t="s">
        <v>48</v>
      </c>
      <c r="H3738" s="68">
        <v>5.15400259022048E-2</v>
      </c>
      <c r="I3738" s="87">
        <v>3419.09966664485</v>
      </c>
      <c r="J3738" s="69" t="str">
        <f>_xlfn.XLOOKUP(SimpleBB[[#This Row],[customer_code]],'Input  - indicative charges'!$B$13:$B$69,'Input  - indicative charges'!$E$13:$E$69)</f>
        <v>North Island generation</v>
      </c>
      <c r="K3738" s="70">
        <f t="shared" si="58"/>
        <v>3160.7987899146196</v>
      </c>
    </row>
    <row r="3739" spans="1:11" x14ac:dyDescent="0.25">
      <c r="A3739" s="65">
        <v>44621</v>
      </c>
      <c r="B3739" s="66" t="s">
        <v>140</v>
      </c>
      <c r="C3739" s="66" t="s">
        <v>137</v>
      </c>
      <c r="D3739" s="67">
        <v>116820.21</v>
      </c>
      <c r="E3739" s="66">
        <v>0.56787028716662102</v>
      </c>
      <c r="F3739" s="67">
        <v>66338.726199565004</v>
      </c>
      <c r="G3739" s="66" t="s">
        <v>50</v>
      </c>
      <c r="H3739" s="68">
        <v>1.08574885820575E-2</v>
      </c>
      <c r="I3739" s="87">
        <v>720.27196226001695</v>
      </c>
      <c r="J3739" s="69" t="str">
        <f>_xlfn.XLOOKUP(SimpleBB[[#This Row],[customer_code]],'Input  - indicative charges'!$B$13:$B$69,'Input  - indicative charges'!$E$13:$E$69)</f>
        <v>North Island generation</v>
      </c>
      <c r="K3739" s="70">
        <f t="shared" si="58"/>
        <v>665.85796516278322</v>
      </c>
    </row>
    <row r="3740" spans="1:11" x14ac:dyDescent="0.25">
      <c r="A3740" s="65">
        <v>44621</v>
      </c>
      <c r="B3740" s="66" t="s">
        <v>140</v>
      </c>
      <c r="C3740" s="66" t="s">
        <v>137</v>
      </c>
      <c r="D3740" s="67">
        <v>116820.21</v>
      </c>
      <c r="E3740" s="66">
        <v>0.56787028716662102</v>
      </c>
      <c r="F3740" s="67">
        <v>66338.726199565004</v>
      </c>
      <c r="G3740" s="66" t="s">
        <v>52</v>
      </c>
      <c r="H3740" s="68">
        <v>2.1925043255719898E-2</v>
      </c>
      <c r="I3740" s="87">
        <v>1454.4794414548201</v>
      </c>
      <c r="J3740" s="69" t="str">
        <f>_xlfn.XLOOKUP(SimpleBB[[#This Row],[customer_code]],'Input  - indicative charges'!$B$13:$B$69,'Input  - indicative charges'!$E$13:$E$69)</f>
        <v>North Island generation</v>
      </c>
      <c r="K3740" s="70">
        <f t="shared" si="58"/>
        <v>1344.5986682855073</v>
      </c>
    </row>
    <row r="3741" spans="1:11" x14ac:dyDescent="0.25">
      <c r="A3741" s="65">
        <v>44621</v>
      </c>
      <c r="B3741" s="66" t="s">
        <v>140</v>
      </c>
      <c r="C3741" s="66" t="s">
        <v>137</v>
      </c>
      <c r="D3741" s="67">
        <v>116820.21</v>
      </c>
      <c r="E3741" s="66">
        <v>0.56787028716662102</v>
      </c>
      <c r="F3741" s="67">
        <v>66338.726199565004</v>
      </c>
      <c r="G3741" s="66" t="s">
        <v>54</v>
      </c>
      <c r="H3741" s="68">
        <v>5.4456996018063303E-8</v>
      </c>
      <c r="I3741" s="87">
        <v>3.6126077484931098E-3</v>
      </c>
      <c r="J3741" s="69" t="str">
        <f>_xlfn.XLOOKUP(SimpleBB[[#This Row],[customer_code]],'Input  - indicative charges'!$B$13:$B$69,'Input  - indicative charges'!$E$13:$E$69)</f>
        <v>Upper South Island distributor</v>
      </c>
      <c r="K3741" s="70">
        <f t="shared" si="58"/>
        <v>3.3396880211679688E-3</v>
      </c>
    </row>
    <row r="3742" spans="1:11" x14ac:dyDescent="0.25">
      <c r="A3742" s="65">
        <v>44621</v>
      </c>
      <c r="B3742" s="66" t="s">
        <v>140</v>
      </c>
      <c r="C3742" s="66" t="s">
        <v>137</v>
      </c>
      <c r="D3742" s="67">
        <v>116820.21</v>
      </c>
      <c r="E3742" s="66">
        <v>0.56787028716662102</v>
      </c>
      <c r="F3742" s="67">
        <v>66338.726199565004</v>
      </c>
      <c r="G3742" s="66" t="s">
        <v>56</v>
      </c>
      <c r="H3742" s="68">
        <v>1.20431772980121E-5</v>
      </c>
      <c r="I3742" s="87">
        <v>0.79892904134564602</v>
      </c>
      <c r="J3742" s="69" t="str">
        <f>_xlfn.XLOOKUP(SimpleBB[[#This Row],[customer_code]],'Input  - indicative charges'!$B$13:$B$69,'Input  - indicative charges'!$E$13:$E$69)</f>
        <v>Upper North Island distributor</v>
      </c>
      <c r="K3742" s="70">
        <f t="shared" si="58"/>
        <v>0.73857278035740548</v>
      </c>
    </row>
    <row r="3743" spans="1:11" x14ac:dyDescent="0.25">
      <c r="A3743" s="65">
        <v>44621</v>
      </c>
      <c r="B3743" s="66" t="s">
        <v>140</v>
      </c>
      <c r="C3743" s="66" t="s">
        <v>137</v>
      </c>
      <c r="D3743" s="67">
        <v>116820.21</v>
      </c>
      <c r="E3743" s="66">
        <v>0.56787028716662102</v>
      </c>
      <c r="F3743" s="67">
        <v>66338.726199565004</v>
      </c>
      <c r="G3743" s="66" t="s">
        <v>58</v>
      </c>
      <c r="H3743" s="68">
        <v>1.35320615186597E-2</v>
      </c>
      <c r="I3743" s="87">
        <v>897.69972400204097</v>
      </c>
      <c r="J3743" s="69" t="str">
        <f>_xlfn.XLOOKUP(SimpleBB[[#This Row],[customer_code]],'Input  - indicative charges'!$B$13:$B$69,'Input  - indicative charges'!$E$13:$E$69)</f>
        <v>North Island generation</v>
      </c>
      <c r="K3743" s="70">
        <f t="shared" si="58"/>
        <v>829.88168757207268</v>
      </c>
    </row>
    <row r="3744" spans="1:11" x14ac:dyDescent="0.25">
      <c r="A3744" s="65">
        <v>44621</v>
      </c>
      <c r="B3744" s="66" t="s">
        <v>140</v>
      </c>
      <c r="C3744" s="66" t="s">
        <v>137</v>
      </c>
      <c r="D3744" s="67">
        <v>116820.21</v>
      </c>
      <c r="E3744" s="66">
        <v>0.56787028716662102</v>
      </c>
      <c r="F3744" s="67">
        <v>66338.726199565004</v>
      </c>
      <c r="G3744" s="66" t="s">
        <v>60</v>
      </c>
      <c r="H3744" s="68">
        <v>3.70741066651752E-6</v>
      </c>
      <c r="I3744" s="87">
        <v>0.245944901115452</v>
      </c>
      <c r="J3744" s="69" t="str">
        <f>_xlfn.XLOOKUP(SimpleBB[[#This Row],[customer_code]],'Input  - indicative charges'!$B$13:$B$69,'Input  - indicative charges'!$E$13:$E$69)</f>
        <v>Major Industrial</v>
      </c>
      <c r="K3744" s="70">
        <f t="shared" si="58"/>
        <v>0.22736463444314683</v>
      </c>
    </row>
    <row r="3745" spans="1:11" x14ac:dyDescent="0.25">
      <c r="A3745" s="65">
        <v>44621</v>
      </c>
      <c r="B3745" s="66" t="s">
        <v>140</v>
      </c>
      <c r="C3745" s="66" t="s">
        <v>137</v>
      </c>
      <c r="D3745" s="67">
        <v>116820.21</v>
      </c>
      <c r="E3745" s="66">
        <v>0.56787028716662102</v>
      </c>
      <c r="F3745" s="67">
        <v>66338.726199565004</v>
      </c>
      <c r="G3745" s="66" t="s">
        <v>62</v>
      </c>
      <c r="H3745" s="68">
        <v>4.55683249582305E-6</v>
      </c>
      <c r="I3745" s="87">
        <v>0.302294463277686</v>
      </c>
      <c r="J3745" s="69" t="str">
        <f>_xlfn.XLOOKUP(SimpleBB[[#This Row],[customer_code]],'Input  - indicative charges'!$B$13:$B$69,'Input  - indicative charges'!$E$13:$E$69)</f>
        <v>Major Industrial</v>
      </c>
      <c r="K3745" s="70">
        <f t="shared" si="58"/>
        <v>0.27945718665277169</v>
      </c>
    </row>
    <row r="3746" spans="1:11" x14ac:dyDescent="0.25">
      <c r="A3746" s="65">
        <v>44621</v>
      </c>
      <c r="B3746" s="66" t="s">
        <v>140</v>
      </c>
      <c r="C3746" s="66" t="s">
        <v>137</v>
      </c>
      <c r="D3746" s="67">
        <v>116820.21</v>
      </c>
      <c r="E3746" s="66">
        <v>0.56787028716662102</v>
      </c>
      <c r="F3746" s="67">
        <v>66338.726199565004</v>
      </c>
      <c r="G3746" s="66" t="s">
        <v>64</v>
      </c>
      <c r="H3746" s="68">
        <v>2.0580580183367101E-7</v>
      </c>
      <c r="I3746" s="87">
        <v>1.3652894738125801E-2</v>
      </c>
      <c r="J3746" s="69" t="str">
        <f>_xlfn.XLOOKUP(SimpleBB[[#This Row],[customer_code]],'Input  - indicative charges'!$B$13:$B$69,'Input  - indicative charges'!$E$13:$E$69)</f>
        <v>Major Industrial</v>
      </c>
      <c r="K3746" s="70">
        <f t="shared" si="58"/>
        <v>1.2621466869799272E-2</v>
      </c>
    </row>
    <row r="3747" spans="1:11" x14ac:dyDescent="0.25">
      <c r="A3747" s="65">
        <v>44621</v>
      </c>
      <c r="B3747" s="66" t="s">
        <v>140</v>
      </c>
      <c r="C3747" s="66" t="s">
        <v>137</v>
      </c>
      <c r="D3747" s="67">
        <v>116820.21</v>
      </c>
      <c r="E3747" s="66">
        <v>0.56787028716662102</v>
      </c>
      <c r="F3747" s="67">
        <v>66338.726199565004</v>
      </c>
      <c r="G3747" s="66" t="s">
        <v>66</v>
      </c>
      <c r="H3747" s="68">
        <v>3.66867762423573E-6</v>
      </c>
      <c r="I3747" s="87">
        <v>0.243375400428645</v>
      </c>
      <c r="J3747" s="69" t="str">
        <f>_xlfn.XLOOKUP(SimpleBB[[#This Row],[customer_code]],'Input  - indicative charges'!$B$13:$B$69,'Input  - indicative charges'!$E$13:$E$69)</f>
        <v>Upper South Island distributor</v>
      </c>
      <c r="K3747" s="70">
        <f t="shared" si="58"/>
        <v>0.22498925043759249</v>
      </c>
    </row>
    <row r="3748" spans="1:11" x14ac:dyDescent="0.25">
      <c r="A3748" s="65">
        <v>44621</v>
      </c>
      <c r="B3748" s="66" t="s">
        <v>140</v>
      </c>
      <c r="C3748" s="66" t="s">
        <v>137</v>
      </c>
      <c r="D3748" s="67">
        <v>116820.21</v>
      </c>
      <c r="E3748" s="66">
        <v>0.56787028716662102</v>
      </c>
      <c r="F3748" s="67">
        <v>66338.726199565004</v>
      </c>
      <c r="G3748" s="66" t="s">
        <v>68</v>
      </c>
      <c r="H3748" s="68">
        <v>0.217338297529</v>
      </c>
      <c r="I3748" s="87">
        <v>14417.945812456001</v>
      </c>
      <c r="J3748" s="69" t="str">
        <f>_xlfn.XLOOKUP(SimpleBB[[#This Row],[customer_code]],'Input  - indicative charges'!$B$13:$B$69,'Input  - indicative charges'!$E$13:$E$69)</f>
        <v>Major Industrial</v>
      </c>
      <c r="K3748" s="70">
        <f t="shared" si="58"/>
        <v>13328.721043626478</v>
      </c>
    </row>
    <row r="3749" spans="1:11" x14ac:dyDescent="0.25">
      <c r="A3749" s="65">
        <v>44621</v>
      </c>
      <c r="B3749" s="66" t="s">
        <v>140</v>
      </c>
      <c r="C3749" s="66" t="s">
        <v>137</v>
      </c>
      <c r="D3749" s="67">
        <v>116820.21</v>
      </c>
      <c r="E3749" s="66">
        <v>0.56787028716662102</v>
      </c>
      <c r="F3749" s="67">
        <v>66338.726199565004</v>
      </c>
      <c r="G3749" s="66" t="s">
        <v>70</v>
      </c>
      <c r="H3749" s="68">
        <v>1.2322327542887401E-4</v>
      </c>
      <c r="I3749" s="87">
        <v>8.1744751300897196</v>
      </c>
      <c r="J3749" s="69" t="str">
        <f>_xlfn.XLOOKUP(SimpleBB[[#This Row],[customer_code]],'Input  - indicative charges'!$B$13:$B$69,'Input  - indicative charges'!$E$13:$E$69)</f>
        <v>Lower North Island distributor</v>
      </c>
      <c r="K3749" s="70">
        <f t="shared" si="58"/>
        <v>7.5569224703909699</v>
      </c>
    </row>
    <row r="3750" spans="1:11" x14ac:dyDescent="0.25">
      <c r="A3750" s="65">
        <v>44621</v>
      </c>
      <c r="B3750" s="66" t="s">
        <v>140</v>
      </c>
      <c r="C3750" s="66" t="s">
        <v>137</v>
      </c>
      <c r="D3750" s="67">
        <v>116820.21</v>
      </c>
      <c r="E3750" s="66">
        <v>0.56787028716662102</v>
      </c>
      <c r="F3750" s="67">
        <v>66338.726199565004</v>
      </c>
      <c r="G3750" s="66" t="s">
        <v>72</v>
      </c>
      <c r="H3750" s="68">
        <v>5.7312728448619597E-5</v>
      </c>
      <c r="I3750" s="87">
        <v>3.802053400303</v>
      </c>
      <c r="J3750" s="69" t="str">
        <f>_xlfn.XLOOKUP(SimpleBB[[#This Row],[customer_code]],'Input  - indicative charges'!$B$13:$B$69,'Input  - indicative charges'!$E$13:$E$69)</f>
        <v>Lower South Island distributor</v>
      </c>
      <c r="K3750" s="70">
        <f t="shared" si="58"/>
        <v>3.5148217245919717</v>
      </c>
    </row>
    <row r="3751" spans="1:11" x14ac:dyDescent="0.25">
      <c r="A3751" s="65">
        <v>44621</v>
      </c>
      <c r="B3751" s="66" t="s">
        <v>140</v>
      </c>
      <c r="C3751" s="66" t="s">
        <v>137</v>
      </c>
      <c r="D3751" s="67">
        <v>116820.21</v>
      </c>
      <c r="E3751" s="66">
        <v>0.56787028716662102</v>
      </c>
      <c r="F3751" s="67">
        <v>66338.726199565004</v>
      </c>
      <c r="G3751" s="66" t="s">
        <v>74</v>
      </c>
      <c r="H3751" s="68">
        <v>2.0631921813275799E-8</v>
      </c>
      <c r="I3751" s="87">
        <v>1.3686954121417401E-3</v>
      </c>
      <c r="J3751" s="69" t="str">
        <f>_xlfn.XLOOKUP(SimpleBB[[#This Row],[customer_code]],'Input  - indicative charges'!$B$13:$B$69,'Input  - indicative charges'!$E$13:$E$69)</f>
        <v>Major Industrial</v>
      </c>
      <c r="K3751" s="70">
        <f t="shared" si="58"/>
        <v>1.2652953187248148E-3</v>
      </c>
    </row>
    <row r="3752" spans="1:11" x14ac:dyDescent="0.25">
      <c r="A3752" s="65">
        <v>44621</v>
      </c>
      <c r="B3752" s="66" t="s">
        <v>140</v>
      </c>
      <c r="C3752" s="66" t="s">
        <v>137</v>
      </c>
      <c r="D3752" s="67">
        <v>116820.21</v>
      </c>
      <c r="E3752" s="66">
        <v>0.56787028716662102</v>
      </c>
      <c r="F3752" s="67">
        <v>66338.726199565004</v>
      </c>
      <c r="G3752" s="66" t="s">
        <v>76</v>
      </c>
      <c r="H3752" s="68">
        <v>3.2689185044007102E-7</v>
      </c>
      <c r="I3752" s="87">
        <v>2.1685588963213001E-2</v>
      </c>
      <c r="J3752" s="69" t="str">
        <f>_xlfn.XLOOKUP(SimpleBB[[#This Row],[customer_code]],'Input  - indicative charges'!$B$13:$B$69,'Input  - indicative charges'!$E$13:$E$69)</f>
        <v>Lower North Island distributor</v>
      </c>
      <c r="K3752" s="70">
        <f t="shared" si="58"/>
        <v>2.0047319480678154E-2</v>
      </c>
    </row>
    <row r="3753" spans="1:11" x14ac:dyDescent="0.25">
      <c r="A3753" s="65">
        <v>44621</v>
      </c>
      <c r="B3753" s="66" t="s">
        <v>140</v>
      </c>
      <c r="C3753" s="66" t="s">
        <v>137</v>
      </c>
      <c r="D3753" s="67">
        <v>116820.21</v>
      </c>
      <c r="E3753" s="66">
        <v>0.56787028716662102</v>
      </c>
      <c r="F3753" s="67">
        <v>66338.726199565004</v>
      </c>
      <c r="G3753" s="66" t="s">
        <v>78</v>
      </c>
      <c r="H3753" s="68">
        <v>1.8302406467187502E-8</v>
      </c>
      <c r="I3753" s="87">
        <v>1.2141583314199001E-3</v>
      </c>
      <c r="J3753" s="69" t="str">
        <f>_xlfn.XLOOKUP(SimpleBB[[#This Row],[customer_code]],'Input  - indicative charges'!$B$13:$B$69,'Input  - indicative charges'!$E$13:$E$69)</f>
        <v>North Island generation</v>
      </c>
      <c r="K3753" s="70">
        <f t="shared" si="58"/>
        <v>1.1224329674141102E-3</v>
      </c>
    </row>
    <row r="3754" spans="1:11" x14ac:dyDescent="0.25">
      <c r="A3754" s="65">
        <v>44621</v>
      </c>
      <c r="B3754" s="66" t="s">
        <v>140</v>
      </c>
      <c r="C3754" s="66" t="s">
        <v>137</v>
      </c>
      <c r="D3754" s="67">
        <v>116820.21</v>
      </c>
      <c r="E3754" s="66">
        <v>0.56787028716662102</v>
      </c>
      <c r="F3754" s="67">
        <v>66338.726199565004</v>
      </c>
      <c r="G3754" s="66" t="s">
        <v>80</v>
      </c>
      <c r="H3754" s="68">
        <v>4.4259541593574497E-9</v>
      </c>
      <c r="I3754" s="87">
        <v>2.9361216114943999E-4</v>
      </c>
      <c r="J3754" s="69" t="str">
        <f>_xlfn.XLOOKUP(SimpleBB[[#This Row],[customer_code]],'Input  - indicative charges'!$B$13:$B$69,'Input  - indicative charges'!$E$13:$E$69)</f>
        <v>Major Industrial</v>
      </c>
      <c r="K3754" s="70">
        <f t="shared" si="58"/>
        <v>2.7143080171630599E-4</v>
      </c>
    </row>
    <row r="3755" spans="1:11" x14ac:dyDescent="0.25">
      <c r="A3755" s="65">
        <v>44621</v>
      </c>
      <c r="B3755" s="66" t="s">
        <v>140</v>
      </c>
      <c r="C3755" s="66" t="s">
        <v>137</v>
      </c>
      <c r="D3755" s="67">
        <v>116820.21</v>
      </c>
      <c r="E3755" s="66">
        <v>0.56787028716662102</v>
      </c>
      <c r="F3755" s="67">
        <v>66338.726199565004</v>
      </c>
      <c r="G3755" s="66" t="s">
        <v>82</v>
      </c>
      <c r="H3755" s="68">
        <v>7.7000947389309902E-4</v>
      </c>
      <c r="I3755" s="87">
        <v>51.0814476596655</v>
      </c>
      <c r="J3755" s="69" t="str">
        <f>_xlfn.XLOOKUP(SimpleBB[[#This Row],[customer_code]],'Input  - indicative charges'!$B$13:$B$69,'Input  - indicative charges'!$E$13:$E$69)</f>
        <v>Major Industrial</v>
      </c>
      <c r="K3755" s="70">
        <f t="shared" si="58"/>
        <v>47.222425109413678</v>
      </c>
    </row>
    <row r="3756" spans="1:11" x14ac:dyDescent="0.25">
      <c r="A3756" s="65">
        <v>44621</v>
      </c>
      <c r="B3756" s="66" t="s">
        <v>140</v>
      </c>
      <c r="C3756" s="66" t="s">
        <v>137</v>
      </c>
      <c r="D3756" s="67">
        <v>116820.21</v>
      </c>
      <c r="E3756" s="66">
        <v>0.56787028716662102</v>
      </c>
      <c r="F3756" s="67">
        <v>66338.726199565004</v>
      </c>
      <c r="G3756" s="66" t="s">
        <v>84</v>
      </c>
      <c r="H3756" s="68">
        <v>6.6506445990664997E-11</v>
      </c>
      <c r="I3756" s="87">
        <v>4.41195291108088E-6</v>
      </c>
      <c r="J3756" s="69" t="str">
        <f>_xlfn.XLOOKUP(SimpleBB[[#This Row],[customer_code]],'Input  - indicative charges'!$B$13:$B$69,'Input  - indicative charges'!$E$13:$E$69)</f>
        <v>Major Industrial</v>
      </c>
      <c r="K3756" s="70">
        <f t="shared" si="58"/>
        <v>4.0786454862806612E-6</v>
      </c>
    </row>
    <row r="3757" spans="1:11" x14ac:dyDescent="0.25">
      <c r="A3757" s="65">
        <v>44621</v>
      </c>
      <c r="B3757" s="66" t="s">
        <v>140</v>
      </c>
      <c r="C3757" s="66" t="s">
        <v>137</v>
      </c>
      <c r="D3757" s="67">
        <v>116820.21</v>
      </c>
      <c r="E3757" s="66">
        <v>0.56787028716662102</v>
      </c>
      <c r="F3757" s="67">
        <v>66338.726199565004</v>
      </c>
      <c r="G3757" s="66" t="s">
        <v>86</v>
      </c>
      <c r="H3757" s="68">
        <v>8.0028929280304901E-5</v>
      </c>
      <c r="I3757" s="87">
        <v>5.3090172275705001</v>
      </c>
      <c r="J3757" s="69" t="str">
        <f>_xlfn.XLOOKUP(SimpleBB[[#This Row],[customer_code]],'Input  - indicative charges'!$B$13:$B$69,'Input  - indicative charges'!$E$13:$E$69)</f>
        <v>North Island generation</v>
      </c>
      <c r="K3757" s="70">
        <f t="shared" si="58"/>
        <v>4.9079397691286317</v>
      </c>
    </row>
    <row r="3758" spans="1:11" x14ac:dyDescent="0.25">
      <c r="A3758" s="65">
        <v>44621</v>
      </c>
      <c r="B3758" s="66" t="s">
        <v>140</v>
      </c>
      <c r="C3758" s="66" t="s">
        <v>137</v>
      </c>
      <c r="D3758" s="67">
        <v>116820.21</v>
      </c>
      <c r="E3758" s="66">
        <v>0.56787028716662102</v>
      </c>
      <c r="F3758" s="67">
        <v>66338.726199565004</v>
      </c>
      <c r="G3758" s="66" t="s">
        <v>88</v>
      </c>
      <c r="H3758" s="68">
        <v>7.8741246023029607E-3</v>
      </c>
      <c r="I3758" s="87">
        <v>522.35939605343503</v>
      </c>
      <c r="J3758" s="69" t="str">
        <f>_xlfn.XLOOKUP(SimpleBB[[#This Row],[customer_code]],'Input  - indicative charges'!$B$13:$B$69,'Input  - indicative charges'!$E$13:$E$69)</f>
        <v>North Island generation</v>
      </c>
      <c r="K3758" s="70">
        <f t="shared" si="58"/>
        <v>482.89699275318901</v>
      </c>
    </row>
    <row r="3759" spans="1:11" x14ac:dyDescent="0.25">
      <c r="A3759" s="65">
        <v>44621</v>
      </c>
      <c r="B3759" s="66" t="s">
        <v>140</v>
      </c>
      <c r="C3759" s="66" t="s">
        <v>137</v>
      </c>
      <c r="D3759" s="67">
        <v>116820.21</v>
      </c>
      <c r="E3759" s="66">
        <v>0.56787028716662102</v>
      </c>
      <c r="F3759" s="67">
        <v>66338.726199565004</v>
      </c>
      <c r="G3759" s="66" t="s">
        <v>90</v>
      </c>
      <c r="H3759" s="68">
        <v>6.7056145179411902E-7</v>
      </c>
      <c r="I3759" s="87">
        <v>4.4484192550552901E-2</v>
      </c>
      <c r="J3759" s="69" t="str">
        <f>_xlfn.XLOOKUP(SimpleBB[[#This Row],[customer_code]],'Input  - indicative charges'!$B$13:$B$69,'Input  - indicative charges'!$E$13:$E$69)</f>
        <v>Upper South Island distributor</v>
      </c>
      <c r="K3759" s="70">
        <f t="shared" si="58"/>
        <v>4.1123569270530305E-2</v>
      </c>
    </row>
    <row r="3760" spans="1:11" x14ac:dyDescent="0.25">
      <c r="A3760" s="65">
        <v>44621</v>
      </c>
      <c r="B3760" s="66" t="s">
        <v>140</v>
      </c>
      <c r="C3760" s="66" t="s">
        <v>137</v>
      </c>
      <c r="D3760" s="67">
        <v>116820.21</v>
      </c>
      <c r="E3760" s="66">
        <v>0.56787028716662102</v>
      </c>
      <c r="F3760" s="67">
        <v>66338.726199565004</v>
      </c>
      <c r="G3760" s="66" t="s">
        <v>92</v>
      </c>
      <c r="H3760" s="68">
        <v>6.4400443232687295E-5</v>
      </c>
      <c r="I3760" s="87">
        <v>4.2722433707438698</v>
      </c>
      <c r="J3760" s="69" t="str">
        <f>_xlfn.XLOOKUP(SimpleBB[[#This Row],[customer_code]],'Input  - indicative charges'!$B$13:$B$69,'Input  - indicative charges'!$E$13:$E$69)</f>
        <v>North Island generation</v>
      </c>
      <c r="K3760" s="70">
        <f t="shared" si="58"/>
        <v>3.949490507165915</v>
      </c>
    </row>
    <row r="3761" spans="1:11" x14ac:dyDescent="0.25">
      <c r="A3761" s="65">
        <v>44621</v>
      </c>
      <c r="B3761" s="66" t="s">
        <v>140</v>
      </c>
      <c r="C3761" s="66" t="s">
        <v>137</v>
      </c>
      <c r="D3761" s="67">
        <v>116820.21</v>
      </c>
      <c r="E3761" s="66">
        <v>0.56787028716662102</v>
      </c>
      <c r="F3761" s="67">
        <v>66338.726199565004</v>
      </c>
      <c r="G3761" s="66" t="s">
        <v>94</v>
      </c>
      <c r="H3761" s="68">
        <v>3.4109433037160199E-4</v>
      </c>
      <c r="I3761" s="87">
        <v>22.627763390745699</v>
      </c>
      <c r="J3761" s="69" t="str">
        <f>_xlfn.XLOOKUP(SimpleBB[[#This Row],[customer_code]],'Input  - indicative charges'!$B$13:$B$69,'Input  - indicative charges'!$E$13:$E$69)</f>
        <v>North Island generation</v>
      </c>
      <c r="K3761" s="70">
        <f t="shared" si="58"/>
        <v>20.918315965362726</v>
      </c>
    </row>
    <row r="3762" spans="1:11" x14ac:dyDescent="0.25">
      <c r="A3762" s="65">
        <v>44621</v>
      </c>
      <c r="B3762" s="66" t="s">
        <v>140</v>
      </c>
      <c r="C3762" s="66" t="s">
        <v>137</v>
      </c>
      <c r="D3762" s="67">
        <v>116820.21</v>
      </c>
      <c r="E3762" s="66">
        <v>0.56787028716662102</v>
      </c>
      <c r="F3762" s="67">
        <v>66338.726199565004</v>
      </c>
      <c r="G3762" s="66" t="s">
        <v>96</v>
      </c>
      <c r="H3762" s="68">
        <v>1.57845650821045E-6</v>
      </c>
      <c r="I3762" s="87">
        <v>0.10471279411609501</v>
      </c>
      <c r="J3762" s="69" t="str">
        <f>_xlfn.XLOOKUP(SimpleBB[[#This Row],[customer_code]],'Input  - indicative charges'!$B$13:$B$69,'Input  - indicative charges'!$E$13:$E$69)</f>
        <v>Upper North Island distributor</v>
      </c>
      <c r="K3762" s="70">
        <f t="shared" si="58"/>
        <v>9.6802113187743788E-2</v>
      </c>
    </row>
    <row r="3763" spans="1:11" x14ac:dyDescent="0.25">
      <c r="A3763" s="65">
        <v>44621</v>
      </c>
      <c r="B3763" s="66" t="s">
        <v>140</v>
      </c>
      <c r="C3763" s="66" t="s">
        <v>137</v>
      </c>
      <c r="D3763" s="67">
        <v>116820.21</v>
      </c>
      <c r="E3763" s="66">
        <v>0.56787028716662102</v>
      </c>
      <c r="F3763" s="67">
        <v>66338.726199565004</v>
      </c>
      <c r="G3763" s="66" t="s">
        <v>98</v>
      </c>
      <c r="H3763" s="68">
        <v>6.3850655464494402E-6</v>
      </c>
      <c r="I3763" s="87">
        <v>0.42357711505218598</v>
      </c>
      <c r="J3763" s="69" t="str">
        <f>_xlfn.XLOOKUP(SimpleBB[[#This Row],[customer_code]],'Input  - indicative charges'!$B$13:$B$69,'Input  - indicative charges'!$E$13:$E$69)</f>
        <v>Major Industrial</v>
      </c>
      <c r="K3763" s="70">
        <f t="shared" si="58"/>
        <v>0.3915773634075651</v>
      </c>
    </row>
    <row r="3764" spans="1:11" x14ac:dyDescent="0.25">
      <c r="A3764" s="65">
        <v>44621</v>
      </c>
      <c r="B3764" s="66" t="s">
        <v>140</v>
      </c>
      <c r="C3764" s="66" t="s">
        <v>137</v>
      </c>
      <c r="D3764" s="67">
        <v>116820.21</v>
      </c>
      <c r="E3764" s="66">
        <v>0.56787028716662102</v>
      </c>
      <c r="F3764" s="67">
        <v>66338.726199565004</v>
      </c>
      <c r="G3764" s="66" t="s">
        <v>100</v>
      </c>
      <c r="H3764" s="68">
        <v>2.9817752684692102E-4</v>
      </c>
      <c r="I3764" s="87">
        <v>19.7807173123613</v>
      </c>
      <c r="J3764" s="69" t="str">
        <f>_xlfn.XLOOKUP(SimpleBB[[#This Row],[customer_code]],'Input  - indicative charges'!$B$13:$B$69,'Input  - indicative charges'!$E$13:$E$69)</f>
        <v>North Island generation</v>
      </c>
      <c r="K3764" s="70">
        <f t="shared" si="58"/>
        <v>18.286354140096837</v>
      </c>
    </row>
    <row r="3765" spans="1:11" x14ac:dyDescent="0.25">
      <c r="A3765" s="65">
        <v>44621</v>
      </c>
      <c r="B3765" s="66" t="s">
        <v>140</v>
      </c>
      <c r="C3765" s="66" t="s">
        <v>137</v>
      </c>
      <c r="D3765" s="67">
        <v>116820.21</v>
      </c>
      <c r="E3765" s="66">
        <v>0.56787028716662102</v>
      </c>
      <c r="F3765" s="67">
        <v>66338.726199565004</v>
      </c>
      <c r="G3765" s="66" t="s">
        <v>102</v>
      </c>
      <c r="H3765" s="68">
        <v>1.9194678174619499E-3</v>
      </c>
      <c r="I3765" s="87">
        <v>127.33504999148499</v>
      </c>
      <c r="J3765" s="69" t="str">
        <f>_xlfn.XLOOKUP(SimpleBB[[#This Row],[customer_code]],'Input  - indicative charges'!$B$13:$B$69,'Input  - indicative charges'!$E$13:$E$69)</f>
        <v>Lower North Island distributor</v>
      </c>
      <c r="K3765" s="70">
        <f t="shared" si="58"/>
        <v>117.71533771104016</v>
      </c>
    </row>
    <row r="3766" spans="1:11" x14ac:dyDescent="0.25">
      <c r="A3766" s="65">
        <v>44621</v>
      </c>
      <c r="B3766" s="66" t="s">
        <v>140</v>
      </c>
      <c r="C3766" s="66" t="s">
        <v>137</v>
      </c>
      <c r="D3766" s="67">
        <v>116820.21</v>
      </c>
      <c r="E3766" s="66">
        <v>0.56787028716662102</v>
      </c>
      <c r="F3766" s="67">
        <v>66338.726199565004</v>
      </c>
      <c r="G3766" s="66" t="s">
        <v>104</v>
      </c>
      <c r="H3766" s="68">
        <v>0.346527456200102</v>
      </c>
      <c r="I3766" s="87">
        <v>22988.190037490302</v>
      </c>
      <c r="J3766" s="69" t="str">
        <f>_xlfn.XLOOKUP(SimpleBB[[#This Row],[customer_code]],'Input  - indicative charges'!$B$13:$B$69,'Input  - indicative charges'!$E$13:$E$69)</f>
        <v>Lower North Island distributor</v>
      </c>
      <c r="K3766" s="70">
        <f t="shared" si="58"/>
        <v>21251.513654800441</v>
      </c>
    </row>
    <row r="3767" spans="1:11" x14ac:dyDescent="0.25">
      <c r="A3767" s="65">
        <v>44621</v>
      </c>
      <c r="B3767" s="66" t="s">
        <v>140</v>
      </c>
      <c r="C3767" s="66" t="s">
        <v>137</v>
      </c>
      <c r="D3767" s="67">
        <v>116820.21</v>
      </c>
      <c r="E3767" s="66">
        <v>0.56787028716662102</v>
      </c>
      <c r="F3767" s="67">
        <v>66338.726199565004</v>
      </c>
      <c r="G3767" s="66" t="s">
        <v>106</v>
      </c>
      <c r="H3767" s="68">
        <v>9.3693639513381201E-5</v>
      </c>
      <c r="I3767" s="87">
        <v>6.2155166983189396</v>
      </c>
      <c r="J3767" s="69" t="str">
        <f>_xlfn.XLOOKUP(SimpleBB[[#This Row],[customer_code]],'Input  - indicative charges'!$B$13:$B$69,'Input  - indicative charges'!$E$13:$E$69)</f>
        <v>Upper North Island distributor</v>
      </c>
      <c r="K3767" s="70">
        <f t="shared" si="58"/>
        <v>5.7459564137301573</v>
      </c>
    </row>
    <row r="3768" spans="1:11" x14ac:dyDescent="0.25">
      <c r="A3768" s="65">
        <v>44621</v>
      </c>
      <c r="B3768" s="66" t="s">
        <v>140</v>
      </c>
      <c r="C3768" s="66" t="s">
        <v>137</v>
      </c>
      <c r="D3768" s="67">
        <v>116820.21</v>
      </c>
      <c r="E3768" s="66">
        <v>0.56787028716662102</v>
      </c>
      <c r="F3768" s="67">
        <v>66338.726199565004</v>
      </c>
      <c r="G3768" s="66" t="s">
        <v>108</v>
      </c>
      <c r="H3768" s="68">
        <v>2.22056629426886E-6</v>
      </c>
      <c r="I3768" s="87">
        <v>0.14730953940348501</v>
      </c>
      <c r="J3768" s="69" t="str">
        <f>_xlfn.XLOOKUP(SimpleBB[[#This Row],[customer_code]],'Input  - indicative charges'!$B$13:$B$69,'Input  - indicative charges'!$E$13:$E$69)</f>
        <v>Lower North Island distributor</v>
      </c>
      <c r="K3768" s="70">
        <f t="shared" si="58"/>
        <v>0.13618082515457133</v>
      </c>
    </row>
    <row r="3769" spans="1:11" x14ac:dyDescent="0.25">
      <c r="A3769" s="65">
        <v>44621</v>
      </c>
      <c r="B3769" s="66" t="s">
        <v>140</v>
      </c>
      <c r="C3769" s="66" t="s">
        <v>137</v>
      </c>
      <c r="D3769" s="67">
        <v>116820.21</v>
      </c>
      <c r="E3769" s="66">
        <v>0.56787028716662102</v>
      </c>
      <c r="F3769" s="67">
        <v>66338.726199565004</v>
      </c>
      <c r="G3769" s="66" t="s">
        <v>110</v>
      </c>
      <c r="H3769" s="68">
        <v>2.61463377950226E-7</v>
      </c>
      <c r="I3769" s="87">
        <v>1.73451474410534E-2</v>
      </c>
      <c r="J3769" s="69" t="str">
        <f>_xlfn.XLOOKUP(SimpleBB[[#This Row],[customer_code]],'Input  - indicative charges'!$B$13:$B$69,'Input  - indicative charges'!$E$13:$E$69)</f>
        <v>Lower South Island distributor</v>
      </c>
      <c r="K3769" s="70">
        <f t="shared" si="58"/>
        <v>1.6034782951025044E-2</v>
      </c>
    </row>
    <row r="3770" spans="1:11" x14ac:dyDescent="0.25">
      <c r="A3770" s="65">
        <v>44621</v>
      </c>
      <c r="B3770" s="66" t="s">
        <v>140</v>
      </c>
      <c r="C3770" s="66" t="s">
        <v>137</v>
      </c>
      <c r="D3770" s="67">
        <v>116820.21</v>
      </c>
      <c r="E3770" s="66">
        <v>0.56787028716662102</v>
      </c>
      <c r="F3770" s="67">
        <v>66338.726199565004</v>
      </c>
      <c r="G3770" s="66" t="s">
        <v>112</v>
      </c>
      <c r="H3770" s="68">
        <v>6.5047116279893999E-3</v>
      </c>
      <c r="I3770" s="87">
        <v>431.514283696316</v>
      </c>
      <c r="J3770" s="69" t="str">
        <f>_xlfn.XLOOKUP(SimpleBB[[#This Row],[customer_code]],'Input  - indicative charges'!$B$13:$B$69,'Input  - indicative charges'!$E$13:$E$69)</f>
        <v>North Island generation</v>
      </c>
      <c r="K3770" s="70">
        <f t="shared" si="58"/>
        <v>398.91490705698232</v>
      </c>
    </row>
    <row r="3771" spans="1:11" x14ac:dyDescent="0.25">
      <c r="A3771" s="65">
        <v>44621</v>
      </c>
      <c r="B3771" s="66" t="s">
        <v>140</v>
      </c>
      <c r="C3771" s="66" t="s">
        <v>137</v>
      </c>
      <c r="D3771" s="67">
        <v>116820.21</v>
      </c>
      <c r="E3771" s="66">
        <v>0.56787028716662102</v>
      </c>
      <c r="F3771" s="67">
        <v>66338.726199565004</v>
      </c>
      <c r="G3771" s="66" t="s">
        <v>114</v>
      </c>
      <c r="H3771" s="68">
        <v>1.5736084948802E-3</v>
      </c>
      <c r="I3771" s="87">
        <v>104.39118308716699</v>
      </c>
      <c r="J3771" s="69" t="str">
        <f>_xlfn.XLOOKUP(SimpleBB[[#This Row],[customer_code]],'Input  - indicative charges'!$B$13:$B$69,'Input  - indicative charges'!$E$13:$E$69)</f>
        <v>Lower North Island distributor</v>
      </c>
      <c r="K3771" s="70">
        <f t="shared" si="58"/>
        <v>96.504798733597909</v>
      </c>
    </row>
    <row r="3772" spans="1:11" x14ac:dyDescent="0.25">
      <c r="A3772" s="65">
        <v>44621</v>
      </c>
      <c r="B3772" s="66" t="s">
        <v>140</v>
      </c>
      <c r="C3772" s="66" t="s">
        <v>137</v>
      </c>
      <c r="D3772" s="67">
        <v>116820.21</v>
      </c>
      <c r="E3772" s="66">
        <v>0.56787028716662102</v>
      </c>
      <c r="F3772" s="67">
        <v>66338.726199565004</v>
      </c>
      <c r="G3772" s="66" t="s">
        <v>116</v>
      </c>
      <c r="H3772" s="68">
        <v>2.40338082044383E-6</v>
      </c>
      <c r="I3772" s="87">
        <v>0.15943722220070899</v>
      </c>
      <c r="J3772" s="69" t="str">
        <f>_xlfn.XLOOKUP(SimpleBB[[#This Row],[customer_code]],'Input  - indicative charges'!$B$13:$B$69,'Input  - indicative charges'!$E$13:$E$69)</f>
        <v>Major Industrial</v>
      </c>
      <c r="K3772" s="70">
        <f t="shared" si="58"/>
        <v>0.14739230444658918</v>
      </c>
    </row>
    <row r="3773" spans="1:11" x14ac:dyDescent="0.25">
      <c r="A3773" s="65">
        <v>44621</v>
      </c>
      <c r="B3773" s="66" t="s">
        <v>140</v>
      </c>
      <c r="C3773" s="66" t="s">
        <v>137</v>
      </c>
      <c r="D3773" s="67">
        <v>116820.21</v>
      </c>
      <c r="E3773" s="66">
        <v>0.56787028716662102</v>
      </c>
      <c r="F3773" s="67">
        <v>66338.726199565004</v>
      </c>
      <c r="G3773" s="66" t="s">
        <v>118</v>
      </c>
      <c r="H3773" s="68">
        <v>1.49723505300722E-7</v>
      </c>
      <c r="I3773" s="87">
        <v>9.9324666237837304E-3</v>
      </c>
      <c r="J3773" s="69" t="str">
        <f>_xlfn.XLOOKUP(SimpleBB[[#This Row],[customer_code]],'Input  - indicative charges'!$B$13:$B$69,'Input  - indicative charges'!$E$13:$E$69)</f>
        <v>Upper South Island distributor</v>
      </c>
      <c r="K3773" s="70">
        <f t="shared" si="58"/>
        <v>9.1821039297547893E-3</v>
      </c>
    </row>
    <row r="3774" spans="1:11" x14ac:dyDescent="0.25">
      <c r="A3774" s="65">
        <v>44621</v>
      </c>
      <c r="B3774" s="66" t="s">
        <v>140</v>
      </c>
      <c r="C3774" s="66" t="s">
        <v>137</v>
      </c>
      <c r="D3774" s="67">
        <v>116820.21</v>
      </c>
      <c r="E3774" s="66">
        <v>0.56787028716662102</v>
      </c>
      <c r="F3774" s="67">
        <v>66338.726199565004</v>
      </c>
      <c r="G3774" s="66" t="s">
        <v>120</v>
      </c>
      <c r="H3774" s="68">
        <v>4.6751421048887296E-6</v>
      </c>
      <c r="I3774" s="87">
        <v>0.31014297204027202</v>
      </c>
      <c r="J3774" s="69" t="str">
        <f>_xlfn.XLOOKUP(SimpleBB[[#This Row],[customer_code]],'Input  - indicative charges'!$B$13:$B$69,'Input  - indicative charges'!$E$13:$E$69)</f>
        <v>Lower North Island distributor</v>
      </c>
      <c r="K3774" s="70">
        <f t="shared" si="58"/>
        <v>0.2867127683608533</v>
      </c>
    </row>
    <row r="3775" spans="1:11" x14ac:dyDescent="0.25">
      <c r="A3775" s="65">
        <v>44621</v>
      </c>
      <c r="B3775" s="66" t="s">
        <v>140</v>
      </c>
      <c r="C3775" s="66" t="s">
        <v>137</v>
      </c>
      <c r="D3775" s="67">
        <v>116820.21</v>
      </c>
      <c r="E3775" s="66">
        <v>0.56787028716662102</v>
      </c>
      <c r="F3775" s="67">
        <v>66338.726199565004</v>
      </c>
      <c r="G3775" s="66" t="s">
        <v>241</v>
      </c>
      <c r="H3775" s="68">
        <v>6.9665199608234601E-4</v>
      </c>
      <c r="I3775" s="87">
        <v>46.215006024487202</v>
      </c>
      <c r="J3775" s="69" t="str">
        <f>_xlfn.XLOOKUP(SimpleBB[[#This Row],[customer_code]],'Input  - indicative charges'!$B$13:$B$69,'Input  - indicative charges'!$E$13:$E$69)</f>
        <v>North Island generation</v>
      </c>
      <c r="K3775" s="70">
        <f t="shared" si="58"/>
        <v>42.723625913321264</v>
      </c>
    </row>
    <row r="3776" spans="1:11" x14ac:dyDescent="0.25">
      <c r="A3776" s="65">
        <v>44287</v>
      </c>
      <c r="B3776" s="66" t="s">
        <v>141</v>
      </c>
      <c r="C3776" s="66" t="s">
        <v>137</v>
      </c>
      <c r="D3776" s="67">
        <v>505246.8</v>
      </c>
      <c r="E3776" s="66">
        <v>0.20369999999999999</v>
      </c>
      <c r="F3776" s="67">
        <v>102918.77316</v>
      </c>
      <c r="G3776" s="66" t="s">
        <v>8</v>
      </c>
      <c r="H3776" s="68">
        <v>4.2469498695344401E-7</v>
      </c>
      <c r="I3776" s="87">
        <v>4.3709087024450699E-2</v>
      </c>
      <c r="J3776" s="69" t="str">
        <f>_xlfn.XLOOKUP(SimpleBB[[#This Row],[customer_code]],'Input  - indicative charges'!$B$13:$B$69,'Input  - indicative charges'!$E$13:$E$69)</f>
        <v>Lower South Island distributor</v>
      </c>
      <c r="K3776" s="70">
        <f t="shared" si="58"/>
        <v>4.0407020223171261E-2</v>
      </c>
    </row>
    <row r="3777" spans="1:11" x14ac:dyDescent="0.25">
      <c r="A3777" s="65">
        <v>44287</v>
      </c>
      <c r="B3777" s="66" t="s">
        <v>141</v>
      </c>
      <c r="C3777" s="66" t="s">
        <v>137</v>
      </c>
      <c r="D3777" s="67">
        <v>505246.8</v>
      </c>
      <c r="E3777" s="66">
        <v>0.20369999999999999</v>
      </c>
      <c r="F3777" s="67">
        <v>102918.77316</v>
      </c>
      <c r="G3777" s="66" t="s">
        <v>10</v>
      </c>
      <c r="H3777" s="68">
        <v>2.6917653440445001E-8</v>
      </c>
      <c r="I3777" s="87">
        <v>2.7703318684366499E-3</v>
      </c>
      <c r="J3777" s="69" t="str">
        <f>_xlfn.XLOOKUP(SimpleBB[[#This Row],[customer_code]],'Input  - indicative charges'!$B$13:$B$69,'Input  - indicative charges'!$E$13:$E$69)</f>
        <v>Upper South Island distributor</v>
      </c>
      <c r="K3777" s="70">
        <f t="shared" si="58"/>
        <v>2.5610431023232365E-3</v>
      </c>
    </row>
    <row r="3778" spans="1:11" x14ac:dyDescent="0.25">
      <c r="A3778" s="65">
        <v>44287</v>
      </c>
      <c r="B3778" s="66" t="s">
        <v>141</v>
      </c>
      <c r="C3778" s="66" t="s">
        <v>137</v>
      </c>
      <c r="D3778" s="67">
        <v>505246.8</v>
      </c>
      <c r="E3778" s="66">
        <v>0.20369999999999999</v>
      </c>
      <c r="F3778" s="67">
        <v>102918.77316</v>
      </c>
      <c r="G3778" s="66" t="s">
        <v>12</v>
      </c>
      <c r="H3778" s="68">
        <v>1.5243539699764701E-7</v>
      </c>
      <c r="I3778" s="87">
        <v>1.5688464045155399E-2</v>
      </c>
      <c r="J3778" s="69" t="str">
        <f>_xlfn.XLOOKUP(SimpleBB[[#This Row],[customer_code]],'Input  - indicative charges'!$B$13:$B$69,'Input  - indicative charges'!$E$13:$E$69)</f>
        <v>Lower North Island distributor</v>
      </c>
      <c r="K3778" s="70">
        <f t="shared" si="58"/>
        <v>1.4503256121283767E-2</v>
      </c>
    </row>
    <row r="3779" spans="1:11" x14ac:dyDescent="0.25">
      <c r="A3779" s="65">
        <v>44287</v>
      </c>
      <c r="B3779" s="66" t="s">
        <v>141</v>
      </c>
      <c r="C3779" s="66" t="s">
        <v>137</v>
      </c>
      <c r="D3779" s="67">
        <v>505246.8</v>
      </c>
      <c r="E3779" s="66">
        <v>0.20369999999999999</v>
      </c>
      <c r="F3779" s="67">
        <v>102918.77316</v>
      </c>
      <c r="G3779" s="66" t="s">
        <v>14</v>
      </c>
      <c r="H3779" s="68">
        <v>8.2558847021277698E-7</v>
      </c>
      <c r="I3779" s="87">
        <v>8.4968552489340196E-2</v>
      </c>
      <c r="J3779" s="69" t="str">
        <f>_xlfn.XLOOKUP(SimpleBB[[#This Row],[customer_code]],'Input  - indicative charges'!$B$13:$B$69,'Input  - indicative charges'!$E$13:$E$69)</f>
        <v>Upper North Island distributor</v>
      </c>
      <c r="K3779" s="70">
        <f t="shared" si="58"/>
        <v>7.8549479124324167E-2</v>
      </c>
    </row>
    <row r="3780" spans="1:11" x14ac:dyDescent="0.25">
      <c r="A3780" s="65">
        <v>44287</v>
      </c>
      <c r="B3780" s="66" t="s">
        <v>141</v>
      </c>
      <c r="C3780" s="66" t="s">
        <v>137</v>
      </c>
      <c r="D3780" s="67">
        <v>505246.8</v>
      </c>
      <c r="E3780" s="66">
        <v>0.20369999999999999</v>
      </c>
      <c r="F3780" s="67">
        <v>102918.77316</v>
      </c>
      <c r="G3780" s="66" t="s">
        <v>16</v>
      </c>
      <c r="H3780" s="68">
        <v>4.8240779730704897E-2</v>
      </c>
      <c r="I3780" s="87">
        <v>4964.8818661659398</v>
      </c>
      <c r="J3780" s="69" t="str">
        <f>_xlfn.XLOOKUP(SimpleBB[[#This Row],[customer_code]],'Input  - indicative charges'!$B$13:$B$69,'Input  - indicative charges'!$E$13:$E$69)</f>
        <v>South Island generation</v>
      </c>
      <c r="K3780" s="70">
        <f t="shared" si="58"/>
        <v>4589.8026160921536</v>
      </c>
    </row>
    <row r="3781" spans="1:11" x14ac:dyDescent="0.25">
      <c r="A3781" s="65">
        <v>44287</v>
      </c>
      <c r="B3781" s="66" t="s">
        <v>141</v>
      </c>
      <c r="C3781" s="66" t="s">
        <v>137</v>
      </c>
      <c r="D3781" s="67">
        <v>505246.8</v>
      </c>
      <c r="E3781" s="66">
        <v>0.20369999999999999</v>
      </c>
      <c r="F3781" s="67">
        <v>102918.77316</v>
      </c>
      <c r="G3781" s="66" t="s">
        <v>19</v>
      </c>
      <c r="H3781" s="68">
        <v>4.8542916423010798E-5</v>
      </c>
      <c r="I3781" s="87">
        <v>4.99597740386469</v>
      </c>
      <c r="J3781" s="69" t="str">
        <f>_xlfn.XLOOKUP(SimpleBB[[#This Row],[customer_code]],'Input  - indicative charges'!$B$13:$B$69,'Input  - indicative charges'!$E$13:$E$69)</f>
        <v>Lower South Island distributor</v>
      </c>
      <c r="K3781" s="70">
        <f t="shared" si="58"/>
        <v>4.6185489959911639</v>
      </c>
    </row>
    <row r="3782" spans="1:11" x14ac:dyDescent="0.25">
      <c r="A3782" s="65">
        <v>44287</v>
      </c>
      <c r="B3782" s="66" t="s">
        <v>141</v>
      </c>
      <c r="C3782" s="66" t="s">
        <v>137</v>
      </c>
      <c r="D3782" s="67">
        <v>505246.8</v>
      </c>
      <c r="E3782" s="66">
        <v>0.20369999999999999</v>
      </c>
      <c r="F3782" s="67">
        <v>102918.77316</v>
      </c>
      <c r="G3782" s="66" t="s">
        <v>21</v>
      </c>
      <c r="H3782" s="68">
        <v>2.3348169364535501E-7</v>
      </c>
      <c r="I3782" s="87">
        <v>2.40296494652989E-2</v>
      </c>
      <c r="J3782" s="69" t="str">
        <f>_xlfn.XLOOKUP(SimpleBB[[#This Row],[customer_code]],'Input  - indicative charges'!$B$13:$B$69,'Input  - indicative charges'!$E$13:$E$69)</f>
        <v>Upper South Island distributor</v>
      </c>
      <c r="K3782" s="70">
        <f t="shared" si="58"/>
        <v>2.2214294509443636E-2</v>
      </c>
    </row>
    <row r="3783" spans="1:11" x14ac:dyDescent="0.25">
      <c r="A3783" s="65">
        <v>44287</v>
      </c>
      <c r="B3783" s="66" t="s">
        <v>141</v>
      </c>
      <c r="C3783" s="66" t="s">
        <v>137</v>
      </c>
      <c r="D3783" s="67">
        <v>505246.8</v>
      </c>
      <c r="E3783" s="66">
        <v>0.20369999999999999</v>
      </c>
      <c r="F3783" s="67">
        <v>102918.77316</v>
      </c>
      <c r="G3783" s="66" t="s">
        <v>23</v>
      </c>
      <c r="H3783" s="68">
        <v>0.20943519248916201</v>
      </c>
      <c r="I3783" s="87">
        <v>21554.813067513001</v>
      </c>
      <c r="J3783" s="69" t="str">
        <f>_xlfn.XLOOKUP(SimpleBB[[#This Row],[customer_code]],'Input  - indicative charges'!$B$13:$B$69,'Input  - indicative charges'!$E$13:$E$69)</f>
        <v>Lower North Island distributor</v>
      </c>
      <c r="K3783" s="70">
        <f t="shared" si="58"/>
        <v>19926.423240971817</v>
      </c>
    </row>
    <row r="3784" spans="1:11" x14ac:dyDescent="0.25">
      <c r="A3784" s="65">
        <v>44287</v>
      </c>
      <c r="B3784" s="66" t="s">
        <v>141</v>
      </c>
      <c r="C3784" s="66" t="s">
        <v>137</v>
      </c>
      <c r="D3784" s="67">
        <v>505246.8</v>
      </c>
      <c r="E3784" s="66">
        <v>0.20369999999999999</v>
      </c>
      <c r="F3784" s="67">
        <v>102918.77316</v>
      </c>
      <c r="G3784" s="66" t="s">
        <v>25</v>
      </c>
      <c r="H3784" s="68">
        <v>0.23549231438099399</v>
      </c>
      <c r="I3784" s="87">
        <v>24236.580084700901</v>
      </c>
      <c r="J3784" s="69" t="str">
        <f>_xlfn.XLOOKUP(SimpleBB[[#This Row],[customer_code]],'Input  - indicative charges'!$B$13:$B$69,'Input  - indicative charges'!$E$13:$E$69)</f>
        <v>North Island generation</v>
      </c>
      <c r="K3784" s="70">
        <f t="shared" si="58"/>
        <v>22405.592253052251</v>
      </c>
    </row>
    <row r="3785" spans="1:11" x14ac:dyDescent="0.25">
      <c r="A3785" s="65">
        <v>44287</v>
      </c>
      <c r="B3785" s="66" t="s">
        <v>141</v>
      </c>
      <c r="C3785" s="66" t="s">
        <v>137</v>
      </c>
      <c r="D3785" s="67">
        <v>505246.8</v>
      </c>
      <c r="E3785" s="66">
        <v>0.20369999999999999</v>
      </c>
      <c r="F3785" s="67">
        <v>102918.77316</v>
      </c>
      <c r="G3785" s="66" t="s">
        <v>27</v>
      </c>
      <c r="H3785" s="68">
        <v>9.0547658063583398E-6</v>
      </c>
      <c r="I3785" s="87">
        <v>0.93190538804151901</v>
      </c>
      <c r="J3785" s="69" t="str">
        <f>_xlfn.XLOOKUP(SimpleBB[[#This Row],[customer_code]],'Input  - indicative charges'!$B$13:$B$69,'Input  - indicative charges'!$E$13:$E$69)</f>
        <v>Lower North Island distributor</v>
      </c>
      <c r="K3785" s="70">
        <f t="shared" si="58"/>
        <v>0.86150323477613633</v>
      </c>
    </row>
    <row r="3786" spans="1:11" x14ac:dyDescent="0.25">
      <c r="A3786" s="65">
        <v>44287</v>
      </c>
      <c r="B3786" s="66" t="s">
        <v>141</v>
      </c>
      <c r="C3786" s="66" t="s">
        <v>137</v>
      </c>
      <c r="D3786" s="67">
        <v>505246.8</v>
      </c>
      <c r="E3786" s="66">
        <v>0.20369999999999999</v>
      </c>
      <c r="F3786" s="67">
        <v>102918.77316</v>
      </c>
      <c r="G3786" s="66" t="s">
        <v>29</v>
      </c>
      <c r="H3786" s="68">
        <v>2.1105197051129302E-5</v>
      </c>
      <c r="I3786" s="87">
        <v>2.17212098780228</v>
      </c>
      <c r="J3786" s="69" t="str">
        <f>_xlfn.XLOOKUP(SimpleBB[[#This Row],[customer_code]],'Input  - indicative charges'!$B$13:$B$69,'Input  - indicative charges'!$E$13:$E$69)</f>
        <v>Lower North Island distributor</v>
      </c>
      <c r="K3786" s="70">
        <f t="shared" si="58"/>
        <v>2.0080249361466613</v>
      </c>
    </row>
    <row r="3787" spans="1:11" x14ac:dyDescent="0.25">
      <c r="A3787" s="65">
        <v>44287</v>
      </c>
      <c r="B3787" s="66" t="s">
        <v>141</v>
      </c>
      <c r="C3787" s="66" t="s">
        <v>137</v>
      </c>
      <c r="D3787" s="67">
        <v>505246.8</v>
      </c>
      <c r="E3787" s="66">
        <v>0.20369999999999999</v>
      </c>
      <c r="F3787" s="67">
        <v>102918.77316</v>
      </c>
      <c r="G3787" s="66" t="s">
        <v>31</v>
      </c>
      <c r="H3787" s="68">
        <v>5.1918360839905902E-5</v>
      </c>
      <c r="I3787" s="87">
        <v>5.3433740021213101</v>
      </c>
      <c r="J3787" s="69" t="str">
        <f>_xlfn.XLOOKUP(SimpleBB[[#This Row],[customer_code]],'Input  - indicative charges'!$B$13:$B$69,'Input  - indicative charges'!$E$13:$E$69)</f>
        <v>Major Industrial</v>
      </c>
      <c r="K3787" s="70">
        <f t="shared" si="58"/>
        <v>4.9397010109798041</v>
      </c>
    </row>
    <row r="3788" spans="1:11" x14ac:dyDescent="0.25">
      <c r="A3788" s="65">
        <v>44287</v>
      </c>
      <c r="B3788" s="66" t="s">
        <v>141</v>
      </c>
      <c r="C3788" s="66" t="s">
        <v>137</v>
      </c>
      <c r="D3788" s="67">
        <v>505246.8</v>
      </c>
      <c r="E3788" s="66">
        <v>0.20369999999999999</v>
      </c>
      <c r="F3788" s="67">
        <v>102918.77316</v>
      </c>
      <c r="G3788" s="66" t="s">
        <v>34</v>
      </c>
      <c r="H3788" s="68">
        <v>8.1599001328456605E-8</v>
      </c>
      <c r="I3788" s="87">
        <v>8.3980691078059597E-3</v>
      </c>
      <c r="J3788" s="69" t="str">
        <f>_xlfn.XLOOKUP(SimpleBB[[#This Row],[customer_code]],'Input  - indicative charges'!$B$13:$B$69,'Input  - indicative charges'!$E$13:$E$69)</f>
        <v>Major Industrial</v>
      </c>
      <c r="K3788" s="70">
        <f t="shared" si="58"/>
        <v>7.763624714578898E-3</v>
      </c>
    </row>
    <row r="3789" spans="1:11" x14ac:dyDescent="0.25">
      <c r="A3789" s="65">
        <v>44287</v>
      </c>
      <c r="B3789" s="66" t="s">
        <v>141</v>
      </c>
      <c r="C3789" s="66" t="s">
        <v>137</v>
      </c>
      <c r="D3789" s="67">
        <v>505246.8</v>
      </c>
      <c r="E3789" s="66">
        <v>0.20369999999999999</v>
      </c>
      <c r="F3789" s="67">
        <v>102918.77316</v>
      </c>
      <c r="G3789" s="66" t="s">
        <v>36</v>
      </c>
      <c r="H3789" s="68">
        <v>2.6533503879063698E-7</v>
      </c>
      <c r="I3789" s="87">
        <v>2.7307956668693401E-2</v>
      </c>
      <c r="J3789" s="69" t="str">
        <f>_xlfn.XLOOKUP(SimpleBB[[#This Row],[customer_code]],'Input  - indicative charges'!$B$13:$B$69,'Input  - indicative charges'!$E$13:$E$69)</f>
        <v>Upper South Island distributor</v>
      </c>
      <c r="K3789" s="70">
        <f t="shared" si="58"/>
        <v>2.5244937208322892E-2</v>
      </c>
    </row>
    <row r="3790" spans="1:11" x14ac:dyDescent="0.25">
      <c r="A3790" s="65">
        <v>44287</v>
      </c>
      <c r="B3790" s="66" t="s">
        <v>141</v>
      </c>
      <c r="C3790" s="66" t="s">
        <v>137</v>
      </c>
      <c r="D3790" s="67">
        <v>505246.8</v>
      </c>
      <c r="E3790" s="66">
        <v>0.20369999999999999</v>
      </c>
      <c r="F3790" s="67">
        <v>102918.77316</v>
      </c>
      <c r="G3790" s="66" t="s">
        <v>38</v>
      </c>
      <c r="H3790" s="68">
        <v>7.7491078777354398E-5</v>
      </c>
      <c r="I3790" s="87">
        <v>7.9752867586102303</v>
      </c>
      <c r="J3790" s="69" t="str">
        <f>_xlfn.XLOOKUP(SimpleBB[[#This Row],[customer_code]],'Input  - indicative charges'!$B$13:$B$69,'Input  - indicative charges'!$E$13:$E$69)</f>
        <v>North Island generation</v>
      </c>
      <c r="K3790" s="70">
        <f t="shared" ref="K3790:K3853" si="59">I3790*$L$9</f>
        <v>7.3727820752806821</v>
      </c>
    </row>
    <row r="3791" spans="1:11" x14ac:dyDescent="0.25">
      <c r="A3791" s="65">
        <v>44287</v>
      </c>
      <c r="B3791" s="66" t="s">
        <v>141</v>
      </c>
      <c r="C3791" s="66" t="s">
        <v>137</v>
      </c>
      <c r="D3791" s="67">
        <v>505246.8</v>
      </c>
      <c r="E3791" s="66">
        <v>0.20369999999999999</v>
      </c>
      <c r="F3791" s="67">
        <v>102918.77316</v>
      </c>
      <c r="G3791" s="66" t="s">
        <v>40</v>
      </c>
      <c r="H3791" s="68">
        <v>5.8561190569702896E-7</v>
      </c>
      <c r="I3791" s="87">
        <v>6.0270458882227797E-2</v>
      </c>
      <c r="J3791" s="69" t="str">
        <f>_xlfn.XLOOKUP(SimpleBB[[#This Row],[customer_code]],'Input  - indicative charges'!$B$13:$B$69,'Input  - indicative charges'!$E$13:$E$69)</f>
        <v>North Island generation</v>
      </c>
      <c r="K3791" s="70">
        <f t="shared" si="59"/>
        <v>5.5717239061792011E-2</v>
      </c>
    </row>
    <row r="3792" spans="1:11" x14ac:dyDescent="0.25">
      <c r="A3792" s="65">
        <v>44287</v>
      </c>
      <c r="B3792" s="66" t="s">
        <v>141</v>
      </c>
      <c r="C3792" s="66" t="s">
        <v>137</v>
      </c>
      <c r="D3792" s="67">
        <v>505246.8</v>
      </c>
      <c r="E3792" s="66">
        <v>0.20369999999999999</v>
      </c>
      <c r="F3792" s="67">
        <v>102918.77316</v>
      </c>
      <c r="G3792" s="66" t="s">
        <v>42</v>
      </c>
      <c r="H3792" s="68">
        <v>2.2984207442560401E-2</v>
      </c>
      <c r="I3792" s="87">
        <v>2365.5064320432598</v>
      </c>
      <c r="J3792" s="69" t="str">
        <f>_xlfn.XLOOKUP(SimpleBB[[#This Row],[customer_code]],'Input  - indicative charges'!$B$13:$B$69,'Input  - indicative charges'!$E$13:$E$69)</f>
        <v>South Island generation</v>
      </c>
      <c r="K3792" s="70">
        <f t="shared" si="59"/>
        <v>2186.8007946298417</v>
      </c>
    </row>
    <row r="3793" spans="1:11" x14ac:dyDescent="0.25">
      <c r="A3793" s="65">
        <v>44287</v>
      </c>
      <c r="B3793" s="66" t="s">
        <v>141</v>
      </c>
      <c r="C3793" s="66" t="s">
        <v>137</v>
      </c>
      <c r="D3793" s="67">
        <v>505246.8</v>
      </c>
      <c r="E3793" s="66">
        <v>0.20369999999999999</v>
      </c>
      <c r="F3793" s="67">
        <v>102918.77316</v>
      </c>
      <c r="G3793" s="66" t="s">
        <v>44</v>
      </c>
      <c r="H3793" s="68">
        <v>6.3078809264069497E-8</v>
      </c>
      <c r="I3793" s="87">
        <v>6.4919936618516704E-3</v>
      </c>
      <c r="J3793" s="69" t="str">
        <f>_xlfn.XLOOKUP(SimpleBB[[#This Row],[customer_code]],'Input  - indicative charges'!$B$13:$B$69,'Input  - indicative charges'!$E$13:$E$69)</f>
        <v>Major Industrial</v>
      </c>
      <c r="K3793" s="70">
        <f t="shared" si="59"/>
        <v>6.0015465213537431E-3</v>
      </c>
    </row>
    <row r="3794" spans="1:11" x14ac:dyDescent="0.25">
      <c r="A3794" s="65">
        <v>44287</v>
      </c>
      <c r="B3794" s="66" t="s">
        <v>141</v>
      </c>
      <c r="C3794" s="66" t="s">
        <v>137</v>
      </c>
      <c r="D3794" s="67">
        <v>505246.8</v>
      </c>
      <c r="E3794" s="66">
        <v>0.20369999999999999</v>
      </c>
      <c r="F3794" s="67">
        <v>102918.77316</v>
      </c>
      <c r="G3794" s="66" t="s">
        <v>46</v>
      </c>
      <c r="H3794" s="68">
        <v>3.1794633113178302E-7</v>
      </c>
      <c r="I3794" s="87">
        <v>3.2722646330806203E-2</v>
      </c>
      <c r="J3794" s="69" t="str">
        <f>_xlfn.XLOOKUP(SimpleBB[[#This Row],[customer_code]],'Input  - indicative charges'!$B$13:$B$69,'Input  - indicative charges'!$E$13:$E$69)</f>
        <v>Upper South Island distributor</v>
      </c>
      <c r="K3794" s="70">
        <f t="shared" si="59"/>
        <v>3.0250566233628255E-2</v>
      </c>
    </row>
    <row r="3795" spans="1:11" x14ac:dyDescent="0.25">
      <c r="A3795" s="65">
        <v>44287</v>
      </c>
      <c r="B3795" s="66" t="s">
        <v>141</v>
      </c>
      <c r="C3795" s="66" t="s">
        <v>137</v>
      </c>
      <c r="D3795" s="67">
        <v>505246.8</v>
      </c>
      <c r="E3795" s="66">
        <v>0.20369999999999999</v>
      </c>
      <c r="F3795" s="67">
        <v>102918.77316</v>
      </c>
      <c r="G3795" s="66" t="s">
        <v>48</v>
      </c>
      <c r="H3795" s="68">
        <v>2.82887432516978E-2</v>
      </c>
      <c r="I3795" s="87">
        <v>2911.4427497029701</v>
      </c>
      <c r="J3795" s="69" t="str">
        <f>_xlfn.XLOOKUP(SimpleBB[[#This Row],[customer_code]],'Input  - indicative charges'!$B$13:$B$69,'Input  - indicative charges'!$E$13:$E$69)</f>
        <v>North Island generation</v>
      </c>
      <c r="K3795" s="70">
        <f t="shared" si="59"/>
        <v>2691.4935560206136</v>
      </c>
    </row>
    <row r="3796" spans="1:11" x14ac:dyDescent="0.25">
      <c r="A3796" s="65">
        <v>44287</v>
      </c>
      <c r="B3796" s="66" t="s">
        <v>141</v>
      </c>
      <c r="C3796" s="66" t="s">
        <v>137</v>
      </c>
      <c r="D3796" s="67">
        <v>505246.8</v>
      </c>
      <c r="E3796" s="66">
        <v>0.20369999999999999</v>
      </c>
      <c r="F3796" s="67">
        <v>102918.77316</v>
      </c>
      <c r="G3796" s="66" t="s">
        <v>50</v>
      </c>
      <c r="H3796" s="68">
        <v>5.9600404737451098E-3</v>
      </c>
      <c r="I3796" s="87">
        <v>613.40005354179095</v>
      </c>
      <c r="J3796" s="69" t="str">
        <f>_xlfn.XLOOKUP(SimpleBB[[#This Row],[customer_code]],'Input  - indicative charges'!$B$13:$B$69,'Input  - indicative charges'!$E$13:$E$69)</f>
        <v>North Island generation</v>
      </c>
      <c r="K3796" s="70">
        <f t="shared" si="59"/>
        <v>567.05985083816722</v>
      </c>
    </row>
    <row r="3797" spans="1:11" x14ac:dyDescent="0.25">
      <c r="A3797" s="65">
        <v>44287</v>
      </c>
      <c r="B3797" s="66" t="s">
        <v>141</v>
      </c>
      <c r="C3797" s="66" t="s">
        <v>137</v>
      </c>
      <c r="D3797" s="67">
        <v>505246.8</v>
      </c>
      <c r="E3797" s="66">
        <v>0.20369999999999999</v>
      </c>
      <c r="F3797" s="67">
        <v>102918.77316</v>
      </c>
      <c r="G3797" s="66" t="s">
        <v>52</v>
      </c>
      <c r="H3797" s="68">
        <v>1.2035396338340901E-2</v>
      </c>
      <c r="I3797" s="87">
        <v>1238.6682256363999</v>
      </c>
      <c r="J3797" s="69" t="str">
        <f>_xlfn.XLOOKUP(SimpleBB[[#This Row],[customer_code]],'Input  - indicative charges'!$B$13:$B$69,'Input  - indicative charges'!$E$13:$E$69)</f>
        <v>North Island generation</v>
      </c>
      <c r="K3797" s="70">
        <f t="shared" si="59"/>
        <v>1145.0912258837939</v>
      </c>
    </row>
    <row r="3798" spans="1:11" x14ac:dyDescent="0.25">
      <c r="A3798" s="65">
        <v>44287</v>
      </c>
      <c r="B3798" s="66" t="s">
        <v>141</v>
      </c>
      <c r="C3798" s="66" t="s">
        <v>137</v>
      </c>
      <c r="D3798" s="67">
        <v>505246.8</v>
      </c>
      <c r="E3798" s="66">
        <v>0.20369999999999999</v>
      </c>
      <c r="F3798" s="67">
        <v>102918.77316</v>
      </c>
      <c r="G3798" s="66" t="s">
        <v>54</v>
      </c>
      <c r="H3798" s="68">
        <v>2.46315437651476E-8</v>
      </c>
      <c r="I3798" s="87">
        <v>2.5350482653458302E-3</v>
      </c>
      <c r="J3798" s="69" t="str">
        <f>_xlfn.XLOOKUP(SimpleBB[[#This Row],[customer_code]],'Input  - indicative charges'!$B$13:$B$69,'Input  - indicative charges'!$E$13:$E$69)</f>
        <v>Upper South Island distributor</v>
      </c>
      <c r="K3798" s="70">
        <f t="shared" si="59"/>
        <v>2.3435343425783095E-3</v>
      </c>
    </row>
    <row r="3799" spans="1:11" x14ac:dyDescent="0.25">
      <c r="A3799" s="65">
        <v>44287</v>
      </c>
      <c r="B3799" s="66" t="s">
        <v>141</v>
      </c>
      <c r="C3799" s="66" t="s">
        <v>137</v>
      </c>
      <c r="D3799" s="67">
        <v>505246.8</v>
      </c>
      <c r="E3799" s="66">
        <v>0.20369999999999999</v>
      </c>
      <c r="F3799" s="67">
        <v>102918.77316</v>
      </c>
      <c r="G3799" s="66" t="s">
        <v>56</v>
      </c>
      <c r="H3799" s="68">
        <v>2.7451225860672601E-6</v>
      </c>
      <c r="I3799" s="87">
        <v>0.28252464873184902</v>
      </c>
      <c r="J3799" s="69" t="str">
        <f>_xlfn.XLOOKUP(SimpleBB[[#This Row],[customer_code]],'Input  - indicative charges'!$B$13:$B$69,'Input  - indicative charges'!$E$13:$E$69)</f>
        <v>Upper North Island distributor</v>
      </c>
      <c r="K3799" s="70">
        <f t="shared" si="59"/>
        <v>0.26118091161378237</v>
      </c>
    </row>
    <row r="3800" spans="1:11" x14ac:dyDescent="0.25">
      <c r="A3800" s="65">
        <v>44287</v>
      </c>
      <c r="B3800" s="66" t="s">
        <v>141</v>
      </c>
      <c r="C3800" s="66" t="s">
        <v>137</v>
      </c>
      <c r="D3800" s="67">
        <v>505246.8</v>
      </c>
      <c r="E3800" s="66">
        <v>0.20369999999999999</v>
      </c>
      <c r="F3800" s="67">
        <v>102918.77316</v>
      </c>
      <c r="G3800" s="66" t="s">
        <v>58</v>
      </c>
      <c r="H3800" s="68">
        <v>7.4282055081160998E-3</v>
      </c>
      <c r="I3800" s="87">
        <v>764.50179767566397</v>
      </c>
      <c r="J3800" s="69" t="str">
        <f>_xlfn.XLOOKUP(SimpleBB[[#This Row],[customer_code]],'Input  - indicative charges'!$B$13:$B$69,'Input  - indicative charges'!$E$13:$E$69)</f>
        <v>North Island generation</v>
      </c>
      <c r="K3800" s="70">
        <f t="shared" si="59"/>
        <v>706.74639307956477</v>
      </c>
    </row>
    <row r="3801" spans="1:11" x14ac:dyDescent="0.25">
      <c r="A3801" s="65">
        <v>44287</v>
      </c>
      <c r="B3801" s="66" t="s">
        <v>141</v>
      </c>
      <c r="C3801" s="66" t="s">
        <v>137</v>
      </c>
      <c r="D3801" s="67">
        <v>505246.8</v>
      </c>
      <c r="E3801" s="66">
        <v>0.20369999999999999</v>
      </c>
      <c r="F3801" s="67">
        <v>102918.77316</v>
      </c>
      <c r="G3801" s="66" t="s">
        <v>60</v>
      </c>
      <c r="H3801" s="68">
        <v>1.9525214734623701E-6</v>
      </c>
      <c r="I3801" s="87">
        <v>0.200951114617303</v>
      </c>
      <c r="J3801" s="69" t="str">
        <f>_xlfn.XLOOKUP(SimpleBB[[#This Row],[customer_code]],'Input  - indicative charges'!$B$13:$B$69,'Input  - indicative charges'!$E$13:$E$69)</f>
        <v>Major Industrial</v>
      </c>
      <c r="K3801" s="70">
        <f t="shared" si="59"/>
        <v>0.18576996924387745</v>
      </c>
    </row>
    <row r="3802" spans="1:11" x14ac:dyDescent="0.25">
      <c r="A3802" s="65">
        <v>44287</v>
      </c>
      <c r="B3802" s="66" t="s">
        <v>141</v>
      </c>
      <c r="C3802" s="66" t="s">
        <v>137</v>
      </c>
      <c r="D3802" s="67">
        <v>505246.8</v>
      </c>
      <c r="E3802" s="66">
        <v>0.20369999999999999</v>
      </c>
      <c r="F3802" s="67">
        <v>102918.77316</v>
      </c>
      <c r="G3802" s="66" t="s">
        <v>62</v>
      </c>
      <c r="H3802" s="68">
        <v>9.3056731654792301E-7</v>
      </c>
      <c r="I3802" s="87">
        <v>9.57728465619056E-2</v>
      </c>
      <c r="J3802" s="69" t="str">
        <f>_xlfn.XLOOKUP(SimpleBB[[#This Row],[customer_code]],'Input  - indicative charges'!$B$13:$B$69,'Input  - indicative charges'!$E$13:$E$69)</f>
        <v>Major Industrial</v>
      </c>
      <c r="K3802" s="70">
        <f t="shared" si="59"/>
        <v>8.8537547025239693E-2</v>
      </c>
    </row>
    <row r="3803" spans="1:11" x14ac:dyDescent="0.25">
      <c r="A3803" s="65">
        <v>44287</v>
      </c>
      <c r="B3803" s="66" t="s">
        <v>141</v>
      </c>
      <c r="C3803" s="66" t="s">
        <v>137</v>
      </c>
      <c r="D3803" s="67">
        <v>505246.8</v>
      </c>
      <c r="E3803" s="66">
        <v>0.20369999999999999</v>
      </c>
      <c r="F3803" s="67">
        <v>102918.77316</v>
      </c>
      <c r="G3803" s="66" t="s">
        <v>64</v>
      </c>
      <c r="H3803" s="68">
        <v>6.7121426283920394E-8</v>
      </c>
      <c r="I3803" s="87">
        <v>6.9080548458904604E-3</v>
      </c>
      <c r="J3803" s="69" t="str">
        <f>_xlfn.XLOOKUP(SimpleBB[[#This Row],[customer_code]],'Input  - indicative charges'!$B$13:$B$69,'Input  - indicative charges'!$E$13:$E$69)</f>
        <v>Major Industrial</v>
      </c>
      <c r="K3803" s="70">
        <f t="shared" si="59"/>
        <v>6.3861757557307393E-3</v>
      </c>
    </row>
    <row r="3804" spans="1:11" x14ac:dyDescent="0.25">
      <c r="A3804" s="65">
        <v>44287</v>
      </c>
      <c r="B3804" s="66" t="s">
        <v>141</v>
      </c>
      <c r="C3804" s="66" t="s">
        <v>137</v>
      </c>
      <c r="D3804" s="67">
        <v>505246.8</v>
      </c>
      <c r="E3804" s="66">
        <v>0.20369999999999999</v>
      </c>
      <c r="F3804" s="67">
        <v>102918.77316</v>
      </c>
      <c r="G3804" s="66" t="s">
        <v>66</v>
      </c>
      <c r="H3804" s="68">
        <v>1.66390972012356E-6</v>
      </c>
      <c r="I3804" s="87">
        <v>0.17124754704411499</v>
      </c>
      <c r="J3804" s="69" t="str">
        <f>_xlfn.XLOOKUP(SimpleBB[[#This Row],[customer_code]],'Input  - indicative charges'!$B$13:$B$69,'Input  - indicative charges'!$E$13:$E$69)</f>
        <v>Upper South Island distributor</v>
      </c>
      <c r="K3804" s="70">
        <f t="shared" si="59"/>
        <v>0.15831040105480187</v>
      </c>
    </row>
    <row r="3805" spans="1:11" x14ac:dyDescent="0.25">
      <c r="A3805" s="65">
        <v>44287</v>
      </c>
      <c r="B3805" s="66" t="s">
        <v>141</v>
      </c>
      <c r="C3805" s="66" t="s">
        <v>137</v>
      </c>
      <c r="D3805" s="67">
        <v>505246.8</v>
      </c>
      <c r="E3805" s="66">
        <v>0.20369999999999999</v>
      </c>
      <c r="F3805" s="67">
        <v>102918.77316</v>
      </c>
      <c r="G3805" s="66" t="s">
        <v>68</v>
      </c>
      <c r="H3805" s="68">
        <v>8.0698685026181997E-3</v>
      </c>
      <c r="I3805" s="87">
        <v>830.54096585199102</v>
      </c>
      <c r="J3805" s="69" t="str">
        <f>_xlfn.XLOOKUP(SimpleBB[[#This Row],[customer_code]],'Input  - indicative charges'!$B$13:$B$69,'Input  - indicative charges'!$E$13:$E$69)</f>
        <v>Major Industrial</v>
      </c>
      <c r="K3805" s="70">
        <f t="shared" si="59"/>
        <v>767.79653586862685</v>
      </c>
    </row>
    <row r="3806" spans="1:11" x14ac:dyDescent="0.25">
      <c r="A3806" s="65">
        <v>44287</v>
      </c>
      <c r="B3806" s="66" t="s">
        <v>141</v>
      </c>
      <c r="C3806" s="66" t="s">
        <v>137</v>
      </c>
      <c r="D3806" s="67">
        <v>505246.8</v>
      </c>
      <c r="E3806" s="66">
        <v>0.20369999999999999</v>
      </c>
      <c r="F3806" s="67">
        <v>102918.77316</v>
      </c>
      <c r="G3806" s="66" t="s">
        <v>70</v>
      </c>
      <c r="H3806" s="68">
        <v>6.1264729693454994E-5</v>
      </c>
      <c r="I3806" s="87">
        <v>6.3052908180294098</v>
      </c>
      <c r="J3806" s="69" t="str">
        <f>_xlfn.XLOOKUP(SimpleBB[[#This Row],[customer_code]],'Input  - indicative charges'!$B$13:$B$69,'Input  - indicative charges'!$E$13:$E$69)</f>
        <v>Lower North Island distributor</v>
      </c>
      <c r="K3806" s="70">
        <f t="shared" si="59"/>
        <v>5.828948416483021</v>
      </c>
    </row>
    <row r="3807" spans="1:11" x14ac:dyDescent="0.25">
      <c r="A3807" s="65">
        <v>44287</v>
      </c>
      <c r="B3807" s="66" t="s">
        <v>141</v>
      </c>
      <c r="C3807" s="66" t="s">
        <v>137</v>
      </c>
      <c r="D3807" s="67">
        <v>505246.8</v>
      </c>
      <c r="E3807" s="66">
        <v>0.20369999999999999</v>
      </c>
      <c r="F3807" s="67">
        <v>102918.77316</v>
      </c>
      <c r="G3807" s="66" t="s">
        <v>72</v>
      </c>
      <c r="H3807" s="68">
        <v>3.21340282568191E-5</v>
      </c>
      <c r="I3807" s="87">
        <v>3.3071947648806002</v>
      </c>
      <c r="J3807" s="69" t="str">
        <f>_xlfn.XLOOKUP(SimpleBB[[#This Row],[customer_code]],'Input  - indicative charges'!$B$13:$B$69,'Input  - indicative charges'!$E$13:$E$69)</f>
        <v>Lower South Island distributor</v>
      </c>
      <c r="K3807" s="70">
        <f t="shared" si="59"/>
        <v>3.0573479073525891</v>
      </c>
    </row>
    <row r="3808" spans="1:11" x14ac:dyDescent="0.25">
      <c r="A3808" s="65">
        <v>44287</v>
      </c>
      <c r="B3808" s="66" t="s">
        <v>141</v>
      </c>
      <c r="C3808" s="66" t="s">
        <v>137</v>
      </c>
      <c r="D3808" s="67">
        <v>505246.8</v>
      </c>
      <c r="E3808" s="66">
        <v>0.20369999999999999</v>
      </c>
      <c r="F3808" s="67">
        <v>102918.77316</v>
      </c>
      <c r="G3808" s="66" t="s">
        <v>74</v>
      </c>
      <c r="H3808" s="68">
        <v>1.1664187010111799E-8</v>
      </c>
      <c r="I3808" s="87">
        <v>1.20046381698952E-3</v>
      </c>
      <c r="J3808" s="69" t="str">
        <f>_xlfn.XLOOKUP(SimpleBB[[#This Row],[customer_code]],'Input  - indicative charges'!$B$13:$B$69,'Input  - indicative charges'!$E$13:$E$69)</f>
        <v>Major Industrial</v>
      </c>
      <c r="K3808" s="70">
        <f t="shared" si="59"/>
        <v>1.1097730250724791E-3</v>
      </c>
    </row>
    <row r="3809" spans="1:11" x14ac:dyDescent="0.25">
      <c r="A3809" s="65">
        <v>44287</v>
      </c>
      <c r="B3809" s="66" t="s">
        <v>141</v>
      </c>
      <c r="C3809" s="66" t="s">
        <v>137</v>
      </c>
      <c r="D3809" s="67">
        <v>505246.8</v>
      </c>
      <c r="E3809" s="66">
        <v>0.20369999999999999</v>
      </c>
      <c r="F3809" s="67">
        <v>102918.77316</v>
      </c>
      <c r="G3809" s="66" t="s">
        <v>76</v>
      </c>
      <c r="H3809" s="68">
        <v>1.06612384328505E-7</v>
      </c>
      <c r="I3809" s="87">
        <v>1.0972415798752201E-2</v>
      </c>
      <c r="J3809" s="69" t="str">
        <f>_xlfn.XLOOKUP(SimpleBB[[#This Row],[customer_code]],'Input  - indicative charges'!$B$13:$B$69,'Input  - indicative charges'!$E$13:$E$69)</f>
        <v>Lower North Island distributor</v>
      </c>
      <c r="K3809" s="70">
        <f t="shared" si="59"/>
        <v>1.0143488625813865E-2</v>
      </c>
    </row>
    <row r="3810" spans="1:11" x14ac:dyDescent="0.25">
      <c r="A3810" s="65">
        <v>44287</v>
      </c>
      <c r="B3810" s="66" t="s">
        <v>141</v>
      </c>
      <c r="C3810" s="66" t="s">
        <v>137</v>
      </c>
      <c r="D3810" s="67">
        <v>505246.8</v>
      </c>
      <c r="E3810" s="66">
        <v>0.20369999999999999</v>
      </c>
      <c r="F3810" s="67">
        <v>102918.77316</v>
      </c>
      <c r="G3810" s="66" t="s">
        <v>78</v>
      </c>
      <c r="H3810" s="68">
        <v>3.7454776790624398E-9</v>
      </c>
      <c r="I3810" s="87">
        <v>3.8547996762727099E-4</v>
      </c>
      <c r="J3810" s="69" t="str">
        <f>_xlfn.XLOOKUP(SimpleBB[[#This Row],[customer_code]],'Input  - indicative charges'!$B$13:$B$69,'Input  - indicative charges'!$E$13:$E$69)</f>
        <v>North Island generation</v>
      </c>
      <c r="K3810" s="70">
        <f t="shared" si="59"/>
        <v>3.5635832061258415E-4</v>
      </c>
    </row>
    <row r="3811" spans="1:11" x14ac:dyDescent="0.25">
      <c r="A3811" s="65">
        <v>44287</v>
      </c>
      <c r="B3811" s="66" t="s">
        <v>141</v>
      </c>
      <c r="C3811" s="66" t="s">
        <v>137</v>
      </c>
      <c r="D3811" s="67">
        <v>505246.8</v>
      </c>
      <c r="E3811" s="66">
        <v>0.20369999999999999</v>
      </c>
      <c r="F3811" s="67">
        <v>102918.77316</v>
      </c>
      <c r="G3811" s="66" t="s">
        <v>80</v>
      </c>
      <c r="H3811" s="68">
        <v>9.0383910740826697E-10</v>
      </c>
      <c r="I3811" s="87">
        <v>9.3022012068488303E-5</v>
      </c>
      <c r="J3811" s="69" t="str">
        <f>_xlfn.XLOOKUP(SimpleBB[[#This Row],[customer_code]],'Input  - indicative charges'!$B$13:$B$69,'Input  - indicative charges'!$E$13:$E$69)</f>
        <v>Major Industrial</v>
      </c>
      <c r="K3811" s="70">
        <f t="shared" si="59"/>
        <v>8.5994528340270802E-5</v>
      </c>
    </row>
    <row r="3812" spans="1:11" x14ac:dyDescent="0.25">
      <c r="A3812" s="65">
        <v>44287</v>
      </c>
      <c r="B3812" s="66" t="s">
        <v>141</v>
      </c>
      <c r="C3812" s="66" t="s">
        <v>137</v>
      </c>
      <c r="D3812" s="67">
        <v>505246.8</v>
      </c>
      <c r="E3812" s="66">
        <v>0.20369999999999999</v>
      </c>
      <c r="F3812" s="67">
        <v>102918.77316</v>
      </c>
      <c r="G3812" s="66" t="s">
        <v>82</v>
      </c>
      <c r="H3812" s="68">
        <v>4.1557821467771202E-4</v>
      </c>
      <c r="I3812" s="87">
        <v>42.770800006653197</v>
      </c>
      <c r="J3812" s="69" t="str">
        <f>_xlfn.XLOOKUP(SimpleBB[[#This Row],[customer_code]],'Input  - indicative charges'!$B$13:$B$69,'Input  - indicative charges'!$E$13:$E$69)</f>
        <v>Major Industrial</v>
      </c>
      <c r="K3812" s="70">
        <f t="shared" si="59"/>
        <v>39.539617468177227</v>
      </c>
    </row>
    <row r="3813" spans="1:11" x14ac:dyDescent="0.25">
      <c r="A3813" s="65">
        <v>44287</v>
      </c>
      <c r="B3813" s="66" t="s">
        <v>141</v>
      </c>
      <c r="C3813" s="66" t="s">
        <v>137</v>
      </c>
      <c r="D3813" s="67">
        <v>505246.8</v>
      </c>
      <c r="E3813" s="66">
        <v>0.20369999999999999</v>
      </c>
      <c r="F3813" s="67">
        <v>102918.77316</v>
      </c>
      <c r="G3813" s="66" t="s">
        <v>84</v>
      </c>
      <c r="H3813" s="68">
        <v>3.7599193639530998E-11</v>
      </c>
      <c r="I3813" s="87">
        <v>3.8696628811858E-6</v>
      </c>
      <c r="J3813" s="69" t="str">
        <f>_xlfn.XLOOKUP(SimpleBB[[#This Row],[customer_code]],'Input  - indicative charges'!$B$13:$B$69,'Input  - indicative charges'!$E$13:$E$69)</f>
        <v>Major Industrial</v>
      </c>
      <c r="K3813" s="70">
        <f t="shared" si="59"/>
        <v>3.5773235485211975E-6</v>
      </c>
    </row>
    <row r="3814" spans="1:11" x14ac:dyDescent="0.25">
      <c r="A3814" s="65">
        <v>44287</v>
      </c>
      <c r="B3814" s="66" t="s">
        <v>141</v>
      </c>
      <c r="C3814" s="66" t="s">
        <v>137</v>
      </c>
      <c r="D3814" s="67">
        <v>505246.8</v>
      </c>
      <c r="E3814" s="66">
        <v>0.20369999999999999</v>
      </c>
      <c r="F3814" s="67">
        <v>102918.77316</v>
      </c>
      <c r="G3814" s="66" t="s">
        <v>86</v>
      </c>
      <c r="H3814" s="68">
        <v>4.33076465568207E-5</v>
      </c>
      <c r="I3814" s="87">
        <v>4.4571698520748804</v>
      </c>
      <c r="J3814" s="69" t="str">
        <f>_xlfn.XLOOKUP(SimpleBB[[#This Row],[customer_code]],'Input  - indicative charges'!$B$13:$B$69,'Input  - indicative charges'!$E$13:$E$69)</f>
        <v>North Island generation</v>
      </c>
      <c r="K3814" s="70">
        <f t="shared" si="59"/>
        <v>4.1204464474435527</v>
      </c>
    </row>
    <row r="3815" spans="1:11" x14ac:dyDescent="0.25">
      <c r="A3815" s="65">
        <v>44287</v>
      </c>
      <c r="B3815" s="66" t="s">
        <v>141</v>
      </c>
      <c r="C3815" s="66" t="s">
        <v>137</v>
      </c>
      <c r="D3815" s="67">
        <v>505246.8</v>
      </c>
      <c r="E3815" s="66">
        <v>0.20369999999999999</v>
      </c>
      <c r="F3815" s="67">
        <v>102918.77316</v>
      </c>
      <c r="G3815" s="66" t="s">
        <v>88</v>
      </c>
      <c r="H3815" s="68">
        <v>4.3223716949232502E-3</v>
      </c>
      <c r="I3815" s="87">
        <v>444.85319198301102</v>
      </c>
      <c r="J3815" s="69" t="str">
        <f>_xlfn.XLOOKUP(SimpleBB[[#This Row],[customer_code]],'Input  - indicative charges'!$B$13:$B$69,'Input  - indicative charges'!$E$13:$E$69)</f>
        <v>North Island generation</v>
      </c>
      <c r="K3815" s="70">
        <f t="shared" si="59"/>
        <v>411.24610804029288</v>
      </c>
    </row>
    <row r="3816" spans="1:11" x14ac:dyDescent="0.25">
      <c r="A3816" s="65">
        <v>44287</v>
      </c>
      <c r="B3816" s="66" t="s">
        <v>141</v>
      </c>
      <c r="C3816" s="66" t="s">
        <v>137</v>
      </c>
      <c r="D3816" s="67">
        <v>505246.8</v>
      </c>
      <c r="E3816" s="66">
        <v>0.20369999999999999</v>
      </c>
      <c r="F3816" s="67">
        <v>102918.77316</v>
      </c>
      <c r="G3816" s="66" t="s">
        <v>90</v>
      </c>
      <c r="H3816" s="68">
        <v>3.0599943625313599E-7</v>
      </c>
      <c r="I3816" s="87">
        <v>3.1493086566824403E-2</v>
      </c>
      <c r="J3816" s="69" t="str">
        <f>_xlfn.XLOOKUP(SimpleBB[[#This Row],[customer_code]],'Input  - indicative charges'!$B$13:$B$69,'Input  - indicative charges'!$E$13:$E$69)</f>
        <v>Upper South Island distributor</v>
      </c>
      <c r="K3816" s="70">
        <f t="shared" si="59"/>
        <v>2.9113895357363605E-2</v>
      </c>
    </row>
    <row r="3817" spans="1:11" x14ac:dyDescent="0.25">
      <c r="A3817" s="65">
        <v>44287</v>
      </c>
      <c r="B3817" s="66" t="s">
        <v>141</v>
      </c>
      <c r="C3817" s="66" t="s">
        <v>137</v>
      </c>
      <c r="D3817" s="67">
        <v>505246.8</v>
      </c>
      <c r="E3817" s="66">
        <v>0.20369999999999999</v>
      </c>
      <c r="F3817" s="67">
        <v>102918.77316</v>
      </c>
      <c r="G3817" s="66" t="s">
        <v>92</v>
      </c>
      <c r="H3817" s="68">
        <v>4.1037313164120599E-5</v>
      </c>
      <c r="I3817" s="87">
        <v>4.2235099246340102</v>
      </c>
      <c r="J3817" s="69" t="str">
        <f>_xlfn.XLOOKUP(SimpleBB[[#This Row],[customer_code]],'Input  - indicative charges'!$B$13:$B$69,'Input  - indicative charges'!$E$13:$E$69)</f>
        <v>North Island generation</v>
      </c>
      <c r="K3817" s="70">
        <f t="shared" si="59"/>
        <v>3.9044387004007826</v>
      </c>
    </row>
    <row r="3818" spans="1:11" x14ac:dyDescent="0.25">
      <c r="A3818" s="65">
        <v>44287</v>
      </c>
      <c r="B3818" s="66" t="s">
        <v>141</v>
      </c>
      <c r="C3818" s="66" t="s">
        <v>137</v>
      </c>
      <c r="D3818" s="67">
        <v>505246.8</v>
      </c>
      <c r="E3818" s="66">
        <v>0.20369999999999999</v>
      </c>
      <c r="F3818" s="67">
        <v>102918.77316</v>
      </c>
      <c r="G3818" s="66" t="s">
        <v>94</v>
      </c>
      <c r="H3818" s="68">
        <v>2.1735105758620299E-4</v>
      </c>
      <c r="I3818" s="87">
        <v>22.369504191800502</v>
      </c>
      <c r="J3818" s="69" t="str">
        <f>_xlfn.XLOOKUP(SimpleBB[[#This Row],[customer_code]],'Input  - indicative charges'!$B$13:$B$69,'Input  - indicative charges'!$E$13:$E$69)</f>
        <v>North Island generation</v>
      </c>
      <c r="K3818" s="70">
        <f t="shared" si="59"/>
        <v>20.67956733470016</v>
      </c>
    </row>
    <row r="3819" spans="1:11" x14ac:dyDescent="0.25">
      <c r="A3819" s="65">
        <v>44287</v>
      </c>
      <c r="B3819" s="66" t="s">
        <v>141</v>
      </c>
      <c r="C3819" s="66" t="s">
        <v>137</v>
      </c>
      <c r="D3819" s="67">
        <v>505246.8</v>
      </c>
      <c r="E3819" s="66">
        <v>0.20369999999999999</v>
      </c>
      <c r="F3819" s="67">
        <v>102918.77316</v>
      </c>
      <c r="G3819" s="66" t="s">
        <v>96</v>
      </c>
      <c r="H3819" s="68">
        <v>3.1690771712125099E-7</v>
      </c>
      <c r="I3819" s="87">
        <v>3.2615753451055503E-2</v>
      </c>
      <c r="J3819" s="69" t="str">
        <f>_xlfn.XLOOKUP(SimpleBB[[#This Row],[customer_code]],'Input  - indicative charges'!$B$13:$B$69,'Input  - indicative charges'!$E$13:$E$69)</f>
        <v>Upper North Island distributor</v>
      </c>
      <c r="K3819" s="70">
        <f t="shared" si="59"/>
        <v>3.0151748732558433E-2</v>
      </c>
    </row>
    <row r="3820" spans="1:11" x14ac:dyDescent="0.25">
      <c r="A3820" s="65">
        <v>44287</v>
      </c>
      <c r="B3820" s="66" t="s">
        <v>141</v>
      </c>
      <c r="C3820" s="66" t="s">
        <v>137</v>
      </c>
      <c r="D3820" s="67">
        <v>505246.8</v>
      </c>
      <c r="E3820" s="66">
        <v>0.20369999999999999</v>
      </c>
      <c r="F3820" s="67">
        <v>102918.77316</v>
      </c>
      <c r="G3820" s="66" t="s">
        <v>98</v>
      </c>
      <c r="H3820" s="68">
        <v>3.3499819994124899E-6</v>
      </c>
      <c r="I3820" s="87">
        <v>0.34477603748761698</v>
      </c>
      <c r="J3820" s="69" t="str">
        <f>_xlfn.XLOOKUP(SimpleBB[[#This Row],[customer_code]],'Input  - indicative charges'!$B$13:$B$69,'Input  - indicative charges'!$E$13:$E$69)</f>
        <v>Major Industrial</v>
      </c>
      <c r="K3820" s="70">
        <f t="shared" si="59"/>
        <v>0.31872942830935441</v>
      </c>
    </row>
    <row r="3821" spans="1:11" x14ac:dyDescent="0.25">
      <c r="A3821" s="65">
        <v>44287</v>
      </c>
      <c r="B3821" s="66" t="s">
        <v>141</v>
      </c>
      <c r="C3821" s="66" t="s">
        <v>137</v>
      </c>
      <c r="D3821" s="67">
        <v>505246.8</v>
      </c>
      <c r="E3821" s="66">
        <v>0.20369999999999999</v>
      </c>
      <c r="F3821" s="67">
        <v>102918.77316</v>
      </c>
      <c r="G3821" s="66" t="s">
        <v>100</v>
      </c>
      <c r="H3821" s="68">
        <v>1.67038683571495E-4</v>
      </c>
      <c r="I3821" s="87">
        <v>17.191416383439702</v>
      </c>
      <c r="J3821" s="69" t="str">
        <f>_xlfn.XLOOKUP(SimpleBB[[#This Row],[customer_code]],'Input  - indicative charges'!$B$13:$B$69,'Input  - indicative charges'!$E$13:$E$69)</f>
        <v>North Island generation</v>
      </c>
      <c r="K3821" s="70">
        <f t="shared" si="59"/>
        <v>15.892665730629858</v>
      </c>
    </row>
    <row r="3822" spans="1:11" x14ac:dyDescent="0.25">
      <c r="A3822" s="65">
        <v>44287</v>
      </c>
      <c r="B3822" s="66" t="s">
        <v>141</v>
      </c>
      <c r="C3822" s="66" t="s">
        <v>137</v>
      </c>
      <c r="D3822" s="67">
        <v>505246.8</v>
      </c>
      <c r="E3822" s="66">
        <v>0.20369999999999999</v>
      </c>
      <c r="F3822" s="67">
        <v>102918.77316</v>
      </c>
      <c r="G3822" s="66" t="s">
        <v>102</v>
      </c>
      <c r="H3822" s="68">
        <v>1.0457648128941899E-3</v>
      </c>
      <c r="I3822" s="87">
        <v>107.62883155696601</v>
      </c>
      <c r="J3822" s="69" t="str">
        <f>_xlfn.XLOOKUP(SimpleBB[[#This Row],[customer_code]],'Input  - indicative charges'!$B$13:$B$69,'Input  - indicative charges'!$E$13:$E$69)</f>
        <v>Lower North Island distributor</v>
      </c>
      <c r="K3822" s="70">
        <f t="shared" si="59"/>
        <v>99.497854322279181</v>
      </c>
    </row>
    <row r="3823" spans="1:11" x14ac:dyDescent="0.25">
      <c r="A3823" s="65">
        <v>44287</v>
      </c>
      <c r="B3823" s="66" t="s">
        <v>141</v>
      </c>
      <c r="C3823" s="66" t="s">
        <v>137</v>
      </c>
      <c r="D3823" s="67">
        <v>505246.8</v>
      </c>
      <c r="E3823" s="66">
        <v>0.20369999999999999</v>
      </c>
      <c r="F3823" s="67">
        <v>102918.77316</v>
      </c>
      <c r="G3823" s="66" t="s">
        <v>104</v>
      </c>
      <c r="H3823" s="68">
        <v>0.41066629180034903</v>
      </c>
      <c r="I3823" s="87">
        <v>42265.270930258499</v>
      </c>
      <c r="J3823" s="69" t="str">
        <f>_xlfn.XLOOKUP(SimpleBB[[#This Row],[customer_code]],'Input  - indicative charges'!$B$13:$B$69,'Input  - indicative charges'!$E$13:$E$69)</f>
        <v>Lower North Island distributor</v>
      </c>
      <c r="K3823" s="70">
        <f t="shared" si="59"/>
        <v>39072.279324009287</v>
      </c>
    </row>
    <row r="3824" spans="1:11" x14ac:dyDescent="0.25">
      <c r="A3824" s="65">
        <v>44287</v>
      </c>
      <c r="B3824" s="66" t="s">
        <v>141</v>
      </c>
      <c r="C3824" s="66" t="s">
        <v>137</v>
      </c>
      <c r="D3824" s="67">
        <v>505246.8</v>
      </c>
      <c r="E3824" s="66">
        <v>0.20369999999999999</v>
      </c>
      <c r="F3824" s="67">
        <v>102918.77316</v>
      </c>
      <c r="G3824" s="66" t="s">
        <v>106</v>
      </c>
      <c r="H3824" s="68">
        <v>1.8903739008600501E-5</v>
      </c>
      <c r="I3824" s="87">
        <v>1.9455496269019901</v>
      </c>
      <c r="J3824" s="69" t="str">
        <f>_xlfn.XLOOKUP(SimpleBB[[#This Row],[customer_code]],'Input  - indicative charges'!$B$13:$B$69,'Input  - indicative charges'!$E$13:$E$69)</f>
        <v>Upper North Island distributor</v>
      </c>
      <c r="K3824" s="70">
        <f t="shared" si="59"/>
        <v>1.7985702395347614</v>
      </c>
    </row>
    <row r="3825" spans="1:11" x14ac:dyDescent="0.25">
      <c r="A3825" s="65">
        <v>44287</v>
      </c>
      <c r="B3825" s="66" t="s">
        <v>141</v>
      </c>
      <c r="C3825" s="66" t="s">
        <v>137</v>
      </c>
      <c r="D3825" s="67">
        <v>505246.8</v>
      </c>
      <c r="E3825" s="66">
        <v>0.20369999999999999</v>
      </c>
      <c r="F3825" s="67">
        <v>102918.77316</v>
      </c>
      <c r="G3825" s="66" t="s">
        <v>108</v>
      </c>
      <c r="H3825" s="68">
        <v>4.9171876736926802E-7</v>
      </c>
      <c r="I3825" s="87">
        <v>5.0607092277392497E-2</v>
      </c>
      <c r="J3825" s="69" t="str">
        <f>_xlfn.XLOOKUP(SimpleBB[[#This Row],[customer_code]],'Input  - indicative charges'!$B$13:$B$69,'Input  - indicative charges'!$E$13:$E$69)</f>
        <v>Lower North Island distributor</v>
      </c>
      <c r="K3825" s="70">
        <f t="shared" si="59"/>
        <v>4.6783905597126606E-2</v>
      </c>
    </row>
    <row r="3826" spans="1:11" x14ac:dyDescent="0.25">
      <c r="A3826" s="65">
        <v>44287</v>
      </c>
      <c r="B3826" s="66" t="s">
        <v>141</v>
      </c>
      <c r="C3826" s="66" t="s">
        <v>137</v>
      </c>
      <c r="D3826" s="67">
        <v>505246.8</v>
      </c>
      <c r="E3826" s="66">
        <v>0.20369999999999999</v>
      </c>
      <c r="F3826" s="67">
        <v>102918.77316</v>
      </c>
      <c r="G3826" s="66" t="s">
        <v>110</v>
      </c>
      <c r="H3826" s="68">
        <v>1.24348361933616E-7</v>
      </c>
      <c r="I3826" s="87">
        <v>1.2797780854663401E-2</v>
      </c>
      <c r="J3826" s="69" t="str">
        <f>_xlfn.XLOOKUP(SimpleBB[[#This Row],[customer_code]],'Input  - indicative charges'!$B$13:$B$69,'Input  - indicative charges'!$E$13:$E$69)</f>
        <v>Lower South Island distributor</v>
      </c>
      <c r="K3826" s="70">
        <f t="shared" si="59"/>
        <v>1.183095381326137E-2</v>
      </c>
    </row>
    <row r="3827" spans="1:11" x14ac:dyDescent="0.25">
      <c r="A3827" s="65">
        <v>44287</v>
      </c>
      <c r="B3827" s="66" t="s">
        <v>141</v>
      </c>
      <c r="C3827" s="66" t="s">
        <v>137</v>
      </c>
      <c r="D3827" s="67">
        <v>505246.8</v>
      </c>
      <c r="E3827" s="66">
        <v>0.20369999999999999</v>
      </c>
      <c r="F3827" s="67">
        <v>102918.77316</v>
      </c>
      <c r="G3827" s="66" t="s">
        <v>112</v>
      </c>
      <c r="H3827" s="68">
        <v>3.5706548784148599E-3</v>
      </c>
      <c r="I3827" s="87">
        <v>367.48741946422598</v>
      </c>
      <c r="J3827" s="69" t="str">
        <f>_xlfn.XLOOKUP(SimpleBB[[#This Row],[customer_code]],'Input  - indicative charges'!$B$13:$B$69,'Input  - indicative charges'!$E$13:$E$69)</f>
        <v>North Island generation</v>
      </c>
      <c r="K3827" s="70">
        <f t="shared" si="59"/>
        <v>339.72504577241534</v>
      </c>
    </row>
    <row r="3828" spans="1:11" x14ac:dyDescent="0.25">
      <c r="A3828" s="65">
        <v>44287</v>
      </c>
      <c r="B3828" s="66" t="s">
        <v>141</v>
      </c>
      <c r="C3828" s="66" t="s">
        <v>137</v>
      </c>
      <c r="D3828" s="67">
        <v>505246.8</v>
      </c>
      <c r="E3828" s="66">
        <v>0.20369999999999999</v>
      </c>
      <c r="F3828" s="67">
        <v>102918.77316</v>
      </c>
      <c r="G3828" s="66" t="s">
        <v>114</v>
      </c>
      <c r="H3828" s="68">
        <v>8.6055698672372102E-4</v>
      </c>
      <c r="I3828" s="87">
        <v>88.567469307871804</v>
      </c>
      <c r="J3828" s="69" t="str">
        <f>_xlfn.XLOOKUP(SimpleBB[[#This Row],[customer_code]],'Input  - indicative charges'!$B$13:$B$69,'Input  - indicative charges'!$E$13:$E$69)</f>
        <v>Lower North Island distributor</v>
      </c>
      <c r="K3828" s="70">
        <f t="shared" si="59"/>
        <v>81.876510516825448</v>
      </c>
    </row>
    <row r="3829" spans="1:11" x14ac:dyDescent="0.25">
      <c r="A3829" s="65">
        <v>44287</v>
      </c>
      <c r="B3829" s="66" t="s">
        <v>141</v>
      </c>
      <c r="C3829" s="66" t="s">
        <v>137</v>
      </c>
      <c r="D3829" s="67">
        <v>505246.8</v>
      </c>
      <c r="E3829" s="66">
        <v>0.20369999999999999</v>
      </c>
      <c r="F3829" s="67">
        <v>102918.77316</v>
      </c>
      <c r="G3829" s="66" t="s">
        <v>116</v>
      </c>
      <c r="H3829" s="68">
        <v>5.0642821941645795E-7</v>
      </c>
      <c r="I3829" s="87">
        <v>5.2120971035945103E-2</v>
      </c>
      <c r="J3829" s="69" t="str">
        <f>_xlfn.XLOOKUP(SimpleBB[[#This Row],[customer_code]],'Input  - indicative charges'!$B$13:$B$69,'Input  - indicative charges'!$E$13:$E$69)</f>
        <v>Major Industrial</v>
      </c>
      <c r="K3829" s="70">
        <f t="shared" si="59"/>
        <v>4.8183416174367569E-2</v>
      </c>
    </row>
    <row r="3830" spans="1:11" x14ac:dyDescent="0.25">
      <c r="A3830" s="65">
        <v>44287</v>
      </c>
      <c r="B3830" s="66" t="s">
        <v>141</v>
      </c>
      <c r="C3830" s="66" t="s">
        <v>137</v>
      </c>
      <c r="D3830" s="67">
        <v>505246.8</v>
      </c>
      <c r="E3830" s="66">
        <v>0.20369999999999999</v>
      </c>
      <c r="F3830" s="67">
        <v>102918.77316</v>
      </c>
      <c r="G3830" s="66" t="s">
        <v>118</v>
      </c>
      <c r="H3830" s="68">
        <v>6.9919170485146194E-8</v>
      </c>
      <c r="I3830" s="87">
        <v>7.1959952466961298E-3</v>
      </c>
      <c r="J3830" s="69" t="str">
        <f>_xlfn.XLOOKUP(SimpleBB[[#This Row],[customer_code]],'Input  - indicative charges'!$B$13:$B$69,'Input  - indicative charges'!$E$13:$E$69)</f>
        <v>Upper South Island distributor</v>
      </c>
      <c r="K3830" s="70">
        <f t="shared" si="59"/>
        <v>6.6523632785200904E-3</v>
      </c>
    </row>
    <row r="3831" spans="1:11" x14ac:dyDescent="0.25">
      <c r="A3831" s="65">
        <v>44287</v>
      </c>
      <c r="B3831" s="66" t="s">
        <v>141</v>
      </c>
      <c r="C3831" s="66" t="s">
        <v>137</v>
      </c>
      <c r="D3831" s="67">
        <v>505246.8</v>
      </c>
      <c r="E3831" s="66">
        <v>0.20369999999999999</v>
      </c>
      <c r="F3831" s="67">
        <v>102918.77316</v>
      </c>
      <c r="G3831" s="66" t="s">
        <v>120</v>
      </c>
      <c r="H3831" s="68">
        <v>2.2400434222618199E-6</v>
      </c>
      <c r="I3831" s="87">
        <v>0.23054252084431401</v>
      </c>
      <c r="J3831" s="69" t="str">
        <f>_xlfn.XLOOKUP(SimpleBB[[#This Row],[customer_code]],'Input  - indicative charges'!$B$13:$B$69,'Input  - indicative charges'!$E$13:$E$69)</f>
        <v>Lower North Island distributor</v>
      </c>
      <c r="K3831" s="70">
        <f t="shared" si="59"/>
        <v>0.21312584947944582</v>
      </c>
    </row>
    <row r="3832" spans="1:11" x14ac:dyDescent="0.25">
      <c r="A3832" s="65">
        <v>44287</v>
      </c>
      <c r="B3832" s="66" t="s">
        <v>141</v>
      </c>
      <c r="C3832" s="66" t="s">
        <v>137</v>
      </c>
      <c r="D3832" s="67">
        <v>505246.8</v>
      </c>
      <c r="E3832" s="66">
        <v>0.20369999999999999</v>
      </c>
      <c r="F3832" s="67">
        <v>102918.77316</v>
      </c>
      <c r="G3832" s="66" t="s">
        <v>241</v>
      </c>
      <c r="H3832" s="68">
        <v>3.7699510340667702E-4</v>
      </c>
      <c r="I3832" s="87">
        <v>38.799873529942502</v>
      </c>
      <c r="J3832" s="69" t="str">
        <f>_xlfn.XLOOKUP(SimpleBB[[#This Row],[customer_code]],'Input  - indicative charges'!$B$13:$B$69,'Input  - indicative charges'!$E$13:$E$69)</f>
        <v>North Island generation</v>
      </c>
      <c r="K3832" s="70">
        <f t="shared" si="59"/>
        <v>35.86868043031555</v>
      </c>
    </row>
    <row r="3833" spans="1:11" x14ac:dyDescent="0.25">
      <c r="A3833" s="65">
        <v>44317</v>
      </c>
      <c r="B3833" s="66" t="s">
        <v>141</v>
      </c>
      <c r="C3833" s="66" t="s">
        <v>137</v>
      </c>
      <c r="D3833" s="67">
        <v>465826.62999999902</v>
      </c>
      <c r="E3833" s="66">
        <v>0.1762</v>
      </c>
      <c r="F3833" s="67">
        <v>82078.652205999897</v>
      </c>
      <c r="G3833" s="66" t="s">
        <v>8</v>
      </c>
      <c r="H3833" s="68">
        <v>4.2469498695344401E-7</v>
      </c>
      <c r="I3833" s="87">
        <v>3.4858392127783397E-2</v>
      </c>
      <c r="J3833" s="69" t="str">
        <f>_xlfn.XLOOKUP(SimpleBB[[#This Row],[customer_code]],'Input  - indicative charges'!$B$13:$B$69,'Input  - indicative charges'!$E$13:$E$69)</f>
        <v>Lower South Island distributor</v>
      </c>
      <c r="K3833" s="70">
        <f t="shared" si="59"/>
        <v>3.222496399585411E-2</v>
      </c>
    </row>
    <row r="3834" spans="1:11" x14ac:dyDescent="0.25">
      <c r="A3834" s="65">
        <v>44317</v>
      </c>
      <c r="B3834" s="66" t="s">
        <v>141</v>
      </c>
      <c r="C3834" s="66" t="s">
        <v>137</v>
      </c>
      <c r="D3834" s="67">
        <v>465826.62999999902</v>
      </c>
      <c r="E3834" s="66">
        <v>0.1762</v>
      </c>
      <c r="F3834" s="67">
        <v>82078.652205999897</v>
      </c>
      <c r="G3834" s="66" t="s">
        <v>10</v>
      </c>
      <c r="H3834" s="68">
        <v>2.6917653440445001E-8</v>
      </c>
      <c r="I3834" s="87">
        <v>2.2093647149399199E-3</v>
      </c>
      <c r="J3834" s="69" t="str">
        <f>_xlfn.XLOOKUP(SimpleBB[[#This Row],[customer_code]],'Input  - indicative charges'!$B$13:$B$69,'Input  - indicative charges'!$E$13:$E$69)</f>
        <v>Upper South Island distributor</v>
      </c>
      <c r="K3834" s="70">
        <f t="shared" si="59"/>
        <v>2.0424550315360948E-3</v>
      </c>
    </row>
    <row r="3835" spans="1:11" x14ac:dyDescent="0.25">
      <c r="A3835" s="65">
        <v>44317</v>
      </c>
      <c r="B3835" s="66" t="s">
        <v>141</v>
      </c>
      <c r="C3835" s="66" t="s">
        <v>137</v>
      </c>
      <c r="D3835" s="67">
        <v>465826.62999999902</v>
      </c>
      <c r="E3835" s="66">
        <v>0.1762</v>
      </c>
      <c r="F3835" s="67">
        <v>82078.652205999897</v>
      </c>
      <c r="G3835" s="66" t="s">
        <v>12</v>
      </c>
      <c r="H3835" s="68">
        <v>1.5243539699764701E-7</v>
      </c>
      <c r="I3835" s="87">
        <v>1.2511691934053401E-2</v>
      </c>
      <c r="J3835" s="69" t="str">
        <f>_xlfn.XLOOKUP(SimpleBB[[#This Row],[customer_code]],'Input  - indicative charges'!$B$13:$B$69,'Input  - indicative charges'!$E$13:$E$69)</f>
        <v>Lower North Island distributor</v>
      </c>
      <c r="K3835" s="70">
        <f t="shared" si="59"/>
        <v>1.1566477897892859E-2</v>
      </c>
    </row>
    <row r="3836" spans="1:11" x14ac:dyDescent="0.25">
      <c r="A3836" s="65">
        <v>44317</v>
      </c>
      <c r="B3836" s="66" t="s">
        <v>141</v>
      </c>
      <c r="C3836" s="66" t="s">
        <v>137</v>
      </c>
      <c r="D3836" s="67">
        <v>465826.62999999902</v>
      </c>
      <c r="E3836" s="66">
        <v>0.1762</v>
      </c>
      <c r="F3836" s="67">
        <v>82078.652205999897</v>
      </c>
      <c r="G3836" s="66" t="s">
        <v>14</v>
      </c>
      <c r="H3836" s="68">
        <v>8.2558847021277698E-7</v>
      </c>
      <c r="I3836" s="87">
        <v>6.7763188911878103E-2</v>
      </c>
      <c r="J3836" s="69" t="str">
        <f>_xlfn.XLOOKUP(SimpleBB[[#This Row],[customer_code]],'Input  - indicative charges'!$B$13:$B$69,'Input  - indicative charges'!$E$13:$E$69)</f>
        <v>Upper North Island distributor</v>
      </c>
      <c r="K3836" s="70">
        <f t="shared" si="59"/>
        <v>6.2643919860809388E-2</v>
      </c>
    </row>
    <row r="3837" spans="1:11" x14ac:dyDescent="0.25">
      <c r="A3837" s="65">
        <v>44317</v>
      </c>
      <c r="B3837" s="66" t="s">
        <v>141</v>
      </c>
      <c r="C3837" s="66" t="s">
        <v>137</v>
      </c>
      <c r="D3837" s="67">
        <v>465826.62999999902</v>
      </c>
      <c r="E3837" s="66">
        <v>0.1762</v>
      </c>
      <c r="F3837" s="67">
        <v>82078.652205999897</v>
      </c>
      <c r="G3837" s="66" t="s">
        <v>16</v>
      </c>
      <c r="H3837" s="68">
        <v>4.8240779730704897E-2</v>
      </c>
      <c r="I3837" s="87">
        <v>3959.5381816627801</v>
      </c>
      <c r="J3837" s="69" t="str">
        <f>_xlfn.XLOOKUP(SimpleBB[[#This Row],[customer_code]],'Input  - indicative charges'!$B$13:$B$69,'Input  - indicative charges'!$E$13:$E$69)</f>
        <v>South Island generation</v>
      </c>
      <c r="K3837" s="70">
        <f t="shared" si="59"/>
        <v>3660.4090881918255</v>
      </c>
    </row>
    <row r="3838" spans="1:11" x14ac:dyDescent="0.25">
      <c r="A3838" s="65">
        <v>44317</v>
      </c>
      <c r="B3838" s="66" t="s">
        <v>141</v>
      </c>
      <c r="C3838" s="66" t="s">
        <v>137</v>
      </c>
      <c r="D3838" s="67">
        <v>465826.62999999902</v>
      </c>
      <c r="E3838" s="66">
        <v>0.1762</v>
      </c>
      <c r="F3838" s="67">
        <v>82078.652205999897</v>
      </c>
      <c r="G3838" s="66" t="s">
        <v>19</v>
      </c>
      <c r="H3838" s="68">
        <v>4.8542916423010798E-5</v>
      </c>
      <c r="I3838" s="87">
        <v>3.9843371541492298</v>
      </c>
      <c r="J3838" s="69" t="str">
        <f>_xlfn.XLOOKUP(SimpleBB[[#This Row],[customer_code]],'Input  - indicative charges'!$B$13:$B$69,'Input  - indicative charges'!$E$13:$E$69)</f>
        <v>Lower South Island distributor</v>
      </c>
      <c r="K3838" s="70">
        <f t="shared" si="59"/>
        <v>3.6833345860914566</v>
      </c>
    </row>
    <row r="3839" spans="1:11" x14ac:dyDescent="0.25">
      <c r="A3839" s="65">
        <v>44317</v>
      </c>
      <c r="B3839" s="66" t="s">
        <v>141</v>
      </c>
      <c r="C3839" s="66" t="s">
        <v>137</v>
      </c>
      <c r="D3839" s="67">
        <v>465826.62999999902</v>
      </c>
      <c r="E3839" s="66">
        <v>0.1762</v>
      </c>
      <c r="F3839" s="67">
        <v>82078.652205999897</v>
      </c>
      <c r="G3839" s="66" t="s">
        <v>21</v>
      </c>
      <c r="H3839" s="68">
        <v>2.3348169364535501E-7</v>
      </c>
      <c r="I3839" s="87">
        <v>1.91638627291849E-2</v>
      </c>
      <c r="J3839" s="69" t="str">
        <f>_xlfn.XLOOKUP(SimpleBB[[#This Row],[customer_code]],'Input  - indicative charges'!$B$13:$B$69,'Input  - indicative charges'!$E$13:$E$69)</f>
        <v>Upper South Island distributor</v>
      </c>
      <c r="K3839" s="70">
        <f t="shared" si="59"/>
        <v>1.7716100737109455E-2</v>
      </c>
    </row>
    <row r="3840" spans="1:11" x14ac:dyDescent="0.25">
      <c r="A3840" s="65">
        <v>44317</v>
      </c>
      <c r="B3840" s="66" t="s">
        <v>141</v>
      </c>
      <c r="C3840" s="66" t="s">
        <v>137</v>
      </c>
      <c r="D3840" s="67">
        <v>465826.62999999902</v>
      </c>
      <c r="E3840" s="66">
        <v>0.1762</v>
      </c>
      <c r="F3840" s="67">
        <v>82078.652205999897</v>
      </c>
      <c r="G3840" s="66" t="s">
        <v>23</v>
      </c>
      <c r="H3840" s="68">
        <v>0.20943519248916201</v>
      </c>
      <c r="I3840" s="87">
        <v>17190.158324014599</v>
      </c>
      <c r="J3840" s="69" t="str">
        <f>_xlfn.XLOOKUP(SimpleBB[[#This Row],[customer_code]],'Input  - indicative charges'!$B$13:$B$69,'Input  - indicative charges'!$E$13:$E$69)</f>
        <v>Lower North Island distributor</v>
      </c>
      <c r="K3840" s="70">
        <f t="shared" si="59"/>
        <v>15891.502713140986</v>
      </c>
    </row>
    <row r="3841" spans="1:11" x14ac:dyDescent="0.25">
      <c r="A3841" s="65">
        <v>44317</v>
      </c>
      <c r="B3841" s="66" t="s">
        <v>141</v>
      </c>
      <c r="C3841" s="66" t="s">
        <v>137</v>
      </c>
      <c r="D3841" s="67">
        <v>465826.62999999902</v>
      </c>
      <c r="E3841" s="66">
        <v>0.1762</v>
      </c>
      <c r="F3841" s="67">
        <v>82078.652205999897</v>
      </c>
      <c r="G3841" s="66" t="s">
        <v>25</v>
      </c>
      <c r="H3841" s="68">
        <v>0.23549231438099399</v>
      </c>
      <c r="I3841" s="87">
        <v>19328.891769263599</v>
      </c>
      <c r="J3841" s="69" t="str">
        <f>_xlfn.XLOOKUP(SimpleBB[[#This Row],[customer_code]],'Input  - indicative charges'!$B$13:$B$69,'Input  - indicative charges'!$E$13:$E$69)</f>
        <v>North Island generation</v>
      </c>
      <c r="K3841" s="70">
        <f t="shared" si="59"/>
        <v>17868.662417387521</v>
      </c>
    </row>
    <row r="3842" spans="1:11" x14ac:dyDescent="0.25">
      <c r="A3842" s="65">
        <v>44317</v>
      </c>
      <c r="B3842" s="66" t="s">
        <v>141</v>
      </c>
      <c r="C3842" s="66" t="s">
        <v>137</v>
      </c>
      <c r="D3842" s="67">
        <v>465826.62999999902</v>
      </c>
      <c r="E3842" s="66">
        <v>0.1762</v>
      </c>
      <c r="F3842" s="67">
        <v>82078.652205999897</v>
      </c>
      <c r="G3842" s="66" t="s">
        <v>27</v>
      </c>
      <c r="H3842" s="68">
        <v>9.0547658063583398E-6</v>
      </c>
      <c r="I3842" s="87">
        <v>0.74320297342686703</v>
      </c>
      <c r="J3842" s="69" t="str">
        <f>_xlfn.XLOOKUP(SimpleBB[[#This Row],[customer_code]],'Input  - indicative charges'!$B$13:$B$69,'Input  - indicative charges'!$E$13:$E$69)</f>
        <v>Lower North Island distributor</v>
      </c>
      <c r="K3842" s="70">
        <f t="shared" si="59"/>
        <v>0.68705661960821596</v>
      </c>
    </row>
    <row r="3843" spans="1:11" x14ac:dyDescent="0.25">
      <c r="A3843" s="65">
        <v>44317</v>
      </c>
      <c r="B3843" s="66" t="s">
        <v>141</v>
      </c>
      <c r="C3843" s="66" t="s">
        <v>137</v>
      </c>
      <c r="D3843" s="67">
        <v>465826.62999999902</v>
      </c>
      <c r="E3843" s="66">
        <v>0.1762</v>
      </c>
      <c r="F3843" s="67">
        <v>82078.652205999897</v>
      </c>
      <c r="G3843" s="66" t="s">
        <v>29</v>
      </c>
      <c r="H3843" s="68">
        <v>2.1105197051129302E-5</v>
      </c>
      <c r="I3843" s="87">
        <v>1.7322861284987401</v>
      </c>
      <c r="J3843" s="69" t="str">
        <f>_xlfn.XLOOKUP(SimpleBB[[#This Row],[customer_code]],'Input  - indicative charges'!$B$13:$B$69,'Input  - indicative charges'!$E$13:$E$69)</f>
        <v>Lower North Island distributor</v>
      </c>
      <c r="K3843" s="70">
        <f t="shared" si="59"/>
        <v>1.6014180435160279</v>
      </c>
    </row>
    <row r="3844" spans="1:11" x14ac:dyDescent="0.25">
      <c r="A3844" s="65">
        <v>44317</v>
      </c>
      <c r="B3844" s="66" t="s">
        <v>141</v>
      </c>
      <c r="C3844" s="66" t="s">
        <v>137</v>
      </c>
      <c r="D3844" s="67">
        <v>465826.62999999902</v>
      </c>
      <c r="E3844" s="66">
        <v>0.1762</v>
      </c>
      <c r="F3844" s="67">
        <v>82078.652205999897</v>
      </c>
      <c r="G3844" s="66" t="s">
        <v>31</v>
      </c>
      <c r="H3844" s="68">
        <v>5.1918360839905902E-5</v>
      </c>
      <c r="I3844" s="87">
        <v>4.26138908248425</v>
      </c>
      <c r="J3844" s="69" t="str">
        <f>_xlfn.XLOOKUP(SimpleBB[[#This Row],[customer_code]],'Input  - indicative charges'!$B$13:$B$69,'Input  - indicative charges'!$E$13:$E$69)</f>
        <v>Major Industrial</v>
      </c>
      <c r="K3844" s="70">
        <f t="shared" si="59"/>
        <v>3.9394562219618057</v>
      </c>
    </row>
    <row r="3845" spans="1:11" x14ac:dyDescent="0.25">
      <c r="A3845" s="65">
        <v>44317</v>
      </c>
      <c r="B3845" s="66" t="s">
        <v>141</v>
      </c>
      <c r="C3845" s="66" t="s">
        <v>137</v>
      </c>
      <c r="D3845" s="67">
        <v>465826.62999999902</v>
      </c>
      <c r="E3845" s="66">
        <v>0.1762</v>
      </c>
      <c r="F3845" s="67">
        <v>82078.652205999897</v>
      </c>
      <c r="G3845" s="66" t="s">
        <v>34</v>
      </c>
      <c r="H3845" s="68">
        <v>8.1599001328456605E-8</v>
      </c>
      <c r="I3845" s="87">
        <v>6.6975360503953203E-3</v>
      </c>
      <c r="J3845" s="69" t="str">
        <f>_xlfn.XLOOKUP(SimpleBB[[#This Row],[customer_code]],'Input  - indicative charges'!$B$13:$B$69,'Input  - indicative charges'!$E$13:$E$69)</f>
        <v>Major Industrial</v>
      </c>
      <c r="K3845" s="70">
        <f t="shared" si="59"/>
        <v>6.1915609100312323E-3</v>
      </c>
    </row>
    <row r="3846" spans="1:11" x14ac:dyDescent="0.25">
      <c r="A3846" s="65">
        <v>44317</v>
      </c>
      <c r="B3846" s="66" t="s">
        <v>141</v>
      </c>
      <c r="C3846" s="66" t="s">
        <v>137</v>
      </c>
      <c r="D3846" s="67">
        <v>465826.62999999902</v>
      </c>
      <c r="E3846" s="66">
        <v>0.1762</v>
      </c>
      <c r="F3846" s="67">
        <v>82078.652205999897</v>
      </c>
      <c r="G3846" s="66" t="s">
        <v>36</v>
      </c>
      <c r="H3846" s="68">
        <v>2.6533503879063698E-7</v>
      </c>
      <c r="I3846" s="87">
        <v>2.1778342366962199E-2</v>
      </c>
      <c r="J3846" s="69" t="str">
        <f>_xlfn.XLOOKUP(SimpleBB[[#This Row],[customer_code]],'Input  - indicative charges'!$B$13:$B$69,'Input  - indicative charges'!$E$13:$E$69)</f>
        <v>Upper South Island distributor</v>
      </c>
      <c r="K3846" s="70">
        <f t="shared" si="59"/>
        <v>2.0133065693106827E-2</v>
      </c>
    </row>
    <row r="3847" spans="1:11" x14ac:dyDescent="0.25">
      <c r="A3847" s="65">
        <v>44317</v>
      </c>
      <c r="B3847" s="66" t="s">
        <v>141</v>
      </c>
      <c r="C3847" s="66" t="s">
        <v>137</v>
      </c>
      <c r="D3847" s="67">
        <v>465826.62999999902</v>
      </c>
      <c r="E3847" s="66">
        <v>0.1762</v>
      </c>
      <c r="F3847" s="67">
        <v>82078.652205999897</v>
      </c>
      <c r="G3847" s="66" t="s">
        <v>38</v>
      </c>
      <c r="H3847" s="68">
        <v>7.7491078777354398E-5</v>
      </c>
      <c r="I3847" s="87">
        <v>6.3603633040342196</v>
      </c>
      <c r="J3847" s="69" t="str">
        <f>_xlfn.XLOOKUP(SimpleBB[[#This Row],[customer_code]],'Input  - indicative charges'!$B$13:$B$69,'Input  - indicative charges'!$E$13:$E$69)</f>
        <v>North Island generation</v>
      </c>
      <c r="K3847" s="70">
        <f t="shared" si="59"/>
        <v>5.8798603711182622</v>
      </c>
    </row>
    <row r="3848" spans="1:11" x14ac:dyDescent="0.25">
      <c r="A3848" s="65">
        <v>44317</v>
      </c>
      <c r="B3848" s="66" t="s">
        <v>141</v>
      </c>
      <c r="C3848" s="66" t="s">
        <v>137</v>
      </c>
      <c r="D3848" s="67">
        <v>465826.62999999902</v>
      </c>
      <c r="E3848" s="66">
        <v>0.1762</v>
      </c>
      <c r="F3848" s="67">
        <v>82078.652205999897</v>
      </c>
      <c r="G3848" s="66" t="s">
        <v>40</v>
      </c>
      <c r="H3848" s="68">
        <v>5.8561190569702896E-7</v>
      </c>
      <c r="I3848" s="87">
        <v>4.8066235935399299E-2</v>
      </c>
      <c r="J3848" s="69" t="str">
        <f>_xlfn.XLOOKUP(SimpleBB[[#This Row],[customer_code]],'Input  - indicative charges'!$B$13:$B$69,'Input  - indicative charges'!$E$13:$E$69)</f>
        <v>North Island generation</v>
      </c>
      <c r="K3848" s="70">
        <f t="shared" si="59"/>
        <v>4.4435001957531937E-2</v>
      </c>
    </row>
    <row r="3849" spans="1:11" x14ac:dyDescent="0.25">
      <c r="A3849" s="65">
        <v>44317</v>
      </c>
      <c r="B3849" s="66" t="s">
        <v>141</v>
      </c>
      <c r="C3849" s="66" t="s">
        <v>137</v>
      </c>
      <c r="D3849" s="67">
        <v>465826.62999999902</v>
      </c>
      <c r="E3849" s="66">
        <v>0.1762</v>
      </c>
      <c r="F3849" s="67">
        <v>82078.652205999897</v>
      </c>
      <c r="G3849" s="66" t="s">
        <v>42</v>
      </c>
      <c r="H3849" s="68">
        <v>2.2984207442560401E-2</v>
      </c>
      <c r="I3849" s="87">
        <v>1886.51276890847</v>
      </c>
      <c r="J3849" s="69" t="str">
        <f>_xlfn.XLOOKUP(SimpleBB[[#This Row],[customer_code]],'Input  - indicative charges'!$B$13:$B$69,'Input  - indicative charges'!$E$13:$E$69)</f>
        <v>South Island generation</v>
      </c>
      <c r="K3849" s="70">
        <f t="shared" si="59"/>
        <v>1743.9934071812918</v>
      </c>
    </row>
    <row r="3850" spans="1:11" x14ac:dyDescent="0.25">
      <c r="A3850" s="65">
        <v>44317</v>
      </c>
      <c r="B3850" s="66" t="s">
        <v>141</v>
      </c>
      <c r="C3850" s="66" t="s">
        <v>137</v>
      </c>
      <c r="D3850" s="67">
        <v>465826.62999999902</v>
      </c>
      <c r="E3850" s="66">
        <v>0.1762</v>
      </c>
      <c r="F3850" s="67">
        <v>82078.652205999897</v>
      </c>
      <c r="G3850" s="66" t="s">
        <v>44</v>
      </c>
      <c r="H3850" s="68">
        <v>6.3078809264069497E-8</v>
      </c>
      <c r="I3850" s="87">
        <v>5.1774236471541701E-3</v>
      </c>
      <c r="J3850" s="69" t="str">
        <f>_xlfn.XLOOKUP(SimpleBB[[#This Row],[customer_code]],'Input  - indicative charges'!$B$13:$B$69,'Input  - indicative charges'!$E$13:$E$69)</f>
        <v>Major Industrial</v>
      </c>
      <c r="K3850" s="70">
        <f t="shared" si="59"/>
        <v>4.7862876178918039E-3</v>
      </c>
    </row>
    <row r="3851" spans="1:11" x14ac:dyDescent="0.25">
      <c r="A3851" s="65">
        <v>44317</v>
      </c>
      <c r="B3851" s="66" t="s">
        <v>141</v>
      </c>
      <c r="C3851" s="66" t="s">
        <v>137</v>
      </c>
      <c r="D3851" s="67">
        <v>465826.62999999902</v>
      </c>
      <c r="E3851" s="66">
        <v>0.1762</v>
      </c>
      <c r="F3851" s="67">
        <v>82078.652205999897</v>
      </c>
      <c r="G3851" s="66" t="s">
        <v>46</v>
      </c>
      <c r="H3851" s="68">
        <v>3.1794633113178302E-7</v>
      </c>
      <c r="I3851" s="87">
        <v>2.6096606333139299E-2</v>
      </c>
      <c r="J3851" s="69" t="str">
        <f>_xlfn.XLOOKUP(SimpleBB[[#This Row],[customer_code]],'Input  - indicative charges'!$B$13:$B$69,'Input  - indicative charges'!$E$13:$E$69)</f>
        <v>Upper South Island distributor</v>
      </c>
      <c r="K3851" s="70">
        <f t="shared" si="59"/>
        <v>2.4125100102626792E-2</v>
      </c>
    </row>
    <row r="3852" spans="1:11" x14ac:dyDescent="0.25">
      <c r="A3852" s="65">
        <v>44317</v>
      </c>
      <c r="B3852" s="66" t="s">
        <v>141</v>
      </c>
      <c r="C3852" s="66" t="s">
        <v>137</v>
      </c>
      <c r="D3852" s="67">
        <v>465826.62999999902</v>
      </c>
      <c r="E3852" s="66">
        <v>0.1762</v>
      </c>
      <c r="F3852" s="67">
        <v>82078.652205999897</v>
      </c>
      <c r="G3852" s="66" t="s">
        <v>48</v>
      </c>
      <c r="H3852" s="68">
        <v>2.82887432516978E-2</v>
      </c>
      <c r="I3852" s="87">
        <v>2321.9019187009299</v>
      </c>
      <c r="J3852" s="69" t="str">
        <f>_xlfn.XLOOKUP(SimpleBB[[#This Row],[customer_code]],'Input  - indicative charges'!$B$13:$B$69,'Input  - indicative charges'!$E$13:$E$69)</f>
        <v>North Island generation</v>
      </c>
      <c r="K3852" s="70">
        <f t="shared" si="59"/>
        <v>2146.4904479172819</v>
      </c>
    </row>
    <row r="3853" spans="1:11" x14ac:dyDescent="0.25">
      <c r="A3853" s="65">
        <v>44317</v>
      </c>
      <c r="B3853" s="66" t="s">
        <v>141</v>
      </c>
      <c r="C3853" s="66" t="s">
        <v>137</v>
      </c>
      <c r="D3853" s="67">
        <v>465826.62999999902</v>
      </c>
      <c r="E3853" s="66">
        <v>0.1762</v>
      </c>
      <c r="F3853" s="67">
        <v>82078.652205999897</v>
      </c>
      <c r="G3853" s="66" t="s">
        <v>50</v>
      </c>
      <c r="H3853" s="68">
        <v>5.9600404737451098E-3</v>
      </c>
      <c r="I3853" s="87">
        <v>489.19208917820799</v>
      </c>
      <c r="J3853" s="69" t="str">
        <f>_xlfn.XLOOKUP(SimpleBB[[#This Row],[customer_code]],'Input  - indicative charges'!$B$13:$B$69,'Input  - indicative charges'!$E$13:$E$69)</f>
        <v>North Island generation</v>
      </c>
      <c r="K3853" s="70">
        <f t="shared" si="59"/>
        <v>452.23535850524127</v>
      </c>
    </row>
    <row r="3854" spans="1:11" x14ac:dyDescent="0.25">
      <c r="A3854" s="65">
        <v>44317</v>
      </c>
      <c r="B3854" s="66" t="s">
        <v>141</v>
      </c>
      <c r="C3854" s="66" t="s">
        <v>137</v>
      </c>
      <c r="D3854" s="67">
        <v>465826.62999999902</v>
      </c>
      <c r="E3854" s="66">
        <v>0.1762</v>
      </c>
      <c r="F3854" s="67">
        <v>82078.652205999897</v>
      </c>
      <c r="G3854" s="66" t="s">
        <v>52</v>
      </c>
      <c r="H3854" s="68">
        <v>1.2035396338340901E-2</v>
      </c>
      <c r="I3854" s="87">
        <v>987.84911021605399</v>
      </c>
      <c r="J3854" s="69" t="str">
        <f>_xlfn.XLOOKUP(SimpleBB[[#This Row],[customer_code]],'Input  - indicative charges'!$B$13:$B$69,'Input  - indicative charges'!$E$13:$E$69)</f>
        <v>North Island generation</v>
      </c>
      <c r="K3854" s="70">
        <f t="shared" ref="K3854:K3917" si="60">I3854*$L$9</f>
        <v>913.22060677252193</v>
      </c>
    </row>
    <row r="3855" spans="1:11" x14ac:dyDescent="0.25">
      <c r="A3855" s="65">
        <v>44317</v>
      </c>
      <c r="B3855" s="66" t="s">
        <v>141</v>
      </c>
      <c r="C3855" s="66" t="s">
        <v>137</v>
      </c>
      <c r="D3855" s="67">
        <v>465826.62999999902</v>
      </c>
      <c r="E3855" s="66">
        <v>0.1762</v>
      </c>
      <c r="F3855" s="67">
        <v>82078.652205999897</v>
      </c>
      <c r="G3855" s="66" t="s">
        <v>54</v>
      </c>
      <c r="H3855" s="68">
        <v>2.46315437651476E-8</v>
      </c>
      <c r="I3855" s="87">
        <v>2.0217239139964098E-3</v>
      </c>
      <c r="J3855" s="69" t="str">
        <f>_xlfn.XLOOKUP(SimpleBB[[#This Row],[customer_code]],'Input  - indicative charges'!$B$13:$B$69,'Input  - indicative charges'!$E$13:$E$69)</f>
        <v>Upper South Island distributor</v>
      </c>
      <c r="K3855" s="70">
        <f t="shared" si="60"/>
        <v>1.8689898288844098E-3</v>
      </c>
    </row>
    <row r="3856" spans="1:11" x14ac:dyDescent="0.25">
      <c r="A3856" s="65">
        <v>44317</v>
      </c>
      <c r="B3856" s="66" t="s">
        <v>141</v>
      </c>
      <c r="C3856" s="66" t="s">
        <v>137</v>
      </c>
      <c r="D3856" s="67">
        <v>465826.62999999902</v>
      </c>
      <c r="E3856" s="66">
        <v>0.1762</v>
      </c>
      <c r="F3856" s="67">
        <v>82078.652205999897</v>
      </c>
      <c r="G3856" s="66" t="s">
        <v>56</v>
      </c>
      <c r="H3856" s="68">
        <v>2.7451225860672601E-6</v>
      </c>
      <c r="I3856" s="87">
        <v>0.22531596200465001</v>
      </c>
      <c r="J3856" s="69" t="str">
        <f>_xlfn.XLOOKUP(SimpleBB[[#This Row],[customer_code]],'Input  - indicative charges'!$B$13:$B$69,'Input  - indicative charges'!$E$13:$E$69)</f>
        <v>Upper North Island distributor</v>
      </c>
      <c r="K3856" s="70">
        <f t="shared" si="60"/>
        <v>0.20829413865890734</v>
      </c>
    </row>
    <row r="3857" spans="1:11" x14ac:dyDescent="0.25">
      <c r="A3857" s="65">
        <v>44317</v>
      </c>
      <c r="B3857" s="66" t="s">
        <v>141</v>
      </c>
      <c r="C3857" s="66" t="s">
        <v>137</v>
      </c>
      <c r="D3857" s="67">
        <v>465826.62999999902</v>
      </c>
      <c r="E3857" s="66">
        <v>0.1762</v>
      </c>
      <c r="F3857" s="67">
        <v>82078.652205999897</v>
      </c>
      <c r="G3857" s="66" t="s">
        <v>58</v>
      </c>
      <c r="H3857" s="68">
        <v>7.4282055081160998E-3</v>
      </c>
      <c r="I3857" s="87">
        <v>609.69709641535496</v>
      </c>
      <c r="J3857" s="69" t="str">
        <f>_xlfn.XLOOKUP(SimpleBB[[#This Row],[customer_code]],'Input  - indicative charges'!$B$13:$B$69,'Input  - indicative charges'!$E$13:$E$69)</f>
        <v>North Island generation</v>
      </c>
      <c r="K3857" s="70">
        <f t="shared" si="60"/>
        <v>563.63663901473706</v>
      </c>
    </row>
    <row r="3858" spans="1:11" x14ac:dyDescent="0.25">
      <c r="A3858" s="65">
        <v>44317</v>
      </c>
      <c r="B3858" s="66" t="s">
        <v>141</v>
      </c>
      <c r="C3858" s="66" t="s">
        <v>137</v>
      </c>
      <c r="D3858" s="67">
        <v>465826.62999999902</v>
      </c>
      <c r="E3858" s="66">
        <v>0.1762</v>
      </c>
      <c r="F3858" s="67">
        <v>82078.652205999897</v>
      </c>
      <c r="G3858" s="66" t="s">
        <v>60</v>
      </c>
      <c r="H3858" s="68">
        <v>1.9525214734623701E-6</v>
      </c>
      <c r="I3858" s="87">
        <v>0.160260330945065</v>
      </c>
      <c r="J3858" s="69" t="str">
        <f>_xlfn.XLOOKUP(SimpleBB[[#This Row],[customer_code]],'Input  - indicative charges'!$B$13:$B$69,'Input  - indicative charges'!$E$13:$E$69)</f>
        <v>Major Industrial</v>
      </c>
      <c r="K3858" s="70">
        <f t="shared" si="60"/>
        <v>0.14815323023898694</v>
      </c>
    </row>
    <row r="3859" spans="1:11" x14ac:dyDescent="0.25">
      <c r="A3859" s="65">
        <v>44317</v>
      </c>
      <c r="B3859" s="66" t="s">
        <v>141</v>
      </c>
      <c r="C3859" s="66" t="s">
        <v>137</v>
      </c>
      <c r="D3859" s="67">
        <v>465826.62999999902</v>
      </c>
      <c r="E3859" s="66">
        <v>0.1762</v>
      </c>
      <c r="F3859" s="67">
        <v>82078.652205999897</v>
      </c>
      <c r="G3859" s="66" t="s">
        <v>62</v>
      </c>
      <c r="H3859" s="68">
        <v>9.3056731654792301E-7</v>
      </c>
      <c r="I3859" s="87">
        <v>7.6379711129207606E-2</v>
      </c>
      <c r="J3859" s="69" t="str">
        <f>_xlfn.XLOOKUP(SimpleBB[[#This Row],[customer_code]],'Input  - indicative charges'!$B$13:$B$69,'Input  - indicative charges'!$E$13:$E$69)</f>
        <v>Major Industrial</v>
      </c>
      <c r="K3859" s="70">
        <f t="shared" si="60"/>
        <v>7.0609494325777594E-2</v>
      </c>
    </row>
    <row r="3860" spans="1:11" x14ac:dyDescent="0.25">
      <c r="A3860" s="65">
        <v>44317</v>
      </c>
      <c r="B3860" s="66" t="s">
        <v>141</v>
      </c>
      <c r="C3860" s="66" t="s">
        <v>137</v>
      </c>
      <c r="D3860" s="67">
        <v>465826.62999999902</v>
      </c>
      <c r="E3860" s="66">
        <v>0.1762</v>
      </c>
      <c r="F3860" s="67">
        <v>82078.652205999897</v>
      </c>
      <c r="G3860" s="66" t="s">
        <v>64</v>
      </c>
      <c r="H3860" s="68">
        <v>6.7121426283920394E-8</v>
      </c>
      <c r="I3860" s="87">
        <v>5.5092362035285697E-3</v>
      </c>
      <c r="J3860" s="69" t="str">
        <f>_xlfn.XLOOKUP(SimpleBB[[#This Row],[customer_code]],'Input  - indicative charges'!$B$13:$B$69,'Input  - indicative charges'!$E$13:$E$69)</f>
        <v>Major Industrial</v>
      </c>
      <c r="K3860" s="70">
        <f t="shared" si="60"/>
        <v>5.0930329101973228E-3</v>
      </c>
    </row>
    <row r="3861" spans="1:11" x14ac:dyDescent="0.25">
      <c r="A3861" s="65">
        <v>44317</v>
      </c>
      <c r="B3861" s="66" t="s">
        <v>141</v>
      </c>
      <c r="C3861" s="66" t="s">
        <v>137</v>
      </c>
      <c r="D3861" s="67">
        <v>465826.62999999902</v>
      </c>
      <c r="E3861" s="66">
        <v>0.1762</v>
      </c>
      <c r="F3861" s="67">
        <v>82078.652205999897</v>
      </c>
      <c r="G3861" s="66" t="s">
        <v>66</v>
      </c>
      <c r="H3861" s="68">
        <v>1.66390972012356E-6</v>
      </c>
      <c r="I3861" s="87">
        <v>0.136571467220204</v>
      </c>
      <c r="J3861" s="69" t="str">
        <f>_xlfn.XLOOKUP(SimpleBB[[#This Row],[customer_code]],'Input  - indicative charges'!$B$13:$B$69,'Input  - indicative charges'!$E$13:$E$69)</f>
        <v>Upper South Island distributor</v>
      </c>
      <c r="K3861" s="70">
        <f t="shared" si="60"/>
        <v>0.12625397631362001</v>
      </c>
    </row>
    <row r="3862" spans="1:11" x14ac:dyDescent="0.25">
      <c r="A3862" s="65">
        <v>44317</v>
      </c>
      <c r="B3862" s="66" t="s">
        <v>141</v>
      </c>
      <c r="C3862" s="66" t="s">
        <v>137</v>
      </c>
      <c r="D3862" s="67">
        <v>465826.62999999902</v>
      </c>
      <c r="E3862" s="66">
        <v>0.1762</v>
      </c>
      <c r="F3862" s="67">
        <v>82078.652205999897</v>
      </c>
      <c r="G3862" s="66" t="s">
        <v>68</v>
      </c>
      <c r="H3862" s="68">
        <v>8.0698685026181997E-3</v>
      </c>
      <c r="I3862" s="87">
        <v>662.36393017455305</v>
      </c>
      <c r="J3862" s="69" t="str">
        <f>_xlfn.XLOOKUP(SimpleBB[[#This Row],[customer_code]],'Input  - indicative charges'!$B$13:$B$69,'Input  - indicative charges'!$E$13:$E$69)</f>
        <v>Major Industrial</v>
      </c>
      <c r="K3862" s="70">
        <f t="shared" si="60"/>
        <v>612.32467991588567</v>
      </c>
    </row>
    <row r="3863" spans="1:11" x14ac:dyDescent="0.25">
      <c r="A3863" s="65">
        <v>44317</v>
      </c>
      <c r="B3863" s="66" t="s">
        <v>141</v>
      </c>
      <c r="C3863" s="66" t="s">
        <v>137</v>
      </c>
      <c r="D3863" s="67">
        <v>465826.62999999902</v>
      </c>
      <c r="E3863" s="66">
        <v>0.1762</v>
      </c>
      <c r="F3863" s="67">
        <v>82078.652205999897</v>
      </c>
      <c r="G3863" s="66" t="s">
        <v>70</v>
      </c>
      <c r="H3863" s="68">
        <v>6.1264729693454994E-5</v>
      </c>
      <c r="I3863" s="87">
        <v>5.0285264410036898</v>
      </c>
      <c r="J3863" s="69" t="str">
        <f>_xlfn.XLOOKUP(SimpleBB[[#This Row],[customer_code]],'Input  - indicative charges'!$B$13:$B$69,'Input  - indicative charges'!$E$13:$E$69)</f>
        <v>Lower North Island distributor</v>
      </c>
      <c r="K3863" s="70">
        <f t="shared" si="60"/>
        <v>4.6486390685928773</v>
      </c>
    </row>
    <row r="3864" spans="1:11" x14ac:dyDescent="0.25">
      <c r="A3864" s="65">
        <v>44317</v>
      </c>
      <c r="B3864" s="66" t="s">
        <v>141</v>
      </c>
      <c r="C3864" s="66" t="s">
        <v>137</v>
      </c>
      <c r="D3864" s="67">
        <v>465826.62999999902</v>
      </c>
      <c r="E3864" s="66">
        <v>0.1762</v>
      </c>
      <c r="F3864" s="67">
        <v>82078.652205999897</v>
      </c>
      <c r="G3864" s="66" t="s">
        <v>72</v>
      </c>
      <c r="H3864" s="68">
        <v>3.21340282568191E-5</v>
      </c>
      <c r="I3864" s="87">
        <v>2.6375177292692298</v>
      </c>
      <c r="J3864" s="69" t="str">
        <f>_xlfn.XLOOKUP(SimpleBB[[#This Row],[customer_code]],'Input  - indicative charges'!$B$13:$B$69,'Input  - indicative charges'!$E$13:$E$69)</f>
        <v>Lower South Island distributor</v>
      </c>
      <c r="K3864" s="70">
        <f t="shared" si="60"/>
        <v>2.4382626012283737</v>
      </c>
    </row>
    <row r="3865" spans="1:11" x14ac:dyDescent="0.25">
      <c r="A3865" s="65">
        <v>44317</v>
      </c>
      <c r="B3865" s="66" t="s">
        <v>141</v>
      </c>
      <c r="C3865" s="66" t="s">
        <v>137</v>
      </c>
      <c r="D3865" s="67">
        <v>465826.62999999902</v>
      </c>
      <c r="E3865" s="66">
        <v>0.1762</v>
      </c>
      <c r="F3865" s="67">
        <v>82078.652205999897</v>
      </c>
      <c r="G3865" s="66" t="s">
        <v>74</v>
      </c>
      <c r="H3865" s="68">
        <v>1.1664187010111799E-8</v>
      </c>
      <c r="I3865" s="87">
        <v>9.5738074886871603E-4</v>
      </c>
      <c r="J3865" s="69" t="str">
        <f>_xlfn.XLOOKUP(SimpleBB[[#This Row],[customer_code]],'Input  - indicative charges'!$B$13:$B$69,'Input  - indicative charges'!$E$13:$E$69)</f>
        <v>Major Industrial</v>
      </c>
      <c r="K3865" s="70">
        <f t="shared" si="60"/>
        <v>8.850540222716816E-4</v>
      </c>
    </row>
    <row r="3866" spans="1:11" x14ac:dyDescent="0.25">
      <c r="A3866" s="65">
        <v>44317</v>
      </c>
      <c r="B3866" s="66" t="s">
        <v>141</v>
      </c>
      <c r="C3866" s="66" t="s">
        <v>137</v>
      </c>
      <c r="D3866" s="67">
        <v>465826.62999999902</v>
      </c>
      <c r="E3866" s="66">
        <v>0.1762</v>
      </c>
      <c r="F3866" s="67">
        <v>82078.652205999897</v>
      </c>
      <c r="G3866" s="66" t="s">
        <v>76</v>
      </c>
      <c r="H3866" s="68">
        <v>1.06612384328505E-7</v>
      </c>
      <c r="I3866" s="87">
        <v>8.7506008141518092E-3</v>
      </c>
      <c r="J3866" s="69" t="str">
        <f>_xlfn.XLOOKUP(SimpleBB[[#This Row],[customer_code]],'Input  - indicative charges'!$B$13:$B$69,'Input  - indicative charges'!$E$13:$E$69)</f>
        <v>Lower North Island distributor</v>
      </c>
      <c r="K3866" s="70">
        <f t="shared" si="60"/>
        <v>8.0895238984181154E-3</v>
      </c>
    </row>
    <row r="3867" spans="1:11" x14ac:dyDescent="0.25">
      <c r="A3867" s="65">
        <v>44317</v>
      </c>
      <c r="B3867" s="66" t="s">
        <v>141</v>
      </c>
      <c r="C3867" s="66" t="s">
        <v>137</v>
      </c>
      <c r="D3867" s="67">
        <v>465826.62999999902</v>
      </c>
      <c r="E3867" s="66">
        <v>0.1762</v>
      </c>
      <c r="F3867" s="67">
        <v>82078.652205999897</v>
      </c>
      <c r="G3867" s="66" t="s">
        <v>78</v>
      </c>
      <c r="H3867" s="68">
        <v>3.7454776790624398E-9</v>
      </c>
      <c r="I3867" s="87">
        <v>3.0742375976510199E-4</v>
      </c>
      <c r="J3867" s="69" t="str">
        <f>_xlfn.XLOOKUP(SimpleBB[[#This Row],[customer_code]],'Input  - indicative charges'!$B$13:$B$69,'Input  - indicative charges'!$E$13:$E$69)</f>
        <v>North Island generation</v>
      </c>
      <c r="K3867" s="70">
        <f t="shared" si="60"/>
        <v>2.8419898294748083E-4</v>
      </c>
    </row>
    <row r="3868" spans="1:11" x14ac:dyDescent="0.25">
      <c r="A3868" s="65">
        <v>44317</v>
      </c>
      <c r="B3868" s="66" t="s">
        <v>141</v>
      </c>
      <c r="C3868" s="66" t="s">
        <v>137</v>
      </c>
      <c r="D3868" s="67">
        <v>465826.62999999902</v>
      </c>
      <c r="E3868" s="66">
        <v>0.1762</v>
      </c>
      <c r="F3868" s="67">
        <v>82078.652205999897</v>
      </c>
      <c r="G3868" s="66" t="s">
        <v>80</v>
      </c>
      <c r="H3868" s="68">
        <v>9.0383910740826697E-10</v>
      </c>
      <c r="I3868" s="87">
        <v>7.4185895747144598E-5</v>
      </c>
      <c r="J3868" s="69" t="str">
        <f>_xlfn.XLOOKUP(SimpleBB[[#This Row],[customer_code]],'Input  - indicative charges'!$B$13:$B$69,'Input  - indicative charges'!$E$13:$E$69)</f>
        <v>Major Industrial</v>
      </c>
      <c r="K3868" s="70">
        <f t="shared" si="60"/>
        <v>6.8581413930061803E-5</v>
      </c>
    </row>
    <row r="3869" spans="1:11" x14ac:dyDescent="0.25">
      <c r="A3869" s="65">
        <v>44317</v>
      </c>
      <c r="B3869" s="66" t="s">
        <v>141</v>
      </c>
      <c r="C3869" s="66" t="s">
        <v>137</v>
      </c>
      <c r="D3869" s="67">
        <v>465826.62999999902</v>
      </c>
      <c r="E3869" s="66">
        <v>0.1762</v>
      </c>
      <c r="F3869" s="67">
        <v>82078.652205999897</v>
      </c>
      <c r="G3869" s="66" t="s">
        <v>82</v>
      </c>
      <c r="H3869" s="68">
        <v>4.1557821467771202E-4</v>
      </c>
      <c r="I3869" s="87">
        <v>34.110099746922302</v>
      </c>
      <c r="J3869" s="69" t="str">
        <f>_xlfn.XLOOKUP(SimpleBB[[#This Row],[customer_code]],'Input  - indicative charges'!$B$13:$B$69,'Input  - indicative charges'!$E$13:$E$69)</f>
        <v>Major Industrial</v>
      </c>
      <c r="K3869" s="70">
        <f t="shared" si="60"/>
        <v>31.533202455527601</v>
      </c>
    </row>
    <row r="3870" spans="1:11" x14ac:dyDescent="0.25">
      <c r="A3870" s="65">
        <v>44317</v>
      </c>
      <c r="B3870" s="66" t="s">
        <v>141</v>
      </c>
      <c r="C3870" s="66" t="s">
        <v>137</v>
      </c>
      <c r="D3870" s="67">
        <v>465826.62999999902</v>
      </c>
      <c r="E3870" s="66">
        <v>0.1762</v>
      </c>
      <c r="F3870" s="67">
        <v>82078.652205999897</v>
      </c>
      <c r="G3870" s="66" t="s">
        <v>84</v>
      </c>
      <c r="H3870" s="68">
        <v>3.7599193639530998E-11</v>
      </c>
      <c r="I3870" s="87">
        <v>3.0860911379651101E-6</v>
      </c>
      <c r="J3870" s="69" t="str">
        <f>_xlfn.XLOOKUP(SimpleBB[[#This Row],[customer_code]],'Input  - indicative charges'!$B$13:$B$69,'Input  - indicative charges'!$E$13:$E$69)</f>
        <v>Major Industrial</v>
      </c>
      <c r="K3870" s="70">
        <f t="shared" si="60"/>
        <v>2.8529478767778713E-6</v>
      </c>
    </row>
    <row r="3871" spans="1:11" x14ac:dyDescent="0.25">
      <c r="A3871" s="65">
        <v>44317</v>
      </c>
      <c r="B3871" s="66" t="s">
        <v>141</v>
      </c>
      <c r="C3871" s="66" t="s">
        <v>137</v>
      </c>
      <c r="D3871" s="67">
        <v>465826.62999999902</v>
      </c>
      <c r="E3871" s="66">
        <v>0.1762</v>
      </c>
      <c r="F3871" s="67">
        <v>82078.652205999897</v>
      </c>
      <c r="G3871" s="66" t="s">
        <v>86</v>
      </c>
      <c r="H3871" s="68">
        <v>4.33076465568207E-5</v>
      </c>
      <c r="I3871" s="87">
        <v>3.5546332595976602</v>
      </c>
      <c r="J3871" s="69" t="str">
        <f>_xlfn.XLOOKUP(SimpleBB[[#This Row],[customer_code]],'Input  - indicative charges'!$B$13:$B$69,'Input  - indicative charges'!$E$13:$E$69)</f>
        <v>North Island generation</v>
      </c>
      <c r="K3871" s="70">
        <f t="shared" si="60"/>
        <v>3.2860932996878329</v>
      </c>
    </row>
    <row r="3872" spans="1:11" x14ac:dyDescent="0.25">
      <c r="A3872" s="65">
        <v>44317</v>
      </c>
      <c r="B3872" s="66" t="s">
        <v>141</v>
      </c>
      <c r="C3872" s="66" t="s">
        <v>137</v>
      </c>
      <c r="D3872" s="67">
        <v>465826.62999999902</v>
      </c>
      <c r="E3872" s="66">
        <v>0.1762</v>
      </c>
      <c r="F3872" s="67">
        <v>82078.652205999897</v>
      </c>
      <c r="G3872" s="66" t="s">
        <v>88</v>
      </c>
      <c r="H3872" s="68">
        <v>4.3223716949232502E-3</v>
      </c>
      <c r="I3872" s="87">
        <v>354.77444305266403</v>
      </c>
      <c r="J3872" s="69" t="str">
        <f>_xlfn.XLOOKUP(SimpleBB[[#This Row],[customer_code]],'Input  - indicative charges'!$B$13:$B$69,'Input  - indicative charges'!$E$13:$E$69)</f>
        <v>North Island generation</v>
      </c>
      <c r="K3872" s="70">
        <f t="shared" si="60"/>
        <v>327.97248972677374</v>
      </c>
    </row>
    <row r="3873" spans="1:11" x14ac:dyDescent="0.25">
      <c r="A3873" s="65">
        <v>44317</v>
      </c>
      <c r="B3873" s="66" t="s">
        <v>141</v>
      </c>
      <c r="C3873" s="66" t="s">
        <v>137</v>
      </c>
      <c r="D3873" s="67">
        <v>465826.62999999902</v>
      </c>
      <c r="E3873" s="66">
        <v>0.1762</v>
      </c>
      <c r="F3873" s="67">
        <v>82078.652205999897</v>
      </c>
      <c r="G3873" s="66" t="s">
        <v>90</v>
      </c>
      <c r="H3873" s="68">
        <v>3.0599943625313599E-7</v>
      </c>
      <c r="I3873" s="87">
        <v>2.5116021303453199E-2</v>
      </c>
      <c r="J3873" s="69" t="str">
        <f>_xlfn.XLOOKUP(SimpleBB[[#This Row],[customer_code]],'Input  - indicative charges'!$B$13:$B$69,'Input  - indicative charges'!$E$13:$E$69)</f>
        <v>Upper South Island distributor</v>
      </c>
      <c r="K3873" s="70">
        <f t="shared" si="60"/>
        <v>2.321859480081391E-2</v>
      </c>
    </row>
    <row r="3874" spans="1:11" x14ac:dyDescent="0.25">
      <c r="A3874" s="65">
        <v>44317</v>
      </c>
      <c r="B3874" s="66" t="s">
        <v>141</v>
      </c>
      <c r="C3874" s="66" t="s">
        <v>137</v>
      </c>
      <c r="D3874" s="67">
        <v>465826.62999999902</v>
      </c>
      <c r="E3874" s="66">
        <v>0.1762</v>
      </c>
      <c r="F3874" s="67">
        <v>82078.652205999897</v>
      </c>
      <c r="G3874" s="66" t="s">
        <v>92</v>
      </c>
      <c r="H3874" s="68">
        <v>4.1037313164120599E-5</v>
      </c>
      <c r="I3874" s="87">
        <v>3.3682873546665602</v>
      </c>
      <c r="J3874" s="69" t="str">
        <f>_xlfn.XLOOKUP(SimpleBB[[#This Row],[customer_code]],'Input  - indicative charges'!$B$13:$B$69,'Input  - indicative charges'!$E$13:$E$69)</f>
        <v>North Island generation</v>
      </c>
      <c r="K3874" s="70">
        <f t="shared" si="60"/>
        <v>3.1138251682385527</v>
      </c>
    </row>
    <row r="3875" spans="1:11" x14ac:dyDescent="0.25">
      <c r="A3875" s="65">
        <v>44317</v>
      </c>
      <c r="B3875" s="66" t="s">
        <v>141</v>
      </c>
      <c r="C3875" s="66" t="s">
        <v>137</v>
      </c>
      <c r="D3875" s="67">
        <v>465826.62999999902</v>
      </c>
      <c r="E3875" s="66">
        <v>0.1762</v>
      </c>
      <c r="F3875" s="67">
        <v>82078.652205999897</v>
      </c>
      <c r="G3875" s="66" t="s">
        <v>94</v>
      </c>
      <c r="H3875" s="68">
        <v>2.1735105758620299E-4</v>
      </c>
      <c r="I3875" s="87">
        <v>17.8398818622242</v>
      </c>
      <c r="J3875" s="69" t="str">
        <f>_xlfn.XLOOKUP(SimpleBB[[#This Row],[customer_code]],'Input  - indicative charges'!$B$13:$B$69,'Input  - indicative charges'!$E$13:$E$69)</f>
        <v>North Island generation</v>
      </c>
      <c r="K3875" s="70">
        <f t="shared" si="60"/>
        <v>16.492141937959836</v>
      </c>
    </row>
    <row r="3876" spans="1:11" x14ac:dyDescent="0.25">
      <c r="A3876" s="65">
        <v>44317</v>
      </c>
      <c r="B3876" s="66" t="s">
        <v>141</v>
      </c>
      <c r="C3876" s="66" t="s">
        <v>137</v>
      </c>
      <c r="D3876" s="67">
        <v>465826.62999999902</v>
      </c>
      <c r="E3876" s="66">
        <v>0.1762</v>
      </c>
      <c r="F3876" s="67">
        <v>82078.652205999897</v>
      </c>
      <c r="G3876" s="66" t="s">
        <v>96</v>
      </c>
      <c r="H3876" s="68">
        <v>3.1690771712125099E-7</v>
      </c>
      <c r="I3876" s="87">
        <v>2.6011358294992602E-2</v>
      </c>
      <c r="J3876" s="69" t="str">
        <f>_xlfn.XLOOKUP(SimpleBB[[#This Row],[customer_code]],'Input  - indicative charges'!$B$13:$B$69,'Input  - indicative charges'!$E$13:$E$69)</f>
        <v>Upper North Island distributor</v>
      </c>
      <c r="K3876" s="70">
        <f t="shared" si="60"/>
        <v>2.4046292251997187E-2</v>
      </c>
    </row>
    <row r="3877" spans="1:11" x14ac:dyDescent="0.25">
      <c r="A3877" s="65">
        <v>44317</v>
      </c>
      <c r="B3877" s="66" t="s">
        <v>141</v>
      </c>
      <c r="C3877" s="66" t="s">
        <v>137</v>
      </c>
      <c r="D3877" s="67">
        <v>465826.62999999902</v>
      </c>
      <c r="E3877" s="66">
        <v>0.1762</v>
      </c>
      <c r="F3877" s="67">
        <v>82078.652205999897</v>
      </c>
      <c r="G3877" s="66" t="s">
        <v>98</v>
      </c>
      <c r="H3877" s="68">
        <v>3.3499819994124899E-6</v>
      </c>
      <c r="I3877" s="87">
        <v>0.27496200742613802</v>
      </c>
      <c r="J3877" s="69" t="str">
        <f>_xlfn.XLOOKUP(SimpleBB[[#This Row],[customer_code]],'Input  - indicative charges'!$B$13:$B$69,'Input  - indicative charges'!$E$13:$E$69)</f>
        <v>Major Industrial</v>
      </c>
      <c r="K3877" s="70">
        <f t="shared" si="60"/>
        <v>0.2541896010881356</v>
      </c>
    </row>
    <row r="3878" spans="1:11" x14ac:dyDescent="0.25">
      <c r="A3878" s="65">
        <v>44317</v>
      </c>
      <c r="B3878" s="66" t="s">
        <v>141</v>
      </c>
      <c r="C3878" s="66" t="s">
        <v>137</v>
      </c>
      <c r="D3878" s="67">
        <v>465826.62999999902</v>
      </c>
      <c r="E3878" s="66">
        <v>0.1762</v>
      </c>
      <c r="F3878" s="67">
        <v>82078.652205999897</v>
      </c>
      <c r="G3878" s="66" t="s">
        <v>100</v>
      </c>
      <c r="H3878" s="68">
        <v>1.67038683571495E-4</v>
      </c>
      <c r="I3878" s="87">
        <v>13.7103100138128</v>
      </c>
      <c r="J3878" s="69" t="str">
        <f>_xlfn.XLOOKUP(SimpleBB[[#This Row],[customer_code]],'Input  - indicative charges'!$B$13:$B$69,'Input  - indicative charges'!$E$13:$E$69)</f>
        <v>North Island generation</v>
      </c>
      <c r="K3878" s="70">
        <f t="shared" si="60"/>
        <v>12.674544624649327</v>
      </c>
    </row>
    <row r="3879" spans="1:11" x14ac:dyDescent="0.25">
      <c r="A3879" s="65">
        <v>44317</v>
      </c>
      <c r="B3879" s="66" t="s">
        <v>141</v>
      </c>
      <c r="C3879" s="66" t="s">
        <v>137</v>
      </c>
      <c r="D3879" s="67">
        <v>465826.62999999902</v>
      </c>
      <c r="E3879" s="66">
        <v>0.1762</v>
      </c>
      <c r="F3879" s="67">
        <v>82078.652205999897</v>
      </c>
      <c r="G3879" s="66" t="s">
        <v>102</v>
      </c>
      <c r="H3879" s="68">
        <v>1.0457648128941899E-3</v>
      </c>
      <c r="I3879" s="87">
        <v>85.834966366814797</v>
      </c>
      <c r="J3879" s="69" t="str">
        <f>_xlfn.XLOOKUP(SimpleBB[[#This Row],[customer_code]],'Input  - indicative charges'!$B$13:$B$69,'Input  - indicative charges'!$E$13:$E$69)</f>
        <v>Lower North Island distributor</v>
      </c>
      <c r="K3879" s="70">
        <f t="shared" si="60"/>
        <v>79.350438500326874</v>
      </c>
    </row>
    <row r="3880" spans="1:11" x14ac:dyDescent="0.25">
      <c r="A3880" s="65">
        <v>44317</v>
      </c>
      <c r="B3880" s="66" t="s">
        <v>141</v>
      </c>
      <c r="C3880" s="66" t="s">
        <v>137</v>
      </c>
      <c r="D3880" s="67">
        <v>465826.62999999902</v>
      </c>
      <c r="E3880" s="66">
        <v>0.1762</v>
      </c>
      <c r="F3880" s="67">
        <v>82078.652205999897</v>
      </c>
      <c r="G3880" s="66" t="s">
        <v>104</v>
      </c>
      <c r="H3880" s="68">
        <v>0.41066629180034903</v>
      </c>
      <c r="I3880" s="87">
        <v>33706.935737408501</v>
      </c>
      <c r="J3880" s="69" t="str">
        <f>_xlfn.XLOOKUP(SimpleBB[[#This Row],[customer_code]],'Input  - indicative charges'!$B$13:$B$69,'Input  - indicative charges'!$E$13:$E$69)</f>
        <v>Lower North Island distributor</v>
      </c>
      <c r="K3880" s="70">
        <f t="shared" si="60"/>
        <v>31160.496059794237</v>
      </c>
    </row>
    <row r="3881" spans="1:11" x14ac:dyDescent="0.25">
      <c r="A3881" s="65">
        <v>44317</v>
      </c>
      <c r="B3881" s="66" t="s">
        <v>141</v>
      </c>
      <c r="C3881" s="66" t="s">
        <v>137</v>
      </c>
      <c r="D3881" s="67">
        <v>465826.62999999902</v>
      </c>
      <c r="E3881" s="66">
        <v>0.1762</v>
      </c>
      <c r="F3881" s="67">
        <v>82078.652205999897</v>
      </c>
      <c r="G3881" s="66" t="s">
        <v>106</v>
      </c>
      <c r="H3881" s="68">
        <v>1.8903739008600501E-5</v>
      </c>
      <c r="I3881" s="87">
        <v>1.5515934194799099</v>
      </c>
      <c r="J3881" s="69" t="str">
        <f>_xlfn.XLOOKUP(SimpleBB[[#This Row],[customer_code]],'Input  - indicative charges'!$B$13:$B$69,'Input  - indicative charges'!$E$13:$E$69)</f>
        <v>Upper North Island distributor</v>
      </c>
      <c r="K3881" s="70">
        <f t="shared" si="60"/>
        <v>1.434376029039286</v>
      </c>
    </row>
    <row r="3882" spans="1:11" x14ac:dyDescent="0.25">
      <c r="A3882" s="65">
        <v>44317</v>
      </c>
      <c r="B3882" s="66" t="s">
        <v>141</v>
      </c>
      <c r="C3882" s="66" t="s">
        <v>137</v>
      </c>
      <c r="D3882" s="67">
        <v>465826.62999999902</v>
      </c>
      <c r="E3882" s="66">
        <v>0.1762</v>
      </c>
      <c r="F3882" s="67">
        <v>82078.652205999897</v>
      </c>
      <c r="G3882" s="66" t="s">
        <v>108</v>
      </c>
      <c r="H3882" s="68">
        <v>4.9171876736926802E-7</v>
      </c>
      <c r="I3882" s="87">
        <v>4.0359613690065098E-2</v>
      </c>
      <c r="J3882" s="69" t="str">
        <f>_xlfn.XLOOKUP(SimpleBB[[#This Row],[customer_code]],'Input  - indicative charges'!$B$13:$B$69,'Input  - indicative charges'!$E$13:$E$69)</f>
        <v>Lower North Island distributor</v>
      </c>
      <c r="K3882" s="70">
        <f t="shared" si="60"/>
        <v>3.731058774258017E-2</v>
      </c>
    </row>
    <row r="3883" spans="1:11" x14ac:dyDescent="0.25">
      <c r="A3883" s="65">
        <v>44317</v>
      </c>
      <c r="B3883" s="66" t="s">
        <v>141</v>
      </c>
      <c r="C3883" s="66" t="s">
        <v>137</v>
      </c>
      <c r="D3883" s="67">
        <v>465826.62999999902</v>
      </c>
      <c r="E3883" s="66">
        <v>0.1762</v>
      </c>
      <c r="F3883" s="67">
        <v>82078.652205999897</v>
      </c>
      <c r="G3883" s="66" t="s">
        <v>110</v>
      </c>
      <c r="H3883" s="68">
        <v>1.24348361933616E-7</v>
      </c>
      <c r="I3883" s="87">
        <v>1.0206345951535099E-2</v>
      </c>
      <c r="J3883" s="69" t="str">
        <f>_xlfn.XLOOKUP(SimpleBB[[#This Row],[customer_code]],'Input  - indicative charges'!$B$13:$B$69,'Input  - indicative charges'!$E$13:$E$69)</f>
        <v>Lower South Island distributor</v>
      </c>
      <c r="K3883" s="70">
        <f t="shared" si="60"/>
        <v>9.4352926437850648E-3</v>
      </c>
    </row>
    <row r="3884" spans="1:11" x14ac:dyDescent="0.25">
      <c r="A3884" s="65">
        <v>44317</v>
      </c>
      <c r="B3884" s="66" t="s">
        <v>141</v>
      </c>
      <c r="C3884" s="66" t="s">
        <v>137</v>
      </c>
      <c r="D3884" s="67">
        <v>465826.62999999902</v>
      </c>
      <c r="E3884" s="66">
        <v>0.1762</v>
      </c>
      <c r="F3884" s="67">
        <v>82078.652205999897</v>
      </c>
      <c r="G3884" s="66" t="s">
        <v>112</v>
      </c>
      <c r="H3884" s="68">
        <v>3.5706548784148599E-3</v>
      </c>
      <c r="I3884" s="87">
        <v>293.07453991307</v>
      </c>
      <c r="J3884" s="69" t="str">
        <f>_xlfn.XLOOKUP(SimpleBB[[#This Row],[customer_code]],'Input  - indicative charges'!$B$13:$B$69,'Input  - indicative charges'!$E$13:$E$69)</f>
        <v>North Island generation</v>
      </c>
      <c r="K3884" s="70">
        <f t="shared" si="60"/>
        <v>270.93379586124763</v>
      </c>
    </row>
    <row r="3885" spans="1:11" x14ac:dyDescent="0.25">
      <c r="A3885" s="65">
        <v>44317</v>
      </c>
      <c r="B3885" s="66" t="s">
        <v>141</v>
      </c>
      <c r="C3885" s="66" t="s">
        <v>137</v>
      </c>
      <c r="D3885" s="67">
        <v>465826.62999999902</v>
      </c>
      <c r="E3885" s="66">
        <v>0.1762</v>
      </c>
      <c r="F3885" s="67">
        <v>82078.652205999897</v>
      </c>
      <c r="G3885" s="66" t="s">
        <v>114</v>
      </c>
      <c r="H3885" s="68">
        <v>8.6055698672372102E-4</v>
      </c>
      <c r="I3885" s="87">
        <v>70.633357616739701</v>
      </c>
      <c r="J3885" s="69" t="str">
        <f>_xlfn.XLOOKUP(SimpleBB[[#This Row],[customer_code]],'Input  - indicative charges'!$B$13:$B$69,'Input  - indicative charges'!$E$13:$E$69)</f>
        <v>Lower North Island distributor</v>
      </c>
      <c r="K3885" s="70">
        <f t="shared" si="60"/>
        <v>65.297257479972657</v>
      </c>
    </row>
    <row r="3886" spans="1:11" x14ac:dyDescent="0.25">
      <c r="A3886" s="65">
        <v>44317</v>
      </c>
      <c r="B3886" s="66" t="s">
        <v>141</v>
      </c>
      <c r="C3886" s="66" t="s">
        <v>137</v>
      </c>
      <c r="D3886" s="67">
        <v>465826.62999999902</v>
      </c>
      <c r="E3886" s="66">
        <v>0.1762</v>
      </c>
      <c r="F3886" s="67">
        <v>82078.652205999897</v>
      </c>
      <c r="G3886" s="66" t="s">
        <v>116</v>
      </c>
      <c r="H3886" s="68">
        <v>5.0642821941645795E-7</v>
      </c>
      <c r="I3886" s="87">
        <v>4.1566945688787299E-2</v>
      </c>
      <c r="J3886" s="69" t="str">
        <f>_xlfn.XLOOKUP(SimpleBB[[#This Row],[customer_code]],'Input  - indicative charges'!$B$13:$B$69,'Input  - indicative charges'!$E$13:$E$69)</f>
        <v>Major Industrial</v>
      </c>
      <c r="K3886" s="70">
        <f t="shared" si="60"/>
        <v>3.8426710082567726E-2</v>
      </c>
    </row>
    <row r="3887" spans="1:11" x14ac:dyDescent="0.25">
      <c r="A3887" s="65">
        <v>44317</v>
      </c>
      <c r="B3887" s="66" t="s">
        <v>141</v>
      </c>
      <c r="C3887" s="66" t="s">
        <v>137</v>
      </c>
      <c r="D3887" s="67">
        <v>465826.62999999902</v>
      </c>
      <c r="E3887" s="66">
        <v>0.1762</v>
      </c>
      <c r="F3887" s="67">
        <v>82078.652205999897</v>
      </c>
      <c r="G3887" s="66" t="s">
        <v>118</v>
      </c>
      <c r="H3887" s="68">
        <v>6.9919170485146194E-8</v>
      </c>
      <c r="I3887" s="87">
        <v>5.7388712767823301E-3</v>
      </c>
      <c r="J3887" s="69" t="str">
        <f>_xlfn.XLOOKUP(SimpleBB[[#This Row],[customer_code]],'Input  - indicative charges'!$B$13:$B$69,'Input  - indicative charges'!$E$13:$E$69)</f>
        <v>Upper South Island distributor</v>
      </c>
      <c r="K3887" s="70">
        <f t="shared" si="60"/>
        <v>5.3053198665394576E-3</v>
      </c>
    </row>
    <row r="3888" spans="1:11" x14ac:dyDescent="0.25">
      <c r="A3888" s="65">
        <v>44317</v>
      </c>
      <c r="B3888" s="66" t="s">
        <v>141</v>
      </c>
      <c r="C3888" s="66" t="s">
        <v>137</v>
      </c>
      <c r="D3888" s="67">
        <v>465826.62999999902</v>
      </c>
      <c r="E3888" s="66">
        <v>0.1762</v>
      </c>
      <c r="F3888" s="67">
        <v>82078.652205999897</v>
      </c>
      <c r="G3888" s="66" t="s">
        <v>120</v>
      </c>
      <c r="H3888" s="68">
        <v>2.2400434222618199E-6</v>
      </c>
      <c r="I3888" s="87">
        <v>0.18385974498216501</v>
      </c>
      <c r="J3888" s="69" t="str">
        <f>_xlfn.XLOOKUP(SimpleBB[[#This Row],[customer_code]],'Input  - indicative charges'!$B$13:$B$69,'Input  - indicative charges'!$E$13:$E$69)</f>
        <v>Lower North Island distributor</v>
      </c>
      <c r="K3888" s="70">
        <f t="shared" si="60"/>
        <v>0.16996979208386515</v>
      </c>
    </row>
    <row r="3889" spans="1:11" x14ac:dyDescent="0.25">
      <c r="A3889" s="65">
        <v>44317</v>
      </c>
      <c r="B3889" s="66" t="s">
        <v>141</v>
      </c>
      <c r="C3889" s="66" t="s">
        <v>137</v>
      </c>
      <c r="D3889" s="67">
        <v>465826.62999999902</v>
      </c>
      <c r="E3889" s="66">
        <v>0.1762</v>
      </c>
      <c r="F3889" s="67">
        <v>82078.652205999897</v>
      </c>
      <c r="G3889" s="66" t="s">
        <v>241</v>
      </c>
      <c r="H3889" s="68">
        <v>3.7699510340667702E-4</v>
      </c>
      <c r="I3889" s="87">
        <v>30.943249975881599</v>
      </c>
      <c r="J3889" s="69" t="str">
        <f>_xlfn.XLOOKUP(SimpleBB[[#This Row],[customer_code]],'Input  - indicative charges'!$B$13:$B$69,'Input  - indicative charges'!$E$13:$E$69)</f>
        <v>North Island generation</v>
      </c>
      <c r="K3889" s="70">
        <f t="shared" si="60"/>
        <v>28.605596974529909</v>
      </c>
    </row>
    <row r="3890" spans="1:11" x14ac:dyDescent="0.25">
      <c r="A3890" s="65">
        <v>44348</v>
      </c>
      <c r="B3890" s="66" t="s">
        <v>141</v>
      </c>
      <c r="C3890" s="66" t="s">
        <v>137</v>
      </c>
      <c r="D3890" s="67">
        <v>106549.49</v>
      </c>
      <c r="E3890" s="66">
        <v>0.2994</v>
      </c>
      <c r="F3890" s="67">
        <v>31900.917305999999</v>
      </c>
      <c r="G3890" s="66" t="s">
        <v>8</v>
      </c>
      <c r="H3890" s="68">
        <v>4.2469498695344401E-7</v>
      </c>
      <c r="I3890" s="87">
        <v>1.35481596590745E-2</v>
      </c>
      <c r="J3890" s="69" t="str">
        <f>_xlfn.XLOOKUP(SimpleBB[[#This Row],[customer_code]],'Input  - indicative charges'!$B$13:$B$69,'Input  - indicative charges'!$E$13:$E$69)</f>
        <v>Lower South Island distributor</v>
      </c>
      <c r="K3890" s="70">
        <f t="shared" si="60"/>
        <v>1.2524644155224293E-2</v>
      </c>
    </row>
    <row r="3891" spans="1:11" x14ac:dyDescent="0.25">
      <c r="A3891" s="65">
        <v>44348</v>
      </c>
      <c r="B3891" s="66" t="s">
        <v>141</v>
      </c>
      <c r="C3891" s="66" t="s">
        <v>137</v>
      </c>
      <c r="D3891" s="67">
        <v>106549.49</v>
      </c>
      <c r="E3891" s="66">
        <v>0.2994</v>
      </c>
      <c r="F3891" s="67">
        <v>31900.917305999999</v>
      </c>
      <c r="G3891" s="66" t="s">
        <v>10</v>
      </c>
      <c r="H3891" s="68">
        <v>2.6917653440445001E-8</v>
      </c>
      <c r="I3891" s="87">
        <v>8.5869783647520297E-4</v>
      </c>
      <c r="J3891" s="69" t="str">
        <f>_xlfn.XLOOKUP(SimpleBB[[#This Row],[customer_code]],'Input  - indicative charges'!$B$13:$B$69,'Input  - indicative charges'!$E$13:$E$69)</f>
        <v>Upper South Island distributor</v>
      </c>
      <c r="K3891" s="70">
        <f t="shared" si="60"/>
        <v>7.9382625458722877E-4</v>
      </c>
    </row>
    <row r="3892" spans="1:11" x14ac:dyDescent="0.25">
      <c r="A3892" s="65">
        <v>44348</v>
      </c>
      <c r="B3892" s="66" t="s">
        <v>141</v>
      </c>
      <c r="C3892" s="66" t="s">
        <v>137</v>
      </c>
      <c r="D3892" s="67">
        <v>106549.49</v>
      </c>
      <c r="E3892" s="66">
        <v>0.2994</v>
      </c>
      <c r="F3892" s="67">
        <v>31900.917305999999</v>
      </c>
      <c r="G3892" s="66" t="s">
        <v>12</v>
      </c>
      <c r="H3892" s="68">
        <v>1.5243539699764701E-7</v>
      </c>
      <c r="I3892" s="87">
        <v>4.8628289941292299E-3</v>
      </c>
      <c r="J3892" s="69" t="str">
        <f>_xlfn.XLOOKUP(SimpleBB[[#This Row],[customer_code]],'Input  - indicative charges'!$B$13:$B$69,'Input  - indicative charges'!$E$13:$E$69)</f>
        <v>Lower North Island distributor</v>
      </c>
      <c r="K3892" s="70">
        <f t="shared" si="60"/>
        <v>4.4954594772864103E-3</v>
      </c>
    </row>
    <row r="3893" spans="1:11" x14ac:dyDescent="0.25">
      <c r="A3893" s="65">
        <v>44348</v>
      </c>
      <c r="B3893" s="66" t="s">
        <v>141</v>
      </c>
      <c r="C3893" s="66" t="s">
        <v>137</v>
      </c>
      <c r="D3893" s="67">
        <v>106549.49</v>
      </c>
      <c r="E3893" s="66">
        <v>0.2994</v>
      </c>
      <c r="F3893" s="67">
        <v>31900.917305999999</v>
      </c>
      <c r="G3893" s="66" t="s">
        <v>14</v>
      </c>
      <c r="H3893" s="68">
        <v>8.2558847021277698E-7</v>
      </c>
      <c r="I3893" s="87">
        <v>2.6337029517044801E-2</v>
      </c>
      <c r="J3893" s="69" t="str">
        <f>_xlfn.XLOOKUP(SimpleBB[[#This Row],[customer_code]],'Input  - indicative charges'!$B$13:$B$69,'Input  - indicative charges'!$E$13:$E$69)</f>
        <v>Upper North Island distributor</v>
      </c>
      <c r="K3893" s="70">
        <f t="shared" si="60"/>
        <v>2.4347360166049173E-2</v>
      </c>
    </row>
    <row r="3894" spans="1:11" x14ac:dyDescent="0.25">
      <c r="A3894" s="65">
        <v>44348</v>
      </c>
      <c r="B3894" s="66" t="s">
        <v>141</v>
      </c>
      <c r="C3894" s="66" t="s">
        <v>137</v>
      </c>
      <c r="D3894" s="67">
        <v>106549.49</v>
      </c>
      <c r="E3894" s="66">
        <v>0.2994</v>
      </c>
      <c r="F3894" s="67">
        <v>31900.917305999999</v>
      </c>
      <c r="G3894" s="66" t="s">
        <v>16</v>
      </c>
      <c r="H3894" s="68">
        <v>4.8240779730704897E-2</v>
      </c>
      <c r="I3894" s="87">
        <v>1538.92512496617</v>
      </c>
      <c r="J3894" s="69" t="str">
        <f>_xlfn.XLOOKUP(SimpleBB[[#This Row],[customer_code]],'Input  - indicative charges'!$B$13:$B$69,'Input  - indicative charges'!$E$13:$E$69)</f>
        <v>South Island generation</v>
      </c>
      <c r="K3894" s="70">
        <f t="shared" si="60"/>
        <v>1422.6647793322529</v>
      </c>
    </row>
    <row r="3895" spans="1:11" x14ac:dyDescent="0.25">
      <c r="A3895" s="65">
        <v>44348</v>
      </c>
      <c r="B3895" s="66" t="s">
        <v>141</v>
      </c>
      <c r="C3895" s="66" t="s">
        <v>137</v>
      </c>
      <c r="D3895" s="67">
        <v>106549.49</v>
      </c>
      <c r="E3895" s="66">
        <v>0.2994</v>
      </c>
      <c r="F3895" s="67">
        <v>31900.917305999999</v>
      </c>
      <c r="G3895" s="66" t="s">
        <v>19</v>
      </c>
      <c r="H3895" s="68">
        <v>4.8542916423010798E-5</v>
      </c>
      <c r="I3895" s="87">
        <v>1.54856356260253</v>
      </c>
      <c r="J3895" s="69" t="str">
        <f>_xlfn.XLOOKUP(SimpleBB[[#This Row],[customer_code]],'Input  - indicative charges'!$B$13:$B$69,'Input  - indicative charges'!$E$13:$E$69)</f>
        <v>Lower South Island distributor</v>
      </c>
      <c r="K3895" s="70">
        <f t="shared" si="60"/>
        <v>1.4315750671237668</v>
      </c>
    </row>
    <row r="3896" spans="1:11" x14ac:dyDescent="0.25">
      <c r="A3896" s="65">
        <v>44348</v>
      </c>
      <c r="B3896" s="66" t="s">
        <v>141</v>
      </c>
      <c r="C3896" s="66" t="s">
        <v>137</v>
      </c>
      <c r="D3896" s="67">
        <v>106549.49</v>
      </c>
      <c r="E3896" s="66">
        <v>0.2994</v>
      </c>
      <c r="F3896" s="67">
        <v>31900.917305999999</v>
      </c>
      <c r="G3896" s="66" t="s">
        <v>21</v>
      </c>
      <c r="H3896" s="68">
        <v>2.3348169364535501E-7</v>
      </c>
      <c r="I3896" s="87">
        <v>7.44828020144529E-3</v>
      </c>
      <c r="J3896" s="69" t="str">
        <f>_xlfn.XLOOKUP(SimpleBB[[#This Row],[customer_code]],'Input  - indicative charges'!$B$13:$B$69,'Input  - indicative charges'!$E$13:$E$69)</f>
        <v>Upper South Island distributor</v>
      </c>
      <c r="K3896" s="70">
        <f t="shared" si="60"/>
        <v>6.8855889979877296E-3</v>
      </c>
    </row>
    <row r="3897" spans="1:11" x14ac:dyDescent="0.25">
      <c r="A3897" s="65">
        <v>44348</v>
      </c>
      <c r="B3897" s="66" t="s">
        <v>141</v>
      </c>
      <c r="C3897" s="66" t="s">
        <v>137</v>
      </c>
      <c r="D3897" s="67">
        <v>106549.49</v>
      </c>
      <c r="E3897" s="66">
        <v>0.2994</v>
      </c>
      <c r="F3897" s="67">
        <v>31900.917305999999</v>
      </c>
      <c r="G3897" s="66" t="s">
        <v>23</v>
      </c>
      <c r="H3897" s="68">
        <v>0.20943519248916201</v>
      </c>
      <c r="I3897" s="87">
        <v>6681.1747565629503</v>
      </c>
      <c r="J3897" s="69" t="str">
        <f>_xlfn.XLOOKUP(SimpleBB[[#This Row],[customer_code]],'Input  - indicative charges'!$B$13:$B$69,'Input  - indicative charges'!$E$13:$E$69)</f>
        <v>Lower North Island distributor</v>
      </c>
      <c r="K3897" s="70">
        <f t="shared" si="60"/>
        <v>6176.4356540314448</v>
      </c>
    </row>
    <row r="3898" spans="1:11" x14ac:dyDescent="0.25">
      <c r="A3898" s="65">
        <v>44348</v>
      </c>
      <c r="B3898" s="66" t="s">
        <v>141</v>
      </c>
      <c r="C3898" s="66" t="s">
        <v>137</v>
      </c>
      <c r="D3898" s="67">
        <v>106549.49</v>
      </c>
      <c r="E3898" s="66">
        <v>0.2994</v>
      </c>
      <c r="F3898" s="67">
        <v>31900.917305999999</v>
      </c>
      <c r="G3898" s="66" t="s">
        <v>25</v>
      </c>
      <c r="H3898" s="68">
        <v>0.23549231438099399</v>
      </c>
      <c r="I3898" s="87">
        <v>7512.4208472666596</v>
      </c>
      <c r="J3898" s="69" t="str">
        <f>_xlfn.XLOOKUP(SimpleBB[[#This Row],[customer_code]],'Input  - indicative charges'!$B$13:$B$69,'Input  - indicative charges'!$E$13:$E$69)</f>
        <v>North Island generation</v>
      </c>
      <c r="K3898" s="70">
        <f t="shared" si="60"/>
        <v>6944.8840450652751</v>
      </c>
    </row>
    <row r="3899" spans="1:11" x14ac:dyDescent="0.25">
      <c r="A3899" s="65">
        <v>44348</v>
      </c>
      <c r="B3899" s="66" t="s">
        <v>141</v>
      </c>
      <c r="C3899" s="66" t="s">
        <v>137</v>
      </c>
      <c r="D3899" s="67">
        <v>106549.49</v>
      </c>
      <c r="E3899" s="66">
        <v>0.2994</v>
      </c>
      <c r="F3899" s="67">
        <v>31900.917305999999</v>
      </c>
      <c r="G3899" s="66" t="s">
        <v>27</v>
      </c>
      <c r="H3899" s="68">
        <v>9.0547658063583398E-6</v>
      </c>
      <c r="I3899" s="87">
        <v>0.288855335213834</v>
      </c>
      <c r="J3899" s="69" t="str">
        <f>_xlfn.XLOOKUP(SimpleBB[[#This Row],[customer_code]],'Input  - indicative charges'!$B$13:$B$69,'Input  - indicative charges'!$E$13:$E$69)</f>
        <v>Lower North Island distributor</v>
      </c>
      <c r="K3899" s="70">
        <f t="shared" si="60"/>
        <v>0.26703333714170585</v>
      </c>
    </row>
    <row r="3900" spans="1:11" x14ac:dyDescent="0.25">
      <c r="A3900" s="65">
        <v>44348</v>
      </c>
      <c r="B3900" s="66" t="s">
        <v>141</v>
      </c>
      <c r="C3900" s="66" t="s">
        <v>137</v>
      </c>
      <c r="D3900" s="67">
        <v>106549.49</v>
      </c>
      <c r="E3900" s="66">
        <v>0.2994</v>
      </c>
      <c r="F3900" s="67">
        <v>31900.917305999999</v>
      </c>
      <c r="G3900" s="66" t="s">
        <v>29</v>
      </c>
      <c r="H3900" s="68">
        <v>2.1105197051129302E-5</v>
      </c>
      <c r="I3900" s="87">
        <v>0.67327514585491099</v>
      </c>
      <c r="J3900" s="69" t="str">
        <f>_xlfn.XLOOKUP(SimpleBB[[#This Row],[customer_code]],'Input  - indicative charges'!$B$13:$B$69,'Input  - indicative charges'!$E$13:$E$69)</f>
        <v>Lower North Island distributor</v>
      </c>
      <c r="K3900" s="70">
        <f t="shared" si="60"/>
        <v>0.6224115918756109</v>
      </c>
    </row>
    <row r="3901" spans="1:11" x14ac:dyDescent="0.25">
      <c r="A3901" s="65">
        <v>44348</v>
      </c>
      <c r="B3901" s="66" t="s">
        <v>141</v>
      </c>
      <c r="C3901" s="66" t="s">
        <v>137</v>
      </c>
      <c r="D3901" s="67">
        <v>106549.49</v>
      </c>
      <c r="E3901" s="66">
        <v>0.2994</v>
      </c>
      <c r="F3901" s="67">
        <v>31900.917305999999</v>
      </c>
      <c r="G3901" s="66" t="s">
        <v>31</v>
      </c>
      <c r="H3901" s="68">
        <v>5.1918360839905902E-5</v>
      </c>
      <c r="I3901" s="87">
        <v>1.65624333581691</v>
      </c>
      <c r="J3901" s="69" t="str">
        <f>_xlfn.XLOOKUP(SimpleBB[[#This Row],[customer_code]],'Input  - indicative charges'!$B$13:$B$69,'Input  - indicative charges'!$E$13:$E$69)</f>
        <v>Major Industrial</v>
      </c>
      <c r="K3901" s="70">
        <f t="shared" si="60"/>
        <v>1.5311200146415678</v>
      </c>
    </row>
    <row r="3902" spans="1:11" x14ac:dyDescent="0.25">
      <c r="A3902" s="65">
        <v>44348</v>
      </c>
      <c r="B3902" s="66" t="s">
        <v>141</v>
      </c>
      <c r="C3902" s="66" t="s">
        <v>137</v>
      </c>
      <c r="D3902" s="67">
        <v>106549.49</v>
      </c>
      <c r="E3902" s="66">
        <v>0.2994</v>
      </c>
      <c r="F3902" s="67">
        <v>31900.917305999999</v>
      </c>
      <c r="G3902" s="66" t="s">
        <v>34</v>
      </c>
      <c r="H3902" s="68">
        <v>8.1599001328456605E-8</v>
      </c>
      <c r="I3902" s="87">
        <v>2.6030829936312702E-3</v>
      </c>
      <c r="J3902" s="69" t="str">
        <f>_xlfn.XLOOKUP(SimpleBB[[#This Row],[customer_code]],'Input  - indicative charges'!$B$13:$B$69,'Input  - indicative charges'!$E$13:$E$69)</f>
        <v>Major Industrial</v>
      </c>
      <c r="K3902" s="70">
        <f t="shared" si="60"/>
        <v>2.4064292879742159E-3</v>
      </c>
    </row>
    <row r="3903" spans="1:11" x14ac:dyDescent="0.25">
      <c r="A3903" s="65">
        <v>44348</v>
      </c>
      <c r="B3903" s="66" t="s">
        <v>141</v>
      </c>
      <c r="C3903" s="66" t="s">
        <v>137</v>
      </c>
      <c r="D3903" s="67">
        <v>106549.49</v>
      </c>
      <c r="E3903" s="66">
        <v>0.2994</v>
      </c>
      <c r="F3903" s="67">
        <v>31900.917305999999</v>
      </c>
      <c r="G3903" s="66" t="s">
        <v>36</v>
      </c>
      <c r="H3903" s="68">
        <v>2.6533503879063698E-7</v>
      </c>
      <c r="I3903" s="87">
        <v>8.4644311308444201E-3</v>
      </c>
      <c r="J3903" s="69" t="str">
        <f>_xlfn.XLOOKUP(SimpleBB[[#This Row],[customer_code]],'Input  - indicative charges'!$B$13:$B$69,'Input  - indicative charges'!$E$13:$E$69)</f>
        <v>Upper South Island distributor</v>
      </c>
      <c r="K3903" s="70">
        <f t="shared" si="60"/>
        <v>7.8249733216881161E-3</v>
      </c>
    </row>
    <row r="3904" spans="1:11" x14ac:dyDescent="0.25">
      <c r="A3904" s="65">
        <v>44348</v>
      </c>
      <c r="B3904" s="66" t="s">
        <v>141</v>
      </c>
      <c r="C3904" s="66" t="s">
        <v>137</v>
      </c>
      <c r="D3904" s="67">
        <v>106549.49</v>
      </c>
      <c r="E3904" s="66">
        <v>0.2994</v>
      </c>
      <c r="F3904" s="67">
        <v>31900.917305999999</v>
      </c>
      <c r="G3904" s="66" t="s">
        <v>38</v>
      </c>
      <c r="H3904" s="68">
        <v>7.7491078777354398E-5</v>
      </c>
      <c r="I3904" s="87">
        <v>2.4720364960291099</v>
      </c>
      <c r="J3904" s="69" t="str">
        <f>_xlfn.XLOOKUP(SimpleBB[[#This Row],[customer_code]],'Input  - indicative charges'!$B$13:$B$69,'Input  - indicative charges'!$E$13:$E$69)</f>
        <v>North Island generation</v>
      </c>
      <c r="K3904" s="70">
        <f t="shared" si="60"/>
        <v>2.2852828893815356</v>
      </c>
    </row>
    <row r="3905" spans="1:11" x14ac:dyDescent="0.25">
      <c r="A3905" s="65">
        <v>44348</v>
      </c>
      <c r="B3905" s="66" t="s">
        <v>141</v>
      </c>
      <c r="C3905" s="66" t="s">
        <v>137</v>
      </c>
      <c r="D3905" s="67">
        <v>106549.49</v>
      </c>
      <c r="E3905" s="66">
        <v>0.2994</v>
      </c>
      <c r="F3905" s="67">
        <v>31900.917305999999</v>
      </c>
      <c r="G3905" s="66" t="s">
        <v>40</v>
      </c>
      <c r="H3905" s="68">
        <v>5.8561190569702896E-7</v>
      </c>
      <c r="I3905" s="87">
        <v>1.8681556977049901E-2</v>
      </c>
      <c r="J3905" s="69" t="str">
        <f>_xlfn.XLOOKUP(SimpleBB[[#This Row],[customer_code]],'Input  - indicative charges'!$B$13:$B$69,'Input  - indicative charges'!$E$13:$E$69)</f>
        <v>North Island generation</v>
      </c>
      <c r="K3905" s="70">
        <f t="shared" si="60"/>
        <v>1.7270231477260378E-2</v>
      </c>
    </row>
    <row r="3906" spans="1:11" x14ac:dyDescent="0.25">
      <c r="A3906" s="65">
        <v>44348</v>
      </c>
      <c r="B3906" s="66" t="s">
        <v>141</v>
      </c>
      <c r="C3906" s="66" t="s">
        <v>137</v>
      </c>
      <c r="D3906" s="67">
        <v>106549.49</v>
      </c>
      <c r="E3906" s="66">
        <v>0.2994</v>
      </c>
      <c r="F3906" s="67">
        <v>31900.917305999999</v>
      </c>
      <c r="G3906" s="66" t="s">
        <v>42</v>
      </c>
      <c r="H3906" s="68">
        <v>2.2984207442560401E-2</v>
      </c>
      <c r="I3906" s="87">
        <v>733.21730096907004</v>
      </c>
      <c r="J3906" s="69" t="str">
        <f>_xlfn.XLOOKUP(SimpleBB[[#This Row],[customer_code]],'Input  - indicative charges'!$B$13:$B$69,'Input  - indicative charges'!$E$13:$E$69)</f>
        <v>South Island generation</v>
      </c>
      <c r="K3906" s="70">
        <f t="shared" si="60"/>
        <v>677.8253293568672</v>
      </c>
    </row>
    <row r="3907" spans="1:11" x14ac:dyDescent="0.25">
      <c r="A3907" s="65">
        <v>44348</v>
      </c>
      <c r="B3907" s="66" t="s">
        <v>141</v>
      </c>
      <c r="C3907" s="66" t="s">
        <v>137</v>
      </c>
      <c r="D3907" s="67">
        <v>106549.49</v>
      </c>
      <c r="E3907" s="66">
        <v>0.2994</v>
      </c>
      <c r="F3907" s="67">
        <v>31900.917305999999</v>
      </c>
      <c r="G3907" s="66" t="s">
        <v>44</v>
      </c>
      <c r="H3907" s="68">
        <v>6.3078809264069497E-8</v>
      </c>
      <c r="I3907" s="87">
        <v>2.0122718780940202E-3</v>
      </c>
      <c r="J3907" s="69" t="str">
        <f>_xlfn.XLOOKUP(SimpleBB[[#This Row],[customer_code]],'Input  - indicative charges'!$B$13:$B$69,'Input  - indicative charges'!$E$13:$E$69)</f>
        <v>Major Industrial</v>
      </c>
      <c r="K3907" s="70">
        <f t="shared" si="60"/>
        <v>1.8602518608356983E-3</v>
      </c>
    </row>
    <row r="3908" spans="1:11" x14ac:dyDescent="0.25">
      <c r="A3908" s="65">
        <v>44348</v>
      </c>
      <c r="B3908" s="66" t="s">
        <v>141</v>
      </c>
      <c r="C3908" s="66" t="s">
        <v>137</v>
      </c>
      <c r="D3908" s="67">
        <v>106549.49</v>
      </c>
      <c r="E3908" s="66">
        <v>0.2994</v>
      </c>
      <c r="F3908" s="67">
        <v>31900.917305999999</v>
      </c>
      <c r="G3908" s="66" t="s">
        <v>46</v>
      </c>
      <c r="H3908" s="68">
        <v>3.1794633113178302E-7</v>
      </c>
      <c r="I3908" s="87">
        <v>1.0142779617181101E-2</v>
      </c>
      <c r="J3908" s="69" t="str">
        <f>_xlfn.XLOOKUP(SimpleBB[[#This Row],[customer_code]],'Input  - indicative charges'!$B$13:$B$69,'Input  - indicative charges'!$E$13:$E$69)</f>
        <v>Upper South Island distributor</v>
      </c>
      <c r="K3908" s="70">
        <f t="shared" si="60"/>
        <v>9.3765285209765036E-3</v>
      </c>
    </row>
    <row r="3909" spans="1:11" x14ac:dyDescent="0.25">
      <c r="A3909" s="65">
        <v>44348</v>
      </c>
      <c r="B3909" s="66" t="s">
        <v>141</v>
      </c>
      <c r="C3909" s="66" t="s">
        <v>137</v>
      </c>
      <c r="D3909" s="67">
        <v>106549.49</v>
      </c>
      <c r="E3909" s="66">
        <v>0.2994</v>
      </c>
      <c r="F3909" s="67">
        <v>31900.917305999999</v>
      </c>
      <c r="G3909" s="66" t="s">
        <v>48</v>
      </c>
      <c r="H3909" s="68">
        <v>2.82887432516978E-2</v>
      </c>
      <c r="I3909" s="87">
        <v>902.436859163078</v>
      </c>
      <c r="J3909" s="69" t="str">
        <f>_xlfn.XLOOKUP(SimpleBB[[#This Row],[customer_code]],'Input  - indicative charges'!$B$13:$B$69,'Input  - indicative charges'!$E$13:$E$69)</f>
        <v>North Island generation</v>
      </c>
      <c r="K3909" s="70">
        <f t="shared" si="60"/>
        <v>834.26094894042023</v>
      </c>
    </row>
    <row r="3910" spans="1:11" x14ac:dyDescent="0.25">
      <c r="A3910" s="65">
        <v>44348</v>
      </c>
      <c r="B3910" s="66" t="s">
        <v>141</v>
      </c>
      <c r="C3910" s="66" t="s">
        <v>137</v>
      </c>
      <c r="D3910" s="67">
        <v>106549.49</v>
      </c>
      <c r="E3910" s="66">
        <v>0.2994</v>
      </c>
      <c r="F3910" s="67">
        <v>31900.917305999999</v>
      </c>
      <c r="G3910" s="66" t="s">
        <v>50</v>
      </c>
      <c r="H3910" s="68">
        <v>5.9600404737451098E-3</v>
      </c>
      <c r="I3910" s="87">
        <v>190.130758293355</v>
      </c>
      <c r="J3910" s="69" t="str">
        <f>_xlfn.XLOOKUP(SimpleBB[[#This Row],[customer_code]],'Input  - indicative charges'!$B$13:$B$69,'Input  - indicative charges'!$E$13:$E$69)</f>
        <v>North Island generation</v>
      </c>
      <c r="K3910" s="70">
        <f t="shared" si="60"/>
        <v>175.76705253781338</v>
      </c>
    </row>
    <row r="3911" spans="1:11" x14ac:dyDescent="0.25">
      <c r="A3911" s="65">
        <v>44348</v>
      </c>
      <c r="B3911" s="66" t="s">
        <v>141</v>
      </c>
      <c r="C3911" s="66" t="s">
        <v>137</v>
      </c>
      <c r="D3911" s="67">
        <v>106549.49</v>
      </c>
      <c r="E3911" s="66">
        <v>0.2994</v>
      </c>
      <c r="F3911" s="67">
        <v>31900.917305999999</v>
      </c>
      <c r="G3911" s="66" t="s">
        <v>52</v>
      </c>
      <c r="H3911" s="68">
        <v>1.2035396338340901E-2</v>
      </c>
      <c r="I3911" s="87">
        <v>383.94018333435002</v>
      </c>
      <c r="J3911" s="69" t="str">
        <f>_xlfn.XLOOKUP(SimpleBB[[#This Row],[customer_code]],'Input  - indicative charges'!$B$13:$B$69,'Input  - indicative charges'!$E$13:$E$69)</f>
        <v>North Island generation</v>
      </c>
      <c r="K3911" s="70">
        <f t="shared" si="60"/>
        <v>354.93486157239477</v>
      </c>
    </row>
    <row r="3912" spans="1:11" x14ac:dyDescent="0.25">
      <c r="A3912" s="65">
        <v>44348</v>
      </c>
      <c r="B3912" s="66" t="s">
        <v>141</v>
      </c>
      <c r="C3912" s="66" t="s">
        <v>137</v>
      </c>
      <c r="D3912" s="67">
        <v>106549.49</v>
      </c>
      <c r="E3912" s="66">
        <v>0.2994</v>
      </c>
      <c r="F3912" s="67">
        <v>31900.917305999999</v>
      </c>
      <c r="G3912" s="66" t="s">
        <v>54</v>
      </c>
      <c r="H3912" s="68">
        <v>2.46315437651476E-8</v>
      </c>
      <c r="I3912" s="87">
        <v>7.8576884077109299E-4</v>
      </c>
      <c r="J3912" s="69" t="str">
        <f>_xlfn.XLOOKUP(SimpleBB[[#This Row],[customer_code]],'Input  - indicative charges'!$B$13:$B$69,'Input  - indicative charges'!$E$13:$E$69)</f>
        <v>Upper South Island distributor</v>
      </c>
      <c r="K3912" s="70">
        <f t="shared" si="60"/>
        <v>7.2640678635118238E-4</v>
      </c>
    </row>
    <row r="3913" spans="1:11" x14ac:dyDescent="0.25">
      <c r="A3913" s="65">
        <v>44348</v>
      </c>
      <c r="B3913" s="66" t="s">
        <v>141</v>
      </c>
      <c r="C3913" s="66" t="s">
        <v>137</v>
      </c>
      <c r="D3913" s="67">
        <v>106549.49</v>
      </c>
      <c r="E3913" s="66">
        <v>0.2994</v>
      </c>
      <c r="F3913" s="67">
        <v>31900.917305999999</v>
      </c>
      <c r="G3913" s="66" t="s">
        <v>56</v>
      </c>
      <c r="H3913" s="68">
        <v>2.7451225860672601E-6</v>
      </c>
      <c r="I3913" s="87">
        <v>8.7571928612964506E-2</v>
      </c>
      <c r="J3913" s="69" t="str">
        <f>_xlfn.XLOOKUP(SimpleBB[[#This Row],[customer_code]],'Input  - indicative charges'!$B$13:$B$69,'Input  - indicative charges'!$E$13:$E$69)</f>
        <v>Upper North Island distributor</v>
      </c>
      <c r="K3913" s="70">
        <f t="shared" si="60"/>
        <v>8.095617939735808E-2</v>
      </c>
    </row>
    <row r="3914" spans="1:11" x14ac:dyDescent="0.25">
      <c r="A3914" s="65">
        <v>44348</v>
      </c>
      <c r="B3914" s="66" t="s">
        <v>141</v>
      </c>
      <c r="C3914" s="66" t="s">
        <v>137</v>
      </c>
      <c r="D3914" s="67">
        <v>106549.49</v>
      </c>
      <c r="E3914" s="66">
        <v>0.2994</v>
      </c>
      <c r="F3914" s="67">
        <v>31900.917305999999</v>
      </c>
      <c r="G3914" s="66" t="s">
        <v>58</v>
      </c>
      <c r="H3914" s="68">
        <v>7.4282055081160998E-3</v>
      </c>
      <c r="I3914" s="87">
        <v>236.96656964638501</v>
      </c>
      <c r="J3914" s="69" t="str">
        <f>_xlfn.XLOOKUP(SimpleBB[[#This Row],[customer_code]],'Input  - indicative charges'!$B$13:$B$69,'Input  - indicative charges'!$E$13:$E$69)</f>
        <v>North Island generation</v>
      </c>
      <c r="K3914" s="70">
        <f t="shared" si="60"/>
        <v>219.06458413466103</v>
      </c>
    </row>
    <row r="3915" spans="1:11" x14ac:dyDescent="0.25">
      <c r="A3915" s="65">
        <v>44348</v>
      </c>
      <c r="B3915" s="66" t="s">
        <v>141</v>
      </c>
      <c r="C3915" s="66" t="s">
        <v>137</v>
      </c>
      <c r="D3915" s="67">
        <v>106549.49</v>
      </c>
      <c r="E3915" s="66">
        <v>0.2994</v>
      </c>
      <c r="F3915" s="67">
        <v>31900.917305999999</v>
      </c>
      <c r="G3915" s="66" t="s">
        <v>60</v>
      </c>
      <c r="H3915" s="68">
        <v>1.9525214734623701E-6</v>
      </c>
      <c r="I3915" s="87">
        <v>6.2287226063112502E-2</v>
      </c>
      <c r="J3915" s="69" t="str">
        <f>_xlfn.XLOOKUP(SimpleBB[[#This Row],[customer_code]],'Input  - indicative charges'!$B$13:$B$69,'Input  - indicative charges'!$E$13:$E$69)</f>
        <v>Major Industrial</v>
      </c>
      <c r="K3915" s="70">
        <f t="shared" si="60"/>
        <v>5.7581646621205233E-2</v>
      </c>
    </row>
    <row r="3916" spans="1:11" x14ac:dyDescent="0.25">
      <c r="A3916" s="65">
        <v>44348</v>
      </c>
      <c r="B3916" s="66" t="s">
        <v>141</v>
      </c>
      <c r="C3916" s="66" t="s">
        <v>137</v>
      </c>
      <c r="D3916" s="67">
        <v>106549.49</v>
      </c>
      <c r="E3916" s="66">
        <v>0.2994</v>
      </c>
      <c r="F3916" s="67">
        <v>31900.917305999999</v>
      </c>
      <c r="G3916" s="66" t="s">
        <v>62</v>
      </c>
      <c r="H3916" s="68">
        <v>9.3056731654792301E-7</v>
      </c>
      <c r="I3916" s="87">
        <v>2.9685951012861599E-2</v>
      </c>
      <c r="J3916" s="69" t="str">
        <f>_xlfn.XLOOKUP(SimpleBB[[#This Row],[customer_code]],'Input  - indicative charges'!$B$13:$B$69,'Input  - indicative charges'!$E$13:$E$69)</f>
        <v>Major Industrial</v>
      </c>
      <c r="K3916" s="70">
        <f t="shared" si="60"/>
        <v>2.7443282497521915E-2</v>
      </c>
    </row>
    <row r="3917" spans="1:11" x14ac:dyDescent="0.25">
      <c r="A3917" s="65">
        <v>44348</v>
      </c>
      <c r="B3917" s="66" t="s">
        <v>141</v>
      </c>
      <c r="C3917" s="66" t="s">
        <v>137</v>
      </c>
      <c r="D3917" s="67">
        <v>106549.49</v>
      </c>
      <c r="E3917" s="66">
        <v>0.2994</v>
      </c>
      <c r="F3917" s="67">
        <v>31900.917305999999</v>
      </c>
      <c r="G3917" s="66" t="s">
        <v>64</v>
      </c>
      <c r="H3917" s="68">
        <v>6.7121426283920394E-8</v>
      </c>
      <c r="I3917" s="87">
        <v>2.1412350693441199E-3</v>
      </c>
      <c r="J3917" s="69" t="str">
        <f>_xlfn.XLOOKUP(SimpleBB[[#This Row],[customer_code]],'Input  - indicative charges'!$B$13:$B$69,'Input  - indicative charges'!$E$13:$E$69)</f>
        <v>Major Industrial</v>
      </c>
      <c r="K3917" s="70">
        <f t="shared" si="60"/>
        <v>1.9794723394966334E-3</v>
      </c>
    </row>
    <row r="3918" spans="1:11" x14ac:dyDescent="0.25">
      <c r="A3918" s="65">
        <v>44348</v>
      </c>
      <c r="B3918" s="66" t="s">
        <v>141</v>
      </c>
      <c r="C3918" s="66" t="s">
        <v>137</v>
      </c>
      <c r="D3918" s="67">
        <v>106549.49</v>
      </c>
      <c r="E3918" s="66">
        <v>0.2994</v>
      </c>
      <c r="F3918" s="67">
        <v>31900.917305999999</v>
      </c>
      <c r="G3918" s="66" t="s">
        <v>66</v>
      </c>
      <c r="H3918" s="68">
        <v>1.66390972012356E-6</v>
      </c>
      <c r="I3918" s="87">
        <v>5.30802463863113E-2</v>
      </c>
      <c r="J3918" s="69" t="str">
        <f>_xlfn.XLOOKUP(SimpleBB[[#This Row],[customer_code]],'Input  - indicative charges'!$B$13:$B$69,'Input  - indicative charges'!$E$13:$E$69)</f>
        <v>Upper South Island distributor</v>
      </c>
      <c r="K3918" s="70">
        <f t="shared" ref="K3918:K3981" si="61">I3918*$L$9</f>
        <v>4.9070221667700191E-2</v>
      </c>
    </row>
    <row r="3919" spans="1:11" x14ac:dyDescent="0.25">
      <c r="A3919" s="65">
        <v>44348</v>
      </c>
      <c r="B3919" s="66" t="s">
        <v>141</v>
      </c>
      <c r="C3919" s="66" t="s">
        <v>137</v>
      </c>
      <c r="D3919" s="67">
        <v>106549.49</v>
      </c>
      <c r="E3919" s="66">
        <v>0.2994</v>
      </c>
      <c r="F3919" s="67">
        <v>31900.917305999999</v>
      </c>
      <c r="G3919" s="66" t="s">
        <v>68</v>
      </c>
      <c r="H3919" s="68">
        <v>8.0698685026181997E-3</v>
      </c>
      <c r="I3919" s="87">
        <v>257.436207772317</v>
      </c>
      <c r="J3919" s="69" t="str">
        <f>_xlfn.XLOOKUP(SimpleBB[[#This Row],[customer_code]],'Input  - indicative charges'!$B$13:$B$69,'Input  - indicative charges'!$E$13:$E$69)</f>
        <v>Major Industrial</v>
      </c>
      <c r="K3919" s="70">
        <f t="shared" si="61"/>
        <v>237.98781355953659</v>
      </c>
    </row>
    <row r="3920" spans="1:11" x14ac:dyDescent="0.25">
      <c r="A3920" s="65">
        <v>44348</v>
      </c>
      <c r="B3920" s="66" t="s">
        <v>141</v>
      </c>
      <c r="C3920" s="66" t="s">
        <v>137</v>
      </c>
      <c r="D3920" s="67">
        <v>106549.49</v>
      </c>
      <c r="E3920" s="66">
        <v>0.2994</v>
      </c>
      <c r="F3920" s="67">
        <v>31900.917305999999</v>
      </c>
      <c r="G3920" s="66" t="s">
        <v>70</v>
      </c>
      <c r="H3920" s="68">
        <v>6.1264729693454994E-5</v>
      </c>
      <c r="I3920" s="87">
        <v>1.95440107572535</v>
      </c>
      <c r="J3920" s="69" t="str">
        <f>_xlfn.XLOOKUP(SimpleBB[[#This Row],[customer_code]],'Input  - indicative charges'!$B$13:$B$69,'Input  - indicative charges'!$E$13:$E$69)</f>
        <v>Lower North Island distributor</v>
      </c>
      <c r="K3920" s="70">
        <f t="shared" si="61"/>
        <v>1.8067529927322783</v>
      </c>
    </row>
    <row r="3921" spans="1:11" x14ac:dyDescent="0.25">
      <c r="A3921" s="65">
        <v>44348</v>
      </c>
      <c r="B3921" s="66" t="s">
        <v>141</v>
      </c>
      <c r="C3921" s="66" t="s">
        <v>137</v>
      </c>
      <c r="D3921" s="67">
        <v>106549.49</v>
      </c>
      <c r="E3921" s="66">
        <v>0.2994</v>
      </c>
      <c r="F3921" s="67">
        <v>31900.917305999999</v>
      </c>
      <c r="G3921" s="66" t="s">
        <v>72</v>
      </c>
      <c r="H3921" s="68">
        <v>3.21340282568191E-5</v>
      </c>
      <c r="I3921" s="87">
        <v>1.0251049781294499</v>
      </c>
      <c r="J3921" s="69" t="str">
        <f>_xlfn.XLOOKUP(SimpleBB[[#This Row],[customer_code]],'Input  - indicative charges'!$B$13:$B$69,'Input  - indicative charges'!$E$13:$E$69)</f>
        <v>Lower South Island distributor</v>
      </c>
      <c r="K3921" s="70">
        <f t="shared" si="61"/>
        <v>0.94766192574507957</v>
      </c>
    </row>
    <row r="3922" spans="1:11" x14ac:dyDescent="0.25">
      <c r="A3922" s="65">
        <v>44348</v>
      </c>
      <c r="B3922" s="66" t="s">
        <v>141</v>
      </c>
      <c r="C3922" s="66" t="s">
        <v>137</v>
      </c>
      <c r="D3922" s="67">
        <v>106549.49</v>
      </c>
      <c r="E3922" s="66">
        <v>0.2994</v>
      </c>
      <c r="F3922" s="67">
        <v>31900.917305999999</v>
      </c>
      <c r="G3922" s="66" t="s">
        <v>74</v>
      </c>
      <c r="H3922" s="68">
        <v>1.1664187010111799E-8</v>
      </c>
      <c r="I3922" s="87">
        <v>3.7209826525129799E-4</v>
      </c>
      <c r="J3922" s="69" t="str">
        <f>_xlfn.XLOOKUP(SimpleBB[[#This Row],[customer_code]],'Input  - indicative charges'!$B$13:$B$69,'Input  - indicative charges'!$E$13:$E$69)</f>
        <v>Major Industrial</v>
      </c>
      <c r="K3922" s="70">
        <f t="shared" si="61"/>
        <v>3.4398755848195607E-4</v>
      </c>
    </row>
    <row r="3923" spans="1:11" x14ac:dyDescent="0.25">
      <c r="A3923" s="65">
        <v>44348</v>
      </c>
      <c r="B3923" s="66" t="s">
        <v>141</v>
      </c>
      <c r="C3923" s="66" t="s">
        <v>137</v>
      </c>
      <c r="D3923" s="67">
        <v>106549.49</v>
      </c>
      <c r="E3923" s="66">
        <v>0.2994</v>
      </c>
      <c r="F3923" s="67">
        <v>31900.917305999999</v>
      </c>
      <c r="G3923" s="66" t="s">
        <v>76</v>
      </c>
      <c r="H3923" s="68">
        <v>1.06612384328505E-7</v>
      </c>
      <c r="I3923" s="87">
        <v>3.40103285625914E-3</v>
      </c>
      <c r="J3923" s="69" t="str">
        <f>_xlfn.XLOOKUP(SimpleBB[[#This Row],[customer_code]],'Input  - indicative charges'!$B$13:$B$69,'Input  - indicative charges'!$E$13:$E$69)</f>
        <v>Lower North Island distributor</v>
      </c>
      <c r="K3923" s="70">
        <f t="shared" si="61"/>
        <v>3.1440968630998315E-3</v>
      </c>
    </row>
    <row r="3924" spans="1:11" x14ac:dyDescent="0.25">
      <c r="A3924" s="65">
        <v>44348</v>
      </c>
      <c r="B3924" s="66" t="s">
        <v>141</v>
      </c>
      <c r="C3924" s="66" t="s">
        <v>137</v>
      </c>
      <c r="D3924" s="67">
        <v>106549.49</v>
      </c>
      <c r="E3924" s="66">
        <v>0.2994</v>
      </c>
      <c r="F3924" s="67">
        <v>31900.917305999999</v>
      </c>
      <c r="G3924" s="66" t="s">
        <v>78</v>
      </c>
      <c r="H3924" s="68">
        <v>3.7454776790624398E-9</v>
      </c>
      <c r="I3924" s="87">
        <v>1.1948417371123901E-4</v>
      </c>
      <c r="J3924" s="69" t="str">
        <f>_xlfn.XLOOKUP(SimpleBB[[#This Row],[customer_code]],'Input  - indicative charges'!$B$13:$B$69,'Input  - indicative charges'!$E$13:$E$69)</f>
        <v>North Island generation</v>
      </c>
      <c r="K3924" s="70">
        <f t="shared" si="61"/>
        <v>1.1045756734287719E-4</v>
      </c>
    </row>
    <row r="3925" spans="1:11" x14ac:dyDescent="0.25">
      <c r="A3925" s="65">
        <v>44348</v>
      </c>
      <c r="B3925" s="66" t="s">
        <v>141</v>
      </c>
      <c r="C3925" s="66" t="s">
        <v>137</v>
      </c>
      <c r="D3925" s="67">
        <v>106549.49</v>
      </c>
      <c r="E3925" s="66">
        <v>0.2994</v>
      </c>
      <c r="F3925" s="67">
        <v>31900.917305999999</v>
      </c>
      <c r="G3925" s="66" t="s">
        <v>80</v>
      </c>
      <c r="H3925" s="68">
        <v>9.0383910740826697E-10</v>
      </c>
      <c r="I3925" s="87">
        <v>2.8833296623359999E-5</v>
      </c>
      <c r="J3925" s="69" t="str">
        <f>_xlfn.XLOOKUP(SimpleBB[[#This Row],[customer_code]],'Input  - indicative charges'!$B$13:$B$69,'Input  - indicative charges'!$E$13:$E$69)</f>
        <v>Major Industrial</v>
      </c>
      <c r="K3925" s="70">
        <f t="shared" si="61"/>
        <v>2.6655043128882303E-5</v>
      </c>
    </row>
    <row r="3926" spans="1:11" x14ac:dyDescent="0.25">
      <c r="A3926" s="65">
        <v>44348</v>
      </c>
      <c r="B3926" s="66" t="s">
        <v>141</v>
      </c>
      <c r="C3926" s="66" t="s">
        <v>137</v>
      </c>
      <c r="D3926" s="67">
        <v>106549.49</v>
      </c>
      <c r="E3926" s="66">
        <v>0.2994</v>
      </c>
      <c r="F3926" s="67">
        <v>31900.917305999999</v>
      </c>
      <c r="G3926" s="66" t="s">
        <v>82</v>
      </c>
      <c r="H3926" s="68">
        <v>4.1557821467771202E-4</v>
      </c>
      <c r="I3926" s="87">
        <v>13.257326260608799</v>
      </c>
      <c r="J3926" s="69" t="str">
        <f>_xlfn.XLOOKUP(SimpleBB[[#This Row],[customer_code]],'Input  - indicative charges'!$B$13:$B$69,'Input  - indicative charges'!$E$13:$E$69)</f>
        <v>Major Industrial</v>
      </c>
      <c r="K3926" s="70">
        <f t="shared" si="61"/>
        <v>12.255782190507361</v>
      </c>
    </row>
    <row r="3927" spans="1:11" x14ac:dyDescent="0.25">
      <c r="A3927" s="65">
        <v>44348</v>
      </c>
      <c r="B3927" s="66" t="s">
        <v>141</v>
      </c>
      <c r="C3927" s="66" t="s">
        <v>137</v>
      </c>
      <c r="D3927" s="67">
        <v>106549.49</v>
      </c>
      <c r="E3927" s="66">
        <v>0.2994</v>
      </c>
      <c r="F3927" s="67">
        <v>31900.917305999999</v>
      </c>
      <c r="G3927" s="66" t="s">
        <v>84</v>
      </c>
      <c r="H3927" s="68">
        <v>3.7599193639530998E-11</v>
      </c>
      <c r="I3927" s="87">
        <v>1.19944876706696E-6</v>
      </c>
      <c r="J3927" s="69" t="str">
        <f>_xlfn.XLOOKUP(SimpleBB[[#This Row],[customer_code]],'Input  - indicative charges'!$B$13:$B$69,'Input  - indicative charges'!$E$13:$E$69)</f>
        <v>Major Industrial</v>
      </c>
      <c r="K3927" s="70">
        <f t="shared" si="61"/>
        <v>1.1088346585784486E-6</v>
      </c>
    </row>
    <row r="3928" spans="1:11" x14ac:dyDescent="0.25">
      <c r="A3928" s="65">
        <v>44348</v>
      </c>
      <c r="B3928" s="66" t="s">
        <v>141</v>
      </c>
      <c r="C3928" s="66" t="s">
        <v>137</v>
      </c>
      <c r="D3928" s="67">
        <v>106549.49</v>
      </c>
      <c r="E3928" s="66">
        <v>0.2994</v>
      </c>
      <c r="F3928" s="67">
        <v>31900.917305999999</v>
      </c>
      <c r="G3928" s="66" t="s">
        <v>86</v>
      </c>
      <c r="H3928" s="68">
        <v>4.33076465568207E-5</v>
      </c>
      <c r="I3928" s="87">
        <v>1.38155365152661</v>
      </c>
      <c r="J3928" s="69" t="str">
        <f>_xlfn.XLOOKUP(SimpleBB[[#This Row],[customer_code]],'Input  - indicative charges'!$B$13:$B$69,'Input  - indicative charges'!$E$13:$E$69)</f>
        <v>North Island generation</v>
      </c>
      <c r="K3928" s="70">
        <f t="shared" si="61"/>
        <v>1.2771821636403395</v>
      </c>
    </row>
    <row r="3929" spans="1:11" x14ac:dyDescent="0.25">
      <c r="A3929" s="65">
        <v>44348</v>
      </c>
      <c r="B3929" s="66" t="s">
        <v>141</v>
      </c>
      <c r="C3929" s="66" t="s">
        <v>137</v>
      </c>
      <c r="D3929" s="67">
        <v>106549.49</v>
      </c>
      <c r="E3929" s="66">
        <v>0.2994</v>
      </c>
      <c r="F3929" s="67">
        <v>31900.917305999999</v>
      </c>
      <c r="G3929" s="66" t="s">
        <v>88</v>
      </c>
      <c r="H3929" s="68">
        <v>4.3223716949232502E-3</v>
      </c>
      <c r="I3929" s="87">
        <v>137.887622005541</v>
      </c>
      <c r="J3929" s="69" t="str">
        <f>_xlfn.XLOOKUP(SimpleBB[[#This Row],[customer_code]],'Input  - indicative charges'!$B$13:$B$69,'Input  - indicative charges'!$E$13:$E$69)</f>
        <v>North Island generation</v>
      </c>
      <c r="K3929" s="70">
        <f t="shared" si="61"/>
        <v>127.47070026390948</v>
      </c>
    </row>
    <row r="3930" spans="1:11" x14ac:dyDescent="0.25">
      <c r="A3930" s="65">
        <v>44348</v>
      </c>
      <c r="B3930" s="66" t="s">
        <v>141</v>
      </c>
      <c r="C3930" s="66" t="s">
        <v>137</v>
      </c>
      <c r="D3930" s="67">
        <v>106549.49</v>
      </c>
      <c r="E3930" s="66">
        <v>0.2994</v>
      </c>
      <c r="F3930" s="67">
        <v>31900.917305999999</v>
      </c>
      <c r="G3930" s="66" t="s">
        <v>90</v>
      </c>
      <c r="H3930" s="68">
        <v>3.0599943625313599E-7</v>
      </c>
      <c r="I3930" s="87">
        <v>9.7616627115939304E-3</v>
      </c>
      <c r="J3930" s="69" t="str">
        <f>_xlfn.XLOOKUP(SimpleBB[[#This Row],[customer_code]],'Input  - indicative charges'!$B$13:$B$69,'Input  - indicative charges'!$E$13:$E$69)</f>
        <v>Upper South Island distributor</v>
      </c>
      <c r="K3930" s="70">
        <f t="shared" si="61"/>
        <v>9.0242036485114578E-3</v>
      </c>
    </row>
    <row r="3931" spans="1:11" x14ac:dyDescent="0.25">
      <c r="A3931" s="65">
        <v>44348</v>
      </c>
      <c r="B3931" s="66" t="s">
        <v>141</v>
      </c>
      <c r="C3931" s="66" t="s">
        <v>137</v>
      </c>
      <c r="D3931" s="67">
        <v>106549.49</v>
      </c>
      <c r="E3931" s="66">
        <v>0.2994</v>
      </c>
      <c r="F3931" s="67">
        <v>31900.917305999999</v>
      </c>
      <c r="G3931" s="66" t="s">
        <v>92</v>
      </c>
      <c r="H3931" s="68">
        <v>4.1037313164120599E-5</v>
      </c>
      <c r="I3931" s="87">
        <v>1.30912793370903</v>
      </c>
      <c r="J3931" s="69" t="str">
        <f>_xlfn.XLOOKUP(SimpleBB[[#This Row],[customer_code]],'Input  - indicative charges'!$B$13:$B$69,'Input  - indicative charges'!$E$13:$E$69)</f>
        <v>North Island generation</v>
      </c>
      <c r="K3931" s="70">
        <f t="shared" si="61"/>
        <v>1.2102279524280217</v>
      </c>
    </row>
    <row r="3932" spans="1:11" x14ac:dyDescent="0.25">
      <c r="A3932" s="65">
        <v>44348</v>
      </c>
      <c r="B3932" s="66" t="s">
        <v>141</v>
      </c>
      <c r="C3932" s="66" t="s">
        <v>137</v>
      </c>
      <c r="D3932" s="67">
        <v>106549.49</v>
      </c>
      <c r="E3932" s="66">
        <v>0.2994</v>
      </c>
      <c r="F3932" s="67">
        <v>31900.917305999999</v>
      </c>
      <c r="G3932" s="66" t="s">
        <v>94</v>
      </c>
      <c r="H3932" s="68">
        <v>2.1735105758620299E-4</v>
      </c>
      <c r="I3932" s="87">
        <v>6.9336981144291201</v>
      </c>
      <c r="J3932" s="69" t="str">
        <f>_xlfn.XLOOKUP(SimpleBB[[#This Row],[customer_code]],'Input  - indicative charges'!$B$13:$B$69,'Input  - indicative charges'!$E$13:$E$69)</f>
        <v>North Island generation</v>
      </c>
      <c r="K3932" s="70">
        <f t="shared" si="61"/>
        <v>6.4098817661045135</v>
      </c>
    </row>
    <row r="3933" spans="1:11" x14ac:dyDescent="0.25">
      <c r="A3933" s="65">
        <v>44348</v>
      </c>
      <c r="B3933" s="66" t="s">
        <v>141</v>
      </c>
      <c r="C3933" s="66" t="s">
        <v>137</v>
      </c>
      <c r="D3933" s="67">
        <v>106549.49</v>
      </c>
      <c r="E3933" s="66">
        <v>0.2994</v>
      </c>
      <c r="F3933" s="67">
        <v>31900.917305999999</v>
      </c>
      <c r="G3933" s="66" t="s">
        <v>96</v>
      </c>
      <c r="H3933" s="68">
        <v>3.1690771712125099E-7</v>
      </c>
      <c r="I3933" s="87">
        <v>1.01096468775182E-2</v>
      </c>
      <c r="J3933" s="69" t="str">
        <f>_xlfn.XLOOKUP(SimpleBB[[#This Row],[customer_code]],'Input  - indicative charges'!$B$13:$B$69,'Input  - indicative charges'!$E$13:$E$69)</f>
        <v>Upper North Island distributor</v>
      </c>
      <c r="K3933" s="70">
        <f t="shared" si="61"/>
        <v>9.3458988425103549E-3</v>
      </c>
    </row>
    <row r="3934" spans="1:11" x14ac:dyDescent="0.25">
      <c r="A3934" s="65">
        <v>44348</v>
      </c>
      <c r="B3934" s="66" t="s">
        <v>141</v>
      </c>
      <c r="C3934" s="66" t="s">
        <v>137</v>
      </c>
      <c r="D3934" s="67">
        <v>106549.49</v>
      </c>
      <c r="E3934" s="66">
        <v>0.2994</v>
      </c>
      <c r="F3934" s="67">
        <v>31900.917305999999</v>
      </c>
      <c r="G3934" s="66" t="s">
        <v>98</v>
      </c>
      <c r="H3934" s="68">
        <v>3.3499819994124899E-6</v>
      </c>
      <c r="I3934" s="87">
        <v>0.106867498739846</v>
      </c>
      <c r="J3934" s="69" t="str">
        <f>_xlfn.XLOOKUP(SimpleBB[[#This Row],[customer_code]],'Input  - indicative charges'!$B$13:$B$69,'Input  - indicative charges'!$E$13:$E$69)</f>
        <v>Major Industrial</v>
      </c>
      <c r="K3934" s="70">
        <f t="shared" si="61"/>
        <v>9.8794037504491991E-2</v>
      </c>
    </row>
    <row r="3935" spans="1:11" x14ac:dyDescent="0.25">
      <c r="A3935" s="65">
        <v>44348</v>
      </c>
      <c r="B3935" s="66" t="s">
        <v>141</v>
      </c>
      <c r="C3935" s="66" t="s">
        <v>137</v>
      </c>
      <c r="D3935" s="67">
        <v>106549.49</v>
      </c>
      <c r="E3935" s="66">
        <v>0.2994</v>
      </c>
      <c r="F3935" s="67">
        <v>31900.917305999999</v>
      </c>
      <c r="G3935" s="66" t="s">
        <v>100</v>
      </c>
      <c r="H3935" s="68">
        <v>1.67038683571495E-4</v>
      </c>
      <c r="I3935" s="87">
        <v>5.3286872315173701</v>
      </c>
      <c r="J3935" s="69" t="str">
        <f>_xlfn.XLOOKUP(SimpleBB[[#This Row],[customer_code]],'Input  - indicative charges'!$B$13:$B$69,'Input  - indicative charges'!$E$13:$E$69)</f>
        <v>North Island generation</v>
      </c>
      <c r="K3935" s="70">
        <f t="shared" si="61"/>
        <v>4.9261237739060917</v>
      </c>
    </row>
    <row r="3936" spans="1:11" x14ac:dyDescent="0.25">
      <c r="A3936" s="65">
        <v>44348</v>
      </c>
      <c r="B3936" s="66" t="s">
        <v>141</v>
      </c>
      <c r="C3936" s="66" t="s">
        <v>137</v>
      </c>
      <c r="D3936" s="67">
        <v>106549.49</v>
      </c>
      <c r="E3936" s="66">
        <v>0.2994</v>
      </c>
      <c r="F3936" s="67">
        <v>31900.917305999999</v>
      </c>
      <c r="G3936" s="66" t="s">
        <v>102</v>
      </c>
      <c r="H3936" s="68">
        <v>1.0457648128941899E-3</v>
      </c>
      <c r="I3936" s="87">
        <v>33.360856817662103</v>
      </c>
      <c r="J3936" s="69" t="str">
        <f>_xlfn.XLOOKUP(SimpleBB[[#This Row],[customer_code]],'Input  - indicative charges'!$B$13:$B$69,'Input  - indicative charges'!$E$13:$E$69)</f>
        <v>Lower North Island distributor</v>
      </c>
      <c r="K3936" s="70">
        <f t="shared" si="61"/>
        <v>30.840562177368753</v>
      </c>
    </row>
    <row r="3937" spans="1:11" x14ac:dyDescent="0.25">
      <c r="A3937" s="65">
        <v>44348</v>
      </c>
      <c r="B3937" s="66" t="s">
        <v>141</v>
      </c>
      <c r="C3937" s="66" t="s">
        <v>137</v>
      </c>
      <c r="D3937" s="67">
        <v>106549.49</v>
      </c>
      <c r="E3937" s="66">
        <v>0.2994</v>
      </c>
      <c r="F3937" s="67">
        <v>31900.917305999999</v>
      </c>
      <c r="G3937" s="66" t="s">
        <v>104</v>
      </c>
      <c r="H3937" s="68">
        <v>0.41066629180034903</v>
      </c>
      <c r="I3937" s="87">
        <v>13100.631415084599</v>
      </c>
      <c r="J3937" s="69" t="str">
        <f>_xlfn.XLOOKUP(SimpleBB[[#This Row],[customer_code]],'Input  - indicative charges'!$B$13:$B$69,'Input  - indicative charges'!$E$13:$E$69)</f>
        <v>Lower North Island distributor</v>
      </c>
      <c r="K3937" s="70">
        <f t="shared" si="61"/>
        <v>12110.92508588696</v>
      </c>
    </row>
    <row r="3938" spans="1:11" x14ac:dyDescent="0.25">
      <c r="A3938" s="65">
        <v>44348</v>
      </c>
      <c r="B3938" s="66" t="s">
        <v>141</v>
      </c>
      <c r="C3938" s="66" t="s">
        <v>137</v>
      </c>
      <c r="D3938" s="67">
        <v>106549.49</v>
      </c>
      <c r="E3938" s="66">
        <v>0.2994</v>
      </c>
      <c r="F3938" s="67">
        <v>31900.917305999999</v>
      </c>
      <c r="G3938" s="66" t="s">
        <v>106</v>
      </c>
      <c r="H3938" s="68">
        <v>1.8903739008600501E-5</v>
      </c>
      <c r="I3938" s="87">
        <v>0.60304661488757105</v>
      </c>
      <c r="J3938" s="69" t="str">
        <f>_xlfn.XLOOKUP(SimpleBB[[#This Row],[customer_code]],'Input  - indicative charges'!$B$13:$B$69,'Input  - indicative charges'!$E$13:$E$69)</f>
        <v>Upper North Island distributor</v>
      </c>
      <c r="K3938" s="70">
        <f t="shared" si="61"/>
        <v>0.55748857782469974</v>
      </c>
    </row>
    <row r="3939" spans="1:11" x14ac:dyDescent="0.25">
      <c r="A3939" s="65">
        <v>44348</v>
      </c>
      <c r="B3939" s="66" t="s">
        <v>141</v>
      </c>
      <c r="C3939" s="66" t="s">
        <v>137</v>
      </c>
      <c r="D3939" s="67">
        <v>106549.49</v>
      </c>
      <c r="E3939" s="66">
        <v>0.2994</v>
      </c>
      <c r="F3939" s="67">
        <v>31900.917305999999</v>
      </c>
      <c r="G3939" s="66" t="s">
        <v>108</v>
      </c>
      <c r="H3939" s="68">
        <v>4.9171876736926802E-7</v>
      </c>
      <c r="I3939" s="87">
        <v>1.5686279735655201E-2</v>
      </c>
      <c r="J3939" s="69" t="str">
        <f>_xlfn.XLOOKUP(SimpleBB[[#This Row],[customer_code]],'Input  - indicative charges'!$B$13:$B$69,'Input  - indicative charges'!$E$13:$E$69)</f>
        <v>Lower North Island distributor</v>
      </c>
      <c r="K3939" s="70">
        <f t="shared" si="61"/>
        <v>1.450123682863419E-2</v>
      </c>
    </row>
    <row r="3940" spans="1:11" x14ac:dyDescent="0.25">
      <c r="A3940" s="65">
        <v>44348</v>
      </c>
      <c r="B3940" s="66" t="s">
        <v>141</v>
      </c>
      <c r="C3940" s="66" t="s">
        <v>137</v>
      </c>
      <c r="D3940" s="67">
        <v>106549.49</v>
      </c>
      <c r="E3940" s="66">
        <v>0.2994</v>
      </c>
      <c r="F3940" s="67">
        <v>31900.917305999999</v>
      </c>
      <c r="G3940" s="66" t="s">
        <v>110</v>
      </c>
      <c r="H3940" s="68">
        <v>1.24348361933616E-7</v>
      </c>
      <c r="I3940" s="87">
        <v>3.96682681118086E-3</v>
      </c>
      <c r="J3940" s="69" t="str">
        <f>_xlfn.XLOOKUP(SimpleBB[[#This Row],[customer_code]],'Input  - indicative charges'!$B$13:$B$69,'Input  - indicative charges'!$E$13:$E$69)</f>
        <v>Lower South Island distributor</v>
      </c>
      <c r="K3940" s="70">
        <f t="shared" si="61"/>
        <v>3.6671470875504373E-3</v>
      </c>
    </row>
    <row r="3941" spans="1:11" x14ac:dyDescent="0.25">
      <c r="A3941" s="65">
        <v>44348</v>
      </c>
      <c r="B3941" s="66" t="s">
        <v>141</v>
      </c>
      <c r="C3941" s="66" t="s">
        <v>137</v>
      </c>
      <c r="D3941" s="67">
        <v>106549.49</v>
      </c>
      <c r="E3941" s="66">
        <v>0.2994</v>
      </c>
      <c r="F3941" s="67">
        <v>31900.917305999999</v>
      </c>
      <c r="G3941" s="66" t="s">
        <v>112</v>
      </c>
      <c r="H3941" s="68">
        <v>3.5706548784148599E-3</v>
      </c>
      <c r="I3941" s="87">
        <v>113.907166004578</v>
      </c>
      <c r="J3941" s="69" t="str">
        <f>_xlfn.XLOOKUP(SimpleBB[[#This Row],[customer_code]],'Input  - indicative charges'!$B$13:$B$69,'Input  - indicative charges'!$E$13:$E$69)</f>
        <v>North Island generation</v>
      </c>
      <c r="K3941" s="70">
        <f t="shared" si="61"/>
        <v>105.30188282670844</v>
      </c>
    </row>
    <row r="3942" spans="1:11" x14ac:dyDescent="0.25">
      <c r="A3942" s="65">
        <v>44348</v>
      </c>
      <c r="B3942" s="66" t="s">
        <v>141</v>
      </c>
      <c r="C3942" s="66" t="s">
        <v>137</v>
      </c>
      <c r="D3942" s="67">
        <v>106549.49</v>
      </c>
      <c r="E3942" s="66">
        <v>0.2994</v>
      </c>
      <c r="F3942" s="67">
        <v>31900.917305999999</v>
      </c>
      <c r="G3942" s="66" t="s">
        <v>114</v>
      </c>
      <c r="H3942" s="68">
        <v>8.6055698672372102E-4</v>
      </c>
      <c r="I3942" s="87">
        <v>27.452557270573902</v>
      </c>
      <c r="J3942" s="69" t="str">
        <f>_xlfn.XLOOKUP(SimpleBB[[#This Row],[customer_code]],'Input  - indicative charges'!$B$13:$B$69,'Input  - indicative charges'!$E$13:$E$69)</f>
        <v>Lower North Island distributor</v>
      </c>
      <c r="K3942" s="70">
        <f t="shared" si="61"/>
        <v>25.378613746595121</v>
      </c>
    </row>
    <row r="3943" spans="1:11" x14ac:dyDescent="0.25">
      <c r="A3943" s="65">
        <v>44348</v>
      </c>
      <c r="B3943" s="66" t="s">
        <v>141</v>
      </c>
      <c r="C3943" s="66" t="s">
        <v>137</v>
      </c>
      <c r="D3943" s="67">
        <v>106549.49</v>
      </c>
      <c r="E3943" s="66">
        <v>0.2994</v>
      </c>
      <c r="F3943" s="67">
        <v>31900.917305999999</v>
      </c>
      <c r="G3943" s="66" t="s">
        <v>116</v>
      </c>
      <c r="H3943" s="68">
        <v>5.0642821941645795E-7</v>
      </c>
      <c r="I3943" s="87">
        <v>1.6155524749029201E-2</v>
      </c>
      <c r="J3943" s="69" t="str">
        <f>_xlfn.XLOOKUP(SimpleBB[[#This Row],[customer_code]],'Input  - indicative charges'!$B$13:$B$69,'Input  - indicative charges'!$E$13:$E$69)</f>
        <v>Major Industrial</v>
      </c>
      <c r="K3943" s="70">
        <f t="shared" si="61"/>
        <v>1.4935032042302664E-2</v>
      </c>
    </row>
    <row r="3944" spans="1:11" x14ac:dyDescent="0.25">
      <c r="A3944" s="65">
        <v>44348</v>
      </c>
      <c r="B3944" s="66" t="s">
        <v>141</v>
      </c>
      <c r="C3944" s="66" t="s">
        <v>137</v>
      </c>
      <c r="D3944" s="67">
        <v>106549.49</v>
      </c>
      <c r="E3944" s="66">
        <v>0.2994</v>
      </c>
      <c r="F3944" s="67">
        <v>31900.917305999999</v>
      </c>
      <c r="G3944" s="66" t="s">
        <v>118</v>
      </c>
      <c r="H3944" s="68">
        <v>6.9919170485146194E-8</v>
      </c>
      <c r="I3944" s="87">
        <v>2.23048567575076E-3</v>
      </c>
      <c r="J3944" s="69" t="str">
        <f>_xlfn.XLOOKUP(SimpleBB[[#This Row],[customer_code]],'Input  - indicative charges'!$B$13:$B$69,'Input  - indicative charges'!$E$13:$E$69)</f>
        <v>Upper South Island distributor</v>
      </c>
      <c r="K3944" s="70">
        <f t="shared" si="61"/>
        <v>2.0619803785226153E-3</v>
      </c>
    </row>
    <row r="3945" spans="1:11" x14ac:dyDescent="0.25">
      <c r="A3945" s="65">
        <v>44348</v>
      </c>
      <c r="B3945" s="66" t="s">
        <v>141</v>
      </c>
      <c r="C3945" s="66" t="s">
        <v>137</v>
      </c>
      <c r="D3945" s="67">
        <v>106549.49</v>
      </c>
      <c r="E3945" s="66">
        <v>0.2994</v>
      </c>
      <c r="F3945" s="67">
        <v>31900.917305999999</v>
      </c>
      <c r="G3945" s="66" t="s">
        <v>120</v>
      </c>
      <c r="H3945" s="68">
        <v>2.2400434222618199E-6</v>
      </c>
      <c r="I3945" s="87">
        <v>7.1459439975423505E-2</v>
      </c>
      <c r="J3945" s="69" t="str">
        <f>_xlfn.XLOOKUP(SimpleBB[[#This Row],[customer_code]],'Input  - indicative charges'!$B$13:$B$69,'Input  - indicative charges'!$E$13:$E$69)</f>
        <v>Lower North Island distributor</v>
      </c>
      <c r="K3945" s="70">
        <f t="shared" si="61"/>
        <v>6.6060932240661868E-2</v>
      </c>
    </row>
    <row r="3946" spans="1:11" x14ac:dyDescent="0.25">
      <c r="A3946" s="65">
        <v>44348</v>
      </c>
      <c r="B3946" s="66" t="s">
        <v>141</v>
      </c>
      <c r="C3946" s="66" t="s">
        <v>137</v>
      </c>
      <c r="D3946" s="67">
        <v>106549.49</v>
      </c>
      <c r="E3946" s="66">
        <v>0.2994</v>
      </c>
      <c r="F3946" s="67">
        <v>31900.917305999999</v>
      </c>
      <c r="G3946" s="66" t="s">
        <v>241</v>
      </c>
      <c r="H3946" s="68">
        <v>3.7699510340667702E-4</v>
      </c>
      <c r="I3946" s="87">
        <v>12.0264896185433</v>
      </c>
      <c r="J3946" s="69" t="str">
        <f>_xlfn.XLOOKUP(SimpleBB[[#This Row],[customer_code]],'Input  - indicative charges'!$B$13:$B$69,'Input  - indicative charges'!$E$13:$E$69)</f>
        <v>North Island generation</v>
      </c>
      <c r="K3946" s="70">
        <f t="shared" si="61"/>
        <v>11.117930899778282</v>
      </c>
    </row>
    <row r="3947" spans="1:11" x14ac:dyDescent="0.25">
      <c r="A3947" s="65">
        <v>44378</v>
      </c>
      <c r="B3947" s="66" t="s">
        <v>141</v>
      </c>
      <c r="C3947" s="66" t="s">
        <v>137</v>
      </c>
      <c r="D3947" s="67">
        <v>63719.79</v>
      </c>
      <c r="E3947" s="66">
        <v>0.58430000000000004</v>
      </c>
      <c r="F3947" s="67">
        <v>37231.473296999997</v>
      </c>
      <c r="G3947" s="66" t="s">
        <v>8</v>
      </c>
      <c r="H3947" s="68">
        <v>4.2469498695344401E-7</v>
      </c>
      <c r="I3947" s="87">
        <v>1.5812020066126899E-2</v>
      </c>
      <c r="J3947" s="69" t="str">
        <f>_xlfn.XLOOKUP(SimpleBB[[#This Row],[customer_code]],'Input  - indicative charges'!$B$13:$B$69,'Input  - indicative charges'!$E$13:$E$69)</f>
        <v>Lower South Island distributor</v>
      </c>
      <c r="K3947" s="70">
        <f t="shared" si="61"/>
        <v>1.4617477922240102E-2</v>
      </c>
    </row>
    <row r="3948" spans="1:11" x14ac:dyDescent="0.25">
      <c r="A3948" s="65">
        <v>44378</v>
      </c>
      <c r="B3948" s="66" t="s">
        <v>141</v>
      </c>
      <c r="C3948" s="66" t="s">
        <v>137</v>
      </c>
      <c r="D3948" s="67">
        <v>63719.79</v>
      </c>
      <c r="E3948" s="66">
        <v>0.58430000000000004</v>
      </c>
      <c r="F3948" s="67">
        <v>37231.473296999997</v>
      </c>
      <c r="G3948" s="66" t="s">
        <v>10</v>
      </c>
      <c r="H3948" s="68">
        <v>2.6917653440445001E-8</v>
      </c>
      <c r="I3948" s="87">
        <v>1.0021838952858199E-3</v>
      </c>
      <c r="J3948" s="69" t="str">
        <f>_xlfn.XLOOKUP(SimpleBB[[#This Row],[customer_code]],'Input  - indicative charges'!$B$13:$B$69,'Input  - indicative charges'!$E$13:$E$69)</f>
        <v>Upper South Island distributor</v>
      </c>
      <c r="K3948" s="70">
        <f t="shared" si="61"/>
        <v>9.2647244957319238E-4</v>
      </c>
    </row>
    <row r="3949" spans="1:11" x14ac:dyDescent="0.25">
      <c r="A3949" s="65">
        <v>44378</v>
      </c>
      <c r="B3949" s="66" t="s">
        <v>141</v>
      </c>
      <c r="C3949" s="66" t="s">
        <v>137</v>
      </c>
      <c r="D3949" s="67">
        <v>63719.79</v>
      </c>
      <c r="E3949" s="66">
        <v>0.58430000000000004</v>
      </c>
      <c r="F3949" s="67">
        <v>37231.473296999997</v>
      </c>
      <c r="G3949" s="66" t="s">
        <v>12</v>
      </c>
      <c r="H3949" s="68">
        <v>1.5243539699764701E-7</v>
      </c>
      <c r="I3949" s="87">
        <v>5.6753944128355004E-3</v>
      </c>
      <c r="J3949" s="69" t="str">
        <f>_xlfn.XLOOKUP(SimpleBB[[#This Row],[customer_code]],'Input  - indicative charges'!$B$13:$B$69,'Input  - indicative charges'!$E$13:$E$69)</f>
        <v>Lower North Island distributor</v>
      </c>
      <c r="K3949" s="70">
        <f t="shared" si="61"/>
        <v>5.2466384549655154E-3</v>
      </c>
    </row>
    <row r="3950" spans="1:11" x14ac:dyDescent="0.25">
      <c r="A3950" s="65">
        <v>44378</v>
      </c>
      <c r="B3950" s="66" t="s">
        <v>141</v>
      </c>
      <c r="C3950" s="66" t="s">
        <v>137</v>
      </c>
      <c r="D3950" s="67">
        <v>63719.79</v>
      </c>
      <c r="E3950" s="66">
        <v>0.58430000000000004</v>
      </c>
      <c r="F3950" s="67">
        <v>37231.473296999997</v>
      </c>
      <c r="G3950" s="66" t="s">
        <v>14</v>
      </c>
      <c r="H3950" s="68">
        <v>8.2558847021277698E-7</v>
      </c>
      <c r="I3950" s="87">
        <v>3.0737875083038099E-2</v>
      </c>
      <c r="J3950" s="69" t="str">
        <f>_xlfn.XLOOKUP(SimpleBB[[#This Row],[customer_code]],'Input  - indicative charges'!$B$13:$B$69,'Input  - indicative charges'!$E$13:$E$69)</f>
        <v>Upper North Island distributor</v>
      </c>
      <c r="K3950" s="70">
        <f t="shared" si="61"/>
        <v>2.8415737427845332E-2</v>
      </c>
    </row>
    <row r="3951" spans="1:11" x14ac:dyDescent="0.25">
      <c r="A3951" s="65">
        <v>44378</v>
      </c>
      <c r="B3951" s="66" t="s">
        <v>141</v>
      </c>
      <c r="C3951" s="66" t="s">
        <v>137</v>
      </c>
      <c r="D3951" s="67">
        <v>63719.79</v>
      </c>
      <c r="E3951" s="66">
        <v>0.58430000000000004</v>
      </c>
      <c r="F3951" s="67">
        <v>37231.473296999997</v>
      </c>
      <c r="G3951" s="66" t="s">
        <v>16</v>
      </c>
      <c r="H3951" s="68">
        <v>4.8240779730704897E-2</v>
      </c>
      <c r="I3951" s="87">
        <v>1796.07530237019</v>
      </c>
      <c r="J3951" s="69" t="str">
        <f>_xlfn.XLOOKUP(SimpleBB[[#This Row],[customer_code]],'Input  - indicative charges'!$B$13:$B$69,'Input  - indicative charges'!$E$13:$E$69)</f>
        <v>South Island generation</v>
      </c>
      <c r="K3951" s="70">
        <f t="shared" si="61"/>
        <v>1660.3881711053141</v>
      </c>
    </row>
    <row r="3952" spans="1:11" x14ac:dyDescent="0.25">
      <c r="A3952" s="65">
        <v>44378</v>
      </c>
      <c r="B3952" s="66" t="s">
        <v>141</v>
      </c>
      <c r="C3952" s="66" t="s">
        <v>137</v>
      </c>
      <c r="D3952" s="67">
        <v>63719.79</v>
      </c>
      <c r="E3952" s="66">
        <v>0.58430000000000004</v>
      </c>
      <c r="F3952" s="67">
        <v>37231.473296999997</v>
      </c>
      <c r="G3952" s="66" t="s">
        <v>19</v>
      </c>
      <c r="H3952" s="68">
        <v>4.8542916423010798E-5</v>
      </c>
      <c r="I3952" s="87">
        <v>1.8073242965618299</v>
      </c>
      <c r="J3952" s="69" t="str">
        <f>_xlfn.XLOOKUP(SimpleBB[[#This Row],[customer_code]],'Input  - indicative charges'!$B$13:$B$69,'Input  - indicative charges'!$E$13:$E$69)</f>
        <v>Lower South Island distributor</v>
      </c>
      <c r="K3952" s="70">
        <f t="shared" si="61"/>
        <v>1.6707873436054776</v>
      </c>
    </row>
    <row r="3953" spans="1:11" x14ac:dyDescent="0.25">
      <c r="A3953" s="65">
        <v>44378</v>
      </c>
      <c r="B3953" s="66" t="s">
        <v>141</v>
      </c>
      <c r="C3953" s="66" t="s">
        <v>137</v>
      </c>
      <c r="D3953" s="67">
        <v>63719.79</v>
      </c>
      <c r="E3953" s="66">
        <v>0.58430000000000004</v>
      </c>
      <c r="F3953" s="67">
        <v>37231.473296999997</v>
      </c>
      <c r="G3953" s="66" t="s">
        <v>21</v>
      </c>
      <c r="H3953" s="68">
        <v>2.3348169364535501E-7</v>
      </c>
      <c r="I3953" s="87">
        <v>8.6928674422953704E-3</v>
      </c>
      <c r="J3953" s="69" t="str">
        <f>_xlfn.XLOOKUP(SimpleBB[[#This Row],[customer_code]],'Input  - indicative charges'!$B$13:$B$69,'Input  - indicative charges'!$E$13:$E$69)</f>
        <v>Upper South Island distributor</v>
      </c>
      <c r="K3953" s="70">
        <f t="shared" si="61"/>
        <v>8.0361520784382103E-3</v>
      </c>
    </row>
    <row r="3954" spans="1:11" x14ac:dyDescent="0.25">
      <c r="A3954" s="65">
        <v>44378</v>
      </c>
      <c r="B3954" s="66" t="s">
        <v>141</v>
      </c>
      <c r="C3954" s="66" t="s">
        <v>137</v>
      </c>
      <c r="D3954" s="67">
        <v>63719.79</v>
      </c>
      <c r="E3954" s="66">
        <v>0.58430000000000004</v>
      </c>
      <c r="F3954" s="67">
        <v>37231.473296999997</v>
      </c>
      <c r="G3954" s="66" t="s">
        <v>23</v>
      </c>
      <c r="H3954" s="68">
        <v>0.20943519248916201</v>
      </c>
      <c r="I3954" s="87">
        <v>7797.5807766122898</v>
      </c>
      <c r="J3954" s="69" t="str">
        <f>_xlfn.XLOOKUP(SimpleBB[[#This Row],[customer_code]],'Input  - indicative charges'!$B$13:$B$69,'Input  - indicative charges'!$E$13:$E$69)</f>
        <v>Lower North Island distributor</v>
      </c>
      <c r="K3954" s="70">
        <f t="shared" si="61"/>
        <v>7208.5011511709545</v>
      </c>
    </row>
    <row r="3955" spans="1:11" x14ac:dyDescent="0.25">
      <c r="A3955" s="65">
        <v>44378</v>
      </c>
      <c r="B3955" s="66" t="s">
        <v>141</v>
      </c>
      <c r="C3955" s="66" t="s">
        <v>137</v>
      </c>
      <c r="D3955" s="67">
        <v>63719.79</v>
      </c>
      <c r="E3955" s="66">
        <v>0.58430000000000004</v>
      </c>
      <c r="F3955" s="67">
        <v>37231.473296999997</v>
      </c>
      <c r="G3955" s="66" t="s">
        <v>25</v>
      </c>
      <c r="H3955" s="68">
        <v>0.23549231438099399</v>
      </c>
      <c r="I3955" s="87">
        <v>8767.7258145247197</v>
      </c>
      <c r="J3955" s="69" t="str">
        <f>_xlfn.XLOOKUP(SimpleBB[[#This Row],[customer_code]],'Input  - indicative charges'!$B$13:$B$69,'Input  - indicative charges'!$E$13:$E$69)</f>
        <v>North Island generation</v>
      </c>
      <c r="K3955" s="70">
        <f t="shared" si="61"/>
        <v>8105.355165632709</v>
      </c>
    </row>
    <row r="3956" spans="1:11" x14ac:dyDescent="0.25">
      <c r="A3956" s="65">
        <v>44378</v>
      </c>
      <c r="B3956" s="66" t="s">
        <v>141</v>
      </c>
      <c r="C3956" s="66" t="s">
        <v>137</v>
      </c>
      <c r="D3956" s="67">
        <v>63719.79</v>
      </c>
      <c r="E3956" s="66">
        <v>0.58430000000000004</v>
      </c>
      <c r="F3956" s="67">
        <v>37231.473296999997</v>
      </c>
      <c r="G3956" s="66" t="s">
        <v>27</v>
      </c>
      <c r="H3956" s="68">
        <v>9.0547658063583398E-6</v>
      </c>
      <c r="I3956" s="87">
        <v>0.33712227133001899</v>
      </c>
      <c r="J3956" s="69" t="str">
        <f>_xlfn.XLOOKUP(SimpleBB[[#This Row],[customer_code]],'Input  - indicative charges'!$B$13:$B$69,'Input  - indicative charges'!$E$13:$E$69)</f>
        <v>Lower North Island distributor</v>
      </c>
      <c r="K3956" s="70">
        <f t="shared" si="61"/>
        <v>0.3116538770918128</v>
      </c>
    </row>
    <row r="3957" spans="1:11" x14ac:dyDescent="0.25">
      <c r="A3957" s="65">
        <v>44378</v>
      </c>
      <c r="B3957" s="66" t="s">
        <v>141</v>
      </c>
      <c r="C3957" s="66" t="s">
        <v>137</v>
      </c>
      <c r="D3957" s="67">
        <v>63719.79</v>
      </c>
      <c r="E3957" s="66">
        <v>0.58430000000000004</v>
      </c>
      <c r="F3957" s="67">
        <v>37231.473296999997</v>
      </c>
      <c r="G3957" s="66" t="s">
        <v>29</v>
      </c>
      <c r="H3957" s="68">
        <v>2.1105197051129302E-5</v>
      </c>
      <c r="I3957" s="87">
        <v>0.78577758043704404</v>
      </c>
      <c r="J3957" s="69" t="str">
        <f>_xlfn.XLOOKUP(SimpleBB[[#This Row],[customer_code]],'Input  - indicative charges'!$B$13:$B$69,'Input  - indicative charges'!$E$13:$E$69)</f>
        <v>Lower North Island distributor</v>
      </c>
      <c r="K3957" s="70">
        <f t="shared" si="61"/>
        <v>0.72641486576630787</v>
      </c>
    </row>
    <row r="3958" spans="1:11" x14ac:dyDescent="0.25">
      <c r="A3958" s="65">
        <v>44378</v>
      </c>
      <c r="B3958" s="66" t="s">
        <v>141</v>
      </c>
      <c r="C3958" s="66" t="s">
        <v>137</v>
      </c>
      <c r="D3958" s="67">
        <v>63719.79</v>
      </c>
      <c r="E3958" s="66">
        <v>0.58430000000000004</v>
      </c>
      <c r="F3958" s="67">
        <v>37231.473296999997</v>
      </c>
      <c r="G3958" s="66" t="s">
        <v>31</v>
      </c>
      <c r="H3958" s="68">
        <v>5.1918360839905902E-5</v>
      </c>
      <c r="I3958" s="87">
        <v>1.9329970652349699</v>
      </c>
      <c r="J3958" s="69" t="str">
        <f>_xlfn.XLOOKUP(SimpleBB[[#This Row],[customer_code]],'Input  - indicative charges'!$B$13:$B$69,'Input  - indicative charges'!$E$13:$E$69)</f>
        <v>Major Industrial</v>
      </c>
      <c r="K3958" s="70">
        <f t="shared" si="61"/>
        <v>1.7869659794675548</v>
      </c>
    </row>
    <row r="3959" spans="1:11" x14ac:dyDescent="0.25">
      <c r="A3959" s="65">
        <v>44378</v>
      </c>
      <c r="B3959" s="66" t="s">
        <v>141</v>
      </c>
      <c r="C3959" s="66" t="s">
        <v>137</v>
      </c>
      <c r="D3959" s="67">
        <v>63719.79</v>
      </c>
      <c r="E3959" s="66">
        <v>0.58430000000000004</v>
      </c>
      <c r="F3959" s="67">
        <v>37231.473296999997</v>
      </c>
      <c r="G3959" s="66" t="s">
        <v>34</v>
      </c>
      <c r="H3959" s="68">
        <v>8.1599001328456605E-8</v>
      </c>
      <c r="I3959" s="87">
        <v>3.0380510390223001E-3</v>
      </c>
      <c r="J3959" s="69" t="str">
        <f>_xlfn.XLOOKUP(SimpleBB[[#This Row],[customer_code]],'Input  - indicative charges'!$B$13:$B$69,'Input  - indicative charges'!$E$13:$E$69)</f>
        <v>Major Industrial</v>
      </c>
      <c r="K3959" s="70">
        <f t="shared" si="61"/>
        <v>2.8085370372556593E-3</v>
      </c>
    </row>
    <row r="3960" spans="1:11" x14ac:dyDescent="0.25">
      <c r="A3960" s="65">
        <v>44378</v>
      </c>
      <c r="B3960" s="66" t="s">
        <v>141</v>
      </c>
      <c r="C3960" s="66" t="s">
        <v>137</v>
      </c>
      <c r="D3960" s="67">
        <v>63719.79</v>
      </c>
      <c r="E3960" s="66">
        <v>0.58430000000000004</v>
      </c>
      <c r="F3960" s="67">
        <v>37231.473296999997</v>
      </c>
      <c r="G3960" s="66" t="s">
        <v>36</v>
      </c>
      <c r="H3960" s="68">
        <v>2.6533503879063698E-7</v>
      </c>
      <c r="I3960" s="87">
        <v>9.8788144114920692E-3</v>
      </c>
      <c r="J3960" s="69" t="str">
        <f>_xlfn.XLOOKUP(SimpleBB[[#This Row],[customer_code]],'Input  - indicative charges'!$B$13:$B$69,'Input  - indicative charges'!$E$13:$E$69)</f>
        <v>Upper South Island distributor</v>
      </c>
      <c r="K3960" s="70">
        <f t="shared" si="61"/>
        <v>9.1325049521812172E-3</v>
      </c>
    </row>
    <row r="3961" spans="1:11" x14ac:dyDescent="0.25">
      <c r="A3961" s="65">
        <v>44378</v>
      </c>
      <c r="B3961" s="66" t="s">
        <v>141</v>
      </c>
      <c r="C3961" s="66" t="s">
        <v>137</v>
      </c>
      <c r="D3961" s="67">
        <v>63719.79</v>
      </c>
      <c r="E3961" s="66">
        <v>0.58430000000000004</v>
      </c>
      <c r="F3961" s="67">
        <v>37231.473296999997</v>
      </c>
      <c r="G3961" s="66" t="s">
        <v>38</v>
      </c>
      <c r="H3961" s="68">
        <v>7.7491078777354398E-5</v>
      </c>
      <c r="I3961" s="87">
        <v>2.8851070302547899</v>
      </c>
      <c r="J3961" s="69" t="str">
        <f>_xlfn.XLOOKUP(SimpleBB[[#This Row],[customer_code]],'Input  - indicative charges'!$B$13:$B$69,'Input  - indicative charges'!$E$13:$E$69)</f>
        <v>North Island generation</v>
      </c>
      <c r="K3961" s="70">
        <f t="shared" si="61"/>
        <v>2.6671474069523637</v>
      </c>
    </row>
    <row r="3962" spans="1:11" x14ac:dyDescent="0.25">
      <c r="A3962" s="65">
        <v>44378</v>
      </c>
      <c r="B3962" s="66" t="s">
        <v>141</v>
      </c>
      <c r="C3962" s="66" t="s">
        <v>137</v>
      </c>
      <c r="D3962" s="67">
        <v>63719.79</v>
      </c>
      <c r="E3962" s="66">
        <v>0.58430000000000004</v>
      </c>
      <c r="F3962" s="67">
        <v>37231.473296999997</v>
      </c>
      <c r="G3962" s="66" t="s">
        <v>40</v>
      </c>
      <c r="H3962" s="68">
        <v>5.8561190569702896E-7</v>
      </c>
      <c r="I3962" s="87">
        <v>2.18031940293642E-2</v>
      </c>
      <c r="J3962" s="69" t="str">
        <f>_xlfn.XLOOKUP(SimpleBB[[#This Row],[customer_code]],'Input  - indicative charges'!$B$13:$B$69,'Input  - indicative charges'!$E$13:$E$69)</f>
        <v>North Island generation</v>
      </c>
      <c r="K3962" s="70">
        <f t="shared" si="61"/>
        <v>2.0156039900385402E-2</v>
      </c>
    </row>
    <row r="3963" spans="1:11" x14ac:dyDescent="0.25">
      <c r="A3963" s="65">
        <v>44378</v>
      </c>
      <c r="B3963" s="66" t="s">
        <v>141</v>
      </c>
      <c r="C3963" s="66" t="s">
        <v>137</v>
      </c>
      <c r="D3963" s="67">
        <v>63719.79</v>
      </c>
      <c r="E3963" s="66">
        <v>0.58430000000000004</v>
      </c>
      <c r="F3963" s="67">
        <v>37231.473296999997</v>
      </c>
      <c r="G3963" s="66" t="s">
        <v>42</v>
      </c>
      <c r="H3963" s="68">
        <v>2.2984207442560401E-2</v>
      </c>
      <c r="I3963" s="87">
        <v>855.73590565039694</v>
      </c>
      <c r="J3963" s="69" t="str">
        <f>_xlfn.XLOOKUP(SimpleBB[[#This Row],[customer_code]],'Input  - indicative charges'!$B$13:$B$69,'Input  - indicative charges'!$E$13:$E$69)</f>
        <v>South Island generation</v>
      </c>
      <c r="K3963" s="70">
        <f t="shared" si="61"/>
        <v>791.08808715145915</v>
      </c>
    </row>
    <row r="3964" spans="1:11" x14ac:dyDescent="0.25">
      <c r="A3964" s="65">
        <v>44378</v>
      </c>
      <c r="B3964" s="66" t="s">
        <v>141</v>
      </c>
      <c r="C3964" s="66" t="s">
        <v>137</v>
      </c>
      <c r="D3964" s="67">
        <v>63719.79</v>
      </c>
      <c r="E3964" s="66">
        <v>0.58430000000000004</v>
      </c>
      <c r="F3964" s="67">
        <v>37231.473296999997</v>
      </c>
      <c r="G3964" s="66" t="s">
        <v>44</v>
      </c>
      <c r="H3964" s="68">
        <v>6.3078809264069497E-8</v>
      </c>
      <c r="I3964" s="87">
        <v>2.3485170027217599E-3</v>
      </c>
      <c r="J3964" s="69" t="str">
        <f>_xlfn.XLOOKUP(SimpleBB[[#This Row],[customer_code]],'Input  - indicative charges'!$B$13:$B$69,'Input  - indicative charges'!$E$13:$E$69)</f>
        <v>Major Industrial</v>
      </c>
      <c r="K3964" s="70">
        <f t="shared" si="61"/>
        <v>2.1710948565536255E-3</v>
      </c>
    </row>
    <row r="3965" spans="1:11" x14ac:dyDescent="0.25">
      <c r="A3965" s="65">
        <v>44378</v>
      </c>
      <c r="B3965" s="66" t="s">
        <v>141</v>
      </c>
      <c r="C3965" s="66" t="s">
        <v>137</v>
      </c>
      <c r="D3965" s="67">
        <v>63719.79</v>
      </c>
      <c r="E3965" s="66">
        <v>0.58430000000000004</v>
      </c>
      <c r="F3965" s="67">
        <v>37231.473296999997</v>
      </c>
      <c r="G3965" s="66" t="s">
        <v>46</v>
      </c>
      <c r="H3965" s="68">
        <v>3.1794633113178302E-7</v>
      </c>
      <c r="I3965" s="87">
        <v>1.18376103374121E-2</v>
      </c>
      <c r="J3965" s="69" t="str">
        <f>_xlfn.XLOOKUP(SimpleBB[[#This Row],[customer_code]],'Input  - indicative charges'!$B$13:$B$69,'Input  - indicative charges'!$E$13:$E$69)</f>
        <v>Upper South Island distributor</v>
      </c>
      <c r="K3965" s="70">
        <f t="shared" si="61"/>
        <v>1.0943320779733059E-2</v>
      </c>
    </row>
    <row r="3966" spans="1:11" x14ac:dyDescent="0.25">
      <c r="A3966" s="65">
        <v>44378</v>
      </c>
      <c r="B3966" s="66" t="s">
        <v>141</v>
      </c>
      <c r="C3966" s="66" t="s">
        <v>137</v>
      </c>
      <c r="D3966" s="67">
        <v>63719.79</v>
      </c>
      <c r="E3966" s="66">
        <v>0.58430000000000004</v>
      </c>
      <c r="F3966" s="67">
        <v>37231.473296999997</v>
      </c>
      <c r="G3966" s="66" t="s">
        <v>48</v>
      </c>
      <c r="H3966" s="68">
        <v>2.82887432516978E-2</v>
      </c>
      <c r="I3966" s="87">
        <v>1053.2315889812701</v>
      </c>
      <c r="J3966" s="69" t="str">
        <f>_xlfn.XLOOKUP(SimpleBB[[#This Row],[customer_code]],'Input  - indicative charges'!$B$13:$B$69,'Input  - indicative charges'!$E$13:$E$69)</f>
        <v>North Island generation</v>
      </c>
      <c r="K3966" s="70">
        <f t="shared" si="61"/>
        <v>973.66367071090338</v>
      </c>
    </row>
    <row r="3967" spans="1:11" x14ac:dyDescent="0.25">
      <c r="A3967" s="65">
        <v>44378</v>
      </c>
      <c r="B3967" s="66" t="s">
        <v>141</v>
      </c>
      <c r="C3967" s="66" t="s">
        <v>137</v>
      </c>
      <c r="D3967" s="67">
        <v>63719.79</v>
      </c>
      <c r="E3967" s="66">
        <v>0.58430000000000004</v>
      </c>
      <c r="F3967" s="67">
        <v>37231.473296999997</v>
      </c>
      <c r="G3967" s="66" t="s">
        <v>50</v>
      </c>
      <c r="H3967" s="68">
        <v>5.9600404737451098E-3</v>
      </c>
      <c r="I3967" s="87">
        <v>221.90108774728</v>
      </c>
      <c r="J3967" s="69" t="str">
        <f>_xlfn.XLOOKUP(SimpleBB[[#This Row],[customer_code]],'Input  - indicative charges'!$B$13:$B$69,'Input  - indicative charges'!$E$13:$E$69)</f>
        <v>North Island generation</v>
      </c>
      <c r="K3967" s="70">
        <f t="shared" si="61"/>
        <v>205.13724606355413</v>
      </c>
    </row>
    <row r="3968" spans="1:11" x14ac:dyDescent="0.25">
      <c r="A3968" s="65">
        <v>44378</v>
      </c>
      <c r="B3968" s="66" t="s">
        <v>141</v>
      </c>
      <c r="C3968" s="66" t="s">
        <v>137</v>
      </c>
      <c r="D3968" s="67">
        <v>63719.79</v>
      </c>
      <c r="E3968" s="66">
        <v>0.58430000000000004</v>
      </c>
      <c r="F3968" s="67">
        <v>37231.473296999997</v>
      </c>
      <c r="G3968" s="66" t="s">
        <v>52</v>
      </c>
      <c r="H3968" s="68">
        <v>1.2035396338340901E-2</v>
      </c>
      <c r="I3968" s="87">
        <v>448.09553738975302</v>
      </c>
      <c r="J3968" s="69" t="str">
        <f>_xlfn.XLOOKUP(SimpleBB[[#This Row],[customer_code]],'Input  - indicative charges'!$B$13:$B$69,'Input  - indicative charges'!$E$13:$E$69)</f>
        <v>North Island generation</v>
      </c>
      <c r="K3968" s="70">
        <f t="shared" si="61"/>
        <v>414.24350572895753</v>
      </c>
    </row>
    <row r="3969" spans="1:11" x14ac:dyDescent="0.25">
      <c r="A3969" s="65">
        <v>44378</v>
      </c>
      <c r="B3969" s="66" t="s">
        <v>141</v>
      </c>
      <c r="C3969" s="66" t="s">
        <v>137</v>
      </c>
      <c r="D3969" s="67">
        <v>63719.79</v>
      </c>
      <c r="E3969" s="66">
        <v>0.58430000000000004</v>
      </c>
      <c r="F3969" s="67">
        <v>37231.473296999997</v>
      </c>
      <c r="G3969" s="66" t="s">
        <v>54</v>
      </c>
      <c r="H3969" s="68">
        <v>2.46315437651476E-8</v>
      </c>
      <c r="I3969" s="87">
        <v>9.1706866395597998E-4</v>
      </c>
      <c r="J3969" s="69" t="str">
        <f>_xlfn.XLOOKUP(SimpleBB[[#This Row],[customer_code]],'Input  - indicative charges'!$B$13:$B$69,'Input  - indicative charges'!$E$13:$E$69)</f>
        <v>Upper South Island distributor</v>
      </c>
      <c r="K3969" s="70">
        <f t="shared" si="61"/>
        <v>8.4778737267554778E-4</v>
      </c>
    </row>
    <row r="3970" spans="1:11" x14ac:dyDescent="0.25">
      <c r="A3970" s="65">
        <v>44378</v>
      </c>
      <c r="B3970" s="66" t="s">
        <v>141</v>
      </c>
      <c r="C3970" s="66" t="s">
        <v>137</v>
      </c>
      <c r="D3970" s="67">
        <v>63719.79</v>
      </c>
      <c r="E3970" s="66">
        <v>0.58430000000000004</v>
      </c>
      <c r="F3970" s="67">
        <v>37231.473296999997</v>
      </c>
      <c r="G3970" s="66" t="s">
        <v>56</v>
      </c>
      <c r="H3970" s="68">
        <v>2.7451225860672601E-6</v>
      </c>
      <c r="I3970" s="87">
        <v>0.10220495826015399</v>
      </c>
      <c r="J3970" s="69" t="str">
        <f>_xlfn.XLOOKUP(SimpleBB[[#This Row],[customer_code]],'Input  - indicative charges'!$B$13:$B$69,'Input  - indicative charges'!$E$13:$E$69)</f>
        <v>Upper North Island distributor</v>
      </c>
      <c r="K3970" s="70">
        <f t="shared" si="61"/>
        <v>9.4483735453367482E-2</v>
      </c>
    </row>
    <row r="3971" spans="1:11" x14ac:dyDescent="0.25">
      <c r="A3971" s="65">
        <v>44378</v>
      </c>
      <c r="B3971" s="66" t="s">
        <v>141</v>
      </c>
      <c r="C3971" s="66" t="s">
        <v>137</v>
      </c>
      <c r="D3971" s="67">
        <v>63719.79</v>
      </c>
      <c r="E3971" s="66">
        <v>0.58430000000000004</v>
      </c>
      <c r="F3971" s="67">
        <v>37231.473296999997</v>
      </c>
      <c r="G3971" s="66" t="s">
        <v>58</v>
      </c>
      <c r="H3971" s="68">
        <v>7.4282055081160998E-3</v>
      </c>
      <c r="I3971" s="87">
        <v>276.56303502005301</v>
      </c>
      <c r="J3971" s="69" t="str">
        <f>_xlfn.XLOOKUP(SimpleBB[[#This Row],[customer_code]],'Input  - indicative charges'!$B$13:$B$69,'Input  - indicative charges'!$E$13:$E$69)</f>
        <v>North Island generation</v>
      </c>
      <c r="K3971" s="70">
        <f t="shared" si="61"/>
        <v>255.66967671472071</v>
      </c>
    </row>
    <row r="3972" spans="1:11" x14ac:dyDescent="0.25">
      <c r="A3972" s="65">
        <v>44378</v>
      </c>
      <c r="B3972" s="66" t="s">
        <v>141</v>
      </c>
      <c r="C3972" s="66" t="s">
        <v>137</v>
      </c>
      <c r="D3972" s="67">
        <v>63719.79</v>
      </c>
      <c r="E3972" s="66">
        <v>0.58430000000000004</v>
      </c>
      <c r="F3972" s="67">
        <v>37231.473296999997</v>
      </c>
      <c r="G3972" s="66" t="s">
        <v>60</v>
      </c>
      <c r="H3972" s="68">
        <v>1.9525214734623701E-6</v>
      </c>
      <c r="I3972" s="87">
        <v>7.2695251101033503E-2</v>
      </c>
      <c r="J3972" s="69" t="str">
        <f>_xlfn.XLOOKUP(SimpleBB[[#This Row],[customer_code]],'Input  - indicative charges'!$B$13:$B$69,'Input  - indicative charges'!$E$13:$E$69)</f>
        <v>Major Industrial</v>
      </c>
      <c r="K3972" s="70">
        <f t="shared" si="61"/>
        <v>6.7203382210312565E-2</v>
      </c>
    </row>
    <row r="3973" spans="1:11" x14ac:dyDescent="0.25">
      <c r="A3973" s="65">
        <v>44378</v>
      </c>
      <c r="B3973" s="66" t="s">
        <v>141</v>
      </c>
      <c r="C3973" s="66" t="s">
        <v>137</v>
      </c>
      <c r="D3973" s="67">
        <v>63719.79</v>
      </c>
      <c r="E3973" s="66">
        <v>0.58430000000000004</v>
      </c>
      <c r="F3973" s="67">
        <v>37231.473296999997</v>
      </c>
      <c r="G3973" s="66" t="s">
        <v>62</v>
      </c>
      <c r="H3973" s="68">
        <v>9.3056731654792301E-7</v>
      </c>
      <c r="I3973" s="87">
        <v>3.4646392197114899E-2</v>
      </c>
      <c r="J3973" s="69" t="str">
        <f>_xlfn.XLOOKUP(SimpleBB[[#This Row],[customer_code]],'Input  - indicative charges'!$B$13:$B$69,'Input  - indicative charges'!$E$13:$E$69)</f>
        <v>Major Industrial</v>
      </c>
      <c r="K3973" s="70">
        <f t="shared" si="61"/>
        <v>3.2028979909500599E-2</v>
      </c>
    </row>
    <row r="3974" spans="1:11" x14ac:dyDescent="0.25">
      <c r="A3974" s="65">
        <v>44378</v>
      </c>
      <c r="B3974" s="66" t="s">
        <v>141</v>
      </c>
      <c r="C3974" s="66" t="s">
        <v>137</v>
      </c>
      <c r="D3974" s="67">
        <v>63719.79</v>
      </c>
      <c r="E3974" s="66">
        <v>0.58430000000000004</v>
      </c>
      <c r="F3974" s="67">
        <v>37231.473296999997</v>
      </c>
      <c r="G3974" s="66" t="s">
        <v>64</v>
      </c>
      <c r="H3974" s="68">
        <v>6.7121426283920394E-8</v>
      </c>
      <c r="I3974" s="87">
        <v>2.4990295903463298E-3</v>
      </c>
      <c r="J3974" s="69" t="str">
        <f>_xlfn.XLOOKUP(SimpleBB[[#This Row],[customer_code]],'Input  - indicative charges'!$B$13:$B$69,'Input  - indicative charges'!$E$13:$E$69)</f>
        <v>Major Industrial</v>
      </c>
      <c r="K3974" s="70">
        <f t="shared" si="61"/>
        <v>2.3102367509744747E-3</v>
      </c>
    </row>
    <row r="3975" spans="1:11" x14ac:dyDescent="0.25">
      <c r="A3975" s="65">
        <v>44378</v>
      </c>
      <c r="B3975" s="66" t="s">
        <v>141</v>
      </c>
      <c r="C3975" s="66" t="s">
        <v>137</v>
      </c>
      <c r="D3975" s="67">
        <v>63719.79</v>
      </c>
      <c r="E3975" s="66">
        <v>0.58430000000000004</v>
      </c>
      <c r="F3975" s="67">
        <v>37231.473296999997</v>
      </c>
      <c r="G3975" s="66" t="s">
        <v>66</v>
      </c>
      <c r="H3975" s="68">
        <v>1.66390972012356E-6</v>
      </c>
      <c r="I3975" s="87">
        <v>6.1949810313399099E-2</v>
      </c>
      <c r="J3975" s="69" t="str">
        <f>_xlfn.XLOOKUP(SimpleBB[[#This Row],[customer_code]],'Input  - indicative charges'!$B$13:$B$69,'Input  - indicative charges'!$E$13:$E$69)</f>
        <v>Upper South Island distributor</v>
      </c>
      <c r="K3975" s="70">
        <f t="shared" si="61"/>
        <v>5.7269721436983036E-2</v>
      </c>
    </row>
    <row r="3976" spans="1:11" x14ac:dyDescent="0.25">
      <c r="A3976" s="65">
        <v>44378</v>
      </c>
      <c r="B3976" s="66" t="s">
        <v>141</v>
      </c>
      <c r="C3976" s="66" t="s">
        <v>137</v>
      </c>
      <c r="D3976" s="67">
        <v>63719.79</v>
      </c>
      <c r="E3976" s="66">
        <v>0.58430000000000004</v>
      </c>
      <c r="F3976" s="67">
        <v>37231.473296999997</v>
      </c>
      <c r="G3976" s="66" t="s">
        <v>68</v>
      </c>
      <c r="H3976" s="68">
        <v>8.0698685026181997E-3</v>
      </c>
      <c r="I3976" s="87">
        <v>300.45309366552999</v>
      </c>
      <c r="J3976" s="69" t="str">
        <f>_xlfn.XLOOKUP(SimpleBB[[#This Row],[customer_code]],'Input  - indicative charges'!$B$13:$B$69,'Input  - indicative charges'!$E$13:$E$69)</f>
        <v>Major Industrial</v>
      </c>
      <c r="K3976" s="70">
        <f t="shared" si="61"/>
        <v>277.75492599665006</v>
      </c>
    </row>
    <row r="3977" spans="1:11" x14ac:dyDescent="0.25">
      <c r="A3977" s="65">
        <v>44378</v>
      </c>
      <c r="B3977" s="66" t="s">
        <v>141</v>
      </c>
      <c r="C3977" s="66" t="s">
        <v>137</v>
      </c>
      <c r="D3977" s="67">
        <v>63719.79</v>
      </c>
      <c r="E3977" s="66">
        <v>0.58430000000000004</v>
      </c>
      <c r="F3977" s="67">
        <v>37231.473296999997</v>
      </c>
      <c r="G3977" s="66" t="s">
        <v>70</v>
      </c>
      <c r="H3977" s="68">
        <v>6.1264729693454994E-5</v>
      </c>
      <c r="I3977" s="87">
        <v>2.2809761476297901</v>
      </c>
      <c r="J3977" s="69" t="str">
        <f>_xlfn.XLOOKUP(SimpleBB[[#This Row],[customer_code]],'Input  - indicative charges'!$B$13:$B$69,'Input  - indicative charges'!$E$13:$E$69)</f>
        <v>Lower North Island distributor</v>
      </c>
      <c r="K3977" s="70">
        <f t="shared" si="61"/>
        <v>2.1086564739796576</v>
      </c>
    </row>
    <row r="3978" spans="1:11" x14ac:dyDescent="0.25">
      <c r="A3978" s="65">
        <v>44378</v>
      </c>
      <c r="B3978" s="66" t="s">
        <v>141</v>
      </c>
      <c r="C3978" s="66" t="s">
        <v>137</v>
      </c>
      <c r="D3978" s="67">
        <v>63719.79</v>
      </c>
      <c r="E3978" s="66">
        <v>0.58430000000000004</v>
      </c>
      <c r="F3978" s="67">
        <v>37231.473296999997</v>
      </c>
      <c r="G3978" s="66" t="s">
        <v>72</v>
      </c>
      <c r="H3978" s="68">
        <v>3.21340282568191E-5</v>
      </c>
      <c r="I3978" s="87">
        <v>1.1963972149688</v>
      </c>
      <c r="J3978" s="69" t="str">
        <f>_xlfn.XLOOKUP(SimpleBB[[#This Row],[customer_code]],'Input  - indicative charges'!$B$13:$B$69,'Input  - indicative charges'!$E$13:$E$69)</f>
        <v>Lower South Island distributor</v>
      </c>
      <c r="K3978" s="70">
        <f t="shared" si="61"/>
        <v>1.1060136404392815</v>
      </c>
    </row>
    <row r="3979" spans="1:11" x14ac:dyDescent="0.25">
      <c r="A3979" s="65">
        <v>44378</v>
      </c>
      <c r="B3979" s="66" t="s">
        <v>141</v>
      </c>
      <c r="C3979" s="66" t="s">
        <v>137</v>
      </c>
      <c r="D3979" s="67">
        <v>63719.79</v>
      </c>
      <c r="E3979" s="66">
        <v>0.58430000000000004</v>
      </c>
      <c r="F3979" s="67">
        <v>37231.473296999997</v>
      </c>
      <c r="G3979" s="66" t="s">
        <v>74</v>
      </c>
      <c r="H3979" s="68">
        <v>1.1664187010111799E-8</v>
      </c>
      <c r="I3979" s="87">
        <v>4.3427486719819499E-4</v>
      </c>
      <c r="J3979" s="69" t="str">
        <f>_xlfn.XLOOKUP(SimpleBB[[#This Row],[customer_code]],'Input  - indicative charges'!$B$13:$B$69,'Input  - indicative charges'!$E$13:$E$69)</f>
        <v>Major Industrial</v>
      </c>
      <c r="K3979" s="70">
        <f t="shared" si="61"/>
        <v>4.0146693824733362E-4</v>
      </c>
    </row>
    <row r="3980" spans="1:11" x14ac:dyDescent="0.25">
      <c r="A3980" s="65">
        <v>44378</v>
      </c>
      <c r="B3980" s="66" t="s">
        <v>141</v>
      </c>
      <c r="C3980" s="66" t="s">
        <v>137</v>
      </c>
      <c r="D3980" s="67">
        <v>63719.79</v>
      </c>
      <c r="E3980" s="66">
        <v>0.58430000000000004</v>
      </c>
      <c r="F3980" s="67">
        <v>37231.473296999997</v>
      </c>
      <c r="G3980" s="66" t="s">
        <v>76</v>
      </c>
      <c r="H3980" s="68">
        <v>1.06612384328505E-7</v>
      </c>
      <c r="I3980" s="87">
        <v>3.9693361402562497E-3</v>
      </c>
      <c r="J3980" s="69" t="str">
        <f>_xlfn.XLOOKUP(SimpleBB[[#This Row],[customer_code]],'Input  - indicative charges'!$B$13:$B$69,'Input  - indicative charges'!$E$13:$E$69)</f>
        <v>Lower North Island distributor</v>
      </c>
      <c r="K3980" s="70">
        <f t="shared" si="61"/>
        <v>3.6694668456968187E-3</v>
      </c>
    </row>
    <row r="3981" spans="1:11" x14ac:dyDescent="0.25">
      <c r="A3981" s="65">
        <v>44378</v>
      </c>
      <c r="B3981" s="66" t="s">
        <v>141</v>
      </c>
      <c r="C3981" s="66" t="s">
        <v>137</v>
      </c>
      <c r="D3981" s="67">
        <v>63719.79</v>
      </c>
      <c r="E3981" s="66">
        <v>0.58430000000000004</v>
      </c>
      <c r="F3981" s="67">
        <v>37231.473296999997</v>
      </c>
      <c r="G3981" s="66" t="s">
        <v>78</v>
      </c>
      <c r="H3981" s="68">
        <v>3.7454776790624398E-9</v>
      </c>
      <c r="I3981" s="87">
        <v>1.3944965219252201E-4</v>
      </c>
      <c r="J3981" s="69" t="str">
        <f>_xlfn.XLOOKUP(SimpleBB[[#This Row],[customer_code]],'Input  - indicative charges'!$B$13:$B$69,'Input  - indicative charges'!$E$13:$E$69)</f>
        <v>North Island generation</v>
      </c>
      <c r="K3981" s="70">
        <f t="shared" si="61"/>
        <v>1.2891472459960969E-4</v>
      </c>
    </row>
    <row r="3982" spans="1:11" x14ac:dyDescent="0.25">
      <c r="A3982" s="65">
        <v>44378</v>
      </c>
      <c r="B3982" s="66" t="s">
        <v>141</v>
      </c>
      <c r="C3982" s="66" t="s">
        <v>137</v>
      </c>
      <c r="D3982" s="67">
        <v>63719.79</v>
      </c>
      <c r="E3982" s="66">
        <v>0.58430000000000004</v>
      </c>
      <c r="F3982" s="67">
        <v>37231.473296999997</v>
      </c>
      <c r="G3982" s="66" t="s">
        <v>80</v>
      </c>
      <c r="H3982" s="68">
        <v>9.0383910740826697E-10</v>
      </c>
      <c r="I3982" s="87">
        <v>3.3651261592255202E-5</v>
      </c>
      <c r="J3982" s="69" t="str">
        <f>_xlfn.XLOOKUP(SimpleBB[[#This Row],[customer_code]],'Input  - indicative charges'!$B$13:$B$69,'Input  - indicative charges'!$E$13:$E$69)</f>
        <v>Major Industrial</v>
      </c>
      <c r="K3982" s="70">
        <f t="shared" ref="K3982:K4045" si="62">I3982*$L$9</f>
        <v>3.1109027899229398E-5</v>
      </c>
    </row>
    <row r="3983" spans="1:11" x14ac:dyDescent="0.25">
      <c r="A3983" s="65">
        <v>44378</v>
      </c>
      <c r="B3983" s="66" t="s">
        <v>141</v>
      </c>
      <c r="C3983" s="66" t="s">
        <v>137</v>
      </c>
      <c r="D3983" s="67">
        <v>63719.79</v>
      </c>
      <c r="E3983" s="66">
        <v>0.58430000000000004</v>
      </c>
      <c r="F3983" s="67">
        <v>37231.473296999997</v>
      </c>
      <c r="G3983" s="66" t="s">
        <v>82</v>
      </c>
      <c r="H3983" s="68">
        <v>4.1557821467771202E-4</v>
      </c>
      <c r="I3983" s="87">
        <v>15.4725892025881</v>
      </c>
      <c r="J3983" s="69" t="str">
        <f>_xlfn.XLOOKUP(SimpleBB[[#This Row],[customer_code]],'Input  - indicative charges'!$B$13:$B$69,'Input  - indicative charges'!$E$13:$E$69)</f>
        <v>Major Industrial</v>
      </c>
      <c r="K3983" s="70">
        <f t="shared" si="62"/>
        <v>14.303689858908823</v>
      </c>
    </row>
    <row r="3984" spans="1:11" x14ac:dyDescent="0.25">
      <c r="A3984" s="65">
        <v>44378</v>
      </c>
      <c r="B3984" s="66" t="s">
        <v>141</v>
      </c>
      <c r="C3984" s="66" t="s">
        <v>137</v>
      </c>
      <c r="D3984" s="67">
        <v>63719.79</v>
      </c>
      <c r="E3984" s="66">
        <v>0.58430000000000004</v>
      </c>
      <c r="F3984" s="67">
        <v>37231.473296999997</v>
      </c>
      <c r="G3984" s="66" t="s">
        <v>84</v>
      </c>
      <c r="H3984" s="68">
        <v>3.7599193639530998E-11</v>
      </c>
      <c r="I3984" s="87">
        <v>1.39987337397893E-6</v>
      </c>
      <c r="J3984" s="69" t="str">
        <f>_xlfn.XLOOKUP(SimpleBB[[#This Row],[customer_code]],'Input  - indicative charges'!$B$13:$B$69,'Input  - indicative charges'!$E$13:$E$69)</f>
        <v>Major Industrial</v>
      </c>
      <c r="K3984" s="70">
        <f t="shared" si="62"/>
        <v>1.294117895910375E-6</v>
      </c>
    </row>
    <row r="3985" spans="1:11" x14ac:dyDescent="0.25">
      <c r="A3985" s="65">
        <v>44378</v>
      </c>
      <c r="B3985" s="66" t="s">
        <v>141</v>
      </c>
      <c r="C3985" s="66" t="s">
        <v>137</v>
      </c>
      <c r="D3985" s="67">
        <v>63719.79</v>
      </c>
      <c r="E3985" s="66">
        <v>0.58430000000000004</v>
      </c>
      <c r="F3985" s="67">
        <v>37231.473296999997</v>
      </c>
      <c r="G3985" s="66" t="s">
        <v>86</v>
      </c>
      <c r="H3985" s="68">
        <v>4.33076465568207E-5</v>
      </c>
      <c r="I3985" s="87">
        <v>1.6124074863361799</v>
      </c>
      <c r="J3985" s="69" t="str">
        <f>_xlfn.XLOOKUP(SimpleBB[[#This Row],[customer_code]],'Input  - indicative charges'!$B$13:$B$69,'Input  - indicative charges'!$E$13:$E$69)</f>
        <v>North Island generation</v>
      </c>
      <c r="K3985" s="70">
        <f t="shared" si="62"/>
        <v>1.4905958084169695</v>
      </c>
    </row>
    <row r="3986" spans="1:11" x14ac:dyDescent="0.25">
      <c r="A3986" s="65">
        <v>44378</v>
      </c>
      <c r="B3986" s="66" t="s">
        <v>141</v>
      </c>
      <c r="C3986" s="66" t="s">
        <v>137</v>
      </c>
      <c r="D3986" s="67">
        <v>63719.79</v>
      </c>
      <c r="E3986" s="66">
        <v>0.58430000000000004</v>
      </c>
      <c r="F3986" s="67">
        <v>37231.473296999997</v>
      </c>
      <c r="G3986" s="66" t="s">
        <v>88</v>
      </c>
      <c r="H3986" s="68">
        <v>4.3223716949232502E-3</v>
      </c>
      <c r="I3986" s="87">
        <v>160.92826633924301</v>
      </c>
      <c r="J3986" s="69" t="str">
        <f>_xlfn.XLOOKUP(SimpleBB[[#This Row],[customer_code]],'Input  - indicative charges'!$B$13:$B$69,'Input  - indicative charges'!$E$13:$E$69)</f>
        <v>North Island generation</v>
      </c>
      <c r="K3986" s="70">
        <f t="shared" si="62"/>
        <v>148.77070547852293</v>
      </c>
    </row>
    <row r="3987" spans="1:11" x14ac:dyDescent="0.25">
      <c r="A3987" s="65">
        <v>44378</v>
      </c>
      <c r="B3987" s="66" t="s">
        <v>141</v>
      </c>
      <c r="C3987" s="66" t="s">
        <v>137</v>
      </c>
      <c r="D3987" s="67">
        <v>63719.79</v>
      </c>
      <c r="E3987" s="66">
        <v>0.58430000000000004</v>
      </c>
      <c r="F3987" s="67">
        <v>37231.473296999997</v>
      </c>
      <c r="G3987" s="66" t="s">
        <v>90</v>
      </c>
      <c r="H3987" s="68">
        <v>3.0599943625313599E-7</v>
      </c>
      <c r="I3987" s="87">
        <v>1.1392809839755699E-2</v>
      </c>
      <c r="J3987" s="69" t="str">
        <f>_xlfn.XLOOKUP(SimpleBB[[#This Row],[customer_code]],'Input  - indicative charges'!$B$13:$B$69,'Input  - indicative charges'!$E$13:$E$69)</f>
        <v>Upper South Island distributor</v>
      </c>
      <c r="K3987" s="70">
        <f t="shared" si="62"/>
        <v>1.0532123385149529E-2</v>
      </c>
    </row>
    <row r="3988" spans="1:11" x14ac:dyDescent="0.25">
      <c r="A3988" s="65">
        <v>44378</v>
      </c>
      <c r="B3988" s="66" t="s">
        <v>141</v>
      </c>
      <c r="C3988" s="66" t="s">
        <v>137</v>
      </c>
      <c r="D3988" s="67">
        <v>63719.79</v>
      </c>
      <c r="E3988" s="66">
        <v>0.58430000000000004</v>
      </c>
      <c r="F3988" s="67">
        <v>37231.473296999997</v>
      </c>
      <c r="G3988" s="66" t="s">
        <v>92</v>
      </c>
      <c r="H3988" s="68">
        <v>4.1037313164120599E-5</v>
      </c>
      <c r="I3988" s="87">
        <v>1.5278796292505801</v>
      </c>
      <c r="J3988" s="69" t="str">
        <f>_xlfn.XLOOKUP(SimpleBB[[#This Row],[customer_code]],'Input  - indicative charges'!$B$13:$B$69,'Input  - indicative charges'!$E$13:$E$69)</f>
        <v>North Island generation</v>
      </c>
      <c r="K3988" s="70">
        <f t="shared" si="62"/>
        <v>1.4124537317186268</v>
      </c>
    </row>
    <row r="3989" spans="1:11" x14ac:dyDescent="0.25">
      <c r="A3989" s="65">
        <v>44378</v>
      </c>
      <c r="B3989" s="66" t="s">
        <v>141</v>
      </c>
      <c r="C3989" s="66" t="s">
        <v>137</v>
      </c>
      <c r="D3989" s="67">
        <v>63719.79</v>
      </c>
      <c r="E3989" s="66">
        <v>0.58430000000000004</v>
      </c>
      <c r="F3989" s="67">
        <v>37231.473296999997</v>
      </c>
      <c r="G3989" s="66" t="s">
        <v>94</v>
      </c>
      <c r="H3989" s="68">
        <v>2.1735105758620299E-4</v>
      </c>
      <c r="I3989" s="87">
        <v>8.0923000965954408</v>
      </c>
      <c r="J3989" s="69" t="str">
        <f>_xlfn.XLOOKUP(SimpleBB[[#This Row],[customer_code]],'Input  - indicative charges'!$B$13:$B$69,'Input  - indicative charges'!$E$13:$E$69)</f>
        <v>North Island generation</v>
      </c>
      <c r="K3989" s="70">
        <f t="shared" si="62"/>
        <v>7.4809554697902554</v>
      </c>
    </row>
    <row r="3990" spans="1:11" x14ac:dyDescent="0.25">
      <c r="A3990" s="65">
        <v>44378</v>
      </c>
      <c r="B3990" s="66" t="s">
        <v>141</v>
      </c>
      <c r="C3990" s="66" t="s">
        <v>137</v>
      </c>
      <c r="D3990" s="67">
        <v>63719.79</v>
      </c>
      <c r="E3990" s="66">
        <v>0.58430000000000004</v>
      </c>
      <c r="F3990" s="67">
        <v>37231.473296999997</v>
      </c>
      <c r="G3990" s="66" t="s">
        <v>96</v>
      </c>
      <c r="H3990" s="68">
        <v>3.1690771712125099E-7</v>
      </c>
      <c r="I3990" s="87">
        <v>1.1798941207613E-2</v>
      </c>
      <c r="J3990" s="69" t="str">
        <f>_xlfn.XLOOKUP(SimpleBB[[#This Row],[customer_code]],'Input  - indicative charges'!$B$13:$B$69,'Input  - indicative charges'!$E$13:$E$69)</f>
        <v>Upper North Island distributor</v>
      </c>
      <c r="K3990" s="70">
        <f t="shared" si="62"/>
        <v>1.0907572965807532E-2</v>
      </c>
    </row>
    <row r="3991" spans="1:11" x14ac:dyDescent="0.25">
      <c r="A3991" s="65">
        <v>44378</v>
      </c>
      <c r="B3991" s="66" t="s">
        <v>141</v>
      </c>
      <c r="C3991" s="66" t="s">
        <v>137</v>
      </c>
      <c r="D3991" s="67">
        <v>63719.79</v>
      </c>
      <c r="E3991" s="66">
        <v>0.58430000000000004</v>
      </c>
      <c r="F3991" s="67">
        <v>37231.473296999997</v>
      </c>
      <c r="G3991" s="66" t="s">
        <v>98</v>
      </c>
      <c r="H3991" s="68">
        <v>3.3499819994124899E-6</v>
      </c>
      <c r="I3991" s="87">
        <v>0.12472476535655599</v>
      </c>
      <c r="J3991" s="69" t="str">
        <f>_xlfn.XLOOKUP(SimpleBB[[#This Row],[customer_code]],'Input  - indicative charges'!$B$13:$B$69,'Input  - indicative charges'!$E$13:$E$69)</f>
        <v>Major Industrial</v>
      </c>
      <c r="K3991" s="70">
        <f t="shared" si="62"/>
        <v>0.11530225084027557</v>
      </c>
    </row>
    <row r="3992" spans="1:11" x14ac:dyDescent="0.25">
      <c r="A3992" s="65">
        <v>44378</v>
      </c>
      <c r="B3992" s="66" t="s">
        <v>141</v>
      </c>
      <c r="C3992" s="66" t="s">
        <v>137</v>
      </c>
      <c r="D3992" s="67">
        <v>63719.79</v>
      </c>
      <c r="E3992" s="66">
        <v>0.58430000000000004</v>
      </c>
      <c r="F3992" s="67">
        <v>37231.473296999997</v>
      </c>
      <c r="G3992" s="66" t="s">
        <v>100</v>
      </c>
      <c r="H3992" s="68">
        <v>1.67038683571495E-4</v>
      </c>
      <c r="I3992" s="87">
        <v>6.2190962869581599</v>
      </c>
      <c r="J3992" s="69" t="str">
        <f>_xlfn.XLOOKUP(SimpleBB[[#This Row],[customer_code]],'Input  - indicative charges'!$B$13:$B$69,'Input  - indicative charges'!$E$13:$E$69)</f>
        <v>North Island generation</v>
      </c>
      <c r="K3992" s="70">
        <f t="shared" si="62"/>
        <v>5.7492655771188748</v>
      </c>
    </row>
    <row r="3993" spans="1:11" x14ac:dyDescent="0.25">
      <c r="A3993" s="65">
        <v>44378</v>
      </c>
      <c r="B3993" s="66" t="s">
        <v>141</v>
      </c>
      <c r="C3993" s="66" t="s">
        <v>137</v>
      </c>
      <c r="D3993" s="67">
        <v>63719.79</v>
      </c>
      <c r="E3993" s="66">
        <v>0.58430000000000004</v>
      </c>
      <c r="F3993" s="67">
        <v>37231.473296999997</v>
      </c>
      <c r="G3993" s="66" t="s">
        <v>102</v>
      </c>
      <c r="H3993" s="68">
        <v>1.0457648128941899E-3</v>
      </c>
      <c r="I3993" s="87">
        <v>38.935364706212198</v>
      </c>
      <c r="J3993" s="69" t="str">
        <f>_xlfn.XLOOKUP(SimpleBB[[#This Row],[customer_code]],'Input  - indicative charges'!$B$13:$B$69,'Input  - indicative charges'!$E$13:$E$69)</f>
        <v>Lower North Island distributor</v>
      </c>
      <c r="K3993" s="70">
        <f t="shared" si="62"/>
        <v>35.993935727835911</v>
      </c>
    </row>
    <row r="3994" spans="1:11" x14ac:dyDescent="0.25">
      <c r="A3994" s="65">
        <v>44378</v>
      </c>
      <c r="B3994" s="66" t="s">
        <v>141</v>
      </c>
      <c r="C3994" s="66" t="s">
        <v>137</v>
      </c>
      <c r="D3994" s="67">
        <v>63719.79</v>
      </c>
      <c r="E3994" s="66">
        <v>0.58430000000000004</v>
      </c>
      <c r="F3994" s="67">
        <v>37231.473296999997</v>
      </c>
      <c r="G3994" s="66" t="s">
        <v>104</v>
      </c>
      <c r="H3994" s="68">
        <v>0.41066629180034903</v>
      </c>
      <c r="I3994" s="87">
        <v>15289.7110771427</v>
      </c>
      <c r="J3994" s="69" t="str">
        <f>_xlfn.XLOOKUP(SimpleBB[[#This Row],[customer_code]],'Input  - indicative charges'!$B$13:$B$69,'Input  - indicative charges'!$E$13:$E$69)</f>
        <v>Lower North Island distributor</v>
      </c>
      <c r="K3994" s="70">
        <f t="shared" si="62"/>
        <v>14134.627528480501</v>
      </c>
    </row>
    <row r="3995" spans="1:11" x14ac:dyDescent="0.25">
      <c r="A3995" s="65">
        <v>44378</v>
      </c>
      <c r="B3995" s="66" t="s">
        <v>141</v>
      </c>
      <c r="C3995" s="66" t="s">
        <v>137</v>
      </c>
      <c r="D3995" s="67">
        <v>63719.79</v>
      </c>
      <c r="E3995" s="66">
        <v>0.58430000000000004</v>
      </c>
      <c r="F3995" s="67">
        <v>37231.473296999997</v>
      </c>
      <c r="G3995" s="66" t="s">
        <v>106</v>
      </c>
      <c r="H3995" s="68">
        <v>1.8903739008600501E-5</v>
      </c>
      <c r="I3995" s="87">
        <v>0.70381405411216702</v>
      </c>
      <c r="J3995" s="69" t="str">
        <f>_xlfn.XLOOKUP(SimpleBB[[#This Row],[customer_code]],'Input  - indicative charges'!$B$13:$B$69,'Input  - indicative charges'!$E$13:$E$69)</f>
        <v>Upper North Island distributor</v>
      </c>
      <c r="K3995" s="70">
        <f t="shared" si="62"/>
        <v>0.65064339371705016</v>
      </c>
    </row>
    <row r="3996" spans="1:11" x14ac:dyDescent="0.25">
      <c r="A3996" s="65">
        <v>44378</v>
      </c>
      <c r="B3996" s="66" t="s">
        <v>141</v>
      </c>
      <c r="C3996" s="66" t="s">
        <v>137</v>
      </c>
      <c r="D3996" s="67">
        <v>63719.79</v>
      </c>
      <c r="E3996" s="66">
        <v>0.58430000000000004</v>
      </c>
      <c r="F3996" s="67">
        <v>37231.473296999997</v>
      </c>
      <c r="G3996" s="66" t="s">
        <v>108</v>
      </c>
      <c r="H3996" s="68">
        <v>4.9171876736926802E-7</v>
      </c>
      <c r="I3996" s="87">
        <v>1.8307414156942599E-2</v>
      </c>
      <c r="J3996" s="69" t="str">
        <f>_xlfn.XLOOKUP(SimpleBB[[#This Row],[customer_code]],'Input  - indicative charges'!$B$13:$B$69,'Input  - indicative charges'!$E$13:$E$69)</f>
        <v>Lower North Island distributor</v>
      </c>
      <c r="K3996" s="70">
        <f t="shared" si="62"/>
        <v>1.692435382280438E-2</v>
      </c>
    </row>
    <row r="3997" spans="1:11" x14ac:dyDescent="0.25">
      <c r="A3997" s="65">
        <v>44378</v>
      </c>
      <c r="B3997" s="66" t="s">
        <v>141</v>
      </c>
      <c r="C3997" s="66" t="s">
        <v>137</v>
      </c>
      <c r="D3997" s="67">
        <v>63719.79</v>
      </c>
      <c r="E3997" s="66">
        <v>0.58430000000000004</v>
      </c>
      <c r="F3997" s="67">
        <v>37231.473296999997</v>
      </c>
      <c r="G3997" s="66" t="s">
        <v>110</v>
      </c>
      <c r="H3997" s="68">
        <v>1.24348361933616E-7</v>
      </c>
      <c r="I3997" s="87">
        <v>4.6296727168571297E-3</v>
      </c>
      <c r="J3997" s="69" t="str">
        <f>_xlfn.XLOOKUP(SimpleBB[[#This Row],[customer_code]],'Input  - indicative charges'!$B$13:$B$69,'Input  - indicative charges'!$E$13:$E$69)</f>
        <v>Lower South Island distributor</v>
      </c>
      <c r="K3997" s="70">
        <f t="shared" si="62"/>
        <v>4.2799173314250032E-3</v>
      </c>
    </row>
    <row r="3998" spans="1:11" x14ac:dyDescent="0.25">
      <c r="A3998" s="65">
        <v>44378</v>
      </c>
      <c r="B3998" s="66" t="s">
        <v>141</v>
      </c>
      <c r="C3998" s="66" t="s">
        <v>137</v>
      </c>
      <c r="D3998" s="67">
        <v>63719.79</v>
      </c>
      <c r="E3998" s="66">
        <v>0.58430000000000004</v>
      </c>
      <c r="F3998" s="67">
        <v>37231.473296999997</v>
      </c>
      <c r="G3998" s="66" t="s">
        <v>112</v>
      </c>
      <c r="H3998" s="68">
        <v>3.5706548784148599E-3</v>
      </c>
      <c r="I3998" s="87">
        <v>132.940741758505</v>
      </c>
      <c r="J3998" s="69" t="str">
        <f>_xlfn.XLOOKUP(SimpleBB[[#This Row],[customer_code]],'Input  - indicative charges'!$B$13:$B$69,'Input  - indicative charges'!$E$13:$E$69)</f>
        <v>North Island generation</v>
      </c>
      <c r="K3998" s="70">
        <f t="shared" si="62"/>
        <v>122.89753930834495</v>
      </c>
    </row>
    <row r="3999" spans="1:11" x14ac:dyDescent="0.25">
      <c r="A3999" s="65">
        <v>44378</v>
      </c>
      <c r="B3999" s="66" t="s">
        <v>141</v>
      </c>
      <c r="C3999" s="66" t="s">
        <v>137</v>
      </c>
      <c r="D3999" s="67">
        <v>63719.79</v>
      </c>
      <c r="E3999" s="66">
        <v>0.58430000000000004</v>
      </c>
      <c r="F3999" s="67">
        <v>37231.473296999997</v>
      </c>
      <c r="G3999" s="66" t="s">
        <v>114</v>
      </c>
      <c r="H3999" s="68">
        <v>8.6055698672372102E-4</v>
      </c>
      <c r="I3999" s="87">
        <v>32.039804471750998</v>
      </c>
      <c r="J3999" s="69" t="str">
        <f>_xlfn.XLOOKUP(SimpleBB[[#This Row],[customer_code]],'Input  - indicative charges'!$B$13:$B$69,'Input  - indicative charges'!$E$13:$E$69)</f>
        <v>Lower North Island distributor</v>
      </c>
      <c r="K3999" s="70">
        <f t="shared" si="62"/>
        <v>29.619310659869942</v>
      </c>
    </row>
    <row r="4000" spans="1:11" x14ac:dyDescent="0.25">
      <c r="A4000" s="65">
        <v>44378</v>
      </c>
      <c r="B4000" s="66" t="s">
        <v>141</v>
      </c>
      <c r="C4000" s="66" t="s">
        <v>137</v>
      </c>
      <c r="D4000" s="67">
        <v>63719.79</v>
      </c>
      <c r="E4000" s="66">
        <v>0.58430000000000004</v>
      </c>
      <c r="F4000" s="67">
        <v>37231.473296999997</v>
      </c>
      <c r="G4000" s="66" t="s">
        <v>116</v>
      </c>
      <c r="H4000" s="68">
        <v>5.0642821941645795E-7</v>
      </c>
      <c r="I4000" s="87">
        <v>1.8855068728051101E-2</v>
      </c>
      <c r="J4000" s="69" t="str">
        <f>_xlfn.XLOOKUP(SimpleBB[[#This Row],[customer_code]],'Input  - indicative charges'!$B$13:$B$69,'Input  - indicative charges'!$E$13:$E$69)</f>
        <v>Major Industrial</v>
      </c>
      <c r="K4000" s="70">
        <f t="shared" si="62"/>
        <v>1.7430635029678239E-2</v>
      </c>
    </row>
    <row r="4001" spans="1:11" x14ac:dyDescent="0.25">
      <c r="A4001" s="65">
        <v>44378</v>
      </c>
      <c r="B4001" s="66" t="s">
        <v>141</v>
      </c>
      <c r="C4001" s="66" t="s">
        <v>137</v>
      </c>
      <c r="D4001" s="67">
        <v>63719.79</v>
      </c>
      <c r="E4001" s="66">
        <v>0.58430000000000004</v>
      </c>
      <c r="F4001" s="67">
        <v>37231.473296999997</v>
      </c>
      <c r="G4001" s="66" t="s">
        <v>118</v>
      </c>
      <c r="H4001" s="68">
        <v>6.9919170485146194E-8</v>
      </c>
      <c r="I4001" s="87">
        <v>2.60319372886611E-3</v>
      </c>
      <c r="J4001" s="69" t="str">
        <f>_xlfn.XLOOKUP(SimpleBB[[#This Row],[customer_code]],'Input  - indicative charges'!$B$13:$B$69,'Input  - indicative charges'!$E$13:$E$69)</f>
        <v>Upper South Island distributor</v>
      </c>
      <c r="K4001" s="70">
        <f t="shared" si="62"/>
        <v>2.4065316575540489E-3</v>
      </c>
    </row>
    <row r="4002" spans="1:11" x14ac:dyDescent="0.25">
      <c r="A4002" s="65">
        <v>44378</v>
      </c>
      <c r="B4002" s="66" t="s">
        <v>141</v>
      </c>
      <c r="C4002" s="66" t="s">
        <v>137</v>
      </c>
      <c r="D4002" s="67">
        <v>63719.79</v>
      </c>
      <c r="E4002" s="66">
        <v>0.58430000000000004</v>
      </c>
      <c r="F4002" s="67">
        <v>37231.473296999997</v>
      </c>
      <c r="G4002" s="66" t="s">
        <v>120</v>
      </c>
      <c r="H4002" s="68">
        <v>2.2400434222618199E-6</v>
      </c>
      <c r="I4002" s="87">
        <v>8.3400116860061393E-2</v>
      </c>
      <c r="J4002" s="69" t="str">
        <f>_xlfn.XLOOKUP(SimpleBB[[#This Row],[customer_code]],'Input  - indicative charges'!$B$13:$B$69,'Input  - indicative charges'!$E$13:$E$69)</f>
        <v>Lower North Island distributor</v>
      </c>
      <c r="K4002" s="70">
        <f t="shared" si="62"/>
        <v>7.7099533254817471E-2</v>
      </c>
    </row>
    <row r="4003" spans="1:11" x14ac:dyDescent="0.25">
      <c r="A4003" s="65">
        <v>44378</v>
      </c>
      <c r="B4003" s="66" t="s">
        <v>141</v>
      </c>
      <c r="C4003" s="66" t="s">
        <v>137</v>
      </c>
      <c r="D4003" s="67">
        <v>63719.79</v>
      </c>
      <c r="E4003" s="66">
        <v>0.58430000000000004</v>
      </c>
      <c r="F4003" s="67">
        <v>37231.473296999997</v>
      </c>
      <c r="G4003" s="66" t="s">
        <v>241</v>
      </c>
      <c r="H4003" s="68">
        <v>3.7699510340667702E-4</v>
      </c>
      <c r="I4003" s="87">
        <v>14.0360831255854</v>
      </c>
      <c r="J4003" s="69" t="str">
        <f>_xlfn.XLOOKUP(SimpleBB[[#This Row],[customer_code]],'Input  - indicative charges'!$B$13:$B$69,'Input  - indicative charges'!$E$13:$E$69)</f>
        <v>North Island generation</v>
      </c>
      <c r="K4003" s="70">
        <f t="shared" si="62"/>
        <v>12.975706731014013</v>
      </c>
    </row>
    <row r="4004" spans="1:11" x14ac:dyDescent="0.25">
      <c r="A4004" s="65">
        <v>44440</v>
      </c>
      <c r="B4004" s="66" t="s">
        <v>141</v>
      </c>
      <c r="C4004" s="66" t="s">
        <v>137</v>
      </c>
      <c r="D4004" s="67">
        <v>194133.08</v>
      </c>
      <c r="E4004" s="66">
        <v>0.8962</v>
      </c>
      <c r="F4004" s="67">
        <v>173982.066296</v>
      </c>
      <c r="G4004" s="66" t="s">
        <v>8</v>
      </c>
      <c r="H4004" s="68">
        <v>4.2469498695344401E-7</v>
      </c>
      <c r="I4004" s="87">
        <v>7.3889311375713002E-2</v>
      </c>
      <c r="J4004" s="69" t="str">
        <f>_xlfn.XLOOKUP(SimpleBB[[#This Row],[customer_code]],'Input  - indicative charges'!$B$13:$B$69,'Input  - indicative charges'!$E$13:$E$69)</f>
        <v>Lower South Island distributor</v>
      </c>
      <c r="K4004" s="70">
        <f t="shared" si="62"/>
        <v>6.8307235458028998E-2</v>
      </c>
    </row>
    <row r="4005" spans="1:11" x14ac:dyDescent="0.25">
      <c r="A4005" s="65">
        <v>44440</v>
      </c>
      <c r="B4005" s="66" t="s">
        <v>141</v>
      </c>
      <c r="C4005" s="66" t="s">
        <v>137</v>
      </c>
      <c r="D4005" s="67">
        <v>194133.08</v>
      </c>
      <c r="E4005" s="66">
        <v>0.8962</v>
      </c>
      <c r="F4005" s="67">
        <v>173982.066296</v>
      </c>
      <c r="G4005" s="66" t="s">
        <v>10</v>
      </c>
      <c r="H4005" s="68">
        <v>2.6917653440445001E-8</v>
      </c>
      <c r="I4005" s="87">
        <v>4.6831889654082503E-3</v>
      </c>
      <c r="J4005" s="69" t="str">
        <f>_xlfn.XLOOKUP(SimpleBB[[#This Row],[customer_code]],'Input  - indicative charges'!$B$13:$B$69,'Input  - indicative charges'!$E$13:$E$69)</f>
        <v>Upper South Island distributor</v>
      </c>
      <c r="K4005" s="70">
        <f t="shared" si="62"/>
        <v>4.3293906168373423E-3</v>
      </c>
    </row>
    <row r="4006" spans="1:11" x14ac:dyDescent="0.25">
      <c r="A4006" s="65">
        <v>44440</v>
      </c>
      <c r="B4006" s="66" t="s">
        <v>141</v>
      </c>
      <c r="C4006" s="66" t="s">
        <v>137</v>
      </c>
      <c r="D4006" s="67">
        <v>194133.08</v>
      </c>
      <c r="E4006" s="66">
        <v>0.8962</v>
      </c>
      <c r="F4006" s="67">
        <v>173982.066296</v>
      </c>
      <c r="G4006" s="66" t="s">
        <v>12</v>
      </c>
      <c r="H4006" s="68">
        <v>1.5243539699764701E-7</v>
      </c>
      <c r="I4006" s="87">
        <v>2.6521025346301699E-2</v>
      </c>
      <c r="J4006" s="69" t="str">
        <f>_xlfn.XLOOKUP(SimpleBB[[#This Row],[customer_code]],'Input  - indicative charges'!$B$13:$B$69,'Input  - indicative charges'!$E$13:$E$69)</f>
        <v>Lower North Island distributor</v>
      </c>
      <c r="K4006" s="70">
        <f t="shared" si="62"/>
        <v>2.4517455761722533E-2</v>
      </c>
    </row>
    <row r="4007" spans="1:11" x14ac:dyDescent="0.25">
      <c r="A4007" s="65">
        <v>44440</v>
      </c>
      <c r="B4007" s="66" t="s">
        <v>141</v>
      </c>
      <c r="C4007" s="66" t="s">
        <v>137</v>
      </c>
      <c r="D4007" s="67">
        <v>194133.08</v>
      </c>
      <c r="E4007" s="66">
        <v>0.8962</v>
      </c>
      <c r="F4007" s="67">
        <v>173982.066296</v>
      </c>
      <c r="G4007" s="66" t="s">
        <v>14</v>
      </c>
      <c r="H4007" s="68">
        <v>8.2558847021277698E-7</v>
      </c>
      <c r="I4007" s="87">
        <v>0.14363758795777201</v>
      </c>
      <c r="J4007" s="69" t="str">
        <f>_xlfn.XLOOKUP(SimpleBB[[#This Row],[customer_code]],'Input  - indicative charges'!$B$13:$B$69,'Input  - indicative charges'!$E$13:$E$69)</f>
        <v>Upper North Island distributor</v>
      </c>
      <c r="K4007" s="70">
        <f t="shared" si="62"/>
        <v>0.13278627664244091</v>
      </c>
    </row>
    <row r="4008" spans="1:11" x14ac:dyDescent="0.25">
      <c r="A4008" s="65">
        <v>44440</v>
      </c>
      <c r="B4008" s="66" t="s">
        <v>141</v>
      </c>
      <c r="C4008" s="66" t="s">
        <v>137</v>
      </c>
      <c r="D4008" s="67">
        <v>194133.08</v>
      </c>
      <c r="E4008" s="66">
        <v>0.8962</v>
      </c>
      <c r="F4008" s="67">
        <v>173982.066296</v>
      </c>
      <c r="G4008" s="66" t="s">
        <v>16</v>
      </c>
      <c r="H4008" s="68">
        <v>4.8240779730704897E-2</v>
      </c>
      <c r="I4008" s="87">
        <v>8393.0305372782295</v>
      </c>
      <c r="J4008" s="69" t="str">
        <f>_xlfn.XLOOKUP(SimpleBB[[#This Row],[customer_code]],'Input  - indicative charges'!$B$13:$B$69,'Input  - indicative charges'!$E$13:$E$69)</f>
        <v>South Island generation</v>
      </c>
      <c r="K4008" s="70">
        <f t="shared" si="62"/>
        <v>7758.9667902187757</v>
      </c>
    </row>
    <row r="4009" spans="1:11" x14ac:dyDescent="0.25">
      <c r="A4009" s="65">
        <v>44440</v>
      </c>
      <c r="B4009" s="66" t="s">
        <v>141</v>
      </c>
      <c r="C4009" s="66" t="s">
        <v>137</v>
      </c>
      <c r="D4009" s="67">
        <v>194133.08</v>
      </c>
      <c r="E4009" s="66">
        <v>0.8962</v>
      </c>
      <c r="F4009" s="67">
        <v>173982.066296</v>
      </c>
      <c r="G4009" s="66" t="s">
        <v>19</v>
      </c>
      <c r="H4009" s="68">
        <v>4.8542916423010798E-5</v>
      </c>
      <c r="I4009" s="87">
        <v>8.4455969033094593</v>
      </c>
      <c r="J4009" s="69" t="str">
        <f>_xlfn.XLOOKUP(SimpleBB[[#This Row],[customer_code]],'Input  - indicative charges'!$B$13:$B$69,'Input  - indicative charges'!$E$13:$E$69)</f>
        <v>Lower South Island distributor</v>
      </c>
      <c r="K4009" s="70">
        <f t="shared" si="62"/>
        <v>7.8075619533731642</v>
      </c>
    </row>
    <row r="4010" spans="1:11" x14ac:dyDescent="0.25">
      <c r="A4010" s="65">
        <v>44440</v>
      </c>
      <c r="B4010" s="66" t="s">
        <v>141</v>
      </c>
      <c r="C4010" s="66" t="s">
        <v>137</v>
      </c>
      <c r="D4010" s="67">
        <v>194133.08</v>
      </c>
      <c r="E4010" s="66">
        <v>0.8962</v>
      </c>
      <c r="F4010" s="67">
        <v>173982.066296</v>
      </c>
      <c r="G4010" s="66" t="s">
        <v>21</v>
      </c>
      <c r="H4010" s="68">
        <v>2.3348169364535501E-7</v>
      </c>
      <c r="I4010" s="87">
        <v>4.06216275027085E-2</v>
      </c>
      <c r="J4010" s="69" t="str">
        <f>_xlfn.XLOOKUP(SimpleBB[[#This Row],[customer_code]],'Input  - indicative charges'!$B$13:$B$69,'Input  - indicative charges'!$E$13:$E$69)</f>
        <v>Upper South Island distributor</v>
      </c>
      <c r="K4010" s="70">
        <f t="shared" si="62"/>
        <v>3.7552807339166792E-2</v>
      </c>
    </row>
    <row r="4011" spans="1:11" x14ac:dyDescent="0.25">
      <c r="A4011" s="65">
        <v>44440</v>
      </c>
      <c r="B4011" s="66" t="s">
        <v>141</v>
      </c>
      <c r="C4011" s="66" t="s">
        <v>137</v>
      </c>
      <c r="D4011" s="67">
        <v>194133.08</v>
      </c>
      <c r="E4011" s="66">
        <v>0.8962</v>
      </c>
      <c r="F4011" s="67">
        <v>173982.066296</v>
      </c>
      <c r="G4011" s="66" t="s">
        <v>23</v>
      </c>
      <c r="H4011" s="68">
        <v>0.20943519248916201</v>
      </c>
      <c r="I4011" s="87">
        <v>36437.967544364903</v>
      </c>
      <c r="J4011" s="69" t="str">
        <f>_xlfn.XLOOKUP(SimpleBB[[#This Row],[customer_code]],'Input  - indicative charges'!$B$13:$B$69,'Input  - indicative charges'!$E$13:$E$69)</f>
        <v>Lower North Island distributor</v>
      </c>
      <c r="K4011" s="70">
        <f t="shared" si="62"/>
        <v>33685.208081165911</v>
      </c>
    </row>
    <row r="4012" spans="1:11" x14ac:dyDescent="0.25">
      <c r="A4012" s="65">
        <v>44440</v>
      </c>
      <c r="B4012" s="66" t="s">
        <v>141</v>
      </c>
      <c r="C4012" s="66" t="s">
        <v>137</v>
      </c>
      <c r="D4012" s="67">
        <v>194133.08</v>
      </c>
      <c r="E4012" s="66">
        <v>0.8962</v>
      </c>
      <c r="F4012" s="67">
        <v>173982.066296</v>
      </c>
      <c r="G4012" s="66" t="s">
        <v>25</v>
      </c>
      <c r="H4012" s="68">
        <v>0.23549231438099399</v>
      </c>
      <c r="I4012" s="87">
        <v>40971.439452832601</v>
      </c>
      <c r="J4012" s="69" t="str">
        <f>_xlfn.XLOOKUP(SimpleBB[[#This Row],[customer_code]],'Input  - indicative charges'!$B$13:$B$69,'Input  - indicative charges'!$E$13:$E$69)</f>
        <v>North Island generation</v>
      </c>
      <c r="K4012" s="70">
        <f t="shared" si="62"/>
        <v>37876.192234739297</v>
      </c>
    </row>
    <row r="4013" spans="1:11" x14ac:dyDescent="0.25">
      <c r="A4013" s="65">
        <v>44440</v>
      </c>
      <c r="B4013" s="66" t="s">
        <v>141</v>
      </c>
      <c r="C4013" s="66" t="s">
        <v>137</v>
      </c>
      <c r="D4013" s="67">
        <v>194133.08</v>
      </c>
      <c r="E4013" s="66">
        <v>0.8962</v>
      </c>
      <c r="F4013" s="67">
        <v>173982.066296</v>
      </c>
      <c r="G4013" s="66" t="s">
        <v>27</v>
      </c>
      <c r="H4013" s="68">
        <v>9.0547658063583398E-6</v>
      </c>
      <c r="I4013" s="87">
        <v>1.5753668648165899</v>
      </c>
      <c r="J4013" s="69" t="str">
        <f>_xlfn.XLOOKUP(SimpleBB[[#This Row],[customer_code]],'Input  - indicative charges'!$B$13:$B$69,'Input  - indicative charges'!$E$13:$E$69)</f>
        <v>Lower North Island distributor</v>
      </c>
      <c r="K4013" s="70">
        <f t="shared" si="62"/>
        <v>1.4563534747351048</v>
      </c>
    </row>
    <row r="4014" spans="1:11" x14ac:dyDescent="0.25">
      <c r="A4014" s="65">
        <v>44440</v>
      </c>
      <c r="B4014" s="66" t="s">
        <v>141</v>
      </c>
      <c r="C4014" s="66" t="s">
        <v>137</v>
      </c>
      <c r="D4014" s="67">
        <v>194133.08</v>
      </c>
      <c r="E4014" s="66">
        <v>0.8962</v>
      </c>
      <c r="F4014" s="67">
        <v>173982.066296</v>
      </c>
      <c r="G4014" s="66" t="s">
        <v>29</v>
      </c>
      <c r="H4014" s="68">
        <v>2.1105197051129302E-5</v>
      </c>
      <c r="I4014" s="87">
        <v>3.67192579253972</v>
      </c>
      <c r="J4014" s="69" t="str">
        <f>_xlfn.XLOOKUP(SimpleBB[[#This Row],[customer_code]],'Input  - indicative charges'!$B$13:$B$69,'Input  - indicative charges'!$E$13:$E$69)</f>
        <v>Lower North Island distributor</v>
      </c>
      <c r="K4014" s="70">
        <f t="shared" si="62"/>
        <v>3.3945247969635726</v>
      </c>
    </row>
    <row r="4015" spans="1:11" x14ac:dyDescent="0.25">
      <c r="A4015" s="65">
        <v>44440</v>
      </c>
      <c r="B4015" s="66" t="s">
        <v>141</v>
      </c>
      <c r="C4015" s="66" t="s">
        <v>137</v>
      </c>
      <c r="D4015" s="67">
        <v>194133.08</v>
      </c>
      <c r="E4015" s="66">
        <v>0.8962</v>
      </c>
      <c r="F4015" s="67">
        <v>173982.066296</v>
      </c>
      <c r="G4015" s="66" t="s">
        <v>31</v>
      </c>
      <c r="H4015" s="68">
        <v>5.1918360839905902E-5</v>
      </c>
      <c r="I4015" s="87">
        <v>9.0328636976281693</v>
      </c>
      <c r="J4015" s="69" t="str">
        <f>_xlfn.XLOOKUP(SimpleBB[[#This Row],[customer_code]],'Input  - indicative charges'!$B$13:$B$69,'Input  - indicative charges'!$E$13:$E$69)</f>
        <v>Major Industrial</v>
      </c>
      <c r="K4015" s="70">
        <f t="shared" si="62"/>
        <v>8.3504628202148528</v>
      </c>
    </row>
    <row r="4016" spans="1:11" x14ac:dyDescent="0.25">
      <c r="A4016" s="65">
        <v>44440</v>
      </c>
      <c r="B4016" s="66" t="s">
        <v>141</v>
      </c>
      <c r="C4016" s="66" t="s">
        <v>137</v>
      </c>
      <c r="D4016" s="67">
        <v>194133.08</v>
      </c>
      <c r="E4016" s="66">
        <v>0.8962</v>
      </c>
      <c r="F4016" s="67">
        <v>173982.066296</v>
      </c>
      <c r="G4016" s="66" t="s">
        <v>34</v>
      </c>
      <c r="H4016" s="68">
        <v>8.1599001328456605E-8</v>
      </c>
      <c r="I4016" s="87">
        <v>1.4196762858814899E-2</v>
      </c>
      <c r="J4016" s="69" t="str">
        <f>_xlfn.XLOOKUP(SimpleBB[[#This Row],[customer_code]],'Input  - indicative charges'!$B$13:$B$69,'Input  - indicative charges'!$E$13:$E$69)</f>
        <v>Major Industrial</v>
      </c>
      <c r="K4016" s="70">
        <f t="shared" si="62"/>
        <v>1.3124247679179465E-2</v>
      </c>
    </row>
    <row r="4017" spans="1:11" x14ac:dyDescent="0.25">
      <c r="A4017" s="65">
        <v>44440</v>
      </c>
      <c r="B4017" s="66" t="s">
        <v>141</v>
      </c>
      <c r="C4017" s="66" t="s">
        <v>137</v>
      </c>
      <c r="D4017" s="67">
        <v>194133.08</v>
      </c>
      <c r="E4017" s="66">
        <v>0.8962</v>
      </c>
      <c r="F4017" s="67">
        <v>173982.066296</v>
      </c>
      <c r="G4017" s="66" t="s">
        <v>36</v>
      </c>
      <c r="H4017" s="68">
        <v>2.6533503879063698E-7</v>
      </c>
      <c r="I4017" s="87">
        <v>4.6163538309524403E-2</v>
      </c>
      <c r="J4017" s="69" t="str">
        <f>_xlfn.XLOOKUP(SimpleBB[[#This Row],[customer_code]],'Input  - indicative charges'!$B$13:$B$69,'Input  - indicative charges'!$E$13:$E$69)</f>
        <v>Upper South Island distributor</v>
      </c>
      <c r="K4017" s="70">
        <f t="shared" si="62"/>
        <v>4.2676046402036143E-2</v>
      </c>
    </row>
    <row r="4018" spans="1:11" x14ac:dyDescent="0.25">
      <c r="A4018" s="65">
        <v>44440</v>
      </c>
      <c r="B4018" s="66" t="s">
        <v>141</v>
      </c>
      <c r="C4018" s="66" t="s">
        <v>137</v>
      </c>
      <c r="D4018" s="67">
        <v>194133.08</v>
      </c>
      <c r="E4018" s="66">
        <v>0.8962</v>
      </c>
      <c r="F4018" s="67">
        <v>173982.066296</v>
      </c>
      <c r="G4018" s="66" t="s">
        <v>38</v>
      </c>
      <c r="H4018" s="68">
        <v>7.7491078777354398E-5</v>
      </c>
      <c r="I4018" s="87">
        <v>13.482058005190201</v>
      </c>
      <c r="J4018" s="69" t="str">
        <f>_xlfn.XLOOKUP(SimpleBB[[#This Row],[customer_code]],'Input  - indicative charges'!$B$13:$B$69,'Input  - indicative charges'!$E$13:$E$69)</f>
        <v>North Island generation</v>
      </c>
      <c r="K4018" s="70">
        <f t="shared" si="62"/>
        <v>12.463536247301306</v>
      </c>
    </row>
    <row r="4019" spans="1:11" x14ac:dyDescent="0.25">
      <c r="A4019" s="65">
        <v>44440</v>
      </c>
      <c r="B4019" s="66" t="s">
        <v>141</v>
      </c>
      <c r="C4019" s="66" t="s">
        <v>137</v>
      </c>
      <c r="D4019" s="67">
        <v>194133.08</v>
      </c>
      <c r="E4019" s="66">
        <v>0.8962</v>
      </c>
      <c r="F4019" s="67">
        <v>173982.066296</v>
      </c>
      <c r="G4019" s="66" t="s">
        <v>40</v>
      </c>
      <c r="H4019" s="68">
        <v>5.8561190569702896E-7</v>
      </c>
      <c r="I4019" s="87">
        <v>0.101885969400707</v>
      </c>
      <c r="J4019" s="69" t="str">
        <f>_xlfn.XLOOKUP(SimpleBB[[#This Row],[customer_code]],'Input  - indicative charges'!$B$13:$B$69,'Input  - indicative charges'!$E$13:$E$69)</f>
        <v>North Island generation</v>
      </c>
      <c r="K4019" s="70">
        <f t="shared" si="62"/>
        <v>9.418884507308041E-2</v>
      </c>
    </row>
    <row r="4020" spans="1:11" x14ac:dyDescent="0.25">
      <c r="A4020" s="65">
        <v>44440</v>
      </c>
      <c r="B4020" s="66" t="s">
        <v>141</v>
      </c>
      <c r="C4020" s="66" t="s">
        <v>137</v>
      </c>
      <c r="D4020" s="67">
        <v>194133.08</v>
      </c>
      <c r="E4020" s="66">
        <v>0.8962</v>
      </c>
      <c r="F4020" s="67">
        <v>173982.066296</v>
      </c>
      <c r="G4020" s="66" t="s">
        <v>42</v>
      </c>
      <c r="H4020" s="68">
        <v>2.2984207442560401E-2</v>
      </c>
      <c r="I4020" s="87">
        <v>3998.83990303256</v>
      </c>
      <c r="J4020" s="69" t="str">
        <f>_xlfn.XLOOKUP(SimpleBB[[#This Row],[customer_code]],'Input  - indicative charges'!$B$13:$B$69,'Input  - indicative charges'!$E$13:$E$69)</f>
        <v>South Island generation</v>
      </c>
      <c r="K4020" s="70">
        <f t="shared" si="62"/>
        <v>3696.7417036341426</v>
      </c>
    </row>
    <row r="4021" spans="1:11" x14ac:dyDescent="0.25">
      <c r="A4021" s="65">
        <v>44440</v>
      </c>
      <c r="B4021" s="66" t="s">
        <v>141</v>
      </c>
      <c r="C4021" s="66" t="s">
        <v>137</v>
      </c>
      <c r="D4021" s="67">
        <v>194133.08</v>
      </c>
      <c r="E4021" s="66">
        <v>0.8962</v>
      </c>
      <c r="F4021" s="67">
        <v>173982.066296</v>
      </c>
      <c r="G4021" s="66" t="s">
        <v>44</v>
      </c>
      <c r="H4021" s="68">
        <v>6.3078809264069497E-8</v>
      </c>
      <c r="I4021" s="87">
        <v>1.0974581575254E-2</v>
      </c>
      <c r="J4021" s="69" t="str">
        <f>_xlfn.XLOOKUP(SimpleBB[[#This Row],[customer_code]],'Input  - indicative charges'!$B$13:$B$69,'Input  - indicative charges'!$E$13:$E$69)</f>
        <v>Major Industrial</v>
      </c>
      <c r="K4021" s="70">
        <f t="shared" si="62"/>
        <v>1.0145490785567467E-2</v>
      </c>
    </row>
    <row r="4022" spans="1:11" x14ac:dyDescent="0.25">
      <c r="A4022" s="65">
        <v>44440</v>
      </c>
      <c r="B4022" s="66" t="s">
        <v>141</v>
      </c>
      <c r="C4022" s="66" t="s">
        <v>137</v>
      </c>
      <c r="D4022" s="67">
        <v>194133.08</v>
      </c>
      <c r="E4022" s="66">
        <v>0.8962</v>
      </c>
      <c r="F4022" s="67">
        <v>173982.066296</v>
      </c>
      <c r="G4022" s="66" t="s">
        <v>46</v>
      </c>
      <c r="H4022" s="68">
        <v>3.1794633113178302E-7</v>
      </c>
      <c r="I4022" s="87">
        <v>5.5316959661539898E-2</v>
      </c>
      <c r="J4022" s="69" t="str">
        <f>_xlfn.XLOOKUP(SimpleBB[[#This Row],[customer_code]],'Input  - indicative charges'!$B$13:$B$69,'Input  - indicative charges'!$E$13:$E$69)</f>
        <v>Upper South Island distributor</v>
      </c>
      <c r="K4022" s="70">
        <f t="shared" si="62"/>
        <v>5.1137959172604837E-2</v>
      </c>
    </row>
    <row r="4023" spans="1:11" x14ac:dyDescent="0.25">
      <c r="A4023" s="65">
        <v>44440</v>
      </c>
      <c r="B4023" s="66" t="s">
        <v>141</v>
      </c>
      <c r="C4023" s="66" t="s">
        <v>137</v>
      </c>
      <c r="D4023" s="67">
        <v>194133.08</v>
      </c>
      <c r="E4023" s="66">
        <v>0.8962</v>
      </c>
      <c r="F4023" s="67">
        <v>173982.066296</v>
      </c>
      <c r="G4023" s="66" t="s">
        <v>48</v>
      </c>
      <c r="H4023" s="68">
        <v>2.82887432516978E-2</v>
      </c>
      <c r="I4023" s="87">
        <v>4921.7340038474103</v>
      </c>
      <c r="J4023" s="69" t="str">
        <f>_xlfn.XLOOKUP(SimpleBB[[#This Row],[customer_code]],'Input  - indicative charges'!$B$13:$B$69,'Input  - indicative charges'!$E$13:$E$69)</f>
        <v>North Island generation</v>
      </c>
      <c r="K4023" s="70">
        <f t="shared" si="62"/>
        <v>4549.9144220350199</v>
      </c>
    </row>
    <row r="4024" spans="1:11" x14ac:dyDescent="0.25">
      <c r="A4024" s="65">
        <v>44440</v>
      </c>
      <c r="B4024" s="66" t="s">
        <v>141</v>
      </c>
      <c r="C4024" s="66" t="s">
        <v>137</v>
      </c>
      <c r="D4024" s="67">
        <v>194133.08</v>
      </c>
      <c r="E4024" s="66">
        <v>0.8962</v>
      </c>
      <c r="F4024" s="67">
        <v>173982.066296</v>
      </c>
      <c r="G4024" s="66" t="s">
        <v>50</v>
      </c>
      <c r="H4024" s="68">
        <v>5.9600404737451098E-3</v>
      </c>
      <c r="I4024" s="87">
        <v>1036.94015682996</v>
      </c>
      <c r="J4024" s="69" t="str">
        <f>_xlfn.XLOOKUP(SimpleBB[[#This Row],[customer_code]],'Input  - indicative charges'!$B$13:$B$69,'Input  - indicative charges'!$E$13:$E$69)</f>
        <v>North Island generation</v>
      </c>
      <c r="K4024" s="70">
        <f t="shared" si="62"/>
        <v>958.60299858947087</v>
      </c>
    </row>
    <row r="4025" spans="1:11" x14ac:dyDescent="0.25">
      <c r="A4025" s="65">
        <v>44440</v>
      </c>
      <c r="B4025" s="66" t="s">
        <v>141</v>
      </c>
      <c r="C4025" s="66" t="s">
        <v>137</v>
      </c>
      <c r="D4025" s="67">
        <v>194133.08</v>
      </c>
      <c r="E4025" s="66">
        <v>0.8962</v>
      </c>
      <c r="F4025" s="67">
        <v>173982.066296</v>
      </c>
      <c r="G4025" s="66" t="s">
        <v>52</v>
      </c>
      <c r="H4025" s="68">
        <v>1.2035396338340901E-2</v>
      </c>
      <c r="I4025" s="87">
        <v>2093.9431236358701</v>
      </c>
      <c r="J4025" s="69" t="str">
        <f>_xlfn.XLOOKUP(SimpleBB[[#This Row],[customer_code]],'Input  - indicative charges'!$B$13:$B$69,'Input  - indicative charges'!$E$13:$E$69)</f>
        <v>North Island generation</v>
      </c>
      <c r="K4025" s="70">
        <f t="shared" si="62"/>
        <v>1935.7531328804578</v>
      </c>
    </row>
    <row r="4026" spans="1:11" x14ac:dyDescent="0.25">
      <c r="A4026" s="65">
        <v>44440</v>
      </c>
      <c r="B4026" s="66" t="s">
        <v>141</v>
      </c>
      <c r="C4026" s="66" t="s">
        <v>137</v>
      </c>
      <c r="D4026" s="67">
        <v>194133.08</v>
      </c>
      <c r="E4026" s="66">
        <v>0.8962</v>
      </c>
      <c r="F4026" s="67">
        <v>173982.066296</v>
      </c>
      <c r="G4026" s="66" t="s">
        <v>54</v>
      </c>
      <c r="H4026" s="68">
        <v>2.46315437651476E-8</v>
      </c>
      <c r="I4026" s="87">
        <v>4.2854468803207304E-3</v>
      </c>
      <c r="J4026" s="69" t="str">
        <f>_xlfn.XLOOKUP(SimpleBB[[#This Row],[customer_code]],'Input  - indicative charges'!$B$13:$B$69,'Input  - indicative charges'!$E$13:$E$69)</f>
        <v>Upper South Island distributor</v>
      </c>
      <c r="K4026" s="70">
        <f t="shared" si="62"/>
        <v>3.9616965383326291E-3</v>
      </c>
    </row>
    <row r="4027" spans="1:11" x14ac:dyDescent="0.25">
      <c r="A4027" s="65">
        <v>44440</v>
      </c>
      <c r="B4027" s="66" t="s">
        <v>141</v>
      </c>
      <c r="C4027" s="66" t="s">
        <v>137</v>
      </c>
      <c r="D4027" s="67">
        <v>194133.08</v>
      </c>
      <c r="E4027" s="66">
        <v>0.8962</v>
      </c>
      <c r="F4027" s="67">
        <v>173982.066296</v>
      </c>
      <c r="G4027" s="66" t="s">
        <v>56</v>
      </c>
      <c r="H4027" s="68">
        <v>2.7451225860672601E-6</v>
      </c>
      <c r="I4027" s="87">
        <v>0.477602099759801</v>
      </c>
      <c r="J4027" s="69" t="str">
        <f>_xlfn.XLOOKUP(SimpleBB[[#This Row],[customer_code]],'Input  - indicative charges'!$B$13:$B$69,'Input  - indicative charges'!$E$13:$E$69)</f>
        <v>Upper North Island distributor</v>
      </c>
      <c r="K4027" s="70">
        <f t="shared" si="62"/>
        <v>0.44152095176062228</v>
      </c>
    </row>
    <row r="4028" spans="1:11" x14ac:dyDescent="0.25">
      <c r="A4028" s="65">
        <v>44440</v>
      </c>
      <c r="B4028" s="66" t="s">
        <v>141</v>
      </c>
      <c r="C4028" s="66" t="s">
        <v>137</v>
      </c>
      <c r="D4028" s="67">
        <v>194133.08</v>
      </c>
      <c r="E4028" s="66">
        <v>0.8962</v>
      </c>
      <c r="F4028" s="67">
        <v>173982.066296</v>
      </c>
      <c r="G4028" s="66" t="s">
        <v>58</v>
      </c>
      <c r="H4028" s="68">
        <v>7.4282055081160998E-3</v>
      </c>
      <c r="I4028" s="87">
        <v>1292.3745431733601</v>
      </c>
      <c r="J4028" s="69" t="str">
        <f>_xlfn.XLOOKUP(SimpleBB[[#This Row],[customer_code]],'Input  - indicative charges'!$B$13:$B$69,'Input  - indicative charges'!$E$13:$E$69)</f>
        <v>North Island generation</v>
      </c>
      <c r="K4028" s="70">
        <f t="shared" si="62"/>
        <v>1194.7402212429065</v>
      </c>
    </row>
    <row r="4029" spans="1:11" x14ac:dyDescent="0.25">
      <c r="A4029" s="65">
        <v>44440</v>
      </c>
      <c r="B4029" s="66" t="s">
        <v>141</v>
      </c>
      <c r="C4029" s="66" t="s">
        <v>137</v>
      </c>
      <c r="D4029" s="67">
        <v>194133.08</v>
      </c>
      <c r="E4029" s="66">
        <v>0.8962</v>
      </c>
      <c r="F4029" s="67">
        <v>173982.066296</v>
      </c>
      <c r="G4029" s="66" t="s">
        <v>60</v>
      </c>
      <c r="H4029" s="68">
        <v>1.9525214734623701E-6</v>
      </c>
      <c r="I4029" s="87">
        <v>0.33970372044029401</v>
      </c>
      <c r="J4029" s="69" t="str">
        <f>_xlfn.XLOOKUP(SimpleBB[[#This Row],[customer_code]],'Input  - indicative charges'!$B$13:$B$69,'Input  - indicative charges'!$E$13:$E$69)</f>
        <v>Major Industrial</v>
      </c>
      <c r="K4029" s="70">
        <f t="shared" si="62"/>
        <v>0.31404030685973772</v>
      </c>
    </row>
    <row r="4030" spans="1:11" x14ac:dyDescent="0.25">
      <c r="A4030" s="65">
        <v>44440</v>
      </c>
      <c r="B4030" s="66" t="s">
        <v>141</v>
      </c>
      <c r="C4030" s="66" t="s">
        <v>137</v>
      </c>
      <c r="D4030" s="67">
        <v>194133.08</v>
      </c>
      <c r="E4030" s="66">
        <v>0.8962</v>
      </c>
      <c r="F4030" s="67">
        <v>173982.066296</v>
      </c>
      <c r="G4030" s="66" t="s">
        <v>62</v>
      </c>
      <c r="H4030" s="68">
        <v>9.3056731654792301E-7</v>
      </c>
      <c r="I4030" s="87">
        <v>0.16190202456053099</v>
      </c>
      <c r="J4030" s="69" t="str">
        <f>_xlfn.XLOOKUP(SimpleBB[[#This Row],[customer_code]],'Input  - indicative charges'!$B$13:$B$69,'Input  - indicative charges'!$E$13:$E$69)</f>
        <v>Major Industrial</v>
      </c>
      <c r="K4030" s="70">
        <f t="shared" si="62"/>
        <v>0.14967089971314634</v>
      </c>
    </row>
    <row r="4031" spans="1:11" x14ac:dyDescent="0.25">
      <c r="A4031" s="65">
        <v>44440</v>
      </c>
      <c r="B4031" s="66" t="s">
        <v>141</v>
      </c>
      <c r="C4031" s="66" t="s">
        <v>137</v>
      </c>
      <c r="D4031" s="67">
        <v>194133.08</v>
      </c>
      <c r="E4031" s="66">
        <v>0.8962</v>
      </c>
      <c r="F4031" s="67">
        <v>173982.066296</v>
      </c>
      <c r="G4031" s="66" t="s">
        <v>64</v>
      </c>
      <c r="H4031" s="68">
        <v>6.7121426283920394E-8</v>
      </c>
      <c r="I4031" s="87">
        <v>1.1677924437611099E-2</v>
      </c>
      <c r="J4031" s="69" t="str">
        <f>_xlfn.XLOOKUP(SimpleBB[[#This Row],[customer_code]],'Input  - indicative charges'!$B$13:$B$69,'Input  - indicative charges'!$E$13:$E$69)</f>
        <v>Major Industrial</v>
      </c>
      <c r="K4031" s="70">
        <f t="shared" si="62"/>
        <v>1.07956985843986E-2</v>
      </c>
    </row>
    <row r="4032" spans="1:11" x14ac:dyDescent="0.25">
      <c r="A4032" s="65">
        <v>44440</v>
      </c>
      <c r="B4032" s="66" t="s">
        <v>141</v>
      </c>
      <c r="C4032" s="66" t="s">
        <v>137</v>
      </c>
      <c r="D4032" s="67">
        <v>194133.08</v>
      </c>
      <c r="E4032" s="66">
        <v>0.8962</v>
      </c>
      <c r="F4032" s="67">
        <v>173982.066296</v>
      </c>
      <c r="G4032" s="66" t="s">
        <v>66</v>
      </c>
      <c r="H4032" s="68">
        <v>1.66390972012356E-6</v>
      </c>
      <c r="I4032" s="87">
        <v>0.28949045123709599</v>
      </c>
      <c r="J4032" s="69" t="str">
        <f>_xlfn.XLOOKUP(SimpleBB[[#This Row],[customer_code]],'Input  - indicative charges'!$B$13:$B$69,'Input  - indicative charges'!$E$13:$E$69)</f>
        <v>Upper South Island distributor</v>
      </c>
      <c r="K4032" s="70">
        <f t="shared" si="62"/>
        <v>0.26762047239762304</v>
      </c>
    </row>
    <row r="4033" spans="1:11" x14ac:dyDescent="0.25">
      <c r="A4033" s="65">
        <v>44440</v>
      </c>
      <c r="B4033" s="66" t="s">
        <v>141</v>
      </c>
      <c r="C4033" s="66" t="s">
        <v>137</v>
      </c>
      <c r="D4033" s="67">
        <v>194133.08</v>
      </c>
      <c r="E4033" s="66">
        <v>0.8962</v>
      </c>
      <c r="F4033" s="67">
        <v>173982.066296</v>
      </c>
      <c r="G4033" s="66" t="s">
        <v>68</v>
      </c>
      <c r="H4033" s="68">
        <v>8.0698685026181997E-3</v>
      </c>
      <c r="I4033" s="87">
        <v>1404.01239682252</v>
      </c>
      <c r="J4033" s="69" t="str">
        <f>_xlfn.XLOOKUP(SimpleBB[[#This Row],[customer_code]],'Input  - indicative charges'!$B$13:$B$69,'Input  - indicative charges'!$E$13:$E$69)</f>
        <v>Major Industrial</v>
      </c>
      <c r="K4033" s="70">
        <f t="shared" si="62"/>
        <v>1297.9442302296334</v>
      </c>
    </row>
    <row r="4034" spans="1:11" x14ac:dyDescent="0.25">
      <c r="A4034" s="65">
        <v>44440</v>
      </c>
      <c r="B4034" s="66" t="s">
        <v>141</v>
      </c>
      <c r="C4034" s="66" t="s">
        <v>137</v>
      </c>
      <c r="D4034" s="67">
        <v>194133.08</v>
      </c>
      <c r="E4034" s="66">
        <v>0.8962</v>
      </c>
      <c r="F4034" s="67">
        <v>173982.066296</v>
      </c>
      <c r="G4034" s="66" t="s">
        <v>70</v>
      </c>
      <c r="H4034" s="68">
        <v>6.1264729693454994E-5</v>
      </c>
      <c r="I4034" s="87">
        <v>10.6589642631332</v>
      </c>
      <c r="J4034" s="69" t="str">
        <f>_xlfn.XLOOKUP(SimpleBB[[#This Row],[customer_code]],'Input  - indicative charges'!$B$13:$B$69,'Input  - indicative charges'!$E$13:$E$69)</f>
        <v>Lower North Island distributor</v>
      </c>
      <c r="K4034" s="70">
        <f t="shared" si="62"/>
        <v>9.8537172441408512</v>
      </c>
    </row>
    <row r="4035" spans="1:11" x14ac:dyDescent="0.25">
      <c r="A4035" s="65">
        <v>44440</v>
      </c>
      <c r="B4035" s="66" t="s">
        <v>141</v>
      </c>
      <c r="C4035" s="66" t="s">
        <v>137</v>
      </c>
      <c r="D4035" s="67">
        <v>194133.08</v>
      </c>
      <c r="E4035" s="66">
        <v>0.8962</v>
      </c>
      <c r="F4035" s="67">
        <v>173982.066296</v>
      </c>
      <c r="G4035" s="66" t="s">
        <v>72</v>
      </c>
      <c r="H4035" s="68">
        <v>3.21340282568191E-5</v>
      </c>
      <c r="I4035" s="87">
        <v>5.5907446345354401</v>
      </c>
      <c r="J4035" s="69" t="str">
        <f>_xlfn.XLOOKUP(SimpleBB[[#This Row],[customer_code]],'Input  - indicative charges'!$B$13:$B$69,'Input  - indicative charges'!$E$13:$E$69)</f>
        <v>Lower South Island distributor</v>
      </c>
      <c r="K4035" s="70">
        <f t="shared" si="62"/>
        <v>5.1683836677688824</v>
      </c>
    </row>
    <row r="4036" spans="1:11" x14ac:dyDescent="0.25">
      <c r="A4036" s="65">
        <v>44440</v>
      </c>
      <c r="B4036" s="66" t="s">
        <v>141</v>
      </c>
      <c r="C4036" s="66" t="s">
        <v>137</v>
      </c>
      <c r="D4036" s="67">
        <v>194133.08</v>
      </c>
      <c r="E4036" s="66">
        <v>0.8962</v>
      </c>
      <c r="F4036" s="67">
        <v>173982.066296</v>
      </c>
      <c r="G4036" s="66" t="s">
        <v>74</v>
      </c>
      <c r="H4036" s="68">
        <v>1.1664187010111799E-8</v>
      </c>
      <c r="I4036" s="87">
        <v>2.0293593576822199E-3</v>
      </c>
      <c r="J4036" s="69" t="str">
        <f>_xlfn.XLOOKUP(SimpleBB[[#This Row],[customer_code]],'Input  - indicative charges'!$B$13:$B$69,'Input  - indicative charges'!$E$13:$E$69)</f>
        <v>Major Industrial</v>
      </c>
      <c r="K4036" s="70">
        <f t="shared" si="62"/>
        <v>1.8760484418280485E-3</v>
      </c>
    </row>
    <row r="4037" spans="1:11" x14ac:dyDescent="0.25">
      <c r="A4037" s="65">
        <v>44440</v>
      </c>
      <c r="B4037" s="66" t="s">
        <v>141</v>
      </c>
      <c r="C4037" s="66" t="s">
        <v>137</v>
      </c>
      <c r="D4037" s="67">
        <v>194133.08</v>
      </c>
      <c r="E4037" s="66">
        <v>0.8962</v>
      </c>
      <c r="F4037" s="67">
        <v>173982.066296</v>
      </c>
      <c r="G4037" s="66" t="s">
        <v>76</v>
      </c>
      <c r="H4037" s="68">
        <v>1.06612384328505E-7</v>
      </c>
      <c r="I4037" s="87">
        <v>1.8548642918216701E-2</v>
      </c>
      <c r="J4037" s="69" t="str">
        <f>_xlfn.XLOOKUP(SimpleBB[[#This Row],[customer_code]],'Input  - indicative charges'!$B$13:$B$69,'Input  - indicative charges'!$E$13:$E$69)</f>
        <v>Lower North Island distributor</v>
      </c>
      <c r="K4037" s="70">
        <f t="shared" si="62"/>
        <v>1.7147358605076785E-2</v>
      </c>
    </row>
    <row r="4038" spans="1:11" x14ac:dyDescent="0.25">
      <c r="A4038" s="65">
        <v>44440</v>
      </c>
      <c r="B4038" s="66" t="s">
        <v>141</v>
      </c>
      <c r="C4038" s="66" t="s">
        <v>137</v>
      </c>
      <c r="D4038" s="67">
        <v>194133.08</v>
      </c>
      <c r="E4038" s="66">
        <v>0.8962</v>
      </c>
      <c r="F4038" s="67">
        <v>173982.066296</v>
      </c>
      <c r="G4038" s="66" t="s">
        <v>78</v>
      </c>
      <c r="H4038" s="68">
        <v>3.7454776790624398E-9</v>
      </c>
      <c r="I4038" s="87">
        <v>6.5164594586883005E-4</v>
      </c>
      <c r="J4038" s="69" t="str">
        <f>_xlfn.XLOOKUP(SimpleBB[[#This Row],[customer_code]],'Input  - indicative charges'!$B$13:$B$69,'Input  - indicative charges'!$E$13:$E$69)</f>
        <v>North Island generation</v>
      </c>
      <c r="K4038" s="70">
        <f t="shared" si="62"/>
        <v>6.0241640138445078E-4</v>
      </c>
    </row>
    <row r="4039" spans="1:11" x14ac:dyDescent="0.25">
      <c r="A4039" s="65">
        <v>44440</v>
      </c>
      <c r="B4039" s="66" t="s">
        <v>141</v>
      </c>
      <c r="C4039" s="66" t="s">
        <v>137</v>
      </c>
      <c r="D4039" s="67">
        <v>194133.08</v>
      </c>
      <c r="E4039" s="66">
        <v>0.8962</v>
      </c>
      <c r="F4039" s="67">
        <v>173982.066296</v>
      </c>
      <c r="G4039" s="66" t="s">
        <v>80</v>
      </c>
      <c r="H4039" s="68">
        <v>9.0383910740826697E-10</v>
      </c>
      <c r="I4039" s="87">
        <v>1.5725179550602199E-4</v>
      </c>
      <c r="J4039" s="69" t="str">
        <f>_xlfn.XLOOKUP(SimpleBB[[#This Row],[customer_code]],'Input  - indicative charges'!$B$13:$B$69,'Input  - indicative charges'!$E$13:$E$69)</f>
        <v>Major Industrial</v>
      </c>
      <c r="K4039" s="70">
        <f t="shared" si="62"/>
        <v>1.453719790026128E-4</v>
      </c>
    </row>
    <row r="4040" spans="1:11" x14ac:dyDescent="0.25">
      <c r="A4040" s="65">
        <v>44440</v>
      </c>
      <c r="B4040" s="66" t="s">
        <v>141</v>
      </c>
      <c r="C4040" s="66" t="s">
        <v>137</v>
      </c>
      <c r="D4040" s="67">
        <v>194133.08</v>
      </c>
      <c r="E4040" s="66">
        <v>0.8962</v>
      </c>
      <c r="F4040" s="67">
        <v>173982.066296</v>
      </c>
      <c r="G4040" s="66" t="s">
        <v>82</v>
      </c>
      <c r="H4040" s="68">
        <v>4.1557821467771202E-4</v>
      </c>
      <c r="I4040" s="87">
        <v>72.303156497231001</v>
      </c>
      <c r="J4040" s="69" t="str">
        <f>_xlfn.XLOOKUP(SimpleBB[[#This Row],[customer_code]],'Input  - indicative charges'!$B$13:$B$69,'Input  - indicative charges'!$E$13:$E$69)</f>
        <v>Major Industrial</v>
      </c>
      <c r="K4040" s="70">
        <f t="shared" si="62"/>
        <v>66.840908965872998</v>
      </c>
    </row>
    <row r="4041" spans="1:11" x14ac:dyDescent="0.25">
      <c r="A4041" s="65">
        <v>44440</v>
      </c>
      <c r="B4041" s="66" t="s">
        <v>141</v>
      </c>
      <c r="C4041" s="66" t="s">
        <v>137</v>
      </c>
      <c r="D4041" s="67">
        <v>194133.08</v>
      </c>
      <c r="E4041" s="66">
        <v>0.8962</v>
      </c>
      <c r="F4041" s="67">
        <v>173982.066296</v>
      </c>
      <c r="G4041" s="66" t="s">
        <v>84</v>
      </c>
      <c r="H4041" s="68">
        <v>3.7599193639530998E-11</v>
      </c>
      <c r="I4041" s="87">
        <v>6.5415854004690197E-6</v>
      </c>
      <c r="J4041" s="69" t="str">
        <f>_xlfn.XLOOKUP(SimpleBB[[#This Row],[customer_code]],'Input  - indicative charges'!$B$13:$B$69,'Input  - indicative charges'!$E$13:$E$69)</f>
        <v>Major Industrial</v>
      </c>
      <c r="K4041" s="70">
        <f t="shared" si="62"/>
        <v>6.0473917796656474E-6</v>
      </c>
    </row>
    <row r="4042" spans="1:11" x14ac:dyDescent="0.25">
      <c r="A4042" s="65">
        <v>44440</v>
      </c>
      <c r="B4042" s="66" t="s">
        <v>141</v>
      </c>
      <c r="C4042" s="66" t="s">
        <v>137</v>
      </c>
      <c r="D4042" s="67">
        <v>194133.08</v>
      </c>
      <c r="E4042" s="66">
        <v>0.8962</v>
      </c>
      <c r="F4042" s="67">
        <v>173982.066296</v>
      </c>
      <c r="G4042" s="66" t="s">
        <v>86</v>
      </c>
      <c r="H4042" s="68">
        <v>4.33076465568207E-5</v>
      </c>
      <c r="I4042" s="87">
        <v>7.53475383437251</v>
      </c>
      <c r="J4042" s="69" t="str">
        <f>_xlfn.XLOOKUP(SimpleBB[[#This Row],[customer_code]],'Input  - indicative charges'!$B$13:$B$69,'Input  - indicative charges'!$E$13:$E$69)</f>
        <v>North Island generation</v>
      </c>
      <c r="K4042" s="70">
        <f t="shared" si="62"/>
        <v>6.9655298540506045</v>
      </c>
    </row>
    <row r="4043" spans="1:11" x14ac:dyDescent="0.25">
      <c r="A4043" s="65">
        <v>44440</v>
      </c>
      <c r="B4043" s="66" t="s">
        <v>141</v>
      </c>
      <c r="C4043" s="66" t="s">
        <v>137</v>
      </c>
      <c r="D4043" s="67">
        <v>194133.08</v>
      </c>
      <c r="E4043" s="66">
        <v>0.8962</v>
      </c>
      <c r="F4043" s="67">
        <v>173982.066296</v>
      </c>
      <c r="G4043" s="66" t="s">
        <v>88</v>
      </c>
      <c r="H4043" s="68">
        <v>4.3223716949232502E-3</v>
      </c>
      <c r="I4043" s="87">
        <v>752.01515878209102</v>
      </c>
      <c r="J4043" s="69" t="str">
        <f>_xlfn.XLOOKUP(SimpleBB[[#This Row],[customer_code]],'Input  - indicative charges'!$B$13:$B$69,'Input  - indicative charges'!$E$13:$E$69)</f>
        <v>North Island generation</v>
      </c>
      <c r="K4043" s="70">
        <f t="shared" si="62"/>
        <v>695.20307555362797</v>
      </c>
    </row>
    <row r="4044" spans="1:11" x14ac:dyDescent="0.25">
      <c r="A4044" s="65">
        <v>44440</v>
      </c>
      <c r="B4044" s="66" t="s">
        <v>141</v>
      </c>
      <c r="C4044" s="66" t="s">
        <v>137</v>
      </c>
      <c r="D4044" s="67">
        <v>194133.08</v>
      </c>
      <c r="E4044" s="66">
        <v>0.8962</v>
      </c>
      <c r="F4044" s="67">
        <v>173982.066296</v>
      </c>
      <c r="G4044" s="66" t="s">
        <v>90</v>
      </c>
      <c r="H4044" s="68">
        <v>3.0599943625313599E-7</v>
      </c>
      <c r="I4044" s="87">
        <v>5.3238414204731799E-2</v>
      </c>
      <c r="J4044" s="69" t="str">
        <f>_xlfn.XLOOKUP(SimpleBB[[#This Row],[customer_code]],'Input  - indicative charges'!$B$13:$B$69,'Input  - indicative charges'!$E$13:$E$69)</f>
        <v>Upper South Island distributor</v>
      </c>
      <c r="K4044" s="70">
        <f t="shared" si="62"/>
        <v>4.9216440467328676E-2</v>
      </c>
    </row>
    <row r="4045" spans="1:11" x14ac:dyDescent="0.25">
      <c r="A4045" s="65">
        <v>44440</v>
      </c>
      <c r="B4045" s="66" t="s">
        <v>141</v>
      </c>
      <c r="C4045" s="66" t="s">
        <v>137</v>
      </c>
      <c r="D4045" s="67">
        <v>194133.08</v>
      </c>
      <c r="E4045" s="66">
        <v>0.8962</v>
      </c>
      <c r="F4045" s="67">
        <v>173982.066296</v>
      </c>
      <c r="G4045" s="66" t="s">
        <v>92</v>
      </c>
      <c r="H4045" s="68">
        <v>4.1037313164120599E-5</v>
      </c>
      <c r="I4045" s="87">
        <v>7.1397565395297597</v>
      </c>
      <c r="J4045" s="69" t="str">
        <f>_xlfn.XLOOKUP(SimpleBB[[#This Row],[customer_code]],'Input  - indicative charges'!$B$13:$B$69,'Input  - indicative charges'!$E$13:$E$69)</f>
        <v>North Island generation</v>
      </c>
      <c r="K4045" s="70">
        <f t="shared" si="62"/>
        <v>6.6003732066038019</v>
      </c>
    </row>
    <row r="4046" spans="1:11" x14ac:dyDescent="0.25">
      <c r="A4046" s="65">
        <v>44440</v>
      </c>
      <c r="B4046" s="66" t="s">
        <v>141</v>
      </c>
      <c r="C4046" s="66" t="s">
        <v>137</v>
      </c>
      <c r="D4046" s="67">
        <v>194133.08</v>
      </c>
      <c r="E4046" s="66">
        <v>0.8962</v>
      </c>
      <c r="F4046" s="67">
        <v>173982.066296</v>
      </c>
      <c r="G4046" s="66" t="s">
        <v>94</v>
      </c>
      <c r="H4046" s="68">
        <v>2.1735105758620299E-4</v>
      </c>
      <c r="I4046" s="87">
        <v>37.815186110468503</v>
      </c>
      <c r="J4046" s="69" t="str">
        <f>_xlfn.XLOOKUP(SimpleBB[[#This Row],[customer_code]],'Input  - indicative charges'!$B$13:$B$69,'Input  - indicative charges'!$E$13:$E$69)</f>
        <v>North Island generation</v>
      </c>
      <c r="K4046" s="70">
        <f t="shared" ref="K4046:K4109" si="63">I4046*$L$9</f>
        <v>34.958382659741417</v>
      </c>
    </row>
    <row r="4047" spans="1:11" x14ac:dyDescent="0.25">
      <c r="A4047" s="65">
        <v>44440</v>
      </c>
      <c r="B4047" s="66" t="s">
        <v>141</v>
      </c>
      <c r="C4047" s="66" t="s">
        <v>137</v>
      </c>
      <c r="D4047" s="67">
        <v>194133.08</v>
      </c>
      <c r="E4047" s="66">
        <v>0.8962</v>
      </c>
      <c r="F4047" s="67">
        <v>173982.066296</v>
      </c>
      <c r="G4047" s="66" t="s">
        <v>96</v>
      </c>
      <c r="H4047" s="68">
        <v>3.1690771712125099E-7</v>
      </c>
      <c r="I4047" s="87">
        <v>5.5136259449903503E-2</v>
      </c>
      <c r="J4047" s="69" t="str">
        <f>_xlfn.XLOOKUP(SimpleBB[[#This Row],[customer_code]],'Input  - indicative charges'!$B$13:$B$69,'Input  - indicative charges'!$E$13:$E$69)</f>
        <v>Upper North Island distributor</v>
      </c>
      <c r="K4047" s="70">
        <f t="shared" si="63"/>
        <v>5.097091022230673E-2</v>
      </c>
    </row>
    <row r="4048" spans="1:11" x14ac:dyDescent="0.25">
      <c r="A4048" s="65">
        <v>44440</v>
      </c>
      <c r="B4048" s="66" t="s">
        <v>141</v>
      </c>
      <c r="C4048" s="66" t="s">
        <v>137</v>
      </c>
      <c r="D4048" s="67">
        <v>194133.08</v>
      </c>
      <c r="E4048" s="66">
        <v>0.8962</v>
      </c>
      <c r="F4048" s="67">
        <v>173982.066296</v>
      </c>
      <c r="G4048" s="66" t="s">
        <v>98</v>
      </c>
      <c r="H4048" s="68">
        <v>3.3499819994124899E-6</v>
      </c>
      <c r="I4048" s="87">
        <v>0.58283679031219005</v>
      </c>
      <c r="J4048" s="69" t="str">
        <f>_xlfn.XLOOKUP(SimpleBB[[#This Row],[customer_code]],'Input  - indicative charges'!$B$13:$B$69,'Input  - indicative charges'!$E$13:$E$69)</f>
        <v>Major Industrial</v>
      </c>
      <c r="K4048" s="70">
        <f t="shared" si="63"/>
        <v>0.53880553395633091</v>
      </c>
    </row>
    <row r="4049" spans="1:11" x14ac:dyDescent="0.25">
      <c r="A4049" s="65">
        <v>44440</v>
      </c>
      <c r="B4049" s="66" t="s">
        <v>141</v>
      </c>
      <c r="C4049" s="66" t="s">
        <v>137</v>
      </c>
      <c r="D4049" s="67">
        <v>194133.08</v>
      </c>
      <c r="E4049" s="66">
        <v>0.8962</v>
      </c>
      <c r="F4049" s="67">
        <v>173982.066296</v>
      </c>
      <c r="G4049" s="66" t="s">
        <v>100</v>
      </c>
      <c r="H4049" s="68">
        <v>1.67038683571495E-4</v>
      </c>
      <c r="I4049" s="87">
        <v>29.061735319132399</v>
      </c>
      <c r="J4049" s="69" t="str">
        <f>_xlfn.XLOOKUP(SimpleBB[[#This Row],[customer_code]],'Input  - indicative charges'!$B$13:$B$69,'Input  - indicative charges'!$E$13:$E$69)</f>
        <v>North Island generation</v>
      </c>
      <c r="K4049" s="70">
        <f t="shared" si="63"/>
        <v>26.866224089826801</v>
      </c>
    </row>
    <row r="4050" spans="1:11" x14ac:dyDescent="0.25">
      <c r="A4050" s="65">
        <v>44440</v>
      </c>
      <c r="B4050" s="66" t="s">
        <v>141</v>
      </c>
      <c r="C4050" s="66" t="s">
        <v>137</v>
      </c>
      <c r="D4050" s="67">
        <v>194133.08</v>
      </c>
      <c r="E4050" s="66">
        <v>0.8962</v>
      </c>
      <c r="F4050" s="67">
        <v>173982.066296</v>
      </c>
      <c r="G4050" s="66" t="s">
        <v>102</v>
      </c>
      <c r="H4050" s="68">
        <v>1.0457648128941899E-3</v>
      </c>
      <c r="I4050" s="87">
        <v>181.94432300698099</v>
      </c>
      <c r="J4050" s="69" t="str">
        <f>_xlfn.XLOOKUP(SimpleBB[[#This Row],[customer_code]],'Input  - indicative charges'!$B$13:$B$69,'Input  - indicative charges'!$E$13:$E$69)</f>
        <v>Lower North Island distributor</v>
      </c>
      <c r="K4050" s="70">
        <f t="shared" si="63"/>
        <v>168.1990734586083</v>
      </c>
    </row>
    <row r="4051" spans="1:11" x14ac:dyDescent="0.25">
      <c r="A4051" s="65">
        <v>44440</v>
      </c>
      <c r="B4051" s="66" t="s">
        <v>141</v>
      </c>
      <c r="C4051" s="66" t="s">
        <v>137</v>
      </c>
      <c r="D4051" s="67">
        <v>194133.08</v>
      </c>
      <c r="E4051" s="66">
        <v>0.8962</v>
      </c>
      <c r="F4051" s="67">
        <v>173982.066296</v>
      </c>
      <c r="G4051" s="66" t="s">
        <v>104</v>
      </c>
      <c r="H4051" s="68">
        <v>0.41066629180034903</v>
      </c>
      <c r="I4051" s="87">
        <v>71448.570005540794</v>
      </c>
      <c r="J4051" s="69" t="str">
        <f>_xlfn.XLOOKUP(SimpleBB[[#This Row],[customer_code]],'Input  - indicative charges'!$B$13:$B$69,'Input  - indicative charges'!$E$13:$E$69)</f>
        <v>Lower North Island distributor</v>
      </c>
      <c r="K4051" s="70">
        <f t="shared" si="63"/>
        <v>66050.883458525786</v>
      </c>
    </row>
    <row r="4052" spans="1:11" x14ac:dyDescent="0.25">
      <c r="A4052" s="65">
        <v>44440</v>
      </c>
      <c r="B4052" s="66" t="s">
        <v>141</v>
      </c>
      <c r="C4052" s="66" t="s">
        <v>137</v>
      </c>
      <c r="D4052" s="67">
        <v>194133.08</v>
      </c>
      <c r="E4052" s="66">
        <v>0.8962</v>
      </c>
      <c r="F4052" s="67">
        <v>173982.066296</v>
      </c>
      <c r="G4052" s="66" t="s">
        <v>106</v>
      </c>
      <c r="H4052" s="68">
        <v>1.8903739008600501E-5</v>
      </c>
      <c r="I4052" s="87">
        <v>3.2889115734366099</v>
      </c>
      <c r="J4052" s="69" t="str">
        <f>_xlfn.XLOOKUP(SimpleBB[[#This Row],[customer_code]],'Input  - indicative charges'!$B$13:$B$69,'Input  - indicative charges'!$E$13:$E$69)</f>
        <v>Upper North Island distributor</v>
      </c>
      <c r="K4052" s="70">
        <f t="shared" si="63"/>
        <v>3.0404459463025182</v>
      </c>
    </row>
    <row r="4053" spans="1:11" x14ac:dyDescent="0.25">
      <c r="A4053" s="65">
        <v>44440</v>
      </c>
      <c r="B4053" s="66" t="s">
        <v>141</v>
      </c>
      <c r="C4053" s="66" t="s">
        <v>137</v>
      </c>
      <c r="D4053" s="67">
        <v>194133.08</v>
      </c>
      <c r="E4053" s="66">
        <v>0.8962</v>
      </c>
      <c r="F4053" s="67">
        <v>173982.066296</v>
      </c>
      <c r="G4053" s="66" t="s">
        <v>108</v>
      </c>
      <c r="H4053" s="68">
        <v>4.9171876736926802E-7</v>
      </c>
      <c r="I4053" s="87">
        <v>8.5550247183427394E-2</v>
      </c>
      <c r="J4053" s="69" t="str">
        <f>_xlfn.XLOOKUP(SimpleBB[[#This Row],[customer_code]],'Input  - indicative charges'!$B$13:$B$69,'Input  - indicative charges'!$E$13:$E$69)</f>
        <v>Lower North Island distributor</v>
      </c>
      <c r="K4053" s="70">
        <f t="shared" si="63"/>
        <v>7.9087228843382457E-2</v>
      </c>
    </row>
    <row r="4054" spans="1:11" x14ac:dyDescent="0.25">
      <c r="A4054" s="65">
        <v>44440</v>
      </c>
      <c r="B4054" s="66" t="s">
        <v>141</v>
      </c>
      <c r="C4054" s="66" t="s">
        <v>137</v>
      </c>
      <c r="D4054" s="67">
        <v>194133.08</v>
      </c>
      <c r="E4054" s="66">
        <v>0.8962</v>
      </c>
      <c r="F4054" s="67">
        <v>173982.066296</v>
      </c>
      <c r="G4054" s="66" t="s">
        <v>110</v>
      </c>
      <c r="H4054" s="68">
        <v>1.24348361933616E-7</v>
      </c>
      <c r="I4054" s="87">
        <v>2.1634384949733399E-2</v>
      </c>
      <c r="J4054" s="69" t="str">
        <f>_xlfn.XLOOKUP(SimpleBB[[#This Row],[customer_code]],'Input  - indicative charges'!$B$13:$B$69,'Input  - indicative charges'!$E$13:$E$69)</f>
        <v>Lower South Island distributor</v>
      </c>
      <c r="K4054" s="70">
        <f t="shared" si="63"/>
        <v>1.9999983749162637E-2</v>
      </c>
    </row>
    <row r="4055" spans="1:11" x14ac:dyDescent="0.25">
      <c r="A4055" s="65">
        <v>44440</v>
      </c>
      <c r="B4055" s="66" t="s">
        <v>141</v>
      </c>
      <c r="C4055" s="66" t="s">
        <v>137</v>
      </c>
      <c r="D4055" s="67">
        <v>194133.08</v>
      </c>
      <c r="E4055" s="66">
        <v>0.8962</v>
      </c>
      <c r="F4055" s="67">
        <v>173982.066296</v>
      </c>
      <c r="G4055" s="66" t="s">
        <v>112</v>
      </c>
      <c r="H4055" s="68">
        <v>3.5706548784148599E-3</v>
      </c>
      <c r="I4055" s="87">
        <v>621.22991377650999</v>
      </c>
      <c r="J4055" s="69" t="str">
        <f>_xlfn.XLOOKUP(SimpleBB[[#This Row],[customer_code]],'Input  - indicative charges'!$B$13:$B$69,'Input  - indicative charges'!$E$13:$E$69)</f>
        <v>North Island generation</v>
      </c>
      <c r="K4055" s="70">
        <f t="shared" si="63"/>
        <v>574.29819284864925</v>
      </c>
    </row>
    <row r="4056" spans="1:11" x14ac:dyDescent="0.25">
      <c r="A4056" s="65">
        <v>44440</v>
      </c>
      <c r="B4056" s="66" t="s">
        <v>141</v>
      </c>
      <c r="C4056" s="66" t="s">
        <v>137</v>
      </c>
      <c r="D4056" s="67">
        <v>194133.08</v>
      </c>
      <c r="E4056" s="66">
        <v>0.8962</v>
      </c>
      <c r="F4056" s="67">
        <v>173982.066296</v>
      </c>
      <c r="G4056" s="66" t="s">
        <v>114</v>
      </c>
      <c r="H4056" s="68">
        <v>8.6055698672372102E-4</v>
      </c>
      <c r="I4056" s="87">
        <v>149.721482715652</v>
      </c>
      <c r="J4056" s="69" t="str">
        <f>_xlfn.XLOOKUP(SimpleBB[[#This Row],[customer_code]],'Input  - indicative charges'!$B$13:$B$69,'Input  - indicative charges'!$E$13:$E$69)</f>
        <v>Lower North Island distributor</v>
      </c>
      <c r="K4056" s="70">
        <f t="shared" si="63"/>
        <v>138.41055468741092</v>
      </c>
    </row>
    <row r="4057" spans="1:11" x14ac:dyDescent="0.25">
      <c r="A4057" s="65">
        <v>44440</v>
      </c>
      <c r="B4057" s="66" t="s">
        <v>141</v>
      </c>
      <c r="C4057" s="66" t="s">
        <v>137</v>
      </c>
      <c r="D4057" s="67">
        <v>194133.08</v>
      </c>
      <c r="E4057" s="66">
        <v>0.8962</v>
      </c>
      <c r="F4057" s="67">
        <v>173982.066296</v>
      </c>
      <c r="G4057" s="66" t="s">
        <v>116</v>
      </c>
      <c r="H4057" s="68">
        <v>5.0642821941645795E-7</v>
      </c>
      <c r="I4057" s="87">
        <v>8.8109428044679403E-2</v>
      </c>
      <c r="J4057" s="69" t="str">
        <f>_xlfn.XLOOKUP(SimpleBB[[#This Row],[customer_code]],'Input  - indicative charges'!$B$13:$B$69,'Input  - indicative charges'!$E$13:$E$69)</f>
        <v>Major Industrial</v>
      </c>
      <c r="K4057" s="70">
        <f t="shared" si="63"/>
        <v>8.1453072649671887E-2</v>
      </c>
    </row>
    <row r="4058" spans="1:11" x14ac:dyDescent="0.25">
      <c r="A4058" s="65">
        <v>44440</v>
      </c>
      <c r="B4058" s="66" t="s">
        <v>141</v>
      </c>
      <c r="C4058" s="66" t="s">
        <v>137</v>
      </c>
      <c r="D4058" s="67">
        <v>194133.08</v>
      </c>
      <c r="E4058" s="66">
        <v>0.8962</v>
      </c>
      <c r="F4058" s="67">
        <v>173982.066296</v>
      </c>
      <c r="G4058" s="66" t="s">
        <v>118</v>
      </c>
      <c r="H4058" s="68">
        <v>6.9919170485146194E-8</v>
      </c>
      <c r="I4058" s="87">
        <v>1.2164681754707999E-2</v>
      </c>
      <c r="J4058" s="69" t="str">
        <f>_xlfn.XLOOKUP(SimpleBB[[#This Row],[customer_code]],'Input  - indicative charges'!$B$13:$B$69,'Input  - indicative charges'!$E$13:$E$69)</f>
        <v>Upper South Island distributor</v>
      </c>
      <c r="K4058" s="70">
        <f t="shared" si="63"/>
        <v>1.1245683109234558E-2</v>
      </c>
    </row>
    <row r="4059" spans="1:11" x14ac:dyDescent="0.25">
      <c r="A4059" s="65">
        <v>44440</v>
      </c>
      <c r="B4059" s="66" t="s">
        <v>141</v>
      </c>
      <c r="C4059" s="66" t="s">
        <v>137</v>
      </c>
      <c r="D4059" s="67">
        <v>194133.08</v>
      </c>
      <c r="E4059" s="66">
        <v>0.8962</v>
      </c>
      <c r="F4059" s="67">
        <v>173982.066296</v>
      </c>
      <c r="G4059" s="66" t="s">
        <v>120</v>
      </c>
      <c r="H4059" s="68">
        <v>2.2400434222618199E-6</v>
      </c>
      <c r="I4059" s="87">
        <v>0.38972738319787398</v>
      </c>
      <c r="J4059" s="69" t="str">
        <f>_xlfn.XLOOKUP(SimpleBB[[#This Row],[customer_code]],'Input  - indicative charges'!$B$13:$B$69,'Input  - indicative charges'!$E$13:$E$69)</f>
        <v>Lower North Island distributor</v>
      </c>
      <c r="K4059" s="70">
        <f t="shared" si="63"/>
        <v>0.36028485897202323</v>
      </c>
    </row>
    <row r="4060" spans="1:11" x14ac:dyDescent="0.25">
      <c r="A4060" s="65">
        <v>44440</v>
      </c>
      <c r="B4060" s="66" t="s">
        <v>141</v>
      </c>
      <c r="C4060" s="66" t="s">
        <v>137</v>
      </c>
      <c r="D4060" s="67">
        <v>194133.08</v>
      </c>
      <c r="E4060" s="66">
        <v>0.8962</v>
      </c>
      <c r="F4060" s="67">
        <v>173982.066296</v>
      </c>
      <c r="G4060" s="66" t="s">
        <v>241</v>
      </c>
      <c r="H4060" s="68">
        <v>3.7699510340667702E-4</v>
      </c>
      <c r="I4060" s="87">
        <v>65.590387074167893</v>
      </c>
      <c r="J4060" s="69" t="str">
        <f>_xlfn.XLOOKUP(SimpleBB[[#This Row],[customer_code]],'Input  - indicative charges'!$B$13:$B$69,'Input  - indicative charges'!$E$13:$E$69)</f>
        <v>North Island generation</v>
      </c>
      <c r="K4060" s="70">
        <f t="shared" si="63"/>
        <v>60.635265510555243</v>
      </c>
    </row>
    <row r="4061" spans="1:11" x14ac:dyDescent="0.25">
      <c r="A4061" s="65">
        <v>44470</v>
      </c>
      <c r="B4061" s="66" t="s">
        <v>141</v>
      </c>
      <c r="C4061" s="66" t="s">
        <v>137</v>
      </c>
      <c r="D4061" s="67">
        <v>3273.92</v>
      </c>
      <c r="E4061" s="66">
        <v>1.1705000000000001</v>
      </c>
      <c r="F4061" s="67">
        <v>3832.12336</v>
      </c>
      <c r="G4061" s="66" t="s">
        <v>8</v>
      </c>
      <c r="H4061" s="68">
        <v>4.2469498695344401E-7</v>
      </c>
      <c r="I4061" s="87">
        <v>1.6274835803791799E-3</v>
      </c>
      <c r="J4061" s="69" t="str">
        <f>_xlfn.XLOOKUP(SimpleBB[[#This Row],[customer_code]],'Input  - indicative charges'!$B$13:$B$69,'Input  - indicative charges'!$E$13:$E$69)</f>
        <v>Lower South Island distributor</v>
      </c>
      <c r="K4061" s="70">
        <f t="shared" si="63"/>
        <v>1.5045329569220655E-3</v>
      </c>
    </row>
    <row r="4062" spans="1:11" x14ac:dyDescent="0.25">
      <c r="A4062" s="65">
        <v>44470</v>
      </c>
      <c r="B4062" s="66" t="s">
        <v>141</v>
      </c>
      <c r="C4062" s="66" t="s">
        <v>137</v>
      </c>
      <c r="D4062" s="67">
        <v>3273.92</v>
      </c>
      <c r="E4062" s="66">
        <v>1.1705000000000001</v>
      </c>
      <c r="F4062" s="67">
        <v>3832.12336</v>
      </c>
      <c r="G4062" s="66" t="s">
        <v>10</v>
      </c>
      <c r="H4062" s="68">
        <v>2.6917653440445001E-8</v>
      </c>
      <c r="I4062" s="87">
        <v>1.03151768545513E-4</v>
      </c>
      <c r="J4062" s="69" t="str">
        <f>_xlfn.XLOOKUP(SimpleBB[[#This Row],[customer_code]],'Input  - indicative charges'!$B$13:$B$69,'Input  - indicative charges'!$E$13:$E$69)</f>
        <v>Upper South Island distributor</v>
      </c>
      <c r="K4062" s="70">
        <f t="shared" si="63"/>
        <v>9.5359017573229811E-5</v>
      </c>
    </row>
    <row r="4063" spans="1:11" x14ac:dyDescent="0.25">
      <c r="A4063" s="65">
        <v>44470</v>
      </c>
      <c r="B4063" s="66" t="s">
        <v>141</v>
      </c>
      <c r="C4063" s="66" t="s">
        <v>137</v>
      </c>
      <c r="D4063" s="67">
        <v>3273.92</v>
      </c>
      <c r="E4063" s="66">
        <v>1.1705000000000001</v>
      </c>
      <c r="F4063" s="67">
        <v>3832.12336</v>
      </c>
      <c r="G4063" s="66" t="s">
        <v>12</v>
      </c>
      <c r="H4063" s="68">
        <v>1.5243539699764701E-7</v>
      </c>
      <c r="I4063" s="87">
        <v>5.8415124572555805E-4</v>
      </c>
      <c r="J4063" s="69" t="str">
        <f>_xlfn.XLOOKUP(SimpleBB[[#This Row],[customer_code]],'Input  - indicative charges'!$B$13:$B$69,'Input  - indicative charges'!$E$13:$E$69)</f>
        <v>Lower North Island distributor</v>
      </c>
      <c r="K4063" s="70">
        <f t="shared" si="63"/>
        <v>5.400206869161881E-4</v>
      </c>
    </row>
    <row r="4064" spans="1:11" x14ac:dyDescent="0.25">
      <c r="A4064" s="65">
        <v>44470</v>
      </c>
      <c r="B4064" s="66" t="s">
        <v>141</v>
      </c>
      <c r="C4064" s="66" t="s">
        <v>137</v>
      </c>
      <c r="D4064" s="67">
        <v>3273.92</v>
      </c>
      <c r="E4064" s="66">
        <v>1.1705000000000001</v>
      </c>
      <c r="F4064" s="67">
        <v>3832.12336</v>
      </c>
      <c r="G4064" s="66" t="s">
        <v>14</v>
      </c>
      <c r="H4064" s="68">
        <v>8.2558847021277698E-7</v>
      </c>
      <c r="I4064" s="87">
        <v>3.1637568624490499E-3</v>
      </c>
      <c r="J4064" s="69" t="str">
        <f>_xlfn.XLOOKUP(SimpleBB[[#This Row],[customer_code]],'Input  - indicative charges'!$B$13:$B$69,'Input  - indicative charges'!$E$13:$E$69)</f>
        <v>Upper North Island distributor</v>
      </c>
      <c r="K4064" s="70">
        <f t="shared" si="63"/>
        <v>2.9247462307017197E-3</v>
      </c>
    </row>
    <row r="4065" spans="1:11" x14ac:dyDescent="0.25">
      <c r="A4065" s="65">
        <v>44470</v>
      </c>
      <c r="B4065" s="66" t="s">
        <v>141</v>
      </c>
      <c r="C4065" s="66" t="s">
        <v>137</v>
      </c>
      <c r="D4065" s="67">
        <v>3273.92</v>
      </c>
      <c r="E4065" s="66">
        <v>1.1705000000000001</v>
      </c>
      <c r="F4065" s="67">
        <v>3832.12336</v>
      </c>
      <c r="G4065" s="66" t="s">
        <v>16</v>
      </c>
      <c r="H4065" s="68">
        <v>4.8240779730704897E-2</v>
      </c>
      <c r="I4065" s="87">
        <v>184.86461891064801</v>
      </c>
      <c r="J4065" s="69" t="str">
        <f>_xlfn.XLOOKUP(SimpleBB[[#This Row],[customer_code]],'Input  - indicative charges'!$B$13:$B$69,'Input  - indicative charges'!$E$13:$E$69)</f>
        <v>South Island generation</v>
      </c>
      <c r="K4065" s="70">
        <f t="shared" si="63"/>
        <v>170.89875134414976</v>
      </c>
    </row>
    <row r="4066" spans="1:11" x14ac:dyDescent="0.25">
      <c r="A4066" s="65">
        <v>44470</v>
      </c>
      <c r="B4066" s="66" t="s">
        <v>141</v>
      </c>
      <c r="C4066" s="66" t="s">
        <v>137</v>
      </c>
      <c r="D4066" s="67">
        <v>3273.92</v>
      </c>
      <c r="E4066" s="66">
        <v>1.1705000000000001</v>
      </c>
      <c r="F4066" s="67">
        <v>3832.12336</v>
      </c>
      <c r="G4066" s="66" t="s">
        <v>19</v>
      </c>
      <c r="H4066" s="68">
        <v>4.8542916423010798E-5</v>
      </c>
      <c r="I4066" s="87">
        <v>0.18602244398714701</v>
      </c>
      <c r="J4066" s="69" t="str">
        <f>_xlfn.XLOOKUP(SimpleBB[[#This Row],[customer_code]],'Input  - indicative charges'!$B$13:$B$69,'Input  - indicative charges'!$E$13:$E$69)</f>
        <v>Lower South Island distributor</v>
      </c>
      <c r="K4066" s="70">
        <f t="shared" si="63"/>
        <v>0.17196910683464123</v>
      </c>
    </row>
    <row r="4067" spans="1:11" x14ac:dyDescent="0.25">
      <c r="A4067" s="65">
        <v>44470</v>
      </c>
      <c r="B4067" s="66" t="s">
        <v>141</v>
      </c>
      <c r="C4067" s="66" t="s">
        <v>137</v>
      </c>
      <c r="D4067" s="67">
        <v>3273.92</v>
      </c>
      <c r="E4067" s="66">
        <v>1.1705000000000001</v>
      </c>
      <c r="F4067" s="67">
        <v>3832.12336</v>
      </c>
      <c r="G4067" s="66" t="s">
        <v>21</v>
      </c>
      <c r="H4067" s="68">
        <v>2.3348169364535501E-7</v>
      </c>
      <c r="I4067" s="87">
        <v>8.9473065235072795E-4</v>
      </c>
      <c r="J4067" s="69" t="str">
        <f>_xlfn.XLOOKUP(SimpleBB[[#This Row],[customer_code]],'Input  - indicative charges'!$B$13:$B$69,'Input  - indicative charges'!$E$13:$E$69)</f>
        <v>Upper South Island distributor</v>
      </c>
      <c r="K4067" s="70">
        <f t="shared" si="63"/>
        <v>8.2713691877396123E-4</v>
      </c>
    </row>
    <row r="4068" spans="1:11" x14ac:dyDescent="0.25">
      <c r="A4068" s="65">
        <v>44470</v>
      </c>
      <c r="B4068" s="66" t="s">
        <v>141</v>
      </c>
      <c r="C4068" s="66" t="s">
        <v>137</v>
      </c>
      <c r="D4068" s="67">
        <v>3273.92</v>
      </c>
      <c r="E4068" s="66">
        <v>1.1705000000000001</v>
      </c>
      <c r="F4068" s="67">
        <v>3832.12336</v>
      </c>
      <c r="G4068" s="66" t="s">
        <v>23</v>
      </c>
      <c r="H4068" s="68">
        <v>0.20943519248916201</v>
      </c>
      <c r="I4068" s="87">
        <v>802.58149354381499</v>
      </c>
      <c r="J4068" s="69" t="str">
        <f>_xlfn.XLOOKUP(SimpleBB[[#This Row],[customer_code]],'Input  - indicative charges'!$B$13:$B$69,'Input  - indicative charges'!$E$13:$E$69)</f>
        <v>Lower North Island distributor</v>
      </c>
      <c r="K4068" s="70">
        <f t="shared" si="63"/>
        <v>741.94930272111947</v>
      </c>
    </row>
    <row r="4069" spans="1:11" x14ac:dyDescent="0.25">
      <c r="A4069" s="65">
        <v>44470</v>
      </c>
      <c r="B4069" s="66" t="s">
        <v>141</v>
      </c>
      <c r="C4069" s="66" t="s">
        <v>137</v>
      </c>
      <c r="D4069" s="67">
        <v>3273.92</v>
      </c>
      <c r="E4069" s="66">
        <v>1.1705000000000001</v>
      </c>
      <c r="F4069" s="67">
        <v>3832.12336</v>
      </c>
      <c r="G4069" s="66" t="s">
        <v>25</v>
      </c>
      <c r="H4069" s="68">
        <v>0.23549231438099399</v>
      </c>
      <c r="I4069" s="87">
        <v>902.43559903987295</v>
      </c>
      <c r="J4069" s="69" t="str">
        <f>_xlfn.XLOOKUP(SimpleBB[[#This Row],[customer_code]],'Input  - indicative charges'!$B$13:$B$69,'Input  - indicative charges'!$E$13:$E$69)</f>
        <v>North Island generation</v>
      </c>
      <c r="K4069" s="70">
        <f t="shared" si="63"/>
        <v>834.25978401506268</v>
      </c>
    </row>
    <row r="4070" spans="1:11" x14ac:dyDescent="0.25">
      <c r="A4070" s="65">
        <v>44470</v>
      </c>
      <c r="B4070" s="66" t="s">
        <v>141</v>
      </c>
      <c r="C4070" s="66" t="s">
        <v>137</v>
      </c>
      <c r="D4070" s="67">
        <v>3273.92</v>
      </c>
      <c r="E4070" s="66">
        <v>1.1705000000000001</v>
      </c>
      <c r="F4070" s="67">
        <v>3832.12336</v>
      </c>
      <c r="G4070" s="66" t="s">
        <v>27</v>
      </c>
      <c r="H4070" s="68">
        <v>9.0547658063583398E-6</v>
      </c>
      <c r="I4070" s="87">
        <v>3.4698979565874997E-2</v>
      </c>
      <c r="J4070" s="69" t="str">
        <f>_xlfn.XLOOKUP(SimpleBB[[#This Row],[customer_code]],'Input  - indicative charges'!$B$13:$B$69,'Input  - indicative charges'!$E$13:$E$69)</f>
        <v>Lower North Island distributor</v>
      </c>
      <c r="K4070" s="70">
        <f t="shared" si="63"/>
        <v>3.2077594488702038E-2</v>
      </c>
    </row>
    <row r="4071" spans="1:11" x14ac:dyDescent="0.25">
      <c r="A4071" s="65">
        <v>44470</v>
      </c>
      <c r="B4071" s="66" t="s">
        <v>141</v>
      </c>
      <c r="C4071" s="66" t="s">
        <v>137</v>
      </c>
      <c r="D4071" s="67">
        <v>3273.92</v>
      </c>
      <c r="E4071" s="66">
        <v>1.1705000000000001</v>
      </c>
      <c r="F4071" s="67">
        <v>3832.12336</v>
      </c>
      <c r="G4071" s="66" t="s">
        <v>29</v>
      </c>
      <c r="H4071" s="68">
        <v>2.1105197051129302E-5</v>
      </c>
      <c r="I4071" s="87">
        <v>8.08777186370358E-2</v>
      </c>
      <c r="J4071" s="69" t="str">
        <f>_xlfn.XLOOKUP(SimpleBB[[#This Row],[customer_code]],'Input  - indicative charges'!$B$13:$B$69,'Input  - indicative charges'!$E$13:$E$69)</f>
        <v>Lower North Island distributor</v>
      </c>
      <c r="K4071" s="70">
        <f t="shared" si="63"/>
        <v>7.4767693288641301E-2</v>
      </c>
    </row>
    <row r="4072" spans="1:11" x14ac:dyDescent="0.25">
      <c r="A4072" s="65">
        <v>44470</v>
      </c>
      <c r="B4072" s="66" t="s">
        <v>141</v>
      </c>
      <c r="C4072" s="66" t="s">
        <v>137</v>
      </c>
      <c r="D4072" s="67">
        <v>3273.92</v>
      </c>
      <c r="E4072" s="66">
        <v>1.1705000000000001</v>
      </c>
      <c r="F4072" s="67">
        <v>3832.12336</v>
      </c>
      <c r="G4072" s="66" t="s">
        <v>31</v>
      </c>
      <c r="H4072" s="68">
        <v>5.1918360839905902E-5</v>
      </c>
      <c r="I4072" s="87">
        <v>0.198957563387513</v>
      </c>
      <c r="J4072" s="69" t="str">
        <f>_xlfn.XLOOKUP(SimpleBB[[#This Row],[customer_code]],'Input  - indicative charges'!$B$13:$B$69,'Input  - indicative charges'!$E$13:$E$69)</f>
        <v>Major Industrial</v>
      </c>
      <c r="K4072" s="70">
        <f t="shared" si="63"/>
        <v>0.18392702375263459</v>
      </c>
    </row>
    <row r="4073" spans="1:11" x14ac:dyDescent="0.25">
      <c r="A4073" s="65">
        <v>44470</v>
      </c>
      <c r="B4073" s="66" t="s">
        <v>141</v>
      </c>
      <c r="C4073" s="66" t="s">
        <v>137</v>
      </c>
      <c r="D4073" s="67">
        <v>3273.92</v>
      </c>
      <c r="E4073" s="66">
        <v>1.1705000000000001</v>
      </c>
      <c r="F4073" s="67">
        <v>3832.12336</v>
      </c>
      <c r="G4073" s="66" t="s">
        <v>34</v>
      </c>
      <c r="H4073" s="68">
        <v>8.1599001328456605E-8</v>
      </c>
      <c r="I4073" s="87">
        <v>3.12697439143449E-4</v>
      </c>
      <c r="J4073" s="69" t="str">
        <f>_xlfn.XLOOKUP(SimpleBB[[#This Row],[customer_code]],'Input  - indicative charges'!$B$13:$B$69,'Input  - indicative charges'!$E$13:$E$69)</f>
        <v>Major Industrial</v>
      </c>
      <c r="K4073" s="70">
        <f t="shared" si="63"/>
        <v>2.8907425451680428E-4</v>
      </c>
    </row>
    <row r="4074" spans="1:11" x14ac:dyDescent="0.25">
      <c r="A4074" s="65">
        <v>44470</v>
      </c>
      <c r="B4074" s="66" t="s">
        <v>141</v>
      </c>
      <c r="C4074" s="66" t="s">
        <v>137</v>
      </c>
      <c r="D4074" s="67">
        <v>3273.92</v>
      </c>
      <c r="E4074" s="66">
        <v>1.1705000000000001</v>
      </c>
      <c r="F4074" s="67">
        <v>3832.12336</v>
      </c>
      <c r="G4074" s="66" t="s">
        <v>36</v>
      </c>
      <c r="H4074" s="68">
        <v>2.6533503879063698E-7</v>
      </c>
      <c r="I4074" s="87">
        <v>1.0167966003760999E-3</v>
      </c>
      <c r="J4074" s="69" t="str">
        <f>_xlfn.XLOOKUP(SimpleBB[[#This Row],[customer_code]],'Input  - indicative charges'!$B$13:$B$69,'Input  - indicative charges'!$E$13:$E$69)</f>
        <v>Upper South Island distributor</v>
      </c>
      <c r="K4074" s="70">
        <f t="shared" si="63"/>
        <v>9.3998121652062098E-4</v>
      </c>
    </row>
    <row r="4075" spans="1:11" x14ac:dyDescent="0.25">
      <c r="A4075" s="65">
        <v>44470</v>
      </c>
      <c r="B4075" s="66" t="s">
        <v>141</v>
      </c>
      <c r="C4075" s="66" t="s">
        <v>137</v>
      </c>
      <c r="D4075" s="67">
        <v>3273.92</v>
      </c>
      <c r="E4075" s="66">
        <v>1.1705000000000001</v>
      </c>
      <c r="F4075" s="67">
        <v>3832.12336</v>
      </c>
      <c r="G4075" s="66" t="s">
        <v>38</v>
      </c>
      <c r="H4075" s="68">
        <v>7.7491078777354398E-5</v>
      </c>
      <c r="I4075" s="87">
        <v>0.29695537317429999</v>
      </c>
      <c r="J4075" s="69" t="str">
        <f>_xlfn.XLOOKUP(SimpleBB[[#This Row],[customer_code]],'Input  - indicative charges'!$B$13:$B$69,'Input  - indicative charges'!$E$13:$E$69)</f>
        <v>North Island generation</v>
      </c>
      <c r="K4075" s="70">
        <f t="shared" si="63"/>
        <v>0.27452144590714211</v>
      </c>
    </row>
    <row r="4076" spans="1:11" x14ac:dyDescent="0.25">
      <c r="A4076" s="65">
        <v>44470</v>
      </c>
      <c r="B4076" s="66" t="s">
        <v>141</v>
      </c>
      <c r="C4076" s="66" t="s">
        <v>137</v>
      </c>
      <c r="D4076" s="67">
        <v>3273.92</v>
      </c>
      <c r="E4076" s="66">
        <v>1.1705000000000001</v>
      </c>
      <c r="F4076" s="67">
        <v>3832.12336</v>
      </c>
      <c r="G4076" s="66" t="s">
        <v>40</v>
      </c>
      <c r="H4076" s="68">
        <v>5.8561190569702896E-7</v>
      </c>
      <c r="I4076" s="87">
        <v>2.2441370637157E-3</v>
      </c>
      <c r="J4076" s="69" t="str">
        <f>_xlfn.XLOOKUP(SimpleBB[[#This Row],[customer_code]],'Input  - indicative charges'!$B$13:$B$69,'Input  - indicative charges'!$E$13:$E$69)</f>
        <v>North Island generation</v>
      </c>
      <c r="K4076" s="70">
        <f t="shared" si="63"/>
        <v>2.0746004524506093E-3</v>
      </c>
    </row>
    <row r="4077" spans="1:11" x14ac:dyDescent="0.25">
      <c r="A4077" s="65">
        <v>44470</v>
      </c>
      <c r="B4077" s="66" t="s">
        <v>141</v>
      </c>
      <c r="C4077" s="66" t="s">
        <v>137</v>
      </c>
      <c r="D4077" s="67">
        <v>3273.92</v>
      </c>
      <c r="E4077" s="66">
        <v>1.1705000000000001</v>
      </c>
      <c r="F4077" s="67">
        <v>3832.12336</v>
      </c>
      <c r="G4077" s="66" t="s">
        <v>42</v>
      </c>
      <c r="H4077" s="68">
        <v>2.2984207442560401E-2</v>
      </c>
      <c r="I4077" s="87">
        <v>88.078318251721697</v>
      </c>
      <c r="J4077" s="69" t="str">
        <f>_xlfn.XLOOKUP(SimpleBB[[#This Row],[customer_code]],'Input  - indicative charges'!$B$13:$B$69,'Input  - indicative charges'!$E$13:$E$69)</f>
        <v>South Island generation</v>
      </c>
      <c r="K4077" s="70">
        <f t="shared" si="63"/>
        <v>81.424313091448283</v>
      </c>
    </row>
    <row r="4078" spans="1:11" x14ac:dyDescent="0.25">
      <c r="A4078" s="65">
        <v>44470</v>
      </c>
      <c r="B4078" s="66" t="s">
        <v>141</v>
      </c>
      <c r="C4078" s="66" t="s">
        <v>137</v>
      </c>
      <c r="D4078" s="67">
        <v>3273.92</v>
      </c>
      <c r="E4078" s="66">
        <v>1.1705000000000001</v>
      </c>
      <c r="F4078" s="67">
        <v>3832.12336</v>
      </c>
      <c r="G4078" s="66" t="s">
        <v>44</v>
      </c>
      <c r="H4078" s="68">
        <v>6.3078809264069497E-8</v>
      </c>
      <c r="I4078" s="87">
        <v>2.41725778501825E-4</v>
      </c>
      <c r="J4078" s="69" t="str">
        <f>_xlfn.XLOOKUP(SimpleBB[[#This Row],[customer_code]],'Input  - indicative charges'!$B$13:$B$69,'Input  - indicative charges'!$E$13:$E$69)</f>
        <v>Major Industrial</v>
      </c>
      <c r="K4078" s="70">
        <f t="shared" si="63"/>
        <v>2.2346425160793689E-4</v>
      </c>
    </row>
    <row r="4079" spans="1:11" x14ac:dyDescent="0.25">
      <c r="A4079" s="65">
        <v>44470</v>
      </c>
      <c r="B4079" s="66" t="s">
        <v>141</v>
      </c>
      <c r="C4079" s="66" t="s">
        <v>137</v>
      </c>
      <c r="D4079" s="67">
        <v>3273.92</v>
      </c>
      <c r="E4079" s="66">
        <v>1.1705000000000001</v>
      </c>
      <c r="F4079" s="67">
        <v>3832.12336</v>
      </c>
      <c r="G4079" s="66" t="s">
        <v>46</v>
      </c>
      <c r="H4079" s="68">
        <v>3.1794633113178302E-7</v>
      </c>
      <c r="I4079" s="87">
        <v>1.2184095627564E-3</v>
      </c>
      <c r="J4079" s="69" t="str">
        <f>_xlfn.XLOOKUP(SimpleBB[[#This Row],[customer_code]],'Input  - indicative charges'!$B$13:$B$69,'Input  - indicative charges'!$E$13:$E$69)</f>
        <v>Upper South Island distributor</v>
      </c>
      <c r="K4079" s="70">
        <f t="shared" si="63"/>
        <v>1.1263630332718399E-3</v>
      </c>
    </row>
    <row r="4080" spans="1:11" x14ac:dyDescent="0.25">
      <c r="A4080" s="65">
        <v>44470</v>
      </c>
      <c r="B4080" s="66" t="s">
        <v>141</v>
      </c>
      <c r="C4080" s="66" t="s">
        <v>137</v>
      </c>
      <c r="D4080" s="67">
        <v>3273.92</v>
      </c>
      <c r="E4080" s="66">
        <v>1.1705000000000001</v>
      </c>
      <c r="F4080" s="67">
        <v>3832.12336</v>
      </c>
      <c r="G4080" s="66" t="s">
        <v>48</v>
      </c>
      <c r="H4080" s="68">
        <v>2.82887432516978E-2</v>
      </c>
      <c r="I4080" s="87">
        <v>108.40595383987301</v>
      </c>
      <c r="J4080" s="69" t="str">
        <f>_xlfn.XLOOKUP(SimpleBB[[#This Row],[customer_code]],'Input  - indicative charges'!$B$13:$B$69,'Input  - indicative charges'!$E$13:$E$69)</f>
        <v>North Island generation</v>
      </c>
      <c r="K4080" s="70">
        <f t="shared" si="63"/>
        <v>100.21626776760543</v>
      </c>
    </row>
    <row r="4081" spans="1:11" x14ac:dyDescent="0.25">
      <c r="A4081" s="65">
        <v>44470</v>
      </c>
      <c r="B4081" s="66" t="s">
        <v>141</v>
      </c>
      <c r="C4081" s="66" t="s">
        <v>137</v>
      </c>
      <c r="D4081" s="67">
        <v>3273.92</v>
      </c>
      <c r="E4081" s="66">
        <v>1.1705000000000001</v>
      </c>
      <c r="F4081" s="67">
        <v>3832.12336</v>
      </c>
      <c r="G4081" s="66" t="s">
        <v>50</v>
      </c>
      <c r="H4081" s="68">
        <v>5.9600404737451098E-3</v>
      </c>
      <c r="I4081" s="87">
        <v>22.839610325984101</v>
      </c>
      <c r="J4081" s="69" t="str">
        <f>_xlfn.XLOOKUP(SimpleBB[[#This Row],[customer_code]],'Input  - indicative charges'!$B$13:$B$69,'Input  - indicative charges'!$E$13:$E$69)</f>
        <v>North Island generation</v>
      </c>
      <c r="K4081" s="70">
        <f t="shared" si="63"/>
        <v>21.1141586145493</v>
      </c>
    </row>
    <row r="4082" spans="1:11" x14ac:dyDescent="0.25">
      <c r="A4082" s="65">
        <v>44470</v>
      </c>
      <c r="B4082" s="66" t="s">
        <v>141</v>
      </c>
      <c r="C4082" s="66" t="s">
        <v>137</v>
      </c>
      <c r="D4082" s="67">
        <v>3273.92</v>
      </c>
      <c r="E4082" s="66">
        <v>1.1705000000000001</v>
      </c>
      <c r="F4082" s="67">
        <v>3832.12336</v>
      </c>
      <c r="G4082" s="66" t="s">
        <v>52</v>
      </c>
      <c r="H4082" s="68">
        <v>1.2035396338340901E-2</v>
      </c>
      <c r="I4082" s="87">
        <v>46.121123455014903</v>
      </c>
      <c r="J4082" s="69" t="str">
        <f>_xlfn.XLOOKUP(SimpleBB[[#This Row],[customer_code]],'Input  - indicative charges'!$B$13:$B$69,'Input  - indicative charges'!$E$13:$E$69)</f>
        <v>North Island generation</v>
      </c>
      <c r="K4082" s="70">
        <f t="shared" si="63"/>
        <v>42.636835839642799</v>
      </c>
    </row>
    <row r="4083" spans="1:11" x14ac:dyDescent="0.25">
      <c r="A4083" s="65">
        <v>44470</v>
      </c>
      <c r="B4083" s="66" t="s">
        <v>141</v>
      </c>
      <c r="C4083" s="66" t="s">
        <v>137</v>
      </c>
      <c r="D4083" s="67">
        <v>3273.92</v>
      </c>
      <c r="E4083" s="66">
        <v>1.1705000000000001</v>
      </c>
      <c r="F4083" s="67">
        <v>3832.12336</v>
      </c>
      <c r="G4083" s="66" t="s">
        <v>54</v>
      </c>
      <c r="H4083" s="68">
        <v>2.46315437651476E-8</v>
      </c>
      <c r="I4083" s="87">
        <v>9.4391114255284499E-5</v>
      </c>
      <c r="J4083" s="69" t="str">
        <f>_xlfn.XLOOKUP(SimpleBB[[#This Row],[customer_code]],'Input  - indicative charges'!$B$13:$B$69,'Input  - indicative charges'!$E$13:$E$69)</f>
        <v>Upper South Island distributor</v>
      </c>
      <c r="K4083" s="70">
        <f t="shared" si="63"/>
        <v>8.7260199703264845E-5</v>
      </c>
    </row>
    <row r="4084" spans="1:11" x14ac:dyDescent="0.25">
      <c r="A4084" s="65">
        <v>44470</v>
      </c>
      <c r="B4084" s="66" t="s">
        <v>141</v>
      </c>
      <c r="C4084" s="66" t="s">
        <v>137</v>
      </c>
      <c r="D4084" s="67">
        <v>3273.92</v>
      </c>
      <c r="E4084" s="66">
        <v>1.1705000000000001</v>
      </c>
      <c r="F4084" s="67">
        <v>3832.12336</v>
      </c>
      <c r="G4084" s="66" t="s">
        <v>56</v>
      </c>
      <c r="H4084" s="68">
        <v>2.7451225860672601E-6</v>
      </c>
      <c r="I4084" s="87">
        <v>1.0519648388131899E-2</v>
      </c>
      <c r="J4084" s="69" t="str">
        <f>_xlfn.XLOOKUP(SimpleBB[[#This Row],[customer_code]],'Input  - indicative charges'!$B$13:$B$69,'Input  - indicative charges'!$E$13:$E$69)</f>
        <v>Upper North Island distributor</v>
      </c>
      <c r="K4084" s="70">
        <f t="shared" si="63"/>
        <v>9.7249261903392167E-3</v>
      </c>
    </row>
    <row r="4085" spans="1:11" x14ac:dyDescent="0.25">
      <c r="A4085" s="65">
        <v>44470</v>
      </c>
      <c r="B4085" s="66" t="s">
        <v>141</v>
      </c>
      <c r="C4085" s="66" t="s">
        <v>137</v>
      </c>
      <c r="D4085" s="67">
        <v>3273.92</v>
      </c>
      <c r="E4085" s="66">
        <v>1.1705000000000001</v>
      </c>
      <c r="F4085" s="67">
        <v>3832.12336</v>
      </c>
      <c r="G4085" s="66" t="s">
        <v>58</v>
      </c>
      <c r="H4085" s="68">
        <v>7.4282055081160998E-3</v>
      </c>
      <c r="I4085" s="87">
        <v>28.465799850532399</v>
      </c>
      <c r="J4085" s="69" t="str">
        <f>_xlfn.XLOOKUP(SimpleBB[[#This Row],[customer_code]],'Input  - indicative charges'!$B$13:$B$69,'Input  - indicative charges'!$E$13:$E$69)</f>
        <v>North Island generation</v>
      </c>
      <c r="K4085" s="70">
        <f t="shared" si="63"/>
        <v>26.315309436360007</v>
      </c>
    </row>
    <row r="4086" spans="1:11" x14ac:dyDescent="0.25">
      <c r="A4086" s="65">
        <v>44470</v>
      </c>
      <c r="B4086" s="66" t="s">
        <v>141</v>
      </c>
      <c r="C4086" s="66" t="s">
        <v>137</v>
      </c>
      <c r="D4086" s="67">
        <v>3273.92</v>
      </c>
      <c r="E4086" s="66">
        <v>1.1705000000000001</v>
      </c>
      <c r="F4086" s="67">
        <v>3832.12336</v>
      </c>
      <c r="G4086" s="66" t="s">
        <v>60</v>
      </c>
      <c r="H4086" s="68">
        <v>1.9525214734623701E-6</v>
      </c>
      <c r="I4086" s="87">
        <v>7.48230314935679E-3</v>
      </c>
      <c r="J4086" s="69" t="str">
        <f>_xlfn.XLOOKUP(SimpleBB[[#This Row],[customer_code]],'Input  - indicative charges'!$B$13:$B$69,'Input  - indicative charges'!$E$13:$E$69)</f>
        <v>Major Industrial</v>
      </c>
      <c r="K4086" s="70">
        <f t="shared" si="63"/>
        <v>6.9170416326204973E-3</v>
      </c>
    </row>
    <row r="4087" spans="1:11" x14ac:dyDescent="0.25">
      <c r="A4087" s="65">
        <v>44470</v>
      </c>
      <c r="B4087" s="66" t="s">
        <v>141</v>
      </c>
      <c r="C4087" s="66" t="s">
        <v>137</v>
      </c>
      <c r="D4087" s="67">
        <v>3273.92</v>
      </c>
      <c r="E4087" s="66">
        <v>1.1705000000000001</v>
      </c>
      <c r="F4087" s="67">
        <v>3832.12336</v>
      </c>
      <c r="G4087" s="66" t="s">
        <v>62</v>
      </c>
      <c r="H4087" s="68">
        <v>9.3056731654792301E-7</v>
      </c>
      <c r="I4087" s="87">
        <v>3.5660487517958101E-3</v>
      </c>
      <c r="J4087" s="69" t="str">
        <f>_xlfn.XLOOKUP(SimpleBB[[#This Row],[customer_code]],'Input  - indicative charges'!$B$13:$B$69,'Input  - indicative charges'!$E$13:$E$69)</f>
        <v>Major Industrial</v>
      </c>
      <c r="K4087" s="70">
        <f t="shared" si="63"/>
        <v>3.2966463918594922E-3</v>
      </c>
    </row>
    <row r="4088" spans="1:11" x14ac:dyDescent="0.25">
      <c r="A4088" s="65">
        <v>44470</v>
      </c>
      <c r="B4088" s="66" t="s">
        <v>141</v>
      </c>
      <c r="C4088" s="66" t="s">
        <v>137</v>
      </c>
      <c r="D4088" s="67">
        <v>3273.92</v>
      </c>
      <c r="E4088" s="66">
        <v>1.1705000000000001</v>
      </c>
      <c r="F4088" s="67">
        <v>3832.12336</v>
      </c>
      <c r="G4088" s="66" t="s">
        <v>64</v>
      </c>
      <c r="H4088" s="68">
        <v>6.7121426283920394E-8</v>
      </c>
      <c r="I4088" s="87">
        <v>2.57217585619129E-4</v>
      </c>
      <c r="J4088" s="69" t="str">
        <f>_xlfn.XLOOKUP(SimpleBB[[#This Row],[customer_code]],'Input  - indicative charges'!$B$13:$B$69,'Input  - indicative charges'!$E$13:$E$69)</f>
        <v>Major Industrial</v>
      </c>
      <c r="K4088" s="70">
        <f t="shared" si="63"/>
        <v>2.3778570753613327E-4</v>
      </c>
    </row>
    <row r="4089" spans="1:11" x14ac:dyDescent="0.25">
      <c r="A4089" s="65">
        <v>44470</v>
      </c>
      <c r="B4089" s="66" t="s">
        <v>141</v>
      </c>
      <c r="C4089" s="66" t="s">
        <v>137</v>
      </c>
      <c r="D4089" s="67">
        <v>3273.92</v>
      </c>
      <c r="E4089" s="66">
        <v>1.1705000000000001</v>
      </c>
      <c r="F4089" s="67">
        <v>3832.12336</v>
      </c>
      <c r="G4089" s="66" t="s">
        <v>66</v>
      </c>
      <c r="H4089" s="68">
        <v>1.66390972012356E-6</v>
      </c>
      <c r="I4089" s="87">
        <v>6.3763073074165604E-3</v>
      </c>
      <c r="J4089" s="69" t="str">
        <f>_xlfn.XLOOKUP(SimpleBB[[#This Row],[customer_code]],'Input  - indicative charges'!$B$13:$B$69,'Input  - indicative charges'!$E$13:$E$69)</f>
        <v>Upper South Island distributor</v>
      </c>
      <c r="K4089" s="70">
        <f t="shared" si="63"/>
        <v>5.8945998614843773E-3</v>
      </c>
    </row>
    <row r="4090" spans="1:11" x14ac:dyDescent="0.25">
      <c r="A4090" s="65">
        <v>44470</v>
      </c>
      <c r="B4090" s="66" t="s">
        <v>141</v>
      </c>
      <c r="C4090" s="66" t="s">
        <v>137</v>
      </c>
      <c r="D4090" s="67">
        <v>3273.92</v>
      </c>
      <c r="E4090" s="66">
        <v>1.1705000000000001</v>
      </c>
      <c r="F4090" s="67">
        <v>3832.12336</v>
      </c>
      <c r="G4090" s="66" t="s">
        <v>68</v>
      </c>
      <c r="H4090" s="68">
        <v>8.0698685026181997E-3</v>
      </c>
      <c r="I4090" s="87">
        <v>30.924731601011398</v>
      </c>
      <c r="J4090" s="69" t="str">
        <f>_xlfn.XLOOKUP(SimpleBB[[#This Row],[customer_code]],'Input  - indicative charges'!$B$13:$B$69,'Input  - indicative charges'!$E$13:$E$69)</f>
        <v>Major Industrial</v>
      </c>
      <c r="K4090" s="70">
        <f t="shared" si="63"/>
        <v>28.588477597328968</v>
      </c>
    </row>
    <row r="4091" spans="1:11" x14ac:dyDescent="0.25">
      <c r="A4091" s="65">
        <v>44470</v>
      </c>
      <c r="B4091" s="66" t="s">
        <v>141</v>
      </c>
      <c r="C4091" s="66" t="s">
        <v>137</v>
      </c>
      <c r="D4091" s="67">
        <v>3273.92</v>
      </c>
      <c r="E4091" s="66">
        <v>1.1705000000000001</v>
      </c>
      <c r="F4091" s="67">
        <v>3832.12336</v>
      </c>
      <c r="G4091" s="66" t="s">
        <v>70</v>
      </c>
      <c r="H4091" s="68">
        <v>6.1264729693454994E-5</v>
      </c>
      <c r="I4091" s="87">
        <v>0.23477400180237401</v>
      </c>
      <c r="J4091" s="69" t="str">
        <f>_xlfn.XLOOKUP(SimpleBB[[#This Row],[customer_code]],'Input  - indicative charges'!$B$13:$B$69,'Input  - indicative charges'!$E$13:$E$69)</f>
        <v>Lower North Island distributor</v>
      </c>
      <c r="K4091" s="70">
        <f t="shared" si="63"/>
        <v>0.21703765702991351</v>
      </c>
    </row>
    <row r="4092" spans="1:11" x14ac:dyDescent="0.25">
      <c r="A4092" s="65">
        <v>44470</v>
      </c>
      <c r="B4092" s="66" t="s">
        <v>141</v>
      </c>
      <c r="C4092" s="66" t="s">
        <v>137</v>
      </c>
      <c r="D4092" s="67">
        <v>3273.92</v>
      </c>
      <c r="E4092" s="66">
        <v>1.1705000000000001</v>
      </c>
      <c r="F4092" s="67">
        <v>3832.12336</v>
      </c>
      <c r="G4092" s="66" t="s">
        <v>72</v>
      </c>
      <c r="H4092" s="68">
        <v>3.21340282568191E-5</v>
      </c>
      <c r="I4092" s="87">
        <v>0.123141560333856</v>
      </c>
      <c r="J4092" s="69" t="str">
        <f>_xlfn.XLOOKUP(SimpleBB[[#This Row],[customer_code]],'Input  - indicative charges'!$B$13:$B$69,'Input  - indicative charges'!$E$13:$E$69)</f>
        <v>Lower South Island distributor</v>
      </c>
      <c r="K4092" s="70">
        <f t="shared" si="63"/>
        <v>0.11383865135273928</v>
      </c>
    </row>
    <row r="4093" spans="1:11" x14ac:dyDescent="0.25">
      <c r="A4093" s="65">
        <v>44470</v>
      </c>
      <c r="B4093" s="66" t="s">
        <v>141</v>
      </c>
      <c r="C4093" s="66" t="s">
        <v>137</v>
      </c>
      <c r="D4093" s="67">
        <v>3273.92</v>
      </c>
      <c r="E4093" s="66">
        <v>1.1705000000000001</v>
      </c>
      <c r="F4093" s="67">
        <v>3832.12336</v>
      </c>
      <c r="G4093" s="66" t="s">
        <v>74</v>
      </c>
      <c r="H4093" s="68">
        <v>1.1664187010111799E-8</v>
      </c>
      <c r="I4093" s="87">
        <v>4.4698603516858299E-5</v>
      </c>
      <c r="J4093" s="69" t="str">
        <f>_xlfn.XLOOKUP(SimpleBB[[#This Row],[customer_code]],'Input  - indicative charges'!$B$13:$B$69,'Input  - indicative charges'!$E$13:$E$69)</f>
        <v>Major Industrial</v>
      </c>
      <c r="K4093" s="70">
        <f t="shared" si="63"/>
        <v>4.1321782247313033E-5</v>
      </c>
    </row>
    <row r="4094" spans="1:11" x14ac:dyDescent="0.25">
      <c r="A4094" s="65">
        <v>44470</v>
      </c>
      <c r="B4094" s="66" t="s">
        <v>141</v>
      </c>
      <c r="C4094" s="66" t="s">
        <v>137</v>
      </c>
      <c r="D4094" s="67">
        <v>3273.92</v>
      </c>
      <c r="E4094" s="66">
        <v>1.1705000000000001</v>
      </c>
      <c r="F4094" s="67">
        <v>3832.12336</v>
      </c>
      <c r="G4094" s="66" t="s">
        <v>76</v>
      </c>
      <c r="H4094" s="68">
        <v>1.06612384328505E-7</v>
      </c>
      <c r="I4094" s="87">
        <v>4.0855180845056398E-4</v>
      </c>
      <c r="J4094" s="69" t="str">
        <f>_xlfn.XLOOKUP(SimpleBB[[#This Row],[customer_code]],'Input  - indicative charges'!$B$13:$B$69,'Input  - indicative charges'!$E$13:$E$69)</f>
        <v>Lower North Island distributor</v>
      </c>
      <c r="K4094" s="70">
        <f t="shared" si="63"/>
        <v>3.7768716553243073E-4</v>
      </c>
    </row>
    <row r="4095" spans="1:11" x14ac:dyDescent="0.25">
      <c r="A4095" s="65">
        <v>44470</v>
      </c>
      <c r="B4095" s="66" t="s">
        <v>141</v>
      </c>
      <c r="C4095" s="66" t="s">
        <v>137</v>
      </c>
      <c r="D4095" s="67">
        <v>3273.92</v>
      </c>
      <c r="E4095" s="66">
        <v>1.1705000000000001</v>
      </c>
      <c r="F4095" s="67">
        <v>3832.12336</v>
      </c>
      <c r="G4095" s="66" t="s">
        <v>78</v>
      </c>
      <c r="H4095" s="68">
        <v>3.7454776790624398E-9</v>
      </c>
      <c r="I4095" s="87">
        <v>1.43531325082937E-5</v>
      </c>
      <c r="J4095" s="69" t="str">
        <f>_xlfn.XLOOKUP(SimpleBB[[#This Row],[customer_code]],'Input  - indicative charges'!$B$13:$B$69,'Input  - indicative charges'!$E$13:$E$69)</f>
        <v>North Island generation</v>
      </c>
      <c r="K4095" s="70">
        <f t="shared" si="63"/>
        <v>1.3268804155164552E-5</v>
      </c>
    </row>
    <row r="4096" spans="1:11" x14ac:dyDescent="0.25">
      <c r="A4096" s="65">
        <v>44470</v>
      </c>
      <c r="B4096" s="66" t="s">
        <v>141</v>
      </c>
      <c r="C4096" s="66" t="s">
        <v>137</v>
      </c>
      <c r="D4096" s="67">
        <v>3273.92</v>
      </c>
      <c r="E4096" s="66">
        <v>1.1705000000000001</v>
      </c>
      <c r="F4096" s="67">
        <v>3832.12336</v>
      </c>
      <c r="G4096" s="66" t="s">
        <v>80</v>
      </c>
      <c r="H4096" s="68">
        <v>9.0383910740826697E-10</v>
      </c>
      <c r="I4096" s="87">
        <v>3.4636229571807699E-6</v>
      </c>
      <c r="J4096" s="69" t="str">
        <f>_xlfn.XLOOKUP(SimpleBB[[#This Row],[customer_code]],'Input  - indicative charges'!$B$13:$B$69,'Input  - indicative charges'!$E$13:$E$69)</f>
        <v>Major Industrial</v>
      </c>
      <c r="K4096" s="70">
        <f t="shared" si="63"/>
        <v>3.2019585034561234E-6</v>
      </c>
    </row>
    <row r="4097" spans="1:11" x14ac:dyDescent="0.25">
      <c r="A4097" s="65">
        <v>44470</v>
      </c>
      <c r="B4097" s="66" t="s">
        <v>141</v>
      </c>
      <c r="C4097" s="66" t="s">
        <v>137</v>
      </c>
      <c r="D4097" s="67">
        <v>3273.92</v>
      </c>
      <c r="E4097" s="66">
        <v>1.1705000000000001</v>
      </c>
      <c r="F4097" s="67">
        <v>3832.12336</v>
      </c>
      <c r="G4097" s="66" t="s">
        <v>82</v>
      </c>
      <c r="H4097" s="68">
        <v>4.1557821467771202E-4</v>
      </c>
      <c r="I4097" s="87">
        <v>1.59254698437355</v>
      </c>
      <c r="J4097" s="69" t="str">
        <f>_xlfn.XLOOKUP(SimpleBB[[#This Row],[customer_code]],'Input  - indicative charges'!$B$13:$B$69,'Input  - indicative charges'!$E$13:$E$69)</f>
        <v>Major Industrial</v>
      </c>
      <c r="K4097" s="70">
        <f t="shared" si="63"/>
        <v>1.4722356970745065</v>
      </c>
    </row>
    <row r="4098" spans="1:11" x14ac:dyDescent="0.25">
      <c r="A4098" s="65">
        <v>44470</v>
      </c>
      <c r="B4098" s="66" t="s">
        <v>141</v>
      </c>
      <c r="C4098" s="66" t="s">
        <v>137</v>
      </c>
      <c r="D4098" s="67">
        <v>3273.92</v>
      </c>
      <c r="E4098" s="66">
        <v>1.1705000000000001</v>
      </c>
      <c r="F4098" s="67">
        <v>3832.12336</v>
      </c>
      <c r="G4098" s="66" t="s">
        <v>84</v>
      </c>
      <c r="H4098" s="68">
        <v>3.7599193639530998E-11</v>
      </c>
      <c r="I4098" s="87">
        <v>1.4408474826321E-7</v>
      </c>
      <c r="J4098" s="69" t="str">
        <f>_xlfn.XLOOKUP(SimpleBB[[#This Row],[customer_code]],'Input  - indicative charges'!$B$13:$B$69,'Input  - indicative charges'!$E$13:$E$69)</f>
        <v>Major Industrial</v>
      </c>
      <c r="K4098" s="70">
        <f t="shared" si="63"/>
        <v>1.3319965556968148E-7</v>
      </c>
    </row>
    <row r="4099" spans="1:11" x14ac:dyDescent="0.25">
      <c r="A4099" s="65">
        <v>44470</v>
      </c>
      <c r="B4099" s="66" t="s">
        <v>141</v>
      </c>
      <c r="C4099" s="66" t="s">
        <v>137</v>
      </c>
      <c r="D4099" s="67">
        <v>3273.92</v>
      </c>
      <c r="E4099" s="66">
        <v>1.1705000000000001</v>
      </c>
      <c r="F4099" s="67">
        <v>3832.12336</v>
      </c>
      <c r="G4099" s="66" t="s">
        <v>86</v>
      </c>
      <c r="H4099" s="68">
        <v>4.33076465568207E-5</v>
      </c>
      <c r="I4099" s="87">
        <v>0.16596024403701601</v>
      </c>
      <c r="J4099" s="69" t="str">
        <f>_xlfn.XLOOKUP(SimpleBB[[#This Row],[customer_code]],'Input  - indicative charges'!$B$13:$B$69,'Input  - indicative charges'!$E$13:$E$69)</f>
        <v>North Island generation</v>
      </c>
      <c r="K4099" s="70">
        <f t="shared" si="63"/>
        <v>0.15342253507365311</v>
      </c>
    </row>
    <row r="4100" spans="1:11" x14ac:dyDescent="0.25">
      <c r="A4100" s="65">
        <v>44470</v>
      </c>
      <c r="B4100" s="66" t="s">
        <v>141</v>
      </c>
      <c r="C4100" s="66" t="s">
        <v>137</v>
      </c>
      <c r="D4100" s="67">
        <v>3273.92</v>
      </c>
      <c r="E4100" s="66">
        <v>1.1705000000000001</v>
      </c>
      <c r="F4100" s="67">
        <v>3832.12336</v>
      </c>
      <c r="G4100" s="66" t="s">
        <v>88</v>
      </c>
      <c r="H4100" s="68">
        <v>4.3223716949232502E-3</v>
      </c>
      <c r="I4100" s="87">
        <v>16.5638615427182</v>
      </c>
      <c r="J4100" s="69" t="str">
        <f>_xlfn.XLOOKUP(SimpleBB[[#This Row],[customer_code]],'Input  - indicative charges'!$B$13:$B$69,'Input  - indicative charges'!$E$13:$E$69)</f>
        <v>North Island generation</v>
      </c>
      <c r="K4100" s="70">
        <f t="shared" si="63"/>
        <v>15.312520436677646</v>
      </c>
    </row>
    <row r="4101" spans="1:11" x14ac:dyDescent="0.25">
      <c r="A4101" s="65">
        <v>44470</v>
      </c>
      <c r="B4101" s="66" t="s">
        <v>141</v>
      </c>
      <c r="C4101" s="66" t="s">
        <v>137</v>
      </c>
      <c r="D4101" s="67">
        <v>3273.92</v>
      </c>
      <c r="E4101" s="66">
        <v>1.1705000000000001</v>
      </c>
      <c r="F4101" s="67">
        <v>3832.12336</v>
      </c>
      <c r="G4101" s="66" t="s">
        <v>90</v>
      </c>
      <c r="H4101" s="68">
        <v>3.0599943625313599E-7</v>
      </c>
      <c r="I4101" s="87">
        <v>1.17262758781247E-3</v>
      </c>
      <c r="J4101" s="69" t="str">
        <f>_xlfn.XLOOKUP(SimpleBB[[#This Row],[customer_code]],'Input  - indicative charges'!$B$13:$B$69,'Input  - indicative charges'!$E$13:$E$69)</f>
        <v>Upper South Island distributor</v>
      </c>
      <c r="K4101" s="70">
        <f t="shared" si="63"/>
        <v>1.084039724473803E-3</v>
      </c>
    </row>
    <row r="4102" spans="1:11" x14ac:dyDescent="0.25">
      <c r="A4102" s="65">
        <v>44470</v>
      </c>
      <c r="B4102" s="66" t="s">
        <v>141</v>
      </c>
      <c r="C4102" s="66" t="s">
        <v>137</v>
      </c>
      <c r="D4102" s="67">
        <v>3273.92</v>
      </c>
      <c r="E4102" s="66">
        <v>1.1705000000000001</v>
      </c>
      <c r="F4102" s="67">
        <v>3832.12336</v>
      </c>
      <c r="G4102" s="66" t="s">
        <v>92</v>
      </c>
      <c r="H4102" s="68">
        <v>4.1037313164120599E-5</v>
      </c>
      <c r="I4102" s="87">
        <v>0.15726004640786201</v>
      </c>
      <c r="J4102" s="69" t="str">
        <f>_xlfn.XLOOKUP(SimpleBB[[#This Row],[customer_code]],'Input  - indicative charges'!$B$13:$B$69,'Input  - indicative charges'!$E$13:$E$69)</f>
        <v>North Island generation</v>
      </c>
      <c r="K4102" s="70">
        <f t="shared" si="63"/>
        <v>0.14537960657802573</v>
      </c>
    </row>
    <row r="4103" spans="1:11" x14ac:dyDescent="0.25">
      <c r="A4103" s="65">
        <v>44470</v>
      </c>
      <c r="B4103" s="66" t="s">
        <v>141</v>
      </c>
      <c r="C4103" s="66" t="s">
        <v>137</v>
      </c>
      <c r="D4103" s="67">
        <v>3273.92</v>
      </c>
      <c r="E4103" s="66">
        <v>1.1705000000000001</v>
      </c>
      <c r="F4103" s="67">
        <v>3832.12336</v>
      </c>
      <c r="G4103" s="66" t="s">
        <v>94</v>
      </c>
      <c r="H4103" s="68">
        <v>2.1735105758620299E-4</v>
      </c>
      <c r="I4103" s="87">
        <v>0.83291606509679506</v>
      </c>
      <c r="J4103" s="69" t="str">
        <f>_xlfn.XLOOKUP(SimpleBB[[#This Row],[customer_code]],'Input  - indicative charges'!$B$13:$B$69,'Input  - indicative charges'!$E$13:$E$69)</f>
        <v>North Island generation</v>
      </c>
      <c r="K4103" s="70">
        <f t="shared" si="63"/>
        <v>0.76999220477297048</v>
      </c>
    </row>
    <row r="4104" spans="1:11" x14ac:dyDescent="0.25">
      <c r="A4104" s="65">
        <v>44470</v>
      </c>
      <c r="B4104" s="66" t="s">
        <v>141</v>
      </c>
      <c r="C4104" s="66" t="s">
        <v>137</v>
      </c>
      <c r="D4104" s="67">
        <v>3273.92</v>
      </c>
      <c r="E4104" s="66">
        <v>1.1705000000000001</v>
      </c>
      <c r="F4104" s="67">
        <v>3832.12336</v>
      </c>
      <c r="G4104" s="66" t="s">
        <v>96</v>
      </c>
      <c r="H4104" s="68">
        <v>3.1690771712125099E-7</v>
      </c>
      <c r="I4104" s="87">
        <v>1.2144294657446099E-3</v>
      </c>
      <c r="J4104" s="69" t="str">
        <f>_xlfn.XLOOKUP(SimpleBB[[#This Row],[customer_code]],'Input  - indicative charges'!$B$13:$B$69,'Input  - indicative charges'!$E$13:$E$69)</f>
        <v>Upper North Island distributor</v>
      </c>
      <c r="K4104" s="70">
        <f t="shared" si="63"/>
        <v>1.1226836185003618E-3</v>
      </c>
    </row>
    <row r="4105" spans="1:11" x14ac:dyDescent="0.25">
      <c r="A4105" s="65">
        <v>44470</v>
      </c>
      <c r="B4105" s="66" t="s">
        <v>141</v>
      </c>
      <c r="C4105" s="66" t="s">
        <v>137</v>
      </c>
      <c r="D4105" s="67">
        <v>3273.92</v>
      </c>
      <c r="E4105" s="66">
        <v>1.1705000000000001</v>
      </c>
      <c r="F4105" s="67">
        <v>3832.12336</v>
      </c>
      <c r="G4105" s="66" t="s">
        <v>98</v>
      </c>
      <c r="H4105" s="68">
        <v>3.3499819994124899E-6</v>
      </c>
      <c r="I4105" s="87">
        <v>1.28375442755281E-2</v>
      </c>
      <c r="J4105" s="69" t="str">
        <f>_xlfn.XLOOKUP(SimpleBB[[#This Row],[customer_code]],'Input  - indicative charges'!$B$13:$B$69,'Input  - indicative charges'!$E$13:$E$69)</f>
        <v>Major Industrial</v>
      </c>
      <c r="K4105" s="70">
        <f t="shared" si="63"/>
        <v>1.1867713248436109E-2</v>
      </c>
    </row>
    <row r="4106" spans="1:11" x14ac:dyDescent="0.25">
      <c r="A4106" s="65">
        <v>44470</v>
      </c>
      <c r="B4106" s="66" t="s">
        <v>141</v>
      </c>
      <c r="C4106" s="66" t="s">
        <v>137</v>
      </c>
      <c r="D4106" s="67">
        <v>3273.92</v>
      </c>
      <c r="E4106" s="66">
        <v>1.1705000000000001</v>
      </c>
      <c r="F4106" s="67">
        <v>3832.12336</v>
      </c>
      <c r="G4106" s="66" t="s">
        <v>100</v>
      </c>
      <c r="H4106" s="68">
        <v>1.67038683571495E-4</v>
      </c>
      <c r="I4106" s="87">
        <v>0.64011284133797497</v>
      </c>
      <c r="J4106" s="69" t="str">
        <f>_xlfn.XLOOKUP(SimpleBB[[#This Row],[customer_code]],'Input  - indicative charges'!$B$13:$B$69,'Input  - indicative charges'!$E$13:$E$69)</f>
        <v>North Island generation</v>
      </c>
      <c r="K4106" s="70">
        <f t="shared" si="63"/>
        <v>0.59175458207549292</v>
      </c>
    </row>
    <row r="4107" spans="1:11" x14ac:dyDescent="0.25">
      <c r="A4107" s="65">
        <v>44470</v>
      </c>
      <c r="B4107" s="66" t="s">
        <v>141</v>
      </c>
      <c r="C4107" s="66" t="s">
        <v>137</v>
      </c>
      <c r="D4107" s="67">
        <v>3273.92</v>
      </c>
      <c r="E4107" s="66">
        <v>1.1705000000000001</v>
      </c>
      <c r="F4107" s="67">
        <v>3832.12336</v>
      </c>
      <c r="G4107" s="66" t="s">
        <v>102</v>
      </c>
      <c r="H4107" s="68">
        <v>1.0457648128941899E-3</v>
      </c>
      <c r="I4107" s="87">
        <v>4.0074997685578504</v>
      </c>
      <c r="J4107" s="69" t="str">
        <f>_xlfn.XLOOKUP(SimpleBB[[#This Row],[customer_code]],'Input  - indicative charges'!$B$13:$B$69,'Input  - indicative charges'!$E$13:$E$69)</f>
        <v>Lower North Island distributor</v>
      </c>
      <c r="K4107" s="70">
        <f t="shared" si="63"/>
        <v>3.7047473469735839</v>
      </c>
    </row>
    <row r="4108" spans="1:11" x14ac:dyDescent="0.25">
      <c r="A4108" s="65">
        <v>44470</v>
      </c>
      <c r="B4108" s="66" t="s">
        <v>141</v>
      </c>
      <c r="C4108" s="66" t="s">
        <v>137</v>
      </c>
      <c r="D4108" s="67">
        <v>3273.92</v>
      </c>
      <c r="E4108" s="66">
        <v>1.1705000000000001</v>
      </c>
      <c r="F4108" s="67">
        <v>3832.12336</v>
      </c>
      <c r="G4108" s="66" t="s">
        <v>104</v>
      </c>
      <c r="H4108" s="68">
        <v>0.41066629180034903</v>
      </c>
      <c r="I4108" s="87">
        <v>1573.7238899726899</v>
      </c>
      <c r="J4108" s="69" t="str">
        <f>_xlfn.XLOOKUP(SimpleBB[[#This Row],[customer_code]],'Input  - indicative charges'!$B$13:$B$69,'Input  - indicative charges'!$E$13:$E$69)</f>
        <v>Lower North Island distributor</v>
      </c>
      <c r="K4108" s="70">
        <f t="shared" si="63"/>
        <v>1454.8346208247842</v>
      </c>
    </row>
    <row r="4109" spans="1:11" x14ac:dyDescent="0.25">
      <c r="A4109" s="65">
        <v>44470</v>
      </c>
      <c r="B4109" s="66" t="s">
        <v>141</v>
      </c>
      <c r="C4109" s="66" t="s">
        <v>137</v>
      </c>
      <c r="D4109" s="67">
        <v>3273.92</v>
      </c>
      <c r="E4109" s="66">
        <v>1.1705000000000001</v>
      </c>
      <c r="F4109" s="67">
        <v>3832.12336</v>
      </c>
      <c r="G4109" s="66" t="s">
        <v>106</v>
      </c>
      <c r="H4109" s="68">
        <v>1.8903739008600501E-5</v>
      </c>
      <c r="I4109" s="87">
        <v>7.2441459846201206E-2</v>
      </c>
      <c r="J4109" s="69" t="str">
        <f>_xlfn.XLOOKUP(SimpleBB[[#This Row],[customer_code]],'Input  - indicative charges'!$B$13:$B$69,'Input  - indicative charges'!$E$13:$E$69)</f>
        <v>Upper North Island distributor</v>
      </c>
      <c r="K4109" s="70">
        <f t="shared" si="63"/>
        <v>6.6968763986401003E-2</v>
      </c>
    </row>
    <row r="4110" spans="1:11" x14ac:dyDescent="0.25">
      <c r="A4110" s="65">
        <v>44470</v>
      </c>
      <c r="B4110" s="66" t="s">
        <v>141</v>
      </c>
      <c r="C4110" s="66" t="s">
        <v>137</v>
      </c>
      <c r="D4110" s="67">
        <v>3273.92</v>
      </c>
      <c r="E4110" s="66">
        <v>1.1705000000000001</v>
      </c>
      <c r="F4110" s="67">
        <v>3832.12336</v>
      </c>
      <c r="G4110" s="66" t="s">
        <v>108</v>
      </c>
      <c r="H4110" s="68">
        <v>4.9171876736926802E-7</v>
      </c>
      <c r="I4110" s="87">
        <v>1.8843269749861699E-3</v>
      </c>
      <c r="J4110" s="69" t="str">
        <f>_xlfn.XLOOKUP(SimpleBB[[#This Row],[customer_code]],'Input  - indicative charges'!$B$13:$B$69,'Input  - indicative charges'!$E$13:$E$69)</f>
        <v>Lower North Island distributor</v>
      </c>
      <c r="K4110" s="70">
        <f t="shared" ref="K4110:K4173" si="64">I4110*$L$9</f>
        <v>1.7419727422524486E-3</v>
      </c>
    </row>
    <row r="4111" spans="1:11" x14ac:dyDescent="0.25">
      <c r="A4111" s="65">
        <v>44470</v>
      </c>
      <c r="B4111" s="66" t="s">
        <v>141</v>
      </c>
      <c r="C4111" s="66" t="s">
        <v>137</v>
      </c>
      <c r="D4111" s="67">
        <v>3273.92</v>
      </c>
      <c r="E4111" s="66">
        <v>1.1705000000000001</v>
      </c>
      <c r="F4111" s="67">
        <v>3832.12336</v>
      </c>
      <c r="G4111" s="66" t="s">
        <v>110</v>
      </c>
      <c r="H4111" s="68">
        <v>1.24348361933616E-7</v>
      </c>
      <c r="I4111" s="87">
        <v>4.7651826254354701E-4</v>
      </c>
      <c r="J4111" s="69" t="str">
        <f>_xlfn.XLOOKUP(SimpleBB[[#This Row],[customer_code]],'Input  - indicative charges'!$B$13:$B$69,'Input  - indicative charges'!$E$13:$E$69)</f>
        <v>Lower South Island distributor</v>
      </c>
      <c r="K4111" s="70">
        <f t="shared" si="64"/>
        <v>4.4051899460943993E-4</v>
      </c>
    </row>
    <row r="4112" spans="1:11" x14ac:dyDescent="0.25">
      <c r="A4112" s="65">
        <v>44470</v>
      </c>
      <c r="B4112" s="66" t="s">
        <v>141</v>
      </c>
      <c r="C4112" s="66" t="s">
        <v>137</v>
      </c>
      <c r="D4112" s="67">
        <v>3273.92</v>
      </c>
      <c r="E4112" s="66">
        <v>1.1705000000000001</v>
      </c>
      <c r="F4112" s="67">
        <v>3832.12336</v>
      </c>
      <c r="G4112" s="66" t="s">
        <v>112</v>
      </c>
      <c r="H4112" s="68">
        <v>3.5706548784148599E-3</v>
      </c>
      <c r="I4112" s="87">
        <v>13.683189970071499</v>
      </c>
      <c r="J4112" s="69" t="str">
        <f>_xlfn.XLOOKUP(SimpleBB[[#This Row],[customer_code]],'Input  - indicative charges'!$B$13:$B$69,'Input  - indicative charges'!$E$13:$E$69)</f>
        <v>North Island generation</v>
      </c>
      <c r="K4112" s="70">
        <f t="shared" si="64"/>
        <v>12.649473404211916</v>
      </c>
    </row>
    <row r="4113" spans="1:11" x14ac:dyDescent="0.25">
      <c r="A4113" s="65">
        <v>44470</v>
      </c>
      <c r="B4113" s="66" t="s">
        <v>141</v>
      </c>
      <c r="C4113" s="66" t="s">
        <v>137</v>
      </c>
      <c r="D4113" s="67">
        <v>3273.92</v>
      </c>
      <c r="E4113" s="66">
        <v>1.1705000000000001</v>
      </c>
      <c r="F4113" s="67">
        <v>3832.12336</v>
      </c>
      <c r="G4113" s="66" t="s">
        <v>114</v>
      </c>
      <c r="H4113" s="68">
        <v>8.6055698672372102E-4</v>
      </c>
      <c r="I4113" s="87">
        <v>3.2977605314351801</v>
      </c>
      <c r="J4113" s="69" t="str">
        <f>_xlfn.XLOOKUP(SimpleBB[[#This Row],[customer_code]],'Input  - indicative charges'!$B$13:$B$69,'Input  - indicative charges'!$E$13:$E$69)</f>
        <v>Lower North Island distributor</v>
      </c>
      <c r="K4113" s="70">
        <f t="shared" si="64"/>
        <v>3.048626396848241</v>
      </c>
    </row>
    <row r="4114" spans="1:11" x14ac:dyDescent="0.25">
      <c r="A4114" s="65">
        <v>44470</v>
      </c>
      <c r="B4114" s="66" t="s">
        <v>141</v>
      </c>
      <c r="C4114" s="66" t="s">
        <v>137</v>
      </c>
      <c r="D4114" s="67">
        <v>3273.92</v>
      </c>
      <c r="E4114" s="66">
        <v>1.1705000000000001</v>
      </c>
      <c r="F4114" s="67">
        <v>3832.12336</v>
      </c>
      <c r="G4114" s="66" t="s">
        <v>116</v>
      </c>
      <c r="H4114" s="68">
        <v>5.0642821941645795E-7</v>
      </c>
      <c r="I4114" s="87">
        <v>1.9406954097890099E-3</v>
      </c>
      <c r="J4114" s="69" t="str">
        <f>_xlfn.XLOOKUP(SimpleBB[[#This Row],[customer_code]],'Input  - indicative charges'!$B$13:$B$69,'Input  - indicative charges'!$E$13:$E$69)</f>
        <v>Major Industrial</v>
      </c>
      <c r="K4114" s="70">
        <f t="shared" si="64"/>
        <v>1.7940827413414878E-3</v>
      </c>
    </row>
    <row r="4115" spans="1:11" x14ac:dyDescent="0.25">
      <c r="A4115" s="65">
        <v>44470</v>
      </c>
      <c r="B4115" s="66" t="s">
        <v>141</v>
      </c>
      <c r="C4115" s="66" t="s">
        <v>137</v>
      </c>
      <c r="D4115" s="67">
        <v>3273.92</v>
      </c>
      <c r="E4115" s="66">
        <v>1.1705000000000001</v>
      </c>
      <c r="F4115" s="67">
        <v>3832.12336</v>
      </c>
      <c r="G4115" s="66" t="s">
        <v>118</v>
      </c>
      <c r="H4115" s="68">
        <v>6.9919170485146194E-8</v>
      </c>
      <c r="I4115" s="87">
        <v>2.6793888652795099E-4</v>
      </c>
      <c r="J4115" s="69" t="str">
        <f>_xlfn.XLOOKUP(SimpleBB[[#This Row],[customer_code]],'Input  - indicative charges'!$B$13:$B$69,'Input  - indicative charges'!$E$13:$E$69)</f>
        <v>Upper South Island distributor</v>
      </c>
      <c r="K4115" s="70">
        <f t="shared" si="64"/>
        <v>2.4769705211304322E-4</v>
      </c>
    </row>
    <row r="4116" spans="1:11" x14ac:dyDescent="0.25">
      <c r="A4116" s="65">
        <v>44470</v>
      </c>
      <c r="B4116" s="66" t="s">
        <v>141</v>
      </c>
      <c r="C4116" s="66" t="s">
        <v>137</v>
      </c>
      <c r="D4116" s="67">
        <v>3273.92</v>
      </c>
      <c r="E4116" s="66">
        <v>1.1705000000000001</v>
      </c>
      <c r="F4116" s="67">
        <v>3832.12336</v>
      </c>
      <c r="G4116" s="66" t="s">
        <v>120</v>
      </c>
      <c r="H4116" s="68">
        <v>2.2400434222618199E-6</v>
      </c>
      <c r="I4116" s="87">
        <v>8.5841227258638599E-3</v>
      </c>
      <c r="J4116" s="69" t="str">
        <f>_xlfn.XLOOKUP(SimpleBB[[#This Row],[customer_code]],'Input  - indicative charges'!$B$13:$B$69,'Input  - indicative charges'!$E$13:$E$69)</f>
        <v>Lower North Island distributor</v>
      </c>
      <c r="K4116" s="70">
        <f t="shared" si="64"/>
        <v>7.9356226403935991E-3</v>
      </c>
    </row>
    <row r="4117" spans="1:11" x14ac:dyDescent="0.25">
      <c r="A4117" s="65">
        <v>44470</v>
      </c>
      <c r="B4117" s="66" t="s">
        <v>141</v>
      </c>
      <c r="C4117" s="66" t="s">
        <v>137</v>
      </c>
      <c r="D4117" s="67">
        <v>3273.92</v>
      </c>
      <c r="E4117" s="66">
        <v>1.1705000000000001</v>
      </c>
      <c r="F4117" s="67">
        <v>3832.12336</v>
      </c>
      <c r="G4117" s="66" t="s">
        <v>241</v>
      </c>
      <c r="H4117" s="68">
        <v>3.7699510340667702E-4</v>
      </c>
      <c r="I4117" s="87">
        <v>1.44469174237034</v>
      </c>
      <c r="J4117" s="69" t="str">
        <f>_xlfn.XLOOKUP(SimpleBB[[#This Row],[customer_code]],'Input  - indicative charges'!$B$13:$B$69,'Input  - indicative charges'!$E$13:$E$69)</f>
        <v>North Island generation</v>
      </c>
      <c r="K4117" s="70">
        <f t="shared" si="64"/>
        <v>1.3355503952199166</v>
      </c>
    </row>
    <row r="4118" spans="1:11" x14ac:dyDescent="0.25">
      <c r="A4118" s="65">
        <v>44501</v>
      </c>
      <c r="B4118" s="66" t="s">
        <v>141</v>
      </c>
      <c r="C4118" s="66" t="s">
        <v>137</v>
      </c>
      <c r="D4118" s="67">
        <v>170430.47</v>
      </c>
      <c r="E4118" s="66">
        <v>1.2881</v>
      </c>
      <c r="F4118" s="67">
        <v>219531.488407</v>
      </c>
      <c r="G4118" s="66" t="s">
        <v>8</v>
      </c>
      <c r="H4118" s="68">
        <v>4.2469498695344401E-7</v>
      </c>
      <c r="I4118" s="87">
        <v>9.3233922604881003E-2</v>
      </c>
      <c r="J4118" s="69" t="str">
        <f>_xlfn.XLOOKUP(SimpleBB[[#This Row],[customer_code]],'Input  - indicative charges'!$B$13:$B$69,'Input  - indicative charges'!$E$13:$E$69)</f>
        <v>Lower South Island distributor</v>
      </c>
      <c r="K4118" s="70">
        <f t="shared" si="64"/>
        <v>8.6190429785769601E-2</v>
      </c>
    </row>
    <row r="4119" spans="1:11" x14ac:dyDescent="0.25">
      <c r="A4119" s="65">
        <v>44501</v>
      </c>
      <c r="B4119" s="66" t="s">
        <v>141</v>
      </c>
      <c r="C4119" s="66" t="s">
        <v>137</v>
      </c>
      <c r="D4119" s="67">
        <v>170430.47</v>
      </c>
      <c r="E4119" s="66">
        <v>1.2881</v>
      </c>
      <c r="F4119" s="67">
        <v>219531.488407</v>
      </c>
      <c r="G4119" s="66" t="s">
        <v>10</v>
      </c>
      <c r="H4119" s="68">
        <v>2.6917653440445001E-8</v>
      </c>
      <c r="I4119" s="87">
        <v>5.9092725242046997E-3</v>
      </c>
      <c r="J4119" s="69" t="str">
        <f>_xlfn.XLOOKUP(SimpleBB[[#This Row],[customer_code]],'Input  - indicative charges'!$B$13:$B$69,'Input  - indicative charges'!$E$13:$E$69)</f>
        <v>Upper South Island distributor</v>
      </c>
      <c r="K4119" s="70">
        <f t="shared" si="64"/>
        <v>5.4628479029131668E-3</v>
      </c>
    </row>
    <row r="4120" spans="1:11" x14ac:dyDescent="0.25">
      <c r="A4120" s="65">
        <v>44501</v>
      </c>
      <c r="B4120" s="66" t="s">
        <v>141</v>
      </c>
      <c r="C4120" s="66" t="s">
        <v>137</v>
      </c>
      <c r="D4120" s="67">
        <v>170430.47</v>
      </c>
      <c r="E4120" s="66">
        <v>1.2881</v>
      </c>
      <c r="F4120" s="67">
        <v>219531.488407</v>
      </c>
      <c r="G4120" s="66" t="s">
        <v>12</v>
      </c>
      <c r="H4120" s="68">
        <v>1.5243539699764701E-7</v>
      </c>
      <c r="I4120" s="87">
        <v>3.3464369588805401E-2</v>
      </c>
      <c r="J4120" s="69" t="str">
        <f>_xlfn.XLOOKUP(SimpleBB[[#This Row],[customer_code]],'Input  - indicative charges'!$B$13:$B$69,'Input  - indicative charges'!$E$13:$E$69)</f>
        <v>Lower North Island distributor</v>
      </c>
      <c r="K4120" s="70">
        <f t="shared" si="64"/>
        <v>3.0936254925071398E-2</v>
      </c>
    </row>
    <row r="4121" spans="1:11" x14ac:dyDescent="0.25">
      <c r="A4121" s="65">
        <v>44501</v>
      </c>
      <c r="B4121" s="66" t="s">
        <v>141</v>
      </c>
      <c r="C4121" s="66" t="s">
        <v>137</v>
      </c>
      <c r="D4121" s="67">
        <v>170430.47</v>
      </c>
      <c r="E4121" s="66">
        <v>1.2881</v>
      </c>
      <c r="F4121" s="67">
        <v>219531.488407</v>
      </c>
      <c r="G4121" s="66" t="s">
        <v>14</v>
      </c>
      <c r="H4121" s="68">
        <v>8.2558847021277698E-7</v>
      </c>
      <c r="I4121" s="87">
        <v>0.18124266567746899</v>
      </c>
      <c r="J4121" s="69" t="str">
        <f>_xlfn.XLOOKUP(SimpleBB[[#This Row],[customer_code]],'Input  - indicative charges'!$B$13:$B$69,'Input  - indicative charges'!$E$13:$E$69)</f>
        <v>Upper North Island distributor</v>
      </c>
      <c r="K4121" s="70">
        <f t="shared" si="64"/>
        <v>0.16755042385658234</v>
      </c>
    </row>
    <row r="4122" spans="1:11" x14ac:dyDescent="0.25">
      <c r="A4122" s="65">
        <v>44501</v>
      </c>
      <c r="B4122" s="66" t="s">
        <v>141</v>
      </c>
      <c r="C4122" s="66" t="s">
        <v>137</v>
      </c>
      <c r="D4122" s="67">
        <v>170430.47</v>
      </c>
      <c r="E4122" s="66">
        <v>1.2881</v>
      </c>
      <c r="F4122" s="67">
        <v>219531.488407</v>
      </c>
      <c r="G4122" s="66" t="s">
        <v>16</v>
      </c>
      <c r="H4122" s="68">
        <v>4.8240779730704897E-2</v>
      </c>
      <c r="I4122" s="87">
        <v>10590.3701761958</v>
      </c>
      <c r="J4122" s="69" t="str">
        <f>_xlfn.XLOOKUP(SimpleBB[[#This Row],[customer_code]],'Input  - indicative charges'!$B$13:$B$69,'Input  - indicative charges'!$E$13:$E$69)</f>
        <v>South Island generation</v>
      </c>
      <c r="K4122" s="70">
        <f t="shared" si="64"/>
        <v>9790.3051976590978</v>
      </c>
    </row>
    <row r="4123" spans="1:11" x14ac:dyDescent="0.25">
      <c r="A4123" s="65">
        <v>44501</v>
      </c>
      <c r="B4123" s="66" t="s">
        <v>141</v>
      </c>
      <c r="C4123" s="66" t="s">
        <v>137</v>
      </c>
      <c r="D4123" s="67">
        <v>170430.47</v>
      </c>
      <c r="E4123" s="66">
        <v>1.2881</v>
      </c>
      <c r="F4123" s="67">
        <v>219531.488407</v>
      </c>
      <c r="G4123" s="66" t="s">
        <v>19</v>
      </c>
      <c r="H4123" s="68">
        <v>4.8542916423010798E-5</v>
      </c>
      <c r="I4123" s="87">
        <v>10.6566986939601</v>
      </c>
      <c r="J4123" s="69" t="str">
        <f>_xlfn.XLOOKUP(SimpleBB[[#This Row],[customer_code]],'Input  - indicative charges'!$B$13:$B$69,'Input  - indicative charges'!$E$13:$E$69)</f>
        <v>Lower South Island distributor</v>
      </c>
      <c r="K4123" s="70">
        <f t="shared" si="64"/>
        <v>9.8516228306990143</v>
      </c>
    </row>
    <row r="4124" spans="1:11" x14ac:dyDescent="0.25">
      <c r="A4124" s="65">
        <v>44501</v>
      </c>
      <c r="B4124" s="66" t="s">
        <v>141</v>
      </c>
      <c r="C4124" s="66" t="s">
        <v>137</v>
      </c>
      <c r="D4124" s="67">
        <v>170430.47</v>
      </c>
      <c r="E4124" s="66">
        <v>1.2881</v>
      </c>
      <c r="F4124" s="67">
        <v>219531.488407</v>
      </c>
      <c r="G4124" s="66" t="s">
        <v>21</v>
      </c>
      <c r="H4124" s="68">
        <v>2.3348169364535501E-7</v>
      </c>
      <c r="I4124" s="87">
        <v>5.1256583721751903E-2</v>
      </c>
      <c r="J4124" s="69" t="str">
        <f>_xlfn.XLOOKUP(SimpleBB[[#This Row],[customer_code]],'Input  - indicative charges'!$B$13:$B$69,'Input  - indicative charges'!$E$13:$E$69)</f>
        <v>Upper South Island distributor</v>
      </c>
      <c r="K4124" s="70">
        <f t="shared" si="64"/>
        <v>4.7384330261964064E-2</v>
      </c>
    </row>
    <row r="4125" spans="1:11" x14ac:dyDescent="0.25">
      <c r="A4125" s="65">
        <v>44501</v>
      </c>
      <c r="B4125" s="66" t="s">
        <v>141</v>
      </c>
      <c r="C4125" s="66" t="s">
        <v>137</v>
      </c>
      <c r="D4125" s="67">
        <v>170430.47</v>
      </c>
      <c r="E4125" s="66">
        <v>1.2881</v>
      </c>
      <c r="F4125" s="67">
        <v>219531.488407</v>
      </c>
      <c r="G4125" s="66" t="s">
        <v>23</v>
      </c>
      <c r="H4125" s="68">
        <v>0.20943519248916201</v>
      </c>
      <c r="I4125" s="87">
        <v>45977.619531952303</v>
      </c>
      <c r="J4125" s="69" t="str">
        <f>_xlfn.XLOOKUP(SimpleBB[[#This Row],[customer_code]],'Input  - indicative charges'!$B$13:$B$69,'Input  - indicative charges'!$E$13:$E$69)</f>
        <v>Lower North Island distributor</v>
      </c>
      <c r="K4125" s="70">
        <f t="shared" si="64"/>
        <v>42504.173129985858</v>
      </c>
    </row>
    <row r="4126" spans="1:11" x14ac:dyDescent="0.25">
      <c r="A4126" s="65">
        <v>44501</v>
      </c>
      <c r="B4126" s="66" t="s">
        <v>141</v>
      </c>
      <c r="C4126" s="66" t="s">
        <v>137</v>
      </c>
      <c r="D4126" s="67">
        <v>170430.47</v>
      </c>
      <c r="E4126" s="66">
        <v>1.2881</v>
      </c>
      <c r="F4126" s="67">
        <v>219531.488407</v>
      </c>
      <c r="G4126" s="66" t="s">
        <v>25</v>
      </c>
      <c r="H4126" s="68">
        <v>0.23549231438099399</v>
      </c>
      <c r="I4126" s="87">
        <v>51697.978284468903</v>
      </c>
      <c r="J4126" s="69" t="str">
        <f>_xlfn.XLOOKUP(SimpleBB[[#This Row],[customer_code]],'Input  - indicative charges'!$B$13:$B$69,'Input  - indicative charges'!$E$13:$E$69)</f>
        <v>North Island generation</v>
      </c>
      <c r="K4126" s="70">
        <f t="shared" si="64"/>
        <v>47792.379027936382</v>
      </c>
    </row>
    <row r="4127" spans="1:11" x14ac:dyDescent="0.25">
      <c r="A4127" s="65">
        <v>44501</v>
      </c>
      <c r="B4127" s="66" t="s">
        <v>141</v>
      </c>
      <c r="C4127" s="66" t="s">
        <v>137</v>
      </c>
      <c r="D4127" s="67">
        <v>170430.47</v>
      </c>
      <c r="E4127" s="66">
        <v>1.2881</v>
      </c>
      <c r="F4127" s="67">
        <v>219531.488407</v>
      </c>
      <c r="G4127" s="66" t="s">
        <v>27</v>
      </c>
      <c r="H4127" s="68">
        <v>9.0547658063583398E-6</v>
      </c>
      <c r="I4127" s="87">
        <v>1.98780621464665</v>
      </c>
      <c r="J4127" s="69" t="str">
        <f>_xlfn.XLOOKUP(SimpleBB[[#This Row],[customer_code]],'Input  - indicative charges'!$B$13:$B$69,'Input  - indicative charges'!$E$13:$E$69)</f>
        <v>Lower North Island distributor</v>
      </c>
      <c r="K4127" s="70">
        <f t="shared" si="64"/>
        <v>1.8376344916571068</v>
      </c>
    </row>
    <row r="4128" spans="1:11" x14ac:dyDescent="0.25">
      <c r="A4128" s="65">
        <v>44501</v>
      </c>
      <c r="B4128" s="66" t="s">
        <v>141</v>
      </c>
      <c r="C4128" s="66" t="s">
        <v>137</v>
      </c>
      <c r="D4128" s="67">
        <v>170430.47</v>
      </c>
      <c r="E4128" s="66">
        <v>1.2881</v>
      </c>
      <c r="F4128" s="67">
        <v>219531.488407</v>
      </c>
      <c r="G4128" s="66" t="s">
        <v>29</v>
      </c>
      <c r="H4128" s="68">
        <v>2.1105197051129302E-5</v>
      </c>
      <c r="I4128" s="87">
        <v>4.6332553217574404</v>
      </c>
      <c r="J4128" s="69" t="str">
        <f>_xlfn.XLOOKUP(SimpleBB[[#This Row],[customer_code]],'Input  - indicative charges'!$B$13:$B$69,'Input  - indicative charges'!$E$13:$E$69)</f>
        <v>Lower North Island distributor</v>
      </c>
      <c r="K4128" s="70">
        <f t="shared" si="64"/>
        <v>4.2832292832069641</v>
      </c>
    </row>
    <row r="4129" spans="1:11" x14ac:dyDescent="0.25">
      <c r="A4129" s="65">
        <v>44501</v>
      </c>
      <c r="B4129" s="66" t="s">
        <v>141</v>
      </c>
      <c r="C4129" s="66" t="s">
        <v>137</v>
      </c>
      <c r="D4129" s="67">
        <v>170430.47</v>
      </c>
      <c r="E4129" s="66">
        <v>1.2881</v>
      </c>
      <c r="F4129" s="67">
        <v>219531.488407</v>
      </c>
      <c r="G4129" s="66" t="s">
        <v>31</v>
      </c>
      <c r="H4129" s="68">
        <v>5.1918360839905902E-5</v>
      </c>
      <c r="I4129" s="87">
        <v>11.397715030836199</v>
      </c>
      <c r="J4129" s="69" t="str">
        <f>_xlfn.XLOOKUP(SimpleBB[[#This Row],[customer_code]],'Input  - indicative charges'!$B$13:$B$69,'Input  - indicative charges'!$E$13:$E$69)</f>
        <v>Major Industrial</v>
      </c>
      <c r="K4129" s="70">
        <f t="shared" si="64"/>
        <v>10.536658006407517</v>
      </c>
    </row>
    <row r="4130" spans="1:11" x14ac:dyDescent="0.25">
      <c r="A4130" s="65">
        <v>44501</v>
      </c>
      <c r="B4130" s="66" t="s">
        <v>141</v>
      </c>
      <c r="C4130" s="66" t="s">
        <v>137</v>
      </c>
      <c r="D4130" s="67">
        <v>170430.47</v>
      </c>
      <c r="E4130" s="66">
        <v>1.2881</v>
      </c>
      <c r="F4130" s="67">
        <v>219531.488407</v>
      </c>
      <c r="G4130" s="66" t="s">
        <v>34</v>
      </c>
      <c r="H4130" s="68">
        <v>8.1599001328456605E-8</v>
      </c>
      <c r="I4130" s="87">
        <v>1.7913550214160801E-2</v>
      </c>
      <c r="J4130" s="69" t="str">
        <f>_xlfn.XLOOKUP(SimpleBB[[#This Row],[customer_code]],'Input  - indicative charges'!$B$13:$B$69,'Input  - indicative charges'!$E$13:$E$69)</f>
        <v>Major Industrial</v>
      </c>
      <c r="K4130" s="70">
        <f t="shared" si="64"/>
        <v>1.6560244906682214E-2</v>
      </c>
    </row>
    <row r="4131" spans="1:11" x14ac:dyDescent="0.25">
      <c r="A4131" s="65">
        <v>44501</v>
      </c>
      <c r="B4131" s="66" t="s">
        <v>141</v>
      </c>
      <c r="C4131" s="66" t="s">
        <v>137</v>
      </c>
      <c r="D4131" s="67">
        <v>170430.47</v>
      </c>
      <c r="E4131" s="66">
        <v>1.2881</v>
      </c>
      <c r="F4131" s="67">
        <v>219531.488407</v>
      </c>
      <c r="G4131" s="66" t="s">
        <v>36</v>
      </c>
      <c r="H4131" s="68">
        <v>2.6533503879063698E-7</v>
      </c>
      <c r="I4131" s="87">
        <v>5.8249395992237697E-2</v>
      </c>
      <c r="J4131" s="69" t="str">
        <f>_xlfn.XLOOKUP(SimpleBB[[#This Row],[customer_code]],'Input  - indicative charges'!$B$13:$B$69,'Input  - indicative charges'!$E$13:$E$69)</f>
        <v>Upper South Island distributor</v>
      </c>
      <c r="K4131" s="70">
        <f t="shared" si="64"/>
        <v>5.3848860318890156E-2</v>
      </c>
    </row>
    <row r="4132" spans="1:11" x14ac:dyDescent="0.25">
      <c r="A4132" s="65">
        <v>44501</v>
      </c>
      <c r="B4132" s="66" t="s">
        <v>141</v>
      </c>
      <c r="C4132" s="66" t="s">
        <v>137</v>
      </c>
      <c r="D4132" s="67">
        <v>170430.47</v>
      </c>
      <c r="E4132" s="66">
        <v>1.2881</v>
      </c>
      <c r="F4132" s="67">
        <v>219531.488407</v>
      </c>
      <c r="G4132" s="66" t="s">
        <v>38</v>
      </c>
      <c r="H4132" s="68">
        <v>7.7491078777354398E-5</v>
      </c>
      <c r="I4132" s="87">
        <v>17.011731862256699</v>
      </c>
      <c r="J4132" s="69" t="str">
        <f>_xlfn.XLOOKUP(SimpleBB[[#This Row],[customer_code]],'Input  - indicative charges'!$B$13:$B$69,'Input  - indicative charges'!$E$13:$E$69)</f>
        <v>North Island generation</v>
      </c>
      <c r="K4132" s="70">
        <f t="shared" si="64"/>
        <v>15.726555738966775</v>
      </c>
    </row>
    <row r="4133" spans="1:11" x14ac:dyDescent="0.25">
      <c r="A4133" s="65">
        <v>44501</v>
      </c>
      <c r="B4133" s="66" t="s">
        <v>141</v>
      </c>
      <c r="C4133" s="66" t="s">
        <v>137</v>
      </c>
      <c r="D4133" s="67">
        <v>170430.47</v>
      </c>
      <c r="E4133" s="66">
        <v>1.2881</v>
      </c>
      <c r="F4133" s="67">
        <v>219531.488407</v>
      </c>
      <c r="G4133" s="66" t="s">
        <v>40</v>
      </c>
      <c r="H4133" s="68">
        <v>5.8561190569702896E-7</v>
      </c>
      <c r="I4133" s="87">
        <v>0.12856025328652801</v>
      </c>
      <c r="J4133" s="69" t="str">
        <f>_xlfn.XLOOKUP(SimpleBB[[#This Row],[customer_code]],'Input  - indicative charges'!$B$13:$B$69,'Input  - indicative charges'!$E$13:$E$69)</f>
        <v>North Island generation</v>
      </c>
      <c r="K4133" s="70">
        <f t="shared" si="64"/>
        <v>0.11884798123417313</v>
      </c>
    </row>
    <row r="4134" spans="1:11" x14ac:dyDescent="0.25">
      <c r="A4134" s="65">
        <v>44501</v>
      </c>
      <c r="B4134" s="66" t="s">
        <v>141</v>
      </c>
      <c r="C4134" s="66" t="s">
        <v>137</v>
      </c>
      <c r="D4134" s="67">
        <v>170430.47</v>
      </c>
      <c r="E4134" s="66">
        <v>1.2881</v>
      </c>
      <c r="F4134" s="67">
        <v>219531.488407</v>
      </c>
      <c r="G4134" s="66" t="s">
        <v>42</v>
      </c>
      <c r="H4134" s="68">
        <v>2.2984207442560401E-2</v>
      </c>
      <c r="I4134" s="87">
        <v>5045.7572697205396</v>
      </c>
      <c r="J4134" s="69" t="str">
        <f>_xlfn.XLOOKUP(SimpleBB[[#This Row],[customer_code]],'Input  - indicative charges'!$B$13:$B$69,'Input  - indicative charges'!$E$13:$E$69)</f>
        <v>South Island generation</v>
      </c>
      <c r="K4134" s="70">
        <f t="shared" si="64"/>
        <v>4664.568169194642</v>
      </c>
    </row>
    <row r="4135" spans="1:11" x14ac:dyDescent="0.25">
      <c r="A4135" s="65">
        <v>44501</v>
      </c>
      <c r="B4135" s="66" t="s">
        <v>141</v>
      </c>
      <c r="C4135" s="66" t="s">
        <v>137</v>
      </c>
      <c r="D4135" s="67">
        <v>170430.47</v>
      </c>
      <c r="E4135" s="66">
        <v>1.2881</v>
      </c>
      <c r="F4135" s="67">
        <v>219531.488407</v>
      </c>
      <c r="G4135" s="66" t="s">
        <v>44</v>
      </c>
      <c r="H4135" s="68">
        <v>6.3078809264069497E-8</v>
      </c>
      <c r="I4135" s="87">
        <v>1.38477848846824E-2</v>
      </c>
      <c r="J4135" s="69" t="str">
        <f>_xlfn.XLOOKUP(SimpleBB[[#This Row],[customer_code]],'Input  - indicative charges'!$B$13:$B$69,'Input  - indicative charges'!$E$13:$E$69)</f>
        <v>Major Industrial</v>
      </c>
      <c r="K4135" s="70">
        <f t="shared" si="64"/>
        <v>1.2801633755664541E-2</v>
      </c>
    </row>
    <row r="4136" spans="1:11" x14ac:dyDescent="0.25">
      <c r="A4136" s="65">
        <v>44501</v>
      </c>
      <c r="B4136" s="66" t="s">
        <v>141</v>
      </c>
      <c r="C4136" s="66" t="s">
        <v>137</v>
      </c>
      <c r="D4136" s="67">
        <v>170430.47</v>
      </c>
      <c r="E4136" s="66">
        <v>1.2881</v>
      </c>
      <c r="F4136" s="67">
        <v>219531.488407</v>
      </c>
      <c r="G4136" s="66" t="s">
        <v>46</v>
      </c>
      <c r="H4136" s="68">
        <v>3.1794633113178302E-7</v>
      </c>
      <c r="I4136" s="87">
        <v>6.9799231306905296E-2</v>
      </c>
      <c r="J4136" s="69" t="str">
        <f>_xlfn.XLOOKUP(SimpleBB[[#This Row],[customer_code]],'Input  - indicative charges'!$B$13:$B$69,'Input  - indicative charges'!$E$13:$E$69)</f>
        <v>Upper South Island distributor</v>
      </c>
      <c r="K4136" s="70">
        <f t="shared" si="64"/>
        <v>6.4526146460167924E-2</v>
      </c>
    </row>
    <row r="4137" spans="1:11" x14ac:dyDescent="0.25">
      <c r="A4137" s="65">
        <v>44501</v>
      </c>
      <c r="B4137" s="66" t="s">
        <v>141</v>
      </c>
      <c r="C4137" s="66" t="s">
        <v>137</v>
      </c>
      <c r="D4137" s="67">
        <v>170430.47</v>
      </c>
      <c r="E4137" s="66">
        <v>1.2881</v>
      </c>
      <c r="F4137" s="67">
        <v>219531.488407</v>
      </c>
      <c r="G4137" s="66" t="s">
        <v>48</v>
      </c>
      <c r="H4137" s="68">
        <v>2.82887432516978E-2</v>
      </c>
      <c r="I4137" s="87">
        <v>6210.2699112087003</v>
      </c>
      <c r="J4137" s="69" t="str">
        <f>_xlfn.XLOOKUP(SimpleBB[[#This Row],[customer_code]],'Input  - indicative charges'!$B$13:$B$69,'Input  - indicative charges'!$E$13:$E$69)</f>
        <v>North Island generation</v>
      </c>
      <c r="K4137" s="70">
        <f t="shared" si="64"/>
        <v>5741.1060028132797</v>
      </c>
    </row>
    <row r="4138" spans="1:11" x14ac:dyDescent="0.25">
      <c r="A4138" s="65">
        <v>44501</v>
      </c>
      <c r="B4138" s="66" t="s">
        <v>141</v>
      </c>
      <c r="C4138" s="66" t="s">
        <v>137</v>
      </c>
      <c r="D4138" s="67">
        <v>170430.47</v>
      </c>
      <c r="E4138" s="66">
        <v>1.2881</v>
      </c>
      <c r="F4138" s="67">
        <v>219531.488407</v>
      </c>
      <c r="G4138" s="66" t="s">
        <v>50</v>
      </c>
      <c r="H4138" s="68">
        <v>5.9600404737451098E-3</v>
      </c>
      <c r="I4138" s="87">
        <v>1308.4165561672201</v>
      </c>
      <c r="J4138" s="69" t="str">
        <f>_xlfn.XLOOKUP(SimpleBB[[#This Row],[customer_code]],'Input  - indicative charges'!$B$13:$B$69,'Input  - indicative charges'!$E$13:$E$69)</f>
        <v>North Island generation</v>
      </c>
      <c r="K4138" s="70">
        <f t="shared" si="64"/>
        <v>1209.5703169413289</v>
      </c>
    </row>
    <row r="4139" spans="1:11" x14ac:dyDescent="0.25">
      <c r="A4139" s="65">
        <v>44501</v>
      </c>
      <c r="B4139" s="66" t="s">
        <v>141</v>
      </c>
      <c r="C4139" s="66" t="s">
        <v>137</v>
      </c>
      <c r="D4139" s="67">
        <v>170430.47</v>
      </c>
      <c r="E4139" s="66">
        <v>1.2881</v>
      </c>
      <c r="F4139" s="67">
        <v>219531.488407</v>
      </c>
      <c r="G4139" s="66" t="s">
        <v>52</v>
      </c>
      <c r="H4139" s="68">
        <v>1.2035396338340901E-2</v>
      </c>
      <c r="I4139" s="87">
        <v>2642.1484717241501</v>
      </c>
      <c r="J4139" s="69" t="str">
        <f>_xlfn.XLOOKUP(SimpleBB[[#This Row],[customer_code]],'Input  - indicative charges'!$B$13:$B$69,'Input  - indicative charges'!$E$13:$E$69)</f>
        <v>North Island generation</v>
      </c>
      <c r="K4139" s="70">
        <f t="shared" si="64"/>
        <v>2442.5435074829379</v>
      </c>
    </row>
    <row r="4140" spans="1:11" x14ac:dyDescent="0.25">
      <c r="A4140" s="65">
        <v>44501</v>
      </c>
      <c r="B4140" s="66" t="s">
        <v>141</v>
      </c>
      <c r="C4140" s="66" t="s">
        <v>137</v>
      </c>
      <c r="D4140" s="67">
        <v>170430.47</v>
      </c>
      <c r="E4140" s="66">
        <v>1.2881</v>
      </c>
      <c r="F4140" s="67">
        <v>219531.488407</v>
      </c>
      <c r="G4140" s="66" t="s">
        <v>54</v>
      </c>
      <c r="H4140" s="68">
        <v>2.46315437651476E-8</v>
      </c>
      <c r="I4140" s="87">
        <v>5.4073994645250098E-3</v>
      </c>
      <c r="J4140" s="69" t="str">
        <f>_xlfn.XLOOKUP(SimpleBB[[#This Row],[customer_code]],'Input  - indicative charges'!$B$13:$B$69,'Input  - indicative charges'!$E$13:$E$69)</f>
        <v>Upper South Island distributor</v>
      </c>
      <c r="K4140" s="70">
        <f t="shared" si="64"/>
        <v>4.9988895763391529E-3</v>
      </c>
    </row>
    <row r="4141" spans="1:11" x14ac:dyDescent="0.25">
      <c r="A4141" s="65">
        <v>44501</v>
      </c>
      <c r="B4141" s="66" t="s">
        <v>141</v>
      </c>
      <c r="C4141" s="66" t="s">
        <v>137</v>
      </c>
      <c r="D4141" s="67">
        <v>170430.47</v>
      </c>
      <c r="E4141" s="66">
        <v>1.2881</v>
      </c>
      <c r="F4141" s="67">
        <v>219531.488407</v>
      </c>
      <c r="G4141" s="66" t="s">
        <v>56</v>
      </c>
      <c r="H4141" s="68">
        <v>2.7451225860672601E-6</v>
      </c>
      <c r="I4141" s="87">
        <v>0.602640847179018</v>
      </c>
      <c r="J4141" s="69" t="str">
        <f>_xlfn.XLOOKUP(SimpleBB[[#This Row],[customer_code]],'Input  - indicative charges'!$B$13:$B$69,'Input  - indicative charges'!$E$13:$E$69)</f>
        <v>Upper North Island distributor</v>
      </c>
      <c r="K4141" s="70">
        <f t="shared" si="64"/>
        <v>0.55711346443017284</v>
      </c>
    </row>
    <row r="4142" spans="1:11" x14ac:dyDescent="0.25">
      <c r="A4142" s="65">
        <v>44501</v>
      </c>
      <c r="B4142" s="66" t="s">
        <v>141</v>
      </c>
      <c r="C4142" s="66" t="s">
        <v>137</v>
      </c>
      <c r="D4142" s="67">
        <v>170430.47</v>
      </c>
      <c r="E4142" s="66">
        <v>1.2881</v>
      </c>
      <c r="F4142" s="67">
        <v>219531.488407</v>
      </c>
      <c r="G4142" s="66" t="s">
        <v>58</v>
      </c>
      <c r="H4142" s="68">
        <v>7.4282055081160998E-3</v>
      </c>
      <c r="I4142" s="87">
        <v>1630.7250113898001</v>
      </c>
      <c r="J4142" s="69" t="str">
        <f>_xlfn.XLOOKUP(SimpleBB[[#This Row],[customer_code]],'Input  - indicative charges'!$B$13:$B$69,'Input  - indicative charges'!$E$13:$E$69)</f>
        <v>North Island generation</v>
      </c>
      <c r="K4142" s="70">
        <f t="shared" si="64"/>
        <v>1507.5295092939984</v>
      </c>
    </row>
    <row r="4143" spans="1:11" x14ac:dyDescent="0.25">
      <c r="A4143" s="65">
        <v>44501</v>
      </c>
      <c r="B4143" s="66" t="s">
        <v>141</v>
      </c>
      <c r="C4143" s="66" t="s">
        <v>137</v>
      </c>
      <c r="D4143" s="67">
        <v>170430.47</v>
      </c>
      <c r="E4143" s="66">
        <v>1.2881</v>
      </c>
      <c r="F4143" s="67">
        <v>219531.488407</v>
      </c>
      <c r="G4143" s="66" t="s">
        <v>60</v>
      </c>
      <c r="H4143" s="68">
        <v>1.9525214734623701E-6</v>
      </c>
      <c r="I4143" s="87">
        <v>0.42863994521582399</v>
      </c>
      <c r="J4143" s="69" t="str">
        <f>_xlfn.XLOOKUP(SimpleBB[[#This Row],[customer_code]],'Input  - indicative charges'!$B$13:$B$69,'Input  - indicative charges'!$E$13:$E$69)</f>
        <v>Major Industrial</v>
      </c>
      <c r="K4143" s="70">
        <f t="shared" si="64"/>
        <v>0.39625771467397713</v>
      </c>
    </row>
    <row r="4144" spans="1:11" x14ac:dyDescent="0.25">
      <c r="A4144" s="65">
        <v>44501</v>
      </c>
      <c r="B4144" s="66" t="s">
        <v>141</v>
      </c>
      <c r="C4144" s="66" t="s">
        <v>137</v>
      </c>
      <c r="D4144" s="67">
        <v>170430.47</v>
      </c>
      <c r="E4144" s="66">
        <v>1.2881</v>
      </c>
      <c r="F4144" s="67">
        <v>219531.488407</v>
      </c>
      <c r="G4144" s="66" t="s">
        <v>62</v>
      </c>
      <c r="H4144" s="68">
        <v>9.3056731654792301E-7</v>
      </c>
      <c r="I4144" s="87">
        <v>0.20428882806467299</v>
      </c>
      <c r="J4144" s="69" t="str">
        <f>_xlfn.XLOOKUP(SimpleBB[[#This Row],[customer_code]],'Input  - indicative charges'!$B$13:$B$69,'Input  - indicative charges'!$E$13:$E$69)</f>
        <v>Major Industrial</v>
      </c>
      <c r="K4144" s="70">
        <f t="shared" si="64"/>
        <v>0.18885553025528878</v>
      </c>
    </row>
    <row r="4145" spans="1:11" x14ac:dyDescent="0.25">
      <c r="A4145" s="65">
        <v>44501</v>
      </c>
      <c r="B4145" s="66" t="s">
        <v>141</v>
      </c>
      <c r="C4145" s="66" t="s">
        <v>137</v>
      </c>
      <c r="D4145" s="67">
        <v>170430.47</v>
      </c>
      <c r="E4145" s="66">
        <v>1.2881</v>
      </c>
      <c r="F4145" s="67">
        <v>219531.488407</v>
      </c>
      <c r="G4145" s="66" t="s">
        <v>64</v>
      </c>
      <c r="H4145" s="68">
        <v>6.7121426283920394E-8</v>
      </c>
      <c r="I4145" s="87">
        <v>1.47352666161097E-2</v>
      </c>
      <c r="J4145" s="69" t="str">
        <f>_xlfn.XLOOKUP(SimpleBB[[#This Row],[customer_code]],'Input  - indicative charges'!$B$13:$B$69,'Input  - indicative charges'!$E$13:$E$69)</f>
        <v>Major Industrial</v>
      </c>
      <c r="K4145" s="70">
        <f t="shared" si="64"/>
        <v>1.3622069383830778E-2</v>
      </c>
    </row>
    <row r="4146" spans="1:11" x14ac:dyDescent="0.25">
      <c r="A4146" s="65">
        <v>44501</v>
      </c>
      <c r="B4146" s="66" t="s">
        <v>141</v>
      </c>
      <c r="C4146" s="66" t="s">
        <v>137</v>
      </c>
      <c r="D4146" s="67">
        <v>170430.47</v>
      </c>
      <c r="E4146" s="66">
        <v>1.2881</v>
      </c>
      <c r="F4146" s="67">
        <v>219531.488407</v>
      </c>
      <c r="G4146" s="66" t="s">
        <v>66</v>
      </c>
      <c r="H4146" s="68">
        <v>1.66390972012356E-6</v>
      </c>
      <c r="I4146" s="87">
        <v>0.36528057743359998</v>
      </c>
      <c r="J4146" s="69" t="str">
        <f>_xlfn.XLOOKUP(SimpleBB[[#This Row],[customer_code]],'Input  - indicative charges'!$B$13:$B$69,'Input  - indicative charges'!$E$13:$E$69)</f>
        <v>Upper South Island distributor</v>
      </c>
      <c r="K4146" s="70">
        <f t="shared" si="64"/>
        <v>0.3376849228453232</v>
      </c>
    </row>
    <row r="4147" spans="1:11" x14ac:dyDescent="0.25">
      <c r="A4147" s="65">
        <v>44501</v>
      </c>
      <c r="B4147" s="66" t="s">
        <v>141</v>
      </c>
      <c r="C4147" s="66" t="s">
        <v>137</v>
      </c>
      <c r="D4147" s="67">
        <v>170430.47</v>
      </c>
      <c r="E4147" s="66">
        <v>1.2881</v>
      </c>
      <c r="F4147" s="67">
        <v>219531.488407</v>
      </c>
      <c r="G4147" s="66" t="s">
        <v>68</v>
      </c>
      <c r="H4147" s="68">
        <v>8.0698685026181997E-3</v>
      </c>
      <c r="I4147" s="87">
        <v>1771.5902436285401</v>
      </c>
      <c r="J4147" s="69" t="str">
        <f>_xlfn.XLOOKUP(SimpleBB[[#This Row],[customer_code]],'Input  - indicative charges'!$B$13:$B$69,'Input  - indicative charges'!$E$13:$E$69)</f>
        <v>Major Industrial</v>
      </c>
      <c r="K4147" s="70">
        <f t="shared" si="64"/>
        <v>1637.7528718782692</v>
      </c>
    </row>
    <row r="4148" spans="1:11" x14ac:dyDescent="0.25">
      <c r="A4148" s="65">
        <v>44501</v>
      </c>
      <c r="B4148" s="66" t="s">
        <v>141</v>
      </c>
      <c r="C4148" s="66" t="s">
        <v>137</v>
      </c>
      <c r="D4148" s="67">
        <v>170430.47</v>
      </c>
      <c r="E4148" s="66">
        <v>1.2881</v>
      </c>
      <c r="F4148" s="67">
        <v>219531.488407</v>
      </c>
      <c r="G4148" s="66" t="s">
        <v>70</v>
      </c>
      <c r="H4148" s="68">
        <v>6.1264729693454994E-5</v>
      </c>
      <c r="I4148" s="87">
        <v>13.4495372964567</v>
      </c>
      <c r="J4148" s="69" t="str">
        <f>_xlfn.XLOOKUP(SimpleBB[[#This Row],[customer_code]],'Input  - indicative charges'!$B$13:$B$69,'Input  - indicative charges'!$E$13:$E$69)</f>
        <v>Lower North Island distributor</v>
      </c>
      <c r="K4148" s="70">
        <f t="shared" si="64"/>
        <v>12.433472362994335</v>
      </c>
    </row>
    <row r="4149" spans="1:11" x14ac:dyDescent="0.25">
      <c r="A4149" s="65">
        <v>44501</v>
      </c>
      <c r="B4149" s="66" t="s">
        <v>141</v>
      </c>
      <c r="C4149" s="66" t="s">
        <v>137</v>
      </c>
      <c r="D4149" s="67">
        <v>170430.47</v>
      </c>
      <c r="E4149" s="66">
        <v>1.2881</v>
      </c>
      <c r="F4149" s="67">
        <v>219531.488407</v>
      </c>
      <c r="G4149" s="66" t="s">
        <v>72</v>
      </c>
      <c r="H4149" s="68">
        <v>3.21340282568191E-5</v>
      </c>
      <c r="I4149" s="87">
        <v>7.0544310517320996</v>
      </c>
      <c r="J4149" s="69" t="str">
        <f>_xlfn.XLOOKUP(SimpleBB[[#This Row],[customer_code]],'Input  - indicative charges'!$B$13:$B$69,'Input  - indicative charges'!$E$13:$E$69)</f>
        <v>Lower South Island distributor</v>
      </c>
      <c r="K4149" s="70">
        <f t="shared" si="64"/>
        <v>6.5214937573702052</v>
      </c>
    </row>
    <row r="4150" spans="1:11" x14ac:dyDescent="0.25">
      <c r="A4150" s="65">
        <v>44501</v>
      </c>
      <c r="B4150" s="66" t="s">
        <v>141</v>
      </c>
      <c r="C4150" s="66" t="s">
        <v>137</v>
      </c>
      <c r="D4150" s="67">
        <v>170430.47</v>
      </c>
      <c r="E4150" s="66">
        <v>1.2881</v>
      </c>
      <c r="F4150" s="67">
        <v>219531.488407</v>
      </c>
      <c r="G4150" s="66" t="s">
        <v>74</v>
      </c>
      <c r="H4150" s="68">
        <v>1.1664187010111799E-8</v>
      </c>
      <c r="I4150" s="87">
        <v>2.5606563353874501E-3</v>
      </c>
      <c r="J4150" s="69" t="str">
        <f>_xlfn.XLOOKUP(SimpleBB[[#This Row],[customer_code]],'Input  - indicative charges'!$B$13:$B$69,'Input  - indicative charges'!$E$13:$E$69)</f>
        <v>Major Industrial</v>
      </c>
      <c r="K4150" s="70">
        <f t="shared" si="64"/>
        <v>2.3672078135768982E-3</v>
      </c>
    </row>
    <row r="4151" spans="1:11" x14ac:dyDescent="0.25">
      <c r="A4151" s="65">
        <v>44501</v>
      </c>
      <c r="B4151" s="66" t="s">
        <v>141</v>
      </c>
      <c r="C4151" s="66" t="s">
        <v>137</v>
      </c>
      <c r="D4151" s="67">
        <v>170430.47</v>
      </c>
      <c r="E4151" s="66">
        <v>1.2881</v>
      </c>
      <c r="F4151" s="67">
        <v>219531.488407</v>
      </c>
      <c r="G4151" s="66" t="s">
        <v>76</v>
      </c>
      <c r="H4151" s="68">
        <v>1.06612384328505E-7</v>
      </c>
      <c r="I4151" s="87">
        <v>2.34047754142559E-2</v>
      </c>
      <c r="J4151" s="69" t="str">
        <f>_xlfn.XLOOKUP(SimpleBB[[#This Row],[customer_code]],'Input  - indicative charges'!$B$13:$B$69,'Input  - indicative charges'!$E$13:$E$69)</f>
        <v>Lower North Island distributor</v>
      </c>
      <c r="K4151" s="70">
        <f t="shared" si="64"/>
        <v>2.1636627480999295E-2</v>
      </c>
    </row>
    <row r="4152" spans="1:11" x14ac:dyDescent="0.25">
      <c r="A4152" s="65">
        <v>44501</v>
      </c>
      <c r="B4152" s="66" t="s">
        <v>141</v>
      </c>
      <c r="C4152" s="66" t="s">
        <v>137</v>
      </c>
      <c r="D4152" s="67">
        <v>170430.47</v>
      </c>
      <c r="E4152" s="66">
        <v>1.2881</v>
      </c>
      <c r="F4152" s="67">
        <v>219531.488407</v>
      </c>
      <c r="G4152" s="66" t="s">
        <v>78</v>
      </c>
      <c r="H4152" s="68">
        <v>3.7454776790624398E-9</v>
      </c>
      <c r="I4152" s="87">
        <v>8.2225028967977405E-4</v>
      </c>
      <c r="J4152" s="69" t="str">
        <f>_xlfn.XLOOKUP(SimpleBB[[#This Row],[customer_code]],'Input  - indicative charges'!$B$13:$B$69,'Input  - indicative charges'!$E$13:$E$69)</f>
        <v>North Island generation</v>
      </c>
      <c r="K4152" s="70">
        <f t="shared" si="64"/>
        <v>7.6013219093350767E-4</v>
      </c>
    </row>
    <row r="4153" spans="1:11" x14ac:dyDescent="0.25">
      <c r="A4153" s="65">
        <v>44501</v>
      </c>
      <c r="B4153" s="66" t="s">
        <v>141</v>
      </c>
      <c r="C4153" s="66" t="s">
        <v>137</v>
      </c>
      <c r="D4153" s="67">
        <v>170430.47</v>
      </c>
      <c r="E4153" s="66">
        <v>1.2881</v>
      </c>
      <c r="F4153" s="67">
        <v>219531.488407</v>
      </c>
      <c r="G4153" s="66" t="s">
        <v>80</v>
      </c>
      <c r="H4153" s="68">
        <v>9.0383910740826697E-10</v>
      </c>
      <c r="I4153" s="87">
        <v>1.98421144529791E-4</v>
      </c>
      <c r="J4153" s="69" t="str">
        <f>_xlfn.XLOOKUP(SimpleBB[[#This Row],[customer_code]],'Input  - indicative charges'!$B$13:$B$69,'Input  - indicative charges'!$E$13:$E$69)</f>
        <v>Major Industrial</v>
      </c>
      <c r="K4153" s="70">
        <f t="shared" si="64"/>
        <v>1.8343112944077357E-4</v>
      </c>
    </row>
    <row r="4154" spans="1:11" x14ac:dyDescent="0.25">
      <c r="A4154" s="65">
        <v>44501</v>
      </c>
      <c r="B4154" s="66" t="s">
        <v>141</v>
      </c>
      <c r="C4154" s="66" t="s">
        <v>137</v>
      </c>
      <c r="D4154" s="67">
        <v>170430.47</v>
      </c>
      <c r="E4154" s="66">
        <v>1.2881</v>
      </c>
      <c r="F4154" s="67">
        <v>219531.488407</v>
      </c>
      <c r="G4154" s="66" t="s">
        <v>82</v>
      </c>
      <c r="H4154" s="68">
        <v>4.1557821467771202E-4</v>
      </c>
      <c r="I4154" s="87">
        <v>91.232504017721894</v>
      </c>
      <c r="J4154" s="69" t="str">
        <f>_xlfn.XLOOKUP(SimpleBB[[#This Row],[customer_code]],'Input  - indicative charges'!$B$13:$B$69,'Input  - indicative charges'!$E$13:$E$69)</f>
        <v>Major Industrial</v>
      </c>
      <c r="K4154" s="70">
        <f t="shared" si="64"/>
        <v>84.340211288157661</v>
      </c>
    </row>
    <row r="4155" spans="1:11" x14ac:dyDescent="0.25">
      <c r="A4155" s="65">
        <v>44501</v>
      </c>
      <c r="B4155" s="66" t="s">
        <v>141</v>
      </c>
      <c r="C4155" s="66" t="s">
        <v>137</v>
      </c>
      <c r="D4155" s="67">
        <v>170430.47</v>
      </c>
      <c r="E4155" s="66">
        <v>1.2881</v>
      </c>
      <c r="F4155" s="67">
        <v>219531.488407</v>
      </c>
      <c r="G4155" s="66" t="s">
        <v>84</v>
      </c>
      <c r="H4155" s="68">
        <v>3.7599193639530998E-11</v>
      </c>
      <c r="I4155" s="87">
        <v>8.2542069425892508E-6</v>
      </c>
      <c r="J4155" s="69" t="str">
        <f>_xlfn.XLOOKUP(SimpleBB[[#This Row],[customer_code]],'Input  - indicative charges'!$B$13:$B$69,'Input  - indicative charges'!$E$13:$E$69)</f>
        <v>Major Industrial</v>
      </c>
      <c r="K4155" s="70">
        <f t="shared" si="64"/>
        <v>7.6306308266944646E-6</v>
      </c>
    </row>
    <row r="4156" spans="1:11" x14ac:dyDescent="0.25">
      <c r="A4156" s="65">
        <v>44501</v>
      </c>
      <c r="B4156" s="66" t="s">
        <v>141</v>
      </c>
      <c r="C4156" s="66" t="s">
        <v>137</v>
      </c>
      <c r="D4156" s="67">
        <v>170430.47</v>
      </c>
      <c r="E4156" s="66">
        <v>1.2881</v>
      </c>
      <c r="F4156" s="67">
        <v>219531.488407</v>
      </c>
      <c r="G4156" s="66" t="s">
        <v>86</v>
      </c>
      <c r="H4156" s="68">
        <v>4.33076465568207E-5</v>
      </c>
      <c r="I4156" s="87">
        <v>9.5073921080231401</v>
      </c>
      <c r="J4156" s="69" t="str">
        <f>_xlfn.XLOOKUP(SimpleBB[[#This Row],[customer_code]],'Input  - indicative charges'!$B$13:$B$69,'Input  - indicative charges'!$E$13:$E$69)</f>
        <v>North Island generation</v>
      </c>
      <c r="K4156" s="70">
        <f t="shared" si="64"/>
        <v>8.7891422889617719</v>
      </c>
    </row>
    <row r="4157" spans="1:11" x14ac:dyDescent="0.25">
      <c r="A4157" s="65">
        <v>44501</v>
      </c>
      <c r="B4157" s="66" t="s">
        <v>141</v>
      </c>
      <c r="C4157" s="66" t="s">
        <v>137</v>
      </c>
      <c r="D4157" s="67">
        <v>170430.47</v>
      </c>
      <c r="E4157" s="66">
        <v>1.2881</v>
      </c>
      <c r="F4157" s="67">
        <v>219531.488407</v>
      </c>
      <c r="G4157" s="66" t="s">
        <v>88</v>
      </c>
      <c r="H4157" s="68">
        <v>4.3223716949232502E-3</v>
      </c>
      <c r="I4157" s="87">
        <v>948.89669163478902</v>
      </c>
      <c r="J4157" s="69" t="str">
        <f>_xlfn.XLOOKUP(SimpleBB[[#This Row],[customer_code]],'Input  - indicative charges'!$B$13:$B$69,'Input  - indicative charges'!$E$13:$E$69)</f>
        <v>North Island generation</v>
      </c>
      <c r="K4157" s="70">
        <f t="shared" si="64"/>
        <v>877.21090552952535</v>
      </c>
    </row>
    <row r="4158" spans="1:11" x14ac:dyDescent="0.25">
      <c r="A4158" s="65">
        <v>44501</v>
      </c>
      <c r="B4158" s="66" t="s">
        <v>141</v>
      </c>
      <c r="C4158" s="66" t="s">
        <v>137</v>
      </c>
      <c r="D4158" s="67">
        <v>170430.47</v>
      </c>
      <c r="E4158" s="66">
        <v>1.2881</v>
      </c>
      <c r="F4158" s="67">
        <v>219531.488407</v>
      </c>
      <c r="G4158" s="66" t="s">
        <v>90</v>
      </c>
      <c r="H4158" s="68">
        <v>3.0599943625313599E-7</v>
      </c>
      <c r="I4158" s="87">
        <v>6.7176511692354002E-2</v>
      </c>
      <c r="J4158" s="69" t="str">
        <f>_xlfn.XLOOKUP(SimpleBB[[#This Row],[customer_code]],'Input  - indicative charges'!$B$13:$B$69,'Input  - indicative charges'!$E$13:$E$69)</f>
        <v>Upper South Island distributor</v>
      </c>
      <c r="K4158" s="70">
        <f t="shared" si="64"/>
        <v>6.2101564028473583E-2</v>
      </c>
    </row>
    <row r="4159" spans="1:11" x14ac:dyDescent="0.25">
      <c r="A4159" s="65">
        <v>44501</v>
      </c>
      <c r="B4159" s="66" t="s">
        <v>141</v>
      </c>
      <c r="C4159" s="66" t="s">
        <v>137</v>
      </c>
      <c r="D4159" s="67">
        <v>170430.47</v>
      </c>
      <c r="E4159" s="66">
        <v>1.2881</v>
      </c>
      <c r="F4159" s="67">
        <v>219531.488407</v>
      </c>
      <c r="G4159" s="66" t="s">
        <v>92</v>
      </c>
      <c r="H4159" s="68">
        <v>4.1037313164120599E-5</v>
      </c>
      <c r="I4159" s="87">
        <v>9.0089824391435904</v>
      </c>
      <c r="J4159" s="69" t="str">
        <f>_xlfn.XLOOKUP(SimpleBB[[#This Row],[customer_code]],'Input  - indicative charges'!$B$13:$B$69,'Input  - indicative charges'!$E$13:$E$69)</f>
        <v>North Island generation</v>
      </c>
      <c r="K4159" s="70">
        <f t="shared" si="64"/>
        <v>8.328385706272817</v>
      </c>
    </row>
    <row r="4160" spans="1:11" x14ac:dyDescent="0.25">
      <c r="A4160" s="65">
        <v>44501</v>
      </c>
      <c r="B4160" s="66" t="s">
        <v>141</v>
      </c>
      <c r="C4160" s="66" t="s">
        <v>137</v>
      </c>
      <c r="D4160" s="67">
        <v>170430.47</v>
      </c>
      <c r="E4160" s="66">
        <v>1.2881</v>
      </c>
      <c r="F4160" s="67">
        <v>219531.488407</v>
      </c>
      <c r="G4160" s="66" t="s">
        <v>94</v>
      </c>
      <c r="H4160" s="68">
        <v>2.1735105758620299E-4</v>
      </c>
      <c r="I4160" s="87">
        <v>47.715401178734801</v>
      </c>
      <c r="J4160" s="69" t="str">
        <f>_xlfn.XLOOKUP(SimpleBB[[#This Row],[customer_code]],'Input  - indicative charges'!$B$13:$B$69,'Input  - indicative charges'!$E$13:$E$69)</f>
        <v>North Island generation</v>
      </c>
      <c r="K4160" s="70">
        <f t="shared" si="64"/>
        <v>44.11067152483259</v>
      </c>
    </row>
    <row r="4161" spans="1:11" x14ac:dyDescent="0.25">
      <c r="A4161" s="65">
        <v>44501</v>
      </c>
      <c r="B4161" s="66" t="s">
        <v>141</v>
      </c>
      <c r="C4161" s="66" t="s">
        <v>137</v>
      </c>
      <c r="D4161" s="67">
        <v>170430.47</v>
      </c>
      <c r="E4161" s="66">
        <v>1.2881</v>
      </c>
      <c r="F4161" s="67">
        <v>219531.488407</v>
      </c>
      <c r="G4161" s="66" t="s">
        <v>96</v>
      </c>
      <c r="H4161" s="68">
        <v>3.1690771712125099E-7</v>
      </c>
      <c r="I4161" s="87">
        <v>6.9571222827292695E-2</v>
      </c>
      <c r="J4161" s="69" t="str">
        <f>_xlfn.XLOOKUP(SimpleBB[[#This Row],[customer_code]],'Input  - indicative charges'!$B$13:$B$69,'Input  - indicative charges'!$E$13:$E$69)</f>
        <v>Upper North Island distributor</v>
      </c>
      <c r="K4161" s="70">
        <f t="shared" si="64"/>
        <v>6.4315363214075244E-2</v>
      </c>
    </row>
    <row r="4162" spans="1:11" x14ac:dyDescent="0.25">
      <c r="A4162" s="65">
        <v>44501</v>
      </c>
      <c r="B4162" s="66" t="s">
        <v>141</v>
      </c>
      <c r="C4162" s="66" t="s">
        <v>137</v>
      </c>
      <c r="D4162" s="67">
        <v>170430.47</v>
      </c>
      <c r="E4162" s="66">
        <v>1.2881</v>
      </c>
      <c r="F4162" s="67">
        <v>219531.488407</v>
      </c>
      <c r="G4162" s="66" t="s">
        <v>98</v>
      </c>
      <c r="H4162" s="68">
        <v>3.3499819994124899E-6</v>
      </c>
      <c r="I4162" s="87">
        <v>0.73542653446768202</v>
      </c>
      <c r="J4162" s="69" t="str">
        <f>_xlfn.XLOOKUP(SimpleBB[[#This Row],[customer_code]],'Input  - indicative charges'!$B$13:$B$69,'Input  - indicative charges'!$E$13:$E$69)</f>
        <v>Major Industrial</v>
      </c>
      <c r="K4162" s="70">
        <f t="shared" si="64"/>
        <v>0.67986766308500446</v>
      </c>
    </row>
    <row r="4163" spans="1:11" x14ac:dyDescent="0.25">
      <c r="A4163" s="65">
        <v>44501</v>
      </c>
      <c r="B4163" s="66" t="s">
        <v>141</v>
      </c>
      <c r="C4163" s="66" t="s">
        <v>137</v>
      </c>
      <c r="D4163" s="67">
        <v>170430.47</v>
      </c>
      <c r="E4163" s="66">
        <v>1.2881</v>
      </c>
      <c r="F4163" s="67">
        <v>219531.488407</v>
      </c>
      <c r="G4163" s="66" t="s">
        <v>100</v>
      </c>
      <c r="H4163" s="68">
        <v>1.67038683571495E-4</v>
      </c>
      <c r="I4163" s="87">
        <v>36.670250825996199</v>
      </c>
      <c r="J4163" s="69" t="str">
        <f>_xlfn.XLOOKUP(SimpleBB[[#This Row],[customer_code]],'Input  - indicative charges'!$B$13:$B$69,'Input  - indicative charges'!$E$13:$E$69)</f>
        <v>North Island generation</v>
      </c>
      <c r="K4163" s="70">
        <f t="shared" si="64"/>
        <v>33.89994318311691</v>
      </c>
    </row>
    <row r="4164" spans="1:11" x14ac:dyDescent="0.25">
      <c r="A4164" s="65">
        <v>44501</v>
      </c>
      <c r="B4164" s="66" t="s">
        <v>141</v>
      </c>
      <c r="C4164" s="66" t="s">
        <v>137</v>
      </c>
      <c r="D4164" s="67">
        <v>170430.47</v>
      </c>
      <c r="E4164" s="66">
        <v>1.2881</v>
      </c>
      <c r="F4164" s="67">
        <v>219531.488407</v>
      </c>
      <c r="G4164" s="66" t="s">
        <v>102</v>
      </c>
      <c r="H4164" s="68">
        <v>1.0457648128941899E-3</v>
      </c>
      <c r="I4164" s="87">
        <v>229.57830589832901</v>
      </c>
      <c r="J4164" s="69" t="str">
        <f>_xlfn.XLOOKUP(SimpleBB[[#This Row],[customer_code]],'Input  - indicative charges'!$B$13:$B$69,'Input  - indicative charges'!$E$13:$E$69)</f>
        <v>Lower North Island distributor</v>
      </c>
      <c r="K4164" s="70">
        <f t="shared" si="64"/>
        <v>212.23447755945799</v>
      </c>
    </row>
    <row r="4165" spans="1:11" x14ac:dyDescent="0.25">
      <c r="A4165" s="65">
        <v>44501</v>
      </c>
      <c r="B4165" s="66" t="s">
        <v>141</v>
      </c>
      <c r="C4165" s="66" t="s">
        <v>137</v>
      </c>
      <c r="D4165" s="67">
        <v>170430.47</v>
      </c>
      <c r="E4165" s="66">
        <v>1.2881</v>
      </c>
      <c r="F4165" s="67">
        <v>219531.488407</v>
      </c>
      <c r="G4165" s="66" t="s">
        <v>104</v>
      </c>
      <c r="H4165" s="68">
        <v>0.41066629180034903</v>
      </c>
      <c r="I4165" s="87">
        <v>90154.182277514003</v>
      </c>
      <c r="J4165" s="69" t="str">
        <f>_xlfn.XLOOKUP(SimpleBB[[#This Row],[customer_code]],'Input  - indicative charges'!$B$13:$B$69,'Input  - indicative charges'!$E$13:$E$69)</f>
        <v>Lower North Island distributor</v>
      </c>
      <c r="K4165" s="70">
        <f t="shared" si="64"/>
        <v>83343.352938330034</v>
      </c>
    </row>
    <row r="4166" spans="1:11" x14ac:dyDescent="0.25">
      <c r="A4166" s="65">
        <v>44501</v>
      </c>
      <c r="B4166" s="66" t="s">
        <v>141</v>
      </c>
      <c r="C4166" s="66" t="s">
        <v>137</v>
      </c>
      <c r="D4166" s="67">
        <v>170430.47</v>
      </c>
      <c r="E4166" s="66">
        <v>1.2881</v>
      </c>
      <c r="F4166" s="67">
        <v>219531.488407</v>
      </c>
      <c r="G4166" s="66" t="s">
        <v>106</v>
      </c>
      <c r="H4166" s="68">
        <v>1.8903739008600501E-5</v>
      </c>
      <c r="I4166" s="87">
        <v>4.1499659610155302</v>
      </c>
      <c r="J4166" s="69" t="str">
        <f>_xlfn.XLOOKUP(SimpleBB[[#This Row],[customer_code]],'Input  - indicative charges'!$B$13:$B$69,'Input  - indicative charges'!$E$13:$E$69)</f>
        <v>Upper North Island distributor</v>
      </c>
      <c r="K4166" s="70">
        <f t="shared" si="64"/>
        <v>3.8364507228994054</v>
      </c>
    </row>
    <row r="4167" spans="1:11" x14ac:dyDescent="0.25">
      <c r="A4167" s="65">
        <v>44501</v>
      </c>
      <c r="B4167" s="66" t="s">
        <v>141</v>
      </c>
      <c r="C4167" s="66" t="s">
        <v>137</v>
      </c>
      <c r="D4167" s="67">
        <v>170430.47</v>
      </c>
      <c r="E4167" s="66">
        <v>1.2881</v>
      </c>
      <c r="F4167" s="67">
        <v>219531.488407</v>
      </c>
      <c r="G4167" s="66" t="s">
        <v>108</v>
      </c>
      <c r="H4167" s="68">
        <v>4.9171876736926802E-7</v>
      </c>
      <c r="I4167" s="87">
        <v>0.10794775287823</v>
      </c>
      <c r="J4167" s="69" t="str">
        <f>_xlfn.XLOOKUP(SimpleBB[[#This Row],[customer_code]],'Input  - indicative charges'!$B$13:$B$69,'Input  - indicative charges'!$E$13:$E$69)</f>
        <v>Lower North Island distributor</v>
      </c>
      <c r="K4167" s="70">
        <f t="shared" si="64"/>
        <v>9.9792682266653901E-2</v>
      </c>
    </row>
    <row r="4168" spans="1:11" x14ac:dyDescent="0.25">
      <c r="A4168" s="65">
        <v>44501</v>
      </c>
      <c r="B4168" s="66" t="s">
        <v>141</v>
      </c>
      <c r="C4168" s="66" t="s">
        <v>137</v>
      </c>
      <c r="D4168" s="67">
        <v>170430.47</v>
      </c>
      <c r="E4168" s="66">
        <v>1.2881</v>
      </c>
      <c r="F4168" s="67">
        <v>219531.488407</v>
      </c>
      <c r="G4168" s="66" t="s">
        <v>110</v>
      </c>
      <c r="H4168" s="68">
        <v>1.24348361933616E-7</v>
      </c>
      <c r="I4168" s="87">
        <v>2.7298380976259199E-2</v>
      </c>
      <c r="J4168" s="69" t="str">
        <f>_xlfn.XLOOKUP(SimpleBB[[#This Row],[customer_code]],'Input  - indicative charges'!$B$13:$B$69,'Input  - indicative charges'!$E$13:$E$69)</f>
        <v>Lower South Island distributor</v>
      </c>
      <c r="K4168" s="70">
        <f t="shared" si="64"/>
        <v>2.5236084925555624E-2</v>
      </c>
    </row>
    <row r="4169" spans="1:11" x14ac:dyDescent="0.25">
      <c r="A4169" s="65">
        <v>44501</v>
      </c>
      <c r="B4169" s="66" t="s">
        <v>141</v>
      </c>
      <c r="C4169" s="66" t="s">
        <v>137</v>
      </c>
      <c r="D4169" s="67">
        <v>170430.47</v>
      </c>
      <c r="E4169" s="66">
        <v>1.2881</v>
      </c>
      <c r="F4169" s="67">
        <v>219531.488407</v>
      </c>
      <c r="G4169" s="66" t="s">
        <v>112</v>
      </c>
      <c r="H4169" s="68">
        <v>3.5706548784148599E-3</v>
      </c>
      <c r="I4169" s="87">
        <v>783.87118004613001</v>
      </c>
      <c r="J4169" s="69" t="str">
        <f>_xlfn.XLOOKUP(SimpleBB[[#This Row],[customer_code]],'Input  - indicative charges'!$B$13:$B$69,'Input  - indicative charges'!$E$13:$E$69)</f>
        <v>North Island generation</v>
      </c>
      <c r="K4169" s="70">
        <f t="shared" si="64"/>
        <v>724.65248717656436</v>
      </c>
    </row>
    <row r="4170" spans="1:11" x14ac:dyDescent="0.25">
      <c r="A4170" s="65">
        <v>44501</v>
      </c>
      <c r="B4170" s="66" t="s">
        <v>141</v>
      </c>
      <c r="C4170" s="66" t="s">
        <v>137</v>
      </c>
      <c r="D4170" s="67">
        <v>170430.47</v>
      </c>
      <c r="E4170" s="66">
        <v>1.2881</v>
      </c>
      <c r="F4170" s="67">
        <v>219531.488407</v>
      </c>
      <c r="G4170" s="66" t="s">
        <v>114</v>
      </c>
      <c r="H4170" s="68">
        <v>8.6055698672372102E-4</v>
      </c>
      <c r="I4170" s="87">
        <v>188.919356154501</v>
      </c>
      <c r="J4170" s="69" t="str">
        <f>_xlfn.XLOOKUP(SimpleBB[[#This Row],[customer_code]],'Input  - indicative charges'!$B$13:$B$69,'Input  - indicative charges'!$E$13:$E$69)</f>
        <v>Lower North Island distributor</v>
      </c>
      <c r="K4170" s="70">
        <f t="shared" si="64"/>
        <v>174.6471675423733</v>
      </c>
    </row>
    <row r="4171" spans="1:11" x14ac:dyDescent="0.25">
      <c r="A4171" s="65">
        <v>44501</v>
      </c>
      <c r="B4171" s="66" t="s">
        <v>141</v>
      </c>
      <c r="C4171" s="66" t="s">
        <v>137</v>
      </c>
      <c r="D4171" s="67">
        <v>170430.47</v>
      </c>
      <c r="E4171" s="66">
        <v>1.2881</v>
      </c>
      <c r="F4171" s="67">
        <v>219531.488407</v>
      </c>
      <c r="G4171" s="66" t="s">
        <v>116</v>
      </c>
      <c r="H4171" s="68">
        <v>5.0642821941645795E-7</v>
      </c>
      <c r="I4171" s="87">
        <v>0.111176940779801</v>
      </c>
      <c r="J4171" s="69" t="str">
        <f>_xlfn.XLOOKUP(SimpleBB[[#This Row],[customer_code]],'Input  - indicative charges'!$B$13:$B$69,'Input  - indicative charges'!$E$13:$E$69)</f>
        <v>Major Industrial</v>
      </c>
      <c r="K4171" s="70">
        <f t="shared" si="64"/>
        <v>0.10277791645308769</v>
      </c>
    </row>
    <row r="4172" spans="1:11" x14ac:dyDescent="0.25">
      <c r="A4172" s="65">
        <v>44501</v>
      </c>
      <c r="B4172" s="66" t="s">
        <v>141</v>
      </c>
      <c r="C4172" s="66" t="s">
        <v>137</v>
      </c>
      <c r="D4172" s="67">
        <v>170430.47</v>
      </c>
      <c r="E4172" s="66">
        <v>1.2881</v>
      </c>
      <c r="F4172" s="67">
        <v>219531.488407</v>
      </c>
      <c r="G4172" s="66" t="s">
        <v>118</v>
      </c>
      <c r="H4172" s="68">
        <v>6.9919170485146194E-8</v>
      </c>
      <c r="I4172" s="87">
        <v>1.5349459564786901E-2</v>
      </c>
      <c r="J4172" s="69" t="str">
        <f>_xlfn.XLOOKUP(SimpleBB[[#This Row],[customer_code]],'Input  - indicative charges'!$B$13:$B$69,'Input  - indicative charges'!$E$13:$E$69)</f>
        <v>Upper South Island distributor</v>
      </c>
      <c r="K4172" s="70">
        <f t="shared" si="64"/>
        <v>1.4189862229383602E-2</v>
      </c>
    </row>
    <row r="4173" spans="1:11" x14ac:dyDescent="0.25">
      <c r="A4173" s="65">
        <v>44501</v>
      </c>
      <c r="B4173" s="66" t="s">
        <v>141</v>
      </c>
      <c r="C4173" s="66" t="s">
        <v>137</v>
      </c>
      <c r="D4173" s="67">
        <v>170430.47</v>
      </c>
      <c r="E4173" s="66">
        <v>1.2881</v>
      </c>
      <c r="F4173" s="67">
        <v>219531.488407</v>
      </c>
      <c r="G4173" s="66" t="s">
        <v>120</v>
      </c>
      <c r="H4173" s="68">
        <v>2.2400434222618199E-6</v>
      </c>
      <c r="I4173" s="87">
        <v>0.49176006658544702</v>
      </c>
      <c r="J4173" s="69" t="str">
        <f>_xlfn.XLOOKUP(SimpleBB[[#This Row],[customer_code]],'Input  - indicative charges'!$B$13:$B$69,'Input  - indicative charges'!$E$13:$E$69)</f>
        <v>Lower North Island distributor</v>
      </c>
      <c r="K4173" s="70">
        <f t="shared" si="64"/>
        <v>0.45460933430960682</v>
      </c>
    </row>
    <row r="4174" spans="1:11" x14ac:dyDescent="0.25">
      <c r="A4174" s="65">
        <v>44501</v>
      </c>
      <c r="B4174" s="66" t="s">
        <v>141</v>
      </c>
      <c r="C4174" s="66" t="s">
        <v>137</v>
      </c>
      <c r="D4174" s="67">
        <v>170430.47</v>
      </c>
      <c r="E4174" s="66">
        <v>1.2881</v>
      </c>
      <c r="F4174" s="67">
        <v>219531.488407</v>
      </c>
      <c r="G4174" s="66" t="s">
        <v>241</v>
      </c>
      <c r="H4174" s="68">
        <v>3.7699510340667702E-4</v>
      </c>
      <c r="I4174" s="87">
        <v>82.762296173018697</v>
      </c>
      <c r="J4174" s="69" t="str">
        <f>_xlfn.XLOOKUP(SimpleBB[[#This Row],[customer_code]],'Input  - indicative charges'!$B$13:$B$69,'Input  - indicative charges'!$E$13:$E$69)</f>
        <v>North Island generation</v>
      </c>
      <c r="K4174" s="70">
        <f t="shared" ref="K4174:K4237" si="65">I4174*$L$9</f>
        <v>76.509897662894119</v>
      </c>
    </row>
    <row r="4175" spans="1:11" x14ac:dyDescent="0.25">
      <c r="A4175" s="65">
        <v>44531</v>
      </c>
      <c r="B4175" s="66" t="s">
        <v>141</v>
      </c>
      <c r="C4175" s="66" t="s">
        <v>137</v>
      </c>
      <c r="D4175" s="67">
        <v>13201.93</v>
      </c>
      <c r="E4175" s="66">
        <v>1.2383</v>
      </c>
      <c r="F4175" s="67">
        <v>16347.949919000001</v>
      </c>
      <c r="G4175" s="66" t="s">
        <v>8</v>
      </c>
      <c r="H4175" s="68">
        <v>4.2469498695344401E-7</v>
      </c>
      <c r="I4175" s="87">
        <v>6.9428923775652603E-3</v>
      </c>
      <c r="J4175" s="69" t="str">
        <f>_xlfn.XLOOKUP(SimpleBB[[#This Row],[customer_code]],'Input  - indicative charges'!$B$13:$B$69,'Input  - indicative charges'!$E$13:$E$69)</f>
        <v>Lower South Island distributor</v>
      </c>
      <c r="K4175" s="70">
        <f t="shared" si="65"/>
        <v>6.4183814352069893E-3</v>
      </c>
    </row>
    <row r="4176" spans="1:11" x14ac:dyDescent="0.25">
      <c r="A4176" s="65">
        <v>44531</v>
      </c>
      <c r="B4176" s="66" t="s">
        <v>141</v>
      </c>
      <c r="C4176" s="66" t="s">
        <v>137</v>
      </c>
      <c r="D4176" s="67">
        <v>13201.93</v>
      </c>
      <c r="E4176" s="66">
        <v>1.2383</v>
      </c>
      <c r="F4176" s="67">
        <v>16347.949919000001</v>
      </c>
      <c r="G4176" s="66" t="s">
        <v>10</v>
      </c>
      <c r="H4176" s="68">
        <v>2.6917653440445001E-8</v>
      </c>
      <c r="I4176" s="87">
        <v>4.40048450381393E-4</v>
      </c>
      <c r="J4176" s="69" t="str">
        <f>_xlfn.XLOOKUP(SimpleBB[[#This Row],[customer_code]],'Input  - indicative charges'!$B$13:$B$69,'Input  - indicative charges'!$E$13:$E$69)</f>
        <v>Upper South Island distributor</v>
      </c>
      <c r="K4176" s="70">
        <f t="shared" si="65"/>
        <v>4.0680434765863385E-4</v>
      </c>
    </row>
    <row r="4177" spans="1:11" x14ac:dyDescent="0.25">
      <c r="A4177" s="65">
        <v>44531</v>
      </c>
      <c r="B4177" s="66" t="s">
        <v>141</v>
      </c>
      <c r="C4177" s="66" t="s">
        <v>137</v>
      </c>
      <c r="D4177" s="67">
        <v>13201.93</v>
      </c>
      <c r="E4177" s="66">
        <v>1.2383</v>
      </c>
      <c r="F4177" s="67">
        <v>16347.949919000001</v>
      </c>
      <c r="G4177" s="66" t="s">
        <v>12</v>
      </c>
      <c r="H4177" s="68">
        <v>1.5243539699764701E-7</v>
      </c>
      <c r="I4177" s="87">
        <v>2.4920062360004199E-3</v>
      </c>
      <c r="J4177" s="69" t="str">
        <f>_xlfn.XLOOKUP(SimpleBB[[#This Row],[customer_code]],'Input  - indicative charges'!$B$13:$B$69,'Input  - indicative charges'!$E$13:$E$69)</f>
        <v>Lower North Island distributor</v>
      </c>
      <c r="K4177" s="70">
        <f t="shared" si="65"/>
        <v>2.3037439861878085E-3</v>
      </c>
    </row>
    <row r="4178" spans="1:11" x14ac:dyDescent="0.25">
      <c r="A4178" s="65">
        <v>44531</v>
      </c>
      <c r="B4178" s="66" t="s">
        <v>141</v>
      </c>
      <c r="C4178" s="66" t="s">
        <v>137</v>
      </c>
      <c r="D4178" s="67">
        <v>13201.93</v>
      </c>
      <c r="E4178" s="66">
        <v>1.2383</v>
      </c>
      <c r="F4178" s="67">
        <v>16347.949919000001</v>
      </c>
      <c r="G4178" s="66" t="s">
        <v>14</v>
      </c>
      <c r="H4178" s="68">
        <v>8.2558847021277698E-7</v>
      </c>
      <c r="I4178" s="87">
        <v>1.34966789647423E-2</v>
      </c>
      <c r="J4178" s="69" t="str">
        <f>_xlfn.XLOOKUP(SimpleBB[[#This Row],[customer_code]],'Input  - indicative charges'!$B$13:$B$69,'Input  - indicative charges'!$E$13:$E$69)</f>
        <v>Upper North Island distributor</v>
      </c>
      <c r="K4178" s="70">
        <f t="shared" si="65"/>
        <v>1.2477052645115182E-2</v>
      </c>
    </row>
    <row r="4179" spans="1:11" x14ac:dyDescent="0.25">
      <c r="A4179" s="65">
        <v>44531</v>
      </c>
      <c r="B4179" s="66" t="s">
        <v>141</v>
      </c>
      <c r="C4179" s="66" t="s">
        <v>137</v>
      </c>
      <c r="D4179" s="67">
        <v>13201.93</v>
      </c>
      <c r="E4179" s="66">
        <v>1.2383</v>
      </c>
      <c r="F4179" s="67">
        <v>16347.949919000001</v>
      </c>
      <c r="G4179" s="66" t="s">
        <v>16</v>
      </c>
      <c r="H4179" s="68">
        <v>4.8240779730704897E-2</v>
      </c>
      <c r="I4179" s="87">
        <v>788.63785109107403</v>
      </c>
      <c r="J4179" s="69" t="str">
        <f>_xlfn.XLOOKUP(SimpleBB[[#This Row],[customer_code]],'Input  - indicative charges'!$B$13:$B$69,'Input  - indicative charges'!$E$13:$E$69)</f>
        <v>South Island generation</v>
      </c>
      <c r="K4179" s="70">
        <f t="shared" si="65"/>
        <v>729.05905309734226</v>
      </c>
    </row>
    <row r="4180" spans="1:11" x14ac:dyDescent="0.25">
      <c r="A4180" s="65">
        <v>44531</v>
      </c>
      <c r="B4180" s="66" t="s">
        <v>141</v>
      </c>
      <c r="C4180" s="66" t="s">
        <v>137</v>
      </c>
      <c r="D4180" s="67">
        <v>13201.93</v>
      </c>
      <c r="E4180" s="66">
        <v>1.2383</v>
      </c>
      <c r="F4180" s="67">
        <v>16347.949919000001</v>
      </c>
      <c r="G4180" s="66" t="s">
        <v>19</v>
      </c>
      <c r="H4180" s="68">
        <v>4.8542916423010798E-5</v>
      </c>
      <c r="I4180" s="87">
        <v>0.79357716660558397</v>
      </c>
      <c r="J4180" s="69" t="str">
        <f>_xlfn.XLOOKUP(SimpleBB[[#This Row],[customer_code]],'Input  - indicative charges'!$B$13:$B$69,'Input  - indicative charges'!$E$13:$E$69)</f>
        <v>Lower South Island distributor</v>
      </c>
      <c r="K4180" s="70">
        <f t="shared" si="65"/>
        <v>0.73362522080914505</v>
      </c>
    </row>
    <row r="4181" spans="1:11" x14ac:dyDescent="0.25">
      <c r="A4181" s="65">
        <v>44531</v>
      </c>
      <c r="B4181" s="66" t="s">
        <v>141</v>
      </c>
      <c r="C4181" s="66" t="s">
        <v>137</v>
      </c>
      <c r="D4181" s="67">
        <v>13201.93</v>
      </c>
      <c r="E4181" s="66">
        <v>1.2383</v>
      </c>
      <c r="F4181" s="67">
        <v>16347.949919000001</v>
      </c>
      <c r="G4181" s="66" t="s">
        <v>21</v>
      </c>
      <c r="H4181" s="68">
        <v>2.3348169364535501E-7</v>
      </c>
      <c r="I4181" s="87">
        <v>3.8169470347175602E-3</v>
      </c>
      <c r="J4181" s="69" t="str">
        <f>_xlfn.XLOOKUP(SimpleBB[[#This Row],[customer_code]],'Input  - indicative charges'!$B$13:$B$69,'Input  - indicative charges'!$E$13:$E$69)</f>
        <v>Upper South Island distributor</v>
      </c>
      <c r="K4181" s="70">
        <f t="shared" si="65"/>
        <v>3.528590197647678E-3</v>
      </c>
    </row>
    <row r="4182" spans="1:11" x14ac:dyDescent="0.25">
      <c r="A4182" s="65">
        <v>44531</v>
      </c>
      <c r="B4182" s="66" t="s">
        <v>141</v>
      </c>
      <c r="C4182" s="66" t="s">
        <v>137</v>
      </c>
      <c r="D4182" s="67">
        <v>13201.93</v>
      </c>
      <c r="E4182" s="66">
        <v>1.2383</v>
      </c>
      <c r="F4182" s="67">
        <v>16347.949919000001</v>
      </c>
      <c r="G4182" s="66" t="s">
        <v>23</v>
      </c>
      <c r="H4182" s="68">
        <v>0.20943519248916201</v>
      </c>
      <c r="I4182" s="87">
        <v>3423.8360380889399</v>
      </c>
      <c r="J4182" s="69" t="str">
        <f>_xlfn.XLOOKUP(SimpleBB[[#This Row],[customer_code]],'Input  - indicative charges'!$B$13:$B$69,'Input  - indicative charges'!$E$13:$E$69)</f>
        <v>Lower North Island distributor</v>
      </c>
      <c r="K4182" s="70">
        <f t="shared" si="65"/>
        <v>3165.1773452621319</v>
      </c>
    </row>
    <row r="4183" spans="1:11" x14ac:dyDescent="0.25">
      <c r="A4183" s="65">
        <v>44531</v>
      </c>
      <c r="B4183" s="66" t="s">
        <v>141</v>
      </c>
      <c r="C4183" s="66" t="s">
        <v>137</v>
      </c>
      <c r="D4183" s="67">
        <v>13201.93</v>
      </c>
      <c r="E4183" s="66">
        <v>1.2383</v>
      </c>
      <c r="F4183" s="67">
        <v>16347.949919000001</v>
      </c>
      <c r="G4183" s="66" t="s">
        <v>25</v>
      </c>
      <c r="H4183" s="68">
        <v>0.23549231438099399</v>
      </c>
      <c r="I4183" s="87">
        <v>3849.8165618099001</v>
      </c>
      <c r="J4183" s="69" t="str">
        <f>_xlfn.XLOOKUP(SimpleBB[[#This Row],[customer_code]],'Input  - indicative charges'!$B$13:$B$69,'Input  - indicative charges'!$E$13:$E$69)</f>
        <v>North Island generation</v>
      </c>
      <c r="K4183" s="70">
        <f t="shared" si="65"/>
        <v>3558.9765483212414</v>
      </c>
    </row>
    <row r="4184" spans="1:11" x14ac:dyDescent="0.25">
      <c r="A4184" s="65">
        <v>44531</v>
      </c>
      <c r="B4184" s="66" t="s">
        <v>141</v>
      </c>
      <c r="C4184" s="66" t="s">
        <v>137</v>
      </c>
      <c r="D4184" s="67">
        <v>13201.93</v>
      </c>
      <c r="E4184" s="66">
        <v>1.2383</v>
      </c>
      <c r="F4184" s="67">
        <v>16347.949919000001</v>
      </c>
      <c r="G4184" s="66" t="s">
        <v>27</v>
      </c>
      <c r="H4184" s="68">
        <v>9.0547658063583398E-6</v>
      </c>
      <c r="I4184" s="87">
        <v>0.14802685793061901</v>
      </c>
      <c r="J4184" s="69" t="str">
        <f>_xlfn.XLOOKUP(SimpleBB[[#This Row],[customer_code]],'Input  - indicative charges'!$B$13:$B$69,'Input  - indicative charges'!$E$13:$E$69)</f>
        <v>Lower North Island distributor</v>
      </c>
      <c r="K4184" s="70">
        <f t="shared" si="65"/>
        <v>0.13684395280617717</v>
      </c>
    </row>
    <row r="4185" spans="1:11" x14ac:dyDescent="0.25">
      <c r="A4185" s="65">
        <v>44531</v>
      </c>
      <c r="B4185" s="66" t="s">
        <v>141</v>
      </c>
      <c r="C4185" s="66" t="s">
        <v>137</v>
      </c>
      <c r="D4185" s="67">
        <v>13201.93</v>
      </c>
      <c r="E4185" s="66">
        <v>1.2383</v>
      </c>
      <c r="F4185" s="67">
        <v>16347.949919000001</v>
      </c>
      <c r="G4185" s="66" t="s">
        <v>29</v>
      </c>
      <c r="H4185" s="68">
        <v>2.1105197051129302E-5</v>
      </c>
      <c r="I4185" s="87">
        <v>0.34502670442248801</v>
      </c>
      <c r="J4185" s="69" t="str">
        <f>_xlfn.XLOOKUP(SimpleBB[[#This Row],[customer_code]],'Input  - indicative charges'!$B$13:$B$69,'Input  - indicative charges'!$E$13:$E$69)</f>
        <v>Lower North Island distributor</v>
      </c>
      <c r="K4185" s="70">
        <f t="shared" si="65"/>
        <v>0.31896115824461818</v>
      </c>
    </row>
    <row r="4186" spans="1:11" x14ac:dyDescent="0.25">
      <c r="A4186" s="65">
        <v>44531</v>
      </c>
      <c r="B4186" s="66" t="s">
        <v>141</v>
      </c>
      <c r="C4186" s="66" t="s">
        <v>137</v>
      </c>
      <c r="D4186" s="67">
        <v>13201.93</v>
      </c>
      <c r="E4186" s="66">
        <v>1.2383</v>
      </c>
      <c r="F4186" s="67">
        <v>16347.949919000001</v>
      </c>
      <c r="G4186" s="66" t="s">
        <v>31</v>
      </c>
      <c r="H4186" s="68">
        <v>5.1918360839905902E-5</v>
      </c>
      <c r="I4186" s="87">
        <v>0.84875876288735397</v>
      </c>
      <c r="J4186" s="69" t="str">
        <f>_xlfn.XLOOKUP(SimpleBB[[#This Row],[customer_code]],'Input  - indicative charges'!$B$13:$B$69,'Input  - indicative charges'!$E$13:$E$69)</f>
        <v>Major Industrial</v>
      </c>
      <c r="K4186" s="70">
        <f t="shared" si="65"/>
        <v>0.78463804282615623</v>
      </c>
    </row>
    <row r="4187" spans="1:11" x14ac:dyDescent="0.25">
      <c r="A4187" s="65">
        <v>44531</v>
      </c>
      <c r="B4187" s="66" t="s">
        <v>141</v>
      </c>
      <c r="C4187" s="66" t="s">
        <v>137</v>
      </c>
      <c r="D4187" s="67">
        <v>13201.93</v>
      </c>
      <c r="E4187" s="66">
        <v>1.2383</v>
      </c>
      <c r="F4187" s="67">
        <v>16347.949919000001</v>
      </c>
      <c r="G4187" s="66" t="s">
        <v>34</v>
      </c>
      <c r="H4187" s="68">
        <v>8.1599001328456605E-8</v>
      </c>
      <c r="I4187" s="87">
        <v>1.33397638715802E-3</v>
      </c>
      <c r="J4187" s="69" t="str">
        <f>_xlfn.XLOOKUP(SimpleBB[[#This Row],[customer_code]],'Input  - indicative charges'!$B$13:$B$69,'Input  - indicative charges'!$E$13:$E$69)</f>
        <v>Major Industrial</v>
      </c>
      <c r="K4187" s="70">
        <f t="shared" si="65"/>
        <v>1.2331991931786284E-3</v>
      </c>
    </row>
    <row r="4188" spans="1:11" x14ac:dyDescent="0.25">
      <c r="A4188" s="65">
        <v>44531</v>
      </c>
      <c r="B4188" s="66" t="s">
        <v>141</v>
      </c>
      <c r="C4188" s="66" t="s">
        <v>137</v>
      </c>
      <c r="D4188" s="67">
        <v>13201.93</v>
      </c>
      <c r="E4188" s="66">
        <v>1.2383</v>
      </c>
      <c r="F4188" s="67">
        <v>16347.949919000001</v>
      </c>
      <c r="G4188" s="66" t="s">
        <v>36</v>
      </c>
      <c r="H4188" s="68">
        <v>2.6533503879063698E-7</v>
      </c>
      <c r="I4188" s="87">
        <v>4.3376839259052597E-3</v>
      </c>
      <c r="J4188" s="69" t="str">
        <f>_xlfn.XLOOKUP(SimpleBB[[#This Row],[customer_code]],'Input  - indicative charges'!$B$13:$B$69,'Input  - indicative charges'!$E$13:$E$69)</f>
        <v>Upper South Island distributor</v>
      </c>
      <c r="K4188" s="70">
        <f t="shared" si="65"/>
        <v>4.0099872600343209E-3</v>
      </c>
    </row>
    <row r="4189" spans="1:11" x14ac:dyDescent="0.25">
      <c r="A4189" s="65">
        <v>44531</v>
      </c>
      <c r="B4189" s="66" t="s">
        <v>141</v>
      </c>
      <c r="C4189" s="66" t="s">
        <v>137</v>
      </c>
      <c r="D4189" s="67">
        <v>13201.93</v>
      </c>
      <c r="E4189" s="66">
        <v>1.2383</v>
      </c>
      <c r="F4189" s="67">
        <v>16347.949919000001</v>
      </c>
      <c r="G4189" s="66" t="s">
        <v>38</v>
      </c>
      <c r="H4189" s="68">
        <v>7.7491078777354398E-5</v>
      </c>
      <c r="I4189" s="87">
        <v>1.2668202750214701</v>
      </c>
      <c r="J4189" s="69" t="str">
        <f>_xlfn.XLOOKUP(SimpleBB[[#This Row],[customer_code]],'Input  - indicative charges'!$B$13:$B$69,'Input  - indicative charges'!$E$13:$E$69)</f>
        <v>North Island generation</v>
      </c>
      <c r="K4189" s="70">
        <f t="shared" si="65"/>
        <v>1.171116487591729</v>
      </c>
    </row>
    <row r="4190" spans="1:11" x14ac:dyDescent="0.25">
      <c r="A4190" s="65">
        <v>44531</v>
      </c>
      <c r="B4190" s="66" t="s">
        <v>141</v>
      </c>
      <c r="C4190" s="66" t="s">
        <v>137</v>
      </c>
      <c r="D4190" s="67">
        <v>13201.93</v>
      </c>
      <c r="E4190" s="66">
        <v>1.2383</v>
      </c>
      <c r="F4190" s="67">
        <v>16347.949919000001</v>
      </c>
      <c r="G4190" s="66" t="s">
        <v>40</v>
      </c>
      <c r="H4190" s="68">
        <v>5.8561190569702896E-7</v>
      </c>
      <c r="I4190" s="87">
        <v>9.5735541063051797E-3</v>
      </c>
      <c r="J4190" s="69" t="str">
        <f>_xlfn.XLOOKUP(SimpleBB[[#This Row],[customer_code]],'Input  - indicative charges'!$B$13:$B$69,'Input  - indicative charges'!$E$13:$E$69)</f>
        <v>North Island generation</v>
      </c>
      <c r="K4190" s="70">
        <f t="shared" si="65"/>
        <v>8.8503059824768596E-3</v>
      </c>
    </row>
    <row r="4191" spans="1:11" x14ac:dyDescent="0.25">
      <c r="A4191" s="65">
        <v>44531</v>
      </c>
      <c r="B4191" s="66" t="s">
        <v>141</v>
      </c>
      <c r="C4191" s="66" t="s">
        <v>137</v>
      </c>
      <c r="D4191" s="67">
        <v>13201.93</v>
      </c>
      <c r="E4191" s="66">
        <v>1.2383</v>
      </c>
      <c r="F4191" s="67">
        <v>16347.949919000001</v>
      </c>
      <c r="G4191" s="66" t="s">
        <v>42</v>
      </c>
      <c r="H4191" s="68">
        <v>2.2984207442560401E-2</v>
      </c>
      <c r="I4191" s="87">
        <v>375.74467219888498</v>
      </c>
      <c r="J4191" s="69" t="str">
        <f>_xlfn.XLOOKUP(SimpleBB[[#This Row],[customer_code]],'Input  - indicative charges'!$B$13:$B$69,'Input  - indicative charges'!$E$13:$E$69)</f>
        <v>South Island generation</v>
      </c>
      <c r="K4191" s="70">
        <f t="shared" si="65"/>
        <v>347.35849229237033</v>
      </c>
    </row>
    <row r="4192" spans="1:11" x14ac:dyDescent="0.25">
      <c r="A4192" s="65">
        <v>44531</v>
      </c>
      <c r="B4192" s="66" t="s">
        <v>141</v>
      </c>
      <c r="C4192" s="66" t="s">
        <v>137</v>
      </c>
      <c r="D4192" s="67">
        <v>13201.93</v>
      </c>
      <c r="E4192" s="66">
        <v>1.2383</v>
      </c>
      <c r="F4192" s="67">
        <v>16347.949919000001</v>
      </c>
      <c r="G4192" s="66" t="s">
        <v>44</v>
      </c>
      <c r="H4192" s="68">
        <v>6.3078809264069497E-8</v>
      </c>
      <c r="I4192" s="87">
        <v>1.03120921479916E-3</v>
      </c>
      <c r="J4192" s="69" t="str">
        <f>_xlfn.XLOOKUP(SimpleBB[[#This Row],[customer_code]],'Input  - indicative charges'!$B$13:$B$69,'Input  - indicative charges'!$E$13:$E$69)</f>
        <v>Major Industrial</v>
      </c>
      <c r="K4192" s="70">
        <f t="shared" si="65"/>
        <v>9.5330500894244812E-4</v>
      </c>
    </row>
    <row r="4193" spans="1:11" x14ac:dyDescent="0.25">
      <c r="A4193" s="65">
        <v>44531</v>
      </c>
      <c r="B4193" s="66" t="s">
        <v>141</v>
      </c>
      <c r="C4193" s="66" t="s">
        <v>137</v>
      </c>
      <c r="D4193" s="67">
        <v>13201.93</v>
      </c>
      <c r="E4193" s="66">
        <v>1.2383</v>
      </c>
      <c r="F4193" s="67">
        <v>16347.949919000001</v>
      </c>
      <c r="G4193" s="66" t="s">
        <v>46</v>
      </c>
      <c r="H4193" s="68">
        <v>3.1794633113178302E-7</v>
      </c>
      <c r="I4193" s="87">
        <v>5.1977706982721797E-3</v>
      </c>
      <c r="J4193" s="69" t="str">
        <f>_xlfn.XLOOKUP(SimpleBB[[#This Row],[customer_code]],'Input  - indicative charges'!$B$13:$B$69,'Input  - indicative charges'!$E$13:$E$69)</f>
        <v>Upper South Island distributor</v>
      </c>
      <c r="K4193" s="70">
        <f t="shared" si="65"/>
        <v>4.8050975213232662E-3</v>
      </c>
    </row>
    <row r="4194" spans="1:11" x14ac:dyDescent="0.25">
      <c r="A4194" s="65">
        <v>44531</v>
      </c>
      <c r="B4194" s="66" t="s">
        <v>141</v>
      </c>
      <c r="C4194" s="66" t="s">
        <v>137</v>
      </c>
      <c r="D4194" s="67">
        <v>13201.93</v>
      </c>
      <c r="E4194" s="66">
        <v>1.2383</v>
      </c>
      <c r="F4194" s="67">
        <v>16347.949919000001</v>
      </c>
      <c r="G4194" s="66" t="s">
        <v>48</v>
      </c>
      <c r="H4194" s="68">
        <v>2.82887432516978E-2</v>
      </c>
      <c r="I4194" s="87">
        <v>462.46295795020501</v>
      </c>
      <c r="J4194" s="69" t="str">
        <f>_xlfn.XLOOKUP(SimpleBB[[#This Row],[customer_code]],'Input  - indicative charges'!$B$13:$B$69,'Input  - indicative charges'!$E$13:$E$69)</f>
        <v>North Island generation</v>
      </c>
      <c r="K4194" s="70">
        <f t="shared" si="65"/>
        <v>427.52551852451728</v>
      </c>
    </row>
    <row r="4195" spans="1:11" x14ac:dyDescent="0.25">
      <c r="A4195" s="65">
        <v>44531</v>
      </c>
      <c r="B4195" s="66" t="s">
        <v>141</v>
      </c>
      <c r="C4195" s="66" t="s">
        <v>137</v>
      </c>
      <c r="D4195" s="67">
        <v>13201.93</v>
      </c>
      <c r="E4195" s="66">
        <v>1.2383</v>
      </c>
      <c r="F4195" s="67">
        <v>16347.949919000001</v>
      </c>
      <c r="G4195" s="66" t="s">
        <v>50</v>
      </c>
      <c r="H4195" s="68">
        <v>5.9600404737451098E-3</v>
      </c>
      <c r="I4195" s="87">
        <v>97.434443179998098</v>
      </c>
      <c r="J4195" s="69" t="str">
        <f>_xlfn.XLOOKUP(SimpleBB[[#This Row],[customer_code]],'Input  - indicative charges'!$B$13:$B$69,'Input  - indicative charges'!$E$13:$E$69)</f>
        <v>North Island generation</v>
      </c>
      <c r="K4195" s="70">
        <f t="shared" si="65"/>
        <v>90.073615900630728</v>
      </c>
    </row>
    <row r="4196" spans="1:11" x14ac:dyDescent="0.25">
      <c r="A4196" s="65">
        <v>44531</v>
      </c>
      <c r="B4196" s="66" t="s">
        <v>141</v>
      </c>
      <c r="C4196" s="66" t="s">
        <v>137</v>
      </c>
      <c r="D4196" s="67">
        <v>13201.93</v>
      </c>
      <c r="E4196" s="66">
        <v>1.2383</v>
      </c>
      <c r="F4196" s="67">
        <v>16347.949919000001</v>
      </c>
      <c r="G4196" s="66" t="s">
        <v>52</v>
      </c>
      <c r="H4196" s="68">
        <v>1.2035396338340901E-2</v>
      </c>
      <c r="I4196" s="87">
        <v>196.754056594514</v>
      </c>
      <c r="J4196" s="69" t="str">
        <f>_xlfn.XLOOKUP(SimpleBB[[#This Row],[customer_code]],'Input  - indicative charges'!$B$13:$B$69,'Input  - indicative charges'!$E$13:$E$69)</f>
        <v>North Island generation</v>
      </c>
      <c r="K4196" s="70">
        <f t="shared" si="65"/>
        <v>181.88998409777292</v>
      </c>
    </row>
    <row r="4197" spans="1:11" x14ac:dyDescent="0.25">
      <c r="A4197" s="65">
        <v>44531</v>
      </c>
      <c r="B4197" s="66" t="s">
        <v>141</v>
      </c>
      <c r="C4197" s="66" t="s">
        <v>137</v>
      </c>
      <c r="D4197" s="67">
        <v>13201.93</v>
      </c>
      <c r="E4197" s="66">
        <v>1.2383</v>
      </c>
      <c r="F4197" s="67">
        <v>16347.949919000001</v>
      </c>
      <c r="G4197" s="66" t="s">
        <v>54</v>
      </c>
      <c r="H4197" s="68">
        <v>2.46315437651476E-8</v>
      </c>
      <c r="I4197" s="87">
        <v>4.0267524390028898E-4</v>
      </c>
      <c r="J4197" s="69" t="str">
        <f>_xlfn.XLOOKUP(SimpleBB[[#This Row],[customer_code]],'Input  - indicative charges'!$B$13:$B$69,'Input  - indicative charges'!$E$13:$E$69)</f>
        <v>Upper South Island distributor</v>
      </c>
      <c r="K4197" s="70">
        <f t="shared" si="65"/>
        <v>3.7225455463179804E-4</v>
      </c>
    </row>
    <row r="4198" spans="1:11" x14ac:dyDescent="0.25">
      <c r="A4198" s="65">
        <v>44531</v>
      </c>
      <c r="B4198" s="66" t="s">
        <v>141</v>
      </c>
      <c r="C4198" s="66" t="s">
        <v>137</v>
      </c>
      <c r="D4198" s="67">
        <v>13201.93</v>
      </c>
      <c r="E4198" s="66">
        <v>1.2383</v>
      </c>
      <c r="F4198" s="67">
        <v>16347.949919000001</v>
      </c>
      <c r="G4198" s="66" t="s">
        <v>56</v>
      </c>
      <c r="H4198" s="68">
        <v>2.7451225860672601E-6</v>
      </c>
      <c r="I4198" s="87">
        <v>4.4877126558543298E-2</v>
      </c>
      <c r="J4198" s="69" t="str">
        <f>_xlfn.XLOOKUP(SimpleBB[[#This Row],[customer_code]],'Input  - indicative charges'!$B$13:$B$69,'Input  - indicative charges'!$E$13:$E$69)</f>
        <v>Upper North Island distributor</v>
      </c>
      <c r="K4198" s="70">
        <f t="shared" si="65"/>
        <v>4.1486818505142728E-2</v>
      </c>
    </row>
    <row r="4199" spans="1:11" x14ac:dyDescent="0.25">
      <c r="A4199" s="65">
        <v>44531</v>
      </c>
      <c r="B4199" s="66" t="s">
        <v>141</v>
      </c>
      <c r="C4199" s="66" t="s">
        <v>137</v>
      </c>
      <c r="D4199" s="67">
        <v>13201.93</v>
      </c>
      <c r="E4199" s="66">
        <v>1.2383</v>
      </c>
      <c r="F4199" s="67">
        <v>16347.949919000001</v>
      </c>
      <c r="G4199" s="66" t="s">
        <v>58</v>
      </c>
      <c r="H4199" s="68">
        <v>7.4282055081160998E-3</v>
      </c>
      <c r="I4199" s="87">
        <v>121.435931634722</v>
      </c>
      <c r="J4199" s="69" t="str">
        <f>_xlfn.XLOOKUP(SimpleBB[[#This Row],[customer_code]],'Input  - indicative charges'!$B$13:$B$69,'Input  - indicative charges'!$E$13:$E$69)</f>
        <v>North Island generation</v>
      </c>
      <c r="K4199" s="70">
        <f t="shared" si="65"/>
        <v>112.26187686416267</v>
      </c>
    </row>
    <row r="4200" spans="1:11" x14ac:dyDescent="0.25">
      <c r="A4200" s="65">
        <v>44531</v>
      </c>
      <c r="B4200" s="66" t="s">
        <v>141</v>
      </c>
      <c r="C4200" s="66" t="s">
        <v>137</v>
      </c>
      <c r="D4200" s="67">
        <v>13201.93</v>
      </c>
      <c r="E4200" s="66">
        <v>1.2383</v>
      </c>
      <c r="F4200" s="67">
        <v>16347.949919000001</v>
      </c>
      <c r="G4200" s="66" t="s">
        <v>60</v>
      </c>
      <c r="H4200" s="68">
        <v>1.9525214734623701E-6</v>
      </c>
      <c r="I4200" s="87">
        <v>3.1919723263935003E-2</v>
      </c>
      <c r="J4200" s="69" t="str">
        <f>_xlfn.XLOOKUP(SimpleBB[[#This Row],[customer_code]],'Input  - indicative charges'!$B$13:$B$69,'Input  - indicative charges'!$E$13:$E$69)</f>
        <v>Major Industrial</v>
      </c>
      <c r="K4200" s="70">
        <f t="shared" si="65"/>
        <v>2.9508301162235517E-2</v>
      </c>
    </row>
    <row r="4201" spans="1:11" x14ac:dyDescent="0.25">
      <c r="A4201" s="65">
        <v>44531</v>
      </c>
      <c r="B4201" s="66" t="s">
        <v>141</v>
      </c>
      <c r="C4201" s="66" t="s">
        <v>137</v>
      </c>
      <c r="D4201" s="67">
        <v>13201.93</v>
      </c>
      <c r="E4201" s="66">
        <v>1.2383</v>
      </c>
      <c r="F4201" s="67">
        <v>16347.949919000001</v>
      </c>
      <c r="G4201" s="66" t="s">
        <v>62</v>
      </c>
      <c r="H4201" s="68">
        <v>9.3056731654792301E-7</v>
      </c>
      <c r="I4201" s="87">
        <v>1.5212867887183601E-2</v>
      </c>
      <c r="J4201" s="69" t="str">
        <f>_xlfn.XLOOKUP(SimpleBB[[#This Row],[customer_code]],'Input  - indicative charges'!$B$13:$B$69,'Input  - indicative charges'!$E$13:$E$69)</f>
        <v>Major Industrial</v>
      </c>
      <c r="K4201" s="70">
        <f t="shared" si="65"/>
        <v>1.4063589569509788E-2</v>
      </c>
    </row>
    <row r="4202" spans="1:11" x14ac:dyDescent="0.25">
      <c r="A4202" s="65">
        <v>44531</v>
      </c>
      <c r="B4202" s="66" t="s">
        <v>141</v>
      </c>
      <c r="C4202" s="66" t="s">
        <v>137</v>
      </c>
      <c r="D4202" s="67">
        <v>13201.93</v>
      </c>
      <c r="E4202" s="66">
        <v>1.2383</v>
      </c>
      <c r="F4202" s="67">
        <v>16347.949919000001</v>
      </c>
      <c r="G4202" s="66" t="s">
        <v>64</v>
      </c>
      <c r="H4202" s="68">
        <v>6.7121426283920394E-8</v>
      </c>
      <c r="I4202" s="87">
        <v>1.0972977153813799E-3</v>
      </c>
      <c r="J4202" s="69" t="str">
        <f>_xlfn.XLOOKUP(SimpleBB[[#This Row],[customer_code]],'Input  - indicative charges'!$B$13:$B$69,'Input  - indicative charges'!$E$13:$E$69)</f>
        <v>Major Industrial</v>
      </c>
      <c r="K4202" s="70">
        <f t="shared" si="65"/>
        <v>1.0144007572487669E-3</v>
      </c>
    </row>
    <row r="4203" spans="1:11" x14ac:dyDescent="0.25">
      <c r="A4203" s="65">
        <v>44531</v>
      </c>
      <c r="B4203" s="66" t="s">
        <v>141</v>
      </c>
      <c r="C4203" s="66" t="s">
        <v>137</v>
      </c>
      <c r="D4203" s="67">
        <v>13201.93</v>
      </c>
      <c r="E4203" s="66">
        <v>1.2383</v>
      </c>
      <c r="F4203" s="67">
        <v>16347.949919000001</v>
      </c>
      <c r="G4203" s="66" t="s">
        <v>66</v>
      </c>
      <c r="H4203" s="68">
        <v>1.66390972012356E-6</v>
      </c>
      <c r="I4203" s="87">
        <v>2.7201512774317298E-2</v>
      </c>
      <c r="J4203" s="69" t="str">
        <f>_xlfn.XLOOKUP(SimpleBB[[#This Row],[customer_code]],'Input  - indicative charges'!$B$13:$B$69,'Input  - indicative charges'!$E$13:$E$69)</f>
        <v>Upper South Island distributor</v>
      </c>
      <c r="K4203" s="70">
        <f t="shared" si="65"/>
        <v>2.5146534773371958E-2</v>
      </c>
    </row>
    <row r="4204" spans="1:11" x14ac:dyDescent="0.25">
      <c r="A4204" s="65">
        <v>44531</v>
      </c>
      <c r="B4204" s="66" t="s">
        <v>141</v>
      </c>
      <c r="C4204" s="66" t="s">
        <v>137</v>
      </c>
      <c r="D4204" s="67">
        <v>13201.93</v>
      </c>
      <c r="E4204" s="66">
        <v>1.2383</v>
      </c>
      <c r="F4204" s="67">
        <v>16347.949919000001</v>
      </c>
      <c r="G4204" s="66" t="s">
        <v>68</v>
      </c>
      <c r="H4204" s="68">
        <v>8.0698685026181997E-3</v>
      </c>
      <c r="I4204" s="87">
        <v>131.925806133717</v>
      </c>
      <c r="J4204" s="69" t="str">
        <f>_xlfn.XLOOKUP(SimpleBB[[#This Row],[customer_code]],'Input  - indicative charges'!$B$13:$B$69,'Input  - indicative charges'!$E$13:$E$69)</f>
        <v>Major Industrial</v>
      </c>
      <c r="K4204" s="70">
        <f t="shared" si="65"/>
        <v>121.95927847729432</v>
      </c>
    </row>
    <row r="4205" spans="1:11" x14ac:dyDescent="0.25">
      <c r="A4205" s="65">
        <v>44531</v>
      </c>
      <c r="B4205" s="66" t="s">
        <v>141</v>
      </c>
      <c r="C4205" s="66" t="s">
        <v>137</v>
      </c>
      <c r="D4205" s="67">
        <v>13201.93</v>
      </c>
      <c r="E4205" s="66">
        <v>1.2383</v>
      </c>
      <c r="F4205" s="67">
        <v>16347.949919000001</v>
      </c>
      <c r="G4205" s="66" t="s">
        <v>70</v>
      </c>
      <c r="H4205" s="68">
        <v>6.1264729693454994E-5</v>
      </c>
      <c r="I4205" s="87">
        <v>1.0015527328296701</v>
      </c>
      <c r="J4205" s="69" t="str">
        <f>_xlfn.XLOOKUP(SimpleBB[[#This Row],[customer_code]],'Input  - indicative charges'!$B$13:$B$69,'Input  - indicative charges'!$E$13:$E$69)</f>
        <v>Lower North Island distributor</v>
      </c>
      <c r="K4205" s="70">
        <f t="shared" si="65"/>
        <v>0.92588896920638697</v>
      </c>
    </row>
    <row r="4206" spans="1:11" x14ac:dyDescent="0.25">
      <c r="A4206" s="65">
        <v>44531</v>
      </c>
      <c r="B4206" s="66" t="s">
        <v>141</v>
      </c>
      <c r="C4206" s="66" t="s">
        <v>137</v>
      </c>
      <c r="D4206" s="67">
        <v>13201.93</v>
      </c>
      <c r="E4206" s="66">
        <v>1.2383</v>
      </c>
      <c r="F4206" s="67">
        <v>16347.949919000001</v>
      </c>
      <c r="G4206" s="66" t="s">
        <v>72</v>
      </c>
      <c r="H4206" s="68">
        <v>3.21340282568191E-5</v>
      </c>
      <c r="I4206" s="87">
        <v>0.52532548463821005</v>
      </c>
      <c r="J4206" s="69" t="str">
        <f>_xlfn.XLOOKUP(SimpleBB[[#This Row],[customer_code]],'Input  - indicative charges'!$B$13:$B$69,'Input  - indicative charges'!$E$13:$E$69)</f>
        <v>Lower South Island distributor</v>
      </c>
      <c r="K4206" s="70">
        <f t="shared" si="65"/>
        <v>0.48563900384487979</v>
      </c>
    </row>
    <row r="4207" spans="1:11" x14ac:dyDescent="0.25">
      <c r="A4207" s="65">
        <v>44531</v>
      </c>
      <c r="B4207" s="66" t="s">
        <v>141</v>
      </c>
      <c r="C4207" s="66" t="s">
        <v>137</v>
      </c>
      <c r="D4207" s="67">
        <v>13201.93</v>
      </c>
      <c r="E4207" s="66">
        <v>1.2383</v>
      </c>
      <c r="F4207" s="67">
        <v>16347.949919000001</v>
      </c>
      <c r="G4207" s="66" t="s">
        <v>74</v>
      </c>
      <c r="H4207" s="68">
        <v>1.1664187010111799E-8</v>
      </c>
      <c r="I4207" s="87">
        <v>1.9068554508715901E-4</v>
      </c>
      <c r="J4207" s="69" t="str">
        <f>_xlfn.XLOOKUP(SimpleBB[[#This Row],[customer_code]],'Input  - indicative charges'!$B$13:$B$69,'Input  - indicative charges'!$E$13:$E$69)</f>
        <v>Major Industrial</v>
      </c>
      <c r="K4207" s="70">
        <f t="shared" si="65"/>
        <v>1.7627992715320506E-4</v>
      </c>
    </row>
    <row r="4208" spans="1:11" x14ac:dyDescent="0.25">
      <c r="A4208" s="65">
        <v>44531</v>
      </c>
      <c r="B4208" s="66" t="s">
        <v>141</v>
      </c>
      <c r="C4208" s="66" t="s">
        <v>137</v>
      </c>
      <c r="D4208" s="67">
        <v>13201.93</v>
      </c>
      <c r="E4208" s="66">
        <v>1.2383</v>
      </c>
      <c r="F4208" s="67">
        <v>16347.949919000001</v>
      </c>
      <c r="G4208" s="66" t="s">
        <v>76</v>
      </c>
      <c r="H4208" s="68">
        <v>1.06612384328505E-7</v>
      </c>
      <c r="I4208" s="87">
        <v>1.7428939197475901E-3</v>
      </c>
      <c r="J4208" s="69" t="str">
        <f>_xlfn.XLOOKUP(SimpleBB[[#This Row],[customer_code]],'Input  - indicative charges'!$B$13:$B$69,'Input  - indicative charges'!$E$13:$E$69)</f>
        <v>Lower North Island distributor</v>
      </c>
      <c r="K4208" s="70">
        <f t="shared" si="65"/>
        <v>1.6112244536859702E-3</v>
      </c>
    </row>
    <row r="4209" spans="1:11" x14ac:dyDescent="0.25">
      <c r="A4209" s="65">
        <v>44531</v>
      </c>
      <c r="B4209" s="66" t="s">
        <v>141</v>
      </c>
      <c r="C4209" s="66" t="s">
        <v>137</v>
      </c>
      <c r="D4209" s="67">
        <v>13201.93</v>
      </c>
      <c r="E4209" s="66">
        <v>1.2383</v>
      </c>
      <c r="F4209" s="67">
        <v>16347.949919000001</v>
      </c>
      <c r="G4209" s="66" t="s">
        <v>78</v>
      </c>
      <c r="H4209" s="68">
        <v>3.7454776790624398E-9</v>
      </c>
      <c r="I4209" s="87">
        <v>6.12308815200452E-5</v>
      </c>
      <c r="J4209" s="69" t="str">
        <f>_xlfn.XLOOKUP(SimpleBB[[#This Row],[customer_code]],'Input  - indicative charges'!$B$13:$B$69,'Input  - indicative charges'!$E$13:$E$69)</f>
        <v>North Island generation</v>
      </c>
      <c r="K4209" s="70">
        <f t="shared" si="65"/>
        <v>5.6605105169070119E-5</v>
      </c>
    </row>
    <row r="4210" spans="1:11" x14ac:dyDescent="0.25">
      <c r="A4210" s="65">
        <v>44531</v>
      </c>
      <c r="B4210" s="66" t="s">
        <v>141</v>
      </c>
      <c r="C4210" s="66" t="s">
        <v>137</v>
      </c>
      <c r="D4210" s="67">
        <v>13201.93</v>
      </c>
      <c r="E4210" s="66">
        <v>1.2383</v>
      </c>
      <c r="F4210" s="67">
        <v>16347.949919000001</v>
      </c>
      <c r="G4210" s="66" t="s">
        <v>80</v>
      </c>
      <c r="H4210" s="68">
        <v>9.0383910740826697E-10</v>
      </c>
      <c r="I4210" s="87">
        <v>1.4775916462744E-5</v>
      </c>
      <c r="J4210" s="69" t="str">
        <f>_xlfn.XLOOKUP(SimpleBB[[#This Row],[customer_code]],'Input  - indicative charges'!$B$13:$B$69,'Input  - indicative charges'!$E$13:$E$69)</f>
        <v>Major Industrial</v>
      </c>
      <c r="K4210" s="70">
        <f t="shared" si="65"/>
        <v>1.3659648278446037E-5</v>
      </c>
    </row>
    <row r="4211" spans="1:11" x14ac:dyDescent="0.25">
      <c r="A4211" s="65">
        <v>44531</v>
      </c>
      <c r="B4211" s="66" t="s">
        <v>141</v>
      </c>
      <c r="C4211" s="66" t="s">
        <v>137</v>
      </c>
      <c r="D4211" s="67">
        <v>13201.93</v>
      </c>
      <c r="E4211" s="66">
        <v>1.2383</v>
      </c>
      <c r="F4211" s="67">
        <v>16347.949919000001</v>
      </c>
      <c r="G4211" s="66" t="s">
        <v>82</v>
      </c>
      <c r="H4211" s="68">
        <v>4.1557821467771202E-4</v>
      </c>
      <c r="I4211" s="87">
        <v>6.7938518409786699</v>
      </c>
      <c r="J4211" s="69" t="str">
        <f>_xlfn.XLOOKUP(SimpleBB[[#This Row],[customer_code]],'Input  - indicative charges'!$B$13:$B$69,'Input  - indicative charges'!$E$13:$E$69)</f>
        <v>Major Industrial</v>
      </c>
      <c r="K4211" s="70">
        <f t="shared" si="65"/>
        <v>6.2806003835790341</v>
      </c>
    </row>
    <row r="4212" spans="1:11" x14ac:dyDescent="0.25">
      <c r="A4212" s="65">
        <v>44531</v>
      </c>
      <c r="B4212" s="66" t="s">
        <v>141</v>
      </c>
      <c r="C4212" s="66" t="s">
        <v>137</v>
      </c>
      <c r="D4212" s="67">
        <v>13201.93</v>
      </c>
      <c r="E4212" s="66">
        <v>1.2383</v>
      </c>
      <c r="F4212" s="67">
        <v>16347.949919000001</v>
      </c>
      <c r="G4212" s="66" t="s">
        <v>84</v>
      </c>
      <c r="H4212" s="68">
        <v>3.7599193639530998E-11</v>
      </c>
      <c r="I4212" s="87">
        <v>6.1466973461383601E-7</v>
      </c>
      <c r="J4212" s="69" t="str">
        <f>_xlfn.XLOOKUP(SimpleBB[[#This Row],[customer_code]],'Input  - indicative charges'!$B$13:$B$69,'Input  - indicative charges'!$E$13:$E$69)</f>
        <v>Major Industrial</v>
      </c>
      <c r="K4212" s="70">
        <f t="shared" si="65"/>
        <v>5.6823361199969419E-7</v>
      </c>
    </row>
    <row r="4213" spans="1:11" x14ac:dyDescent="0.25">
      <c r="A4213" s="65">
        <v>44531</v>
      </c>
      <c r="B4213" s="66" t="s">
        <v>141</v>
      </c>
      <c r="C4213" s="66" t="s">
        <v>137</v>
      </c>
      <c r="D4213" s="67">
        <v>13201.93</v>
      </c>
      <c r="E4213" s="66">
        <v>1.2383</v>
      </c>
      <c r="F4213" s="67">
        <v>16347.949919000001</v>
      </c>
      <c r="G4213" s="66" t="s">
        <v>86</v>
      </c>
      <c r="H4213" s="68">
        <v>4.33076465568207E-5</v>
      </c>
      <c r="I4213" s="87">
        <v>0.70799123702065703</v>
      </c>
      <c r="J4213" s="69" t="str">
        <f>_xlfn.XLOOKUP(SimpleBB[[#This Row],[customer_code]],'Input  - indicative charges'!$B$13:$B$69,'Input  - indicative charges'!$E$13:$E$69)</f>
        <v>North Island generation</v>
      </c>
      <c r="K4213" s="70">
        <f t="shared" si="65"/>
        <v>0.65450500524338617</v>
      </c>
    </row>
    <row r="4214" spans="1:11" x14ac:dyDescent="0.25">
      <c r="A4214" s="65">
        <v>44531</v>
      </c>
      <c r="B4214" s="66" t="s">
        <v>141</v>
      </c>
      <c r="C4214" s="66" t="s">
        <v>137</v>
      </c>
      <c r="D4214" s="67">
        <v>13201.93</v>
      </c>
      <c r="E4214" s="66">
        <v>1.2383</v>
      </c>
      <c r="F4214" s="67">
        <v>16347.949919000001</v>
      </c>
      <c r="G4214" s="66" t="s">
        <v>88</v>
      </c>
      <c r="H4214" s="68">
        <v>4.3223716949232502E-3</v>
      </c>
      <c r="I4214" s="87">
        <v>70.661915999908501</v>
      </c>
      <c r="J4214" s="69" t="str">
        <f>_xlfn.XLOOKUP(SimpleBB[[#This Row],[customer_code]],'Input  - indicative charges'!$B$13:$B$69,'Input  - indicative charges'!$E$13:$E$69)</f>
        <v>North Island generation</v>
      </c>
      <c r="K4214" s="70">
        <f t="shared" si="65"/>
        <v>65.323658378385318</v>
      </c>
    </row>
    <row r="4215" spans="1:11" x14ac:dyDescent="0.25">
      <c r="A4215" s="65">
        <v>44531</v>
      </c>
      <c r="B4215" s="66" t="s">
        <v>141</v>
      </c>
      <c r="C4215" s="66" t="s">
        <v>137</v>
      </c>
      <c r="D4215" s="67">
        <v>13201.93</v>
      </c>
      <c r="E4215" s="66">
        <v>1.2383</v>
      </c>
      <c r="F4215" s="67">
        <v>16347.949919000001</v>
      </c>
      <c r="G4215" s="66" t="s">
        <v>90</v>
      </c>
      <c r="H4215" s="68">
        <v>3.0599943625313599E-7</v>
      </c>
      <c r="I4215" s="87">
        <v>5.0024634591085103E-3</v>
      </c>
      <c r="J4215" s="69" t="str">
        <f>_xlfn.XLOOKUP(SimpleBB[[#This Row],[customer_code]],'Input  - indicative charges'!$B$13:$B$69,'Input  - indicative charges'!$E$13:$E$69)</f>
        <v>Upper South Island distributor</v>
      </c>
      <c r="K4215" s="70">
        <f t="shared" si="65"/>
        <v>4.6245450527209473E-3</v>
      </c>
    </row>
    <row r="4216" spans="1:11" x14ac:dyDescent="0.25">
      <c r="A4216" s="65">
        <v>44531</v>
      </c>
      <c r="B4216" s="66" t="s">
        <v>141</v>
      </c>
      <c r="C4216" s="66" t="s">
        <v>137</v>
      </c>
      <c r="D4216" s="67">
        <v>13201.93</v>
      </c>
      <c r="E4216" s="66">
        <v>1.2383</v>
      </c>
      <c r="F4216" s="67">
        <v>16347.949919000001</v>
      </c>
      <c r="G4216" s="66" t="s">
        <v>92</v>
      </c>
      <c r="H4216" s="68">
        <v>4.1037313164120599E-5</v>
      </c>
      <c r="I4216" s="87">
        <v>0.67087594041736398</v>
      </c>
      <c r="J4216" s="69" t="str">
        <f>_xlfn.XLOOKUP(SimpleBB[[#This Row],[customer_code]],'Input  - indicative charges'!$B$13:$B$69,'Input  - indicative charges'!$E$13:$E$69)</f>
        <v>North Island generation</v>
      </c>
      <c r="K4216" s="70">
        <f t="shared" si="65"/>
        <v>0.62019363791605386</v>
      </c>
    </row>
    <row r="4217" spans="1:11" x14ac:dyDescent="0.25">
      <c r="A4217" s="65">
        <v>44531</v>
      </c>
      <c r="B4217" s="66" t="s">
        <v>141</v>
      </c>
      <c r="C4217" s="66" t="s">
        <v>137</v>
      </c>
      <c r="D4217" s="67">
        <v>13201.93</v>
      </c>
      <c r="E4217" s="66">
        <v>1.2383</v>
      </c>
      <c r="F4217" s="67">
        <v>16347.949919000001</v>
      </c>
      <c r="G4217" s="66" t="s">
        <v>94</v>
      </c>
      <c r="H4217" s="68">
        <v>2.1735105758620299E-4</v>
      </c>
      <c r="I4217" s="87">
        <v>3.55324420426094</v>
      </c>
      <c r="J4217" s="69" t="str">
        <f>_xlfn.XLOOKUP(SimpleBB[[#This Row],[customer_code]],'Input  - indicative charges'!$B$13:$B$69,'Input  - indicative charges'!$E$13:$E$69)</f>
        <v>North Island generation</v>
      </c>
      <c r="K4217" s="70">
        <f t="shared" si="65"/>
        <v>3.2848091825647607</v>
      </c>
    </row>
    <row r="4218" spans="1:11" x14ac:dyDescent="0.25">
      <c r="A4218" s="65">
        <v>44531</v>
      </c>
      <c r="B4218" s="66" t="s">
        <v>141</v>
      </c>
      <c r="C4218" s="66" t="s">
        <v>137</v>
      </c>
      <c r="D4218" s="67">
        <v>13201.93</v>
      </c>
      <c r="E4218" s="66">
        <v>1.2383</v>
      </c>
      <c r="F4218" s="67">
        <v>16347.949919000001</v>
      </c>
      <c r="G4218" s="66" t="s">
        <v>96</v>
      </c>
      <c r="H4218" s="68">
        <v>3.1690771712125099E-7</v>
      </c>
      <c r="I4218" s="87">
        <v>5.1807914884428301E-3</v>
      </c>
      <c r="J4218" s="69" t="str">
        <f>_xlfn.XLOOKUP(SimpleBB[[#This Row],[customer_code]],'Input  - indicative charges'!$B$13:$B$69,'Input  - indicative charges'!$E$13:$E$69)</f>
        <v>Upper North Island distributor</v>
      </c>
      <c r="K4218" s="70">
        <f t="shared" si="65"/>
        <v>4.789401030692743E-3</v>
      </c>
    </row>
    <row r="4219" spans="1:11" x14ac:dyDescent="0.25">
      <c r="A4219" s="65">
        <v>44531</v>
      </c>
      <c r="B4219" s="66" t="s">
        <v>141</v>
      </c>
      <c r="C4219" s="66" t="s">
        <v>137</v>
      </c>
      <c r="D4219" s="67">
        <v>13201.93</v>
      </c>
      <c r="E4219" s="66">
        <v>1.2383</v>
      </c>
      <c r="F4219" s="67">
        <v>16347.949919000001</v>
      </c>
      <c r="G4219" s="66" t="s">
        <v>98</v>
      </c>
      <c r="H4219" s="68">
        <v>3.3499819994124899E-6</v>
      </c>
      <c r="I4219" s="87">
        <v>5.4765337955946902E-2</v>
      </c>
      <c r="J4219" s="69" t="str">
        <f>_xlfn.XLOOKUP(SimpleBB[[#This Row],[customer_code]],'Input  - indicative charges'!$B$13:$B$69,'Input  - indicative charges'!$E$13:$E$69)</f>
        <v>Major Industrial</v>
      </c>
      <c r="K4219" s="70">
        <f t="shared" si="65"/>
        <v>5.0628010534213744E-2</v>
      </c>
    </row>
    <row r="4220" spans="1:11" x14ac:dyDescent="0.25">
      <c r="A4220" s="65">
        <v>44531</v>
      </c>
      <c r="B4220" s="66" t="s">
        <v>141</v>
      </c>
      <c r="C4220" s="66" t="s">
        <v>137</v>
      </c>
      <c r="D4220" s="67">
        <v>13201.93</v>
      </c>
      <c r="E4220" s="66">
        <v>1.2383</v>
      </c>
      <c r="F4220" s="67">
        <v>16347.949919000001</v>
      </c>
      <c r="G4220" s="66" t="s">
        <v>100</v>
      </c>
      <c r="H4220" s="68">
        <v>1.67038683571495E-4</v>
      </c>
      <c r="I4220" s="87">
        <v>2.7307400335624901</v>
      </c>
      <c r="J4220" s="69" t="str">
        <f>_xlfn.XLOOKUP(SimpleBB[[#This Row],[customer_code]],'Input  - indicative charges'!$B$13:$B$69,'Input  - indicative charges'!$E$13:$E$69)</f>
        <v>North Island generation</v>
      </c>
      <c r="K4220" s="70">
        <f t="shared" si="65"/>
        <v>2.5244422904248385</v>
      </c>
    </row>
    <row r="4221" spans="1:11" x14ac:dyDescent="0.25">
      <c r="A4221" s="65">
        <v>44531</v>
      </c>
      <c r="B4221" s="66" t="s">
        <v>141</v>
      </c>
      <c r="C4221" s="66" t="s">
        <v>137</v>
      </c>
      <c r="D4221" s="67">
        <v>13201.93</v>
      </c>
      <c r="E4221" s="66">
        <v>1.2383</v>
      </c>
      <c r="F4221" s="67">
        <v>16347.949919000001</v>
      </c>
      <c r="G4221" s="66" t="s">
        <v>102</v>
      </c>
      <c r="H4221" s="68">
        <v>1.0457648128941899E-3</v>
      </c>
      <c r="I4221" s="87">
        <v>17.096110788246602</v>
      </c>
      <c r="J4221" s="69" t="str">
        <f>_xlfn.XLOOKUP(SimpleBB[[#This Row],[customer_code]],'Input  - indicative charges'!$B$13:$B$69,'Input  - indicative charges'!$E$13:$E$69)</f>
        <v>Lower North Island distributor</v>
      </c>
      <c r="K4221" s="70">
        <f t="shared" si="65"/>
        <v>15.804560135786508</v>
      </c>
    </row>
    <row r="4222" spans="1:11" x14ac:dyDescent="0.25">
      <c r="A4222" s="65">
        <v>44531</v>
      </c>
      <c r="B4222" s="66" t="s">
        <v>141</v>
      </c>
      <c r="C4222" s="66" t="s">
        <v>137</v>
      </c>
      <c r="D4222" s="67">
        <v>13201.93</v>
      </c>
      <c r="E4222" s="66">
        <v>1.2383</v>
      </c>
      <c r="F4222" s="67">
        <v>16347.949919000001</v>
      </c>
      <c r="G4222" s="66" t="s">
        <v>104</v>
      </c>
      <c r="H4222" s="68">
        <v>0.41066629180034903</v>
      </c>
      <c r="I4222" s="87">
        <v>6713.5519717735397</v>
      </c>
      <c r="J4222" s="69" t="str">
        <f>_xlfn.XLOOKUP(SimpleBB[[#This Row],[customer_code]],'Input  - indicative charges'!$B$13:$B$69,'Input  - indicative charges'!$E$13:$E$69)</f>
        <v>Lower North Island distributor</v>
      </c>
      <c r="K4222" s="70">
        <f t="shared" si="65"/>
        <v>6206.3668852432156</v>
      </c>
    </row>
    <row r="4223" spans="1:11" x14ac:dyDescent="0.25">
      <c r="A4223" s="65">
        <v>44531</v>
      </c>
      <c r="B4223" s="66" t="s">
        <v>141</v>
      </c>
      <c r="C4223" s="66" t="s">
        <v>137</v>
      </c>
      <c r="D4223" s="67">
        <v>13201.93</v>
      </c>
      <c r="E4223" s="66">
        <v>1.2383</v>
      </c>
      <c r="F4223" s="67">
        <v>16347.949919000001</v>
      </c>
      <c r="G4223" s="66" t="s">
        <v>106</v>
      </c>
      <c r="H4223" s="68">
        <v>1.8903739008600501E-5</v>
      </c>
      <c r="I4223" s="87">
        <v>0.30903737859444702</v>
      </c>
      <c r="J4223" s="69" t="str">
        <f>_xlfn.XLOOKUP(SimpleBB[[#This Row],[customer_code]],'Input  - indicative charges'!$B$13:$B$69,'Input  - indicative charges'!$E$13:$E$69)</f>
        <v>Upper North Island distributor</v>
      </c>
      <c r="K4223" s="70">
        <f t="shared" si="65"/>
        <v>0.28569069858623031</v>
      </c>
    </row>
    <row r="4224" spans="1:11" x14ac:dyDescent="0.25">
      <c r="A4224" s="65">
        <v>44531</v>
      </c>
      <c r="B4224" s="66" t="s">
        <v>141</v>
      </c>
      <c r="C4224" s="66" t="s">
        <v>137</v>
      </c>
      <c r="D4224" s="67">
        <v>13201.93</v>
      </c>
      <c r="E4224" s="66">
        <v>1.2383</v>
      </c>
      <c r="F4224" s="67">
        <v>16347.949919000001</v>
      </c>
      <c r="G4224" s="66" t="s">
        <v>108</v>
      </c>
      <c r="H4224" s="68">
        <v>4.9171876736926802E-7</v>
      </c>
      <c r="I4224" s="87">
        <v>8.0385937831852095E-3</v>
      </c>
      <c r="J4224" s="69" t="str">
        <f>_xlfn.XLOOKUP(SimpleBB[[#This Row],[customer_code]],'Input  - indicative charges'!$B$13:$B$69,'Input  - indicative charges'!$E$13:$E$69)</f>
        <v>Lower North Island distributor</v>
      </c>
      <c r="K4224" s="70">
        <f t="shared" si="65"/>
        <v>7.4313064782461124E-3</v>
      </c>
    </row>
    <row r="4225" spans="1:11" x14ac:dyDescent="0.25">
      <c r="A4225" s="65">
        <v>44531</v>
      </c>
      <c r="B4225" s="66" t="s">
        <v>141</v>
      </c>
      <c r="C4225" s="66" t="s">
        <v>137</v>
      </c>
      <c r="D4225" s="67">
        <v>13201.93</v>
      </c>
      <c r="E4225" s="66">
        <v>1.2383</v>
      </c>
      <c r="F4225" s="67">
        <v>16347.949919000001</v>
      </c>
      <c r="G4225" s="66" t="s">
        <v>110</v>
      </c>
      <c r="H4225" s="68">
        <v>1.24348361933616E-7</v>
      </c>
      <c r="I4225" s="87">
        <v>2.0328407934004501E-3</v>
      </c>
      <c r="J4225" s="69" t="str">
        <f>_xlfn.XLOOKUP(SimpleBB[[#This Row],[customer_code]],'Input  - indicative charges'!$B$13:$B$69,'Input  - indicative charges'!$E$13:$E$69)</f>
        <v>Lower South Island distributor</v>
      </c>
      <c r="K4225" s="70">
        <f t="shared" si="65"/>
        <v>1.8792668674015112E-3</v>
      </c>
    </row>
    <row r="4226" spans="1:11" x14ac:dyDescent="0.25">
      <c r="A4226" s="65">
        <v>44531</v>
      </c>
      <c r="B4226" s="66" t="s">
        <v>141</v>
      </c>
      <c r="C4226" s="66" t="s">
        <v>137</v>
      </c>
      <c r="D4226" s="67">
        <v>13201.93</v>
      </c>
      <c r="E4226" s="66">
        <v>1.2383</v>
      </c>
      <c r="F4226" s="67">
        <v>16347.949919000001</v>
      </c>
      <c r="G4226" s="66" t="s">
        <v>112</v>
      </c>
      <c r="H4226" s="68">
        <v>3.5706548784148599E-3</v>
      </c>
      <c r="I4226" s="87">
        <v>58.372887130359203</v>
      </c>
      <c r="J4226" s="69" t="str">
        <f>_xlfn.XLOOKUP(SimpleBB[[#This Row],[customer_code]],'Input  - indicative charges'!$B$13:$B$69,'Input  - indicative charges'!$E$13:$E$69)</f>
        <v>North Island generation</v>
      </c>
      <c r="K4226" s="70">
        <f t="shared" si="65"/>
        <v>53.96302213866614</v>
      </c>
    </row>
    <row r="4227" spans="1:11" x14ac:dyDescent="0.25">
      <c r="A4227" s="65">
        <v>44531</v>
      </c>
      <c r="B4227" s="66" t="s">
        <v>141</v>
      </c>
      <c r="C4227" s="66" t="s">
        <v>137</v>
      </c>
      <c r="D4227" s="67">
        <v>13201.93</v>
      </c>
      <c r="E4227" s="66">
        <v>1.2383</v>
      </c>
      <c r="F4227" s="67">
        <v>16347.949919000001</v>
      </c>
      <c r="G4227" s="66" t="s">
        <v>114</v>
      </c>
      <c r="H4227" s="68">
        <v>8.6055698672372102E-4</v>
      </c>
      <c r="I4227" s="87">
        <v>14.068342521404899</v>
      </c>
      <c r="J4227" s="69" t="str">
        <f>_xlfn.XLOOKUP(SimpleBB[[#This Row],[customer_code]],'Input  - indicative charges'!$B$13:$B$69,'Input  - indicative charges'!$E$13:$E$69)</f>
        <v>Lower North Island distributor</v>
      </c>
      <c r="K4227" s="70">
        <f t="shared" si="65"/>
        <v>13.005529043672627</v>
      </c>
    </row>
    <row r="4228" spans="1:11" x14ac:dyDescent="0.25">
      <c r="A4228" s="65">
        <v>44531</v>
      </c>
      <c r="B4228" s="66" t="s">
        <v>141</v>
      </c>
      <c r="C4228" s="66" t="s">
        <v>137</v>
      </c>
      <c r="D4228" s="67">
        <v>13201.93</v>
      </c>
      <c r="E4228" s="66">
        <v>1.2383</v>
      </c>
      <c r="F4228" s="67">
        <v>16347.949919000001</v>
      </c>
      <c r="G4228" s="66" t="s">
        <v>116</v>
      </c>
      <c r="H4228" s="68">
        <v>5.0642821941645795E-7</v>
      </c>
      <c r="I4228" s="87">
        <v>8.2790631685885907E-3</v>
      </c>
      <c r="J4228" s="69" t="str">
        <f>_xlfn.XLOOKUP(SimpleBB[[#This Row],[customer_code]],'Input  - indicative charges'!$B$13:$B$69,'Input  - indicative charges'!$E$13:$E$69)</f>
        <v>Major Industrial</v>
      </c>
      <c r="K4228" s="70">
        <f t="shared" si="65"/>
        <v>7.6536092528067552E-3</v>
      </c>
    </row>
    <row r="4229" spans="1:11" x14ac:dyDescent="0.25">
      <c r="A4229" s="65">
        <v>44531</v>
      </c>
      <c r="B4229" s="66" t="s">
        <v>141</v>
      </c>
      <c r="C4229" s="66" t="s">
        <v>137</v>
      </c>
      <c r="D4229" s="67">
        <v>13201.93</v>
      </c>
      <c r="E4229" s="66">
        <v>1.2383</v>
      </c>
      <c r="F4229" s="67">
        <v>16347.949919000001</v>
      </c>
      <c r="G4229" s="66" t="s">
        <v>118</v>
      </c>
      <c r="H4229" s="68">
        <v>6.9919170485146194E-8</v>
      </c>
      <c r="I4229" s="87">
        <v>1.14303509746919E-3</v>
      </c>
      <c r="J4229" s="69" t="str">
        <f>_xlfn.XLOOKUP(SimpleBB[[#This Row],[customer_code]],'Input  - indicative charges'!$B$13:$B$69,'Input  - indicative charges'!$E$13:$E$69)</f>
        <v>Upper South Island distributor</v>
      </c>
      <c r="K4229" s="70">
        <f t="shared" si="65"/>
        <v>1.056682842023112E-3</v>
      </c>
    </row>
    <row r="4230" spans="1:11" x14ac:dyDescent="0.25">
      <c r="A4230" s="65">
        <v>44531</v>
      </c>
      <c r="B4230" s="66" t="s">
        <v>141</v>
      </c>
      <c r="C4230" s="66" t="s">
        <v>137</v>
      </c>
      <c r="D4230" s="67">
        <v>13201.93</v>
      </c>
      <c r="E4230" s="66">
        <v>1.2383</v>
      </c>
      <c r="F4230" s="67">
        <v>16347.949919000001</v>
      </c>
      <c r="G4230" s="66" t="s">
        <v>120</v>
      </c>
      <c r="H4230" s="68">
        <v>2.2400434222618199E-6</v>
      </c>
      <c r="I4230" s="87">
        <v>3.6620117683521601E-2</v>
      </c>
      <c r="J4230" s="69" t="str">
        <f>_xlfn.XLOOKUP(SimpleBB[[#This Row],[customer_code]],'Input  - indicative charges'!$B$13:$B$69,'Input  - indicative charges'!$E$13:$E$69)</f>
        <v>Lower North Island distributor</v>
      </c>
      <c r="K4230" s="70">
        <f t="shared" si="65"/>
        <v>3.3853597422092686E-2</v>
      </c>
    </row>
    <row r="4231" spans="1:11" x14ac:dyDescent="0.25">
      <c r="A4231" s="65">
        <v>44531</v>
      </c>
      <c r="B4231" s="66" t="s">
        <v>141</v>
      </c>
      <c r="C4231" s="66" t="s">
        <v>137</v>
      </c>
      <c r="D4231" s="67">
        <v>13201.93</v>
      </c>
      <c r="E4231" s="66">
        <v>1.2383</v>
      </c>
      <c r="F4231" s="67">
        <v>16347.949919000001</v>
      </c>
      <c r="G4231" s="66" t="s">
        <v>241</v>
      </c>
      <c r="H4231" s="68">
        <v>3.7699510340667702E-4</v>
      </c>
      <c r="I4231" s="87">
        <v>6.1630970702005898</v>
      </c>
      <c r="J4231" s="69" t="str">
        <f>_xlfn.XLOOKUP(SimpleBB[[#This Row],[customer_code]],'Input  - indicative charges'!$B$13:$B$69,'Input  - indicative charges'!$E$13:$E$69)</f>
        <v>North Island generation</v>
      </c>
      <c r="K4231" s="70">
        <f t="shared" si="65"/>
        <v>5.6974969029587603</v>
      </c>
    </row>
    <row r="4232" spans="1:11" x14ac:dyDescent="0.25">
      <c r="A4232" s="65">
        <v>44562</v>
      </c>
      <c r="B4232" s="66" t="s">
        <v>141</v>
      </c>
      <c r="C4232" s="66" t="s">
        <v>137</v>
      </c>
      <c r="D4232" s="67">
        <v>44063.82</v>
      </c>
      <c r="E4232" s="66">
        <v>0.48491085561195202</v>
      </c>
      <c r="F4232" s="67">
        <v>21367.024657730999</v>
      </c>
      <c r="G4232" s="66" t="s">
        <v>8</v>
      </c>
      <c r="H4232" s="68">
        <v>4.2469498695344401E-7</v>
      </c>
      <c r="I4232" s="87">
        <v>9.0744682582490094E-3</v>
      </c>
      <c r="J4232" s="69" t="str">
        <f>_xlfn.XLOOKUP(SimpleBB[[#This Row],[customer_code]],'Input  - indicative charges'!$B$13:$B$69,'Input  - indicative charges'!$E$13:$E$69)</f>
        <v>Lower South Island distributor</v>
      </c>
      <c r="K4232" s="70">
        <f t="shared" si="65"/>
        <v>8.3889243035545069E-3</v>
      </c>
    </row>
    <row r="4233" spans="1:11" x14ac:dyDescent="0.25">
      <c r="A4233" s="65">
        <v>44562</v>
      </c>
      <c r="B4233" s="66" t="s">
        <v>141</v>
      </c>
      <c r="C4233" s="66" t="s">
        <v>137</v>
      </c>
      <c r="D4233" s="67">
        <v>44063.82</v>
      </c>
      <c r="E4233" s="66">
        <v>0.48491085561195202</v>
      </c>
      <c r="F4233" s="67">
        <v>21367.024657730999</v>
      </c>
      <c r="G4233" s="66" t="s">
        <v>10</v>
      </c>
      <c r="H4233" s="68">
        <v>2.6917653440445001E-8</v>
      </c>
      <c r="I4233" s="87">
        <v>5.7515016479024695E-4</v>
      </c>
      <c r="J4233" s="69" t="str">
        <f>_xlfn.XLOOKUP(SimpleBB[[#This Row],[customer_code]],'Input  - indicative charges'!$B$13:$B$69,'Input  - indicative charges'!$E$13:$E$69)</f>
        <v>Upper South Island distributor</v>
      </c>
      <c r="K4233" s="70">
        <f t="shared" si="65"/>
        <v>5.3169960578310332E-4</v>
      </c>
    </row>
    <row r="4234" spans="1:11" x14ac:dyDescent="0.25">
      <c r="A4234" s="65">
        <v>44562</v>
      </c>
      <c r="B4234" s="66" t="s">
        <v>141</v>
      </c>
      <c r="C4234" s="66" t="s">
        <v>137</v>
      </c>
      <c r="D4234" s="67">
        <v>44063.82</v>
      </c>
      <c r="E4234" s="66">
        <v>0.48491085561195202</v>
      </c>
      <c r="F4234" s="67">
        <v>21367.024657730999</v>
      </c>
      <c r="G4234" s="66" t="s">
        <v>12</v>
      </c>
      <c r="H4234" s="68">
        <v>1.5243539699764701E-7</v>
      </c>
      <c r="I4234" s="87">
        <v>3.2570908863597502E-3</v>
      </c>
      <c r="J4234" s="69" t="str">
        <f>_xlfn.XLOOKUP(SimpleBB[[#This Row],[customer_code]],'Input  - indicative charges'!$B$13:$B$69,'Input  - indicative charges'!$E$13:$E$69)</f>
        <v>Lower North Island distributor</v>
      </c>
      <c r="K4234" s="70">
        <f t="shared" si="65"/>
        <v>3.011029199493997E-3</v>
      </c>
    </row>
    <row r="4235" spans="1:11" x14ac:dyDescent="0.25">
      <c r="A4235" s="65">
        <v>44562</v>
      </c>
      <c r="B4235" s="66" t="s">
        <v>141</v>
      </c>
      <c r="C4235" s="66" t="s">
        <v>137</v>
      </c>
      <c r="D4235" s="67">
        <v>44063.82</v>
      </c>
      <c r="E4235" s="66">
        <v>0.48491085561195202</v>
      </c>
      <c r="F4235" s="67">
        <v>21367.024657730999</v>
      </c>
      <c r="G4235" s="66" t="s">
        <v>14</v>
      </c>
      <c r="H4235" s="68">
        <v>8.2558847021277698E-7</v>
      </c>
      <c r="I4235" s="87">
        <v>1.76403692001748E-2</v>
      </c>
      <c r="J4235" s="69" t="str">
        <f>_xlfn.XLOOKUP(SimpleBB[[#This Row],[customer_code]],'Input  - indicative charges'!$B$13:$B$69,'Input  - indicative charges'!$E$13:$E$69)</f>
        <v>Upper North Island distributor</v>
      </c>
      <c r="K4235" s="70">
        <f t="shared" si="65"/>
        <v>1.6307701751284258E-2</v>
      </c>
    </row>
    <row r="4236" spans="1:11" x14ac:dyDescent="0.25">
      <c r="A4236" s="65">
        <v>44562</v>
      </c>
      <c r="B4236" s="66" t="s">
        <v>141</v>
      </c>
      <c r="C4236" s="66" t="s">
        <v>137</v>
      </c>
      <c r="D4236" s="67">
        <v>44063.82</v>
      </c>
      <c r="E4236" s="66">
        <v>0.48491085561195202</v>
      </c>
      <c r="F4236" s="67">
        <v>21367.024657730999</v>
      </c>
      <c r="G4236" s="66" t="s">
        <v>16</v>
      </c>
      <c r="H4236" s="68">
        <v>4.8240779730704897E-2</v>
      </c>
      <c r="I4236" s="87">
        <v>1030.76193001414</v>
      </c>
      <c r="J4236" s="69" t="str">
        <f>_xlfn.XLOOKUP(SimpleBB[[#This Row],[customer_code]],'Input  - indicative charges'!$B$13:$B$69,'Input  - indicative charges'!$E$13:$E$69)</f>
        <v>South Island generation</v>
      </c>
      <c r="K4236" s="70">
        <f t="shared" si="65"/>
        <v>952.89151493961742</v>
      </c>
    </row>
    <row r="4237" spans="1:11" x14ac:dyDescent="0.25">
      <c r="A4237" s="65">
        <v>44562</v>
      </c>
      <c r="B4237" s="66" t="s">
        <v>141</v>
      </c>
      <c r="C4237" s="66" t="s">
        <v>137</v>
      </c>
      <c r="D4237" s="67">
        <v>44063.82</v>
      </c>
      <c r="E4237" s="66">
        <v>0.48491085561195202</v>
      </c>
      <c r="F4237" s="67">
        <v>21367.024657730999</v>
      </c>
      <c r="G4237" s="66" t="s">
        <v>19</v>
      </c>
      <c r="H4237" s="68">
        <v>4.8542916423010798E-5</v>
      </c>
      <c r="I4237" s="87">
        <v>1.03721769216865</v>
      </c>
      <c r="J4237" s="69" t="str">
        <f>_xlfn.XLOOKUP(SimpleBB[[#This Row],[customer_code]],'Input  - indicative charges'!$B$13:$B$69,'Input  - indicative charges'!$E$13:$E$69)</f>
        <v>Lower South Island distributor</v>
      </c>
      <c r="K4237" s="70">
        <f t="shared" si="65"/>
        <v>0.95885956711575515</v>
      </c>
    </row>
    <row r="4238" spans="1:11" x14ac:dyDescent="0.25">
      <c r="A4238" s="65">
        <v>44562</v>
      </c>
      <c r="B4238" s="66" t="s">
        <v>141</v>
      </c>
      <c r="C4238" s="66" t="s">
        <v>137</v>
      </c>
      <c r="D4238" s="67">
        <v>44063.82</v>
      </c>
      <c r="E4238" s="66">
        <v>0.48491085561195202</v>
      </c>
      <c r="F4238" s="67">
        <v>21367.024657730999</v>
      </c>
      <c r="G4238" s="66" t="s">
        <v>21</v>
      </c>
      <c r="H4238" s="68">
        <v>2.3348169364535501E-7</v>
      </c>
      <c r="I4238" s="87">
        <v>4.9888091052490997E-3</v>
      </c>
      <c r="J4238" s="69" t="str">
        <f>_xlfn.XLOOKUP(SimpleBB[[#This Row],[customer_code]],'Input  - indicative charges'!$B$13:$B$69,'Input  - indicative charges'!$E$13:$E$69)</f>
        <v>Upper South Island distributor</v>
      </c>
      <c r="K4238" s="70">
        <f t="shared" ref="K4238:K4301" si="66">I4238*$L$9</f>
        <v>4.6119222369613118E-3</v>
      </c>
    </row>
    <row r="4239" spans="1:11" x14ac:dyDescent="0.25">
      <c r="A4239" s="65">
        <v>44562</v>
      </c>
      <c r="B4239" s="66" t="s">
        <v>141</v>
      </c>
      <c r="C4239" s="66" t="s">
        <v>137</v>
      </c>
      <c r="D4239" s="67">
        <v>44063.82</v>
      </c>
      <c r="E4239" s="66">
        <v>0.48491085561195202</v>
      </c>
      <c r="F4239" s="67">
        <v>21367.024657730999</v>
      </c>
      <c r="G4239" s="66" t="s">
        <v>23</v>
      </c>
      <c r="H4239" s="68">
        <v>0.20943519248916201</v>
      </c>
      <c r="I4239" s="87">
        <v>4475.0069221125696</v>
      </c>
      <c r="J4239" s="69" t="str">
        <f>_xlfn.XLOOKUP(SimpleBB[[#This Row],[customer_code]],'Input  - indicative charges'!$B$13:$B$69,'Input  - indicative charges'!$E$13:$E$69)</f>
        <v>Lower North Island distributor</v>
      </c>
      <c r="K4239" s="70">
        <f t="shared" si="66"/>
        <v>4136.9359899803676</v>
      </c>
    </row>
    <row r="4240" spans="1:11" x14ac:dyDescent="0.25">
      <c r="A4240" s="65">
        <v>44562</v>
      </c>
      <c r="B4240" s="66" t="s">
        <v>141</v>
      </c>
      <c r="C4240" s="66" t="s">
        <v>137</v>
      </c>
      <c r="D4240" s="67">
        <v>44063.82</v>
      </c>
      <c r="E4240" s="66">
        <v>0.48491085561195202</v>
      </c>
      <c r="F4240" s="67">
        <v>21367.024657730999</v>
      </c>
      <c r="G4240" s="66" t="s">
        <v>25</v>
      </c>
      <c r="H4240" s="68">
        <v>0.23549231438099399</v>
      </c>
      <c r="I4240" s="87">
        <v>5031.7700880848597</v>
      </c>
      <c r="J4240" s="69" t="str">
        <f>_xlfn.XLOOKUP(SimpleBB[[#This Row],[customer_code]],'Input  - indicative charges'!$B$13:$B$69,'Input  - indicative charges'!$E$13:$E$69)</f>
        <v>North Island generation</v>
      </c>
      <c r="K4240" s="70">
        <f t="shared" si="66"/>
        <v>4651.6376696190746</v>
      </c>
    </row>
    <row r="4241" spans="1:11" x14ac:dyDescent="0.25">
      <c r="A4241" s="65">
        <v>44562</v>
      </c>
      <c r="B4241" s="66" t="s">
        <v>141</v>
      </c>
      <c r="C4241" s="66" t="s">
        <v>137</v>
      </c>
      <c r="D4241" s="67">
        <v>44063.82</v>
      </c>
      <c r="E4241" s="66">
        <v>0.48491085561195202</v>
      </c>
      <c r="F4241" s="67">
        <v>21367.024657730999</v>
      </c>
      <c r="G4241" s="66" t="s">
        <v>27</v>
      </c>
      <c r="H4241" s="68">
        <v>9.0547658063583398E-6</v>
      </c>
      <c r="I4241" s="87">
        <v>0.19347340425443799</v>
      </c>
      <c r="J4241" s="69" t="str">
        <f>_xlfn.XLOOKUP(SimpleBB[[#This Row],[customer_code]],'Input  - indicative charges'!$B$13:$B$69,'Input  - indicative charges'!$E$13:$E$69)</f>
        <v>Lower North Island distributor</v>
      </c>
      <c r="K4241" s="70">
        <f t="shared" si="66"/>
        <v>0.17885717342898702</v>
      </c>
    </row>
    <row r="4242" spans="1:11" x14ac:dyDescent="0.25">
      <c r="A4242" s="65">
        <v>44562</v>
      </c>
      <c r="B4242" s="66" t="s">
        <v>141</v>
      </c>
      <c r="C4242" s="66" t="s">
        <v>137</v>
      </c>
      <c r="D4242" s="67">
        <v>44063.82</v>
      </c>
      <c r="E4242" s="66">
        <v>0.48491085561195202</v>
      </c>
      <c r="F4242" s="67">
        <v>21367.024657730999</v>
      </c>
      <c r="G4242" s="66" t="s">
        <v>29</v>
      </c>
      <c r="H4242" s="68">
        <v>2.1105197051129302E-5</v>
      </c>
      <c r="I4242" s="87">
        <v>0.45095526579775203</v>
      </c>
      <c r="J4242" s="69" t="str">
        <f>_xlfn.XLOOKUP(SimpleBB[[#This Row],[customer_code]],'Input  - indicative charges'!$B$13:$B$69,'Input  - indicative charges'!$E$13:$E$69)</f>
        <v>Lower North Island distributor</v>
      </c>
      <c r="K4242" s="70">
        <f t="shared" si="66"/>
        <v>0.41688719177872913</v>
      </c>
    </row>
    <row r="4243" spans="1:11" x14ac:dyDescent="0.25">
      <c r="A4243" s="65">
        <v>44562</v>
      </c>
      <c r="B4243" s="66" t="s">
        <v>141</v>
      </c>
      <c r="C4243" s="66" t="s">
        <v>137</v>
      </c>
      <c r="D4243" s="67">
        <v>44063.82</v>
      </c>
      <c r="E4243" s="66">
        <v>0.48491085561195202</v>
      </c>
      <c r="F4243" s="67">
        <v>21367.024657730999</v>
      </c>
      <c r="G4243" s="66" t="s">
        <v>31</v>
      </c>
      <c r="H4243" s="68">
        <v>5.1918360839905902E-5</v>
      </c>
      <c r="I4243" s="87">
        <v>1.10934089625524</v>
      </c>
      <c r="J4243" s="69" t="str">
        <f>_xlfn.XLOOKUP(SimpleBB[[#This Row],[customer_code]],'Input  - indicative charges'!$B$13:$B$69,'Input  - indicative charges'!$E$13:$E$69)</f>
        <v>Major Industrial</v>
      </c>
      <c r="K4243" s="70">
        <f t="shared" si="66"/>
        <v>1.0255341184386073</v>
      </c>
    </row>
    <row r="4244" spans="1:11" x14ac:dyDescent="0.25">
      <c r="A4244" s="65">
        <v>44562</v>
      </c>
      <c r="B4244" s="66" t="s">
        <v>141</v>
      </c>
      <c r="C4244" s="66" t="s">
        <v>137</v>
      </c>
      <c r="D4244" s="67">
        <v>44063.82</v>
      </c>
      <c r="E4244" s="66">
        <v>0.48491085561195202</v>
      </c>
      <c r="F4244" s="67">
        <v>21367.024657730999</v>
      </c>
      <c r="G4244" s="66" t="s">
        <v>34</v>
      </c>
      <c r="H4244" s="68">
        <v>8.1599001328456605E-8</v>
      </c>
      <c r="I4244" s="87">
        <v>1.7435278734313599E-3</v>
      </c>
      <c r="J4244" s="69" t="str">
        <f>_xlfn.XLOOKUP(SimpleBB[[#This Row],[customer_code]],'Input  - indicative charges'!$B$13:$B$69,'Input  - indicative charges'!$E$13:$E$69)</f>
        <v>Major Industrial</v>
      </c>
      <c r="K4244" s="70">
        <f t="shared" si="66"/>
        <v>1.6118105144130293E-3</v>
      </c>
    </row>
    <row r="4245" spans="1:11" x14ac:dyDescent="0.25">
      <c r="A4245" s="65">
        <v>44562</v>
      </c>
      <c r="B4245" s="66" t="s">
        <v>141</v>
      </c>
      <c r="C4245" s="66" t="s">
        <v>137</v>
      </c>
      <c r="D4245" s="67">
        <v>44063.82</v>
      </c>
      <c r="E4245" s="66">
        <v>0.48491085561195202</v>
      </c>
      <c r="F4245" s="67">
        <v>21367.024657730999</v>
      </c>
      <c r="G4245" s="66" t="s">
        <v>36</v>
      </c>
      <c r="H4245" s="68">
        <v>2.6533503879063698E-7</v>
      </c>
      <c r="I4245" s="87">
        <v>5.6694203163995703E-3</v>
      </c>
      <c r="J4245" s="69" t="str">
        <f>_xlfn.XLOOKUP(SimpleBB[[#This Row],[customer_code]],'Input  - indicative charges'!$B$13:$B$69,'Input  - indicative charges'!$E$13:$E$69)</f>
        <v>Upper South Island distributor</v>
      </c>
      <c r="K4245" s="70">
        <f t="shared" si="66"/>
        <v>5.241115680367941E-3</v>
      </c>
    </row>
    <row r="4246" spans="1:11" x14ac:dyDescent="0.25">
      <c r="A4246" s="65">
        <v>44562</v>
      </c>
      <c r="B4246" s="66" t="s">
        <v>141</v>
      </c>
      <c r="C4246" s="66" t="s">
        <v>137</v>
      </c>
      <c r="D4246" s="67">
        <v>44063.82</v>
      </c>
      <c r="E4246" s="66">
        <v>0.48491085561195202</v>
      </c>
      <c r="F4246" s="67">
        <v>21367.024657730999</v>
      </c>
      <c r="G4246" s="66" t="s">
        <v>38</v>
      </c>
      <c r="H4246" s="68">
        <v>7.7491078777354398E-5</v>
      </c>
      <c r="I4246" s="87">
        <v>1.65575379098991</v>
      </c>
      <c r="J4246" s="69" t="str">
        <f>_xlfn.XLOOKUP(SimpleBB[[#This Row],[customer_code]],'Input  - indicative charges'!$B$13:$B$69,'Input  - indicative charges'!$E$13:$E$69)</f>
        <v>North Island generation</v>
      </c>
      <c r="K4246" s="70">
        <f t="shared" si="66"/>
        <v>1.5306674531933346</v>
      </c>
    </row>
    <row r="4247" spans="1:11" x14ac:dyDescent="0.25">
      <c r="A4247" s="65">
        <v>44562</v>
      </c>
      <c r="B4247" s="66" t="s">
        <v>141</v>
      </c>
      <c r="C4247" s="66" t="s">
        <v>137</v>
      </c>
      <c r="D4247" s="67">
        <v>44063.82</v>
      </c>
      <c r="E4247" s="66">
        <v>0.48491085561195202</v>
      </c>
      <c r="F4247" s="67">
        <v>21367.024657730999</v>
      </c>
      <c r="G4247" s="66" t="s">
        <v>40</v>
      </c>
      <c r="H4247" s="68">
        <v>5.8561190569702896E-7</v>
      </c>
      <c r="I4247" s="87">
        <v>1.2512784028889201E-2</v>
      </c>
      <c r="J4247" s="69" t="str">
        <f>_xlfn.XLOOKUP(SimpleBB[[#This Row],[customer_code]],'Input  - indicative charges'!$B$13:$B$69,'Input  - indicative charges'!$E$13:$E$69)</f>
        <v>North Island generation</v>
      </c>
      <c r="K4247" s="70">
        <f t="shared" si="66"/>
        <v>1.156748748882966E-2</v>
      </c>
    </row>
    <row r="4248" spans="1:11" x14ac:dyDescent="0.25">
      <c r="A4248" s="65">
        <v>44562</v>
      </c>
      <c r="B4248" s="66" t="s">
        <v>141</v>
      </c>
      <c r="C4248" s="66" t="s">
        <v>137</v>
      </c>
      <c r="D4248" s="67">
        <v>44063.82</v>
      </c>
      <c r="E4248" s="66">
        <v>0.48491085561195202</v>
      </c>
      <c r="F4248" s="67">
        <v>21367.024657730999</v>
      </c>
      <c r="G4248" s="66" t="s">
        <v>42</v>
      </c>
      <c r="H4248" s="68">
        <v>2.2984207442560401E-2</v>
      </c>
      <c r="I4248" s="87">
        <v>491.104127163594</v>
      </c>
      <c r="J4248" s="69" t="str">
        <f>_xlfn.XLOOKUP(SimpleBB[[#This Row],[customer_code]],'Input  - indicative charges'!$B$13:$B$69,'Input  - indicative charges'!$E$13:$E$69)</f>
        <v>South Island generation</v>
      </c>
      <c r="K4248" s="70">
        <f t="shared" si="66"/>
        <v>454.00294878915054</v>
      </c>
    </row>
    <row r="4249" spans="1:11" x14ac:dyDescent="0.25">
      <c r="A4249" s="65">
        <v>44562</v>
      </c>
      <c r="B4249" s="66" t="s">
        <v>141</v>
      </c>
      <c r="C4249" s="66" t="s">
        <v>137</v>
      </c>
      <c r="D4249" s="67">
        <v>44063.82</v>
      </c>
      <c r="E4249" s="66">
        <v>0.48491085561195202</v>
      </c>
      <c r="F4249" s="67">
        <v>21367.024657730999</v>
      </c>
      <c r="G4249" s="66" t="s">
        <v>44</v>
      </c>
      <c r="H4249" s="68">
        <v>6.3078809264069497E-8</v>
      </c>
      <c r="I4249" s="87">
        <v>1.34780647292568E-3</v>
      </c>
      <c r="J4249" s="69" t="str">
        <f>_xlfn.XLOOKUP(SimpleBB[[#This Row],[customer_code]],'Input  - indicative charges'!$B$13:$B$69,'Input  - indicative charges'!$E$13:$E$69)</f>
        <v>Major Industrial</v>
      </c>
      <c r="K4249" s="70">
        <f t="shared" si="66"/>
        <v>1.2459844649229093E-3</v>
      </c>
    </row>
    <row r="4250" spans="1:11" x14ac:dyDescent="0.25">
      <c r="A4250" s="65">
        <v>44562</v>
      </c>
      <c r="B4250" s="66" t="s">
        <v>141</v>
      </c>
      <c r="C4250" s="66" t="s">
        <v>137</v>
      </c>
      <c r="D4250" s="67">
        <v>44063.82</v>
      </c>
      <c r="E4250" s="66">
        <v>0.48491085561195202</v>
      </c>
      <c r="F4250" s="67">
        <v>21367.024657730999</v>
      </c>
      <c r="G4250" s="66" t="s">
        <v>46</v>
      </c>
      <c r="H4250" s="68">
        <v>3.1794633113178302E-7</v>
      </c>
      <c r="I4250" s="87">
        <v>6.7935670971279302E-3</v>
      </c>
      <c r="J4250" s="69" t="str">
        <f>_xlfn.XLOOKUP(SimpleBB[[#This Row],[customer_code]],'Input  - indicative charges'!$B$13:$B$69,'Input  - indicative charges'!$E$13:$E$69)</f>
        <v>Upper South Island distributor</v>
      </c>
      <c r="K4250" s="70">
        <f t="shared" si="66"/>
        <v>6.2803371511182685E-3</v>
      </c>
    </row>
    <row r="4251" spans="1:11" x14ac:dyDescent="0.25">
      <c r="A4251" s="65">
        <v>44562</v>
      </c>
      <c r="B4251" s="66" t="s">
        <v>141</v>
      </c>
      <c r="C4251" s="66" t="s">
        <v>137</v>
      </c>
      <c r="D4251" s="67">
        <v>44063.82</v>
      </c>
      <c r="E4251" s="66">
        <v>0.48491085561195202</v>
      </c>
      <c r="F4251" s="67">
        <v>21367.024657730999</v>
      </c>
      <c r="G4251" s="66" t="s">
        <v>48</v>
      </c>
      <c r="H4251" s="68">
        <v>2.82887432516978E-2</v>
      </c>
      <c r="I4251" s="87">
        <v>604.44627459524997</v>
      </c>
      <c r="J4251" s="69" t="str">
        <f>_xlfn.XLOOKUP(SimpleBB[[#This Row],[customer_code]],'Input  - indicative charges'!$B$13:$B$69,'Input  - indicative charges'!$E$13:$E$69)</f>
        <v>North Island generation</v>
      </c>
      <c r="K4251" s="70">
        <f t="shared" si="66"/>
        <v>558.78249819604275</v>
      </c>
    </row>
    <row r="4252" spans="1:11" x14ac:dyDescent="0.25">
      <c r="A4252" s="65">
        <v>44562</v>
      </c>
      <c r="B4252" s="66" t="s">
        <v>141</v>
      </c>
      <c r="C4252" s="66" t="s">
        <v>137</v>
      </c>
      <c r="D4252" s="67">
        <v>44063.82</v>
      </c>
      <c r="E4252" s="66">
        <v>0.48491085561195202</v>
      </c>
      <c r="F4252" s="67">
        <v>21367.024657730999</v>
      </c>
      <c r="G4252" s="66" t="s">
        <v>50</v>
      </c>
      <c r="H4252" s="68">
        <v>5.9600404737451098E-3</v>
      </c>
      <c r="I4252" s="87">
        <v>127.348331763586</v>
      </c>
      <c r="J4252" s="69" t="str">
        <f>_xlfn.XLOOKUP(SimpleBB[[#This Row],[customer_code]],'Input  - indicative charges'!$B$13:$B$69,'Input  - indicative charges'!$E$13:$E$69)</f>
        <v>North Island generation</v>
      </c>
      <c r="K4252" s="70">
        <f t="shared" si="66"/>
        <v>117.72761609227437</v>
      </c>
    </row>
    <row r="4253" spans="1:11" x14ac:dyDescent="0.25">
      <c r="A4253" s="65">
        <v>44562</v>
      </c>
      <c r="B4253" s="66" t="s">
        <v>141</v>
      </c>
      <c r="C4253" s="66" t="s">
        <v>137</v>
      </c>
      <c r="D4253" s="67">
        <v>44063.82</v>
      </c>
      <c r="E4253" s="66">
        <v>0.48491085561195202</v>
      </c>
      <c r="F4253" s="67">
        <v>21367.024657730999</v>
      </c>
      <c r="G4253" s="66" t="s">
        <v>52</v>
      </c>
      <c r="H4253" s="68">
        <v>1.2035396338340901E-2</v>
      </c>
      <c r="I4253" s="87">
        <v>257.16061032689697</v>
      </c>
      <c r="J4253" s="69" t="str">
        <f>_xlfn.XLOOKUP(SimpleBB[[#This Row],[customer_code]],'Input  - indicative charges'!$B$13:$B$69,'Input  - indicative charges'!$E$13:$E$69)</f>
        <v>North Island generation</v>
      </c>
      <c r="K4253" s="70">
        <f t="shared" si="66"/>
        <v>237.73303652554563</v>
      </c>
    </row>
    <row r="4254" spans="1:11" x14ac:dyDescent="0.25">
      <c r="A4254" s="65">
        <v>44562</v>
      </c>
      <c r="B4254" s="66" t="s">
        <v>141</v>
      </c>
      <c r="C4254" s="66" t="s">
        <v>137</v>
      </c>
      <c r="D4254" s="67">
        <v>44063.82</v>
      </c>
      <c r="E4254" s="66">
        <v>0.48491085561195202</v>
      </c>
      <c r="F4254" s="67">
        <v>21367.024657730999</v>
      </c>
      <c r="G4254" s="66" t="s">
        <v>54</v>
      </c>
      <c r="H4254" s="68">
        <v>2.46315437651476E-8</v>
      </c>
      <c r="I4254" s="87">
        <v>5.2630280298789002E-4</v>
      </c>
      <c r="J4254" s="69" t="str">
        <f>_xlfn.XLOOKUP(SimpleBB[[#This Row],[customer_code]],'Input  - indicative charges'!$B$13:$B$69,'Input  - indicative charges'!$E$13:$E$69)</f>
        <v>Upper South Island distributor</v>
      </c>
      <c r="K4254" s="70">
        <f t="shared" si="66"/>
        <v>4.8654248925279747E-4</v>
      </c>
    </row>
    <row r="4255" spans="1:11" x14ac:dyDescent="0.25">
      <c r="A4255" s="65">
        <v>44562</v>
      </c>
      <c r="B4255" s="66" t="s">
        <v>141</v>
      </c>
      <c r="C4255" s="66" t="s">
        <v>137</v>
      </c>
      <c r="D4255" s="67">
        <v>44063.82</v>
      </c>
      <c r="E4255" s="66">
        <v>0.48491085561195202</v>
      </c>
      <c r="F4255" s="67">
        <v>21367.024657730999</v>
      </c>
      <c r="G4255" s="66" t="s">
        <v>56</v>
      </c>
      <c r="H4255" s="68">
        <v>2.7451225860672601E-6</v>
      </c>
      <c r="I4255" s="87">
        <v>5.8655101984993602E-2</v>
      </c>
      <c r="J4255" s="69" t="str">
        <f>_xlfn.XLOOKUP(SimpleBB[[#This Row],[customer_code]],'Input  - indicative charges'!$B$13:$B$69,'Input  - indicative charges'!$E$13:$E$69)</f>
        <v>Upper North Island distributor</v>
      </c>
      <c r="K4255" s="70">
        <f t="shared" si="66"/>
        <v>5.422391666002991E-2</v>
      </c>
    </row>
    <row r="4256" spans="1:11" x14ac:dyDescent="0.25">
      <c r="A4256" s="65">
        <v>44562</v>
      </c>
      <c r="B4256" s="66" t="s">
        <v>141</v>
      </c>
      <c r="C4256" s="66" t="s">
        <v>137</v>
      </c>
      <c r="D4256" s="67">
        <v>44063.82</v>
      </c>
      <c r="E4256" s="66">
        <v>0.48491085561195202</v>
      </c>
      <c r="F4256" s="67">
        <v>21367.024657730999</v>
      </c>
      <c r="G4256" s="66" t="s">
        <v>58</v>
      </c>
      <c r="H4256" s="68">
        <v>7.4282055081160998E-3</v>
      </c>
      <c r="I4256" s="87">
        <v>158.71865025461</v>
      </c>
      <c r="J4256" s="69" t="str">
        <f>_xlfn.XLOOKUP(SimpleBB[[#This Row],[customer_code]],'Input  - indicative charges'!$B$13:$B$69,'Input  - indicative charges'!$E$13:$E$69)</f>
        <v>North Island generation</v>
      </c>
      <c r="K4256" s="70">
        <f t="shared" si="66"/>
        <v>146.72801806738426</v>
      </c>
    </row>
    <row r="4257" spans="1:11" x14ac:dyDescent="0.25">
      <c r="A4257" s="65">
        <v>44562</v>
      </c>
      <c r="B4257" s="66" t="s">
        <v>141</v>
      </c>
      <c r="C4257" s="66" t="s">
        <v>137</v>
      </c>
      <c r="D4257" s="67">
        <v>44063.82</v>
      </c>
      <c r="E4257" s="66">
        <v>0.48491085561195202</v>
      </c>
      <c r="F4257" s="67">
        <v>21367.024657730999</v>
      </c>
      <c r="G4257" s="66" t="s">
        <v>60</v>
      </c>
      <c r="H4257" s="68">
        <v>1.9525214734623701E-6</v>
      </c>
      <c r="I4257" s="87">
        <v>4.1719574468219903E-2</v>
      </c>
      <c r="J4257" s="69" t="str">
        <f>_xlfn.XLOOKUP(SimpleBB[[#This Row],[customer_code]],'Input  - indicative charges'!$B$13:$B$69,'Input  - indicative charges'!$E$13:$E$69)</f>
        <v>Major Industrial</v>
      </c>
      <c r="K4257" s="70">
        <f t="shared" si="66"/>
        <v>3.8567808297996505E-2</v>
      </c>
    </row>
    <row r="4258" spans="1:11" x14ac:dyDescent="0.25">
      <c r="A4258" s="65">
        <v>44562</v>
      </c>
      <c r="B4258" s="66" t="s">
        <v>141</v>
      </c>
      <c r="C4258" s="66" t="s">
        <v>137</v>
      </c>
      <c r="D4258" s="67">
        <v>44063.82</v>
      </c>
      <c r="E4258" s="66">
        <v>0.48491085561195202</v>
      </c>
      <c r="F4258" s="67">
        <v>21367.024657730999</v>
      </c>
      <c r="G4258" s="66" t="s">
        <v>62</v>
      </c>
      <c r="H4258" s="68">
        <v>9.3056731654792301E-7</v>
      </c>
      <c r="I4258" s="87">
        <v>1.9883454798358E-2</v>
      </c>
      <c r="J4258" s="69" t="str">
        <f>_xlfn.XLOOKUP(SimpleBB[[#This Row],[customer_code]],'Input  - indicative charges'!$B$13:$B$69,'Input  - indicative charges'!$E$13:$E$69)</f>
        <v>Major Industrial</v>
      </c>
      <c r="K4258" s="70">
        <f t="shared" si="66"/>
        <v>1.838133017270132E-2</v>
      </c>
    </row>
    <row r="4259" spans="1:11" x14ac:dyDescent="0.25">
      <c r="A4259" s="65">
        <v>44562</v>
      </c>
      <c r="B4259" s="66" t="s">
        <v>141</v>
      </c>
      <c r="C4259" s="66" t="s">
        <v>137</v>
      </c>
      <c r="D4259" s="67">
        <v>44063.82</v>
      </c>
      <c r="E4259" s="66">
        <v>0.48491085561195202</v>
      </c>
      <c r="F4259" s="67">
        <v>21367.024657730999</v>
      </c>
      <c r="G4259" s="66" t="s">
        <v>64</v>
      </c>
      <c r="H4259" s="68">
        <v>6.7121426283920394E-8</v>
      </c>
      <c r="I4259" s="87">
        <v>1.4341851704706E-3</v>
      </c>
      <c r="J4259" s="69" t="str">
        <f>_xlfn.XLOOKUP(SimpleBB[[#This Row],[customer_code]],'Input  - indicative charges'!$B$13:$B$69,'Input  - indicative charges'!$E$13:$E$69)</f>
        <v>Major Industrial</v>
      </c>
      <c r="K4259" s="70">
        <f t="shared" si="66"/>
        <v>1.32583755763556E-3</v>
      </c>
    </row>
    <row r="4260" spans="1:11" x14ac:dyDescent="0.25">
      <c r="A4260" s="65">
        <v>44562</v>
      </c>
      <c r="B4260" s="66" t="s">
        <v>141</v>
      </c>
      <c r="C4260" s="66" t="s">
        <v>137</v>
      </c>
      <c r="D4260" s="67">
        <v>44063.82</v>
      </c>
      <c r="E4260" s="66">
        <v>0.48491085561195202</v>
      </c>
      <c r="F4260" s="67">
        <v>21367.024657730999</v>
      </c>
      <c r="G4260" s="66" t="s">
        <v>66</v>
      </c>
      <c r="H4260" s="68">
        <v>1.66390972012356E-6</v>
      </c>
      <c r="I4260" s="87">
        <v>3.5552800018118502E-2</v>
      </c>
      <c r="J4260" s="69" t="str">
        <f>_xlfn.XLOOKUP(SimpleBB[[#This Row],[customer_code]],'Input  - indicative charges'!$B$13:$B$69,'Input  - indicative charges'!$E$13:$E$69)</f>
        <v>Upper South Island distributor</v>
      </c>
      <c r="K4260" s="70">
        <f t="shared" si="66"/>
        <v>3.2866911828171086E-2</v>
      </c>
    </row>
    <row r="4261" spans="1:11" x14ac:dyDescent="0.25">
      <c r="A4261" s="65">
        <v>44562</v>
      </c>
      <c r="B4261" s="66" t="s">
        <v>141</v>
      </c>
      <c r="C4261" s="66" t="s">
        <v>137</v>
      </c>
      <c r="D4261" s="67">
        <v>44063.82</v>
      </c>
      <c r="E4261" s="66">
        <v>0.48491085561195202</v>
      </c>
      <c r="F4261" s="67">
        <v>21367.024657730999</v>
      </c>
      <c r="G4261" s="66" t="s">
        <v>68</v>
      </c>
      <c r="H4261" s="68">
        <v>8.0698685026181997E-3</v>
      </c>
      <c r="I4261" s="87">
        <v>172.42907928009001</v>
      </c>
      <c r="J4261" s="69" t="str">
        <f>_xlfn.XLOOKUP(SimpleBB[[#This Row],[customer_code]],'Input  - indicative charges'!$B$13:$B$69,'Input  - indicative charges'!$E$13:$E$69)</f>
        <v>Major Industrial</v>
      </c>
      <c r="K4261" s="70">
        <f t="shared" si="66"/>
        <v>159.40267271279063</v>
      </c>
    </row>
    <row r="4262" spans="1:11" x14ac:dyDescent="0.25">
      <c r="A4262" s="65">
        <v>44562</v>
      </c>
      <c r="B4262" s="66" t="s">
        <v>141</v>
      </c>
      <c r="C4262" s="66" t="s">
        <v>137</v>
      </c>
      <c r="D4262" s="67">
        <v>44063.82</v>
      </c>
      <c r="E4262" s="66">
        <v>0.48491085561195202</v>
      </c>
      <c r="F4262" s="67">
        <v>21367.024657730999</v>
      </c>
      <c r="G4262" s="66" t="s">
        <v>70</v>
      </c>
      <c r="H4262" s="68">
        <v>6.1264729693454994E-5</v>
      </c>
      <c r="I4262" s="87">
        <v>1.30904499000928</v>
      </c>
      <c r="J4262" s="69" t="str">
        <f>_xlfn.XLOOKUP(SimpleBB[[#This Row],[customer_code]],'Input  - indicative charges'!$B$13:$B$69,'Input  - indicative charges'!$E$13:$E$69)</f>
        <v>Lower North Island distributor</v>
      </c>
      <c r="K4262" s="70">
        <f t="shared" si="66"/>
        <v>1.21015127483118</v>
      </c>
    </row>
    <row r="4263" spans="1:11" x14ac:dyDescent="0.25">
      <c r="A4263" s="65">
        <v>44562</v>
      </c>
      <c r="B4263" s="66" t="s">
        <v>141</v>
      </c>
      <c r="C4263" s="66" t="s">
        <v>137</v>
      </c>
      <c r="D4263" s="67">
        <v>44063.82</v>
      </c>
      <c r="E4263" s="66">
        <v>0.48491085561195202</v>
      </c>
      <c r="F4263" s="67">
        <v>21367.024657730999</v>
      </c>
      <c r="G4263" s="66" t="s">
        <v>72</v>
      </c>
      <c r="H4263" s="68">
        <v>3.21340282568191E-5</v>
      </c>
      <c r="I4263" s="87">
        <v>0.68660857411568099</v>
      </c>
      <c r="J4263" s="69" t="str">
        <f>_xlfn.XLOOKUP(SimpleBB[[#This Row],[customer_code]],'Input  - indicative charges'!$B$13:$B$69,'Input  - indicative charges'!$E$13:$E$69)</f>
        <v>Lower South Island distributor</v>
      </c>
      <c r="K4263" s="70">
        <f t="shared" si="66"/>
        <v>0.63473772682955665</v>
      </c>
    </row>
    <row r="4264" spans="1:11" x14ac:dyDescent="0.25">
      <c r="A4264" s="65">
        <v>44562</v>
      </c>
      <c r="B4264" s="66" t="s">
        <v>141</v>
      </c>
      <c r="C4264" s="66" t="s">
        <v>137</v>
      </c>
      <c r="D4264" s="67">
        <v>44063.82</v>
      </c>
      <c r="E4264" s="66">
        <v>0.48491085561195202</v>
      </c>
      <c r="F4264" s="67">
        <v>21367.024657730999</v>
      </c>
      <c r="G4264" s="66" t="s">
        <v>74</v>
      </c>
      <c r="H4264" s="68">
        <v>1.1664187010111799E-8</v>
      </c>
      <c r="I4264" s="87">
        <v>2.4922897145744698E-4</v>
      </c>
      <c r="J4264" s="69" t="str">
        <f>_xlfn.XLOOKUP(SimpleBB[[#This Row],[customer_code]],'Input  - indicative charges'!$B$13:$B$69,'Input  - indicative charges'!$E$13:$E$69)</f>
        <v>Major Industrial</v>
      </c>
      <c r="K4264" s="70">
        <f t="shared" si="66"/>
        <v>2.3040060489590592E-4</v>
      </c>
    </row>
    <row r="4265" spans="1:11" x14ac:dyDescent="0.25">
      <c r="A4265" s="65">
        <v>44562</v>
      </c>
      <c r="B4265" s="66" t="s">
        <v>141</v>
      </c>
      <c r="C4265" s="66" t="s">
        <v>137</v>
      </c>
      <c r="D4265" s="67">
        <v>44063.82</v>
      </c>
      <c r="E4265" s="66">
        <v>0.48491085561195202</v>
      </c>
      <c r="F4265" s="67">
        <v>21367.024657730999</v>
      </c>
      <c r="G4265" s="66" t="s">
        <v>76</v>
      </c>
      <c r="H4265" s="68">
        <v>1.06612384328505E-7</v>
      </c>
      <c r="I4265" s="87">
        <v>2.2779894447666699E-3</v>
      </c>
      <c r="J4265" s="69" t="str">
        <f>_xlfn.XLOOKUP(SimpleBB[[#This Row],[customer_code]],'Input  - indicative charges'!$B$13:$B$69,'Input  - indicative charges'!$E$13:$E$69)</f>
        <v>Lower North Island distributor</v>
      </c>
      <c r="K4265" s="70">
        <f t="shared" si="66"/>
        <v>2.1058954059453793E-3</v>
      </c>
    </row>
    <row r="4266" spans="1:11" x14ac:dyDescent="0.25">
      <c r="A4266" s="65">
        <v>44562</v>
      </c>
      <c r="B4266" s="66" t="s">
        <v>141</v>
      </c>
      <c r="C4266" s="66" t="s">
        <v>137</v>
      </c>
      <c r="D4266" s="67">
        <v>44063.82</v>
      </c>
      <c r="E4266" s="66">
        <v>0.48491085561195202</v>
      </c>
      <c r="F4266" s="67">
        <v>21367.024657730999</v>
      </c>
      <c r="G4266" s="66" t="s">
        <v>78</v>
      </c>
      <c r="H4266" s="68">
        <v>3.7454776790624398E-9</v>
      </c>
      <c r="I4266" s="87">
        <v>8.0029713923508502E-5</v>
      </c>
      <c r="J4266" s="69" t="str">
        <f>_xlfn.XLOOKUP(SimpleBB[[#This Row],[customer_code]],'Input  - indicative charges'!$B$13:$B$69,'Input  - indicative charges'!$E$13:$E$69)</f>
        <v>North Island generation</v>
      </c>
      <c r="K4266" s="70">
        <f t="shared" si="66"/>
        <v>7.3983752329415264E-5</v>
      </c>
    </row>
    <row r="4267" spans="1:11" x14ac:dyDescent="0.25">
      <c r="A4267" s="65">
        <v>44562</v>
      </c>
      <c r="B4267" s="66" t="s">
        <v>141</v>
      </c>
      <c r="C4267" s="66" t="s">
        <v>137</v>
      </c>
      <c r="D4267" s="67">
        <v>44063.82</v>
      </c>
      <c r="E4267" s="66">
        <v>0.48491085561195202</v>
      </c>
      <c r="F4267" s="67">
        <v>21367.024657730999</v>
      </c>
      <c r="G4267" s="66" t="s">
        <v>80</v>
      </c>
      <c r="H4267" s="68">
        <v>9.0383910740826697E-10</v>
      </c>
      <c r="I4267" s="87">
        <v>1.9312352494614E-5</v>
      </c>
      <c r="J4267" s="69" t="str">
        <f>_xlfn.XLOOKUP(SimpleBB[[#This Row],[customer_code]],'Input  - indicative charges'!$B$13:$B$69,'Input  - indicative charges'!$E$13:$E$69)</f>
        <v>Major Industrial</v>
      </c>
      <c r="K4267" s="70">
        <f t="shared" si="66"/>
        <v>1.7853372626391223E-5</v>
      </c>
    </row>
    <row r="4268" spans="1:11" x14ac:dyDescent="0.25">
      <c r="A4268" s="65">
        <v>44562</v>
      </c>
      <c r="B4268" s="66" t="s">
        <v>141</v>
      </c>
      <c r="C4268" s="66" t="s">
        <v>137</v>
      </c>
      <c r="D4268" s="67">
        <v>44063.82</v>
      </c>
      <c r="E4268" s="66">
        <v>0.48491085561195202</v>
      </c>
      <c r="F4268" s="67">
        <v>21367.024657730999</v>
      </c>
      <c r="G4268" s="66" t="s">
        <v>82</v>
      </c>
      <c r="H4268" s="68">
        <v>4.1557821467771202E-4</v>
      </c>
      <c r="I4268" s="87">
        <v>8.8796699602345193</v>
      </c>
      <c r="J4268" s="69" t="str">
        <f>_xlfn.XLOOKUP(SimpleBB[[#This Row],[customer_code]],'Input  - indicative charges'!$B$13:$B$69,'Input  - indicative charges'!$E$13:$E$69)</f>
        <v>Major Industrial</v>
      </c>
      <c r="K4268" s="70">
        <f t="shared" si="66"/>
        <v>8.20884232739912</v>
      </c>
    </row>
    <row r="4269" spans="1:11" x14ac:dyDescent="0.25">
      <c r="A4269" s="65">
        <v>44562</v>
      </c>
      <c r="B4269" s="66" t="s">
        <v>141</v>
      </c>
      <c r="C4269" s="66" t="s">
        <v>137</v>
      </c>
      <c r="D4269" s="67">
        <v>44063.82</v>
      </c>
      <c r="E4269" s="66">
        <v>0.48491085561195202</v>
      </c>
      <c r="F4269" s="67">
        <v>21367.024657730999</v>
      </c>
      <c r="G4269" s="66" t="s">
        <v>84</v>
      </c>
      <c r="H4269" s="68">
        <v>3.7599193639530998E-11</v>
      </c>
      <c r="I4269" s="87">
        <v>8.0338289760666301E-7</v>
      </c>
      <c r="J4269" s="69" t="str">
        <f>_xlfn.XLOOKUP(SimpleBB[[#This Row],[customer_code]],'Input  - indicative charges'!$B$13:$B$69,'Input  - indicative charges'!$E$13:$E$69)</f>
        <v>Major Industrial</v>
      </c>
      <c r="K4269" s="70">
        <f t="shared" si="66"/>
        <v>7.4269016354386598E-7</v>
      </c>
    </row>
    <row r="4270" spans="1:11" x14ac:dyDescent="0.25">
      <c r="A4270" s="65">
        <v>44562</v>
      </c>
      <c r="B4270" s="66" t="s">
        <v>141</v>
      </c>
      <c r="C4270" s="66" t="s">
        <v>137</v>
      </c>
      <c r="D4270" s="67">
        <v>44063.82</v>
      </c>
      <c r="E4270" s="66">
        <v>0.48491085561195202</v>
      </c>
      <c r="F4270" s="67">
        <v>21367.024657730999</v>
      </c>
      <c r="G4270" s="66" t="s">
        <v>86</v>
      </c>
      <c r="H4270" s="68">
        <v>4.33076465568207E-5</v>
      </c>
      <c r="I4270" s="87">
        <v>0.92535555184788898</v>
      </c>
      <c r="J4270" s="69" t="str">
        <f>_xlfn.XLOOKUP(SimpleBB[[#This Row],[customer_code]],'Input  - indicative charges'!$B$13:$B$69,'Input  - indicative charges'!$E$13:$E$69)</f>
        <v>North Island generation</v>
      </c>
      <c r="K4270" s="70">
        <f t="shared" si="66"/>
        <v>0.85544821552152639</v>
      </c>
    </row>
    <row r="4271" spans="1:11" x14ac:dyDescent="0.25">
      <c r="A4271" s="65">
        <v>44562</v>
      </c>
      <c r="B4271" s="66" t="s">
        <v>141</v>
      </c>
      <c r="C4271" s="66" t="s">
        <v>137</v>
      </c>
      <c r="D4271" s="67">
        <v>44063.82</v>
      </c>
      <c r="E4271" s="66">
        <v>0.48491085561195202</v>
      </c>
      <c r="F4271" s="67">
        <v>21367.024657730999</v>
      </c>
      <c r="G4271" s="66" t="s">
        <v>88</v>
      </c>
      <c r="H4271" s="68">
        <v>4.3223716949232502E-3</v>
      </c>
      <c r="I4271" s="87">
        <v>92.356222585303897</v>
      </c>
      <c r="J4271" s="69" t="str">
        <f>_xlfn.XLOOKUP(SimpleBB[[#This Row],[customer_code]],'Input  - indicative charges'!$B$13:$B$69,'Input  - indicative charges'!$E$13:$E$69)</f>
        <v>North Island generation</v>
      </c>
      <c r="K4271" s="70">
        <f t="shared" si="66"/>
        <v>85.379036895749024</v>
      </c>
    </row>
    <row r="4272" spans="1:11" x14ac:dyDescent="0.25">
      <c r="A4272" s="65">
        <v>44562</v>
      </c>
      <c r="B4272" s="66" t="s">
        <v>141</v>
      </c>
      <c r="C4272" s="66" t="s">
        <v>137</v>
      </c>
      <c r="D4272" s="67">
        <v>44063.82</v>
      </c>
      <c r="E4272" s="66">
        <v>0.48491085561195202</v>
      </c>
      <c r="F4272" s="67">
        <v>21367.024657730999</v>
      </c>
      <c r="G4272" s="66" t="s">
        <v>90</v>
      </c>
      <c r="H4272" s="68">
        <v>3.0599943625313599E-7</v>
      </c>
      <c r="I4272" s="87">
        <v>6.53829749967257E-3</v>
      </c>
      <c r="J4272" s="69" t="str">
        <f>_xlfn.XLOOKUP(SimpleBB[[#This Row],[customer_code]],'Input  - indicative charges'!$B$13:$B$69,'Input  - indicative charges'!$E$13:$E$69)</f>
        <v>Upper South Island distributor</v>
      </c>
      <c r="K4272" s="70">
        <f t="shared" si="66"/>
        <v>6.0443522681357083E-3</v>
      </c>
    </row>
    <row r="4273" spans="1:11" x14ac:dyDescent="0.25">
      <c r="A4273" s="65">
        <v>44562</v>
      </c>
      <c r="B4273" s="66" t="s">
        <v>141</v>
      </c>
      <c r="C4273" s="66" t="s">
        <v>137</v>
      </c>
      <c r="D4273" s="67">
        <v>44063.82</v>
      </c>
      <c r="E4273" s="66">
        <v>0.48491085561195202</v>
      </c>
      <c r="F4273" s="67">
        <v>21367.024657730999</v>
      </c>
      <c r="G4273" s="66" t="s">
        <v>92</v>
      </c>
      <c r="H4273" s="68">
        <v>4.1037313164120599E-5</v>
      </c>
      <c r="I4273" s="87">
        <v>0.87684528226479697</v>
      </c>
      <c r="J4273" s="69" t="str">
        <f>_xlfn.XLOOKUP(SimpleBB[[#This Row],[customer_code]],'Input  - indicative charges'!$B$13:$B$69,'Input  - indicative charges'!$E$13:$E$69)</f>
        <v>North Island generation</v>
      </c>
      <c r="K4273" s="70">
        <f t="shared" si="66"/>
        <v>0.81060272508657438</v>
      </c>
    </row>
    <row r="4274" spans="1:11" x14ac:dyDescent="0.25">
      <c r="A4274" s="65">
        <v>44562</v>
      </c>
      <c r="B4274" s="66" t="s">
        <v>141</v>
      </c>
      <c r="C4274" s="66" t="s">
        <v>137</v>
      </c>
      <c r="D4274" s="67">
        <v>44063.82</v>
      </c>
      <c r="E4274" s="66">
        <v>0.48491085561195202</v>
      </c>
      <c r="F4274" s="67">
        <v>21367.024657730999</v>
      </c>
      <c r="G4274" s="66" t="s">
        <v>94</v>
      </c>
      <c r="H4274" s="68">
        <v>2.1735105758620299E-4</v>
      </c>
      <c r="I4274" s="87">
        <v>4.6441454068283301</v>
      </c>
      <c r="J4274" s="69" t="str">
        <f>_xlfn.XLOOKUP(SimpleBB[[#This Row],[customer_code]],'Input  - indicative charges'!$B$13:$B$69,'Input  - indicative charges'!$E$13:$E$69)</f>
        <v>North Island generation</v>
      </c>
      <c r="K4274" s="70">
        <f t="shared" si="66"/>
        <v>4.2932966608999674</v>
      </c>
    </row>
    <row r="4275" spans="1:11" x14ac:dyDescent="0.25">
      <c r="A4275" s="65">
        <v>44562</v>
      </c>
      <c r="B4275" s="66" t="s">
        <v>141</v>
      </c>
      <c r="C4275" s="66" t="s">
        <v>137</v>
      </c>
      <c r="D4275" s="67">
        <v>44063.82</v>
      </c>
      <c r="E4275" s="66">
        <v>0.48491085561195202</v>
      </c>
      <c r="F4275" s="67">
        <v>21367.024657730999</v>
      </c>
      <c r="G4275" s="66" t="s">
        <v>96</v>
      </c>
      <c r="H4275" s="68">
        <v>3.1690771712125099E-7</v>
      </c>
      <c r="I4275" s="87">
        <v>6.7713750059550304E-3</v>
      </c>
      <c r="J4275" s="69" t="str">
        <f>_xlfn.XLOOKUP(SimpleBB[[#This Row],[customer_code]],'Input  - indicative charges'!$B$13:$B$69,'Input  - indicative charges'!$E$13:$E$69)</f>
        <v>Upper North Island distributor</v>
      </c>
      <c r="K4275" s="70">
        <f t="shared" si="66"/>
        <v>6.2598215938769056E-3</v>
      </c>
    </row>
    <row r="4276" spans="1:11" x14ac:dyDescent="0.25">
      <c r="A4276" s="65">
        <v>44562</v>
      </c>
      <c r="B4276" s="66" t="s">
        <v>141</v>
      </c>
      <c r="C4276" s="66" t="s">
        <v>137</v>
      </c>
      <c r="D4276" s="67">
        <v>44063.82</v>
      </c>
      <c r="E4276" s="66">
        <v>0.48491085561195202</v>
      </c>
      <c r="F4276" s="67">
        <v>21367.024657730999</v>
      </c>
      <c r="G4276" s="66" t="s">
        <v>98</v>
      </c>
      <c r="H4276" s="68">
        <v>3.3499819994124899E-6</v>
      </c>
      <c r="I4276" s="87">
        <v>7.1579147984401806E-2</v>
      </c>
      <c r="J4276" s="69" t="str">
        <f>_xlfn.XLOOKUP(SimpleBB[[#This Row],[customer_code]],'Input  - indicative charges'!$B$13:$B$69,'Input  - indicative charges'!$E$13:$E$69)</f>
        <v>Major Industrial</v>
      </c>
      <c r="K4276" s="70">
        <f t="shared" si="66"/>
        <v>6.6171596733309732E-2</v>
      </c>
    </row>
    <row r="4277" spans="1:11" x14ac:dyDescent="0.25">
      <c r="A4277" s="65">
        <v>44562</v>
      </c>
      <c r="B4277" s="66" t="s">
        <v>141</v>
      </c>
      <c r="C4277" s="66" t="s">
        <v>137</v>
      </c>
      <c r="D4277" s="67">
        <v>44063.82</v>
      </c>
      <c r="E4277" s="66">
        <v>0.48491085561195202</v>
      </c>
      <c r="F4277" s="67">
        <v>21367.024657730999</v>
      </c>
      <c r="G4277" s="66" t="s">
        <v>100</v>
      </c>
      <c r="H4277" s="68">
        <v>1.67038683571495E-4</v>
      </c>
      <c r="I4277" s="87">
        <v>3.56911967066707</v>
      </c>
      <c r="J4277" s="69" t="str">
        <f>_xlfn.XLOOKUP(SimpleBB[[#This Row],[customer_code]],'Input  - indicative charges'!$B$13:$B$69,'Input  - indicative charges'!$E$13:$E$69)</f>
        <v>North Island generation</v>
      </c>
      <c r="K4277" s="70">
        <f t="shared" si="66"/>
        <v>3.299485313680607</v>
      </c>
    </row>
    <row r="4278" spans="1:11" x14ac:dyDescent="0.25">
      <c r="A4278" s="65">
        <v>44562</v>
      </c>
      <c r="B4278" s="66" t="s">
        <v>141</v>
      </c>
      <c r="C4278" s="66" t="s">
        <v>137</v>
      </c>
      <c r="D4278" s="67">
        <v>44063.82</v>
      </c>
      <c r="E4278" s="66">
        <v>0.48491085561195202</v>
      </c>
      <c r="F4278" s="67">
        <v>21367.024657730999</v>
      </c>
      <c r="G4278" s="66" t="s">
        <v>102</v>
      </c>
      <c r="H4278" s="68">
        <v>1.0457648128941899E-3</v>
      </c>
      <c r="I4278" s="87">
        <v>22.344882543297601</v>
      </c>
      <c r="J4278" s="69" t="str">
        <f>_xlfn.XLOOKUP(SimpleBB[[#This Row],[customer_code]],'Input  - indicative charges'!$B$13:$B$69,'Input  - indicative charges'!$E$13:$E$69)</f>
        <v>Lower North Island distributor</v>
      </c>
      <c r="K4278" s="70">
        <f t="shared" si="66"/>
        <v>20.656805764584817</v>
      </c>
    </row>
    <row r="4279" spans="1:11" x14ac:dyDescent="0.25">
      <c r="A4279" s="65">
        <v>44562</v>
      </c>
      <c r="B4279" s="66" t="s">
        <v>141</v>
      </c>
      <c r="C4279" s="66" t="s">
        <v>137</v>
      </c>
      <c r="D4279" s="67">
        <v>44063.82</v>
      </c>
      <c r="E4279" s="66">
        <v>0.48491085561195202</v>
      </c>
      <c r="F4279" s="67">
        <v>21367.024657730999</v>
      </c>
      <c r="G4279" s="66" t="s">
        <v>104</v>
      </c>
      <c r="H4279" s="68">
        <v>0.41066629180034903</v>
      </c>
      <c r="I4279" s="87">
        <v>8774.7167829970294</v>
      </c>
      <c r="J4279" s="69" t="str">
        <f>_xlfn.XLOOKUP(SimpleBB[[#This Row],[customer_code]],'Input  - indicative charges'!$B$13:$B$69,'Input  - indicative charges'!$E$13:$E$69)</f>
        <v>Lower North Island distributor</v>
      </c>
      <c r="K4279" s="70">
        <f t="shared" si="66"/>
        <v>8111.8179911838843</v>
      </c>
    </row>
    <row r="4280" spans="1:11" x14ac:dyDescent="0.25">
      <c r="A4280" s="65">
        <v>44562</v>
      </c>
      <c r="B4280" s="66" t="s">
        <v>141</v>
      </c>
      <c r="C4280" s="66" t="s">
        <v>137</v>
      </c>
      <c r="D4280" s="67">
        <v>44063.82</v>
      </c>
      <c r="E4280" s="66">
        <v>0.48491085561195202</v>
      </c>
      <c r="F4280" s="67">
        <v>21367.024657730999</v>
      </c>
      <c r="G4280" s="66" t="s">
        <v>106</v>
      </c>
      <c r="H4280" s="68">
        <v>1.8903739008600501E-5</v>
      </c>
      <c r="I4280" s="87">
        <v>0.40391665752007899</v>
      </c>
      <c r="J4280" s="69" t="str">
        <f>_xlfn.XLOOKUP(SimpleBB[[#This Row],[customer_code]],'Input  - indicative charges'!$B$13:$B$69,'Input  - indicative charges'!$E$13:$E$69)</f>
        <v>Upper North Island distributor</v>
      </c>
      <c r="K4280" s="70">
        <f t="shared" si="66"/>
        <v>0.37340218384702539</v>
      </c>
    </row>
    <row r="4281" spans="1:11" x14ac:dyDescent="0.25">
      <c r="A4281" s="65">
        <v>44562</v>
      </c>
      <c r="B4281" s="66" t="s">
        <v>141</v>
      </c>
      <c r="C4281" s="66" t="s">
        <v>137</v>
      </c>
      <c r="D4281" s="67">
        <v>44063.82</v>
      </c>
      <c r="E4281" s="66">
        <v>0.48491085561195202</v>
      </c>
      <c r="F4281" s="67">
        <v>21367.024657730999</v>
      </c>
      <c r="G4281" s="66" t="s">
        <v>108</v>
      </c>
      <c r="H4281" s="68">
        <v>4.9171876736926802E-7</v>
      </c>
      <c r="I4281" s="87">
        <v>1.05065670270482E-2</v>
      </c>
      <c r="J4281" s="69" t="str">
        <f>_xlfn.XLOOKUP(SimpleBB[[#This Row],[customer_code]],'Input  - indicative charges'!$B$13:$B$69,'Input  - indicative charges'!$E$13:$E$69)</f>
        <v>Lower North Island distributor</v>
      </c>
      <c r="K4281" s="70">
        <f t="shared" si="66"/>
        <v>9.7128330797793937E-3</v>
      </c>
    </row>
    <row r="4282" spans="1:11" x14ac:dyDescent="0.25">
      <c r="A4282" s="65">
        <v>44562</v>
      </c>
      <c r="B4282" s="66" t="s">
        <v>141</v>
      </c>
      <c r="C4282" s="66" t="s">
        <v>137</v>
      </c>
      <c r="D4282" s="67">
        <v>44063.82</v>
      </c>
      <c r="E4282" s="66">
        <v>0.48491085561195202</v>
      </c>
      <c r="F4282" s="67">
        <v>21367.024657730999</v>
      </c>
      <c r="G4282" s="66" t="s">
        <v>110</v>
      </c>
      <c r="H4282" s="68">
        <v>1.24348361933616E-7</v>
      </c>
      <c r="I4282" s="87">
        <v>2.6569545155840498E-3</v>
      </c>
      <c r="J4282" s="69" t="str">
        <f>_xlfn.XLOOKUP(SimpleBB[[#This Row],[customer_code]],'Input  - indicative charges'!$B$13:$B$69,'Input  - indicative charges'!$E$13:$E$69)</f>
        <v>Lower South Island distributor</v>
      </c>
      <c r="K4282" s="70">
        <f t="shared" si="66"/>
        <v>2.456231007140331E-3</v>
      </c>
    </row>
    <row r="4283" spans="1:11" x14ac:dyDescent="0.25">
      <c r="A4283" s="65">
        <v>44562</v>
      </c>
      <c r="B4283" s="66" t="s">
        <v>141</v>
      </c>
      <c r="C4283" s="66" t="s">
        <v>137</v>
      </c>
      <c r="D4283" s="67">
        <v>44063.82</v>
      </c>
      <c r="E4283" s="66">
        <v>0.48491085561195202</v>
      </c>
      <c r="F4283" s="67">
        <v>21367.024657730999</v>
      </c>
      <c r="G4283" s="66" t="s">
        <v>112</v>
      </c>
      <c r="H4283" s="68">
        <v>3.5706548784148599E-3</v>
      </c>
      <c r="I4283" s="87">
        <v>76.294270831337997</v>
      </c>
      <c r="J4283" s="69" t="str">
        <f>_xlfn.XLOOKUP(SimpleBB[[#This Row],[customer_code]],'Input  - indicative charges'!$B$13:$B$69,'Input  - indicative charges'!$E$13:$E$69)</f>
        <v>North Island generation</v>
      </c>
      <c r="K4283" s="70">
        <f t="shared" si="66"/>
        <v>70.530508739966578</v>
      </c>
    </row>
    <row r="4284" spans="1:11" x14ac:dyDescent="0.25">
      <c r="A4284" s="65">
        <v>44562</v>
      </c>
      <c r="B4284" s="66" t="s">
        <v>141</v>
      </c>
      <c r="C4284" s="66" t="s">
        <v>137</v>
      </c>
      <c r="D4284" s="67">
        <v>44063.82</v>
      </c>
      <c r="E4284" s="66">
        <v>0.48491085561195202</v>
      </c>
      <c r="F4284" s="67">
        <v>21367.024657730999</v>
      </c>
      <c r="G4284" s="66" t="s">
        <v>114</v>
      </c>
      <c r="H4284" s="68">
        <v>8.6055698672372102E-4</v>
      </c>
      <c r="I4284" s="87">
        <v>18.387542354708401</v>
      </c>
      <c r="J4284" s="69" t="str">
        <f>_xlfn.XLOOKUP(SimpleBB[[#This Row],[customer_code]],'Input  - indicative charges'!$B$13:$B$69,'Input  - indicative charges'!$E$13:$E$69)</f>
        <v>Lower North Island distributor</v>
      </c>
      <c r="K4284" s="70">
        <f t="shared" si="66"/>
        <v>16.99842861887042</v>
      </c>
    </row>
    <row r="4285" spans="1:11" x14ac:dyDescent="0.25">
      <c r="A4285" s="65">
        <v>44562</v>
      </c>
      <c r="B4285" s="66" t="s">
        <v>141</v>
      </c>
      <c r="C4285" s="66" t="s">
        <v>137</v>
      </c>
      <c r="D4285" s="67">
        <v>44063.82</v>
      </c>
      <c r="E4285" s="66">
        <v>0.48491085561195202</v>
      </c>
      <c r="F4285" s="67">
        <v>21367.024657730999</v>
      </c>
      <c r="G4285" s="66" t="s">
        <v>116</v>
      </c>
      <c r="H4285" s="68">
        <v>5.0642821941645795E-7</v>
      </c>
      <c r="I4285" s="87">
        <v>1.08208642516422E-2</v>
      </c>
      <c r="J4285" s="69" t="str">
        <f>_xlfn.XLOOKUP(SimpleBB[[#This Row],[customer_code]],'Input  - indicative charges'!$B$13:$B$69,'Input  - indicative charges'!$E$13:$E$69)</f>
        <v>Major Industrial</v>
      </c>
      <c r="K4285" s="70">
        <f t="shared" si="66"/>
        <v>1.0003386261618952E-2</v>
      </c>
    </row>
    <row r="4286" spans="1:11" x14ac:dyDescent="0.25">
      <c r="A4286" s="65">
        <v>44562</v>
      </c>
      <c r="B4286" s="66" t="s">
        <v>141</v>
      </c>
      <c r="C4286" s="66" t="s">
        <v>137</v>
      </c>
      <c r="D4286" s="67">
        <v>44063.82</v>
      </c>
      <c r="E4286" s="66">
        <v>0.48491085561195202</v>
      </c>
      <c r="F4286" s="67">
        <v>21367.024657730999</v>
      </c>
      <c r="G4286" s="66" t="s">
        <v>118</v>
      </c>
      <c r="H4286" s="68">
        <v>6.9919170485146194E-8</v>
      </c>
      <c r="I4286" s="87">
        <v>1.49396463980422E-3</v>
      </c>
      <c r="J4286" s="69" t="str">
        <f>_xlfn.XLOOKUP(SimpleBB[[#This Row],[customer_code]],'Input  - indicative charges'!$B$13:$B$69,'Input  - indicative charges'!$E$13:$E$69)</f>
        <v>Upper South Island distributor</v>
      </c>
      <c r="K4286" s="70">
        <f t="shared" si="66"/>
        <v>1.3811008996711144E-3</v>
      </c>
    </row>
    <row r="4287" spans="1:11" x14ac:dyDescent="0.25">
      <c r="A4287" s="65">
        <v>44562</v>
      </c>
      <c r="B4287" s="66" t="s">
        <v>141</v>
      </c>
      <c r="C4287" s="66" t="s">
        <v>137</v>
      </c>
      <c r="D4287" s="67">
        <v>44063.82</v>
      </c>
      <c r="E4287" s="66">
        <v>0.48491085561195202</v>
      </c>
      <c r="F4287" s="67">
        <v>21367.024657730999</v>
      </c>
      <c r="G4287" s="66" t="s">
        <v>120</v>
      </c>
      <c r="H4287" s="68">
        <v>2.2400434222618199E-6</v>
      </c>
      <c r="I4287" s="87">
        <v>4.78630630378565E-2</v>
      </c>
      <c r="J4287" s="69" t="str">
        <f>_xlfn.XLOOKUP(SimpleBB[[#This Row],[customer_code]],'Input  - indicative charges'!$B$13:$B$69,'Input  - indicative charges'!$E$13:$E$69)</f>
        <v>Lower North Island distributor</v>
      </c>
      <c r="K4287" s="70">
        <f t="shared" si="66"/>
        <v>4.4247178053197819E-2</v>
      </c>
    </row>
    <row r="4288" spans="1:11" x14ac:dyDescent="0.25">
      <c r="A4288" s="65">
        <v>44562</v>
      </c>
      <c r="B4288" s="66" t="s">
        <v>141</v>
      </c>
      <c r="C4288" s="66" t="s">
        <v>137</v>
      </c>
      <c r="D4288" s="67">
        <v>44063.82</v>
      </c>
      <c r="E4288" s="66">
        <v>0.48491085561195202</v>
      </c>
      <c r="F4288" s="67">
        <v>21367.024657730999</v>
      </c>
      <c r="G4288" s="66" t="s">
        <v>241</v>
      </c>
      <c r="H4288" s="68">
        <v>3.7699510340667702E-4</v>
      </c>
      <c r="I4288" s="87">
        <v>8.0552636703343392</v>
      </c>
      <c r="J4288" s="69" t="str">
        <f>_xlfn.XLOOKUP(SimpleBB[[#This Row],[customer_code]],'Input  - indicative charges'!$B$13:$B$69,'Input  - indicative charges'!$E$13:$E$69)</f>
        <v>North Island generation</v>
      </c>
      <c r="K4288" s="70">
        <f t="shared" si="66"/>
        <v>7.446717014429951</v>
      </c>
    </row>
    <row r="4289" spans="1:11" x14ac:dyDescent="0.25">
      <c r="A4289" s="65">
        <v>44593</v>
      </c>
      <c r="B4289" s="66" t="s">
        <v>141</v>
      </c>
      <c r="C4289" s="66" t="s">
        <v>137</v>
      </c>
      <c r="D4289" s="67">
        <v>716087.36</v>
      </c>
      <c r="E4289" s="66">
        <v>0.61632333436765196</v>
      </c>
      <c r="F4289" s="67">
        <v>441341.34941372898</v>
      </c>
      <c r="G4289" s="66" t="s">
        <v>8</v>
      </c>
      <c r="H4289" s="68">
        <v>4.2469498695344401E-7</v>
      </c>
      <c r="I4289" s="87">
        <v>0.187435458631279</v>
      </c>
      <c r="J4289" s="69" t="str">
        <f>_xlfn.XLOOKUP(SimpleBB[[#This Row],[customer_code]],'Input  - indicative charges'!$B$13:$B$69,'Input  - indicative charges'!$E$13:$E$69)</f>
        <v>Lower South Island distributor</v>
      </c>
      <c r="K4289" s="70">
        <f t="shared" si="66"/>
        <v>0.17327537322426267</v>
      </c>
    </row>
    <row r="4290" spans="1:11" x14ac:dyDescent="0.25">
      <c r="A4290" s="65">
        <v>44593</v>
      </c>
      <c r="B4290" s="66" t="s">
        <v>141</v>
      </c>
      <c r="C4290" s="66" t="s">
        <v>137</v>
      </c>
      <c r="D4290" s="67">
        <v>716087.36</v>
      </c>
      <c r="E4290" s="66">
        <v>0.61632333436765196</v>
      </c>
      <c r="F4290" s="67">
        <v>441341.34941372898</v>
      </c>
      <c r="G4290" s="66" t="s">
        <v>10</v>
      </c>
      <c r="H4290" s="68">
        <v>2.6917653440445001E-8</v>
      </c>
      <c r="I4290" s="87">
        <v>1.18798734924571E-2</v>
      </c>
      <c r="J4290" s="69" t="str">
        <f>_xlfn.XLOOKUP(SimpleBB[[#This Row],[customer_code]],'Input  - indicative charges'!$B$13:$B$69,'Input  - indicative charges'!$E$13:$E$69)</f>
        <v>Upper South Island distributor</v>
      </c>
      <c r="K4290" s="70">
        <f t="shared" si="66"/>
        <v>1.098239110301945E-2</v>
      </c>
    </row>
    <row r="4291" spans="1:11" x14ac:dyDescent="0.25">
      <c r="A4291" s="65">
        <v>44593</v>
      </c>
      <c r="B4291" s="66" t="s">
        <v>141</v>
      </c>
      <c r="C4291" s="66" t="s">
        <v>137</v>
      </c>
      <c r="D4291" s="67">
        <v>716087.36</v>
      </c>
      <c r="E4291" s="66">
        <v>0.61632333436765196</v>
      </c>
      <c r="F4291" s="67">
        <v>441341.34941372898</v>
      </c>
      <c r="G4291" s="66" t="s">
        <v>12</v>
      </c>
      <c r="H4291" s="68">
        <v>1.5243539699764701E-7</v>
      </c>
      <c r="I4291" s="87">
        <v>6.7276043809359198E-2</v>
      </c>
      <c r="J4291" s="69" t="str">
        <f>_xlfn.XLOOKUP(SimpleBB[[#This Row],[customer_code]],'Input  - indicative charges'!$B$13:$B$69,'Input  - indicative charges'!$E$13:$E$69)</f>
        <v>Lower North Island distributor</v>
      </c>
      <c r="K4291" s="70">
        <f t="shared" si="66"/>
        <v>6.2193576846367359E-2</v>
      </c>
    </row>
    <row r="4292" spans="1:11" x14ac:dyDescent="0.25">
      <c r="A4292" s="65">
        <v>44593</v>
      </c>
      <c r="B4292" s="66" t="s">
        <v>141</v>
      </c>
      <c r="C4292" s="66" t="s">
        <v>137</v>
      </c>
      <c r="D4292" s="67">
        <v>716087.36</v>
      </c>
      <c r="E4292" s="66">
        <v>0.61632333436765196</v>
      </c>
      <c r="F4292" s="67">
        <v>441341.34941372898</v>
      </c>
      <c r="G4292" s="66" t="s">
        <v>14</v>
      </c>
      <c r="H4292" s="68">
        <v>8.2558847021277698E-7</v>
      </c>
      <c r="I4292" s="87">
        <v>0.36436632950412401</v>
      </c>
      <c r="J4292" s="69" t="str">
        <f>_xlfn.XLOOKUP(SimpleBB[[#This Row],[customer_code]],'Input  - indicative charges'!$B$13:$B$69,'Input  - indicative charges'!$E$13:$E$69)</f>
        <v>Upper North Island distributor</v>
      </c>
      <c r="K4292" s="70">
        <f t="shared" si="66"/>
        <v>0.33683974311062265</v>
      </c>
    </row>
    <row r="4293" spans="1:11" x14ac:dyDescent="0.25">
      <c r="A4293" s="65">
        <v>44593</v>
      </c>
      <c r="B4293" s="66" t="s">
        <v>141</v>
      </c>
      <c r="C4293" s="66" t="s">
        <v>137</v>
      </c>
      <c r="D4293" s="67">
        <v>716087.36</v>
      </c>
      <c r="E4293" s="66">
        <v>0.61632333436765196</v>
      </c>
      <c r="F4293" s="67">
        <v>441341.34941372898</v>
      </c>
      <c r="G4293" s="66" t="s">
        <v>16</v>
      </c>
      <c r="H4293" s="68">
        <v>4.8240779730704897E-2</v>
      </c>
      <c r="I4293" s="87">
        <v>21290.6508231197</v>
      </c>
      <c r="J4293" s="69" t="str">
        <f>_xlfn.XLOOKUP(SimpleBB[[#This Row],[customer_code]],'Input  - indicative charges'!$B$13:$B$69,'Input  - indicative charges'!$E$13:$E$69)</f>
        <v>South Island generation</v>
      </c>
      <c r="K4293" s="70">
        <f t="shared" si="66"/>
        <v>19682.217519048882</v>
      </c>
    </row>
    <row r="4294" spans="1:11" x14ac:dyDescent="0.25">
      <c r="A4294" s="65">
        <v>44593</v>
      </c>
      <c r="B4294" s="66" t="s">
        <v>141</v>
      </c>
      <c r="C4294" s="66" t="s">
        <v>137</v>
      </c>
      <c r="D4294" s="67">
        <v>716087.36</v>
      </c>
      <c r="E4294" s="66">
        <v>0.61632333436765196</v>
      </c>
      <c r="F4294" s="67">
        <v>441341.34941372898</v>
      </c>
      <c r="G4294" s="66" t="s">
        <v>19</v>
      </c>
      <c r="H4294" s="68">
        <v>4.8542916423010798E-5</v>
      </c>
      <c r="I4294" s="87">
        <v>21.423996238609501</v>
      </c>
      <c r="J4294" s="69" t="str">
        <f>_xlfn.XLOOKUP(SimpleBB[[#This Row],[customer_code]],'Input  - indicative charges'!$B$13:$B$69,'Input  - indicative charges'!$E$13:$E$69)</f>
        <v>Lower South Island distributor</v>
      </c>
      <c r="K4294" s="70">
        <f t="shared" si="66"/>
        <v>19.805489160420603</v>
      </c>
    </row>
    <row r="4295" spans="1:11" x14ac:dyDescent="0.25">
      <c r="A4295" s="65">
        <v>44593</v>
      </c>
      <c r="B4295" s="66" t="s">
        <v>141</v>
      </c>
      <c r="C4295" s="66" t="s">
        <v>137</v>
      </c>
      <c r="D4295" s="67">
        <v>716087.36</v>
      </c>
      <c r="E4295" s="66">
        <v>0.61632333436765196</v>
      </c>
      <c r="F4295" s="67">
        <v>441341.34941372898</v>
      </c>
      <c r="G4295" s="66" t="s">
        <v>21</v>
      </c>
      <c r="H4295" s="68">
        <v>2.3348169364535501E-7</v>
      </c>
      <c r="I4295" s="87">
        <v>0.103045125736844</v>
      </c>
      <c r="J4295" s="69" t="str">
        <f>_xlfn.XLOOKUP(SimpleBB[[#This Row],[customer_code]],'Input  - indicative charges'!$B$13:$B$69,'Input  - indicative charges'!$E$13:$E$69)</f>
        <v>Upper South Island distributor</v>
      </c>
      <c r="K4295" s="70">
        <f t="shared" si="66"/>
        <v>9.5260431251256689E-2</v>
      </c>
    </row>
    <row r="4296" spans="1:11" x14ac:dyDescent="0.25">
      <c r="A4296" s="65">
        <v>44593</v>
      </c>
      <c r="B4296" s="66" t="s">
        <v>141</v>
      </c>
      <c r="C4296" s="66" t="s">
        <v>137</v>
      </c>
      <c r="D4296" s="67">
        <v>716087.36</v>
      </c>
      <c r="E4296" s="66">
        <v>0.61632333436765196</v>
      </c>
      <c r="F4296" s="67">
        <v>441341.34941372898</v>
      </c>
      <c r="G4296" s="66" t="s">
        <v>23</v>
      </c>
      <c r="H4296" s="68">
        <v>0.20943519248916201</v>
      </c>
      <c r="I4296" s="87">
        <v>92432.410467890993</v>
      </c>
      <c r="J4296" s="69" t="str">
        <f>_xlfn.XLOOKUP(SimpleBB[[#This Row],[customer_code]],'Input  - indicative charges'!$B$13:$B$69,'Input  - indicative charges'!$E$13:$E$69)</f>
        <v>Lower North Island distributor</v>
      </c>
      <c r="K4296" s="70">
        <f t="shared" si="66"/>
        <v>85449.469053499997</v>
      </c>
    </row>
    <row r="4297" spans="1:11" x14ac:dyDescent="0.25">
      <c r="A4297" s="65">
        <v>44593</v>
      </c>
      <c r="B4297" s="66" t="s">
        <v>141</v>
      </c>
      <c r="C4297" s="66" t="s">
        <v>137</v>
      </c>
      <c r="D4297" s="67">
        <v>716087.36</v>
      </c>
      <c r="E4297" s="66">
        <v>0.61632333436765196</v>
      </c>
      <c r="F4297" s="67">
        <v>441341.34941372898</v>
      </c>
      <c r="G4297" s="66" t="s">
        <v>25</v>
      </c>
      <c r="H4297" s="68">
        <v>0.23549231438099399</v>
      </c>
      <c r="I4297" s="87">
        <v>103932.49580547</v>
      </c>
      <c r="J4297" s="69" t="str">
        <f>_xlfn.XLOOKUP(SimpleBB[[#This Row],[customer_code]],'Input  - indicative charges'!$B$13:$B$69,'Input  - indicative charges'!$E$13:$E$69)</f>
        <v>North Island generation</v>
      </c>
      <c r="K4297" s="70">
        <f t="shared" si="66"/>
        <v>96080.763652350986</v>
      </c>
    </row>
    <row r="4298" spans="1:11" x14ac:dyDescent="0.25">
      <c r="A4298" s="65">
        <v>44593</v>
      </c>
      <c r="B4298" s="66" t="s">
        <v>141</v>
      </c>
      <c r="C4298" s="66" t="s">
        <v>137</v>
      </c>
      <c r="D4298" s="67">
        <v>716087.36</v>
      </c>
      <c r="E4298" s="66">
        <v>0.61632333436765196</v>
      </c>
      <c r="F4298" s="67">
        <v>441341.34941372898</v>
      </c>
      <c r="G4298" s="66" t="s">
        <v>27</v>
      </c>
      <c r="H4298" s="68">
        <v>9.0547658063583398E-6</v>
      </c>
      <c r="I4298" s="87">
        <v>3.9962425596034898</v>
      </c>
      <c r="J4298" s="69" t="str">
        <f>_xlfn.XLOOKUP(SimpleBB[[#This Row],[customer_code]],'Input  - indicative charges'!$B$13:$B$69,'Input  - indicative charges'!$E$13:$E$69)</f>
        <v>Lower North Island distributor</v>
      </c>
      <c r="K4298" s="70">
        <f t="shared" si="66"/>
        <v>3.6943405803069438</v>
      </c>
    </row>
    <row r="4299" spans="1:11" x14ac:dyDescent="0.25">
      <c r="A4299" s="65">
        <v>44593</v>
      </c>
      <c r="B4299" s="66" t="s">
        <v>141</v>
      </c>
      <c r="C4299" s="66" t="s">
        <v>137</v>
      </c>
      <c r="D4299" s="67">
        <v>716087.36</v>
      </c>
      <c r="E4299" s="66">
        <v>0.61632333436765196</v>
      </c>
      <c r="F4299" s="67">
        <v>441341.34941372898</v>
      </c>
      <c r="G4299" s="66" t="s">
        <v>29</v>
      </c>
      <c r="H4299" s="68">
        <v>2.1105197051129302E-5</v>
      </c>
      <c r="I4299" s="87">
        <v>9.3145961461880802</v>
      </c>
      <c r="J4299" s="69" t="str">
        <f>_xlfn.XLOOKUP(SimpleBB[[#This Row],[customer_code]],'Input  - indicative charges'!$B$13:$B$69,'Input  - indicative charges'!$E$13:$E$69)</f>
        <v>Lower North Island distributor</v>
      </c>
      <c r="K4299" s="70">
        <f t="shared" si="66"/>
        <v>8.6109113795754197</v>
      </c>
    </row>
    <row r="4300" spans="1:11" x14ac:dyDescent="0.25">
      <c r="A4300" s="65">
        <v>44593</v>
      </c>
      <c r="B4300" s="66" t="s">
        <v>141</v>
      </c>
      <c r="C4300" s="66" t="s">
        <v>137</v>
      </c>
      <c r="D4300" s="67">
        <v>716087.36</v>
      </c>
      <c r="E4300" s="66">
        <v>0.61632333436765196</v>
      </c>
      <c r="F4300" s="67">
        <v>441341.34941372898</v>
      </c>
      <c r="G4300" s="66" t="s">
        <v>31</v>
      </c>
      <c r="H4300" s="68">
        <v>5.1918360839905902E-5</v>
      </c>
      <c r="I4300" s="87">
        <v>22.913719432432998</v>
      </c>
      <c r="J4300" s="69" t="str">
        <f>_xlfn.XLOOKUP(SimpleBB[[#This Row],[customer_code]],'Input  - indicative charges'!$B$13:$B$69,'Input  - indicative charges'!$E$13:$E$69)</f>
        <v>Major Industrial</v>
      </c>
      <c r="K4300" s="70">
        <f t="shared" si="66"/>
        <v>21.182669040340777</v>
      </c>
    </row>
    <row r="4301" spans="1:11" x14ac:dyDescent="0.25">
      <c r="A4301" s="65">
        <v>44593</v>
      </c>
      <c r="B4301" s="66" t="s">
        <v>141</v>
      </c>
      <c r="C4301" s="66" t="s">
        <v>137</v>
      </c>
      <c r="D4301" s="67">
        <v>716087.36</v>
      </c>
      <c r="E4301" s="66">
        <v>0.61632333436765196</v>
      </c>
      <c r="F4301" s="67">
        <v>441341.34941372898</v>
      </c>
      <c r="G4301" s="66" t="s">
        <v>34</v>
      </c>
      <c r="H4301" s="68">
        <v>8.1599001328456605E-8</v>
      </c>
      <c r="I4301" s="87">
        <v>3.6013013357113703E-2</v>
      </c>
      <c r="J4301" s="69" t="str">
        <f>_xlfn.XLOOKUP(SimpleBB[[#This Row],[customer_code]],'Input  - indicative charges'!$B$13:$B$69,'Input  - indicative charges'!$E$13:$E$69)</f>
        <v>Major Industrial</v>
      </c>
      <c r="K4301" s="70">
        <f t="shared" si="66"/>
        <v>3.3292357678489343E-2</v>
      </c>
    </row>
    <row r="4302" spans="1:11" x14ac:dyDescent="0.25">
      <c r="A4302" s="65">
        <v>44593</v>
      </c>
      <c r="B4302" s="66" t="s">
        <v>141</v>
      </c>
      <c r="C4302" s="66" t="s">
        <v>137</v>
      </c>
      <c r="D4302" s="67">
        <v>716087.36</v>
      </c>
      <c r="E4302" s="66">
        <v>0.61632333436765196</v>
      </c>
      <c r="F4302" s="67">
        <v>441341.34941372898</v>
      </c>
      <c r="G4302" s="66" t="s">
        <v>36</v>
      </c>
      <c r="H4302" s="68">
        <v>2.6533503879063698E-7</v>
      </c>
      <c r="I4302" s="87">
        <v>0.11710332406660399</v>
      </c>
      <c r="J4302" s="69" t="str">
        <f>_xlfn.XLOOKUP(SimpleBB[[#This Row],[customer_code]],'Input  - indicative charges'!$B$13:$B$69,'Input  - indicative charges'!$E$13:$E$69)</f>
        <v>Upper South Island distributor</v>
      </c>
      <c r="K4302" s="70">
        <f t="shared" ref="K4302:K4365" si="67">I4302*$L$9</f>
        <v>0.1082565824610543</v>
      </c>
    </row>
    <row r="4303" spans="1:11" x14ac:dyDescent="0.25">
      <c r="A4303" s="65">
        <v>44593</v>
      </c>
      <c r="B4303" s="66" t="s">
        <v>141</v>
      </c>
      <c r="C4303" s="66" t="s">
        <v>137</v>
      </c>
      <c r="D4303" s="67">
        <v>716087.36</v>
      </c>
      <c r="E4303" s="66">
        <v>0.61632333436765196</v>
      </c>
      <c r="F4303" s="67">
        <v>441341.34941372898</v>
      </c>
      <c r="G4303" s="66" t="s">
        <v>38</v>
      </c>
      <c r="H4303" s="68">
        <v>7.7491078777354398E-5</v>
      </c>
      <c r="I4303" s="87">
        <v>34.200017275123201</v>
      </c>
      <c r="J4303" s="69" t="str">
        <f>_xlfn.XLOOKUP(SimpleBB[[#This Row],[customer_code]],'Input  - indicative charges'!$B$13:$B$69,'Input  - indicative charges'!$E$13:$E$69)</f>
        <v>North Island generation</v>
      </c>
      <c r="K4303" s="70">
        <f t="shared" si="67"/>
        <v>31.616327032767089</v>
      </c>
    </row>
    <row r="4304" spans="1:11" x14ac:dyDescent="0.25">
      <c r="A4304" s="65">
        <v>44593</v>
      </c>
      <c r="B4304" s="66" t="s">
        <v>141</v>
      </c>
      <c r="C4304" s="66" t="s">
        <v>137</v>
      </c>
      <c r="D4304" s="67">
        <v>716087.36</v>
      </c>
      <c r="E4304" s="66">
        <v>0.61632333436765196</v>
      </c>
      <c r="F4304" s="67">
        <v>441341.34941372898</v>
      </c>
      <c r="G4304" s="66" t="s">
        <v>40</v>
      </c>
      <c r="H4304" s="68">
        <v>5.8561190569702896E-7</v>
      </c>
      <c r="I4304" s="87">
        <v>0.258454748693072</v>
      </c>
      <c r="J4304" s="69" t="str">
        <f>_xlfn.XLOOKUP(SimpleBB[[#This Row],[customer_code]],'Input  - indicative charges'!$B$13:$B$69,'Input  - indicative charges'!$E$13:$E$69)</f>
        <v>North Island generation</v>
      </c>
      <c r="K4304" s="70">
        <f t="shared" si="67"/>
        <v>0.23892940731920609</v>
      </c>
    </row>
    <row r="4305" spans="1:11" x14ac:dyDescent="0.25">
      <c r="A4305" s="65">
        <v>44593</v>
      </c>
      <c r="B4305" s="66" t="s">
        <v>141</v>
      </c>
      <c r="C4305" s="66" t="s">
        <v>137</v>
      </c>
      <c r="D4305" s="67">
        <v>716087.36</v>
      </c>
      <c r="E4305" s="66">
        <v>0.61632333436765196</v>
      </c>
      <c r="F4305" s="67">
        <v>441341.34941372898</v>
      </c>
      <c r="G4305" s="66" t="s">
        <v>42</v>
      </c>
      <c r="H4305" s="68">
        <v>2.2984207442560401E-2</v>
      </c>
      <c r="I4305" s="87">
        <v>10143.8811279047</v>
      </c>
      <c r="J4305" s="69" t="str">
        <f>_xlfn.XLOOKUP(SimpleBB[[#This Row],[customer_code]],'Input  - indicative charges'!$B$13:$B$69,'Input  - indicative charges'!$E$13:$E$69)</f>
        <v>South Island generation</v>
      </c>
      <c r="K4305" s="70">
        <f t="shared" si="67"/>
        <v>9377.5468164641134</v>
      </c>
    </row>
    <row r="4306" spans="1:11" x14ac:dyDescent="0.25">
      <c r="A4306" s="65">
        <v>44593</v>
      </c>
      <c r="B4306" s="66" t="s">
        <v>141</v>
      </c>
      <c r="C4306" s="66" t="s">
        <v>137</v>
      </c>
      <c r="D4306" s="67">
        <v>716087.36</v>
      </c>
      <c r="E4306" s="66">
        <v>0.61632333436765196</v>
      </c>
      <c r="F4306" s="67">
        <v>441341.34941372898</v>
      </c>
      <c r="G4306" s="66" t="s">
        <v>44</v>
      </c>
      <c r="H4306" s="68">
        <v>6.3078809264069497E-8</v>
      </c>
      <c r="I4306" s="87">
        <v>2.7839286800015701E-2</v>
      </c>
      <c r="J4306" s="69" t="str">
        <f>_xlfn.XLOOKUP(SimpleBB[[#This Row],[customer_code]],'Input  - indicative charges'!$B$13:$B$69,'Input  - indicative charges'!$E$13:$E$69)</f>
        <v>Major Industrial</v>
      </c>
      <c r="K4306" s="70">
        <f t="shared" si="67"/>
        <v>2.5736127229050401E-2</v>
      </c>
    </row>
    <row r="4307" spans="1:11" x14ac:dyDescent="0.25">
      <c r="A4307" s="65">
        <v>44593</v>
      </c>
      <c r="B4307" s="66" t="s">
        <v>141</v>
      </c>
      <c r="C4307" s="66" t="s">
        <v>137</v>
      </c>
      <c r="D4307" s="67">
        <v>716087.36</v>
      </c>
      <c r="E4307" s="66">
        <v>0.61632333436765196</v>
      </c>
      <c r="F4307" s="67">
        <v>441341.34941372898</v>
      </c>
      <c r="G4307" s="66" t="s">
        <v>46</v>
      </c>
      <c r="H4307" s="68">
        <v>3.1794633113178302E-7</v>
      </c>
      <c r="I4307" s="87">
        <v>0.14032286282284501</v>
      </c>
      <c r="J4307" s="69" t="str">
        <f>_xlfn.XLOOKUP(SimpleBB[[#This Row],[customer_code]],'Input  - indicative charges'!$B$13:$B$69,'Input  - indicative charges'!$E$13:$E$69)</f>
        <v>Upper South Island distributor</v>
      </c>
      <c r="K4307" s="70">
        <f t="shared" si="67"/>
        <v>0.12972196725784257</v>
      </c>
    </row>
    <row r="4308" spans="1:11" x14ac:dyDescent="0.25">
      <c r="A4308" s="65">
        <v>44593</v>
      </c>
      <c r="B4308" s="66" t="s">
        <v>141</v>
      </c>
      <c r="C4308" s="66" t="s">
        <v>137</v>
      </c>
      <c r="D4308" s="67">
        <v>716087.36</v>
      </c>
      <c r="E4308" s="66">
        <v>0.61632333436765196</v>
      </c>
      <c r="F4308" s="67">
        <v>441341.34941372898</v>
      </c>
      <c r="G4308" s="66" t="s">
        <v>48</v>
      </c>
      <c r="H4308" s="68">
        <v>2.82887432516978E-2</v>
      </c>
      <c r="I4308" s="87">
        <v>12484.992119922799</v>
      </c>
      <c r="J4308" s="69" t="str">
        <f>_xlfn.XLOOKUP(SimpleBB[[#This Row],[customer_code]],'Input  - indicative charges'!$B$13:$B$69,'Input  - indicative charges'!$E$13:$E$69)</f>
        <v>North Island generation</v>
      </c>
      <c r="K4308" s="70">
        <f t="shared" si="67"/>
        <v>11541.795160206606</v>
      </c>
    </row>
    <row r="4309" spans="1:11" x14ac:dyDescent="0.25">
      <c r="A4309" s="65">
        <v>44593</v>
      </c>
      <c r="B4309" s="66" t="s">
        <v>141</v>
      </c>
      <c r="C4309" s="66" t="s">
        <v>137</v>
      </c>
      <c r="D4309" s="67">
        <v>716087.36</v>
      </c>
      <c r="E4309" s="66">
        <v>0.61632333436765196</v>
      </c>
      <c r="F4309" s="67">
        <v>441341.34941372898</v>
      </c>
      <c r="G4309" s="66" t="s">
        <v>50</v>
      </c>
      <c r="H4309" s="68">
        <v>5.9600404737451098E-3</v>
      </c>
      <c r="I4309" s="87">
        <v>2630.41230524311</v>
      </c>
      <c r="J4309" s="69" t="str">
        <f>_xlfn.XLOOKUP(SimpleBB[[#This Row],[customer_code]],'Input  - indicative charges'!$B$13:$B$69,'Input  - indicative charges'!$E$13:$E$69)</f>
        <v>North Island generation</v>
      </c>
      <c r="K4309" s="70">
        <f t="shared" si="67"/>
        <v>2431.6939668353234</v>
      </c>
    </row>
    <row r="4310" spans="1:11" x14ac:dyDescent="0.25">
      <c r="A4310" s="65">
        <v>44593</v>
      </c>
      <c r="B4310" s="66" t="s">
        <v>141</v>
      </c>
      <c r="C4310" s="66" t="s">
        <v>137</v>
      </c>
      <c r="D4310" s="67">
        <v>716087.36</v>
      </c>
      <c r="E4310" s="66">
        <v>0.61632333436765196</v>
      </c>
      <c r="F4310" s="67">
        <v>441341.34941372898</v>
      </c>
      <c r="G4310" s="66" t="s">
        <v>52</v>
      </c>
      <c r="H4310" s="68">
        <v>1.2035396338340901E-2</v>
      </c>
      <c r="I4310" s="87">
        <v>5311.7180606924603</v>
      </c>
      <c r="J4310" s="69" t="str">
        <f>_xlfn.XLOOKUP(SimpleBB[[#This Row],[customer_code]],'Input  - indicative charges'!$B$13:$B$69,'Input  - indicative charges'!$E$13:$E$69)</f>
        <v>North Island generation</v>
      </c>
      <c r="K4310" s="70">
        <f t="shared" si="67"/>
        <v>4910.4365638687595</v>
      </c>
    </row>
    <row r="4311" spans="1:11" x14ac:dyDescent="0.25">
      <c r="A4311" s="65">
        <v>44593</v>
      </c>
      <c r="B4311" s="66" t="s">
        <v>141</v>
      </c>
      <c r="C4311" s="66" t="s">
        <v>137</v>
      </c>
      <c r="D4311" s="67">
        <v>716087.36</v>
      </c>
      <c r="E4311" s="66">
        <v>0.61632333436765196</v>
      </c>
      <c r="F4311" s="67">
        <v>441341.34941372898</v>
      </c>
      <c r="G4311" s="66" t="s">
        <v>54</v>
      </c>
      <c r="H4311" s="68">
        <v>2.46315437651476E-8</v>
      </c>
      <c r="I4311" s="87">
        <v>1.08709187634535E-2</v>
      </c>
      <c r="J4311" s="69" t="str">
        <f>_xlfn.XLOOKUP(SimpleBB[[#This Row],[customer_code]],'Input  - indicative charges'!$B$13:$B$69,'Input  - indicative charges'!$E$13:$E$69)</f>
        <v>Upper South Island distributor</v>
      </c>
      <c r="K4311" s="70">
        <f t="shared" si="67"/>
        <v>1.0049659332248152E-2</v>
      </c>
    </row>
    <row r="4312" spans="1:11" x14ac:dyDescent="0.25">
      <c r="A4312" s="65">
        <v>44593</v>
      </c>
      <c r="B4312" s="66" t="s">
        <v>141</v>
      </c>
      <c r="C4312" s="66" t="s">
        <v>137</v>
      </c>
      <c r="D4312" s="67">
        <v>716087.36</v>
      </c>
      <c r="E4312" s="66">
        <v>0.61632333436765196</v>
      </c>
      <c r="F4312" s="67">
        <v>441341.34941372898</v>
      </c>
      <c r="G4312" s="66" t="s">
        <v>56</v>
      </c>
      <c r="H4312" s="68">
        <v>2.7451225860672601E-6</v>
      </c>
      <c r="I4312" s="87">
        <v>1.2115361064410299</v>
      </c>
      <c r="J4312" s="69" t="str">
        <f>_xlfn.XLOOKUP(SimpleBB[[#This Row],[customer_code]],'Input  - indicative charges'!$B$13:$B$69,'Input  - indicative charges'!$E$13:$E$69)</f>
        <v>Upper North Island distributor</v>
      </c>
      <c r="K4312" s="70">
        <f t="shared" si="67"/>
        <v>1.1200088422501222</v>
      </c>
    </row>
    <row r="4313" spans="1:11" x14ac:dyDescent="0.25">
      <c r="A4313" s="65">
        <v>44593</v>
      </c>
      <c r="B4313" s="66" t="s">
        <v>141</v>
      </c>
      <c r="C4313" s="66" t="s">
        <v>137</v>
      </c>
      <c r="D4313" s="67">
        <v>716087.36</v>
      </c>
      <c r="E4313" s="66">
        <v>0.61632333436765196</v>
      </c>
      <c r="F4313" s="67">
        <v>441341.34941372898</v>
      </c>
      <c r="G4313" s="66" t="s">
        <v>58</v>
      </c>
      <c r="H4313" s="68">
        <v>7.4282055081160998E-3</v>
      </c>
      <c r="I4313" s="87">
        <v>3278.3742426744602</v>
      </c>
      <c r="J4313" s="69" t="str">
        <f>_xlfn.XLOOKUP(SimpleBB[[#This Row],[customer_code]],'Input  - indicative charges'!$B$13:$B$69,'Input  - indicative charges'!$E$13:$E$69)</f>
        <v>North Island generation</v>
      </c>
      <c r="K4313" s="70">
        <f t="shared" si="67"/>
        <v>3030.7046735789254</v>
      </c>
    </row>
    <row r="4314" spans="1:11" x14ac:dyDescent="0.25">
      <c r="A4314" s="65">
        <v>44593</v>
      </c>
      <c r="B4314" s="66" t="s">
        <v>141</v>
      </c>
      <c r="C4314" s="66" t="s">
        <v>137</v>
      </c>
      <c r="D4314" s="67">
        <v>716087.36</v>
      </c>
      <c r="E4314" s="66">
        <v>0.61632333436765196</v>
      </c>
      <c r="F4314" s="67">
        <v>441341.34941372898</v>
      </c>
      <c r="G4314" s="66" t="s">
        <v>60</v>
      </c>
      <c r="H4314" s="68">
        <v>1.9525214734623701E-6</v>
      </c>
      <c r="I4314" s="87">
        <v>0.861728461857169</v>
      </c>
      <c r="J4314" s="69" t="str">
        <f>_xlfn.XLOOKUP(SimpleBB[[#This Row],[customer_code]],'Input  - indicative charges'!$B$13:$B$69,'Input  - indicative charges'!$E$13:$E$69)</f>
        <v>Major Industrial</v>
      </c>
      <c r="K4314" s="70">
        <f t="shared" si="67"/>
        <v>0.79662792694953311</v>
      </c>
    </row>
    <row r="4315" spans="1:11" x14ac:dyDescent="0.25">
      <c r="A4315" s="65">
        <v>44593</v>
      </c>
      <c r="B4315" s="66" t="s">
        <v>141</v>
      </c>
      <c r="C4315" s="66" t="s">
        <v>137</v>
      </c>
      <c r="D4315" s="67">
        <v>716087.36</v>
      </c>
      <c r="E4315" s="66">
        <v>0.61632333436765196</v>
      </c>
      <c r="F4315" s="67">
        <v>441341.34941372898</v>
      </c>
      <c r="G4315" s="66" t="s">
        <v>62</v>
      </c>
      <c r="H4315" s="68">
        <v>9.3056731654792301E-7</v>
      </c>
      <c r="I4315" s="87">
        <v>0.41069783520557301</v>
      </c>
      <c r="J4315" s="69" t="str">
        <f>_xlfn.XLOOKUP(SimpleBB[[#This Row],[customer_code]],'Input  - indicative charges'!$B$13:$B$69,'Input  - indicative charges'!$E$13:$E$69)</f>
        <v>Major Industrial</v>
      </c>
      <c r="K4315" s="70">
        <f t="shared" si="67"/>
        <v>0.37967106756270214</v>
      </c>
    </row>
    <row r="4316" spans="1:11" x14ac:dyDescent="0.25">
      <c r="A4316" s="65">
        <v>44593</v>
      </c>
      <c r="B4316" s="66" t="s">
        <v>141</v>
      </c>
      <c r="C4316" s="66" t="s">
        <v>137</v>
      </c>
      <c r="D4316" s="67">
        <v>716087.36</v>
      </c>
      <c r="E4316" s="66">
        <v>0.61632333436765196</v>
      </c>
      <c r="F4316" s="67">
        <v>441341.34941372898</v>
      </c>
      <c r="G4316" s="66" t="s">
        <v>64</v>
      </c>
      <c r="H4316" s="68">
        <v>6.7121426283920394E-8</v>
      </c>
      <c r="I4316" s="87">
        <v>2.96234608507196E-2</v>
      </c>
      <c r="J4316" s="69" t="str">
        <f>_xlfn.XLOOKUP(SimpleBB[[#This Row],[customer_code]],'Input  - indicative charges'!$B$13:$B$69,'Input  - indicative charges'!$E$13:$E$69)</f>
        <v>Major Industrial</v>
      </c>
      <c r="K4316" s="70">
        <f t="shared" si="67"/>
        <v>2.7385513245924219E-2</v>
      </c>
    </row>
    <row r="4317" spans="1:11" x14ac:dyDescent="0.25">
      <c r="A4317" s="65">
        <v>44593</v>
      </c>
      <c r="B4317" s="66" t="s">
        <v>141</v>
      </c>
      <c r="C4317" s="66" t="s">
        <v>137</v>
      </c>
      <c r="D4317" s="67">
        <v>716087.36</v>
      </c>
      <c r="E4317" s="66">
        <v>0.61632333436765196</v>
      </c>
      <c r="F4317" s="67">
        <v>441341.34941372898</v>
      </c>
      <c r="G4317" s="66" t="s">
        <v>66</v>
      </c>
      <c r="H4317" s="68">
        <v>1.66390972012356E-6</v>
      </c>
      <c r="I4317" s="87">
        <v>0.73435216118195401</v>
      </c>
      <c r="J4317" s="69" t="str">
        <f>_xlfn.XLOOKUP(SimpleBB[[#This Row],[customer_code]],'Input  - indicative charges'!$B$13:$B$69,'Input  - indicative charges'!$E$13:$E$69)</f>
        <v>Upper South Island distributor</v>
      </c>
      <c r="K4317" s="70">
        <f t="shared" si="67"/>
        <v>0.67887445489789766</v>
      </c>
    </row>
    <row r="4318" spans="1:11" x14ac:dyDescent="0.25">
      <c r="A4318" s="65">
        <v>44593</v>
      </c>
      <c r="B4318" s="66" t="s">
        <v>141</v>
      </c>
      <c r="C4318" s="66" t="s">
        <v>137</v>
      </c>
      <c r="D4318" s="67">
        <v>716087.36</v>
      </c>
      <c r="E4318" s="66">
        <v>0.61632333436765196</v>
      </c>
      <c r="F4318" s="67">
        <v>441341.34941372898</v>
      </c>
      <c r="G4318" s="66" t="s">
        <v>68</v>
      </c>
      <c r="H4318" s="68">
        <v>8.0698685026181997E-3</v>
      </c>
      <c r="I4318" s="87">
        <v>3561.5666545368699</v>
      </c>
      <c r="J4318" s="69" t="str">
        <f>_xlfn.XLOOKUP(SimpleBB[[#This Row],[customer_code]],'Input  - indicative charges'!$B$13:$B$69,'Input  - indicative charges'!$E$13:$E$69)</f>
        <v>Major Industrial</v>
      </c>
      <c r="K4318" s="70">
        <f t="shared" si="67"/>
        <v>3292.5029011825327</v>
      </c>
    </row>
    <row r="4319" spans="1:11" x14ac:dyDescent="0.25">
      <c r="A4319" s="65">
        <v>44593</v>
      </c>
      <c r="B4319" s="66" t="s">
        <v>141</v>
      </c>
      <c r="C4319" s="66" t="s">
        <v>137</v>
      </c>
      <c r="D4319" s="67">
        <v>716087.36</v>
      </c>
      <c r="E4319" s="66">
        <v>0.61632333436765196</v>
      </c>
      <c r="F4319" s="67">
        <v>441341.34941372898</v>
      </c>
      <c r="G4319" s="66" t="s">
        <v>70</v>
      </c>
      <c r="H4319" s="68">
        <v>6.1264729693454994E-5</v>
      </c>
      <c r="I4319" s="87">
        <v>27.038658474376799</v>
      </c>
      <c r="J4319" s="69" t="str">
        <f>_xlfn.XLOOKUP(SimpleBB[[#This Row],[customer_code]],'Input  - indicative charges'!$B$13:$B$69,'Input  - indicative charges'!$E$13:$E$69)</f>
        <v>Lower North Island distributor</v>
      </c>
      <c r="K4319" s="70">
        <f t="shared" si="67"/>
        <v>24.995983539312892</v>
      </c>
    </row>
    <row r="4320" spans="1:11" x14ac:dyDescent="0.25">
      <c r="A4320" s="65">
        <v>44593</v>
      </c>
      <c r="B4320" s="66" t="s">
        <v>141</v>
      </c>
      <c r="C4320" s="66" t="s">
        <v>137</v>
      </c>
      <c r="D4320" s="67">
        <v>716087.36</v>
      </c>
      <c r="E4320" s="66">
        <v>0.61632333436765196</v>
      </c>
      <c r="F4320" s="67">
        <v>441341.34941372898</v>
      </c>
      <c r="G4320" s="66" t="s">
        <v>72</v>
      </c>
      <c r="H4320" s="68">
        <v>3.21340282568191E-5</v>
      </c>
      <c r="I4320" s="87">
        <v>14.1820753929634</v>
      </c>
      <c r="J4320" s="69" t="str">
        <f>_xlfn.XLOOKUP(SimpleBB[[#This Row],[customer_code]],'Input  - indicative charges'!$B$13:$B$69,'Input  - indicative charges'!$E$13:$E$69)</f>
        <v>Lower South Island distributor</v>
      </c>
      <c r="K4320" s="70">
        <f t="shared" si="67"/>
        <v>13.110669799381684</v>
      </c>
    </row>
    <row r="4321" spans="1:11" x14ac:dyDescent="0.25">
      <c r="A4321" s="65">
        <v>44593</v>
      </c>
      <c r="B4321" s="66" t="s">
        <v>141</v>
      </c>
      <c r="C4321" s="66" t="s">
        <v>137</v>
      </c>
      <c r="D4321" s="67">
        <v>716087.36</v>
      </c>
      <c r="E4321" s="66">
        <v>0.61632333436765196</v>
      </c>
      <c r="F4321" s="67">
        <v>441341.34941372898</v>
      </c>
      <c r="G4321" s="66" t="s">
        <v>74</v>
      </c>
      <c r="H4321" s="68">
        <v>1.1664187010111799E-8</v>
      </c>
      <c r="I4321" s="87">
        <v>5.1478880348568698E-3</v>
      </c>
      <c r="J4321" s="69" t="str">
        <f>_xlfn.XLOOKUP(SimpleBB[[#This Row],[customer_code]],'Input  - indicative charges'!$B$13:$B$69,'Input  - indicative charges'!$E$13:$E$69)</f>
        <v>Major Industrial</v>
      </c>
      <c r="K4321" s="70">
        <f t="shared" si="67"/>
        <v>4.7589833165520576E-3</v>
      </c>
    </row>
    <row r="4322" spans="1:11" x14ac:dyDescent="0.25">
      <c r="A4322" s="65">
        <v>44593</v>
      </c>
      <c r="B4322" s="66" t="s">
        <v>141</v>
      </c>
      <c r="C4322" s="66" t="s">
        <v>137</v>
      </c>
      <c r="D4322" s="67">
        <v>716087.36</v>
      </c>
      <c r="E4322" s="66">
        <v>0.61632333436765196</v>
      </c>
      <c r="F4322" s="67">
        <v>441341.34941372898</v>
      </c>
      <c r="G4322" s="66" t="s">
        <v>76</v>
      </c>
      <c r="H4322" s="68">
        <v>1.06612384328505E-7</v>
      </c>
      <c r="I4322" s="87">
        <v>4.7052453563757798E-2</v>
      </c>
      <c r="J4322" s="69" t="str">
        <f>_xlfn.XLOOKUP(SimpleBB[[#This Row],[customer_code]],'Input  - indicative charges'!$B$13:$B$69,'Input  - indicative charges'!$E$13:$E$69)</f>
        <v>Lower North Island distributor</v>
      </c>
      <c r="K4322" s="70">
        <f t="shared" si="67"/>
        <v>4.3497807255434923E-2</v>
      </c>
    </row>
    <row r="4323" spans="1:11" x14ac:dyDescent="0.25">
      <c r="A4323" s="65">
        <v>44593</v>
      </c>
      <c r="B4323" s="66" t="s">
        <v>141</v>
      </c>
      <c r="C4323" s="66" t="s">
        <v>137</v>
      </c>
      <c r="D4323" s="67">
        <v>716087.36</v>
      </c>
      <c r="E4323" s="66">
        <v>0.61632333436765196</v>
      </c>
      <c r="F4323" s="67">
        <v>441341.34941372898</v>
      </c>
      <c r="G4323" s="66" t="s">
        <v>78</v>
      </c>
      <c r="H4323" s="68">
        <v>3.7454776790624398E-9</v>
      </c>
      <c r="I4323" s="87">
        <v>1.65303417307642E-3</v>
      </c>
      <c r="J4323" s="69" t="str">
        <f>_xlfn.XLOOKUP(SimpleBB[[#This Row],[customer_code]],'Input  - indicative charges'!$B$13:$B$69,'Input  - indicative charges'!$E$13:$E$69)</f>
        <v>North Island generation</v>
      </c>
      <c r="K4323" s="70">
        <f t="shared" si="67"/>
        <v>1.5281532927861813E-3</v>
      </c>
    </row>
    <row r="4324" spans="1:11" x14ac:dyDescent="0.25">
      <c r="A4324" s="65">
        <v>44593</v>
      </c>
      <c r="B4324" s="66" t="s">
        <v>141</v>
      </c>
      <c r="C4324" s="66" t="s">
        <v>137</v>
      </c>
      <c r="D4324" s="67">
        <v>716087.36</v>
      </c>
      <c r="E4324" s="66">
        <v>0.61632333436765196</v>
      </c>
      <c r="F4324" s="67">
        <v>441341.34941372898</v>
      </c>
      <c r="G4324" s="66" t="s">
        <v>80</v>
      </c>
      <c r="H4324" s="68">
        <v>9.0383910740826697E-10</v>
      </c>
      <c r="I4324" s="87">
        <v>3.9890157131646501E-4</v>
      </c>
      <c r="J4324" s="69" t="str">
        <f>_xlfn.XLOOKUP(SimpleBB[[#This Row],[customer_code]],'Input  - indicative charges'!$B$13:$B$69,'Input  - indicative charges'!$E$13:$E$69)</f>
        <v>Major Industrial</v>
      </c>
      <c r="K4324" s="70">
        <f t="shared" si="67"/>
        <v>3.6876596965346382E-4</v>
      </c>
    </row>
    <row r="4325" spans="1:11" x14ac:dyDescent="0.25">
      <c r="A4325" s="65">
        <v>44593</v>
      </c>
      <c r="B4325" s="66" t="s">
        <v>141</v>
      </c>
      <c r="C4325" s="66" t="s">
        <v>137</v>
      </c>
      <c r="D4325" s="67">
        <v>716087.36</v>
      </c>
      <c r="E4325" s="66">
        <v>0.61632333436765196</v>
      </c>
      <c r="F4325" s="67">
        <v>441341.34941372898</v>
      </c>
      <c r="G4325" s="66" t="s">
        <v>82</v>
      </c>
      <c r="H4325" s="68">
        <v>4.1557821467771202E-4</v>
      </c>
      <c r="I4325" s="87">
        <v>183.41185005281</v>
      </c>
      <c r="J4325" s="69" t="str">
        <f>_xlfn.XLOOKUP(SimpleBB[[#This Row],[customer_code]],'Input  - indicative charges'!$B$13:$B$69,'Input  - indicative charges'!$E$13:$E$69)</f>
        <v>Major Industrial</v>
      </c>
      <c r="K4325" s="70">
        <f t="shared" si="67"/>
        <v>169.55573403094402</v>
      </c>
    </row>
    <row r="4326" spans="1:11" x14ac:dyDescent="0.25">
      <c r="A4326" s="65">
        <v>44593</v>
      </c>
      <c r="B4326" s="66" t="s">
        <v>141</v>
      </c>
      <c r="C4326" s="66" t="s">
        <v>137</v>
      </c>
      <c r="D4326" s="67">
        <v>716087.36</v>
      </c>
      <c r="E4326" s="66">
        <v>0.61632333436765196</v>
      </c>
      <c r="F4326" s="67">
        <v>441341.34941372898</v>
      </c>
      <c r="G4326" s="66" t="s">
        <v>84</v>
      </c>
      <c r="H4326" s="68">
        <v>3.7599193639530998E-11</v>
      </c>
      <c r="I4326" s="87">
        <v>1.6594078857738699E-5</v>
      </c>
      <c r="J4326" s="69" t="str">
        <f>_xlfn.XLOOKUP(SimpleBB[[#This Row],[customer_code]],'Input  - indicative charges'!$B$13:$B$69,'Input  - indicative charges'!$E$13:$E$69)</f>
        <v>Major Industrial</v>
      </c>
      <c r="K4326" s="70">
        <f t="shared" si="67"/>
        <v>1.5340454940512975E-5</v>
      </c>
    </row>
    <row r="4327" spans="1:11" x14ac:dyDescent="0.25">
      <c r="A4327" s="65">
        <v>44593</v>
      </c>
      <c r="B4327" s="66" t="s">
        <v>141</v>
      </c>
      <c r="C4327" s="66" t="s">
        <v>137</v>
      </c>
      <c r="D4327" s="67">
        <v>716087.36</v>
      </c>
      <c r="E4327" s="66">
        <v>0.61632333436765196</v>
      </c>
      <c r="F4327" s="67">
        <v>441341.34941372898</v>
      </c>
      <c r="G4327" s="66" t="s">
        <v>86</v>
      </c>
      <c r="H4327" s="68">
        <v>4.33076465568207E-5</v>
      </c>
      <c r="I4327" s="87">
        <v>19.113455171320101</v>
      </c>
      <c r="J4327" s="69" t="str">
        <f>_xlfn.XLOOKUP(SimpleBB[[#This Row],[customer_code]],'Input  - indicative charges'!$B$13:$B$69,'Input  - indicative charges'!$E$13:$E$69)</f>
        <v>North Island generation</v>
      </c>
      <c r="K4327" s="70">
        <f t="shared" si="67"/>
        <v>17.66950129180637</v>
      </c>
    </row>
    <row r="4328" spans="1:11" x14ac:dyDescent="0.25">
      <c r="A4328" s="65">
        <v>44593</v>
      </c>
      <c r="B4328" s="66" t="s">
        <v>141</v>
      </c>
      <c r="C4328" s="66" t="s">
        <v>137</v>
      </c>
      <c r="D4328" s="67">
        <v>716087.36</v>
      </c>
      <c r="E4328" s="66">
        <v>0.61632333436765196</v>
      </c>
      <c r="F4328" s="67">
        <v>441341.34941372898</v>
      </c>
      <c r="G4328" s="66" t="s">
        <v>88</v>
      </c>
      <c r="H4328" s="68">
        <v>4.3223716949232502E-3</v>
      </c>
      <c r="I4328" s="87">
        <v>1907.64135650513</v>
      </c>
      <c r="J4328" s="69" t="str">
        <f>_xlfn.XLOOKUP(SimpleBB[[#This Row],[customer_code]],'Input  - indicative charges'!$B$13:$B$69,'Input  - indicative charges'!$E$13:$E$69)</f>
        <v>North Island generation</v>
      </c>
      <c r="K4328" s="70">
        <f t="shared" si="67"/>
        <v>1763.5258047769612</v>
      </c>
    </row>
    <row r="4329" spans="1:11" x14ac:dyDescent="0.25">
      <c r="A4329" s="65">
        <v>44593</v>
      </c>
      <c r="B4329" s="66" t="s">
        <v>141</v>
      </c>
      <c r="C4329" s="66" t="s">
        <v>137</v>
      </c>
      <c r="D4329" s="67">
        <v>716087.36</v>
      </c>
      <c r="E4329" s="66">
        <v>0.61632333436765196</v>
      </c>
      <c r="F4329" s="67">
        <v>441341.34941372898</v>
      </c>
      <c r="G4329" s="66" t="s">
        <v>90</v>
      </c>
      <c r="H4329" s="68">
        <v>3.0599943625313599E-7</v>
      </c>
      <c r="I4329" s="87">
        <v>0.13505020411579899</v>
      </c>
      <c r="J4329" s="69" t="str">
        <f>_xlfn.XLOOKUP(SimpleBB[[#This Row],[customer_code]],'Input  - indicative charges'!$B$13:$B$69,'Input  - indicative charges'!$E$13:$E$69)</f>
        <v>Upper South Island distributor</v>
      </c>
      <c r="K4329" s="70">
        <f t="shared" si="67"/>
        <v>0.12484763925171635</v>
      </c>
    </row>
    <row r="4330" spans="1:11" x14ac:dyDescent="0.25">
      <c r="A4330" s="65">
        <v>44593</v>
      </c>
      <c r="B4330" s="66" t="s">
        <v>141</v>
      </c>
      <c r="C4330" s="66" t="s">
        <v>137</v>
      </c>
      <c r="D4330" s="67">
        <v>716087.36</v>
      </c>
      <c r="E4330" s="66">
        <v>0.61632333436765196</v>
      </c>
      <c r="F4330" s="67">
        <v>441341.34941372898</v>
      </c>
      <c r="G4330" s="66" t="s">
        <v>92</v>
      </c>
      <c r="H4330" s="68">
        <v>4.1037313164120599E-5</v>
      </c>
      <c r="I4330" s="87">
        <v>18.1114631681668</v>
      </c>
      <c r="J4330" s="69" t="str">
        <f>_xlfn.XLOOKUP(SimpleBB[[#This Row],[customer_code]],'Input  - indicative charges'!$B$13:$B$69,'Input  - indicative charges'!$E$13:$E$69)</f>
        <v>North Island generation</v>
      </c>
      <c r="K4330" s="70">
        <f t="shared" si="67"/>
        <v>16.743206237594354</v>
      </c>
    </row>
    <row r="4331" spans="1:11" x14ac:dyDescent="0.25">
      <c r="A4331" s="65">
        <v>44593</v>
      </c>
      <c r="B4331" s="66" t="s">
        <v>141</v>
      </c>
      <c r="C4331" s="66" t="s">
        <v>137</v>
      </c>
      <c r="D4331" s="67">
        <v>716087.36</v>
      </c>
      <c r="E4331" s="66">
        <v>0.61632333436765196</v>
      </c>
      <c r="F4331" s="67">
        <v>441341.34941372898</v>
      </c>
      <c r="G4331" s="66" t="s">
        <v>94</v>
      </c>
      <c r="H4331" s="68">
        <v>2.1735105758620299E-4</v>
      </c>
      <c r="I4331" s="87">
        <v>95.926009051596296</v>
      </c>
      <c r="J4331" s="69" t="str">
        <f>_xlfn.XLOOKUP(SimpleBB[[#This Row],[customer_code]],'Input  - indicative charges'!$B$13:$B$69,'Input  - indicative charges'!$E$13:$E$69)</f>
        <v>North Island generation</v>
      </c>
      <c r="K4331" s="70">
        <f t="shared" si="67"/>
        <v>88.679138631005813</v>
      </c>
    </row>
    <row r="4332" spans="1:11" x14ac:dyDescent="0.25">
      <c r="A4332" s="65">
        <v>44593</v>
      </c>
      <c r="B4332" s="66" t="s">
        <v>141</v>
      </c>
      <c r="C4332" s="66" t="s">
        <v>137</v>
      </c>
      <c r="D4332" s="67">
        <v>716087.36</v>
      </c>
      <c r="E4332" s="66">
        <v>0.61632333436765196</v>
      </c>
      <c r="F4332" s="67">
        <v>441341.34941372898</v>
      </c>
      <c r="G4332" s="66" t="s">
        <v>96</v>
      </c>
      <c r="H4332" s="68">
        <v>3.1690771712125099E-7</v>
      </c>
      <c r="I4332" s="87">
        <v>0.13986447951391701</v>
      </c>
      <c r="J4332" s="69" t="str">
        <f>_xlfn.XLOOKUP(SimpleBB[[#This Row],[customer_code]],'Input  - indicative charges'!$B$13:$B$69,'Input  - indicative charges'!$E$13:$E$69)</f>
        <v>Upper North Island distributor</v>
      </c>
      <c r="K4332" s="70">
        <f t="shared" si="67"/>
        <v>0.12929821318529797</v>
      </c>
    </row>
    <row r="4333" spans="1:11" x14ac:dyDescent="0.25">
      <c r="A4333" s="65">
        <v>44593</v>
      </c>
      <c r="B4333" s="66" t="s">
        <v>141</v>
      </c>
      <c r="C4333" s="66" t="s">
        <v>137</v>
      </c>
      <c r="D4333" s="67">
        <v>716087.36</v>
      </c>
      <c r="E4333" s="66">
        <v>0.61632333436765196</v>
      </c>
      <c r="F4333" s="67">
        <v>441341.34941372898</v>
      </c>
      <c r="G4333" s="66" t="s">
        <v>98</v>
      </c>
      <c r="H4333" s="68">
        <v>3.3499819994124899E-6</v>
      </c>
      <c r="I4333" s="87">
        <v>1.4784855761324101</v>
      </c>
      <c r="J4333" s="69" t="str">
        <f>_xlfn.XLOOKUP(SimpleBB[[#This Row],[customer_code]],'Input  - indicative charges'!$B$13:$B$69,'Input  - indicative charges'!$E$13:$E$69)</f>
        <v>Major Industrial</v>
      </c>
      <c r="K4333" s="70">
        <f t="shared" si="67"/>
        <v>1.3667912244662148</v>
      </c>
    </row>
    <row r="4334" spans="1:11" x14ac:dyDescent="0.25">
      <c r="A4334" s="65">
        <v>44593</v>
      </c>
      <c r="B4334" s="66" t="s">
        <v>141</v>
      </c>
      <c r="C4334" s="66" t="s">
        <v>137</v>
      </c>
      <c r="D4334" s="67">
        <v>716087.36</v>
      </c>
      <c r="E4334" s="66">
        <v>0.61632333436765196</v>
      </c>
      <c r="F4334" s="67">
        <v>441341.34941372898</v>
      </c>
      <c r="G4334" s="66" t="s">
        <v>100</v>
      </c>
      <c r="H4334" s="68">
        <v>1.67038683571495E-4</v>
      </c>
      <c r="I4334" s="87">
        <v>73.721078011736694</v>
      </c>
      <c r="J4334" s="69" t="str">
        <f>_xlfn.XLOOKUP(SimpleBB[[#This Row],[customer_code]],'Input  - indicative charges'!$B$13:$B$69,'Input  - indicative charges'!$E$13:$E$69)</f>
        <v>North Island generation</v>
      </c>
      <c r="K4334" s="70">
        <f t="shared" si="67"/>
        <v>68.151711529180972</v>
      </c>
    </row>
    <row r="4335" spans="1:11" x14ac:dyDescent="0.25">
      <c r="A4335" s="65">
        <v>44593</v>
      </c>
      <c r="B4335" s="66" t="s">
        <v>141</v>
      </c>
      <c r="C4335" s="66" t="s">
        <v>137</v>
      </c>
      <c r="D4335" s="67">
        <v>716087.36</v>
      </c>
      <c r="E4335" s="66">
        <v>0.61632333436765196</v>
      </c>
      <c r="F4335" s="67">
        <v>441341.34941372898</v>
      </c>
      <c r="G4335" s="66" t="s">
        <v>102</v>
      </c>
      <c r="H4335" s="68">
        <v>1.0457648128941899E-3</v>
      </c>
      <c r="I4335" s="87">
        <v>461.539253692118</v>
      </c>
      <c r="J4335" s="69" t="str">
        <f>_xlfn.XLOOKUP(SimpleBB[[#This Row],[customer_code]],'Input  - indicative charges'!$B$13:$B$69,'Input  - indicative charges'!$E$13:$E$69)</f>
        <v>Lower North Island distributor</v>
      </c>
      <c r="K4335" s="70">
        <f t="shared" si="67"/>
        <v>426.67159685335832</v>
      </c>
    </row>
    <row r="4336" spans="1:11" x14ac:dyDescent="0.25">
      <c r="A4336" s="65">
        <v>44593</v>
      </c>
      <c r="B4336" s="66" t="s">
        <v>141</v>
      </c>
      <c r="C4336" s="66" t="s">
        <v>137</v>
      </c>
      <c r="D4336" s="67">
        <v>716087.36</v>
      </c>
      <c r="E4336" s="66">
        <v>0.61632333436765196</v>
      </c>
      <c r="F4336" s="67">
        <v>441341.34941372898</v>
      </c>
      <c r="G4336" s="66" t="s">
        <v>104</v>
      </c>
      <c r="H4336" s="68">
        <v>0.41066629180034903</v>
      </c>
      <c r="I4336" s="87">
        <v>181244.015381898</v>
      </c>
      <c r="J4336" s="69" t="str">
        <f>_xlfn.XLOOKUP(SimpleBB[[#This Row],[customer_code]],'Input  - indicative charges'!$B$13:$B$69,'Input  - indicative charges'!$E$13:$E$69)</f>
        <v>Lower North Island distributor</v>
      </c>
      <c r="K4336" s="70">
        <f t="shared" si="67"/>
        <v>167551.67159561947</v>
      </c>
    </row>
    <row r="4337" spans="1:11" x14ac:dyDescent="0.25">
      <c r="A4337" s="65">
        <v>44593</v>
      </c>
      <c r="B4337" s="66" t="s">
        <v>141</v>
      </c>
      <c r="C4337" s="66" t="s">
        <v>137</v>
      </c>
      <c r="D4337" s="67">
        <v>716087.36</v>
      </c>
      <c r="E4337" s="66">
        <v>0.61632333436765196</v>
      </c>
      <c r="F4337" s="67">
        <v>441341.34941372898</v>
      </c>
      <c r="G4337" s="66" t="s">
        <v>106</v>
      </c>
      <c r="H4337" s="68">
        <v>1.8903739008600501E-5</v>
      </c>
      <c r="I4337" s="87">
        <v>8.3430016830207094</v>
      </c>
      <c r="J4337" s="69" t="str">
        <f>_xlfn.XLOOKUP(SimpleBB[[#This Row],[customer_code]],'Input  - indicative charges'!$B$13:$B$69,'Input  - indicative charges'!$E$13:$E$69)</f>
        <v>Upper North Island distributor</v>
      </c>
      <c r="K4337" s="70">
        <f t="shared" si="67"/>
        <v>7.7127174388059938</v>
      </c>
    </row>
    <row r="4338" spans="1:11" x14ac:dyDescent="0.25">
      <c r="A4338" s="65">
        <v>44593</v>
      </c>
      <c r="B4338" s="66" t="s">
        <v>141</v>
      </c>
      <c r="C4338" s="66" t="s">
        <v>137</v>
      </c>
      <c r="D4338" s="67">
        <v>716087.36</v>
      </c>
      <c r="E4338" s="66">
        <v>0.61632333436765196</v>
      </c>
      <c r="F4338" s="67">
        <v>441341.34941372898</v>
      </c>
      <c r="G4338" s="66" t="s">
        <v>108</v>
      </c>
      <c r="H4338" s="68">
        <v>4.9171876736926802E-7</v>
      </c>
      <c r="I4338" s="87">
        <v>0.217015824322808</v>
      </c>
      <c r="J4338" s="69" t="str">
        <f>_xlfn.XLOOKUP(SimpleBB[[#This Row],[customer_code]],'Input  - indicative charges'!$B$13:$B$69,'Input  - indicative charges'!$E$13:$E$69)</f>
        <v>Lower North Island distributor</v>
      </c>
      <c r="K4338" s="70">
        <f t="shared" si="67"/>
        <v>0.20062104699772293</v>
      </c>
    </row>
    <row r="4339" spans="1:11" x14ac:dyDescent="0.25">
      <c r="A4339" s="65">
        <v>44593</v>
      </c>
      <c r="B4339" s="66" t="s">
        <v>141</v>
      </c>
      <c r="C4339" s="66" t="s">
        <v>137</v>
      </c>
      <c r="D4339" s="67">
        <v>716087.36</v>
      </c>
      <c r="E4339" s="66">
        <v>0.61632333436765196</v>
      </c>
      <c r="F4339" s="67">
        <v>441341.34941372898</v>
      </c>
      <c r="G4339" s="66" t="s">
        <v>110</v>
      </c>
      <c r="H4339" s="68">
        <v>1.24348361933616E-7</v>
      </c>
      <c r="I4339" s="87">
        <v>5.4880073853169203E-2</v>
      </c>
      <c r="J4339" s="69" t="str">
        <f>_xlfn.XLOOKUP(SimpleBB[[#This Row],[customer_code]],'Input  - indicative charges'!$B$13:$B$69,'Input  - indicative charges'!$E$13:$E$69)</f>
        <v>Lower South Island distributor</v>
      </c>
      <c r="K4339" s="70">
        <f t="shared" si="67"/>
        <v>5.0734078540548254E-2</v>
      </c>
    </row>
    <row r="4340" spans="1:11" x14ac:dyDescent="0.25">
      <c r="A4340" s="65">
        <v>44593</v>
      </c>
      <c r="B4340" s="66" t="s">
        <v>141</v>
      </c>
      <c r="C4340" s="66" t="s">
        <v>137</v>
      </c>
      <c r="D4340" s="67">
        <v>716087.36</v>
      </c>
      <c r="E4340" s="66">
        <v>0.61632333436765196</v>
      </c>
      <c r="F4340" s="67">
        <v>441341.34941372898</v>
      </c>
      <c r="G4340" s="66" t="s">
        <v>112</v>
      </c>
      <c r="H4340" s="68">
        <v>3.5706548784148599E-3</v>
      </c>
      <c r="I4340" s="87">
        <v>1575.87764233033</v>
      </c>
      <c r="J4340" s="69" t="str">
        <f>_xlfn.XLOOKUP(SimpleBB[[#This Row],[customer_code]],'Input  - indicative charges'!$B$13:$B$69,'Input  - indicative charges'!$E$13:$E$69)</f>
        <v>North Island generation</v>
      </c>
      <c r="K4340" s="70">
        <f t="shared" si="67"/>
        <v>1456.8256648157553</v>
      </c>
    </row>
    <row r="4341" spans="1:11" x14ac:dyDescent="0.25">
      <c r="A4341" s="65">
        <v>44593</v>
      </c>
      <c r="B4341" s="66" t="s">
        <v>141</v>
      </c>
      <c r="C4341" s="66" t="s">
        <v>137</v>
      </c>
      <c r="D4341" s="67">
        <v>716087.36</v>
      </c>
      <c r="E4341" s="66">
        <v>0.61632333436765196</v>
      </c>
      <c r="F4341" s="67">
        <v>441341.34941372898</v>
      </c>
      <c r="G4341" s="66" t="s">
        <v>114</v>
      </c>
      <c r="H4341" s="68">
        <v>8.6055698672372102E-4</v>
      </c>
      <c r="I4341" s="87">
        <v>379.79938176806002</v>
      </c>
      <c r="J4341" s="69" t="str">
        <f>_xlfn.XLOOKUP(SimpleBB[[#This Row],[customer_code]],'Input  - indicative charges'!$B$13:$B$69,'Input  - indicative charges'!$E$13:$E$69)</f>
        <v>Lower North Island distributor</v>
      </c>
      <c r="K4341" s="70">
        <f t="shared" si="67"/>
        <v>351.1068829066399</v>
      </c>
    </row>
    <row r="4342" spans="1:11" x14ac:dyDescent="0.25">
      <c r="A4342" s="65">
        <v>44593</v>
      </c>
      <c r="B4342" s="66" t="s">
        <v>141</v>
      </c>
      <c r="C4342" s="66" t="s">
        <v>137</v>
      </c>
      <c r="D4342" s="67">
        <v>716087.36</v>
      </c>
      <c r="E4342" s="66">
        <v>0.61632333436765196</v>
      </c>
      <c r="F4342" s="67">
        <v>441341.34941372898</v>
      </c>
      <c r="G4342" s="66" t="s">
        <v>116</v>
      </c>
      <c r="H4342" s="68">
        <v>5.0642821941645795E-7</v>
      </c>
      <c r="I4342" s="87">
        <v>0.22350771373845099</v>
      </c>
      <c r="J4342" s="69" t="str">
        <f>_xlfn.XLOOKUP(SimpleBB[[#This Row],[customer_code]],'Input  - indicative charges'!$B$13:$B$69,'Input  - indicative charges'!$E$13:$E$69)</f>
        <v>Major Industrial</v>
      </c>
      <c r="K4342" s="70">
        <f t="shared" si="67"/>
        <v>0.20662249714830003</v>
      </c>
    </row>
    <row r="4343" spans="1:11" x14ac:dyDescent="0.25">
      <c r="A4343" s="65">
        <v>44593</v>
      </c>
      <c r="B4343" s="66" t="s">
        <v>141</v>
      </c>
      <c r="C4343" s="66" t="s">
        <v>137</v>
      </c>
      <c r="D4343" s="67">
        <v>716087.36</v>
      </c>
      <c r="E4343" s="66">
        <v>0.61632333436765196</v>
      </c>
      <c r="F4343" s="67">
        <v>441341.34941372898</v>
      </c>
      <c r="G4343" s="66" t="s">
        <v>118</v>
      </c>
      <c r="H4343" s="68">
        <v>6.9919170485146194E-8</v>
      </c>
      <c r="I4343" s="87">
        <v>3.0858221051803001E-2</v>
      </c>
      <c r="J4343" s="69" t="str">
        <f>_xlfn.XLOOKUP(SimpleBB[[#This Row],[customer_code]],'Input  - indicative charges'!$B$13:$B$69,'Input  - indicative charges'!$E$13:$E$69)</f>
        <v>Upper South Island distributor</v>
      </c>
      <c r="K4343" s="70">
        <f t="shared" si="67"/>
        <v>2.8526991684676192E-2</v>
      </c>
    </row>
    <row r="4344" spans="1:11" x14ac:dyDescent="0.25">
      <c r="A4344" s="65">
        <v>44593</v>
      </c>
      <c r="B4344" s="66" t="s">
        <v>141</v>
      </c>
      <c r="C4344" s="66" t="s">
        <v>137</v>
      </c>
      <c r="D4344" s="67">
        <v>716087.36</v>
      </c>
      <c r="E4344" s="66">
        <v>0.61632333436765196</v>
      </c>
      <c r="F4344" s="67">
        <v>441341.34941372898</v>
      </c>
      <c r="G4344" s="66" t="s">
        <v>120</v>
      </c>
      <c r="H4344" s="68">
        <v>2.2400434222618199E-6</v>
      </c>
      <c r="I4344" s="87">
        <v>0.98862378672637996</v>
      </c>
      <c r="J4344" s="69" t="str">
        <f>_xlfn.XLOOKUP(SimpleBB[[#This Row],[customer_code]],'Input  - indicative charges'!$B$13:$B$69,'Input  - indicative charges'!$E$13:$E$69)</f>
        <v>Lower North Island distributor</v>
      </c>
      <c r="K4344" s="70">
        <f t="shared" si="67"/>
        <v>0.91393675921472795</v>
      </c>
    </row>
    <row r="4345" spans="1:11" x14ac:dyDescent="0.25">
      <c r="A4345" s="65">
        <v>44593</v>
      </c>
      <c r="B4345" s="66" t="s">
        <v>141</v>
      </c>
      <c r="C4345" s="66" t="s">
        <v>137</v>
      </c>
      <c r="D4345" s="67">
        <v>716087.36</v>
      </c>
      <c r="E4345" s="66">
        <v>0.61632333436765196</v>
      </c>
      <c r="F4345" s="67">
        <v>441341.34941372898</v>
      </c>
      <c r="G4345" s="66" t="s">
        <v>241</v>
      </c>
      <c r="H4345" s="68">
        <v>3.7699510340667702E-4</v>
      </c>
      <c r="I4345" s="87">
        <v>166.38352765987099</v>
      </c>
      <c r="J4345" s="69" t="str">
        <f>_xlfn.XLOOKUP(SimpleBB[[#This Row],[customer_code]],'Input  - indicative charges'!$B$13:$B$69,'Input  - indicative charges'!$E$13:$E$69)</f>
        <v>North Island generation</v>
      </c>
      <c r="K4345" s="70">
        <f t="shared" si="67"/>
        <v>153.81384111716008</v>
      </c>
    </row>
    <row r="4346" spans="1:11" x14ac:dyDescent="0.25">
      <c r="A4346" s="65">
        <v>44621</v>
      </c>
      <c r="B4346" s="66" t="s">
        <v>141</v>
      </c>
      <c r="C4346" s="66" t="s">
        <v>137</v>
      </c>
      <c r="D4346" s="67">
        <v>81889.75</v>
      </c>
      <c r="E4346" s="66">
        <v>0.56787028716662102</v>
      </c>
      <c r="F4346" s="67">
        <v>46502.755848502798</v>
      </c>
      <c r="G4346" s="66" t="s">
        <v>8</v>
      </c>
      <c r="H4346" s="68">
        <v>4.2469498695344401E-7</v>
      </c>
      <c r="I4346" s="87">
        <v>1.9749487288379101E-2</v>
      </c>
      <c r="J4346" s="69" t="str">
        <f>_xlfn.XLOOKUP(SimpleBB[[#This Row],[customer_code]],'Input  - indicative charges'!$B$13:$B$69,'Input  - indicative charges'!$E$13:$E$69)</f>
        <v>Lower South Island distributor</v>
      </c>
      <c r="K4346" s="70">
        <f t="shared" si="67"/>
        <v>1.8257483433877033E-2</v>
      </c>
    </row>
    <row r="4347" spans="1:11" x14ac:dyDescent="0.25">
      <c r="A4347" s="65">
        <v>44621</v>
      </c>
      <c r="B4347" s="66" t="s">
        <v>141</v>
      </c>
      <c r="C4347" s="66" t="s">
        <v>137</v>
      </c>
      <c r="D4347" s="67">
        <v>81889.75</v>
      </c>
      <c r="E4347" s="66">
        <v>0.56787028716662102</v>
      </c>
      <c r="F4347" s="67">
        <v>46502.755848502798</v>
      </c>
      <c r="G4347" s="66" t="s">
        <v>10</v>
      </c>
      <c r="H4347" s="68">
        <v>2.6917653440445001E-8</v>
      </c>
      <c r="I4347" s="87">
        <v>1.2517450659556199E-3</v>
      </c>
      <c r="J4347" s="69" t="str">
        <f>_xlfn.XLOOKUP(SimpleBB[[#This Row],[customer_code]],'Input  - indicative charges'!$B$13:$B$69,'Input  - indicative charges'!$E$13:$E$69)</f>
        <v>Upper South Island distributor</v>
      </c>
      <c r="K4347" s="70">
        <f t="shared" si="67"/>
        <v>1.1571801572068919E-3</v>
      </c>
    </row>
    <row r="4348" spans="1:11" x14ac:dyDescent="0.25">
      <c r="A4348" s="65">
        <v>44621</v>
      </c>
      <c r="B4348" s="66" t="s">
        <v>141</v>
      </c>
      <c r="C4348" s="66" t="s">
        <v>137</v>
      </c>
      <c r="D4348" s="67">
        <v>81889.75</v>
      </c>
      <c r="E4348" s="66">
        <v>0.56787028716662102</v>
      </c>
      <c r="F4348" s="67">
        <v>46502.755848502798</v>
      </c>
      <c r="G4348" s="66" t="s">
        <v>12</v>
      </c>
      <c r="H4348" s="68">
        <v>1.5243539699764701E-7</v>
      </c>
      <c r="I4348" s="87">
        <v>7.0886660492511999E-3</v>
      </c>
      <c r="J4348" s="69" t="str">
        <f>_xlfn.XLOOKUP(SimpleBB[[#This Row],[customer_code]],'Input  - indicative charges'!$B$13:$B$69,'Input  - indicative charges'!$E$13:$E$69)</f>
        <v>Lower North Island distributor</v>
      </c>
      <c r="K4348" s="70">
        <f t="shared" si="67"/>
        <v>6.5531424220133415E-3</v>
      </c>
    </row>
    <row r="4349" spans="1:11" x14ac:dyDescent="0.25">
      <c r="A4349" s="65">
        <v>44621</v>
      </c>
      <c r="B4349" s="66" t="s">
        <v>141</v>
      </c>
      <c r="C4349" s="66" t="s">
        <v>137</v>
      </c>
      <c r="D4349" s="67">
        <v>81889.75</v>
      </c>
      <c r="E4349" s="66">
        <v>0.56787028716662102</v>
      </c>
      <c r="F4349" s="67">
        <v>46502.755848502798</v>
      </c>
      <c r="G4349" s="66" t="s">
        <v>14</v>
      </c>
      <c r="H4349" s="68">
        <v>8.2558847021277698E-7</v>
      </c>
      <c r="I4349" s="87">
        <v>3.8392139061643703E-2</v>
      </c>
      <c r="J4349" s="69" t="str">
        <f>_xlfn.XLOOKUP(SimpleBB[[#This Row],[customer_code]],'Input  - indicative charges'!$B$13:$B$69,'Input  - indicative charges'!$E$13:$E$69)</f>
        <v>Upper North Island distributor</v>
      </c>
      <c r="K4349" s="70">
        <f t="shared" si="67"/>
        <v>3.5491748857779677E-2</v>
      </c>
    </row>
    <row r="4350" spans="1:11" x14ac:dyDescent="0.25">
      <c r="A4350" s="65">
        <v>44621</v>
      </c>
      <c r="B4350" s="66" t="s">
        <v>141</v>
      </c>
      <c r="C4350" s="66" t="s">
        <v>137</v>
      </c>
      <c r="D4350" s="67">
        <v>81889.75</v>
      </c>
      <c r="E4350" s="66">
        <v>0.56787028716662102</v>
      </c>
      <c r="F4350" s="67">
        <v>46502.755848502798</v>
      </c>
      <c r="G4350" s="66" t="s">
        <v>16</v>
      </c>
      <c r="H4350" s="68">
        <v>4.8240779730704897E-2</v>
      </c>
      <c r="I4350" s="87">
        <v>2243.3292017583699</v>
      </c>
      <c r="J4350" s="69" t="str">
        <f>_xlfn.XLOOKUP(SimpleBB[[#This Row],[customer_code]],'Input  - indicative charges'!$B$13:$B$69,'Input  - indicative charges'!$E$13:$E$69)</f>
        <v>South Island generation</v>
      </c>
      <c r="K4350" s="70">
        <f t="shared" si="67"/>
        <v>2073.8536216044486</v>
      </c>
    </row>
    <row r="4351" spans="1:11" x14ac:dyDescent="0.25">
      <c r="A4351" s="65">
        <v>44621</v>
      </c>
      <c r="B4351" s="66" t="s">
        <v>141</v>
      </c>
      <c r="C4351" s="66" t="s">
        <v>137</v>
      </c>
      <c r="D4351" s="67">
        <v>81889.75</v>
      </c>
      <c r="E4351" s="66">
        <v>0.56787028716662102</v>
      </c>
      <c r="F4351" s="67">
        <v>46502.755848502798</v>
      </c>
      <c r="G4351" s="66" t="s">
        <v>19</v>
      </c>
      <c r="H4351" s="68">
        <v>4.8542916423010798E-5</v>
      </c>
      <c r="I4351" s="87">
        <v>2.2573793905935502</v>
      </c>
      <c r="J4351" s="69" t="str">
        <f>_xlfn.XLOOKUP(SimpleBB[[#This Row],[customer_code]],'Input  - indicative charges'!$B$13:$B$69,'Input  - indicative charges'!$E$13:$E$69)</f>
        <v>Lower South Island distributor</v>
      </c>
      <c r="K4351" s="70">
        <f t="shared" si="67"/>
        <v>2.0868423684086297</v>
      </c>
    </row>
    <row r="4352" spans="1:11" x14ac:dyDescent="0.25">
      <c r="A4352" s="65">
        <v>44621</v>
      </c>
      <c r="B4352" s="66" t="s">
        <v>141</v>
      </c>
      <c r="C4352" s="66" t="s">
        <v>137</v>
      </c>
      <c r="D4352" s="67">
        <v>81889.75</v>
      </c>
      <c r="E4352" s="66">
        <v>0.56787028716662102</v>
      </c>
      <c r="F4352" s="67">
        <v>46502.755848502798</v>
      </c>
      <c r="G4352" s="66" t="s">
        <v>21</v>
      </c>
      <c r="H4352" s="68">
        <v>2.3348169364535501E-7</v>
      </c>
      <c r="I4352" s="87">
        <v>1.0857542194684801E-2</v>
      </c>
      <c r="J4352" s="69" t="str">
        <f>_xlfn.XLOOKUP(SimpleBB[[#This Row],[customer_code]],'Input  - indicative charges'!$B$13:$B$69,'Input  - indicative charges'!$E$13:$E$69)</f>
        <v>Upper South Island distributor</v>
      </c>
      <c r="K4352" s="70">
        <f t="shared" si="67"/>
        <v>1.003729331589894E-2</v>
      </c>
    </row>
    <row r="4353" spans="1:11" x14ac:dyDescent="0.25">
      <c r="A4353" s="65">
        <v>44621</v>
      </c>
      <c r="B4353" s="66" t="s">
        <v>141</v>
      </c>
      <c r="C4353" s="66" t="s">
        <v>137</v>
      </c>
      <c r="D4353" s="67">
        <v>81889.75</v>
      </c>
      <c r="E4353" s="66">
        <v>0.56787028716662102</v>
      </c>
      <c r="F4353" s="67">
        <v>46502.755848502798</v>
      </c>
      <c r="G4353" s="66" t="s">
        <v>23</v>
      </c>
      <c r="H4353" s="68">
        <v>0.20943519248916201</v>
      </c>
      <c r="I4353" s="87">
        <v>9739.3136224077098</v>
      </c>
      <c r="J4353" s="69" t="str">
        <f>_xlfn.XLOOKUP(SimpleBB[[#This Row],[customer_code]],'Input  - indicative charges'!$B$13:$B$69,'Input  - indicative charges'!$E$13:$E$69)</f>
        <v>Lower North Island distributor</v>
      </c>
      <c r="K4353" s="70">
        <f t="shared" si="67"/>
        <v>9003.542953900931</v>
      </c>
    </row>
    <row r="4354" spans="1:11" x14ac:dyDescent="0.25">
      <c r="A4354" s="65">
        <v>44621</v>
      </c>
      <c r="B4354" s="66" t="s">
        <v>141</v>
      </c>
      <c r="C4354" s="66" t="s">
        <v>137</v>
      </c>
      <c r="D4354" s="67">
        <v>81889.75</v>
      </c>
      <c r="E4354" s="66">
        <v>0.56787028716662102</v>
      </c>
      <c r="F4354" s="67">
        <v>46502.755848502798</v>
      </c>
      <c r="G4354" s="66" t="s">
        <v>25</v>
      </c>
      <c r="H4354" s="68">
        <v>0.23549231438099399</v>
      </c>
      <c r="I4354" s="87">
        <v>10951.041599858199</v>
      </c>
      <c r="J4354" s="69" t="str">
        <f>_xlfn.XLOOKUP(SimpleBB[[#This Row],[customer_code]],'Input  - indicative charges'!$B$13:$B$69,'Input  - indicative charges'!$E$13:$E$69)</f>
        <v>North Island generation</v>
      </c>
      <c r="K4354" s="70">
        <f t="shared" si="67"/>
        <v>10123.729171984942</v>
      </c>
    </row>
    <row r="4355" spans="1:11" x14ac:dyDescent="0.25">
      <c r="A4355" s="65">
        <v>44621</v>
      </c>
      <c r="B4355" s="66" t="s">
        <v>141</v>
      </c>
      <c r="C4355" s="66" t="s">
        <v>137</v>
      </c>
      <c r="D4355" s="67">
        <v>81889.75</v>
      </c>
      <c r="E4355" s="66">
        <v>0.56787028716662102</v>
      </c>
      <c r="F4355" s="67">
        <v>46502.755848502798</v>
      </c>
      <c r="G4355" s="66" t="s">
        <v>27</v>
      </c>
      <c r="H4355" s="68">
        <v>9.0547658063583398E-6</v>
      </c>
      <c r="I4355" s="87">
        <v>0.42107156355845399</v>
      </c>
      <c r="J4355" s="69" t="str">
        <f>_xlfn.XLOOKUP(SimpleBB[[#This Row],[customer_code]],'Input  - indicative charges'!$B$13:$B$69,'Input  - indicative charges'!$E$13:$E$69)</f>
        <v>Lower North Island distributor</v>
      </c>
      <c r="K4355" s="70">
        <f t="shared" si="67"/>
        <v>0.38926109745991921</v>
      </c>
    </row>
    <row r="4356" spans="1:11" x14ac:dyDescent="0.25">
      <c r="A4356" s="65">
        <v>44621</v>
      </c>
      <c r="B4356" s="66" t="s">
        <v>141</v>
      </c>
      <c r="C4356" s="66" t="s">
        <v>137</v>
      </c>
      <c r="D4356" s="67">
        <v>81889.75</v>
      </c>
      <c r="E4356" s="66">
        <v>0.56787028716662102</v>
      </c>
      <c r="F4356" s="67">
        <v>46502.755848502798</v>
      </c>
      <c r="G4356" s="66" t="s">
        <v>29</v>
      </c>
      <c r="H4356" s="68">
        <v>2.1105197051129302E-5</v>
      </c>
      <c r="I4356" s="87">
        <v>0.98144982560320904</v>
      </c>
      <c r="J4356" s="69" t="str">
        <f>_xlfn.XLOOKUP(SimpleBB[[#This Row],[customer_code]],'Input  - indicative charges'!$B$13:$B$69,'Input  - indicative charges'!$E$13:$E$69)</f>
        <v>Lower North Island distributor</v>
      </c>
      <c r="K4356" s="70">
        <f t="shared" si="67"/>
        <v>0.90730476545969818</v>
      </c>
    </row>
    <row r="4357" spans="1:11" x14ac:dyDescent="0.25">
      <c r="A4357" s="65">
        <v>44621</v>
      </c>
      <c r="B4357" s="66" t="s">
        <v>141</v>
      </c>
      <c r="C4357" s="66" t="s">
        <v>137</v>
      </c>
      <c r="D4357" s="67">
        <v>81889.75</v>
      </c>
      <c r="E4357" s="66">
        <v>0.56787028716662102</v>
      </c>
      <c r="F4357" s="67">
        <v>46502.755848502798</v>
      </c>
      <c r="G4357" s="66" t="s">
        <v>31</v>
      </c>
      <c r="H4357" s="68">
        <v>5.1918360839905902E-5</v>
      </c>
      <c r="I4357" s="87">
        <v>2.4143468581926202</v>
      </c>
      <c r="J4357" s="69" t="str">
        <f>_xlfn.XLOOKUP(SimpleBB[[#This Row],[customer_code]],'Input  - indicative charges'!$B$13:$B$69,'Input  - indicative charges'!$E$13:$E$69)</f>
        <v>Major Industrial</v>
      </c>
      <c r="K4357" s="70">
        <f t="shared" si="67"/>
        <v>2.231951499471184</v>
      </c>
    </row>
    <row r="4358" spans="1:11" x14ac:dyDescent="0.25">
      <c r="A4358" s="65">
        <v>44621</v>
      </c>
      <c r="B4358" s="66" t="s">
        <v>141</v>
      </c>
      <c r="C4358" s="66" t="s">
        <v>137</v>
      </c>
      <c r="D4358" s="67">
        <v>81889.75</v>
      </c>
      <c r="E4358" s="66">
        <v>0.56787028716662102</v>
      </c>
      <c r="F4358" s="67">
        <v>46502.755848502798</v>
      </c>
      <c r="G4358" s="66" t="s">
        <v>34</v>
      </c>
      <c r="H4358" s="68">
        <v>8.1599001328456605E-8</v>
      </c>
      <c r="I4358" s="87">
        <v>3.79457843625887E-3</v>
      </c>
      <c r="J4358" s="69" t="str">
        <f>_xlfn.XLOOKUP(SimpleBB[[#This Row],[customer_code]],'Input  - indicative charges'!$B$13:$B$69,'Input  - indicative charges'!$E$13:$E$69)</f>
        <v>Major Industrial</v>
      </c>
      <c r="K4358" s="70">
        <f t="shared" si="67"/>
        <v>3.5079114676211578E-3</v>
      </c>
    </row>
    <row r="4359" spans="1:11" x14ac:dyDescent="0.25">
      <c r="A4359" s="65">
        <v>44621</v>
      </c>
      <c r="B4359" s="66" t="s">
        <v>141</v>
      </c>
      <c r="C4359" s="66" t="s">
        <v>137</v>
      </c>
      <c r="D4359" s="67">
        <v>81889.75</v>
      </c>
      <c r="E4359" s="66">
        <v>0.56787028716662102</v>
      </c>
      <c r="F4359" s="67">
        <v>46502.755848502798</v>
      </c>
      <c r="G4359" s="66" t="s">
        <v>36</v>
      </c>
      <c r="H4359" s="68">
        <v>2.6533503879063698E-7</v>
      </c>
      <c r="I4359" s="87">
        <v>1.2338810526934E-2</v>
      </c>
      <c r="J4359" s="69" t="str">
        <f>_xlfn.XLOOKUP(SimpleBB[[#This Row],[customer_code]],'Input  - indicative charges'!$B$13:$B$69,'Input  - indicative charges'!$E$13:$E$69)</f>
        <v>Upper South Island distributor</v>
      </c>
      <c r="K4359" s="70">
        <f t="shared" si="67"/>
        <v>1.1406657069107847E-2</v>
      </c>
    </row>
    <row r="4360" spans="1:11" x14ac:dyDescent="0.25">
      <c r="A4360" s="65">
        <v>44621</v>
      </c>
      <c r="B4360" s="66" t="s">
        <v>141</v>
      </c>
      <c r="C4360" s="66" t="s">
        <v>137</v>
      </c>
      <c r="D4360" s="67">
        <v>81889.75</v>
      </c>
      <c r="E4360" s="66">
        <v>0.56787028716662102</v>
      </c>
      <c r="F4360" s="67">
        <v>46502.755848502798</v>
      </c>
      <c r="G4360" s="66" t="s">
        <v>38</v>
      </c>
      <c r="H4360" s="68">
        <v>7.7491078777354398E-5</v>
      </c>
      <c r="I4360" s="87">
        <v>3.6035487168204101</v>
      </c>
      <c r="J4360" s="69" t="str">
        <f>_xlfn.XLOOKUP(SimpleBB[[#This Row],[customer_code]],'Input  - indicative charges'!$B$13:$B$69,'Input  - indicative charges'!$E$13:$E$69)</f>
        <v>North Island generation</v>
      </c>
      <c r="K4360" s="70">
        <f t="shared" si="67"/>
        <v>3.3313133672705684</v>
      </c>
    </row>
    <row r="4361" spans="1:11" x14ac:dyDescent="0.25">
      <c r="A4361" s="65">
        <v>44621</v>
      </c>
      <c r="B4361" s="66" t="s">
        <v>141</v>
      </c>
      <c r="C4361" s="66" t="s">
        <v>137</v>
      </c>
      <c r="D4361" s="67">
        <v>81889.75</v>
      </c>
      <c r="E4361" s="66">
        <v>0.56787028716662102</v>
      </c>
      <c r="F4361" s="67">
        <v>46502.755848502798</v>
      </c>
      <c r="G4361" s="66" t="s">
        <v>40</v>
      </c>
      <c r="H4361" s="68">
        <v>5.8561190569702896E-7</v>
      </c>
      <c r="I4361" s="87">
        <v>2.7232567472605398E-2</v>
      </c>
      <c r="J4361" s="69" t="str">
        <f>_xlfn.XLOOKUP(SimpleBB[[#This Row],[customer_code]],'Input  - indicative charges'!$B$13:$B$69,'Input  - indicative charges'!$E$13:$E$69)</f>
        <v>North Island generation</v>
      </c>
      <c r="K4361" s="70">
        <f t="shared" si="67"/>
        <v>2.5175243399133226E-2</v>
      </c>
    </row>
    <row r="4362" spans="1:11" x14ac:dyDescent="0.25">
      <c r="A4362" s="65">
        <v>44621</v>
      </c>
      <c r="B4362" s="66" t="s">
        <v>141</v>
      </c>
      <c r="C4362" s="66" t="s">
        <v>137</v>
      </c>
      <c r="D4362" s="67">
        <v>81889.75</v>
      </c>
      <c r="E4362" s="66">
        <v>0.56787028716662102</v>
      </c>
      <c r="F4362" s="67">
        <v>46502.755848502798</v>
      </c>
      <c r="G4362" s="66" t="s">
        <v>42</v>
      </c>
      <c r="H4362" s="68">
        <v>2.2984207442560401E-2</v>
      </c>
      <c r="I4362" s="87">
        <v>1068.8289870727299</v>
      </c>
      <c r="J4362" s="69" t="str">
        <f>_xlfn.XLOOKUP(SimpleBB[[#This Row],[customer_code]],'Input  - indicative charges'!$B$13:$B$69,'Input  - indicative charges'!$E$13:$E$69)</f>
        <v>South Island generation</v>
      </c>
      <c r="K4362" s="70">
        <f t="shared" si="67"/>
        <v>988.0827405889338</v>
      </c>
    </row>
    <row r="4363" spans="1:11" x14ac:dyDescent="0.25">
      <c r="A4363" s="65">
        <v>44621</v>
      </c>
      <c r="B4363" s="66" t="s">
        <v>141</v>
      </c>
      <c r="C4363" s="66" t="s">
        <v>137</v>
      </c>
      <c r="D4363" s="67">
        <v>81889.75</v>
      </c>
      <c r="E4363" s="66">
        <v>0.56787028716662102</v>
      </c>
      <c r="F4363" s="67">
        <v>46502.755848502798</v>
      </c>
      <c r="G4363" s="66" t="s">
        <v>44</v>
      </c>
      <c r="H4363" s="68">
        <v>6.3078809264069497E-8</v>
      </c>
      <c r="I4363" s="87">
        <v>2.9333384664213002E-3</v>
      </c>
      <c r="J4363" s="69" t="str">
        <f>_xlfn.XLOOKUP(SimpleBB[[#This Row],[customer_code]],'Input  - indicative charges'!$B$13:$B$69,'Input  - indicative charges'!$E$13:$E$69)</f>
        <v>Major Industrial</v>
      </c>
      <c r="K4363" s="70">
        <f t="shared" si="67"/>
        <v>2.7117351288483294E-3</v>
      </c>
    </row>
    <row r="4364" spans="1:11" x14ac:dyDescent="0.25">
      <c r="A4364" s="65">
        <v>44621</v>
      </c>
      <c r="B4364" s="66" t="s">
        <v>141</v>
      </c>
      <c r="C4364" s="66" t="s">
        <v>137</v>
      </c>
      <c r="D4364" s="67">
        <v>81889.75</v>
      </c>
      <c r="E4364" s="66">
        <v>0.56787028716662102</v>
      </c>
      <c r="F4364" s="67">
        <v>46502.755848502798</v>
      </c>
      <c r="G4364" s="66" t="s">
        <v>46</v>
      </c>
      <c r="H4364" s="68">
        <v>3.1794633113178302E-7</v>
      </c>
      <c r="I4364" s="87">
        <v>1.4785380609548499E-2</v>
      </c>
      <c r="J4364" s="69" t="str">
        <f>_xlfn.XLOOKUP(SimpleBB[[#This Row],[customer_code]],'Input  - indicative charges'!$B$13:$B$69,'Input  - indicative charges'!$E$13:$E$69)</f>
        <v>Upper South Island distributor</v>
      </c>
      <c r="K4364" s="70">
        <f t="shared" si="67"/>
        <v>1.3668397442461075E-2</v>
      </c>
    </row>
    <row r="4365" spans="1:11" x14ac:dyDescent="0.25">
      <c r="A4365" s="65">
        <v>44621</v>
      </c>
      <c r="B4365" s="66" t="s">
        <v>141</v>
      </c>
      <c r="C4365" s="66" t="s">
        <v>137</v>
      </c>
      <c r="D4365" s="67">
        <v>81889.75</v>
      </c>
      <c r="E4365" s="66">
        <v>0.56787028716662102</v>
      </c>
      <c r="F4365" s="67">
        <v>46502.755848502798</v>
      </c>
      <c r="G4365" s="66" t="s">
        <v>48</v>
      </c>
      <c r="H4365" s="68">
        <v>2.82887432516978E-2</v>
      </c>
      <c r="I4365" s="87">
        <v>1315.50452069468</v>
      </c>
      <c r="J4365" s="69" t="str">
        <f>_xlfn.XLOOKUP(SimpleBB[[#This Row],[customer_code]],'Input  - indicative charges'!$B$13:$B$69,'Input  - indicative charges'!$E$13:$E$69)</f>
        <v>North Island generation</v>
      </c>
      <c r="K4365" s="70">
        <f t="shared" si="67"/>
        <v>1216.1228108390389</v>
      </c>
    </row>
    <row r="4366" spans="1:11" x14ac:dyDescent="0.25">
      <c r="A4366" s="65">
        <v>44621</v>
      </c>
      <c r="B4366" s="66" t="s">
        <v>141</v>
      </c>
      <c r="C4366" s="66" t="s">
        <v>137</v>
      </c>
      <c r="D4366" s="67">
        <v>81889.75</v>
      </c>
      <c r="E4366" s="66">
        <v>0.56787028716662102</v>
      </c>
      <c r="F4366" s="67">
        <v>46502.755848502798</v>
      </c>
      <c r="G4366" s="66" t="s">
        <v>50</v>
      </c>
      <c r="H4366" s="68">
        <v>5.9600404737451098E-3</v>
      </c>
      <c r="I4366" s="87">
        <v>277.15830699776399</v>
      </c>
      <c r="J4366" s="69" t="str">
        <f>_xlfn.XLOOKUP(SimpleBB[[#This Row],[customer_code]],'Input  - indicative charges'!$B$13:$B$69,'Input  - indicative charges'!$E$13:$E$69)</f>
        <v>North Island generation</v>
      </c>
      <c r="K4366" s="70">
        <f t="shared" ref="K4366:K4429" si="68">I4366*$L$9</f>
        <v>256.21997800168651</v>
      </c>
    </row>
    <row r="4367" spans="1:11" x14ac:dyDescent="0.25">
      <c r="A4367" s="65">
        <v>44621</v>
      </c>
      <c r="B4367" s="66" t="s">
        <v>141</v>
      </c>
      <c r="C4367" s="66" t="s">
        <v>137</v>
      </c>
      <c r="D4367" s="67">
        <v>81889.75</v>
      </c>
      <c r="E4367" s="66">
        <v>0.56787028716662102</v>
      </c>
      <c r="F4367" s="67">
        <v>46502.755848502798</v>
      </c>
      <c r="G4367" s="66" t="s">
        <v>52</v>
      </c>
      <c r="H4367" s="68">
        <v>1.2035396338340901E-2</v>
      </c>
      <c r="I4367" s="87">
        <v>559.67909746183602</v>
      </c>
      <c r="J4367" s="69" t="str">
        <f>_xlfn.XLOOKUP(SimpleBB[[#This Row],[customer_code]],'Input  - indicative charges'!$B$13:$B$69,'Input  - indicative charges'!$E$13:$E$69)</f>
        <v>North Island generation</v>
      </c>
      <c r="K4367" s="70">
        <f t="shared" si="68"/>
        <v>517.39732282616478</v>
      </c>
    </row>
    <row r="4368" spans="1:11" x14ac:dyDescent="0.25">
      <c r="A4368" s="65">
        <v>44621</v>
      </c>
      <c r="B4368" s="66" t="s">
        <v>141</v>
      </c>
      <c r="C4368" s="66" t="s">
        <v>137</v>
      </c>
      <c r="D4368" s="67">
        <v>81889.75</v>
      </c>
      <c r="E4368" s="66">
        <v>0.56787028716662102</v>
      </c>
      <c r="F4368" s="67">
        <v>46502.755848502798</v>
      </c>
      <c r="G4368" s="66" t="s">
        <v>54</v>
      </c>
      <c r="H4368" s="68">
        <v>2.46315437651476E-8</v>
      </c>
      <c r="I4368" s="87">
        <v>1.1454346658823699E-3</v>
      </c>
      <c r="J4368" s="69" t="str">
        <f>_xlfn.XLOOKUP(SimpleBB[[#This Row],[customer_code]],'Input  - indicative charges'!$B$13:$B$69,'Input  - indicative charges'!$E$13:$E$69)</f>
        <v>Upper South Island distributor</v>
      </c>
      <c r="K4368" s="70">
        <f t="shared" si="68"/>
        <v>1.0589011315367779E-3</v>
      </c>
    </row>
    <row r="4369" spans="1:11" x14ac:dyDescent="0.25">
      <c r="A4369" s="65">
        <v>44621</v>
      </c>
      <c r="B4369" s="66" t="s">
        <v>141</v>
      </c>
      <c r="C4369" s="66" t="s">
        <v>137</v>
      </c>
      <c r="D4369" s="67">
        <v>81889.75</v>
      </c>
      <c r="E4369" s="66">
        <v>0.56787028716662102</v>
      </c>
      <c r="F4369" s="67">
        <v>46502.755848502798</v>
      </c>
      <c r="G4369" s="66" t="s">
        <v>56</v>
      </c>
      <c r="H4369" s="68">
        <v>2.7451225860672601E-6</v>
      </c>
      <c r="I4369" s="87">
        <v>0.12765576539409601</v>
      </c>
      <c r="J4369" s="69" t="str">
        <f>_xlfn.XLOOKUP(SimpleBB[[#This Row],[customer_code]],'Input  - indicative charges'!$B$13:$B$69,'Input  - indicative charges'!$E$13:$E$69)</f>
        <v>Upper North Island distributor</v>
      </c>
      <c r="K4369" s="70">
        <f t="shared" si="68"/>
        <v>0.11801182420026692</v>
      </c>
    </row>
    <row r="4370" spans="1:11" x14ac:dyDescent="0.25">
      <c r="A4370" s="65">
        <v>44621</v>
      </c>
      <c r="B4370" s="66" t="s">
        <v>141</v>
      </c>
      <c r="C4370" s="66" t="s">
        <v>137</v>
      </c>
      <c r="D4370" s="67">
        <v>81889.75</v>
      </c>
      <c r="E4370" s="66">
        <v>0.56787028716662102</v>
      </c>
      <c r="F4370" s="67">
        <v>46502.755848502798</v>
      </c>
      <c r="G4370" s="66" t="s">
        <v>58</v>
      </c>
      <c r="H4370" s="68">
        <v>7.4282055081160998E-3</v>
      </c>
      <c r="I4370" s="87">
        <v>345.432027136427</v>
      </c>
      <c r="J4370" s="69" t="str">
        <f>_xlfn.XLOOKUP(SimpleBB[[#This Row],[customer_code]],'Input  - indicative charges'!$B$13:$B$69,'Input  - indicative charges'!$E$13:$E$69)</f>
        <v>North Island generation</v>
      </c>
      <c r="K4370" s="70">
        <f t="shared" si="68"/>
        <v>319.33586026229892</v>
      </c>
    </row>
    <row r="4371" spans="1:11" x14ac:dyDescent="0.25">
      <c r="A4371" s="65">
        <v>44621</v>
      </c>
      <c r="B4371" s="66" t="s">
        <v>141</v>
      </c>
      <c r="C4371" s="66" t="s">
        <v>137</v>
      </c>
      <c r="D4371" s="67">
        <v>81889.75</v>
      </c>
      <c r="E4371" s="66">
        <v>0.56787028716662102</v>
      </c>
      <c r="F4371" s="67">
        <v>46502.755848502798</v>
      </c>
      <c r="G4371" s="66" t="s">
        <v>60</v>
      </c>
      <c r="H4371" s="68">
        <v>1.9525214734623701E-6</v>
      </c>
      <c r="I4371" s="87">
        <v>9.0797629369380004E-2</v>
      </c>
      <c r="J4371" s="69" t="str">
        <f>_xlfn.XLOOKUP(SimpleBB[[#This Row],[customer_code]],'Input  - indicative charges'!$B$13:$B$69,'Input  - indicative charges'!$E$13:$E$69)</f>
        <v>Major Industrial</v>
      </c>
      <c r="K4371" s="70">
        <f t="shared" si="68"/>
        <v>8.3938189880108899E-2</v>
      </c>
    </row>
    <row r="4372" spans="1:11" x14ac:dyDescent="0.25">
      <c r="A4372" s="65">
        <v>44621</v>
      </c>
      <c r="B4372" s="66" t="s">
        <v>141</v>
      </c>
      <c r="C4372" s="66" t="s">
        <v>137</v>
      </c>
      <c r="D4372" s="67">
        <v>81889.75</v>
      </c>
      <c r="E4372" s="66">
        <v>0.56787028716662102</v>
      </c>
      <c r="F4372" s="67">
        <v>46502.755848502798</v>
      </c>
      <c r="G4372" s="66" t="s">
        <v>62</v>
      </c>
      <c r="H4372" s="68">
        <v>9.3056731654792301E-7</v>
      </c>
      <c r="I4372" s="87">
        <v>4.3273944722024497E-2</v>
      </c>
      <c r="J4372" s="69" t="str">
        <f>_xlfn.XLOOKUP(SimpleBB[[#This Row],[customer_code]],'Input  - indicative charges'!$B$13:$B$69,'Input  - indicative charges'!$E$13:$E$69)</f>
        <v>Major Industrial</v>
      </c>
      <c r="K4372" s="70">
        <f t="shared" si="68"/>
        <v>4.0004751381356812E-2</v>
      </c>
    </row>
    <row r="4373" spans="1:11" x14ac:dyDescent="0.25">
      <c r="A4373" s="65">
        <v>44621</v>
      </c>
      <c r="B4373" s="66" t="s">
        <v>141</v>
      </c>
      <c r="C4373" s="66" t="s">
        <v>137</v>
      </c>
      <c r="D4373" s="67">
        <v>81889.75</v>
      </c>
      <c r="E4373" s="66">
        <v>0.56787028716662102</v>
      </c>
      <c r="F4373" s="67">
        <v>46502.755848502798</v>
      </c>
      <c r="G4373" s="66" t="s">
        <v>64</v>
      </c>
      <c r="H4373" s="68">
        <v>6.7121426283920394E-8</v>
      </c>
      <c r="I4373" s="87">
        <v>3.1213312986844298E-3</v>
      </c>
      <c r="J4373" s="69" t="str">
        <f>_xlfn.XLOOKUP(SimpleBB[[#This Row],[customer_code]],'Input  - indicative charges'!$B$13:$B$69,'Input  - indicative charges'!$E$13:$E$69)</f>
        <v>Major Industrial</v>
      </c>
      <c r="K4373" s="70">
        <f t="shared" si="68"/>
        <v>2.885525768099573E-3</v>
      </c>
    </row>
    <row r="4374" spans="1:11" x14ac:dyDescent="0.25">
      <c r="A4374" s="65">
        <v>44621</v>
      </c>
      <c r="B4374" s="66" t="s">
        <v>141</v>
      </c>
      <c r="C4374" s="66" t="s">
        <v>137</v>
      </c>
      <c r="D4374" s="67">
        <v>81889.75</v>
      </c>
      <c r="E4374" s="66">
        <v>0.56787028716662102</v>
      </c>
      <c r="F4374" s="67">
        <v>46502.755848502798</v>
      </c>
      <c r="G4374" s="66" t="s">
        <v>66</v>
      </c>
      <c r="H4374" s="68">
        <v>1.66390972012356E-6</v>
      </c>
      <c r="I4374" s="87">
        <v>7.7376387468856694E-2</v>
      </c>
      <c r="J4374" s="69" t="str">
        <f>_xlfn.XLOOKUP(SimpleBB[[#This Row],[customer_code]],'Input  - indicative charges'!$B$13:$B$69,'Input  - indicative charges'!$E$13:$E$69)</f>
        <v>Upper South Island distributor</v>
      </c>
      <c r="K4374" s="70">
        <f t="shared" si="68"/>
        <v>7.1530875296046514E-2</v>
      </c>
    </row>
    <row r="4375" spans="1:11" x14ac:dyDescent="0.25">
      <c r="A4375" s="65">
        <v>44621</v>
      </c>
      <c r="B4375" s="66" t="s">
        <v>141</v>
      </c>
      <c r="C4375" s="66" t="s">
        <v>137</v>
      </c>
      <c r="D4375" s="67">
        <v>81889.75</v>
      </c>
      <c r="E4375" s="66">
        <v>0.56787028716662102</v>
      </c>
      <c r="F4375" s="67">
        <v>46502.755848502798</v>
      </c>
      <c r="G4375" s="66" t="s">
        <v>68</v>
      </c>
      <c r="H4375" s="68">
        <v>8.0698685026181997E-3</v>
      </c>
      <c r="I4375" s="87">
        <v>375.27112470677702</v>
      </c>
      <c r="J4375" s="69" t="str">
        <f>_xlfn.XLOOKUP(SimpleBB[[#This Row],[customer_code]],'Input  - indicative charges'!$B$13:$B$69,'Input  - indicative charges'!$E$13:$E$69)</f>
        <v>Major Industrial</v>
      </c>
      <c r="K4375" s="70">
        <f t="shared" si="68"/>
        <v>346.92071963700613</v>
      </c>
    </row>
    <row r="4376" spans="1:11" x14ac:dyDescent="0.25">
      <c r="A4376" s="65">
        <v>44621</v>
      </c>
      <c r="B4376" s="66" t="s">
        <v>141</v>
      </c>
      <c r="C4376" s="66" t="s">
        <v>137</v>
      </c>
      <c r="D4376" s="67">
        <v>81889.75</v>
      </c>
      <c r="E4376" s="66">
        <v>0.56787028716662102</v>
      </c>
      <c r="F4376" s="67">
        <v>46502.755848502798</v>
      </c>
      <c r="G4376" s="66" t="s">
        <v>70</v>
      </c>
      <c r="H4376" s="68">
        <v>6.1264729693454994E-5</v>
      </c>
      <c r="I4376" s="87">
        <v>2.8489787670592599</v>
      </c>
      <c r="J4376" s="69" t="str">
        <f>_xlfn.XLOOKUP(SimpleBB[[#This Row],[customer_code]],'Input  - indicative charges'!$B$13:$B$69,'Input  - indicative charges'!$E$13:$E$69)</f>
        <v>Lower North Island distributor</v>
      </c>
      <c r="K4376" s="70">
        <f t="shared" si="68"/>
        <v>2.6337485061527834</v>
      </c>
    </row>
    <row r="4377" spans="1:11" x14ac:dyDescent="0.25">
      <c r="A4377" s="65">
        <v>44621</v>
      </c>
      <c r="B4377" s="66" t="s">
        <v>141</v>
      </c>
      <c r="C4377" s="66" t="s">
        <v>137</v>
      </c>
      <c r="D4377" s="67">
        <v>81889.75</v>
      </c>
      <c r="E4377" s="66">
        <v>0.56787028716662102</v>
      </c>
      <c r="F4377" s="67">
        <v>46502.755848502798</v>
      </c>
      <c r="G4377" s="66" t="s">
        <v>72</v>
      </c>
      <c r="H4377" s="68">
        <v>3.21340282568191E-5</v>
      </c>
      <c r="I4377" s="87">
        <v>1.49432087045575</v>
      </c>
      <c r="J4377" s="69" t="str">
        <f>_xlfn.XLOOKUP(SimpleBB[[#This Row],[customer_code]],'Input  - indicative charges'!$B$13:$B$69,'Input  - indicative charges'!$E$13:$E$69)</f>
        <v>Lower South Island distributor</v>
      </c>
      <c r="K4377" s="70">
        <f t="shared" si="68"/>
        <v>1.3814302183579228</v>
      </c>
    </row>
    <row r="4378" spans="1:11" x14ac:dyDescent="0.25">
      <c r="A4378" s="65">
        <v>44621</v>
      </c>
      <c r="B4378" s="66" t="s">
        <v>141</v>
      </c>
      <c r="C4378" s="66" t="s">
        <v>137</v>
      </c>
      <c r="D4378" s="67">
        <v>81889.75</v>
      </c>
      <c r="E4378" s="66">
        <v>0.56787028716662102</v>
      </c>
      <c r="F4378" s="67">
        <v>46502.755848502798</v>
      </c>
      <c r="G4378" s="66" t="s">
        <v>74</v>
      </c>
      <c r="H4378" s="68">
        <v>1.1664187010111799E-8</v>
      </c>
      <c r="I4378" s="87">
        <v>5.4241684070251205E-4</v>
      </c>
      <c r="J4378" s="69" t="str">
        <f>_xlfn.XLOOKUP(SimpleBB[[#This Row],[customer_code]],'Input  - indicative charges'!$B$13:$B$69,'Input  - indicative charges'!$E$13:$E$69)</f>
        <v>Major Industrial</v>
      </c>
      <c r="K4378" s="70">
        <f t="shared" si="68"/>
        <v>5.0143916845928472E-4</v>
      </c>
    </row>
    <row r="4379" spans="1:11" x14ac:dyDescent="0.25">
      <c r="A4379" s="65">
        <v>44621</v>
      </c>
      <c r="B4379" s="66" t="s">
        <v>141</v>
      </c>
      <c r="C4379" s="66" t="s">
        <v>137</v>
      </c>
      <c r="D4379" s="67">
        <v>81889.75</v>
      </c>
      <c r="E4379" s="66">
        <v>0.56787028716662102</v>
      </c>
      <c r="F4379" s="67">
        <v>46502.755848502798</v>
      </c>
      <c r="G4379" s="66" t="s">
        <v>76</v>
      </c>
      <c r="H4379" s="68">
        <v>1.06612384328505E-7</v>
      </c>
      <c r="I4379" s="87">
        <v>4.9577696788552497E-3</v>
      </c>
      <c r="J4379" s="69" t="str">
        <f>_xlfn.XLOOKUP(SimpleBB[[#This Row],[customer_code]],'Input  - indicative charges'!$B$13:$B$69,'Input  - indicative charges'!$E$13:$E$69)</f>
        <v>Lower North Island distributor</v>
      </c>
      <c r="K4379" s="70">
        <f t="shared" si="68"/>
        <v>4.5832277293567413E-3</v>
      </c>
    </row>
    <row r="4380" spans="1:11" x14ac:dyDescent="0.25">
      <c r="A4380" s="65">
        <v>44621</v>
      </c>
      <c r="B4380" s="66" t="s">
        <v>141</v>
      </c>
      <c r="C4380" s="66" t="s">
        <v>137</v>
      </c>
      <c r="D4380" s="67">
        <v>81889.75</v>
      </c>
      <c r="E4380" s="66">
        <v>0.56787028716662102</v>
      </c>
      <c r="F4380" s="67">
        <v>46502.755848502798</v>
      </c>
      <c r="G4380" s="66" t="s">
        <v>78</v>
      </c>
      <c r="H4380" s="68">
        <v>3.7454776790624398E-9</v>
      </c>
      <c r="I4380" s="87">
        <v>1.7417503404545801E-4</v>
      </c>
      <c r="J4380" s="69" t="str">
        <f>_xlfn.XLOOKUP(SimpleBB[[#This Row],[customer_code]],'Input  - indicative charges'!$B$13:$B$69,'Input  - indicative charges'!$E$13:$E$69)</f>
        <v>North Island generation</v>
      </c>
      <c r="K4380" s="70">
        <f t="shared" si="68"/>
        <v>1.6101672677604532E-4</v>
      </c>
    </row>
    <row r="4381" spans="1:11" x14ac:dyDescent="0.25">
      <c r="A4381" s="65">
        <v>44621</v>
      </c>
      <c r="B4381" s="66" t="s">
        <v>141</v>
      </c>
      <c r="C4381" s="66" t="s">
        <v>137</v>
      </c>
      <c r="D4381" s="67">
        <v>81889.75</v>
      </c>
      <c r="E4381" s="66">
        <v>0.56787028716662102</v>
      </c>
      <c r="F4381" s="67">
        <v>46502.755848502798</v>
      </c>
      <c r="G4381" s="66" t="s">
        <v>80</v>
      </c>
      <c r="H4381" s="68">
        <v>9.0383910740826697E-10</v>
      </c>
      <c r="I4381" s="87">
        <v>4.2031009338135399E-5</v>
      </c>
      <c r="J4381" s="69" t="str">
        <f>_xlfn.XLOOKUP(SimpleBB[[#This Row],[customer_code]],'Input  - indicative charges'!$B$13:$B$69,'Input  - indicative charges'!$E$13:$E$69)</f>
        <v>Major Industrial</v>
      </c>
      <c r="K4381" s="70">
        <f t="shared" si="68"/>
        <v>3.8855715365921231E-5</v>
      </c>
    </row>
    <row r="4382" spans="1:11" x14ac:dyDescent="0.25">
      <c r="A4382" s="65">
        <v>44621</v>
      </c>
      <c r="B4382" s="66" t="s">
        <v>141</v>
      </c>
      <c r="C4382" s="66" t="s">
        <v>137</v>
      </c>
      <c r="D4382" s="67">
        <v>81889.75</v>
      </c>
      <c r="E4382" s="66">
        <v>0.56787028716662102</v>
      </c>
      <c r="F4382" s="67">
        <v>46502.755848502798</v>
      </c>
      <c r="G4382" s="66" t="s">
        <v>82</v>
      </c>
      <c r="H4382" s="68">
        <v>4.1557821467771202E-4</v>
      </c>
      <c r="I4382" s="87">
        <v>19.3255322531143</v>
      </c>
      <c r="J4382" s="69" t="str">
        <f>_xlfn.XLOOKUP(SimpleBB[[#This Row],[customer_code]],'Input  - indicative charges'!$B$13:$B$69,'Input  - indicative charges'!$E$13:$E$69)</f>
        <v>Major Industrial</v>
      </c>
      <c r="K4382" s="70">
        <f t="shared" si="68"/>
        <v>17.865556700791135</v>
      </c>
    </row>
    <row r="4383" spans="1:11" x14ac:dyDescent="0.25">
      <c r="A4383" s="65">
        <v>44621</v>
      </c>
      <c r="B4383" s="66" t="s">
        <v>141</v>
      </c>
      <c r="C4383" s="66" t="s">
        <v>137</v>
      </c>
      <c r="D4383" s="67">
        <v>81889.75</v>
      </c>
      <c r="E4383" s="66">
        <v>0.56787028716662102</v>
      </c>
      <c r="F4383" s="67">
        <v>46502.755848502798</v>
      </c>
      <c r="G4383" s="66" t="s">
        <v>84</v>
      </c>
      <c r="H4383" s="68">
        <v>3.7599193639530998E-11</v>
      </c>
      <c r="I4383" s="87">
        <v>1.7484661219196901E-6</v>
      </c>
      <c r="J4383" s="69" t="str">
        <f>_xlfn.XLOOKUP(SimpleBB[[#This Row],[customer_code]],'Input  - indicative charges'!$B$13:$B$69,'Input  - indicative charges'!$E$13:$E$69)</f>
        <v>Major Industrial</v>
      </c>
      <c r="K4383" s="70">
        <f t="shared" si="68"/>
        <v>1.6163756957087031E-6</v>
      </c>
    </row>
    <row r="4384" spans="1:11" x14ac:dyDescent="0.25">
      <c r="A4384" s="65">
        <v>44621</v>
      </c>
      <c r="B4384" s="66" t="s">
        <v>141</v>
      </c>
      <c r="C4384" s="66" t="s">
        <v>137</v>
      </c>
      <c r="D4384" s="67">
        <v>81889.75</v>
      </c>
      <c r="E4384" s="66">
        <v>0.56787028716662102</v>
      </c>
      <c r="F4384" s="67">
        <v>46502.755848502798</v>
      </c>
      <c r="G4384" s="66" t="s">
        <v>86</v>
      </c>
      <c r="H4384" s="68">
        <v>4.33076465568207E-5</v>
      </c>
      <c r="I4384" s="87">
        <v>2.0139249142050901</v>
      </c>
      <c r="J4384" s="69" t="str">
        <f>_xlfn.XLOOKUP(SimpleBB[[#This Row],[customer_code]],'Input  - indicative charges'!$B$13:$B$69,'Input  - indicative charges'!$E$13:$E$69)</f>
        <v>North Island generation</v>
      </c>
      <c r="K4384" s="70">
        <f t="shared" si="68"/>
        <v>1.8617800159200695</v>
      </c>
    </row>
    <row r="4385" spans="1:11" x14ac:dyDescent="0.25">
      <c r="A4385" s="65">
        <v>44621</v>
      </c>
      <c r="B4385" s="66" t="s">
        <v>141</v>
      </c>
      <c r="C4385" s="66" t="s">
        <v>137</v>
      </c>
      <c r="D4385" s="67">
        <v>81889.75</v>
      </c>
      <c r="E4385" s="66">
        <v>0.56787028716662102</v>
      </c>
      <c r="F4385" s="67">
        <v>46502.755848502798</v>
      </c>
      <c r="G4385" s="66" t="s">
        <v>88</v>
      </c>
      <c r="H4385" s="68">
        <v>4.3223716949232502E-3</v>
      </c>
      <c r="I4385" s="87">
        <v>201.002195615495</v>
      </c>
      <c r="J4385" s="69" t="str">
        <f>_xlfn.XLOOKUP(SimpleBB[[#This Row],[customer_code]],'Input  - indicative charges'!$B$13:$B$69,'Input  - indicative charges'!$E$13:$E$69)</f>
        <v>North Island generation</v>
      </c>
      <c r="K4385" s="70">
        <f t="shared" si="68"/>
        <v>185.81719125347487</v>
      </c>
    </row>
    <row r="4386" spans="1:11" x14ac:dyDescent="0.25">
      <c r="A4386" s="65">
        <v>44621</v>
      </c>
      <c r="B4386" s="66" t="s">
        <v>141</v>
      </c>
      <c r="C4386" s="66" t="s">
        <v>137</v>
      </c>
      <c r="D4386" s="67">
        <v>81889.75</v>
      </c>
      <c r="E4386" s="66">
        <v>0.56787028716662102</v>
      </c>
      <c r="F4386" s="67">
        <v>46502.755848502798</v>
      </c>
      <c r="G4386" s="66" t="s">
        <v>90</v>
      </c>
      <c r="H4386" s="68">
        <v>3.0599943625313599E-7</v>
      </c>
      <c r="I4386" s="87">
        <v>1.42298170738591E-2</v>
      </c>
      <c r="J4386" s="69" t="str">
        <f>_xlfn.XLOOKUP(SimpleBB[[#This Row],[customer_code]],'Input  - indicative charges'!$B$13:$B$69,'Input  - indicative charges'!$E$13:$E$69)</f>
        <v>Upper South Island distributor</v>
      </c>
      <c r="K4386" s="70">
        <f t="shared" si="68"/>
        <v>1.3154804765283893E-2</v>
      </c>
    </row>
    <row r="4387" spans="1:11" x14ac:dyDescent="0.25">
      <c r="A4387" s="65">
        <v>44621</v>
      </c>
      <c r="B4387" s="66" t="s">
        <v>141</v>
      </c>
      <c r="C4387" s="66" t="s">
        <v>137</v>
      </c>
      <c r="D4387" s="67">
        <v>81889.75</v>
      </c>
      <c r="E4387" s="66">
        <v>0.56787028716662102</v>
      </c>
      <c r="F4387" s="67">
        <v>46502.755848502798</v>
      </c>
      <c r="G4387" s="66" t="s">
        <v>92</v>
      </c>
      <c r="H4387" s="68">
        <v>4.1037313164120599E-5</v>
      </c>
      <c r="I4387" s="87">
        <v>1.9083481547496499</v>
      </c>
      <c r="J4387" s="69" t="str">
        <f>_xlfn.XLOOKUP(SimpleBB[[#This Row],[customer_code]],'Input  - indicative charges'!$B$13:$B$69,'Input  - indicative charges'!$E$13:$E$69)</f>
        <v>North Island generation</v>
      </c>
      <c r="K4387" s="70">
        <f t="shared" si="68"/>
        <v>1.7641792069160642</v>
      </c>
    </row>
    <row r="4388" spans="1:11" x14ac:dyDescent="0.25">
      <c r="A4388" s="65">
        <v>44621</v>
      </c>
      <c r="B4388" s="66" t="s">
        <v>141</v>
      </c>
      <c r="C4388" s="66" t="s">
        <v>137</v>
      </c>
      <c r="D4388" s="67">
        <v>81889.75</v>
      </c>
      <c r="E4388" s="66">
        <v>0.56787028716662102</v>
      </c>
      <c r="F4388" s="67">
        <v>46502.755848502798</v>
      </c>
      <c r="G4388" s="66" t="s">
        <v>94</v>
      </c>
      <c r="H4388" s="68">
        <v>2.1735105758620299E-4</v>
      </c>
      <c r="I4388" s="87">
        <v>10.1074231643451</v>
      </c>
      <c r="J4388" s="69" t="str">
        <f>_xlfn.XLOOKUP(SimpleBB[[#This Row],[customer_code]],'Input  - indicative charges'!$B$13:$B$69,'Input  - indicative charges'!$E$13:$E$69)</f>
        <v>North Island generation</v>
      </c>
      <c r="K4388" s="70">
        <f t="shared" si="68"/>
        <v>9.3438431229958798</v>
      </c>
    </row>
    <row r="4389" spans="1:11" x14ac:dyDescent="0.25">
      <c r="A4389" s="65">
        <v>44621</v>
      </c>
      <c r="B4389" s="66" t="s">
        <v>141</v>
      </c>
      <c r="C4389" s="66" t="s">
        <v>137</v>
      </c>
      <c r="D4389" s="67">
        <v>81889.75</v>
      </c>
      <c r="E4389" s="66">
        <v>0.56787028716662102</v>
      </c>
      <c r="F4389" s="67">
        <v>46502.755848502798</v>
      </c>
      <c r="G4389" s="66" t="s">
        <v>96</v>
      </c>
      <c r="H4389" s="68">
        <v>3.1690771712125099E-7</v>
      </c>
      <c r="I4389" s="87">
        <v>1.4737082195795901E-2</v>
      </c>
      <c r="J4389" s="69" t="str">
        <f>_xlfn.XLOOKUP(SimpleBB[[#This Row],[customer_code]],'Input  - indicative charges'!$B$13:$B$69,'Input  - indicative charges'!$E$13:$E$69)</f>
        <v>Upper North Island distributor</v>
      </c>
      <c r="K4389" s="70">
        <f t="shared" si="68"/>
        <v>1.3623747802898559E-2</v>
      </c>
    </row>
    <row r="4390" spans="1:11" x14ac:dyDescent="0.25">
      <c r="A4390" s="65">
        <v>44621</v>
      </c>
      <c r="B4390" s="66" t="s">
        <v>141</v>
      </c>
      <c r="C4390" s="66" t="s">
        <v>137</v>
      </c>
      <c r="D4390" s="67">
        <v>81889.75</v>
      </c>
      <c r="E4390" s="66">
        <v>0.56787028716662102</v>
      </c>
      <c r="F4390" s="67">
        <v>46502.755848502798</v>
      </c>
      <c r="G4390" s="66" t="s">
        <v>98</v>
      </c>
      <c r="H4390" s="68">
        <v>3.3499819994124899E-6</v>
      </c>
      <c r="I4390" s="87">
        <v>0.15578339501555799</v>
      </c>
      <c r="J4390" s="69" t="str">
        <f>_xlfn.XLOOKUP(SimpleBB[[#This Row],[customer_code]],'Input  - indicative charges'!$B$13:$B$69,'Input  - indicative charges'!$E$13:$E$69)</f>
        <v>Major Industrial</v>
      </c>
      <c r="K4390" s="70">
        <f t="shared" si="68"/>
        <v>0.14401451097129239</v>
      </c>
    </row>
    <row r="4391" spans="1:11" x14ac:dyDescent="0.25">
      <c r="A4391" s="65">
        <v>44621</v>
      </c>
      <c r="B4391" s="66" t="s">
        <v>141</v>
      </c>
      <c r="C4391" s="66" t="s">
        <v>137</v>
      </c>
      <c r="D4391" s="67">
        <v>81889.75</v>
      </c>
      <c r="E4391" s="66">
        <v>0.56787028716662102</v>
      </c>
      <c r="F4391" s="67">
        <v>46502.755848502798</v>
      </c>
      <c r="G4391" s="66" t="s">
        <v>100</v>
      </c>
      <c r="H4391" s="68">
        <v>1.67038683571495E-4</v>
      </c>
      <c r="I4391" s="87">
        <v>7.7677591193805702</v>
      </c>
      <c r="J4391" s="69" t="str">
        <f>_xlfn.XLOOKUP(SimpleBB[[#This Row],[customer_code]],'Input  - indicative charges'!$B$13:$B$69,'Input  - indicative charges'!$E$13:$E$69)</f>
        <v>North Island generation</v>
      </c>
      <c r="K4391" s="70">
        <f t="shared" si="68"/>
        <v>7.1809324145790301</v>
      </c>
    </row>
    <row r="4392" spans="1:11" x14ac:dyDescent="0.25">
      <c r="A4392" s="65">
        <v>44621</v>
      </c>
      <c r="B4392" s="66" t="s">
        <v>141</v>
      </c>
      <c r="C4392" s="66" t="s">
        <v>137</v>
      </c>
      <c r="D4392" s="67">
        <v>81889.75</v>
      </c>
      <c r="E4392" s="66">
        <v>0.56787028716662102</v>
      </c>
      <c r="F4392" s="67">
        <v>46502.755848502798</v>
      </c>
      <c r="G4392" s="66" t="s">
        <v>102</v>
      </c>
      <c r="H4392" s="68">
        <v>1.0457648128941899E-3</v>
      </c>
      <c r="I4392" s="87">
        <v>48.630945768973803</v>
      </c>
      <c r="J4392" s="69" t="str">
        <f>_xlfn.XLOOKUP(SimpleBB[[#This Row],[customer_code]],'Input  - indicative charges'!$B$13:$B$69,'Input  - indicative charges'!$E$13:$E$69)</f>
        <v>Lower North Island distributor</v>
      </c>
      <c r="K4392" s="70">
        <f t="shared" si="68"/>
        <v>44.957049962165492</v>
      </c>
    </row>
    <row r="4393" spans="1:11" x14ac:dyDescent="0.25">
      <c r="A4393" s="65">
        <v>44621</v>
      </c>
      <c r="B4393" s="66" t="s">
        <v>141</v>
      </c>
      <c r="C4393" s="66" t="s">
        <v>137</v>
      </c>
      <c r="D4393" s="67">
        <v>81889.75</v>
      </c>
      <c r="E4393" s="66">
        <v>0.56787028716662102</v>
      </c>
      <c r="F4393" s="67">
        <v>46502.755848502798</v>
      </c>
      <c r="G4393" s="66" t="s">
        <v>104</v>
      </c>
      <c r="H4393" s="68">
        <v>0.41066629180034903</v>
      </c>
      <c r="I4393" s="87">
        <v>19097.114302801601</v>
      </c>
      <c r="J4393" s="69" t="str">
        <f>_xlfn.XLOOKUP(SimpleBB[[#This Row],[customer_code]],'Input  - indicative charges'!$B$13:$B$69,'Input  - indicative charges'!$E$13:$E$69)</f>
        <v>Lower North Island distributor</v>
      </c>
      <c r="K4393" s="70">
        <f t="shared" si="68"/>
        <v>17654.394918060294</v>
      </c>
    </row>
    <row r="4394" spans="1:11" x14ac:dyDescent="0.25">
      <c r="A4394" s="65">
        <v>44621</v>
      </c>
      <c r="B4394" s="66" t="s">
        <v>141</v>
      </c>
      <c r="C4394" s="66" t="s">
        <v>137</v>
      </c>
      <c r="D4394" s="67">
        <v>81889.75</v>
      </c>
      <c r="E4394" s="66">
        <v>0.56787028716662102</v>
      </c>
      <c r="F4394" s="67">
        <v>46502.755848502798</v>
      </c>
      <c r="G4394" s="66" t="s">
        <v>106</v>
      </c>
      <c r="H4394" s="68">
        <v>1.8903739008600501E-5</v>
      </c>
      <c r="I4394" s="87">
        <v>0.87907595974076902</v>
      </c>
      <c r="J4394" s="69" t="str">
        <f>_xlfn.XLOOKUP(SimpleBB[[#This Row],[customer_code]],'Input  - indicative charges'!$B$13:$B$69,'Input  - indicative charges'!$E$13:$E$69)</f>
        <v>Upper North Island distributor</v>
      </c>
      <c r="K4394" s="70">
        <f t="shared" si="68"/>
        <v>0.81266488277549054</v>
      </c>
    </row>
    <row r="4395" spans="1:11" x14ac:dyDescent="0.25">
      <c r="A4395" s="65">
        <v>44621</v>
      </c>
      <c r="B4395" s="66" t="s">
        <v>141</v>
      </c>
      <c r="C4395" s="66" t="s">
        <v>137</v>
      </c>
      <c r="D4395" s="67">
        <v>81889.75</v>
      </c>
      <c r="E4395" s="66">
        <v>0.56787028716662102</v>
      </c>
      <c r="F4395" s="67">
        <v>46502.755848502798</v>
      </c>
      <c r="G4395" s="66" t="s">
        <v>108</v>
      </c>
      <c r="H4395" s="68">
        <v>4.9171876736926802E-7</v>
      </c>
      <c r="I4395" s="87">
        <v>2.2866277785099798E-2</v>
      </c>
      <c r="J4395" s="69" t="str">
        <f>_xlfn.XLOOKUP(SimpleBB[[#This Row],[customer_code]],'Input  - indicative charges'!$B$13:$B$69,'Input  - indicative charges'!$E$13:$E$69)</f>
        <v>Lower North Island distributor</v>
      </c>
      <c r="K4395" s="70">
        <f t="shared" si="68"/>
        <v>2.1138811441527496E-2</v>
      </c>
    </row>
    <row r="4396" spans="1:11" x14ac:dyDescent="0.25">
      <c r="A4396" s="65">
        <v>44621</v>
      </c>
      <c r="B4396" s="66" t="s">
        <v>141</v>
      </c>
      <c r="C4396" s="66" t="s">
        <v>137</v>
      </c>
      <c r="D4396" s="67">
        <v>81889.75</v>
      </c>
      <c r="E4396" s="66">
        <v>0.56787028716662102</v>
      </c>
      <c r="F4396" s="67">
        <v>46502.755848502798</v>
      </c>
      <c r="G4396" s="66" t="s">
        <v>110</v>
      </c>
      <c r="H4396" s="68">
        <v>1.24348361933616E-7</v>
      </c>
      <c r="I4396" s="87">
        <v>5.7825415151602404E-3</v>
      </c>
      <c r="J4396" s="69" t="str">
        <f>_xlfn.XLOOKUP(SimpleBB[[#This Row],[customer_code]],'Input  - indicative charges'!$B$13:$B$69,'Input  - indicative charges'!$E$13:$E$69)</f>
        <v>Lower South Island distributor</v>
      </c>
      <c r="K4396" s="70">
        <f t="shared" si="68"/>
        <v>5.3456909729938159E-3</v>
      </c>
    </row>
    <row r="4397" spans="1:11" x14ac:dyDescent="0.25">
      <c r="A4397" s="65">
        <v>44621</v>
      </c>
      <c r="B4397" s="66" t="s">
        <v>141</v>
      </c>
      <c r="C4397" s="66" t="s">
        <v>137</v>
      </c>
      <c r="D4397" s="67">
        <v>81889.75</v>
      </c>
      <c r="E4397" s="66">
        <v>0.56787028716662102</v>
      </c>
      <c r="F4397" s="67">
        <v>46502.755848502798</v>
      </c>
      <c r="G4397" s="66" t="s">
        <v>112</v>
      </c>
      <c r="H4397" s="68">
        <v>3.5706548784148599E-3</v>
      </c>
      <c r="I4397" s="87">
        <v>166.045292030192</v>
      </c>
      <c r="J4397" s="69" t="str">
        <f>_xlfn.XLOOKUP(SimpleBB[[#This Row],[customer_code]],'Input  - indicative charges'!$B$13:$B$69,'Input  - indicative charges'!$E$13:$E$69)</f>
        <v>North Island generation</v>
      </c>
      <c r="K4397" s="70">
        <f t="shared" si="68"/>
        <v>153.50115799200142</v>
      </c>
    </row>
    <row r="4398" spans="1:11" x14ac:dyDescent="0.25">
      <c r="A4398" s="65">
        <v>44621</v>
      </c>
      <c r="B4398" s="66" t="s">
        <v>141</v>
      </c>
      <c r="C4398" s="66" t="s">
        <v>137</v>
      </c>
      <c r="D4398" s="67">
        <v>81889.75</v>
      </c>
      <c r="E4398" s="66">
        <v>0.56787028716662102</v>
      </c>
      <c r="F4398" s="67">
        <v>46502.755848502798</v>
      </c>
      <c r="G4398" s="66" t="s">
        <v>114</v>
      </c>
      <c r="H4398" s="68">
        <v>8.6055698672372102E-4</v>
      </c>
      <c r="I4398" s="87">
        <v>40.018271447336502</v>
      </c>
      <c r="J4398" s="69" t="str">
        <f>_xlfn.XLOOKUP(SimpleBB[[#This Row],[customer_code]],'Input  - indicative charges'!$B$13:$B$69,'Input  - indicative charges'!$E$13:$E$69)</f>
        <v>Lower North Island distributor</v>
      </c>
      <c r="K4398" s="70">
        <f t="shared" si="68"/>
        <v>36.995032697990894</v>
      </c>
    </row>
    <row r="4399" spans="1:11" x14ac:dyDescent="0.25">
      <c r="A4399" s="65">
        <v>44621</v>
      </c>
      <c r="B4399" s="66" t="s">
        <v>141</v>
      </c>
      <c r="C4399" s="66" t="s">
        <v>137</v>
      </c>
      <c r="D4399" s="67">
        <v>81889.75</v>
      </c>
      <c r="E4399" s="66">
        <v>0.56787028716662102</v>
      </c>
      <c r="F4399" s="67">
        <v>46502.755848502798</v>
      </c>
      <c r="G4399" s="66" t="s">
        <v>116</v>
      </c>
      <c r="H4399" s="68">
        <v>5.0642821941645795E-7</v>
      </c>
      <c r="I4399" s="87">
        <v>2.3550307842315502E-2</v>
      </c>
      <c r="J4399" s="69" t="str">
        <f>_xlfn.XLOOKUP(SimpleBB[[#This Row],[customer_code]],'Input  - indicative charges'!$B$13:$B$69,'Input  - indicative charges'!$E$13:$E$69)</f>
        <v>Major Industrial</v>
      </c>
      <c r="K4399" s="70">
        <f t="shared" si="68"/>
        <v>2.1771165449281316E-2</v>
      </c>
    </row>
    <row r="4400" spans="1:11" x14ac:dyDescent="0.25">
      <c r="A4400" s="65">
        <v>44621</v>
      </c>
      <c r="B4400" s="66" t="s">
        <v>141</v>
      </c>
      <c r="C4400" s="66" t="s">
        <v>137</v>
      </c>
      <c r="D4400" s="67">
        <v>81889.75</v>
      </c>
      <c r="E4400" s="66">
        <v>0.56787028716662102</v>
      </c>
      <c r="F4400" s="67">
        <v>46502.755848502798</v>
      </c>
      <c r="G4400" s="66" t="s">
        <v>118</v>
      </c>
      <c r="H4400" s="68">
        <v>6.9919170485146194E-8</v>
      </c>
      <c r="I4400" s="87">
        <v>3.2514341142006E-3</v>
      </c>
      <c r="J4400" s="69" t="str">
        <f>_xlfn.XLOOKUP(SimpleBB[[#This Row],[customer_code]],'Input  - indicative charges'!$B$13:$B$69,'Input  - indicative charges'!$E$13:$E$69)</f>
        <v>Upper South Island distributor</v>
      </c>
      <c r="K4400" s="70">
        <f t="shared" si="68"/>
        <v>3.0057997764473708E-3</v>
      </c>
    </row>
    <row r="4401" spans="1:11" x14ac:dyDescent="0.25">
      <c r="A4401" s="65">
        <v>44621</v>
      </c>
      <c r="B4401" s="66" t="s">
        <v>141</v>
      </c>
      <c r="C4401" s="66" t="s">
        <v>137</v>
      </c>
      <c r="D4401" s="67">
        <v>81889.75</v>
      </c>
      <c r="E4401" s="66">
        <v>0.56787028716662102</v>
      </c>
      <c r="F4401" s="67">
        <v>46502.755848502798</v>
      </c>
      <c r="G4401" s="66" t="s">
        <v>120</v>
      </c>
      <c r="H4401" s="68">
        <v>2.2400434222618199E-6</v>
      </c>
      <c r="I4401" s="87">
        <v>0.10416819235548599</v>
      </c>
      <c r="J4401" s="69" t="str">
        <f>_xlfn.XLOOKUP(SimpleBB[[#This Row],[customer_code]],'Input  - indicative charges'!$B$13:$B$69,'Input  - indicative charges'!$E$13:$E$69)</f>
        <v>Lower North Island distributor</v>
      </c>
      <c r="K4401" s="70">
        <f t="shared" si="68"/>
        <v>9.6298654162342665E-2</v>
      </c>
    </row>
    <row r="4402" spans="1:11" x14ac:dyDescent="0.25">
      <c r="A4402" s="65">
        <v>44621</v>
      </c>
      <c r="B4402" s="66" t="s">
        <v>141</v>
      </c>
      <c r="C4402" s="66" t="s">
        <v>137</v>
      </c>
      <c r="D4402" s="67">
        <v>81889.75</v>
      </c>
      <c r="E4402" s="66">
        <v>0.56787028716662102</v>
      </c>
      <c r="F4402" s="67">
        <v>46502.755848502798</v>
      </c>
      <c r="G4402" s="66" t="s">
        <v>241</v>
      </c>
      <c r="H4402" s="68">
        <v>3.7699510340667702E-4</v>
      </c>
      <c r="I4402" s="87">
        <v>17.531311249801799</v>
      </c>
      <c r="J4402" s="69" t="str">
        <f>_xlfn.XLOOKUP(SimpleBB[[#This Row],[customer_code]],'Input  - indicative charges'!$B$13:$B$69,'Input  - indicative charges'!$E$13:$E$69)</f>
        <v>North Island generation</v>
      </c>
      <c r="K4402" s="70">
        <f t="shared" si="68"/>
        <v>16.206882743013633</v>
      </c>
    </row>
    <row r="4403" spans="1:11" x14ac:dyDescent="0.25">
      <c r="A4403" s="65">
        <v>44287</v>
      </c>
      <c r="B4403" s="66" t="s">
        <v>142</v>
      </c>
      <c r="C4403" s="66" t="s">
        <v>137</v>
      </c>
      <c r="D4403" s="67">
        <v>2892639.12</v>
      </c>
      <c r="E4403" s="66">
        <v>0.20369999999999999</v>
      </c>
      <c r="F4403" s="67">
        <v>589230.58874399995</v>
      </c>
      <c r="G4403" s="66" t="s">
        <v>8</v>
      </c>
      <c r="H4403" s="68">
        <v>9.0428684636744403E-4</v>
      </c>
      <c r="I4403" s="87">
        <v>532.83347087854395</v>
      </c>
      <c r="J4403" s="69" t="str">
        <f>_xlfn.XLOOKUP(SimpleBB[[#This Row],[customer_code]],'Input  - indicative charges'!$B$13:$B$69,'Input  - indicative charges'!$E$13:$E$69)</f>
        <v>Lower South Island distributor</v>
      </c>
      <c r="K4403" s="70">
        <f t="shared" si="68"/>
        <v>492.57978830186823</v>
      </c>
    </row>
    <row r="4404" spans="1:11" x14ac:dyDescent="0.25">
      <c r="A4404" s="65">
        <v>44287</v>
      </c>
      <c r="B4404" s="66" t="s">
        <v>142</v>
      </c>
      <c r="C4404" s="66" t="s">
        <v>137</v>
      </c>
      <c r="D4404" s="67">
        <v>2892639.12</v>
      </c>
      <c r="E4404" s="66">
        <v>0.20369999999999999</v>
      </c>
      <c r="F4404" s="67">
        <v>589230.58874399995</v>
      </c>
      <c r="G4404" s="66" t="s">
        <v>10</v>
      </c>
      <c r="H4404" s="68">
        <v>3.84575922605934E-5</v>
      </c>
      <c r="I4404" s="87">
        <v>22.6603897293861</v>
      </c>
      <c r="J4404" s="69" t="str">
        <f>_xlfn.XLOOKUP(SimpleBB[[#This Row],[customer_code]],'Input  - indicative charges'!$B$13:$B$69,'Input  - indicative charges'!$E$13:$E$69)</f>
        <v>Upper South Island distributor</v>
      </c>
      <c r="K4404" s="70">
        <f t="shared" si="68"/>
        <v>20.948477499611045</v>
      </c>
    </row>
    <row r="4405" spans="1:11" x14ac:dyDescent="0.25">
      <c r="A4405" s="65">
        <v>44287</v>
      </c>
      <c r="B4405" s="66" t="s">
        <v>142</v>
      </c>
      <c r="C4405" s="66" t="s">
        <v>137</v>
      </c>
      <c r="D4405" s="67">
        <v>2892639.12</v>
      </c>
      <c r="E4405" s="66">
        <v>0.20369999999999999</v>
      </c>
      <c r="F4405" s="67">
        <v>589230.58874399995</v>
      </c>
      <c r="G4405" s="66" t="s">
        <v>12</v>
      </c>
      <c r="H4405" s="68">
        <v>1.5879800737162899E-3</v>
      </c>
      <c r="I4405" s="87">
        <v>935.68643374959299</v>
      </c>
      <c r="J4405" s="69" t="str">
        <f>_xlfn.XLOOKUP(SimpleBB[[#This Row],[customer_code]],'Input  - indicative charges'!$B$13:$B$69,'Input  - indicative charges'!$E$13:$E$69)</f>
        <v>Lower North Island distributor</v>
      </c>
      <c r="K4405" s="70">
        <f t="shared" si="68"/>
        <v>864.99863586528318</v>
      </c>
    </row>
    <row r="4406" spans="1:11" x14ac:dyDescent="0.25">
      <c r="A4406" s="65">
        <v>44287</v>
      </c>
      <c r="B4406" s="66" t="s">
        <v>142</v>
      </c>
      <c r="C4406" s="66" t="s">
        <v>137</v>
      </c>
      <c r="D4406" s="67">
        <v>2892639.12</v>
      </c>
      <c r="E4406" s="66">
        <v>0.20369999999999999</v>
      </c>
      <c r="F4406" s="67">
        <v>589230.58874399995</v>
      </c>
      <c r="G4406" s="66" t="s">
        <v>14</v>
      </c>
      <c r="H4406" s="68">
        <v>1.29034764144216E-2</v>
      </c>
      <c r="I4406" s="87">
        <v>7603.12300451397</v>
      </c>
      <c r="J4406" s="69" t="str">
        <f>_xlfn.XLOOKUP(SimpleBB[[#This Row],[customer_code]],'Input  - indicative charges'!$B$13:$B$69,'Input  - indicative charges'!$E$13:$E$69)</f>
        <v>Upper North Island distributor</v>
      </c>
      <c r="K4406" s="70">
        <f t="shared" si="68"/>
        <v>7028.7339754041805</v>
      </c>
    </row>
    <row r="4407" spans="1:11" x14ac:dyDescent="0.25">
      <c r="A4407" s="65">
        <v>44287</v>
      </c>
      <c r="B4407" s="66" t="s">
        <v>142</v>
      </c>
      <c r="C4407" s="66" t="s">
        <v>137</v>
      </c>
      <c r="D4407" s="67">
        <v>2892639.12</v>
      </c>
      <c r="E4407" s="66">
        <v>0.20369999999999999</v>
      </c>
      <c r="F4407" s="67">
        <v>589230.58874399995</v>
      </c>
      <c r="G4407" s="66" t="s">
        <v>16</v>
      </c>
      <c r="H4407" s="68">
        <v>9.1018958342133194E-2</v>
      </c>
      <c r="I4407" s="87">
        <v>53631.1544108007</v>
      </c>
      <c r="J4407" s="69" t="str">
        <f>_xlfn.XLOOKUP(SimpleBB[[#This Row],[customer_code]],'Input  - indicative charges'!$B$13:$B$69,'Input  - indicative charges'!$E$13:$E$69)</f>
        <v>South Island generation</v>
      </c>
      <c r="K4407" s="70">
        <f t="shared" si="68"/>
        <v>49579.510541068747</v>
      </c>
    </row>
    <row r="4408" spans="1:11" x14ac:dyDescent="0.25">
      <c r="A4408" s="65">
        <v>44287</v>
      </c>
      <c r="B4408" s="66" t="s">
        <v>142</v>
      </c>
      <c r="C4408" s="66" t="s">
        <v>137</v>
      </c>
      <c r="D4408" s="67">
        <v>2892639.12</v>
      </c>
      <c r="E4408" s="66">
        <v>0.20369999999999999</v>
      </c>
      <c r="F4408" s="67">
        <v>589230.58874399995</v>
      </c>
      <c r="G4408" s="66" t="s">
        <v>19</v>
      </c>
      <c r="H4408" s="68">
        <v>8.3744483570138896E-4</v>
      </c>
      <c r="I4408" s="87">
        <v>493.448113580952</v>
      </c>
      <c r="J4408" s="69" t="str">
        <f>_xlfn.XLOOKUP(SimpleBB[[#This Row],[customer_code]],'Input  - indicative charges'!$B$13:$B$69,'Input  - indicative charges'!$E$13:$E$69)</f>
        <v>Lower South Island distributor</v>
      </c>
      <c r="K4408" s="70">
        <f t="shared" si="68"/>
        <v>456.16985533002708</v>
      </c>
    </row>
    <row r="4409" spans="1:11" x14ac:dyDescent="0.25">
      <c r="A4409" s="65">
        <v>44287</v>
      </c>
      <c r="B4409" s="66" t="s">
        <v>142</v>
      </c>
      <c r="C4409" s="66" t="s">
        <v>137</v>
      </c>
      <c r="D4409" s="67">
        <v>2892639.12</v>
      </c>
      <c r="E4409" s="66">
        <v>0.20369999999999999</v>
      </c>
      <c r="F4409" s="67">
        <v>589230.58874399995</v>
      </c>
      <c r="G4409" s="66" t="s">
        <v>21</v>
      </c>
      <c r="H4409" s="68">
        <v>5.6554959299107599E-4</v>
      </c>
      <c r="I4409" s="87">
        <v>333.23911964206098</v>
      </c>
      <c r="J4409" s="69" t="str">
        <f>_xlfn.XLOOKUP(SimpleBB[[#This Row],[customer_code]],'Input  - indicative charges'!$B$13:$B$69,'Input  - indicative charges'!$E$13:$E$69)</f>
        <v>Upper South Island distributor</v>
      </c>
      <c r="K4409" s="70">
        <f t="shared" si="68"/>
        <v>308.06408376812271</v>
      </c>
    </row>
    <row r="4410" spans="1:11" x14ac:dyDescent="0.25">
      <c r="A4410" s="65">
        <v>44287</v>
      </c>
      <c r="B4410" s="66" t="s">
        <v>142</v>
      </c>
      <c r="C4410" s="66" t="s">
        <v>137</v>
      </c>
      <c r="D4410" s="67">
        <v>2892639.12</v>
      </c>
      <c r="E4410" s="66">
        <v>0.20369999999999999</v>
      </c>
      <c r="F4410" s="67">
        <v>589230.58874399995</v>
      </c>
      <c r="G4410" s="66" t="s">
        <v>23</v>
      </c>
      <c r="H4410" s="68">
        <v>5.2813562326914799E-3</v>
      </c>
      <c r="I4410" s="87">
        <v>3111.9366423555898</v>
      </c>
      <c r="J4410" s="69" t="str">
        <f>_xlfn.XLOOKUP(SimpleBB[[#This Row],[customer_code]],'Input  - indicative charges'!$B$13:$B$69,'Input  - indicative charges'!$E$13:$E$69)</f>
        <v>Lower North Island distributor</v>
      </c>
      <c r="K4410" s="70">
        <f t="shared" si="68"/>
        <v>2876.8408448007444</v>
      </c>
    </row>
    <row r="4411" spans="1:11" x14ac:dyDescent="0.25">
      <c r="A4411" s="65">
        <v>44287</v>
      </c>
      <c r="B4411" s="66" t="s">
        <v>142</v>
      </c>
      <c r="C4411" s="66" t="s">
        <v>137</v>
      </c>
      <c r="D4411" s="67">
        <v>2892639.12</v>
      </c>
      <c r="E4411" s="66">
        <v>0.20369999999999999</v>
      </c>
      <c r="F4411" s="67">
        <v>589230.58874399995</v>
      </c>
      <c r="G4411" s="66" t="s">
        <v>25</v>
      </c>
      <c r="H4411" s="68">
        <v>0.114186482893933</v>
      </c>
      <c r="I4411" s="87">
        <v>67282.168542199302</v>
      </c>
      <c r="J4411" s="69" t="str">
        <f>_xlfn.XLOOKUP(SimpleBB[[#This Row],[customer_code]],'Input  - indicative charges'!$B$13:$B$69,'Input  - indicative charges'!$E$13:$E$69)</f>
        <v>North Island generation</v>
      </c>
      <c r="K4411" s="70">
        <f t="shared" si="68"/>
        <v>62199.238877322001</v>
      </c>
    </row>
    <row r="4412" spans="1:11" x14ac:dyDescent="0.25">
      <c r="A4412" s="65">
        <v>44287</v>
      </c>
      <c r="B4412" s="66" t="s">
        <v>142</v>
      </c>
      <c r="C4412" s="66" t="s">
        <v>137</v>
      </c>
      <c r="D4412" s="67">
        <v>2892639.12</v>
      </c>
      <c r="E4412" s="66">
        <v>0.20369999999999999</v>
      </c>
      <c r="F4412" s="67">
        <v>589230.58874399995</v>
      </c>
      <c r="G4412" s="66" t="s">
        <v>27</v>
      </c>
      <c r="H4412" s="68">
        <v>9.7868889869230005E-3</v>
      </c>
      <c r="I4412" s="87">
        <v>5766.7343597368099</v>
      </c>
      <c r="J4412" s="69" t="str">
        <f>_xlfn.XLOOKUP(SimpleBB[[#This Row],[customer_code]],'Input  - indicative charges'!$B$13:$B$69,'Input  - indicative charges'!$E$13:$E$69)</f>
        <v>Lower North Island distributor</v>
      </c>
      <c r="K4412" s="70">
        <f t="shared" si="68"/>
        <v>5331.0779922077363</v>
      </c>
    </row>
    <row r="4413" spans="1:11" x14ac:dyDescent="0.25">
      <c r="A4413" s="65">
        <v>44287</v>
      </c>
      <c r="B4413" s="66" t="s">
        <v>142</v>
      </c>
      <c r="C4413" s="66" t="s">
        <v>137</v>
      </c>
      <c r="D4413" s="67">
        <v>2892639.12</v>
      </c>
      <c r="E4413" s="66">
        <v>0.20369999999999999</v>
      </c>
      <c r="F4413" s="67">
        <v>589230.58874399995</v>
      </c>
      <c r="G4413" s="66" t="s">
        <v>29</v>
      </c>
      <c r="H4413" s="68">
        <v>1.04362399053477E-2</v>
      </c>
      <c r="I4413" s="87">
        <v>6149.3517837016698</v>
      </c>
      <c r="J4413" s="69" t="str">
        <f>_xlfn.XLOOKUP(SimpleBB[[#This Row],[customer_code]],'Input  - indicative charges'!$B$13:$B$69,'Input  - indicative charges'!$E$13:$E$69)</f>
        <v>Lower North Island distributor</v>
      </c>
      <c r="K4413" s="70">
        <f t="shared" si="68"/>
        <v>5684.7900241986426</v>
      </c>
    </row>
    <row r="4414" spans="1:11" x14ac:dyDescent="0.25">
      <c r="A4414" s="65">
        <v>44287</v>
      </c>
      <c r="B4414" s="66" t="s">
        <v>142</v>
      </c>
      <c r="C4414" s="66" t="s">
        <v>137</v>
      </c>
      <c r="D4414" s="67">
        <v>2892639.12</v>
      </c>
      <c r="E4414" s="66">
        <v>0.20369999999999999</v>
      </c>
      <c r="F4414" s="67">
        <v>589230.58874399995</v>
      </c>
      <c r="G4414" s="66" t="s">
        <v>31</v>
      </c>
      <c r="H4414" s="68">
        <v>8.8402135565393897E-5</v>
      </c>
      <c r="I4414" s="87">
        <v>52.089242385423901</v>
      </c>
      <c r="J4414" s="69" t="str">
        <f>_xlfn.XLOOKUP(SimpleBB[[#This Row],[customer_code]],'Input  - indicative charges'!$B$13:$B$69,'Input  - indicative charges'!$E$13:$E$69)</f>
        <v>Major Industrial</v>
      </c>
      <c r="K4414" s="70">
        <f t="shared" si="68"/>
        <v>48.154084511078722</v>
      </c>
    </row>
    <row r="4415" spans="1:11" x14ac:dyDescent="0.25">
      <c r="A4415" s="65">
        <v>44287</v>
      </c>
      <c r="B4415" s="66" t="s">
        <v>142</v>
      </c>
      <c r="C4415" s="66" t="s">
        <v>137</v>
      </c>
      <c r="D4415" s="67">
        <v>2892639.12</v>
      </c>
      <c r="E4415" s="66">
        <v>0.20369999999999999</v>
      </c>
      <c r="F4415" s="67">
        <v>589230.58874399995</v>
      </c>
      <c r="G4415" s="66" t="s">
        <v>34</v>
      </c>
      <c r="H4415" s="68">
        <v>8.5004920574148805E-4</v>
      </c>
      <c r="I4415" s="87">
        <v>500.87499396042602</v>
      </c>
      <c r="J4415" s="69" t="str">
        <f>_xlfn.XLOOKUP(SimpleBB[[#This Row],[customer_code]],'Input  - indicative charges'!$B$13:$B$69,'Input  - indicative charges'!$E$13:$E$69)</f>
        <v>Major Industrial</v>
      </c>
      <c r="K4415" s="70">
        <f t="shared" si="68"/>
        <v>463.03566118684137</v>
      </c>
    </row>
    <row r="4416" spans="1:11" x14ac:dyDescent="0.25">
      <c r="A4416" s="65">
        <v>44287</v>
      </c>
      <c r="B4416" s="66" t="s">
        <v>142</v>
      </c>
      <c r="C4416" s="66" t="s">
        <v>137</v>
      </c>
      <c r="D4416" s="67">
        <v>2892639.12</v>
      </c>
      <c r="E4416" s="66">
        <v>0.20369999999999999</v>
      </c>
      <c r="F4416" s="67">
        <v>589230.58874399995</v>
      </c>
      <c r="G4416" s="66" t="s">
        <v>36</v>
      </c>
      <c r="H4416" s="68">
        <v>3.79087529187327E-4</v>
      </c>
      <c r="I4416" s="87">
        <v>223.36996800855701</v>
      </c>
      <c r="J4416" s="69" t="str">
        <f>_xlfn.XLOOKUP(SimpleBB[[#This Row],[customer_code]],'Input  - indicative charges'!$B$13:$B$69,'Input  - indicative charges'!$E$13:$E$69)</f>
        <v>Upper South Island distributor</v>
      </c>
      <c r="K4416" s="70">
        <f t="shared" si="68"/>
        <v>206.49515762070095</v>
      </c>
    </row>
    <row r="4417" spans="1:11" x14ac:dyDescent="0.25">
      <c r="A4417" s="65">
        <v>44287</v>
      </c>
      <c r="B4417" s="66" t="s">
        <v>142</v>
      </c>
      <c r="C4417" s="66" t="s">
        <v>137</v>
      </c>
      <c r="D4417" s="67">
        <v>2892639.12</v>
      </c>
      <c r="E4417" s="66">
        <v>0.20369999999999999</v>
      </c>
      <c r="F4417" s="67">
        <v>589230.58874399995</v>
      </c>
      <c r="G4417" s="66" t="s">
        <v>38</v>
      </c>
      <c r="H4417" s="68">
        <v>1.3402228724271E-4</v>
      </c>
      <c r="I4417" s="87">
        <v>78.970031216839502</v>
      </c>
      <c r="J4417" s="69" t="str">
        <f>_xlfn.XLOOKUP(SimpleBB[[#This Row],[customer_code]],'Input  - indicative charges'!$B$13:$B$69,'Input  - indicative charges'!$E$13:$E$69)</f>
        <v>North Island generation</v>
      </c>
      <c r="K4417" s="70">
        <f t="shared" si="68"/>
        <v>73.00412490012198</v>
      </c>
    </row>
    <row r="4418" spans="1:11" x14ac:dyDescent="0.25">
      <c r="A4418" s="65">
        <v>44287</v>
      </c>
      <c r="B4418" s="66" t="s">
        <v>142</v>
      </c>
      <c r="C4418" s="66" t="s">
        <v>137</v>
      </c>
      <c r="D4418" s="67">
        <v>2892639.12</v>
      </c>
      <c r="E4418" s="66">
        <v>0.20369999999999999</v>
      </c>
      <c r="F4418" s="67">
        <v>589230.58874399995</v>
      </c>
      <c r="G4418" s="66" t="s">
        <v>40</v>
      </c>
      <c r="H4418" s="68">
        <v>1.7005525425356998E-5</v>
      </c>
      <c r="I4418" s="87">
        <v>10.0201757582841</v>
      </c>
      <c r="J4418" s="69" t="str">
        <f>_xlfn.XLOOKUP(SimpleBB[[#This Row],[customer_code]],'Input  - indicative charges'!$B$13:$B$69,'Input  - indicative charges'!$E$13:$E$69)</f>
        <v>North Island generation</v>
      </c>
      <c r="K4418" s="70">
        <f t="shared" si="68"/>
        <v>9.2631869496204455</v>
      </c>
    </row>
    <row r="4419" spans="1:11" x14ac:dyDescent="0.25">
      <c r="A4419" s="65">
        <v>44287</v>
      </c>
      <c r="B4419" s="66" t="s">
        <v>142</v>
      </c>
      <c r="C4419" s="66" t="s">
        <v>137</v>
      </c>
      <c r="D4419" s="67">
        <v>2892639.12</v>
      </c>
      <c r="E4419" s="66">
        <v>0.20369999999999999</v>
      </c>
      <c r="F4419" s="67">
        <v>589230.58874399995</v>
      </c>
      <c r="G4419" s="66" t="s">
        <v>42</v>
      </c>
      <c r="H4419" s="68">
        <v>4.1773505296683E-2</v>
      </c>
      <c r="I4419" s="87">
        <v>24614.2271198651</v>
      </c>
      <c r="J4419" s="69" t="str">
        <f>_xlfn.XLOOKUP(SimpleBB[[#This Row],[customer_code]],'Input  - indicative charges'!$B$13:$B$69,'Input  - indicative charges'!$E$13:$E$69)</f>
        <v>South Island generation</v>
      </c>
      <c r="K4419" s="70">
        <f t="shared" si="68"/>
        <v>22754.709391521974</v>
      </c>
    </row>
    <row r="4420" spans="1:11" x14ac:dyDescent="0.25">
      <c r="A4420" s="65">
        <v>44287</v>
      </c>
      <c r="B4420" s="66" t="s">
        <v>142</v>
      </c>
      <c r="C4420" s="66" t="s">
        <v>137</v>
      </c>
      <c r="D4420" s="67">
        <v>2892639.12</v>
      </c>
      <c r="E4420" s="66">
        <v>0.20369999999999999</v>
      </c>
      <c r="F4420" s="67">
        <v>589230.58874399995</v>
      </c>
      <c r="G4420" s="66" t="s">
        <v>44</v>
      </c>
      <c r="H4420" s="68">
        <v>6.5711700929042903E-4</v>
      </c>
      <c r="I4420" s="87">
        <v>387.19344225789598</v>
      </c>
      <c r="J4420" s="69" t="str">
        <f>_xlfn.XLOOKUP(SimpleBB[[#This Row],[customer_code]],'Input  - indicative charges'!$B$13:$B$69,'Input  - indicative charges'!$E$13:$E$69)</f>
        <v>Major Industrial</v>
      </c>
      <c r="K4420" s="70">
        <f t="shared" si="68"/>
        <v>357.94234830030098</v>
      </c>
    </row>
    <row r="4421" spans="1:11" x14ac:dyDescent="0.25">
      <c r="A4421" s="65">
        <v>44287</v>
      </c>
      <c r="B4421" s="66" t="s">
        <v>142</v>
      </c>
      <c r="C4421" s="66" t="s">
        <v>137</v>
      </c>
      <c r="D4421" s="67">
        <v>2892639.12</v>
      </c>
      <c r="E4421" s="66">
        <v>0.20369999999999999</v>
      </c>
      <c r="F4421" s="67">
        <v>589230.58874399995</v>
      </c>
      <c r="G4421" s="66" t="s">
        <v>46</v>
      </c>
      <c r="H4421" s="68">
        <v>7.2731348525547105E-4</v>
      </c>
      <c r="I4421" s="87">
        <v>428.55535311853203</v>
      </c>
      <c r="J4421" s="69" t="str">
        <f>_xlfn.XLOOKUP(SimpleBB[[#This Row],[customer_code]],'Input  - indicative charges'!$B$13:$B$69,'Input  - indicative charges'!$E$13:$E$69)</f>
        <v>Upper South Island distributor</v>
      </c>
      <c r="K4421" s="70">
        <f t="shared" si="68"/>
        <v>396.17951321019262</v>
      </c>
    </row>
    <row r="4422" spans="1:11" x14ac:dyDescent="0.25">
      <c r="A4422" s="65">
        <v>44287</v>
      </c>
      <c r="B4422" s="66" t="s">
        <v>142</v>
      </c>
      <c r="C4422" s="66" t="s">
        <v>137</v>
      </c>
      <c r="D4422" s="67">
        <v>2892639.12</v>
      </c>
      <c r="E4422" s="66">
        <v>0.20369999999999999</v>
      </c>
      <c r="F4422" s="67">
        <v>589230.58874399995</v>
      </c>
      <c r="G4422" s="66" t="s">
        <v>48</v>
      </c>
      <c r="H4422" s="68">
        <v>5.4031440472730799E-2</v>
      </c>
      <c r="I4422" s="87">
        <v>31836.977480433499</v>
      </c>
      <c r="J4422" s="69" t="str">
        <f>_xlfn.XLOOKUP(SimpleBB[[#This Row],[customer_code]],'Input  - indicative charges'!$B$13:$B$69,'Input  - indicative charges'!$E$13:$E$69)</f>
        <v>North Island generation</v>
      </c>
      <c r="K4422" s="70">
        <f t="shared" si="68"/>
        <v>29431.806529770256</v>
      </c>
    </row>
    <row r="4423" spans="1:11" x14ac:dyDescent="0.25">
      <c r="A4423" s="65">
        <v>44287</v>
      </c>
      <c r="B4423" s="66" t="s">
        <v>142</v>
      </c>
      <c r="C4423" s="66" t="s">
        <v>137</v>
      </c>
      <c r="D4423" s="67">
        <v>2892639.12</v>
      </c>
      <c r="E4423" s="66">
        <v>0.20369999999999999</v>
      </c>
      <c r="F4423" s="67">
        <v>589230.58874399995</v>
      </c>
      <c r="G4423" s="66" t="s">
        <v>50</v>
      </c>
      <c r="H4423" s="68">
        <v>1.1387025317828399E-2</v>
      </c>
      <c r="I4423" s="87">
        <v>6709.5836320668895</v>
      </c>
      <c r="J4423" s="69" t="str">
        <f>_xlfn.XLOOKUP(SimpleBB[[#This Row],[customer_code]],'Input  - indicative charges'!$B$13:$B$69,'Input  - indicative charges'!$E$13:$E$69)</f>
        <v>North Island generation</v>
      </c>
      <c r="K4423" s="70">
        <f t="shared" si="68"/>
        <v>6202.6983395540929</v>
      </c>
    </row>
    <row r="4424" spans="1:11" x14ac:dyDescent="0.25">
      <c r="A4424" s="65">
        <v>44287</v>
      </c>
      <c r="B4424" s="66" t="s">
        <v>142</v>
      </c>
      <c r="C4424" s="66" t="s">
        <v>137</v>
      </c>
      <c r="D4424" s="67">
        <v>2892639.12</v>
      </c>
      <c r="E4424" s="66">
        <v>0.20369999999999999</v>
      </c>
      <c r="F4424" s="67">
        <v>589230.58874399995</v>
      </c>
      <c r="G4424" s="66" t="s">
        <v>52</v>
      </c>
      <c r="H4424" s="68">
        <v>2.2965556963411501E-2</v>
      </c>
      <c r="I4424" s="87">
        <v>13532.0086503848</v>
      </c>
      <c r="J4424" s="69" t="str">
        <f>_xlfn.XLOOKUP(SimpleBB[[#This Row],[customer_code]],'Input  - indicative charges'!$B$13:$B$69,'Input  - indicative charges'!$E$13:$E$69)</f>
        <v>North Island generation</v>
      </c>
      <c r="K4424" s="70">
        <f t="shared" si="68"/>
        <v>12509.713298069022</v>
      </c>
    </row>
    <row r="4425" spans="1:11" x14ac:dyDescent="0.25">
      <c r="A4425" s="65">
        <v>44287</v>
      </c>
      <c r="B4425" s="66" t="s">
        <v>142</v>
      </c>
      <c r="C4425" s="66" t="s">
        <v>137</v>
      </c>
      <c r="D4425" s="67">
        <v>2892639.12</v>
      </c>
      <c r="E4425" s="66">
        <v>0.20369999999999999</v>
      </c>
      <c r="F4425" s="67">
        <v>589230.58874399995</v>
      </c>
      <c r="G4425" s="66" t="s">
        <v>54</v>
      </c>
      <c r="H4425" s="68">
        <v>5.9663605028840099E-5</v>
      </c>
      <c r="I4425" s="87">
        <v>35.155621117732899</v>
      </c>
      <c r="J4425" s="69" t="str">
        <f>_xlfn.XLOOKUP(SimpleBB[[#This Row],[customer_code]],'Input  - indicative charges'!$B$13:$B$69,'Input  - indicative charges'!$E$13:$E$69)</f>
        <v>Upper South Island distributor</v>
      </c>
      <c r="K4425" s="70">
        <f t="shared" si="68"/>
        <v>32.499738387757645</v>
      </c>
    </row>
    <row r="4426" spans="1:11" x14ac:dyDescent="0.25">
      <c r="A4426" s="65">
        <v>44287</v>
      </c>
      <c r="B4426" s="66" t="s">
        <v>142</v>
      </c>
      <c r="C4426" s="66" t="s">
        <v>137</v>
      </c>
      <c r="D4426" s="67">
        <v>2892639.12</v>
      </c>
      <c r="E4426" s="66">
        <v>0.20369999999999999</v>
      </c>
      <c r="F4426" s="67">
        <v>589230.58874399995</v>
      </c>
      <c r="G4426" s="66" t="s">
        <v>56</v>
      </c>
      <c r="H4426" s="68">
        <v>3.6854881795836902E-2</v>
      </c>
      <c r="I4426" s="87">
        <v>21716.023698651501</v>
      </c>
      <c r="J4426" s="69" t="str">
        <f>_xlfn.XLOOKUP(SimpleBB[[#This Row],[customer_code]],'Input  - indicative charges'!$B$13:$B$69,'Input  - indicative charges'!$E$13:$E$69)</f>
        <v>Upper North Island distributor</v>
      </c>
      <c r="K4426" s="70">
        <f t="shared" si="68"/>
        <v>20075.45497958854</v>
      </c>
    </row>
    <row r="4427" spans="1:11" x14ac:dyDescent="0.25">
      <c r="A4427" s="65">
        <v>44287</v>
      </c>
      <c r="B4427" s="66" t="s">
        <v>142</v>
      </c>
      <c r="C4427" s="66" t="s">
        <v>137</v>
      </c>
      <c r="D4427" s="67">
        <v>2892639.12</v>
      </c>
      <c r="E4427" s="66">
        <v>0.20369999999999999</v>
      </c>
      <c r="F4427" s="67">
        <v>589230.58874399995</v>
      </c>
      <c r="G4427" s="66" t="s">
        <v>58</v>
      </c>
      <c r="H4427" s="68">
        <v>1.4172787992735201E-2</v>
      </c>
      <c r="I4427" s="87">
        <v>8351.0402131032606</v>
      </c>
      <c r="J4427" s="69" t="str">
        <f>_xlfn.XLOOKUP(SimpleBB[[#This Row],[customer_code]],'Input  - indicative charges'!$B$13:$B$69,'Input  - indicative charges'!$E$13:$E$69)</f>
        <v>North Island generation</v>
      </c>
      <c r="K4427" s="70">
        <f t="shared" si="68"/>
        <v>7720.1486863959635</v>
      </c>
    </row>
    <row r="4428" spans="1:11" x14ac:dyDescent="0.25">
      <c r="A4428" s="65">
        <v>44287</v>
      </c>
      <c r="B4428" s="66" t="s">
        <v>142</v>
      </c>
      <c r="C4428" s="66" t="s">
        <v>137</v>
      </c>
      <c r="D4428" s="67">
        <v>2892639.12</v>
      </c>
      <c r="E4428" s="66">
        <v>0.20369999999999999</v>
      </c>
      <c r="F4428" s="67">
        <v>589230.58874399995</v>
      </c>
      <c r="G4428" s="66" t="s">
        <v>60</v>
      </c>
      <c r="H4428" s="68">
        <v>1.6582623550264301E-3</v>
      </c>
      <c r="I4428" s="87">
        <v>977.09890374423901</v>
      </c>
      <c r="J4428" s="69" t="str">
        <f>_xlfn.XLOOKUP(SimpleBB[[#This Row],[customer_code]],'Input  - indicative charges'!$B$13:$B$69,'Input  - indicative charges'!$E$13:$E$69)</f>
        <v>Major Industrial</v>
      </c>
      <c r="K4428" s="70">
        <f t="shared" si="68"/>
        <v>903.28254034558188</v>
      </c>
    </row>
    <row r="4429" spans="1:11" x14ac:dyDescent="0.25">
      <c r="A4429" s="65">
        <v>44287</v>
      </c>
      <c r="B4429" s="66" t="s">
        <v>142</v>
      </c>
      <c r="C4429" s="66" t="s">
        <v>137</v>
      </c>
      <c r="D4429" s="67">
        <v>2892639.12</v>
      </c>
      <c r="E4429" s="66">
        <v>0.20369999999999999</v>
      </c>
      <c r="F4429" s="67">
        <v>589230.58874399995</v>
      </c>
      <c r="G4429" s="66" t="s">
        <v>62</v>
      </c>
      <c r="H4429" s="68">
        <v>1.3941973574468299E-2</v>
      </c>
      <c r="I4429" s="87">
        <v>8215.0372975372902</v>
      </c>
      <c r="J4429" s="69" t="str">
        <f>_xlfn.XLOOKUP(SimpleBB[[#This Row],[customer_code]],'Input  - indicative charges'!$B$13:$B$69,'Input  - indicative charges'!$E$13:$E$69)</f>
        <v>Major Industrial</v>
      </c>
      <c r="K4429" s="70">
        <f t="shared" si="68"/>
        <v>7594.4203096716847</v>
      </c>
    </row>
    <row r="4430" spans="1:11" x14ac:dyDescent="0.25">
      <c r="A4430" s="65">
        <v>44287</v>
      </c>
      <c r="B4430" s="66" t="s">
        <v>142</v>
      </c>
      <c r="C4430" s="66" t="s">
        <v>137</v>
      </c>
      <c r="D4430" s="67">
        <v>2892639.12</v>
      </c>
      <c r="E4430" s="66">
        <v>0.20369999999999999</v>
      </c>
      <c r="F4430" s="67">
        <v>589230.58874399995</v>
      </c>
      <c r="G4430" s="66" t="s">
        <v>64</v>
      </c>
      <c r="H4430" s="68">
        <v>6.9923055640369299E-4</v>
      </c>
      <c r="I4430" s="87">
        <v>412.00803241754198</v>
      </c>
      <c r="J4430" s="69" t="str">
        <f>_xlfn.XLOOKUP(SimpleBB[[#This Row],[customer_code]],'Input  - indicative charges'!$B$13:$B$69,'Input  - indicative charges'!$E$13:$E$69)</f>
        <v>Major Industrial</v>
      </c>
      <c r="K4430" s="70">
        <f t="shared" ref="K4430:K4493" si="69">I4430*$L$9</f>
        <v>380.88228401320259</v>
      </c>
    </row>
    <row r="4431" spans="1:11" x14ac:dyDescent="0.25">
      <c r="A4431" s="65">
        <v>44287</v>
      </c>
      <c r="B4431" s="66" t="s">
        <v>142</v>
      </c>
      <c r="C4431" s="66" t="s">
        <v>137</v>
      </c>
      <c r="D4431" s="67">
        <v>2892639.12</v>
      </c>
      <c r="E4431" s="66">
        <v>0.20369999999999999</v>
      </c>
      <c r="F4431" s="67">
        <v>589230.58874399995</v>
      </c>
      <c r="G4431" s="66" t="s">
        <v>66</v>
      </c>
      <c r="H4431" s="68">
        <v>3.8449391296586401E-3</v>
      </c>
      <c r="I4431" s="87">
        <v>2265.5557470536</v>
      </c>
      <c r="J4431" s="69" t="str">
        <f>_xlfn.XLOOKUP(SimpleBB[[#This Row],[customer_code]],'Input  - indicative charges'!$B$13:$B$69,'Input  - indicative charges'!$E$13:$E$69)</f>
        <v>Upper South Island distributor</v>
      </c>
      <c r="K4431" s="70">
        <f t="shared" si="69"/>
        <v>2094.4010300811619</v>
      </c>
    </row>
    <row r="4432" spans="1:11" x14ac:dyDescent="0.25">
      <c r="A4432" s="65">
        <v>44287</v>
      </c>
      <c r="B4432" s="66" t="s">
        <v>142</v>
      </c>
      <c r="C4432" s="66" t="s">
        <v>137</v>
      </c>
      <c r="D4432" s="67">
        <v>2892639.12</v>
      </c>
      <c r="E4432" s="66">
        <v>0.20369999999999999</v>
      </c>
      <c r="F4432" s="67">
        <v>589230.58874399995</v>
      </c>
      <c r="G4432" s="66" t="s">
        <v>68</v>
      </c>
      <c r="H4432" s="68">
        <v>1.45855589899075E-2</v>
      </c>
      <c r="I4432" s="87">
        <v>8594.2575107835801</v>
      </c>
      <c r="J4432" s="69" t="str">
        <f>_xlfn.XLOOKUP(SimpleBB[[#This Row],[customer_code]],'Input  - indicative charges'!$B$13:$B$69,'Input  - indicative charges'!$E$13:$E$69)</f>
        <v>Major Industrial</v>
      </c>
      <c r="K4432" s="70">
        <f t="shared" si="69"/>
        <v>7944.9917781882068</v>
      </c>
    </row>
    <row r="4433" spans="1:11" x14ac:dyDescent="0.25">
      <c r="A4433" s="65">
        <v>44287</v>
      </c>
      <c r="B4433" s="66" t="s">
        <v>142</v>
      </c>
      <c r="C4433" s="66" t="s">
        <v>137</v>
      </c>
      <c r="D4433" s="67">
        <v>2892639.12</v>
      </c>
      <c r="E4433" s="66">
        <v>0.20369999999999999</v>
      </c>
      <c r="F4433" s="67">
        <v>589230.58874399995</v>
      </c>
      <c r="G4433" s="66" t="s">
        <v>70</v>
      </c>
      <c r="H4433" s="68">
        <v>6.6680958146322397E-2</v>
      </c>
      <c r="I4433" s="87">
        <v>39290.4602265715</v>
      </c>
      <c r="J4433" s="69" t="str">
        <f>_xlfn.XLOOKUP(SimpleBB[[#This Row],[customer_code]],'Input  - indicative charges'!$B$13:$B$69,'Input  - indicative charges'!$E$13:$E$69)</f>
        <v>Lower North Island distributor</v>
      </c>
      <c r="K4433" s="70">
        <f t="shared" si="69"/>
        <v>36322.205038615371</v>
      </c>
    </row>
    <row r="4434" spans="1:11" x14ac:dyDescent="0.25">
      <c r="A4434" s="65">
        <v>44287</v>
      </c>
      <c r="B4434" s="66" t="s">
        <v>142</v>
      </c>
      <c r="C4434" s="66" t="s">
        <v>137</v>
      </c>
      <c r="D4434" s="67">
        <v>2892639.12</v>
      </c>
      <c r="E4434" s="66">
        <v>0.20369999999999999</v>
      </c>
      <c r="F4434" s="67">
        <v>589230.58874399995</v>
      </c>
      <c r="G4434" s="66" t="s">
        <v>72</v>
      </c>
      <c r="H4434" s="68">
        <v>5.4672198127923605E-4</v>
      </c>
      <c r="I4434" s="87">
        <v>322.14531490845002</v>
      </c>
      <c r="J4434" s="69" t="str">
        <f>_xlfn.XLOOKUP(SimpleBB[[#This Row],[customer_code]],'Input  - indicative charges'!$B$13:$B$69,'Input  - indicative charges'!$E$13:$E$69)</f>
        <v>Lower South Island distributor</v>
      </c>
      <c r="K4434" s="70">
        <f t="shared" si="69"/>
        <v>297.80837671178062</v>
      </c>
    </row>
    <row r="4435" spans="1:11" x14ac:dyDescent="0.25">
      <c r="A4435" s="65">
        <v>44287</v>
      </c>
      <c r="B4435" s="66" t="s">
        <v>142</v>
      </c>
      <c r="C4435" s="66" t="s">
        <v>137</v>
      </c>
      <c r="D4435" s="67">
        <v>2892639.12</v>
      </c>
      <c r="E4435" s="66">
        <v>0.20369999999999999</v>
      </c>
      <c r="F4435" s="67">
        <v>589230.58874399995</v>
      </c>
      <c r="G4435" s="66" t="s">
        <v>74</v>
      </c>
      <c r="H4435" s="68">
        <v>7.50382349101727E-6</v>
      </c>
      <c r="I4435" s="87">
        <v>4.4214823334431603</v>
      </c>
      <c r="J4435" s="69" t="str">
        <f>_xlfn.XLOOKUP(SimpleBB[[#This Row],[customer_code]],'Input  - indicative charges'!$B$13:$B$69,'Input  - indicative charges'!$E$13:$E$69)</f>
        <v>Major Industrial</v>
      </c>
      <c r="K4435" s="70">
        <f t="shared" si="69"/>
        <v>4.087454994516154</v>
      </c>
    </row>
    <row r="4436" spans="1:11" x14ac:dyDescent="0.25">
      <c r="A4436" s="65">
        <v>44287</v>
      </c>
      <c r="B4436" s="66" t="s">
        <v>142</v>
      </c>
      <c r="C4436" s="66" t="s">
        <v>137</v>
      </c>
      <c r="D4436" s="67">
        <v>2892639.12</v>
      </c>
      <c r="E4436" s="66">
        <v>0.20369999999999999</v>
      </c>
      <c r="F4436" s="67">
        <v>589230.58874399995</v>
      </c>
      <c r="G4436" s="66" t="s">
        <v>76</v>
      </c>
      <c r="H4436" s="68">
        <v>1.1106235510880899E-3</v>
      </c>
      <c r="I4436" s="87">
        <v>654.41336888058902</v>
      </c>
      <c r="J4436" s="69" t="str">
        <f>_xlfn.XLOOKUP(SimpleBB[[#This Row],[customer_code]],'Input  - indicative charges'!$B$13:$B$69,'Input  - indicative charges'!$E$13:$E$69)</f>
        <v>Lower North Island distributor</v>
      </c>
      <c r="K4436" s="70">
        <f t="shared" si="69"/>
        <v>604.97475538392143</v>
      </c>
    </row>
    <row r="4437" spans="1:11" x14ac:dyDescent="0.25">
      <c r="A4437" s="65">
        <v>44287</v>
      </c>
      <c r="B4437" s="66" t="s">
        <v>142</v>
      </c>
      <c r="C4437" s="66" t="s">
        <v>137</v>
      </c>
      <c r="D4437" s="67">
        <v>2892639.12</v>
      </c>
      <c r="E4437" s="66">
        <v>0.20369999999999999</v>
      </c>
      <c r="F4437" s="67">
        <v>589230.58874399995</v>
      </c>
      <c r="G4437" s="66" t="s">
        <v>78</v>
      </c>
      <c r="H4437" s="68">
        <v>5.5954731736495601E-5</v>
      </c>
      <c r="I4437" s="87">
        <v>32.970239524107903</v>
      </c>
      <c r="J4437" s="69" t="str">
        <f>_xlfn.XLOOKUP(SimpleBB[[#This Row],[customer_code]],'Input  - indicative charges'!$B$13:$B$69,'Input  - indicative charges'!$E$13:$E$69)</f>
        <v>North Island generation</v>
      </c>
      <c r="K4437" s="70">
        <f t="shared" si="69"/>
        <v>30.479454637617678</v>
      </c>
    </row>
    <row r="4438" spans="1:11" x14ac:dyDescent="0.25">
      <c r="A4438" s="65">
        <v>44287</v>
      </c>
      <c r="B4438" s="66" t="s">
        <v>142</v>
      </c>
      <c r="C4438" s="66" t="s">
        <v>137</v>
      </c>
      <c r="D4438" s="67">
        <v>2892639.12</v>
      </c>
      <c r="E4438" s="66">
        <v>0.20369999999999999</v>
      </c>
      <c r="F4438" s="67">
        <v>589230.58874399995</v>
      </c>
      <c r="G4438" s="66" t="s">
        <v>80</v>
      </c>
      <c r="H4438" s="68">
        <v>1.35415472234527E-5</v>
      </c>
      <c r="I4438" s="87">
        <v>7.97909384297974</v>
      </c>
      <c r="J4438" s="69" t="str">
        <f>_xlfn.XLOOKUP(SimpleBB[[#This Row],[customer_code]],'Input  - indicative charges'!$B$13:$B$69,'Input  - indicative charges'!$E$13:$E$69)</f>
        <v>Major Industrial</v>
      </c>
      <c r="K4438" s="70">
        <f t="shared" si="69"/>
        <v>7.3763015479025666</v>
      </c>
    </row>
    <row r="4439" spans="1:11" x14ac:dyDescent="0.25">
      <c r="A4439" s="65">
        <v>44287</v>
      </c>
      <c r="B4439" s="66" t="s">
        <v>142</v>
      </c>
      <c r="C4439" s="66" t="s">
        <v>137</v>
      </c>
      <c r="D4439" s="67">
        <v>2892639.12</v>
      </c>
      <c r="E4439" s="66">
        <v>0.20369999999999999</v>
      </c>
      <c r="F4439" s="67">
        <v>589230.58874399995</v>
      </c>
      <c r="G4439" s="66" t="s">
        <v>82</v>
      </c>
      <c r="H4439" s="68">
        <v>1.1598805957235E-2</v>
      </c>
      <c r="I4439" s="87">
        <v>6834.3712629090096</v>
      </c>
      <c r="J4439" s="69" t="str">
        <f>_xlfn.XLOOKUP(SimpleBB[[#This Row],[customer_code]],'Input  - indicative charges'!$B$13:$B$69,'Input  - indicative charges'!$E$13:$E$69)</f>
        <v>Major Industrial</v>
      </c>
      <c r="K4439" s="70">
        <f t="shared" si="69"/>
        <v>6318.0587066150329</v>
      </c>
    </row>
    <row r="4440" spans="1:11" x14ac:dyDescent="0.25">
      <c r="A4440" s="65">
        <v>44287</v>
      </c>
      <c r="B4440" s="66" t="s">
        <v>142</v>
      </c>
      <c r="C4440" s="66" t="s">
        <v>137</v>
      </c>
      <c r="D4440" s="67">
        <v>2892639.12</v>
      </c>
      <c r="E4440" s="66">
        <v>0.20369999999999999</v>
      </c>
      <c r="F4440" s="67">
        <v>589230.58874399995</v>
      </c>
      <c r="G4440" s="66" t="s">
        <v>84</v>
      </c>
      <c r="H4440" s="68">
        <v>2.4188373542967801E-8</v>
      </c>
      <c r="I4440" s="87">
        <v>1.42525295834827E-2</v>
      </c>
      <c r="J4440" s="69" t="str">
        <f>_xlfn.XLOOKUP(SimpleBB[[#This Row],[customer_code]],'Input  - indicative charges'!$B$13:$B$69,'Input  - indicative charges'!$E$13:$E$69)</f>
        <v>Major Industrial</v>
      </c>
      <c r="K4440" s="70">
        <f t="shared" si="69"/>
        <v>1.3175801425204204E-2</v>
      </c>
    </row>
    <row r="4441" spans="1:11" x14ac:dyDescent="0.25">
      <c r="A4441" s="65">
        <v>44287</v>
      </c>
      <c r="B4441" s="66" t="s">
        <v>142</v>
      </c>
      <c r="C4441" s="66" t="s">
        <v>137</v>
      </c>
      <c r="D4441" s="67">
        <v>2892639.12</v>
      </c>
      <c r="E4441" s="66">
        <v>0.20369999999999999</v>
      </c>
      <c r="F4441" s="67">
        <v>589230.58874399995</v>
      </c>
      <c r="G4441" s="66" t="s">
        <v>86</v>
      </c>
      <c r="H4441" s="68">
        <v>8.86599020506239E-5</v>
      </c>
      <c r="I4441" s="87">
        <v>52.241126283274497</v>
      </c>
      <c r="J4441" s="69" t="str">
        <f>_xlfn.XLOOKUP(SimpleBB[[#This Row],[customer_code]],'Input  - indicative charges'!$B$13:$B$69,'Input  - indicative charges'!$E$13:$E$69)</f>
        <v>North Island generation</v>
      </c>
      <c r="K4441" s="70">
        <f t="shared" si="69"/>
        <v>48.294494118092246</v>
      </c>
    </row>
    <row r="4442" spans="1:11" x14ac:dyDescent="0.25">
      <c r="A4442" s="65">
        <v>44287</v>
      </c>
      <c r="B4442" s="66" t="s">
        <v>142</v>
      </c>
      <c r="C4442" s="66" t="s">
        <v>137</v>
      </c>
      <c r="D4442" s="67">
        <v>2892639.12</v>
      </c>
      <c r="E4442" s="66">
        <v>0.20369999999999999</v>
      </c>
      <c r="F4442" s="67">
        <v>589230.58874399995</v>
      </c>
      <c r="G4442" s="66" t="s">
        <v>88</v>
      </c>
      <c r="H4442" s="68">
        <v>8.2581580007674796E-3</v>
      </c>
      <c r="I4442" s="87">
        <v>4865.9593007331996</v>
      </c>
      <c r="J4442" s="69" t="str">
        <f>_xlfn.XLOOKUP(SimpleBB[[#This Row],[customer_code]],'Input  - indicative charges'!$B$13:$B$69,'Input  - indicative charges'!$E$13:$E$69)</f>
        <v>North Island generation</v>
      </c>
      <c r="K4442" s="70">
        <f t="shared" si="69"/>
        <v>4498.3533003072525</v>
      </c>
    </row>
    <row r="4443" spans="1:11" x14ac:dyDescent="0.25">
      <c r="A4443" s="65">
        <v>44287</v>
      </c>
      <c r="B4443" s="66" t="s">
        <v>142</v>
      </c>
      <c r="C4443" s="66" t="s">
        <v>137</v>
      </c>
      <c r="D4443" s="67">
        <v>2892639.12</v>
      </c>
      <c r="E4443" s="66">
        <v>0.20369999999999999</v>
      </c>
      <c r="F4443" s="67">
        <v>589230.58874399995</v>
      </c>
      <c r="G4443" s="66" t="s">
        <v>90</v>
      </c>
      <c r="H4443" s="68">
        <v>7.1944799636927605E-4</v>
      </c>
      <c r="I4443" s="87">
        <v>423.920766471359</v>
      </c>
      <c r="J4443" s="69" t="str">
        <f>_xlfn.XLOOKUP(SimpleBB[[#This Row],[customer_code]],'Input  - indicative charges'!$B$13:$B$69,'Input  - indicative charges'!$E$13:$E$69)</f>
        <v>Upper South Island distributor</v>
      </c>
      <c r="K4443" s="70">
        <f t="shared" si="69"/>
        <v>391.89505317849256</v>
      </c>
    </row>
    <row r="4444" spans="1:11" x14ac:dyDescent="0.25">
      <c r="A4444" s="65">
        <v>44287</v>
      </c>
      <c r="B4444" s="66" t="s">
        <v>142</v>
      </c>
      <c r="C4444" s="66" t="s">
        <v>137</v>
      </c>
      <c r="D4444" s="67">
        <v>2892639.12</v>
      </c>
      <c r="E4444" s="66">
        <v>0.20369999999999999</v>
      </c>
      <c r="F4444" s="67">
        <v>589230.58874399995</v>
      </c>
      <c r="G4444" s="66" t="s">
        <v>92</v>
      </c>
      <c r="H4444" s="68">
        <v>6.7224250682235893E-5</v>
      </c>
      <c r="I4444" s="87">
        <v>39.610584807368099</v>
      </c>
      <c r="J4444" s="69" t="str">
        <f>_xlfn.XLOOKUP(SimpleBB[[#This Row],[customer_code]],'Input  - indicative charges'!$B$13:$B$69,'Input  - indicative charges'!$E$13:$E$69)</f>
        <v>North Island generation</v>
      </c>
      <c r="K4444" s="70">
        <f t="shared" si="69"/>
        <v>36.618145340524364</v>
      </c>
    </row>
    <row r="4445" spans="1:11" x14ac:dyDescent="0.25">
      <c r="A4445" s="65">
        <v>44287</v>
      </c>
      <c r="B4445" s="66" t="s">
        <v>142</v>
      </c>
      <c r="C4445" s="66" t="s">
        <v>137</v>
      </c>
      <c r="D4445" s="67">
        <v>2892639.12</v>
      </c>
      <c r="E4445" s="66">
        <v>0.20369999999999999</v>
      </c>
      <c r="F4445" s="67">
        <v>589230.58874399995</v>
      </c>
      <c r="G4445" s="66" t="s">
        <v>94</v>
      </c>
      <c r="H4445" s="68">
        <v>3.7137813795031101E-4</v>
      </c>
      <c r="I4445" s="87">
        <v>218.82735887111201</v>
      </c>
      <c r="J4445" s="69" t="str">
        <f>_xlfn.XLOOKUP(SimpleBB[[#This Row],[customer_code]],'Input  - indicative charges'!$B$13:$B$69,'Input  - indicative charges'!$E$13:$E$69)</f>
        <v>North Island generation</v>
      </c>
      <c r="K4445" s="70">
        <f t="shared" si="69"/>
        <v>202.2957265234551</v>
      </c>
    </row>
    <row r="4446" spans="1:11" x14ac:dyDescent="0.25">
      <c r="A4446" s="65">
        <v>44287</v>
      </c>
      <c r="B4446" s="66" t="s">
        <v>142</v>
      </c>
      <c r="C4446" s="66" t="s">
        <v>137</v>
      </c>
      <c r="D4446" s="67">
        <v>2892639.12</v>
      </c>
      <c r="E4446" s="66">
        <v>0.20369999999999999</v>
      </c>
      <c r="F4446" s="67">
        <v>589230.58874399995</v>
      </c>
      <c r="G4446" s="66" t="s">
        <v>96</v>
      </c>
      <c r="H4446" s="68">
        <v>4.6000539177353901E-3</v>
      </c>
      <c r="I4446" s="87">
        <v>2710.49247820136</v>
      </c>
      <c r="J4446" s="69" t="str">
        <f>_xlfn.XLOOKUP(SimpleBB[[#This Row],[customer_code]],'Input  - indicative charges'!$B$13:$B$69,'Input  - indicative charges'!$E$13:$E$69)</f>
        <v>Upper North Island distributor</v>
      </c>
      <c r="K4446" s="70">
        <f t="shared" si="69"/>
        <v>2505.7243661980228</v>
      </c>
    </row>
    <row r="4447" spans="1:11" x14ac:dyDescent="0.25">
      <c r="A4447" s="65">
        <v>44287</v>
      </c>
      <c r="B4447" s="66" t="s">
        <v>142</v>
      </c>
      <c r="C4447" s="66" t="s">
        <v>137</v>
      </c>
      <c r="D4447" s="67">
        <v>2892639.12</v>
      </c>
      <c r="E4447" s="66">
        <v>0.20369999999999999</v>
      </c>
      <c r="F4447" s="67">
        <v>589230.58874399995</v>
      </c>
      <c r="G4447" s="66" t="s">
        <v>98</v>
      </c>
      <c r="H4447" s="68">
        <v>1.40459556132481E-3</v>
      </c>
      <c r="I4447" s="87">
        <v>827.63066954662997</v>
      </c>
      <c r="J4447" s="69" t="str">
        <f>_xlfn.XLOOKUP(SimpleBB[[#This Row],[customer_code]],'Input  - indicative charges'!$B$13:$B$69,'Input  - indicative charges'!$E$13:$E$69)</f>
        <v>Major Industrial</v>
      </c>
      <c r="K4447" s="70">
        <f t="shared" si="69"/>
        <v>765.10610214713643</v>
      </c>
    </row>
    <row r="4448" spans="1:11" x14ac:dyDescent="0.25">
      <c r="A4448" s="65">
        <v>44287</v>
      </c>
      <c r="B4448" s="66" t="s">
        <v>142</v>
      </c>
      <c r="C4448" s="66" t="s">
        <v>137</v>
      </c>
      <c r="D4448" s="67">
        <v>2892639.12</v>
      </c>
      <c r="E4448" s="66">
        <v>0.20369999999999999</v>
      </c>
      <c r="F4448" s="67">
        <v>589230.58874399995</v>
      </c>
      <c r="G4448" s="66" t="s">
        <v>100</v>
      </c>
      <c r="H4448" s="68">
        <v>3.1863445071032202E-4</v>
      </c>
      <c r="I4448" s="87">
        <v>187.749164986164</v>
      </c>
      <c r="J4448" s="69" t="str">
        <f>_xlfn.XLOOKUP(SimpleBB[[#This Row],[customer_code]],'Input  - indicative charges'!$B$13:$B$69,'Input  - indicative charges'!$E$13:$E$69)</f>
        <v>North Island generation</v>
      </c>
      <c r="K4448" s="70">
        <f t="shared" si="69"/>
        <v>173.56538017450816</v>
      </c>
    </row>
    <row r="4449" spans="1:11" x14ac:dyDescent="0.25">
      <c r="A4449" s="65">
        <v>44287</v>
      </c>
      <c r="B4449" s="66" t="s">
        <v>142</v>
      </c>
      <c r="C4449" s="66" t="s">
        <v>137</v>
      </c>
      <c r="D4449" s="67">
        <v>2892639.12</v>
      </c>
      <c r="E4449" s="66">
        <v>0.20369999999999999</v>
      </c>
      <c r="F4449" s="67">
        <v>589230.58874399995</v>
      </c>
      <c r="G4449" s="66" t="s">
        <v>102</v>
      </c>
      <c r="H4449" s="68">
        <v>5.8788896971558098E-2</v>
      </c>
      <c r="I4449" s="87">
        <v>34640.2163741615</v>
      </c>
      <c r="J4449" s="69" t="str">
        <f>_xlfn.XLOOKUP(SimpleBB[[#This Row],[customer_code]],'Input  - indicative charges'!$B$13:$B$69,'Input  - indicative charges'!$E$13:$E$69)</f>
        <v>Lower North Island distributor</v>
      </c>
      <c r="K4449" s="70">
        <f t="shared" si="69"/>
        <v>32023.270648109872</v>
      </c>
    </row>
    <row r="4450" spans="1:11" x14ac:dyDescent="0.25">
      <c r="A4450" s="65">
        <v>44287</v>
      </c>
      <c r="B4450" s="66" t="s">
        <v>142</v>
      </c>
      <c r="C4450" s="66" t="s">
        <v>137</v>
      </c>
      <c r="D4450" s="67">
        <v>2892639.12</v>
      </c>
      <c r="E4450" s="66">
        <v>0.20369999999999999</v>
      </c>
      <c r="F4450" s="67">
        <v>589230.58874399995</v>
      </c>
      <c r="G4450" s="66" t="s">
        <v>104</v>
      </c>
      <c r="H4450" s="68">
        <v>2.9920339214692199E-2</v>
      </c>
      <c r="I4450" s="87">
        <v>17629.979090893201</v>
      </c>
      <c r="J4450" s="69" t="str">
        <f>_xlfn.XLOOKUP(SimpleBB[[#This Row],[customer_code]],'Input  - indicative charges'!$B$13:$B$69,'Input  - indicative charges'!$E$13:$E$69)</f>
        <v>Lower North Island distributor</v>
      </c>
      <c r="K4450" s="70">
        <f t="shared" si="69"/>
        <v>16298.096577979501</v>
      </c>
    </row>
    <row r="4451" spans="1:11" x14ac:dyDescent="0.25">
      <c r="A4451" s="65">
        <v>44287</v>
      </c>
      <c r="B4451" s="66" t="s">
        <v>142</v>
      </c>
      <c r="C4451" s="66" t="s">
        <v>137</v>
      </c>
      <c r="D4451" s="67">
        <v>2892639.12</v>
      </c>
      <c r="E4451" s="66">
        <v>0.20369999999999999</v>
      </c>
      <c r="F4451" s="67">
        <v>589230.58874399995</v>
      </c>
      <c r="G4451" s="66" t="s">
        <v>106</v>
      </c>
      <c r="H4451" s="68">
        <v>0.28774625786116698</v>
      </c>
      <c r="I4451" s="87">
        <v>169548.89692841799</v>
      </c>
      <c r="J4451" s="69" t="str">
        <f>_xlfn.XLOOKUP(SimpleBB[[#This Row],[customer_code]],'Input  - indicative charges'!$B$13:$B$69,'Input  - indicative charges'!$E$13:$E$69)</f>
        <v>Upper North Island distributor</v>
      </c>
      <c r="K4451" s="70">
        <f t="shared" si="69"/>
        <v>156740.07794238671</v>
      </c>
    </row>
    <row r="4452" spans="1:11" x14ac:dyDescent="0.25">
      <c r="A4452" s="65">
        <v>44287</v>
      </c>
      <c r="B4452" s="66" t="s">
        <v>142</v>
      </c>
      <c r="C4452" s="66" t="s">
        <v>137</v>
      </c>
      <c r="D4452" s="67">
        <v>2892639.12</v>
      </c>
      <c r="E4452" s="66">
        <v>0.20369999999999999</v>
      </c>
      <c r="F4452" s="67">
        <v>589230.58874399995</v>
      </c>
      <c r="G4452" s="66" t="s">
        <v>108</v>
      </c>
      <c r="H4452" s="68">
        <v>7.8882089500741399E-3</v>
      </c>
      <c r="I4452" s="87">
        <v>4647.9740037878701</v>
      </c>
      <c r="J4452" s="69" t="str">
        <f>_xlfn.XLOOKUP(SimpleBB[[#This Row],[customer_code]],'Input  - indicative charges'!$B$13:$B$69,'Input  - indicative charges'!$E$13:$E$69)</f>
        <v>Lower North Island distributor</v>
      </c>
      <c r="K4452" s="70">
        <f t="shared" si="69"/>
        <v>4296.8360209118555</v>
      </c>
    </row>
    <row r="4453" spans="1:11" x14ac:dyDescent="0.25">
      <c r="A4453" s="65">
        <v>44287</v>
      </c>
      <c r="B4453" s="66" t="s">
        <v>142</v>
      </c>
      <c r="C4453" s="66" t="s">
        <v>137</v>
      </c>
      <c r="D4453" s="67">
        <v>2892639.12</v>
      </c>
      <c r="E4453" s="66">
        <v>0.20369999999999999</v>
      </c>
      <c r="F4453" s="67">
        <v>589230.58874399995</v>
      </c>
      <c r="G4453" s="66" t="s">
        <v>110</v>
      </c>
      <c r="H4453" s="68">
        <v>3.4694518253102998E-4</v>
      </c>
      <c r="I4453" s="87">
        <v>204.43071416465301</v>
      </c>
      <c r="J4453" s="69" t="str">
        <f>_xlfn.XLOOKUP(SimpleBB[[#This Row],[customer_code]],'Input  - indicative charges'!$B$13:$B$69,'Input  - indicative charges'!$E$13:$E$69)</f>
        <v>Lower South Island distributor</v>
      </c>
      <c r="K4453" s="70">
        <f t="shared" si="69"/>
        <v>188.98669736267018</v>
      </c>
    </row>
    <row r="4454" spans="1:11" x14ac:dyDescent="0.25">
      <c r="A4454" s="65">
        <v>44287</v>
      </c>
      <c r="B4454" s="66" t="s">
        <v>142</v>
      </c>
      <c r="C4454" s="66" t="s">
        <v>137</v>
      </c>
      <c r="D4454" s="67">
        <v>2892639.12</v>
      </c>
      <c r="E4454" s="66">
        <v>0.20369999999999999</v>
      </c>
      <c r="F4454" s="67">
        <v>589230.58874399995</v>
      </c>
      <c r="G4454" s="66" t="s">
        <v>112</v>
      </c>
      <c r="H4454" s="68">
        <v>6.8219566093296602E-3</v>
      </c>
      <c r="I4454" s="87">
        <v>4019.70550930134</v>
      </c>
      <c r="J4454" s="69" t="str">
        <f>_xlfn.XLOOKUP(SimpleBB[[#This Row],[customer_code]],'Input  - indicative charges'!$B$13:$B$69,'Input  - indicative charges'!$E$13:$E$69)</f>
        <v>North Island generation</v>
      </c>
      <c r="K4454" s="70">
        <f t="shared" si="69"/>
        <v>3716.0309872103398</v>
      </c>
    </row>
    <row r="4455" spans="1:11" x14ac:dyDescent="0.25">
      <c r="A4455" s="65">
        <v>44287</v>
      </c>
      <c r="B4455" s="66" t="s">
        <v>142</v>
      </c>
      <c r="C4455" s="66" t="s">
        <v>137</v>
      </c>
      <c r="D4455" s="67">
        <v>2892639.12</v>
      </c>
      <c r="E4455" s="66">
        <v>0.20369999999999999</v>
      </c>
      <c r="F4455" s="67">
        <v>589230.58874399995</v>
      </c>
      <c r="G4455" s="66" t="s">
        <v>114</v>
      </c>
      <c r="H4455" s="68">
        <v>3.2606026206869601E-2</v>
      </c>
      <c r="I4455" s="87">
        <v>19212.468018476</v>
      </c>
      <c r="J4455" s="69" t="str">
        <f>_xlfn.XLOOKUP(SimpleBB[[#This Row],[customer_code]],'Input  - indicative charges'!$B$13:$B$69,'Input  - indicative charges'!$E$13:$E$69)</f>
        <v>Lower North Island distributor</v>
      </c>
      <c r="K4455" s="70">
        <f t="shared" si="69"/>
        <v>17761.034068849829</v>
      </c>
    </row>
    <row r="4456" spans="1:11" x14ac:dyDescent="0.25">
      <c r="A4456" s="65">
        <v>44287</v>
      </c>
      <c r="B4456" s="66" t="s">
        <v>142</v>
      </c>
      <c r="C4456" s="66" t="s">
        <v>137</v>
      </c>
      <c r="D4456" s="67">
        <v>2892639.12</v>
      </c>
      <c r="E4456" s="66">
        <v>0.20369999999999999</v>
      </c>
      <c r="F4456" s="67">
        <v>589230.58874399995</v>
      </c>
      <c r="G4456" s="66" t="s">
        <v>116</v>
      </c>
      <c r="H4456" s="68">
        <v>7.6757520293303204E-3</v>
      </c>
      <c r="I4456" s="87">
        <v>4522.7878872952597</v>
      </c>
      <c r="J4456" s="69" t="str">
        <f>_xlfn.XLOOKUP(SimpleBB[[#This Row],[customer_code]],'Input  - indicative charges'!$B$13:$B$69,'Input  - indicative charges'!$E$13:$E$69)</f>
        <v>Major Industrial</v>
      </c>
      <c r="K4456" s="70">
        <f t="shared" si="69"/>
        <v>4181.1072723807429</v>
      </c>
    </row>
    <row r="4457" spans="1:11" x14ac:dyDescent="0.25">
      <c r="A4457" s="65">
        <v>44287</v>
      </c>
      <c r="B4457" s="66" t="s">
        <v>142</v>
      </c>
      <c r="C4457" s="66" t="s">
        <v>137</v>
      </c>
      <c r="D4457" s="67">
        <v>2892639.12</v>
      </c>
      <c r="E4457" s="66">
        <v>0.20369999999999999</v>
      </c>
      <c r="F4457" s="67">
        <v>589230.58874399995</v>
      </c>
      <c r="G4457" s="66" t="s">
        <v>118</v>
      </c>
      <c r="H4457" s="68">
        <v>1.44759720231798E-4</v>
      </c>
      <c r="I4457" s="87">
        <v>85.2968551785996</v>
      </c>
      <c r="J4457" s="69" t="str">
        <f>_xlfn.XLOOKUP(SimpleBB[[#This Row],[customer_code]],'Input  - indicative charges'!$B$13:$B$69,'Input  - indicative charges'!$E$13:$E$69)</f>
        <v>Upper South Island distributor</v>
      </c>
      <c r="K4457" s="70">
        <f t="shared" si="69"/>
        <v>78.85297970755083</v>
      </c>
    </row>
    <row r="4458" spans="1:11" x14ac:dyDescent="0.25">
      <c r="A4458" s="65">
        <v>44287</v>
      </c>
      <c r="B4458" s="66" t="s">
        <v>142</v>
      </c>
      <c r="C4458" s="66" t="s">
        <v>137</v>
      </c>
      <c r="D4458" s="67">
        <v>2892639.12</v>
      </c>
      <c r="E4458" s="66">
        <v>0.20369999999999999</v>
      </c>
      <c r="F4458" s="67">
        <v>589230.58874399995</v>
      </c>
      <c r="G4458" s="66" t="s">
        <v>120</v>
      </c>
      <c r="H4458" s="68">
        <v>5.0919689726325696E-3</v>
      </c>
      <c r="I4458" s="87">
        <v>3000.3438756104701</v>
      </c>
      <c r="J4458" s="69" t="str">
        <f>_xlfn.XLOOKUP(SimpleBB[[#This Row],[customer_code]],'Input  - indicative charges'!$B$13:$B$69,'Input  - indicative charges'!$E$13:$E$69)</f>
        <v>Lower North Island distributor</v>
      </c>
      <c r="K4458" s="70">
        <f t="shared" si="69"/>
        <v>2773.6785165620581</v>
      </c>
    </row>
    <row r="4459" spans="1:11" x14ac:dyDescent="0.25">
      <c r="A4459" s="65">
        <v>44287</v>
      </c>
      <c r="B4459" s="66" t="s">
        <v>142</v>
      </c>
      <c r="C4459" s="66" t="s">
        <v>137</v>
      </c>
      <c r="D4459" s="67">
        <v>2892639.12</v>
      </c>
      <c r="E4459" s="66">
        <v>0.20369999999999999</v>
      </c>
      <c r="F4459" s="67">
        <v>589230.58874399995</v>
      </c>
      <c r="G4459" s="66" t="s">
        <v>241</v>
      </c>
      <c r="H4459" s="68">
        <v>7.5165719332782096E-4</v>
      </c>
      <c r="I4459" s="87">
        <v>442.89941055821498</v>
      </c>
      <c r="J4459" s="69" t="str">
        <f>_xlfn.XLOOKUP(SimpleBB[[#This Row],[customer_code]],'Input  - indicative charges'!$B$13:$B$69,'Input  - indicative charges'!$E$13:$E$69)</f>
        <v>North Island generation</v>
      </c>
      <c r="K4459" s="70">
        <f t="shared" si="69"/>
        <v>409.43992788605567</v>
      </c>
    </row>
    <row r="4460" spans="1:11" x14ac:dyDescent="0.25">
      <c r="A4460" s="65">
        <v>44317</v>
      </c>
      <c r="B4460" s="66" t="s">
        <v>142</v>
      </c>
      <c r="C4460" s="66" t="s">
        <v>137</v>
      </c>
      <c r="D4460" s="67">
        <v>4001685.67</v>
      </c>
      <c r="E4460" s="66">
        <v>0.1762</v>
      </c>
      <c r="F4460" s="67">
        <v>705097.01505399996</v>
      </c>
      <c r="G4460" s="66" t="s">
        <v>8</v>
      </c>
      <c r="H4460" s="68">
        <v>9.0428684636744403E-4</v>
      </c>
      <c r="I4460" s="87">
        <v>637.60995612627903</v>
      </c>
      <c r="J4460" s="69" t="str">
        <f>_xlfn.XLOOKUP(SimpleBB[[#This Row],[customer_code]],'Input  - indicative charges'!$B$13:$B$69,'Input  - indicative charges'!$E$13:$E$69)</f>
        <v>Lower South Island distributor</v>
      </c>
      <c r="K4460" s="70">
        <f t="shared" si="69"/>
        <v>589.44078098171349</v>
      </c>
    </row>
    <row r="4461" spans="1:11" x14ac:dyDescent="0.25">
      <c r="A4461" s="65">
        <v>44317</v>
      </c>
      <c r="B4461" s="66" t="s">
        <v>142</v>
      </c>
      <c r="C4461" s="66" t="s">
        <v>137</v>
      </c>
      <c r="D4461" s="67">
        <v>4001685.67</v>
      </c>
      <c r="E4461" s="66">
        <v>0.1762</v>
      </c>
      <c r="F4461" s="67">
        <v>705097.01505399996</v>
      </c>
      <c r="G4461" s="66" t="s">
        <v>10</v>
      </c>
      <c r="H4461" s="68">
        <v>3.84575922605934E-5</v>
      </c>
      <c r="I4461" s="87">
        <v>27.116333509108198</v>
      </c>
      <c r="J4461" s="69" t="str">
        <f>_xlfn.XLOOKUP(SimpleBB[[#This Row],[customer_code]],'Input  - indicative charges'!$B$13:$B$69,'Input  - indicative charges'!$E$13:$E$69)</f>
        <v>Upper South Island distributor</v>
      </c>
      <c r="K4461" s="70">
        <f t="shared" si="69"/>
        <v>25.067790500127963</v>
      </c>
    </row>
    <row r="4462" spans="1:11" x14ac:dyDescent="0.25">
      <c r="A4462" s="65">
        <v>44317</v>
      </c>
      <c r="B4462" s="66" t="s">
        <v>142</v>
      </c>
      <c r="C4462" s="66" t="s">
        <v>137</v>
      </c>
      <c r="D4462" s="67">
        <v>4001685.67</v>
      </c>
      <c r="E4462" s="66">
        <v>0.1762</v>
      </c>
      <c r="F4462" s="67">
        <v>705097.01505399996</v>
      </c>
      <c r="G4462" s="66" t="s">
        <v>12</v>
      </c>
      <c r="H4462" s="68">
        <v>1.5879800737162899E-3</v>
      </c>
      <c r="I4462" s="87">
        <v>1119.68000994259</v>
      </c>
      <c r="J4462" s="69" t="str">
        <f>_xlfn.XLOOKUP(SimpleBB[[#This Row],[customer_code]],'Input  - indicative charges'!$B$13:$B$69,'Input  - indicative charges'!$E$13:$E$69)</f>
        <v>Lower North Island distributor</v>
      </c>
      <c r="K4462" s="70">
        <f t="shared" si="69"/>
        <v>1035.0921486857437</v>
      </c>
    </row>
    <row r="4463" spans="1:11" x14ac:dyDescent="0.25">
      <c r="A4463" s="65">
        <v>44317</v>
      </c>
      <c r="B4463" s="66" t="s">
        <v>142</v>
      </c>
      <c r="C4463" s="66" t="s">
        <v>137</v>
      </c>
      <c r="D4463" s="67">
        <v>4001685.67</v>
      </c>
      <c r="E4463" s="66">
        <v>0.1762</v>
      </c>
      <c r="F4463" s="67">
        <v>705097.01505399996</v>
      </c>
      <c r="G4463" s="66" t="s">
        <v>14</v>
      </c>
      <c r="H4463" s="68">
        <v>1.29034764144216E-2</v>
      </c>
      <c r="I4463" s="87">
        <v>9098.2027036283707</v>
      </c>
      <c r="J4463" s="69" t="str">
        <f>_xlfn.XLOOKUP(SimpleBB[[#This Row],[customer_code]],'Input  - indicative charges'!$B$13:$B$69,'Input  - indicative charges'!$E$13:$E$69)</f>
        <v>Upper North Island distributor</v>
      </c>
      <c r="K4463" s="70">
        <f t="shared" si="69"/>
        <v>8410.8656956017294</v>
      </c>
    </row>
    <row r="4464" spans="1:11" x14ac:dyDescent="0.25">
      <c r="A4464" s="65">
        <v>44317</v>
      </c>
      <c r="B4464" s="66" t="s">
        <v>142</v>
      </c>
      <c r="C4464" s="66" t="s">
        <v>137</v>
      </c>
      <c r="D4464" s="67">
        <v>4001685.67</v>
      </c>
      <c r="E4464" s="66">
        <v>0.1762</v>
      </c>
      <c r="F4464" s="67">
        <v>705097.01505399996</v>
      </c>
      <c r="G4464" s="66" t="s">
        <v>16</v>
      </c>
      <c r="H4464" s="68">
        <v>9.1018958342133194E-2</v>
      </c>
      <c r="I4464" s="87">
        <v>64177.195840362401</v>
      </c>
      <c r="J4464" s="69" t="str">
        <f>_xlfn.XLOOKUP(SimpleBB[[#This Row],[customer_code]],'Input  - indicative charges'!$B$13:$B$69,'Input  - indicative charges'!$E$13:$E$69)</f>
        <v>South Island generation</v>
      </c>
      <c r="K4464" s="70">
        <f t="shared" si="69"/>
        <v>59328.835871985037</v>
      </c>
    </row>
    <row r="4465" spans="1:11" x14ac:dyDescent="0.25">
      <c r="A4465" s="65">
        <v>44317</v>
      </c>
      <c r="B4465" s="66" t="s">
        <v>142</v>
      </c>
      <c r="C4465" s="66" t="s">
        <v>137</v>
      </c>
      <c r="D4465" s="67">
        <v>4001685.67</v>
      </c>
      <c r="E4465" s="66">
        <v>0.1762</v>
      </c>
      <c r="F4465" s="67">
        <v>705097.01505399996</v>
      </c>
      <c r="G4465" s="66" t="s">
        <v>19</v>
      </c>
      <c r="H4465" s="68">
        <v>8.3744483570138896E-4</v>
      </c>
      <c r="I4465" s="87">
        <v>590.47985392543706</v>
      </c>
      <c r="J4465" s="69" t="str">
        <f>_xlfn.XLOOKUP(SimpleBB[[#This Row],[customer_code]],'Input  - indicative charges'!$B$13:$B$69,'Input  - indicative charges'!$E$13:$E$69)</f>
        <v>Lower South Island distributor</v>
      </c>
      <c r="K4465" s="70">
        <f t="shared" si="69"/>
        <v>545.87119116886186</v>
      </c>
    </row>
    <row r="4466" spans="1:11" x14ac:dyDescent="0.25">
      <c r="A4466" s="65">
        <v>44317</v>
      </c>
      <c r="B4466" s="66" t="s">
        <v>142</v>
      </c>
      <c r="C4466" s="66" t="s">
        <v>137</v>
      </c>
      <c r="D4466" s="67">
        <v>4001685.67</v>
      </c>
      <c r="E4466" s="66">
        <v>0.1762</v>
      </c>
      <c r="F4466" s="67">
        <v>705097.01505399996</v>
      </c>
      <c r="G4466" s="66" t="s">
        <v>21</v>
      </c>
      <c r="H4466" s="68">
        <v>5.6554959299107599E-4</v>
      </c>
      <c r="I4466" s="87">
        <v>398.767329883012</v>
      </c>
      <c r="J4466" s="69" t="str">
        <f>_xlfn.XLOOKUP(SimpleBB[[#This Row],[customer_code]],'Input  - indicative charges'!$B$13:$B$69,'Input  - indicative charges'!$E$13:$E$69)</f>
        <v>Upper South Island distributor</v>
      </c>
      <c r="K4466" s="70">
        <f t="shared" si="69"/>
        <v>368.64186968511422</v>
      </c>
    </row>
    <row r="4467" spans="1:11" x14ac:dyDescent="0.25">
      <c r="A4467" s="65">
        <v>44317</v>
      </c>
      <c r="B4467" s="66" t="s">
        <v>142</v>
      </c>
      <c r="C4467" s="66" t="s">
        <v>137</v>
      </c>
      <c r="D4467" s="67">
        <v>4001685.67</v>
      </c>
      <c r="E4467" s="66">
        <v>0.1762</v>
      </c>
      <c r="F4467" s="67">
        <v>705097.01505399996</v>
      </c>
      <c r="G4467" s="66" t="s">
        <v>23</v>
      </c>
      <c r="H4467" s="68">
        <v>5.2813562326914799E-3</v>
      </c>
      <c r="I4467" s="87">
        <v>3723.8685151076002</v>
      </c>
      <c r="J4467" s="69" t="str">
        <f>_xlfn.XLOOKUP(SimpleBB[[#This Row],[customer_code]],'Input  - indicative charges'!$B$13:$B$69,'Input  - indicative charges'!$E$13:$E$69)</f>
        <v>Lower North Island distributor</v>
      </c>
      <c r="K4467" s="70">
        <f t="shared" si="69"/>
        <v>3442.5434307106657</v>
      </c>
    </row>
    <row r="4468" spans="1:11" x14ac:dyDescent="0.25">
      <c r="A4468" s="65">
        <v>44317</v>
      </c>
      <c r="B4468" s="66" t="s">
        <v>142</v>
      </c>
      <c r="C4468" s="66" t="s">
        <v>137</v>
      </c>
      <c r="D4468" s="67">
        <v>4001685.67</v>
      </c>
      <c r="E4468" s="66">
        <v>0.1762</v>
      </c>
      <c r="F4468" s="67">
        <v>705097.01505399996</v>
      </c>
      <c r="G4468" s="66" t="s">
        <v>25</v>
      </c>
      <c r="H4468" s="68">
        <v>0.114186482893933</v>
      </c>
      <c r="I4468" s="87">
        <v>80512.548248027393</v>
      </c>
      <c r="J4468" s="69" t="str">
        <f>_xlfn.XLOOKUP(SimpleBB[[#This Row],[customer_code]],'Input  - indicative charges'!$B$13:$B$69,'Input  - indicative charges'!$E$13:$E$69)</f>
        <v>North Island generation</v>
      </c>
      <c r="K4468" s="70">
        <f t="shared" si="69"/>
        <v>74430.110229875689</v>
      </c>
    </row>
    <row r="4469" spans="1:11" x14ac:dyDescent="0.25">
      <c r="A4469" s="65">
        <v>44317</v>
      </c>
      <c r="B4469" s="66" t="s">
        <v>142</v>
      </c>
      <c r="C4469" s="66" t="s">
        <v>137</v>
      </c>
      <c r="D4469" s="67">
        <v>4001685.67</v>
      </c>
      <c r="E4469" s="66">
        <v>0.1762</v>
      </c>
      <c r="F4469" s="67">
        <v>705097.01505399996</v>
      </c>
      <c r="G4469" s="66" t="s">
        <v>27</v>
      </c>
      <c r="H4469" s="68">
        <v>9.7868889869230005E-3</v>
      </c>
      <c r="I4469" s="87">
        <v>6900.7062113442698</v>
      </c>
      <c r="J4469" s="69" t="str">
        <f>_xlfn.XLOOKUP(SimpleBB[[#This Row],[customer_code]],'Input  - indicative charges'!$B$13:$B$69,'Input  - indicative charges'!$E$13:$E$69)</f>
        <v>Lower North Island distributor</v>
      </c>
      <c r="K4469" s="70">
        <f t="shared" si="69"/>
        <v>6379.3822845114819</v>
      </c>
    </row>
    <row r="4470" spans="1:11" x14ac:dyDescent="0.25">
      <c r="A4470" s="65">
        <v>44317</v>
      </c>
      <c r="B4470" s="66" t="s">
        <v>142</v>
      </c>
      <c r="C4470" s="66" t="s">
        <v>137</v>
      </c>
      <c r="D4470" s="67">
        <v>4001685.67</v>
      </c>
      <c r="E4470" s="66">
        <v>0.1762</v>
      </c>
      <c r="F4470" s="67">
        <v>705097.01505399996</v>
      </c>
      <c r="G4470" s="66" t="s">
        <v>29</v>
      </c>
      <c r="H4470" s="68">
        <v>1.04362399053477E-2</v>
      </c>
      <c r="I4470" s="87">
        <v>7358.5616056481304</v>
      </c>
      <c r="J4470" s="69" t="str">
        <f>_xlfn.XLOOKUP(SimpleBB[[#This Row],[customer_code]],'Input  - indicative charges'!$B$13:$B$69,'Input  - indicative charges'!$E$13:$E$69)</f>
        <v>Lower North Island distributor</v>
      </c>
      <c r="K4470" s="70">
        <f t="shared" si="69"/>
        <v>6802.6483245130721</v>
      </c>
    </row>
    <row r="4471" spans="1:11" x14ac:dyDescent="0.25">
      <c r="A4471" s="65">
        <v>44317</v>
      </c>
      <c r="B4471" s="66" t="s">
        <v>142</v>
      </c>
      <c r="C4471" s="66" t="s">
        <v>137</v>
      </c>
      <c r="D4471" s="67">
        <v>4001685.67</v>
      </c>
      <c r="E4471" s="66">
        <v>0.1762</v>
      </c>
      <c r="F4471" s="67">
        <v>705097.01505399996</v>
      </c>
      <c r="G4471" s="66" t="s">
        <v>31</v>
      </c>
      <c r="H4471" s="68">
        <v>8.8402135565393897E-5</v>
      </c>
      <c r="I4471" s="87">
        <v>62.332081911558298</v>
      </c>
      <c r="J4471" s="69" t="str">
        <f>_xlfn.XLOOKUP(SimpleBB[[#This Row],[customer_code]],'Input  - indicative charges'!$B$13:$B$69,'Input  - indicative charges'!$E$13:$E$69)</f>
        <v>Major Industrial</v>
      </c>
      <c r="K4471" s="70">
        <f t="shared" si="69"/>
        <v>57.623113769083723</v>
      </c>
    </row>
    <row r="4472" spans="1:11" x14ac:dyDescent="0.25">
      <c r="A4472" s="65">
        <v>44317</v>
      </c>
      <c r="B4472" s="66" t="s">
        <v>142</v>
      </c>
      <c r="C4472" s="66" t="s">
        <v>137</v>
      </c>
      <c r="D4472" s="67">
        <v>4001685.67</v>
      </c>
      <c r="E4472" s="66">
        <v>0.1762</v>
      </c>
      <c r="F4472" s="67">
        <v>705097.01505399996</v>
      </c>
      <c r="G4472" s="66" t="s">
        <v>34</v>
      </c>
      <c r="H4472" s="68">
        <v>8.5004920574148805E-4</v>
      </c>
      <c r="I4472" s="87">
        <v>599.36715761734695</v>
      </c>
      <c r="J4472" s="69" t="str">
        <f>_xlfn.XLOOKUP(SimpleBB[[#This Row],[customer_code]],'Input  - indicative charges'!$B$13:$B$69,'Input  - indicative charges'!$E$13:$E$69)</f>
        <v>Major Industrial</v>
      </c>
      <c r="K4472" s="70">
        <f t="shared" si="69"/>
        <v>554.08709052653057</v>
      </c>
    </row>
    <row r="4473" spans="1:11" x14ac:dyDescent="0.25">
      <c r="A4473" s="65">
        <v>44317</v>
      </c>
      <c r="B4473" s="66" t="s">
        <v>142</v>
      </c>
      <c r="C4473" s="66" t="s">
        <v>137</v>
      </c>
      <c r="D4473" s="67">
        <v>4001685.67</v>
      </c>
      <c r="E4473" s="66">
        <v>0.1762</v>
      </c>
      <c r="F4473" s="67">
        <v>705097.01505399996</v>
      </c>
      <c r="G4473" s="66" t="s">
        <v>36</v>
      </c>
      <c r="H4473" s="68">
        <v>3.79087529187327E-4</v>
      </c>
      <c r="I4473" s="87">
        <v>267.29348527418</v>
      </c>
      <c r="J4473" s="69" t="str">
        <f>_xlfn.XLOOKUP(SimpleBB[[#This Row],[customer_code]],'Input  - indicative charges'!$B$13:$B$69,'Input  - indicative charges'!$E$13:$E$69)</f>
        <v>Upper South Island distributor</v>
      </c>
      <c r="K4473" s="70">
        <f t="shared" si="69"/>
        <v>247.10040863937385</v>
      </c>
    </row>
    <row r="4474" spans="1:11" x14ac:dyDescent="0.25">
      <c r="A4474" s="65">
        <v>44317</v>
      </c>
      <c r="B4474" s="66" t="s">
        <v>142</v>
      </c>
      <c r="C4474" s="66" t="s">
        <v>137</v>
      </c>
      <c r="D4474" s="67">
        <v>4001685.67</v>
      </c>
      <c r="E4474" s="66">
        <v>0.1762</v>
      </c>
      <c r="F4474" s="67">
        <v>705097.01505399996</v>
      </c>
      <c r="G4474" s="66" t="s">
        <v>38</v>
      </c>
      <c r="H4474" s="68">
        <v>1.3402228724271E-4</v>
      </c>
      <c r="I4474" s="87">
        <v>94.498714685544698</v>
      </c>
      <c r="J4474" s="69" t="str">
        <f>_xlfn.XLOOKUP(SimpleBB[[#This Row],[customer_code]],'Input  - indicative charges'!$B$13:$B$69,'Input  - indicative charges'!$E$13:$E$69)</f>
        <v>North Island generation</v>
      </c>
      <c r="K4474" s="70">
        <f t="shared" si="69"/>
        <v>87.359671301907795</v>
      </c>
    </row>
    <row r="4475" spans="1:11" x14ac:dyDescent="0.25">
      <c r="A4475" s="65">
        <v>44317</v>
      </c>
      <c r="B4475" s="66" t="s">
        <v>142</v>
      </c>
      <c r="C4475" s="66" t="s">
        <v>137</v>
      </c>
      <c r="D4475" s="67">
        <v>4001685.67</v>
      </c>
      <c r="E4475" s="66">
        <v>0.1762</v>
      </c>
      <c r="F4475" s="67">
        <v>705097.01505399996</v>
      </c>
      <c r="G4475" s="66" t="s">
        <v>40</v>
      </c>
      <c r="H4475" s="68">
        <v>1.7005525425356998E-5</v>
      </c>
      <c r="I4475" s="87">
        <v>11.990545216844099</v>
      </c>
      <c r="J4475" s="69" t="str">
        <f>_xlfn.XLOOKUP(SimpleBB[[#This Row],[customer_code]],'Input  - indicative charges'!$B$13:$B$69,'Input  - indicative charges'!$E$13:$E$69)</f>
        <v>North Island generation</v>
      </c>
      <c r="K4475" s="70">
        <f t="shared" si="69"/>
        <v>11.084701970389824</v>
      </c>
    </row>
    <row r="4476" spans="1:11" x14ac:dyDescent="0.25">
      <c r="A4476" s="65">
        <v>44317</v>
      </c>
      <c r="B4476" s="66" t="s">
        <v>142</v>
      </c>
      <c r="C4476" s="66" t="s">
        <v>137</v>
      </c>
      <c r="D4476" s="67">
        <v>4001685.67</v>
      </c>
      <c r="E4476" s="66">
        <v>0.1762</v>
      </c>
      <c r="F4476" s="67">
        <v>705097.01505399996</v>
      </c>
      <c r="G4476" s="66" t="s">
        <v>42</v>
      </c>
      <c r="H4476" s="68">
        <v>4.1773505296683E-2</v>
      </c>
      <c r="I4476" s="87">
        <v>29454.3738930336</v>
      </c>
      <c r="J4476" s="69" t="str">
        <f>_xlfn.XLOOKUP(SimpleBB[[#This Row],[customer_code]],'Input  - indicative charges'!$B$13:$B$69,'Input  - indicative charges'!$E$13:$E$69)</f>
        <v>South Island generation</v>
      </c>
      <c r="K4476" s="70">
        <f t="shared" si="69"/>
        <v>27229.200209349681</v>
      </c>
    </row>
    <row r="4477" spans="1:11" x14ac:dyDescent="0.25">
      <c r="A4477" s="65">
        <v>44317</v>
      </c>
      <c r="B4477" s="66" t="s">
        <v>142</v>
      </c>
      <c r="C4477" s="66" t="s">
        <v>137</v>
      </c>
      <c r="D4477" s="67">
        <v>4001685.67</v>
      </c>
      <c r="E4477" s="66">
        <v>0.1762</v>
      </c>
      <c r="F4477" s="67">
        <v>705097.01505399996</v>
      </c>
      <c r="G4477" s="66" t="s">
        <v>44</v>
      </c>
      <c r="H4477" s="68">
        <v>6.5711700929042903E-4</v>
      </c>
      <c r="I4477" s="87">
        <v>463.33124179189298</v>
      </c>
      <c r="J4477" s="69" t="str">
        <f>_xlfn.XLOOKUP(SimpleBB[[#This Row],[customer_code]],'Input  - indicative charges'!$B$13:$B$69,'Input  - indicative charges'!$E$13:$E$69)</f>
        <v>Major Industrial</v>
      </c>
      <c r="K4477" s="70">
        <f t="shared" si="69"/>
        <v>428.32820659555642</v>
      </c>
    </row>
    <row r="4478" spans="1:11" x14ac:dyDescent="0.25">
      <c r="A4478" s="65">
        <v>44317</v>
      </c>
      <c r="B4478" s="66" t="s">
        <v>142</v>
      </c>
      <c r="C4478" s="66" t="s">
        <v>137</v>
      </c>
      <c r="D4478" s="67">
        <v>4001685.67</v>
      </c>
      <c r="E4478" s="66">
        <v>0.1762</v>
      </c>
      <c r="F4478" s="67">
        <v>705097.01505399996</v>
      </c>
      <c r="G4478" s="66" t="s">
        <v>46</v>
      </c>
      <c r="H4478" s="68">
        <v>7.2731348525547105E-4</v>
      </c>
      <c r="I4478" s="87">
        <v>512.826567462154</v>
      </c>
      <c r="J4478" s="69" t="str">
        <f>_xlfn.XLOOKUP(SimpleBB[[#This Row],[customer_code]],'Input  - indicative charges'!$B$13:$B$69,'Input  - indicative charges'!$E$13:$E$69)</f>
        <v>Upper South Island distributor</v>
      </c>
      <c r="K4478" s="70">
        <f t="shared" si="69"/>
        <v>474.08433561723825</v>
      </c>
    </row>
    <row r="4479" spans="1:11" x14ac:dyDescent="0.25">
      <c r="A4479" s="65">
        <v>44317</v>
      </c>
      <c r="B4479" s="66" t="s">
        <v>142</v>
      </c>
      <c r="C4479" s="66" t="s">
        <v>137</v>
      </c>
      <c r="D4479" s="67">
        <v>4001685.67</v>
      </c>
      <c r="E4479" s="66">
        <v>0.1762</v>
      </c>
      <c r="F4479" s="67">
        <v>705097.01505399996</v>
      </c>
      <c r="G4479" s="66" t="s">
        <v>48</v>
      </c>
      <c r="H4479" s="68">
        <v>5.4031440472730799E-2</v>
      </c>
      <c r="I4479" s="87">
        <v>38097.407396390401</v>
      </c>
      <c r="J4479" s="69" t="str">
        <f>_xlfn.XLOOKUP(SimpleBB[[#This Row],[customer_code]],'Input  - indicative charges'!$B$13:$B$69,'Input  - indicative charges'!$E$13:$E$69)</f>
        <v>North Island generation</v>
      </c>
      <c r="K4479" s="70">
        <f t="shared" si="69"/>
        <v>35219.283126531685</v>
      </c>
    </row>
    <row r="4480" spans="1:11" x14ac:dyDescent="0.25">
      <c r="A4480" s="65">
        <v>44317</v>
      </c>
      <c r="B4480" s="66" t="s">
        <v>142</v>
      </c>
      <c r="C4480" s="66" t="s">
        <v>137</v>
      </c>
      <c r="D4480" s="67">
        <v>4001685.67</v>
      </c>
      <c r="E4480" s="66">
        <v>0.1762</v>
      </c>
      <c r="F4480" s="67">
        <v>705097.01505399996</v>
      </c>
      <c r="G4480" s="66" t="s">
        <v>50</v>
      </c>
      <c r="H4480" s="68">
        <v>1.1387025317828399E-2</v>
      </c>
      <c r="I4480" s="87">
        <v>8028.9575619451698</v>
      </c>
      <c r="J4480" s="69" t="str">
        <f>_xlfn.XLOOKUP(SimpleBB[[#This Row],[customer_code]],'Input  - indicative charges'!$B$13:$B$69,'Input  - indicative charges'!$E$13:$E$69)</f>
        <v>North Island generation</v>
      </c>
      <c r="K4480" s="70">
        <f t="shared" si="69"/>
        <v>7422.3982394100221</v>
      </c>
    </row>
    <row r="4481" spans="1:11" x14ac:dyDescent="0.25">
      <c r="A4481" s="65">
        <v>44317</v>
      </c>
      <c r="B4481" s="66" t="s">
        <v>142</v>
      </c>
      <c r="C4481" s="66" t="s">
        <v>137</v>
      </c>
      <c r="D4481" s="67">
        <v>4001685.67</v>
      </c>
      <c r="E4481" s="66">
        <v>0.1762</v>
      </c>
      <c r="F4481" s="67">
        <v>705097.01505399996</v>
      </c>
      <c r="G4481" s="66" t="s">
        <v>52</v>
      </c>
      <c r="H4481" s="68">
        <v>2.2965556963411501E-2</v>
      </c>
      <c r="I4481" s="87">
        <v>16192.945663954</v>
      </c>
      <c r="J4481" s="69" t="str">
        <f>_xlfn.XLOOKUP(SimpleBB[[#This Row],[customer_code]],'Input  - indicative charges'!$B$13:$B$69,'Input  - indicative charges'!$E$13:$E$69)</f>
        <v>North Island generation</v>
      </c>
      <c r="K4481" s="70">
        <f t="shared" si="69"/>
        <v>14969.625939569154</v>
      </c>
    </row>
    <row r="4482" spans="1:11" x14ac:dyDescent="0.25">
      <c r="A4482" s="65">
        <v>44317</v>
      </c>
      <c r="B4482" s="66" t="s">
        <v>142</v>
      </c>
      <c r="C4482" s="66" t="s">
        <v>137</v>
      </c>
      <c r="D4482" s="67">
        <v>4001685.67</v>
      </c>
      <c r="E4482" s="66">
        <v>0.1762</v>
      </c>
      <c r="F4482" s="67">
        <v>705097.01505399996</v>
      </c>
      <c r="G4482" s="66" t="s">
        <v>54</v>
      </c>
      <c r="H4482" s="68">
        <v>5.9663605028840099E-5</v>
      </c>
      <c r="I4482" s="87">
        <v>42.068629813195997</v>
      </c>
      <c r="J4482" s="69" t="str">
        <f>_xlfn.XLOOKUP(SimpleBB[[#This Row],[customer_code]],'Input  - indicative charges'!$B$13:$B$69,'Input  - indicative charges'!$E$13:$E$69)</f>
        <v>Upper South Island distributor</v>
      </c>
      <c r="K4482" s="70">
        <f t="shared" si="69"/>
        <v>38.890493747261672</v>
      </c>
    </row>
    <row r="4483" spans="1:11" x14ac:dyDescent="0.25">
      <c r="A4483" s="65">
        <v>44317</v>
      </c>
      <c r="B4483" s="66" t="s">
        <v>142</v>
      </c>
      <c r="C4483" s="66" t="s">
        <v>137</v>
      </c>
      <c r="D4483" s="67">
        <v>4001685.67</v>
      </c>
      <c r="E4483" s="66">
        <v>0.1762</v>
      </c>
      <c r="F4483" s="67">
        <v>705097.01505399996</v>
      </c>
      <c r="G4483" s="66" t="s">
        <v>56</v>
      </c>
      <c r="H4483" s="68">
        <v>3.6854881795836902E-2</v>
      </c>
      <c r="I4483" s="87">
        <v>25986.267144412599</v>
      </c>
      <c r="J4483" s="69" t="str">
        <f>_xlfn.XLOOKUP(SimpleBB[[#This Row],[customer_code]],'Input  - indicative charges'!$B$13:$B$69,'Input  - indicative charges'!$E$13:$E$69)</f>
        <v>Upper North Island distributor</v>
      </c>
      <c r="K4483" s="70">
        <f t="shared" si="69"/>
        <v>24023.096649024705</v>
      </c>
    </row>
    <row r="4484" spans="1:11" x14ac:dyDescent="0.25">
      <c r="A4484" s="65">
        <v>44317</v>
      </c>
      <c r="B4484" s="66" t="s">
        <v>142</v>
      </c>
      <c r="C4484" s="66" t="s">
        <v>137</v>
      </c>
      <c r="D4484" s="67">
        <v>4001685.67</v>
      </c>
      <c r="E4484" s="66">
        <v>0.1762</v>
      </c>
      <c r="F4484" s="67">
        <v>705097.01505399996</v>
      </c>
      <c r="G4484" s="66" t="s">
        <v>58</v>
      </c>
      <c r="H4484" s="68">
        <v>1.4172787992735201E-2</v>
      </c>
      <c r="I4484" s="87">
        <v>9993.1905086707702</v>
      </c>
      <c r="J4484" s="69" t="str">
        <f>_xlfn.XLOOKUP(SimpleBB[[#This Row],[customer_code]],'Input  - indicative charges'!$B$13:$B$69,'Input  - indicative charges'!$E$13:$E$69)</f>
        <v>North Island generation</v>
      </c>
      <c r="K4484" s="70">
        <f t="shared" si="69"/>
        <v>9238.2403400917865</v>
      </c>
    </row>
    <row r="4485" spans="1:11" x14ac:dyDescent="0.25">
      <c r="A4485" s="65">
        <v>44317</v>
      </c>
      <c r="B4485" s="66" t="s">
        <v>142</v>
      </c>
      <c r="C4485" s="66" t="s">
        <v>137</v>
      </c>
      <c r="D4485" s="67">
        <v>4001685.67</v>
      </c>
      <c r="E4485" s="66">
        <v>0.1762</v>
      </c>
      <c r="F4485" s="67">
        <v>705097.01505399996</v>
      </c>
      <c r="G4485" s="66" t="s">
        <v>60</v>
      </c>
      <c r="H4485" s="68">
        <v>1.6582623550264301E-3</v>
      </c>
      <c r="I4485" s="87">
        <v>1169.2358367055499</v>
      </c>
      <c r="J4485" s="69" t="str">
        <f>_xlfn.XLOOKUP(SimpleBB[[#This Row],[customer_code]],'Input  - indicative charges'!$B$13:$B$69,'Input  - indicative charges'!$E$13:$E$69)</f>
        <v>Major Industrial</v>
      </c>
      <c r="K4485" s="70">
        <f t="shared" si="69"/>
        <v>1080.9042081567356</v>
      </c>
    </row>
    <row r="4486" spans="1:11" x14ac:dyDescent="0.25">
      <c r="A4486" s="65">
        <v>44317</v>
      </c>
      <c r="B4486" s="66" t="s">
        <v>142</v>
      </c>
      <c r="C4486" s="66" t="s">
        <v>137</v>
      </c>
      <c r="D4486" s="67">
        <v>4001685.67</v>
      </c>
      <c r="E4486" s="66">
        <v>0.1762</v>
      </c>
      <c r="F4486" s="67">
        <v>705097.01505399996</v>
      </c>
      <c r="G4486" s="66" t="s">
        <v>62</v>
      </c>
      <c r="H4486" s="68">
        <v>1.3941973574468299E-2</v>
      </c>
      <c r="I4486" s="87">
        <v>9830.4439513193993</v>
      </c>
      <c r="J4486" s="69" t="str">
        <f>_xlfn.XLOOKUP(SimpleBB[[#This Row],[customer_code]],'Input  - indicative charges'!$B$13:$B$69,'Input  - indicative charges'!$E$13:$E$69)</f>
        <v>Major Industrial</v>
      </c>
      <c r="K4486" s="70">
        <f t="shared" si="69"/>
        <v>9087.7887090506338</v>
      </c>
    </row>
    <row r="4487" spans="1:11" x14ac:dyDescent="0.25">
      <c r="A4487" s="65">
        <v>44317</v>
      </c>
      <c r="B4487" s="66" t="s">
        <v>142</v>
      </c>
      <c r="C4487" s="66" t="s">
        <v>137</v>
      </c>
      <c r="D4487" s="67">
        <v>4001685.67</v>
      </c>
      <c r="E4487" s="66">
        <v>0.1762</v>
      </c>
      <c r="F4487" s="67">
        <v>705097.01505399996</v>
      </c>
      <c r="G4487" s="66" t="s">
        <v>64</v>
      </c>
      <c r="H4487" s="68">
        <v>6.9923055640369299E-4</v>
      </c>
      <c r="I4487" s="87">
        <v>493.02537815479099</v>
      </c>
      <c r="J4487" s="69" t="str">
        <f>_xlfn.XLOOKUP(SimpleBB[[#This Row],[customer_code]],'Input  - indicative charges'!$B$13:$B$69,'Input  - indicative charges'!$E$13:$E$69)</f>
        <v>Major Industrial</v>
      </c>
      <c r="K4487" s="70">
        <f t="shared" si="69"/>
        <v>455.77905606889436</v>
      </c>
    </row>
    <row r="4488" spans="1:11" x14ac:dyDescent="0.25">
      <c r="A4488" s="65">
        <v>44317</v>
      </c>
      <c r="B4488" s="66" t="s">
        <v>142</v>
      </c>
      <c r="C4488" s="66" t="s">
        <v>137</v>
      </c>
      <c r="D4488" s="67">
        <v>4001685.67</v>
      </c>
      <c r="E4488" s="66">
        <v>0.1762</v>
      </c>
      <c r="F4488" s="67">
        <v>705097.01505399996</v>
      </c>
      <c r="G4488" s="66" t="s">
        <v>66</v>
      </c>
      <c r="H4488" s="68">
        <v>3.8449391296586401E-3</v>
      </c>
      <c r="I4488" s="87">
        <v>2711.05510338663</v>
      </c>
      <c r="J4488" s="69" t="str">
        <f>_xlfn.XLOOKUP(SimpleBB[[#This Row],[customer_code]],'Input  - indicative charges'!$B$13:$B$69,'Input  - indicative charges'!$E$13:$E$69)</f>
        <v>Upper South Island distributor</v>
      </c>
      <c r="K4488" s="70">
        <f t="shared" si="69"/>
        <v>2506.2444870421518</v>
      </c>
    </row>
    <row r="4489" spans="1:11" x14ac:dyDescent="0.25">
      <c r="A4489" s="65">
        <v>44317</v>
      </c>
      <c r="B4489" s="66" t="s">
        <v>142</v>
      </c>
      <c r="C4489" s="66" t="s">
        <v>137</v>
      </c>
      <c r="D4489" s="67">
        <v>4001685.67</v>
      </c>
      <c r="E4489" s="66">
        <v>0.1762</v>
      </c>
      <c r="F4489" s="67">
        <v>705097.01505399996</v>
      </c>
      <c r="G4489" s="66" t="s">
        <v>68</v>
      </c>
      <c r="H4489" s="68">
        <v>1.45855589899075E-2</v>
      </c>
      <c r="I4489" s="87">
        <v>10284.234106677801</v>
      </c>
      <c r="J4489" s="69" t="str">
        <f>_xlfn.XLOOKUP(SimpleBB[[#This Row],[customer_code]],'Input  - indicative charges'!$B$13:$B$69,'Input  - indicative charges'!$E$13:$E$69)</f>
        <v>Major Industrial</v>
      </c>
      <c r="K4489" s="70">
        <f t="shared" si="69"/>
        <v>9507.2966245187763</v>
      </c>
    </row>
    <row r="4490" spans="1:11" x14ac:dyDescent="0.25">
      <c r="A4490" s="65">
        <v>44317</v>
      </c>
      <c r="B4490" s="66" t="s">
        <v>142</v>
      </c>
      <c r="C4490" s="66" t="s">
        <v>137</v>
      </c>
      <c r="D4490" s="67">
        <v>4001685.67</v>
      </c>
      <c r="E4490" s="66">
        <v>0.1762</v>
      </c>
      <c r="F4490" s="67">
        <v>705097.01505399996</v>
      </c>
      <c r="G4490" s="66" t="s">
        <v>70</v>
      </c>
      <c r="H4490" s="68">
        <v>6.6680958146322397E-2</v>
      </c>
      <c r="I4490" s="87">
        <v>47016.5445499126</v>
      </c>
      <c r="J4490" s="69" t="str">
        <f>_xlfn.XLOOKUP(SimpleBB[[#This Row],[customer_code]],'Input  - indicative charges'!$B$13:$B$69,'Input  - indicative charges'!$E$13:$E$69)</f>
        <v>Lower North Island distributor</v>
      </c>
      <c r="K4490" s="70">
        <f t="shared" si="69"/>
        <v>43464.61104047337</v>
      </c>
    </row>
    <row r="4491" spans="1:11" x14ac:dyDescent="0.25">
      <c r="A4491" s="65">
        <v>44317</v>
      </c>
      <c r="B4491" s="66" t="s">
        <v>142</v>
      </c>
      <c r="C4491" s="66" t="s">
        <v>137</v>
      </c>
      <c r="D4491" s="67">
        <v>4001685.67</v>
      </c>
      <c r="E4491" s="66">
        <v>0.1762</v>
      </c>
      <c r="F4491" s="67">
        <v>705097.01505399996</v>
      </c>
      <c r="G4491" s="66" t="s">
        <v>72</v>
      </c>
      <c r="H4491" s="68">
        <v>5.4672198127923605E-4</v>
      </c>
      <c r="I4491" s="87">
        <v>385.492037064398</v>
      </c>
      <c r="J4491" s="69" t="str">
        <f>_xlfn.XLOOKUP(SimpleBB[[#This Row],[customer_code]],'Input  - indicative charges'!$B$13:$B$69,'Input  - indicative charges'!$E$13:$E$69)</f>
        <v>Lower South Island distributor</v>
      </c>
      <c r="K4491" s="70">
        <f t="shared" si="69"/>
        <v>356.36947824646012</v>
      </c>
    </row>
    <row r="4492" spans="1:11" x14ac:dyDescent="0.25">
      <c r="A4492" s="65">
        <v>44317</v>
      </c>
      <c r="B4492" s="66" t="s">
        <v>142</v>
      </c>
      <c r="C4492" s="66" t="s">
        <v>137</v>
      </c>
      <c r="D4492" s="67">
        <v>4001685.67</v>
      </c>
      <c r="E4492" s="66">
        <v>0.1762</v>
      </c>
      <c r="F4492" s="67">
        <v>705097.01505399996</v>
      </c>
      <c r="G4492" s="66" t="s">
        <v>74</v>
      </c>
      <c r="H4492" s="68">
        <v>7.50382349101727E-6</v>
      </c>
      <c r="I4492" s="87">
        <v>5.2909235450083596</v>
      </c>
      <c r="J4492" s="69" t="str">
        <f>_xlfn.XLOOKUP(SimpleBB[[#This Row],[customer_code]],'Input  - indicative charges'!$B$13:$B$69,'Input  - indicative charges'!$E$13:$E$69)</f>
        <v>Major Industrial</v>
      </c>
      <c r="K4492" s="70">
        <f t="shared" si="69"/>
        <v>4.8912130002352185</v>
      </c>
    </row>
    <row r="4493" spans="1:11" x14ac:dyDescent="0.25">
      <c r="A4493" s="65">
        <v>44317</v>
      </c>
      <c r="B4493" s="66" t="s">
        <v>142</v>
      </c>
      <c r="C4493" s="66" t="s">
        <v>137</v>
      </c>
      <c r="D4493" s="67">
        <v>4001685.67</v>
      </c>
      <c r="E4493" s="66">
        <v>0.1762</v>
      </c>
      <c r="F4493" s="67">
        <v>705097.01505399996</v>
      </c>
      <c r="G4493" s="66" t="s">
        <v>76</v>
      </c>
      <c r="H4493" s="68">
        <v>1.1106235510880899E-3</v>
      </c>
      <c r="I4493" s="87">
        <v>783.09735072088802</v>
      </c>
      <c r="J4493" s="69" t="str">
        <f>_xlfn.XLOOKUP(SimpleBB[[#This Row],[customer_code]],'Input  - indicative charges'!$B$13:$B$69,'Input  - indicative charges'!$E$13:$E$69)</f>
        <v>Lower North Island distributor</v>
      </c>
      <c r="K4493" s="70">
        <f t="shared" si="69"/>
        <v>723.93711791760813</v>
      </c>
    </row>
    <row r="4494" spans="1:11" x14ac:dyDescent="0.25">
      <c r="A4494" s="65">
        <v>44317</v>
      </c>
      <c r="B4494" s="66" t="s">
        <v>142</v>
      </c>
      <c r="C4494" s="66" t="s">
        <v>137</v>
      </c>
      <c r="D4494" s="67">
        <v>4001685.67</v>
      </c>
      <c r="E4494" s="66">
        <v>0.1762</v>
      </c>
      <c r="F4494" s="67">
        <v>705097.01505399996</v>
      </c>
      <c r="G4494" s="66" t="s">
        <v>78</v>
      </c>
      <c r="H4494" s="68">
        <v>5.5954731736495601E-5</v>
      </c>
      <c r="I4494" s="87">
        <v>39.453514325550302</v>
      </c>
      <c r="J4494" s="69" t="str">
        <f>_xlfn.XLOOKUP(SimpleBB[[#This Row],[customer_code]],'Input  - indicative charges'!$B$13:$B$69,'Input  - indicative charges'!$E$13:$E$69)</f>
        <v>North Island generation</v>
      </c>
      <c r="K4494" s="70">
        <f t="shared" ref="K4494:K4557" si="70">I4494*$L$9</f>
        <v>36.472940977602647</v>
      </c>
    </row>
    <row r="4495" spans="1:11" x14ac:dyDescent="0.25">
      <c r="A4495" s="65">
        <v>44317</v>
      </c>
      <c r="B4495" s="66" t="s">
        <v>142</v>
      </c>
      <c r="C4495" s="66" t="s">
        <v>137</v>
      </c>
      <c r="D4495" s="67">
        <v>4001685.67</v>
      </c>
      <c r="E4495" s="66">
        <v>0.1762</v>
      </c>
      <c r="F4495" s="67">
        <v>705097.01505399996</v>
      </c>
      <c r="G4495" s="66" t="s">
        <v>80</v>
      </c>
      <c r="H4495" s="68">
        <v>1.35415472234527E-5</v>
      </c>
      <c r="I4495" s="87">
        <v>9.5481045264693201</v>
      </c>
      <c r="J4495" s="69" t="str">
        <f>_xlfn.XLOOKUP(SimpleBB[[#This Row],[customer_code]],'Input  - indicative charges'!$B$13:$B$69,'Input  - indicative charges'!$E$13:$E$69)</f>
        <v>Major Industrial</v>
      </c>
      <c r="K4495" s="70">
        <f t="shared" si="70"/>
        <v>8.8267790283100158</v>
      </c>
    </row>
    <row r="4496" spans="1:11" x14ac:dyDescent="0.25">
      <c r="A4496" s="65">
        <v>44317</v>
      </c>
      <c r="B4496" s="66" t="s">
        <v>142</v>
      </c>
      <c r="C4496" s="66" t="s">
        <v>137</v>
      </c>
      <c r="D4496" s="67">
        <v>4001685.67</v>
      </c>
      <c r="E4496" s="66">
        <v>0.1762</v>
      </c>
      <c r="F4496" s="67">
        <v>705097.01505399996</v>
      </c>
      <c r="G4496" s="66" t="s">
        <v>82</v>
      </c>
      <c r="H4496" s="68">
        <v>1.1598805957235E-2</v>
      </c>
      <c r="I4496" s="87">
        <v>8178.28345863698</v>
      </c>
      <c r="J4496" s="69" t="str">
        <f>_xlfn.XLOOKUP(SimpleBB[[#This Row],[customer_code]],'Input  - indicative charges'!$B$13:$B$69,'Input  - indicative charges'!$E$13:$E$69)</f>
        <v>Major Industrial</v>
      </c>
      <c r="K4496" s="70">
        <f t="shared" si="70"/>
        <v>7560.4430931973793</v>
      </c>
    </row>
    <row r="4497" spans="1:11" x14ac:dyDescent="0.25">
      <c r="A4497" s="65">
        <v>44317</v>
      </c>
      <c r="B4497" s="66" t="s">
        <v>142</v>
      </c>
      <c r="C4497" s="66" t="s">
        <v>137</v>
      </c>
      <c r="D4497" s="67">
        <v>4001685.67</v>
      </c>
      <c r="E4497" s="66">
        <v>0.1762</v>
      </c>
      <c r="F4497" s="67">
        <v>705097.01505399996</v>
      </c>
      <c r="G4497" s="66" t="s">
        <v>84</v>
      </c>
      <c r="H4497" s="68">
        <v>2.4188373542967801E-8</v>
      </c>
      <c r="I4497" s="87">
        <v>1.7055149984157698E-2</v>
      </c>
      <c r="J4497" s="69" t="str">
        <f>_xlfn.XLOOKUP(SimpleBB[[#This Row],[customer_code]],'Input  - indicative charges'!$B$13:$B$69,'Input  - indicative charges'!$E$13:$E$69)</f>
        <v>Major Industrial</v>
      </c>
      <c r="K4497" s="70">
        <f t="shared" si="70"/>
        <v>1.5766693775451601E-2</v>
      </c>
    </row>
    <row r="4498" spans="1:11" x14ac:dyDescent="0.25">
      <c r="A4498" s="65">
        <v>44317</v>
      </c>
      <c r="B4498" s="66" t="s">
        <v>142</v>
      </c>
      <c r="C4498" s="66" t="s">
        <v>137</v>
      </c>
      <c r="D4498" s="67">
        <v>4001685.67</v>
      </c>
      <c r="E4498" s="66">
        <v>0.1762</v>
      </c>
      <c r="F4498" s="67">
        <v>705097.01505399996</v>
      </c>
      <c r="G4498" s="66" t="s">
        <v>86</v>
      </c>
      <c r="H4498" s="68">
        <v>8.86599020506239E-5</v>
      </c>
      <c r="I4498" s="87">
        <v>62.513832290874902</v>
      </c>
      <c r="J4498" s="69" t="str">
        <f>_xlfn.XLOOKUP(SimpleBB[[#This Row],[customer_code]],'Input  - indicative charges'!$B$13:$B$69,'Input  - indicative charges'!$E$13:$E$69)</f>
        <v>North Island generation</v>
      </c>
      <c r="K4498" s="70">
        <f t="shared" si="70"/>
        <v>57.791133550611235</v>
      </c>
    </row>
    <row r="4499" spans="1:11" x14ac:dyDescent="0.25">
      <c r="A4499" s="65">
        <v>44317</v>
      </c>
      <c r="B4499" s="66" t="s">
        <v>142</v>
      </c>
      <c r="C4499" s="66" t="s">
        <v>137</v>
      </c>
      <c r="D4499" s="67">
        <v>4001685.67</v>
      </c>
      <c r="E4499" s="66">
        <v>0.1762</v>
      </c>
      <c r="F4499" s="67">
        <v>705097.01505399996</v>
      </c>
      <c r="G4499" s="66" t="s">
        <v>88</v>
      </c>
      <c r="H4499" s="68">
        <v>8.2581580007674796E-3</v>
      </c>
      <c r="I4499" s="87">
        <v>5822.8025561854602</v>
      </c>
      <c r="J4499" s="69" t="str">
        <f>_xlfn.XLOOKUP(SimpleBB[[#This Row],[customer_code]],'Input  - indicative charges'!$B$13:$B$69,'Input  - indicative charges'!$E$13:$E$69)</f>
        <v>North Island generation</v>
      </c>
      <c r="K4499" s="70">
        <f t="shared" si="70"/>
        <v>5382.910434887448</v>
      </c>
    </row>
    <row r="4500" spans="1:11" x14ac:dyDescent="0.25">
      <c r="A4500" s="65">
        <v>44317</v>
      </c>
      <c r="B4500" s="66" t="s">
        <v>142</v>
      </c>
      <c r="C4500" s="66" t="s">
        <v>137</v>
      </c>
      <c r="D4500" s="67">
        <v>4001685.67</v>
      </c>
      <c r="E4500" s="66">
        <v>0.1762</v>
      </c>
      <c r="F4500" s="67">
        <v>705097.01505399996</v>
      </c>
      <c r="G4500" s="66" t="s">
        <v>90</v>
      </c>
      <c r="H4500" s="68">
        <v>7.1944799636927605E-4</v>
      </c>
      <c r="I4500" s="87">
        <v>507.28063472655703</v>
      </c>
      <c r="J4500" s="69" t="str">
        <f>_xlfn.XLOOKUP(SimpleBB[[#This Row],[customer_code]],'Input  - indicative charges'!$B$13:$B$69,'Input  - indicative charges'!$E$13:$E$69)</f>
        <v>Upper South Island distributor</v>
      </c>
      <c r="K4500" s="70">
        <f t="shared" si="70"/>
        <v>468.95737846807026</v>
      </c>
    </row>
    <row r="4501" spans="1:11" x14ac:dyDescent="0.25">
      <c r="A4501" s="65">
        <v>44317</v>
      </c>
      <c r="B4501" s="66" t="s">
        <v>142</v>
      </c>
      <c r="C4501" s="66" t="s">
        <v>137</v>
      </c>
      <c r="D4501" s="67">
        <v>4001685.67</v>
      </c>
      <c r="E4501" s="66">
        <v>0.1762</v>
      </c>
      <c r="F4501" s="67">
        <v>705097.01505399996</v>
      </c>
      <c r="G4501" s="66" t="s">
        <v>92</v>
      </c>
      <c r="H4501" s="68">
        <v>6.7224250682235893E-5</v>
      </c>
      <c r="I4501" s="87">
        <v>47.399618495286298</v>
      </c>
      <c r="J4501" s="69" t="str">
        <f>_xlfn.XLOOKUP(SimpleBB[[#This Row],[customer_code]],'Input  - indicative charges'!$B$13:$B$69,'Input  - indicative charges'!$E$13:$E$69)</f>
        <v>North Island generation</v>
      </c>
      <c r="K4501" s="70">
        <f t="shared" si="70"/>
        <v>43.818745105296692</v>
      </c>
    </row>
    <row r="4502" spans="1:11" x14ac:dyDescent="0.25">
      <c r="A4502" s="65">
        <v>44317</v>
      </c>
      <c r="B4502" s="66" t="s">
        <v>142</v>
      </c>
      <c r="C4502" s="66" t="s">
        <v>137</v>
      </c>
      <c r="D4502" s="67">
        <v>4001685.67</v>
      </c>
      <c r="E4502" s="66">
        <v>0.1762</v>
      </c>
      <c r="F4502" s="67">
        <v>705097.01505399996</v>
      </c>
      <c r="G4502" s="66" t="s">
        <v>94</v>
      </c>
      <c r="H4502" s="68">
        <v>3.7137813795031101E-4</v>
      </c>
      <c r="I4502" s="87">
        <v>261.85761652507699</v>
      </c>
      <c r="J4502" s="69" t="str">
        <f>_xlfn.XLOOKUP(SimpleBB[[#This Row],[customer_code]],'Input  - indicative charges'!$B$13:$B$69,'Input  - indicative charges'!$E$13:$E$69)</f>
        <v>North Island generation</v>
      </c>
      <c r="K4502" s="70">
        <f t="shared" si="70"/>
        <v>242.07520053212971</v>
      </c>
    </row>
    <row r="4503" spans="1:11" x14ac:dyDescent="0.25">
      <c r="A4503" s="65">
        <v>44317</v>
      </c>
      <c r="B4503" s="66" t="s">
        <v>142</v>
      </c>
      <c r="C4503" s="66" t="s">
        <v>137</v>
      </c>
      <c r="D4503" s="67">
        <v>4001685.67</v>
      </c>
      <c r="E4503" s="66">
        <v>0.1762</v>
      </c>
      <c r="F4503" s="67">
        <v>705097.01505399996</v>
      </c>
      <c r="G4503" s="66" t="s">
        <v>96</v>
      </c>
      <c r="H4503" s="68">
        <v>4.6000539177353901E-3</v>
      </c>
      <c r="I4503" s="87">
        <v>3243.4842864826801</v>
      </c>
      <c r="J4503" s="69" t="str">
        <f>_xlfn.XLOOKUP(SimpleBB[[#This Row],[customer_code]],'Input  - indicative charges'!$B$13:$B$69,'Input  - indicative charges'!$E$13:$E$69)</f>
        <v>Upper North Island distributor</v>
      </c>
      <c r="K4503" s="70">
        <f t="shared" si="70"/>
        <v>2998.4505300723772</v>
      </c>
    </row>
    <row r="4504" spans="1:11" x14ac:dyDescent="0.25">
      <c r="A4504" s="65">
        <v>44317</v>
      </c>
      <c r="B4504" s="66" t="s">
        <v>142</v>
      </c>
      <c r="C4504" s="66" t="s">
        <v>137</v>
      </c>
      <c r="D4504" s="67">
        <v>4001685.67</v>
      </c>
      <c r="E4504" s="66">
        <v>0.1762</v>
      </c>
      <c r="F4504" s="67">
        <v>705097.01505399996</v>
      </c>
      <c r="G4504" s="66" t="s">
        <v>98</v>
      </c>
      <c r="H4504" s="68">
        <v>1.40459556132481E-3</v>
      </c>
      <c r="I4504" s="87">
        <v>990.37613764822504</v>
      </c>
      <c r="J4504" s="69" t="str">
        <f>_xlfn.XLOOKUP(SimpleBB[[#This Row],[customer_code]],'Input  - indicative charges'!$B$13:$B$69,'Input  - indicative charges'!$E$13:$E$69)</f>
        <v>Major Industrial</v>
      </c>
      <c r="K4504" s="70">
        <f t="shared" si="70"/>
        <v>915.55672622747932</v>
      </c>
    </row>
    <row r="4505" spans="1:11" x14ac:dyDescent="0.25">
      <c r="A4505" s="65">
        <v>44317</v>
      </c>
      <c r="B4505" s="66" t="s">
        <v>142</v>
      </c>
      <c r="C4505" s="66" t="s">
        <v>137</v>
      </c>
      <c r="D4505" s="67">
        <v>4001685.67</v>
      </c>
      <c r="E4505" s="66">
        <v>0.1762</v>
      </c>
      <c r="F4505" s="67">
        <v>705097.01505399996</v>
      </c>
      <c r="G4505" s="66" t="s">
        <v>100</v>
      </c>
      <c r="H4505" s="68">
        <v>3.1863445071032202E-4</v>
      </c>
      <c r="I4505" s="87">
        <v>224.668200089219</v>
      </c>
      <c r="J4505" s="69" t="str">
        <f>_xlfn.XLOOKUP(SimpleBB[[#This Row],[customer_code]],'Input  - indicative charges'!$B$13:$B$69,'Input  - indicative charges'!$E$13:$E$69)</f>
        <v>North Island generation</v>
      </c>
      <c r="K4505" s="70">
        <f t="shared" si="70"/>
        <v>207.69531286320998</v>
      </c>
    </row>
    <row r="4506" spans="1:11" x14ac:dyDescent="0.25">
      <c r="A4506" s="65">
        <v>44317</v>
      </c>
      <c r="B4506" s="66" t="s">
        <v>142</v>
      </c>
      <c r="C4506" s="66" t="s">
        <v>137</v>
      </c>
      <c r="D4506" s="67">
        <v>4001685.67</v>
      </c>
      <c r="E4506" s="66">
        <v>0.1762</v>
      </c>
      <c r="F4506" s="67">
        <v>705097.01505399996</v>
      </c>
      <c r="G4506" s="66" t="s">
        <v>102</v>
      </c>
      <c r="H4506" s="68">
        <v>5.8788896971558098E-2</v>
      </c>
      <c r="I4506" s="87">
        <v>41451.875772962798</v>
      </c>
      <c r="J4506" s="69" t="str">
        <f>_xlfn.XLOOKUP(SimpleBB[[#This Row],[customer_code]],'Input  - indicative charges'!$B$13:$B$69,'Input  - indicative charges'!$E$13:$E$69)</f>
        <v>Lower North Island distributor</v>
      </c>
      <c r="K4506" s="70">
        <f t="shared" si="70"/>
        <v>38320.333291554038</v>
      </c>
    </row>
    <row r="4507" spans="1:11" x14ac:dyDescent="0.25">
      <c r="A4507" s="65">
        <v>44317</v>
      </c>
      <c r="B4507" s="66" t="s">
        <v>142</v>
      </c>
      <c r="C4507" s="66" t="s">
        <v>137</v>
      </c>
      <c r="D4507" s="67">
        <v>4001685.67</v>
      </c>
      <c r="E4507" s="66">
        <v>0.1762</v>
      </c>
      <c r="F4507" s="67">
        <v>705097.01505399996</v>
      </c>
      <c r="G4507" s="66" t="s">
        <v>104</v>
      </c>
      <c r="H4507" s="68">
        <v>2.9920339214692199E-2</v>
      </c>
      <c r="I4507" s="87">
        <v>21096.741869682599</v>
      </c>
      <c r="J4507" s="69" t="str">
        <f>_xlfn.XLOOKUP(SimpleBB[[#This Row],[customer_code]],'Input  - indicative charges'!$B$13:$B$69,'Input  - indicative charges'!$E$13:$E$69)</f>
        <v>Lower North Island distributor</v>
      </c>
      <c r="K4507" s="70">
        <f t="shared" si="70"/>
        <v>19502.957700636201</v>
      </c>
    </row>
    <row r="4508" spans="1:11" x14ac:dyDescent="0.25">
      <c r="A4508" s="65">
        <v>44317</v>
      </c>
      <c r="B4508" s="66" t="s">
        <v>142</v>
      </c>
      <c r="C4508" s="66" t="s">
        <v>137</v>
      </c>
      <c r="D4508" s="67">
        <v>4001685.67</v>
      </c>
      <c r="E4508" s="66">
        <v>0.1762</v>
      </c>
      <c r="F4508" s="67">
        <v>705097.01505399996</v>
      </c>
      <c r="G4508" s="66" t="s">
        <v>106</v>
      </c>
      <c r="H4508" s="68">
        <v>0.28774625786116698</v>
      </c>
      <c r="I4508" s="87">
        <v>202889.02751086699</v>
      </c>
      <c r="J4508" s="69" t="str">
        <f>_xlfn.XLOOKUP(SimpleBB[[#This Row],[customer_code]],'Input  - indicative charges'!$B$13:$B$69,'Input  - indicative charges'!$E$13:$E$69)</f>
        <v>Upper North Island distributor</v>
      </c>
      <c r="K4508" s="70">
        <f t="shared" si="70"/>
        <v>187561.47967824503</v>
      </c>
    </row>
    <row r="4509" spans="1:11" x14ac:dyDescent="0.25">
      <c r="A4509" s="65">
        <v>44317</v>
      </c>
      <c r="B4509" s="66" t="s">
        <v>142</v>
      </c>
      <c r="C4509" s="66" t="s">
        <v>137</v>
      </c>
      <c r="D4509" s="67">
        <v>4001685.67</v>
      </c>
      <c r="E4509" s="66">
        <v>0.1762</v>
      </c>
      <c r="F4509" s="67">
        <v>705097.01505399996</v>
      </c>
      <c r="G4509" s="66" t="s">
        <v>108</v>
      </c>
      <c r="H4509" s="68">
        <v>7.8882089500741399E-3</v>
      </c>
      <c r="I4509" s="87">
        <v>5561.9525848195199</v>
      </c>
      <c r="J4509" s="69" t="str">
        <f>_xlfn.XLOOKUP(SimpleBB[[#This Row],[customer_code]],'Input  - indicative charges'!$B$13:$B$69,'Input  - indicative charges'!$E$13:$E$69)</f>
        <v>Lower North Island distributor</v>
      </c>
      <c r="K4509" s="70">
        <f t="shared" si="70"/>
        <v>5141.7667554895907</v>
      </c>
    </row>
    <row r="4510" spans="1:11" x14ac:dyDescent="0.25">
      <c r="A4510" s="65">
        <v>44317</v>
      </c>
      <c r="B4510" s="66" t="s">
        <v>142</v>
      </c>
      <c r="C4510" s="66" t="s">
        <v>137</v>
      </c>
      <c r="D4510" s="67">
        <v>4001685.67</v>
      </c>
      <c r="E4510" s="66">
        <v>0.1762</v>
      </c>
      <c r="F4510" s="67">
        <v>705097.01505399996</v>
      </c>
      <c r="G4510" s="66" t="s">
        <v>110</v>
      </c>
      <c r="H4510" s="68">
        <v>3.4694518253102998E-4</v>
      </c>
      <c r="I4510" s="87">
        <v>244.63001258999401</v>
      </c>
      <c r="J4510" s="69" t="str">
        <f>_xlfn.XLOOKUP(SimpleBB[[#This Row],[customer_code]],'Input  - indicative charges'!$B$13:$B$69,'Input  - indicative charges'!$E$13:$E$69)</f>
        <v>Lower South Island distributor</v>
      </c>
      <c r="K4510" s="70">
        <f t="shared" si="70"/>
        <v>226.14908109128487</v>
      </c>
    </row>
    <row r="4511" spans="1:11" x14ac:dyDescent="0.25">
      <c r="A4511" s="65">
        <v>44317</v>
      </c>
      <c r="B4511" s="66" t="s">
        <v>142</v>
      </c>
      <c r="C4511" s="66" t="s">
        <v>137</v>
      </c>
      <c r="D4511" s="67">
        <v>4001685.67</v>
      </c>
      <c r="E4511" s="66">
        <v>0.1762</v>
      </c>
      <c r="F4511" s="67">
        <v>705097.01505399996</v>
      </c>
      <c r="G4511" s="66" t="s">
        <v>112</v>
      </c>
      <c r="H4511" s="68">
        <v>6.8219566093296602E-3</v>
      </c>
      <c r="I4511" s="87">
        <v>4810.14124206625</v>
      </c>
      <c r="J4511" s="69" t="str">
        <f>_xlfn.XLOOKUP(SimpleBB[[#This Row],[customer_code]],'Input  - indicative charges'!$B$13:$B$69,'Input  - indicative charges'!$E$13:$E$69)</f>
        <v>North Island generation</v>
      </c>
      <c r="K4511" s="70">
        <f t="shared" si="70"/>
        <v>4446.7520983852837</v>
      </c>
    </row>
    <row r="4512" spans="1:11" x14ac:dyDescent="0.25">
      <c r="A4512" s="65">
        <v>44317</v>
      </c>
      <c r="B4512" s="66" t="s">
        <v>142</v>
      </c>
      <c r="C4512" s="66" t="s">
        <v>137</v>
      </c>
      <c r="D4512" s="67">
        <v>4001685.67</v>
      </c>
      <c r="E4512" s="66">
        <v>0.1762</v>
      </c>
      <c r="F4512" s="67">
        <v>705097.01505399996</v>
      </c>
      <c r="G4512" s="66" t="s">
        <v>114</v>
      </c>
      <c r="H4512" s="68">
        <v>3.2606026206869601E-2</v>
      </c>
      <c r="I4512" s="87">
        <v>22990.411751236199</v>
      </c>
      <c r="J4512" s="69" t="str">
        <f>_xlfn.XLOOKUP(SimpleBB[[#This Row],[customer_code]],'Input  - indicative charges'!$B$13:$B$69,'Input  - indicative charges'!$E$13:$E$69)</f>
        <v>Lower North Island distributor</v>
      </c>
      <c r="K4512" s="70">
        <f t="shared" si="70"/>
        <v>21253.56752593736</v>
      </c>
    </row>
    <row r="4513" spans="1:11" x14ac:dyDescent="0.25">
      <c r="A4513" s="65">
        <v>44317</v>
      </c>
      <c r="B4513" s="66" t="s">
        <v>142</v>
      </c>
      <c r="C4513" s="66" t="s">
        <v>137</v>
      </c>
      <c r="D4513" s="67">
        <v>4001685.67</v>
      </c>
      <c r="E4513" s="66">
        <v>0.1762</v>
      </c>
      <c r="F4513" s="67">
        <v>705097.01505399996</v>
      </c>
      <c r="G4513" s="66" t="s">
        <v>116</v>
      </c>
      <c r="H4513" s="68">
        <v>7.6757520293303204E-3</v>
      </c>
      <c r="I4513" s="87">
        <v>5412.1498441754902</v>
      </c>
      <c r="J4513" s="69" t="str">
        <f>_xlfn.XLOOKUP(SimpleBB[[#This Row],[customer_code]],'Input  - indicative charges'!$B$13:$B$69,'Input  - indicative charges'!$E$13:$E$69)</f>
        <v>Major Industrial</v>
      </c>
      <c r="K4513" s="70">
        <f t="shared" si="70"/>
        <v>5003.2810816226502</v>
      </c>
    </row>
    <row r="4514" spans="1:11" x14ac:dyDescent="0.25">
      <c r="A4514" s="65">
        <v>44317</v>
      </c>
      <c r="B4514" s="66" t="s">
        <v>142</v>
      </c>
      <c r="C4514" s="66" t="s">
        <v>137</v>
      </c>
      <c r="D4514" s="67">
        <v>4001685.67</v>
      </c>
      <c r="E4514" s="66">
        <v>0.1762</v>
      </c>
      <c r="F4514" s="67">
        <v>705097.01505399996</v>
      </c>
      <c r="G4514" s="66" t="s">
        <v>118</v>
      </c>
      <c r="H4514" s="68">
        <v>1.44759720231798E-4</v>
      </c>
      <c r="I4514" s="87">
        <v>102.069646635493</v>
      </c>
      <c r="J4514" s="69" t="str">
        <f>_xlfn.XLOOKUP(SimpleBB[[#This Row],[customer_code]],'Input  - indicative charges'!$B$13:$B$69,'Input  - indicative charges'!$E$13:$E$69)</f>
        <v>Upper South Island distributor</v>
      </c>
      <c r="K4514" s="70">
        <f t="shared" si="70"/>
        <v>94.358646142967373</v>
      </c>
    </row>
    <row r="4515" spans="1:11" x14ac:dyDescent="0.25">
      <c r="A4515" s="65">
        <v>44317</v>
      </c>
      <c r="B4515" s="66" t="s">
        <v>142</v>
      </c>
      <c r="C4515" s="66" t="s">
        <v>137</v>
      </c>
      <c r="D4515" s="67">
        <v>4001685.67</v>
      </c>
      <c r="E4515" s="66">
        <v>0.1762</v>
      </c>
      <c r="F4515" s="67">
        <v>705097.01505399996</v>
      </c>
      <c r="G4515" s="66" t="s">
        <v>120</v>
      </c>
      <c r="H4515" s="68">
        <v>5.0919689726325696E-3</v>
      </c>
      <c r="I4515" s="87">
        <v>3590.33212335081</v>
      </c>
      <c r="J4515" s="69" t="str">
        <f>_xlfn.XLOOKUP(SimpleBB[[#This Row],[customer_code]],'Input  - indicative charges'!$B$13:$B$69,'Input  - indicative charges'!$E$13:$E$69)</f>
        <v>Lower North Island distributor</v>
      </c>
      <c r="K4515" s="70">
        <f t="shared" si="70"/>
        <v>3319.0952406528968</v>
      </c>
    </row>
    <row r="4516" spans="1:11" x14ac:dyDescent="0.25">
      <c r="A4516" s="65">
        <v>44317</v>
      </c>
      <c r="B4516" s="66" t="s">
        <v>142</v>
      </c>
      <c r="C4516" s="66" t="s">
        <v>137</v>
      </c>
      <c r="D4516" s="67">
        <v>4001685.67</v>
      </c>
      <c r="E4516" s="66">
        <v>0.1762</v>
      </c>
      <c r="F4516" s="67">
        <v>705097.01505399996</v>
      </c>
      <c r="G4516" s="66" t="s">
        <v>241</v>
      </c>
      <c r="H4516" s="68">
        <v>7.5165719332782096E-4</v>
      </c>
      <c r="I4516" s="87">
        <v>529.99124335931401</v>
      </c>
      <c r="J4516" s="69" t="str">
        <f>_xlfn.XLOOKUP(SimpleBB[[#This Row],[customer_code]],'Input  - indicative charges'!$B$13:$B$69,'Input  - indicative charges'!$E$13:$E$69)</f>
        <v>North Island generation</v>
      </c>
      <c r="K4516" s="70">
        <f t="shared" si="70"/>
        <v>489.95228101066965</v>
      </c>
    </row>
    <row r="4517" spans="1:11" x14ac:dyDescent="0.25">
      <c r="A4517" s="65">
        <v>44348</v>
      </c>
      <c r="B4517" s="66" t="s">
        <v>142</v>
      </c>
      <c r="C4517" s="66" t="s">
        <v>137</v>
      </c>
      <c r="D4517" s="67">
        <v>3671887.92</v>
      </c>
      <c r="E4517" s="66">
        <v>0.2994</v>
      </c>
      <c r="F4517" s="67">
        <v>1099363.243248</v>
      </c>
      <c r="G4517" s="66" t="s">
        <v>8</v>
      </c>
      <c r="H4517" s="68">
        <v>9.0428684636744403E-4</v>
      </c>
      <c r="I4517" s="87">
        <v>994.13972024901898</v>
      </c>
      <c r="J4517" s="69" t="str">
        <f>_xlfn.XLOOKUP(SimpleBB[[#This Row],[customer_code]],'Input  - indicative charges'!$B$13:$B$69,'Input  - indicative charges'!$E$13:$E$69)</f>
        <v>Lower South Island distributor</v>
      </c>
      <c r="K4517" s="70">
        <f t="shared" si="70"/>
        <v>919.03598348528442</v>
      </c>
    </row>
    <row r="4518" spans="1:11" x14ac:dyDescent="0.25">
      <c r="A4518" s="65">
        <v>44348</v>
      </c>
      <c r="B4518" s="66" t="s">
        <v>142</v>
      </c>
      <c r="C4518" s="66" t="s">
        <v>137</v>
      </c>
      <c r="D4518" s="67">
        <v>3671887.92</v>
      </c>
      <c r="E4518" s="66">
        <v>0.2994</v>
      </c>
      <c r="F4518" s="67">
        <v>1099363.243248</v>
      </c>
      <c r="G4518" s="66" t="s">
        <v>10</v>
      </c>
      <c r="H4518" s="68">
        <v>3.84575922605934E-5</v>
      </c>
      <c r="I4518" s="87">
        <v>42.278863355115099</v>
      </c>
      <c r="J4518" s="69" t="str">
        <f>_xlfn.XLOOKUP(SimpleBB[[#This Row],[customer_code]],'Input  - indicative charges'!$B$13:$B$69,'Input  - indicative charges'!$E$13:$E$69)</f>
        <v>Upper South Island distributor</v>
      </c>
      <c r="K4518" s="70">
        <f t="shared" si="70"/>
        <v>39.084844889283055</v>
      </c>
    </row>
    <row r="4519" spans="1:11" x14ac:dyDescent="0.25">
      <c r="A4519" s="65">
        <v>44348</v>
      </c>
      <c r="B4519" s="66" t="s">
        <v>142</v>
      </c>
      <c r="C4519" s="66" t="s">
        <v>137</v>
      </c>
      <c r="D4519" s="67">
        <v>3671887.92</v>
      </c>
      <c r="E4519" s="66">
        <v>0.2994</v>
      </c>
      <c r="F4519" s="67">
        <v>1099363.243248</v>
      </c>
      <c r="G4519" s="66" t="s">
        <v>12</v>
      </c>
      <c r="H4519" s="68">
        <v>1.5879800737162899E-3</v>
      </c>
      <c r="I4519" s="87">
        <v>1745.7669240539401</v>
      </c>
      <c r="J4519" s="69" t="str">
        <f>_xlfn.XLOOKUP(SimpleBB[[#This Row],[customer_code]],'Input  - indicative charges'!$B$13:$B$69,'Input  - indicative charges'!$E$13:$E$69)</f>
        <v>Lower North Island distributor</v>
      </c>
      <c r="K4519" s="70">
        <f t="shared" si="70"/>
        <v>1613.880412686967</v>
      </c>
    </row>
    <row r="4520" spans="1:11" x14ac:dyDescent="0.25">
      <c r="A4520" s="65">
        <v>44348</v>
      </c>
      <c r="B4520" s="66" t="s">
        <v>142</v>
      </c>
      <c r="C4520" s="66" t="s">
        <v>137</v>
      </c>
      <c r="D4520" s="67">
        <v>3671887.92</v>
      </c>
      <c r="E4520" s="66">
        <v>0.2994</v>
      </c>
      <c r="F4520" s="67">
        <v>1099363.243248</v>
      </c>
      <c r="G4520" s="66" t="s">
        <v>14</v>
      </c>
      <c r="H4520" s="68">
        <v>1.29034764144216E-2</v>
      </c>
      <c r="I4520" s="87">
        <v>14185.6076801326</v>
      </c>
      <c r="J4520" s="69" t="str">
        <f>_xlfn.XLOOKUP(SimpleBB[[#This Row],[customer_code]],'Input  - indicative charges'!$B$13:$B$69,'Input  - indicative charges'!$E$13:$E$69)</f>
        <v>Upper North Island distributor</v>
      </c>
      <c r="K4520" s="70">
        <f t="shared" si="70"/>
        <v>13113.935234759003</v>
      </c>
    </row>
    <row r="4521" spans="1:11" x14ac:dyDescent="0.25">
      <c r="A4521" s="65">
        <v>44348</v>
      </c>
      <c r="B4521" s="66" t="s">
        <v>142</v>
      </c>
      <c r="C4521" s="66" t="s">
        <v>137</v>
      </c>
      <c r="D4521" s="67">
        <v>3671887.92</v>
      </c>
      <c r="E4521" s="66">
        <v>0.2994</v>
      </c>
      <c r="F4521" s="67">
        <v>1099363.243248</v>
      </c>
      <c r="G4521" s="66" t="s">
        <v>16</v>
      </c>
      <c r="H4521" s="68">
        <v>9.1018958342133194E-2</v>
      </c>
      <c r="I4521" s="87">
        <v>100062.897240062</v>
      </c>
      <c r="J4521" s="69" t="str">
        <f>_xlfn.XLOOKUP(SimpleBB[[#This Row],[customer_code]],'Input  - indicative charges'!$B$13:$B$69,'Input  - indicative charges'!$E$13:$E$69)</f>
        <v>South Island generation</v>
      </c>
      <c r="K4521" s="70">
        <f t="shared" si="70"/>
        <v>92503.499560778233</v>
      </c>
    </row>
    <row r="4522" spans="1:11" x14ac:dyDescent="0.25">
      <c r="A4522" s="65">
        <v>44348</v>
      </c>
      <c r="B4522" s="66" t="s">
        <v>142</v>
      </c>
      <c r="C4522" s="66" t="s">
        <v>137</v>
      </c>
      <c r="D4522" s="67">
        <v>3671887.92</v>
      </c>
      <c r="E4522" s="66">
        <v>0.2994</v>
      </c>
      <c r="F4522" s="67">
        <v>1099363.243248</v>
      </c>
      <c r="G4522" s="66" t="s">
        <v>19</v>
      </c>
      <c r="H4522" s="68">
        <v>8.3744483570138896E-4</v>
      </c>
      <c r="I4522" s="87">
        <v>920.656070617968</v>
      </c>
      <c r="J4522" s="69" t="str">
        <f>_xlfn.XLOOKUP(SimpleBB[[#This Row],[customer_code]],'Input  - indicative charges'!$B$13:$B$69,'Input  - indicative charges'!$E$13:$E$69)</f>
        <v>Lower South Island distributor</v>
      </c>
      <c r="K4522" s="70">
        <f t="shared" si="70"/>
        <v>851.10376346308817</v>
      </c>
    </row>
    <row r="4523" spans="1:11" x14ac:dyDescent="0.25">
      <c r="A4523" s="65">
        <v>44348</v>
      </c>
      <c r="B4523" s="66" t="s">
        <v>142</v>
      </c>
      <c r="C4523" s="66" t="s">
        <v>137</v>
      </c>
      <c r="D4523" s="67">
        <v>3671887.92</v>
      </c>
      <c r="E4523" s="66">
        <v>0.2994</v>
      </c>
      <c r="F4523" s="67">
        <v>1099363.243248</v>
      </c>
      <c r="G4523" s="66" t="s">
        <v>21</v>
      </c>
      <c r="H4523" s="68">
        <v>5.6554959299107599E-4</v>
      </c>
      <c r="I4523" s="87">
        <v>621.74443476825604</v>
      </c>
      <c r="J4523" s="69" t="str">
        <f>_xlfn.XLOOKUP(SimpleBB[[#This Row],[customer_code]],'Input  - indicative charges'!$B$13:$B$69,'Input  - indicative charges'!$E$13:$E$69)</f>
        <v>Upper South Island distributor</v>
      </c>
      <c r="K4523" s="70">
        <f t="shared" si="70"/>
        <v>574.77384360079373</v>
      </c>
    </row>
    <row r="4524" spans="1:11" x14ac:dyDescent="0.25">
      <c r="A4524" s="65">
        <v>44348</v>
      </c>
      <c r="B4524" s="66" t="s">
        <v>142</v>
      </c>
      <c r="C4524" s="66" t="s">
        <v>137</v>
      </c>
      <c r="D4524" s="67">
        <v>3671887.92</v>
      </c>
      <c r="E4524" s="66">
        <v>0.2994</v>
      </c>
      <c r="F4524" s="67">
        <v>1099363.243248</v>
      </c>
      <c r="G4524" s="66" t="s">
        <v>23</v>
      </c>
      <c r="H4524" s="68">
        <v>5.2813562326914799E-3</v>
      </c>
      <c r="I4524" s="87">
        <v>5806.1289167197401</v>
      </c>
      <c r="J4524" s="69" t="str">
        <f>_xlfn.XLOOKUP(SimpleBB[[#This Row],[customer_code]],'Input  - indicative charges'!$B$13:$B$69,'Input  - indicative charges'!$E$13:$E$69)</f>
        <v>Lower North Island distributor</v>
      </c>
      <c r="K4524" s="70">
        <f t="shared" si="70"/>
        <v>5367.496429861254</v>
      </c>
    </row>
    <row r="4525" spans="1:11" x14ac:dyDescent="0.25">
      <c r="A4525" s="65">
        <v>44348</v>
      </c>
      <c r="B4525" s="66" t="s">
        <v>142</v>
      </c>
      <c r="C4525" s="66" t="s">
        <v>137</v>
      </c>
      <c r="D4525" s="67">
        <v>3671887.92</v>
      </c>
      <c r="E4525" s="66">
        <v>0.2994</v>
      </c>
      <c r="F4525" s="67">
        <v>1099363.243248</v>
      </c>
      <c r="G4525" s="66" t="s">
        <v>25</v>
      </c>
      <c r="H4525" s="68">
        <v>0.114186482893933</v>
      </c>
      <c r="I4525" s="87">
        <v>125532.422169357</v>
      </c>
      <c r="J4525" s="69" t="str">
        <f>_xlfn.XLOOKUP(SimpleBB[[#This Row],[customer_code]],'Input  - indicative charges'!$B$13:$B$69,'Input  - indicative charges'!$E$13:$E$69)</f>
        <v>North Island generation</v>
      </c>
      <c r="K4525" s="70">
        <f t="shared" si="70"/>
        <v>116048.89203984984</v>
      </c>
    </row>
    <row r="4526" spans="1:11" x14ac:dyDescent="0.25">
      <c r="A4526" s="65">
        <v>44348</v>
      </c>
      <c r="B4526" s="66" t="s">
        <v>142</v>
      </c>
      <c r="C4526" s="66" t="s">
        <v>137</v>
      </c>
      <c r="D4526" s="67">
        <v>3671887.92</v>
      </c>
      <c r="E4526" s="66">
        <v>0.2994</v>
      </c>
      <c r="F4526" s="67">
        <v>1099363.243248</v>
      </c>
      <c r="G4526" s="66" t="s">
        <v>27</v>
      </c>
      <c r="H4526" s="68">
        <v>9.7868889869230005E-3</v>
      </c>
      <c r="I4526" s="87">
        <v>10759.3460179718</v>
      </c>
      <c r="J4526" s="69" t="str">
        <f>_xlfn.XLOOKUP(SimpleBB[[#This Row],[customer_code]],'Input  - indicative charges'!$B$13:$B$69,'Input  - indicative charges'!$E$13:$E$69)</f>
        <v>Lower North Island distributor</v>
      </c>
      <c r="K4526" s="70">
        <f t="shared" si="70"/>
        <v>9946.5155127373055</v>
      </c>
    </row>
    <row r="4527" spans="1:11" x14ac:dyDescent="0.25">
      <c r="A4527" s="65">
        <v>44348</v>
      </c>
      <c r="B4527" s="66" t="s">
        <v>142</v>
      </c>
      <c r="C4527" s="66" t="s">
        <v>137</v>
      </c>
      <c r="D4527" s="67">
        <v>3671887.92</v>
      </c>
      <c r="E4527" s="66">
        <v>0.2994</v>
      </c>
      <c r="F4527" s="67">
        <v>1099363.243248</v>
      </c>
      <c r="G4527" s="66" t="s">
        <v>29</v>
      </c>
      <c r="H4527" s="68">
        <v>1.04362399053477E-2</v>
      </c>
      <c r="I4527" s="87">
        <v>11473.2185496572</v>
      </c>
      <c r="J4527" s="69" t="str">
        <f>_xlfn.XLOOKUP(SimpleBB[[#This Row],[customer_code]],'Input  - indicative charges'!$B$13:$B$69,'Input  - indicative charges'!$E$13:$E$69)</f>
        <v>Lower North Island distributor</v>
      </c>
      <c r="K4527" s="70">
        <f t="shared" si="70"/>
        <v>10606.457501652389</v>
      </c>
    </row>
    <row r="4528" spans="1:11" x14ac:dyDescent="0.25">
      <c r="A4528" s="65">
        <v>44348</v>
      </c>
      <c r="B4528" s="66" t="s">
        <v>142</v>
      </c>
      <c r="C4528" s="66" t="s">
        <v>137</v>
      </c>
      <c r="D4528" s="67">
        <v>3671887.92</v>
      </c>
      <c r="E4528" s="66">
        <v>0.2994</v>
      </c>
      <c r="F4528" s="67">
        <v>1099363.243248</v>
      </c>
      <c r="G4528" s="66" t="s">
        <v>31</v>
      </c>
      <c r="H4528" s="68">
        <v>8.8402135565393897E-5</v>
      </c>
      <c r="I4528" s="87">
        <v>97.186058465220796</v>
      </c>
      <c r="J4528" s="69" t="str">
        <f>_xlfn.XLOOKUP(SimpleBB[[#This Row],[customer_code]],'Input  - indicative charges'!$B$13:$B$69,'Input  - indicative charges'!$E$13:$E$69)</f>
        <v>Major Industrial</v>
      </c>
      <c r="K4528" s="70">
        <f t="shared" si="70"/>
        <v>89.843995771811322</v>
      </c>
    </row>
    <row r="4529" spans="1:11" x14ac:dyDescent="0.25">
      <c r="A4529" s="65">
        <v>44348</v>
      </c>
      <c r="B4529" s="66" t="s">
        <v>142</v>
      </c>
      <c r="C4529" s="66" t="s">
        <v>137</v>
      </c>
      <c r="D4529" s="67">
        <v>3671887.92</v>
      </c>
      <c r="E4529" s="66">
        <v>0.2994</v>
      </c>
      <c r="F4529" s="67">
        <v>1099363.243248</v>
      </c>
      <c r="G4529" s="66" t="s">
        <v>34</v>
      </c>
      <c r="H4529" s="68">
        <v>8.5004920574148805E-4</v>
      </c>
      <c r="I4529" s="87">
        <v>934.51285174434895</v>
      </c>
      <c r="J4529" s="69" t="str">
        <f>_xlfn.XLOOKUP(SimpleBB[[#This Row],[customer_code]],'Input  - indicative charges'!$B$13:$B$69,'Input  - indicative charges'!$E$13:$E$69)</f>
        <v>Major Industrial</v>
      </c>
      <c r="K4529" s="70">
        <f t="shared" si="70"/>
        <v>863.91371382623629</v>
      </c>
    </row>
    <row r="4530" spans="1:11" x14ac:dyDescent="0.25">
      <c r="A4530" s="65">
        <v>44348</v>
      </c>
      <c r="B4530" s="66" t="s">
        <v>142</v>
      </c>
      <c r="C4530" s="66" t="s">
        <v>137</v>
      </c>
      <c r="D4530" s="67">
        <v>3671887.92</v>
      </c>
      <c r="E4530" s="66">
        <v>0.2994</v>
      </c>
      <c r="F4530" s="67">
        <v>1099363.243248</v>
      </c>
      <c r="G4530" s="66" t="s">
        <v>36</v>
      </c>
      <c r="H4530" s="68">
        <v>3.79087529187327E-4</v>
      </c>
      <c r="I4530" s="87">
        <v>416.75489556225102</v>
      </c>
      <c r="J4530" s="69" t="str">
        <f>_xlfn.XLOOKUP(SimpleBB[[#This Row],[customer_code]],'Input  - indicative charges'!$B$13:$B$69,'Input  - indicative charges'!$E$13:$E$69)</f>
        <v>Upper South Island distributor</v>
      </c>
      <c r="K4530" s="70">
        <f t="shared" si="70"/>
        <v>385.27053845049136</v>
      </c>
    </row>
    <row r="4531" spans="1:11" x14ac:dyDescent="0.25">
      <c r="A4531" s="65">
        <v>44348</v>
      </c>
      <c r="B4531" s="66" t="s">
        <v>142</v>
      </c>
      <c r="C4531" s="66" t="s">
        <v>137</v>
      </c>
      <c r="D4531" s="67">
        <v>3671887.92</v>
      </c>
      <c r="E4531" s="66">
        <v>0.2994</v>
      </c>
      <c r="F4531" s="67">
        <v>1099363.243248</v>
      </c>
      <c r="G4531" s="66" t="s">
        <v>38</v>
      </c>
      <c r="H4531" s="68">
        <v>1.3402228724271E-4</v>
      </c>
      <c r="I4531" s="87">
        <v>147.33917637066</v>
      </c>
      <c r="J4531" s="69" t="str">
        <f>_xlfn.XLOOKUP(SimpleBB[[#This Row],[customer_code]],'Input  - indicative charges'!$B$13:$B$69,'Input  - indicative charges'!$E$13:$E$69)</f>
        <v>North Island generation</v>
      </c>
      <c r="K4531" s="70">
        <f t="shared" si="70"/>
        <v>136.20822315378652</v>
      </c>
    </row>
    <row r="4532" spans="1:11" x14ac:dyDescent="0.25">
      <c r="A4532" s="65">
        <v>44348</v>
      </c>
      <c r="B4532" s="66" t="s">
        <v>142</v>
      </c>
      <c r="C4532" s="66" t="s">
        <v>137</v>
      </c>
      <c r="D4532" s="67">
        <v>3671887.92</v>
      </c>
      <c r="E4532" s="66">
        <v>0.2994</v>
      </c>
      <c r="F4532" s="67">
        <v>1099363.243248</v>
      </c>
      <c r="G4532" s="66" t="s">
        <v>40</v>
      </c>
      <c r="H4532" s="68">
        <v>1.7005525425356998E-5</v>
      </c>
      <c r="I4532" s="87">
        <v>18.695249584756802</v>
      </c>
      <c r="J4532" s="69" t="str">
        <f>_xlfn.XLOOKUP(SimpleBB[[#This Row],[customer_code]],'Input  - indicative charges'!$B$13:$B$69,'Input  - indicative charges'!$E$13:$E$69)</f>
        <v>North Island generation</v>
      </c>
      <c r="K4532" s="70">
        <f t="shared" si="70"/>
        <v>17.282889656924738</v>
      </c>
    </row>
    <row r="4533" spans="1:11" x14ac:dyDescent="0.25">
      <c r="A4533" s="65">
        <v>44348</v>
      </c>
      <c r="B4533" s="66" t="s">
        <v>142</v>
      </c>
      <c r="C4533" s="66" t="s">
        <v>137</v>
      </c>
      <c r="D4533" s="67">
        <v>3671887.92</v>
      </c>
      <c r="E4533" s="66">
        <v>0.2994</v>
      </c>
      <c r="F4533" s="67">
        <v>1099363.243248</v>
      </c>
      <c r="G4533" s="66" t="s">
        <v>42</v>
      </c>
      <c r="H4533" s="68">
        <v>4.1773505296683E-2</v>
      </c>
      <c r="I4533" s="87">
        <v>45924.256264798903</v>
      </c>
      <c r="J4533" s="69" t="str">
        <f>_xlfn.XLOOKUP(SimpleBB[[#This Row],[customer_code]],'Input  - indicative charges'!$B$13:$B$69,'Input  - indicative charges'!$E$13:$E$69)</f>
        <v>South Island generation</v>
      </c>
      <c r="K4533" s="70">
        <f t="shared" si="70"/>
        <v>42454.84126876817</v>
      </c>
    </row>
    <row r="4534" spans="1:11" x14ac:dyDescent="0.25">
      <c r="A4534" s="65">
        <v>44348</v>
      </c>
      <c r="B4534" s="66" t="s">
        <v>142</v>
      </c>
      <c r="C4534" s="66" t="s">
        <v>137</v>
      </c>
      <c r="D4534" s="67">
        <v>3671887.92</v>
      </c>
      <c r="E4534" s="66">
        <v>0.2994</v>
      </c>
      <c r="F4534" s="67">
        <v>1099363.243248</v>
      </c>
      <c r="G4534" s="66" t="s">
        <v>44</v>
      </c>
      <c r="H4534" s="68">
        <v>6.5711700929042903E-4</v>
      </c>
      <c r="I4534" s="87">
        <v>722.41028652695195</v>
      </c>
      <c r="J4534" s="69" t="str">
        <f>_xlfn.XLOOKUP(SimpleBB[[#This Row],[customer_code]],'Input  - indicative charges'!$B$13:$B$69,'Input  - indicative charges'!$E$13:$E$69)</f>
        <v>Major Industrial</v>
      </c>
      <c r="K4534" s="70">
        <f t="shared" si="70"/>
        <v>667.83474660068896</v>
      </c>
    </row>
    <row r="4535" spans="1:11" x14ac:dyDescent="0.25">
      <c r="A4535" s="65">
        <v>44348</v>
      </c>
      <c r="B4535" s="66" t="s">
        <v>142</v>
      </c>
      <c r="C4535" s="66" t="s">
        <v>137</v>
      </c>
      <c r="D4535" s="67">
        <v>3671887.92</v>
      </c>
      <c r="E4535" s="66">
        <v>0.2994</v>
      </c>
      <c r="F4535" s="67">
        <v>1099363.243248</v>
      </c>
      <c r="G4535" s="66" t="s">
        <v>46</v>
      </c>
      <c r="H4535" s="68">
        <v>7.2731348525547105E-4</v>
      </c>
      <c r="I4535" s="87">
        <v>799.58171200846198</v>
      </c>
      <c r="J4535" s="69" t="str">
        <f>_xlfn.XLOOKUP(SimpleBB[[#This Row],[customer_code]],'Input  - indicative charges'!$B$13:$B$69,'Input  - indicative charges'!$E$13:$E$69)</f>
        <v>Upper South Island distributor</v>
      </c>
      <c r="K4535" s="70">
        <f t="shared" si="70"/>
        <v>739.17614406199903</v>
      </c>
    </row>
    <row r="4536" spans="1:11" x14ac:dyDescent="0.25">
      <c r="A4536" s="65">
        <v>44348</v>
      </c>
      <c r="B4536" s="66" t="s">
        <v>142</v>
      </c>
      <c r="C4536" s="66" t="s">
        <v>137</v>
      </c>
      <c r="D4536" s="67">
        <v>3671887.92</v>
      </c>
      <c r="E4536" s="66">
        <v>0.2994</v>
      </c>
      <c r="F4536" s="67">
        <v>1099363.243248</v>
      </c>
      <c r="G4536" s="66" t="s">
        <v>48</v>
      </c>
      <c r="H4536" s="68">
        <v>5.4031440472730799E-2</v>
      </c>
      <c r="I4536" s="87">
        <v>59400.179635462599</v>
      </c>
      <c r="J4536" s="69" t="str">
        <f>_xlfn.XLOOKUP(SimpleBB[[#This Row],[customer_code]],'Input  - indicative charges'!$B$13:$B$69,'Input  - indicative charges'!$E$13:$E$69)</f>
        <v>North Island generation</v>
      </c>
      <c r="K4536" s="70">
        <f t="shared" si="70"/>
        <v>54912.706331465786</v>
      </c>
    </row>
    <row r="4537" spans="1:11" x14ac:dyDescent="0.25">
      <c r="A4537" s="65">
        <v>44348</v>
      </c>
      <c r="B4537" s="66" t="s">
        <v>142</v>
      </c>
      <c r="C4537" s="66" t="s">
        <v>137</v>
      </c>
      <c r="D4537" s="67">
        <v>3671887.92</v>
      </c>
      <c r="E4537" s="66">
        <v>0.2994</v>
      </c>
      <c r="F4537" s="67">
        <v>1099363.243248</v>
      </c>
      <c r="G4537" s="66" t="s">
        <v>50</v>
      </c>
      <c r="H4537" s="68">
        <v>1.1387025317828399E-2</v>
      </c>
      <c r="I4537" s="87">
        <v>12518.477084354899</v>
      </c>
      <c r="J4537" s="69" t="str">
        <f>_xlfn.XLOOKUP(SimpleBB[[#This Row],[customer_code]],'Input  - indicative charges'!$B$13:$B$69,'Input  - indicative charges'!$E$13:$E$69)</f>
        <v>North Island generation</v>
      </c>
      <c r="K4537" s="70">
        <f t="shared" si="70"/>
        <v>11572.750454107463</v>
      </c>
    </row>
    <row r="4538" spans="1:11" x14ac:dyDescent="0.25">
      <c r="A4538" s="65">
        <v>44348</v>
      </c>
      <c r="B4538" s="66" t="s">
        <v>142</v>
      </c>
      <c r="C4538" s="66" t="s">
        <v>137</v>
      </c>
      <c r="D4538" s="67">
        <v>3671887.92</v>
      </c>
      <c r="E4538" s="66">
        <v>0.2994</v>
      </c>
      <c r="F4538" s="67">
        <v>1099363.243248</v>
      </c>
      <c r="G4538" s="66" t="s">
        <v>52</v>
      </c>
      <c r="H4538" s="68">
        <v>2.2965556963411501E-2</v>
      </c>
      <c r="I4538" s="87">
        <v>25247.489186292802</v>
      </c>
      <c r="J4538" s="69" t="str">
        <f>_xlfn.XLOOKUP(SimpleBB[[#This Row],[customer_code]],'Input  - indicative charges'!$B$13:$B$69,'Input  - indicative charges'!$E$13:$E$69)</f>
        <v>North Island generation</v>
      </c>
      <c r="K4538" s="70">
        <f t="shared" si="70"/>
        <v>23340.130750480981</v>
      </c>
    </row>
    <row r="4539" spans="1:11" x14ac:dyDescent="0.25">
      <c r="A4539" s="65">
        <v>44348</v>
      </c>
      <c r="B4539" s="66" t="s">
        <v>142</v>
      </c>
      <c r="C4539" s="66" t="s">
        <v>137</v>
      </c>
      <c r="D4539" s="67">
        <v>3671887.92</v>
      </c>
      <c r="E4539" s="66">
        <v>0.2994</v>
      </c>
      <c r="F4539" s="67">
        <v>1099363.243248</v>
      </c>
      <c r="G4539" s="66" t="s">
        <v>54</v>
      </c>
      <c r="H4539" s="68">
        <v>5.9663605028840099E-5</v>
      </c>
      <c r="I4539" s="87">
        <v>65.591974328373297</v>
      </c>
      <c r="J4539" s="69" t="str">
        <f>_xlfn.XLOOKUP(SimpleBB[[#This Row],[customer_code]],'Input  - indicative charges'!$B$13:$B$69,'Input  - indicative charges'!$E$13:$E$69)</f>
        <v>Upper South Island distributor</v>
      </c>
      <c r="K4539" s="70">
        <f t="shared" si="70"/>
        <v>60.636732853324062</v>
      </c>
    </row>
    <row r="4540" spans="1:11" x14ac:dyDescent="0.25">
      <c r="A4540" s="65">
        <v>44348</v>
      </c>
      <c r="B4540" s="66" t="s">
        <v>142</v>
      </c>
      <c r="C4540" s="66" t="s">
        <v>137</v>
      </c>
      <c r="D4540" s="67">
        <v>3671887.92</v>
      </c>
      <c r="E4540" s="66">
        <v>0.2994</v>
      </c>
      <c r="F4540" s="67">
        <v>1099363.243248</v>
      </c>
      <c r="G4540" s="66" t="s">
        <v>56</v>
      </c>
      <c r="H4540" s="68">
        <v>3.6854881795836902E-2</v>
      </c>
      <c r="I4540" s="87">
        <v>40516.902380592997</v>
      </c>
      <c r="J4540" s="69" t="str">
        <f>_xlfn.XLOOKUP(SimpleBB[[#This Row],[customer_code]],'Input  - indicative charges'!$B$13:$B$69,'Input  - indicative charges'!$E$13:$E$69)</f>
        <v>Upper North Island distributor</v>
      </c>
      <c r="K4540" s="70">
        <f t="shared" si="70"/>
        <v>37455.993829316358</v>
      </c>
    </row>
    <row r="4541" spans="1:11" x14ac:dyDescent="0.25">
      <c r="A4541" s="65">
        <v>44348</v>
      </c>
      <c r="B4541" s="66" t="s">
        <v>142</v>
      </c>
      <c r="C4541" s="66" t="s">
        <v>137</v>
      </c>
      <c r="D4541" s="67">
        <v>3671887.92</v>
      </c>
      <c r="E4541" s="66">
        <v>0.2994</v>
      </c>
      <c r="F4541" s="67">
        <v>1099363.243248</v>
      </c>
      <c r="G4541" s="66" t="s">
        <v>58</v>
      </c>
      <c r="H4541" s="68">
        <v>1.4172787992735201E-2</v>
      </c>
      <c r="I4541" s="87">
        <v>15581.042173559699</v>
      </c>
      <c r="J4541" s="69" t="str">
        <f>_xlfn.XLOOKUP(SimpleBB[[#This Row],[customer_code]],'Input  - indicative charges'!$B$13:$B$69,'Input  - indicative charges'!$E$13:$E$69)</f>
        <v>North Island generation</v>
      </c>
      <c r="K4541" s="70">
        <f t="shared" si="70"/>
        <v>14403.949591830285</v>
      </c>
    </row>
    <row r="4542" spans="1:11" x14ac:dyDescent="0.25">
      <c r="A4542" s="65">
        <v>44348</v>
      </c>
      <c r="B4542" s="66" t="s">
        <v>142</v>
      </c>
      <c r="C4542" s="66" t="s">
        <v>137</v>
      </c>
      <c r="D4542" s="67">
        <v>3671887.92</v>
      </c>
      <c r="E4542" s="66">
        <v>0.2994</v>
      </c>
      <c r="F4542" s="67">
        <v>1099363.243248</v>
      </c>
      <c r="G4542" s="66" t="s">
        <v>60</v>
      </c>
      <c r="H4542" s="68">
        <v>1.6582623550264301E-3</v>
      </c>
      <c r="I4542" s="87">
        <v>1823.03268077793</v>
      </c>
      <c r="J4542" s="69" t="str">
        <f>_xlfn.XLOOKUP(SimpleBB[[#This Row],[customer_code]],'Input  - indicative charges'!$B$13:$B$69,'Input  - indicative charges'!$E$13:$E$69)</f>
        <v>Major Industrial</v>
      </c>
      <c r="K4542" s="70">
        <f t="shared" si="70"/>
        <v>1685.3090149993056</v>
      </c>
    </row>
    <row r="4543" spans="1:11" x14ac:dyDescent="0.25">
      <c r="A4543" s="65">
        <v>44348</v>
      </c>
      <c r="B4543" s="66" t="s">
        <v>142</v>
      </c>
      <c r="C4543" s="66" t="s">
        <v>137</v>
      </c>
      <c r="D4543" s="67">
        <v>3671887.92</v>
      </c>
      <c r="E4543" s="66">
        <v>0.2994</v>
      </c>
      <c r="F4543" s="67">
        <v>1099363.243248</v>
      </c>
      <c r="G4543" s="66" t="s">
        <v>62</v>
      </c>
      <c r="H4543" s="68">
        <v>1.3941973574468299E-2</v>
      </c>
      <c r="I4543" s="87">
        <v>15327.2932861054</v>
      </c>
      <c r="J4543" s="69" t="str">
        <f>_xlfn.XLOOKUP(SimpleBB[[#This Row],[customer_code]],'Input  - indicative charges'!$B$13:$B$69,'Input  - indicative charges'!$E$13:$E$69)</f>
        <v>Major Industrial</v>
      </c>
      <c r="K4543" s="70">
        <f t="shared" si="70"/>
        <v>14169.370534591286</v>
      </c>
    </row>
    <row r="4544" spans="1:11" x14ac:dyDescent="0.25">
      <c r="A4544" s="65">
        <v>44348</v>
      </c>
      <c r="B4544" s="66" t="s">
        <v>142</v>
      </c>
      <c r="C4544" s="66" t="s">
        <v>137</v>
      </c>
      <c r="D4544" s="67">
        <v>3671887.92</v>
      </c>
      <c r="E4544" s="66">
        <v>0.2994</v>
      </c>
      <c r="F4544" s="67">
        <v>1099363.243248</v>
      </c>
      <c r="G4544" s="66" t="s">
        <v>64</v>
      </c>
      <c r="H4544" s="68">
        <v>6.9923055640369299E-4</v>
      </c>
      <c r="I4544" s="87">
        <v>768.70837226606795</v>
      </c>
      <c r="J4544" s="69" t="str">
        <f>_xlfn.XLOOKUP(SimpleBB[[#This Row],[customer_code]],'Input  - indicative charges'!$B$13:$B$69,'Input  - indicative charges'!$E$13:$E$69)</f>
        <v>Major Industrial</v>
      </c>
      <c r="K4544" s="70">
        <f t="shared" si="70"/>
        <v>710.63517585028819</v>
      </c>
    </row>
    <row r="4545" spans="1:11" x14ac:dyDescent="0.25">
      <c r="A4545" s="65">
        <v>44348</v>
      </c>
      <c r="B4545" s="66" t="s">
        <v>142</v>
      </c>
      <c r="C4545" s="66" t="s">
        <v>137</v>
      </c>
      <c r="D4545" s="67">
        <v>3671887.92</v>
      </c>
      <c r="E4545" s="66">
        <v>0.2994</v>
      </c>
      <c r="F4545" s="67">
        <v>1099363.243248</v>
      </c>
      <c r="G4545" s="66" t="s">
        <v>66</v>
      </c>
      <c r="H4545" s="68">
        <v>3.8449391296586401E-3</v>
      </c>
      <c r="I4545" s="87">
        <v>4226.9847516726604</v>
      </c>
      <c r="J4545" s="69" t="str">
        <f>_xlfn.XLOOKUP(SimpleBB[[#This Row],[customer_code]],'Input  - indicative charges'!$B$13:$B$69,'Input  - indicative charges'!$E$13:$E$69)</f>
        <v>Upper South Island distributor</v>
      </c>
      <c r="K4545" s="70">
        <f t="shared" si="70"/>
        <v>3907.6510165570139</v>
      </c>
    </row>
    <row r="4546" spans="1:11" x14ac:dyDescent="0.25">
      <c r="A4546" s="65">
        <v>44348</v>
      </c>
      <c r="B4546" s="66" t="s">
        <v>142</v>
      </c>
      <c r="C4546" s="66" t="s">
        <v>137</v>
      </c>
      <c r="D4546" s="67">
        <v>3671887.92</v>
      </c>
      <c r="E4546" s="66">
        <v>0.2994</v>
      </c>
      <c r="F4546" s="67">
        <v>1099363.243248</v>
      </c>
      <c r="G4546" s="66" t="s">
        <v>68</v>
      </c>
      <c r="H4546" s="68">
        <v>1.45855589899075E-2</v>
      </c>
      <c r="I4546" s="87">
        <v>16034.8274357298</v>
      </c>
      <c r="J4546" s="69" t="str">
        <f>_xlfn.XLOOKUP(SimpleBB[[#This Row],[customer_code]],'Input  - indicative charges'!$B$13:$B$69,'Input  - indicative charges'!$E$13:$E$69)</f>
        <v>Major Industrial</v>
      </c>
      <c r="K4546" s="70">
        <f t="shared" si="70"/>
        <v>14823.452983773182</v>
      </c>
    </row>
    <row r="4547" spans="1:11" x14ac:dyDescent="0.25">
      <c r="A4547" s="65">
        <v>44348</v>
      </c>
      <c r="B4547" s="66" t="s">
        <v>142</v>
      </c>
      <c r="C4547" s="66" t="s">
        <v>137</v>
      </c>
      <c r="D4547" s="67">
        <v>3671887.92</v>
      </c>
      <c r="E4547" s="66">
        <v>0.2994</v>
      </c>
      <c r="F4547" s="67">
        <v>1099363.243248</v>
      </c>
      <c r="G4547" s="66" t="s">
        <v>70</v>
      </c>
      <c r="H4547" s="68">
        <v>6.6680958146322397E-2</v>
      </c>
      <c r="I4547" s="87">
        <v>73306.594410625097</v>
      </c>
      <c r="J4547" s="69" t="str">
        <f>_xlfn.XLOOKUP(SimpleBB[[#This Row],[customer_code]],'Input  - indicative charges'!$B$13:$B$69,'Input  - indicative charges'!$E$13:$E$69)</f>
        <v>Lower North Island distributor</v>
      </c>
      <c r="K4547" s="70">
        <f t="shared" si="70"/>
        <v>67768.540696925411</v>
      </c>
    </row>
    <row r="4548" spans="1:11" x14ac:dyDescent="0.25">
      <c r="A4548" s="65">
        <v>44348</v>
      </c>
      <c r="B4548" s="66" t="s">
        <v>142</v>
      </c>
      <c r="C4548" s="66" t="s">
        <v>137</v>
      </c>
      <c r="D4548" s="67">
        <v>3671887.92</v>
      </c>
      <c r="E4548" s="66">
        <v>0.2994</v>
      </c>
      <c r="F4548" s="67">
        <v>1099363.243248</v>
      </c>
      <c r="G4548" s="66" t="s">
        <v>72</v>
      </c>
      <c r="H4548" s="68">
        <v>5.4672198127923605E-4</v>
      </c>
      <c r="I4548" s="87">
        <v>601.04605049411396</v>
      </c>
      <c r="J4548" s="69" t="str">
        <f>_xlfn.XLOOKUP(SimpleBB[[#This Row],[customer_code]],'Input  - indicative charges'!$B$13:$B$69,'Input  - indicative charges'!$E$13:$E$69)</f>
        <v>Lower South Island distributor</v>
      </c>
      <c r="K4548" s="70">
        <f t="shared" si="70"/>
        <v>555.63914898947928</v>
      </c>
    </row>
    <row r="4549" spans="1:11" x14ac:dyDescent="0.25">
      <c r="A4549" s="65">
        <v>44348</v>
      </c>
      <c r="B4549" s="66" t="s">
        <v>142</v>
      </c>
      <c r="C4549" s="66" t="s">
        <v>137</v>
      </c>
      <c r="D4549" s="67">
        <v>3671887.92</v>
      </c>
      <c r="E4549" s="66">
        <v>0.2994</v>
      </c>
      <c r="F4549" s="67">
        <v>1099363.243248</v>
      </c>
      <c r="G4549" s="66" t="s">
        <v>74</v>
      </c>
      <c r="H4549" s="68">
        <v>7.50382349101727E-6</v>
      </c>
      <c r="I4549" s="87">
        <v>8.2494277298452801</v>
      </c>
      <c r="J4549" s="69" t="str">
        <f>_xlfn.XLOOKUP(SimpleBB[[#This Row],[customer_code]],'Input  - indicative charges'!$B$13:$B$69,'Input  - indicative charges'!$E$13:$E$69)</f>
        <v>Major Industrial</v>
      </c>
      <c r="K4549" s="70">
        <f t="shared" si="70"/>
        <v>7.6262126665556247</v>
      </c>
    </row>
    <row r="4550" spans="1:11" x14ac:dyDescent="0.25">
      <c r="A4550" s="65">
        <v>44348</v>
      </c>
      <c r="B4550" s="66" t="s">
        <v>142</v>
      </c>
      <c r="C4550" s="66" t="s">
        <v>137</v>
      </c>
      <c r="D4550" s="67">
        <v>3671887.92</v>
      </c>
      <c r="E4550" s="66">
        <v>0.2994</v>
      </c>
      <c r="F4550" s="67">
        <v>1099363.243248</v>
      </c>
      <c r="G4550" s="66" t="s">
        <v>76</v>
      </c>
      <c r="H4550" s="68">
        <v>1.1106235510880899E-3</v>
      </c>
      <c r="I4550" s="87">
        <v>1220.9787091518101</v>
      </c>
      <c r="J4550" s="69" t="str">
        <f>_xlfn.XLOOKUP(SimpleBB[[#This Row],[customer_code]],'Input  - indicative charges'!$B$13:$B$69,'Input  - indicative charges'!$E$13:$E$69)</f>
        <v>Lower North Island distributor</v>
      </c>
      <c r="K4550" s="70">
        <f t="shared" si="70"/>
        <v>1128.7380897514583</v>
      </c>
    </row>
    <row r="4551" spans="1:11" x14ac:dyDescent="0.25">
      <c r="A4551" s="65">
        <v>44348</v>
      </c>
      <c r="B4551" s="66" t="s">
        <v>142</v>
      </c>
      <c r="C4551" s="66" t="s">
        <v>137</v>
      </c>
      <c r="D4551" s="67">
        <v>3671887.92</v>
      </c>
      <c r="E4551" s="66">
        <v>0.2994</v>
      </c>
      <c r="F4551" s="67">
        <v>1099363.243248</v>
      </c>
      <c r="G4551" s="66" t="s">
        <v>78</v>
      </c>
      <c r="H4551" s="68">
        <v>5.5954731736495601E-5</v>
      </c>
      <c r="I4551" s="87">
        <v>61.514575356905603</v>
      </c>
      <c r="J4551" s="69" t="str">
        <f>_xlfn.XLOOKUP(SimpleBB[[#This Row],[customer_code]],'Input  - indicative charges'!$B$13:$B$69,'Input  - indicative charges'!$E$13:$E$69)</f>
        <v>North Island generation</v>
      </c>
      <c r="K4551" s="70">
        <f t="shared" si="70"/>
        <v>56.867366940788088</v>
      </c>
    </row>
    <row r="4552" spans="1:11" x14ac:dyDescent="0.25">
      <c r="A4552" s="65">
        <v>44348</v>
      </c>
      <c r="B4552" s="66" t="s">
        <v>142</v>
      </c>
      <c r="C4552" s="66" t="s">
        <v>137</v>
      </c>
      <c r="D4552" s="67">
        <v>3671887.92</v>
      </c>
      <c r="E4552" s="66">
        <v>0.2994</v>
      </c>
      <c r="F4552" s="67">
        <v>1099363.243248</v>
      </c>
      <c r="G4552" s="66" t="s">
        <v>80</v>
      </c>
      <c r="H4552" s="68">
        <v>1.35415472234527E-5</v>
      </c>
      <c r="I4552" s="87">
        <v>14.887079274170899</v>
      </c>
      <c r="J4552" s="69" t="str">
        <f>_xlfn.XLOOKUP(SimpleBB[[#This Row],[customer_code]],'Input  - indicative charges'!$B$13:$B$69,'Input  - indicative charges'!$E$13:$E$69)</f>
        <v>Major Industrial</v>
      </c>
      <c r="K4552" s="70">
        <f t="shared" si="70"/>
        <v>13.762413132968819</v>
      </c>
    </row>
    <row r="4553" spans="1:11" x14ac:dyDescent="0.25">
      <c r="A4553" s="65">
        <v>44348</v>
      </c>
      <c r="B4553" s="66" t="s">
        <v>142</v>
      </c>
      <c r="C4553" s="66" t="s">
        <v>137</v>
      </c>
      <c r="D4553" s="67">
        <v>3671887.92</v>
      </c>
      <c r="E4553" s="66">
        <v>0.2994</v>
      </c>
      <c r="F4553" s="67">
        <v>1099363.243248</v>
      </c>
      <c r="G4553" s="66" t="s">
        <v>82</v>
      </c>
      <c r="H4553" s="68">
        <v>1.1598805957235E-2</v>
      </c>
      <c r="I4553" s="87">
        <v>12751.300934950101</v>
      </c>
      <c r="J4553" s="69" t="str">
        <f>_xlfn.XLOOKUP(SimpleBB[[#This Row],[customer_code]],'Input  - indicative charges'!$B$13:$B$69,'Input  - indicative charges'!$E$13:$E$69)</f>
        <v>Major Industrial</v>
      </c>
      <c r="K4553" s="70">
        <f t="shared" si="70"/>
        <v>11787.985286950672</v>
      </c>
    </row>
    <row r="4554" spans="1:11" x14ac:dyDescent="0.25">
      <c r="A4554" s="65">
        <v>44348</v>
      </c>
      <c r="B4554" s="66" t="s">
        <v>142</v>
      </c>
      <c r="C4554" s="66" t="s">
        <v>137</v>
      </c>
      <c r="D4554" s="67">
        <v>3671887.92</v>
      </c>
      <c r="E4554" s="66">
        <v>0.2994</v>
      </c>
      <c r="F4554" s="67">
        <v>1099363.243248</v>
      </c>
      <c r="G4554" s="66" t="s">
        <v>84</v>
      </c>
      <c r="H4554" s="68">
        <v>2.4188373542967801E-8</v>
      </c>
      <c r="I4554" s="87">
        <v>2.6591808787091199E-2</v>
      </c>
      <c r="J4554" s="69" t="str">
        <f>_xlfn.XLOOKUP(SimpleBB[[#This Row],[customer_code]],'Input  - indicative charges'!$B$13:$B$69,'Input  - indicative charges'!$E$13:$E$69)</f>
        <v>Major Industrial</v>
      </c>
      <c r="K4554" s="70">
        <f t="shared" si="70"/>
        <v>2.4582891764122837E-2</v>
      </c>
    </row>
    <row r="4555" spans="1:11" x14ac:dyDescent="0.25">
      <c r="A4555" s="65">
        <v>44348</v>
      </c>
      <c r="B4555" s="66" t="s">
        <v>142</v>
      </c>
      <c r="C4555" s="66" t="s">
        <v>137</v>
      </c>
      <c r="D4555" s="67">
        <v>3671887.92</v>
      </c>
      <c r="E4555" s="66">
        <v>0.2994</v>
      </c>
      <c r="F4555" s="67">
        <v>1099363.243248</v>
      </c>
      <c r="G4555" s="66" t="s">
        <v>86</v>
      </c>
      <c r="H4555" s="68">
        <v>8.86599020506239E-5</v>
      </c>
      <c r="I4555" s="87">
        <v>97.469437464423905</v>
      </c>
      <c r="J4555" s="69" t="str">
        <f>_xlfn.XLOOKUP(SimpleBB[[#This Row],[customer_code]],'Input  - indicative charges'!$B$13:$B$69,'Input  - indicative charges'!$E$13:$E$69)</f>
        <v>North Island generation</v>
      </c>
      <c r="K4555" s="70">
        <f t="shared" si="70"/>
        <v>90.105966490742517</v>
      </c>
    </row>
    <row r="4556" spans="1:11" x14ac:dyDescent="0.25">
      <c r="A4556" s="65">
        <v>44348</v>
      </c>
      <c r="B4556" s="66" t="s">
        <v>142</v>
      </c>
      <c r="C4556" s="66" t="s">
        <v>137</v>
      </c>
      <c r="D4556" s="67">
        <v>3671887.92</v>
      </c>
      <c r="E4556" s="66">
        <v>0.2994</v>
      </c>
      <c r="F4556" s="67">
        <v>1099363.243248</v>
      </c>
      <c r="G4556" s="66" t="s">
        <v>88</v>
      </c>
      <c r="H4556" s="68">
        <v>8.2581580007674796E-3</v>
      </c>
      <c r="I4556" s="87">
        <v>9078.7153629781606</v>
      </c>
      <c r="J4556" s="69" t="str">
        <f>_xlfn.XLOOKUP(SimpleBB[[#This Row],[customer_code]],'Input  - indicative charges'!$B$13:$B$69,'Input  - indicative charges'!$E$13:$E$69)</f>
        <v>North Island generation</v>
      </c>
      <c r="K4556" s="70">
        <f t="shared" si="70"/>
        <v>8392.8505545554654</v>
      </c>
    </row>
    <row r="4557" spans="1:11" x14ac:dyDescent="0.25">
      <c r="A4557" s="65">
        <v>44348</v>
      </c>
      <c r="B4557" s="66" t="s">
        <v>142</v>
      </c>
      <c r="C4557" s="66" t="s">
        <v>137</v>
      </c>
      <c r="D4557" s="67">
        <v>3671887.92</v>
      </c>
      <c r="E4557" s="66">
        <v>0.2994</v>
      </c>
      <c r="F4557" s="67">
        <v>1099363.243248</v>
      </c>
      <c r="G4557" s="66" t="s">
        <v>90</v>
      </c>
      <c r="H4557" s="68">
        <v>7.1944799636927605E-4</v>
      </c>
      <c r="I4557" s="87">
        <v>790.93468263680302</v>
      </c>
      <c r="J4557" s="69" t="str">
        <f>_xlfn.XLOOKUP(SimpleBB[[#This Row],[customer_code]],'Input  - indicative charges'!$B$13:$B$69,'Input  - indicative charges'!$E$13:$E$69)</f>
        <v>Upper South Island distributor</v>
      </c>
      <c r="K4557" s="70">
        <f t="shared" si="70"/>
        <v>731.18236715022033</v>
      </c>
    </row>
    <row r="4558" spans="1:11" x14ac:dyDescent="0.25">
      <c r="A4558" s="65">
        <v>44348</v>
      </c>
      <c r="B4558" s="66" t="s">
        <v>142</v>
      </c>
      <c r="C4558" s="66" t="s">
        <v>137</v>
      </c>
      <c r="D4558" s="67">
        <v>3671887.92</v>
      </c>
      <c r="E4558" s="66">
        <v>0.2994</v>
      </c>
      <c r="F4558" s="67">
        <v>1099363.243248</v>
      </c>
      <c r="G4558" s="66" t="s">
        <v>92</v>
      </c>
      <c r="H4558" s="68">
        <v>6.7224250682235893E-5</v>
      </c>
      <c r="I4558" s="87">
        <v>73.903870254939406</v>
      </c>
      <c r="J4558" s="69" t="str">
        <f>_xlfn.XLOOKUP(SimpleBB[[#This Row],[customer_code]],'Input  - indicative charges'!$B$13:$B$69,'Input  - indicative charges'!$E$13:$E$69)</f>
        <v>North Island generation</v>
      </c>
      <c r="K4558" s="70">
        <f t="shared" ref="K4558:K4621" si="71">I4558*$L$9</f>
        <v>68.320694465466033</v>
      </c>
    </row>
    <row r="4559" spans="1:11" x14ac:dyDescent="0.25">
      <c r="A4559" s="65">
        <v>44348</v>
      </c>
      <c r="B4559" s="66" t="s">
        <v>142</v>
      </c>
      <c r="C4559" s="66" t="s">
        <v>137</v>
      </c>
      <c r="D4559" s="67">
        <v>3671887.92</v>
      </c>
      <c r="E4559" s="66">
        <v>0.2994</v>
      </c>
      <c r="F4559" s="67">
        <v>1099363.243248</v>
      </c>
      <c r="G4559" s="66" t="s">
        <v>94</v>
      </c>
      <c r="H4559" s="68">
        <v>3.7137813795031101E-4</v>
      </c>
      <c r="I4559" s="87">
        <v>408.27947420845697</v>
      </c>
      <c r="J4559" s="69" t="str">
        <f>_xlfn.XLOOKUP(SimpleBB[[#This Row],[customer_code]],'Input  - indicative charges'!$B$13:$B$69,'Input  - indicative charges'!$E$13:$E$69)</f>
        <v>North Island generation</v>
      </c>
      <c r="K4559" s="70">
        <f t="shared" si="71"/>
        <v>377.43540517829376</v>
      </c>
    </row>
    <row r="4560" spans="1:11" x14ac:dyDescent="0.25">
      <c r="A4560" s="65">
        <v>44348</v>
      </c>
      <c r="B4560" s="66" t="s">
        <v>142</v>
      </c>
      <c r="C4560" s="66" t="s">
        <v>137</v>
      </c>
      <c r="D4560" s="67">
        <v>3671887.92</v>
      </c>
      <c r="E4560" s="66">
        <v>0.2994</v>
      </c>
      <c r="F4560" s="67">
        <v>1099363.243248</v>
      </c>
      <c r="G4560" s="66" t="s">
        <v>96</v>
      </c>
      <c r="H4560" s="68">
        <v>4.6000539177353901E-3</v>
      </c>
      <c r="I4560" s="87">
        <v>5057.1301941172496</v>
      </c>
      <c r="J4560" s="69" t="str">
        <f>_xlfn.XLOOKUP(SimpleBB[[#This Row],[customer_code]],'Input  - indicative charges'!$B$13:$B$69,'Input  - indicative charges'!$E$13:$E$69)</f>
        <v>Upper North Island distributor</v>
      </c>
      <c r="K4560" s="70">
        <f t="shared" si="71"/>
        <v>4675.0819094115759</v>
      </c>
    </row>
    <row r="4561" spans="1:11" x14ac:dyDescent="0.25">
      <c r="A4561" s="65">
        <v>44348</v>
      </c>
      <c r="B4561" s="66" t="s">
        <v>142</v>
      </c>
      <c r="C4561" s="66" t="s">
        <v>137</v>
      </c>
      <c r="D4561" s="67">
        <v>3671887.92</v>
      </c>
      <c r="E4561" s="66">
        <v>0.2994</v>
      </c>
      <c r="F4561" s="67">
        <v>1099363.243248</v>
      </c>
      <c r="G4561" s="66" t="s">
        <v>98</v>
      </c>
      <c r="H4561" s="68">
        <v>1.40459556132481E-3</v>
      </c>
      <c r="I4561" s="87">
        <v>1544.1607317497901</v>
      </c>
      <c r="J4561" s="69" t="str">
        <f>_xlfn.XLOOKUP(SimpleBB[[#This Row],[customer_code]],'Input  - indicative charges'!$B$13:$B$69,'Input  - indicative charges'!$E$13:$E$69)</f>
        <v>Major Industrial</v>
      </c>
      <c r="K4561" s="70">
        <f t="shared" si="71"/>
        <v>1427.5048545566101</v>
      </c>
    </row>
    <row r="4562" spans="1:11" x14ac:dyDescent="0.25">
      <c r="A4562" s="65">
        <v>44348</v>
      </c>
      <c r="B4562" s="66" t="s">
        <v>142</v>
      </c>
      <c r="C4562" s="66" t="s">
        <v>137</v>
      </c>
      <c r="D4562" s="67">
        <v>3671887.92</v>
      </c>
      <c r="E4562" s="66">
        <v>0.2994</v>
      </c>
      <c r="F4562" s="67">
        <v>1099363.243248</v>
      </c>
      <c r="G4562" s="66" t="s">
        <v>100</v>
      </c>
      <c r="H4562" s="68">
        <v>3.1863445071032202E-4</v>
      </c>
      <c r="I4562" s="87">
        <v>350.295003143445</v>
      </c>
      <c r="J4562" s="69" t="str">
        <f>_xlfn.XLOOKUP(SimpleBB[[#This Row],[customer_code]],'Input  - indicative charges'!$B$13:$B$69,'Input  - indicative charges'!$E$13:$E$69)</f>
        <v>North Island generation</v>
      </c>
      <c r="K4562" s="70">
        <f t="shared" si="71"/>
        <v>323.83145564617075</v>
      </c>
    </row>
    <row r="4563" spans="1:11" x14ac:dyDescent="0.25">
      <c r="A4563" s="65">
        <v>44348</v>
      </c>
      <c r="B4563" s="66" t="s">
        <v>142</v>
      </c>
      <c r="C4563" s="66" t="s">
        <v>137</v>
      </c>
      <c r="D4563" s="67">
        <v>3671887.92</v>
      </c>
      <c r="E4563" s="66">
        <v>0.2994</v>
      </c>
      <c r="F4563" s="67">
        <v>1099363.243248</v>
      </c>
      <c r="G4563" s="66" t="s">
        <v>102</v>
      </c>
      <c r="H4563" s="68">
        <v>5.8788896971558098E-2</v>
      </c>
      <c r="I4563" s="87">
        <v>64630.352441624702</v>
      </c>
      <c r="J4563" s="69" t="str">
        <f>_xlfn.XLOOKUP(SimpleBB[[#This Row],[customer_code]],'Input  - indicative charges'!$B$13:$B$69,'Input  - indicative charges'!$E$13:$E$69)</f>
        <v>Lower North Island distributor</v>
      </c>
      <c r="K4563" s="70">
        <f t="shared" si="71"/>
        <v>59747.758096126352</v>
      </c>
    </row>
    <row r="4564" spans="1:11" x14ac:dyDescent="0.25">
      <c r="A4564" s="65">
        <v>44348</v>
      </c>
      <c r="B4564" s="66" t="s">
        <v>142</v>
      </c>
      <c r="C4564" s="66" t="s">
        <v>137</v>
      </c>
      <c r="D4564" s="67">
        <v>3671887.92</v>
      </c>
      <c r="E4564" s="66">
        <v>0.2994</v>
      </c>
      <c r="F4564" s="67">
        <v>1099363.243248</v>
      </c>
      <c r="G4564" s="66" t="s">
        <v>104</v>
      </c>
      <c r="H4564" s="68">
        <v>2.9920339214692199E-2</v>
      </c>
      <c r="I4564" s="87">
        <v>32893.321158144303</v>
      </c>
      <c r="J4564" s="69" t="str">
        <f>_xlfn.XLOOKUP(SimpleBB[[#This Row],[customer_code]],'Input  - indicative charges'!$B$13:$B$69,'Input  - indicative charges'!$E$13:$E$69)</f>
        <v>Lower North Island distributor</v>
      </c>
      <c r="K4564" s="70">
        <f t="shared" si="71"/>
        <v>30408.347181923491</v>
      </c>
    </row>
    <row r="4565" spans="1:11" x14ac:dyDescent="0.25">
      <c r="A4565" s="65">
        <v>44348</v>
      </c>
      <c r="B4565" s="66" t="s">
        <v>142</v>
      </c>
      <c r="C4565" s="66" t="s">
        <v>137</v>
      </c>
      <c r="D4565" s="67">
        <v>3671887.92</v>
      </c>
      <c r="E4565" s="66">
        <v>0.2994</v>
      </c>
      <c r="F4565" s="67">
        <v>1099363.243248</v>
      </c>
      <c r="G4565" s="66" t="s">
        <v>106</v>
      </c>
      <c r="H4565" s="68">
        <v>0.28774625786116698</v>
      </c>
      <c r="I4565" s="87">
        <v>316337.65927472798</v>
      </c>
      <c r="J4565" s="69" t="str">
        <f>_xlfn.XLOOKUP(SimpleBB[[#This Row],[customer_code]],'Input  - indicative charges'!$B$13:$B$69,'Input  - indicative charges'!$E$13:$E$69)</f>
        <v>Upper North Island distributor</v>
      </c>
      <c r="K4565" s="70">
        <f t="shared" si="71"/>
        <v>292439.46890298225</v>
      </c>
    </row>
    <row r="4566" spans="1:11" x14ac:dyDescent="0.25">
      <c r="A4566" s="65">
        <v>44348</v>
      </c>
      <c r="B4566" s="66" t="s">
        <v>142</v>
      </c>
      <c r="C4566" s="66" t="s">
        <v>137</v>
      </c>
      <c r="D4566" s="67">
        <v>3671887.92</v>
      </c>
      <c r="E4566" s="66">
        <v>0.2994</v>
      </c>
      <c r="F4566" s="67">
        <v>1099363.243248</v>
      </c>
      <c r="G4566" s="66" t="s">
        <v>108</v>
      </c>
      <c r="H4566" s="68">
        <v>7.8882089500741399E-3</v>
      </c>
      <c r="I4566" s="87">
        <v>8672.0069747714006</v>
      </c>
      <c r="J4566" s="69" t="str">
        <f>_xlfn.XLOOKUP(SimpleBB[[#This Row],[customer_code]],'Input  - indicative charges'!$B$13:$B$69,'Input  - indicative charges'!$E$13:$E$69)</f>
        <v>Lower North Island distributor</v>
      </c>
      <c r="K4566" s="70">
        <f t="shared" si="71"/>
        <v>8016.8675453928427</v>
      </c>
    </row>
    <row r="4567" spans="1:11" x14ac:dyDescent="0.25">
      <c r="A4567" s="65">
        <v>44348</v>
      </c>
      <c r="B4567" s="66" t="s">
        <v>142</v>
      </c>
      <c r="C4567" s="66" t="s">
        <v>137</v>
      </c>
      <c r="D4567" s="67">
        <v>3671887.92</v>
      </c>
      <c r="E4567" s="66">
        <v>0.2994</v>
      </c>
      <c r="F4567" s="67">
        <v>1099363.243248</v>
      </c>
      <c r="G4567" s="66" t="s">
        <v>110</v>
      </c>
      <c r="H4567" s="68">
        <v>3.4694518253102998E-4</v>
      </c>
      <c r="I4567" s="87">
        <v>381.41878109658302</v>
      </c>
      <c r="J4567" s="69" t="str">
        <f>_xlfn.XLOOKUP(SimpleBB[[#This Row],[customer_code]],'Input  - indicative charges'!$B$13:$B$69,'Input  - indicative charges'!$E$13:$E$69)</f>
        <v>Lower South Island distributor</v>
      </c>
      <c r="K4567" s="70">
        <f t="shared" si="71"/>
        <v>352.60394234831648</v>
      </c>
    </row>
    <row r="4568" spans="1:11" x14ac:dyDescent="0.25">
      <c r="A4568" s="65">
        <v>44348</v>
      </c>
      <c r="B4568" s="66" t="s">
        <v>142</v>
      </c>
      <c r="C4568" s="66" t="s">
        <v>137</v>
      </c>
      <c r="D4568" s="67">
        <v>3671887.92</v>
      </c>
      <c r="E4568" s="66">
        <v>0.2994</v>
      </c>
      <c r="F4568" s="67">
        <v>1099363.243248</v>
      </c>
      <c r="G4568" s="66" t="s">
        <v>112</v>
      </c>
      <c r="H4568" s="68">
        <v>6.8219566093296602E-3</v>
      </c>
      <c r="I4568" s="87">
        <v>7499.8083433297897</v>
      </c>
      <c r="J4568" s="69" t="str">
        <f>_xlfn.XLOOKUP(SimpleBB[[#This Row],[customer_code]],'Input  - indicative charges'!$B$13:$B$69,'Input  - indicative charges'!$E$13:$E$69)</f>
        <v>North Island generation</v>
      </c>
      <c r="K4568" s="70">
        <f t="shared" si="71"/>
        <v>6933.2243711545198</v>
      </c>
    </row>
    <row r="4569" spans="1:11" x14ac:dyDescent="0.25">
      <c r="A4569" s="65">
        <v>44348</v>
      </c>
      <c r="B4569" s="66" t="s">
        <v>142</v>
      </c>
      <c r="C4569" s="66" t="s">
        <v>137</v>
      </c>
      <c r="D4569" s="67">
        <v>3671887.92</v>
      </c>
      <c r="E4569" s="66">
        <v>0.2994</v>
      </c>
      <c r="F4569" s="67">
        <v>1099363.243248</v>
      </c>
      <c r="G4569" s="66" t="s">
        <v>114</v>
      </c>
      <c r="H4569" s="68">
        <v>3.2606026206869601E-2</v>
      </c>
      <c r="I4569" s="87">
        <v>35845.866720213402</v>
      </c>
      <c r="J4569" s="69" t="str">
        <f>_xlfn.XLOOKUP(SimpleBB[[#This Row],[customer_code]],'Input  - indicative charges'!$B$13:$B$69,'Input  - indicative charges'!$E$13:$E$69)</f>
        <v>Lower North Island distributor</v>
      </c>
      <c r="K4569" s="70">
        <f t="shared" si="71"/>
        <v>33137.838378333581</v>
      </c>
    </row>
    <row r="4570" spans="1:11" x14ac:dyDescent="0.25">
      <c r="A4570" s="65">
        <v>44348</v>
      </c>
      <c r="B4570" s="66" t="s">
        <v>142</v>
      </c>
      <c r="C4570" s="66" t="s">
        <v>137</v>
      </c>
      <c r="D4570" s="67">
        <v>3671887.92</v>
      </c>
      <c r="E4570" s="66">
        <v>0.2994</v>
      </c>
      <c r="F4570" s="67">
        <v>1099363.243248</v>
      </c>
      <c r="G4570" s="66" t="s">
        <v>116</v>
      </c>
      <c r="H4570" s="68">
        <v>7.6757520293303204E-3</v>
      </c>
      <c r="I4570" s="87">
        <v>8438.4396453320005</v>
      </c>
      <c r="J4570" s="69" t="str">
        <f>_xlfn.XLOOKUP(SimpleBB[[#This Row],[customer_code]],'Input  - indicative charges'!$B$13:$B$69,'Input  - indicative charges'!$E$13:$E$69)</f>
        <v>Major Industrial</v>
      </c>
      <c r="K4570" s="70">
        <f t="shared" si="71"/>
        <v>7800.9454009003148</v>
      </c>
    </row>
    <row r="4571" spans="1:11" x14ac:dyDescent="0.25">
      <c r="A4571" s="65">
        <v>44348</v>
      </c>
      <c r="B4571" s="66" t="s">
        <v>142</v>
      </c>
      <c r="C4571" s="66" t="s">
        <v>137</v>
      </c>
      <c r="D4571" s="67">
        <v>3671887.92</v>
      </c>
      <c r="E4571" s="66">
        <v>0.2994</v>
      </c>
      <c r="F4571" s="67">
        <v>1099363.243248</v>
      </c>
      <c r="G4571" s="66" t="s">
        <v>118</v>
      </c>
      <c r="H4571" s="68">
        <v>1.44759720231798E-4</v>
      </c>
      <c r="I4571" s="87">
        <v>159.14351552570301</v>
      </c>
      <c r="J4571" s="69" t="str">
        <f>_xlfn.XLOOKUP(SimpleBB[[#This Row],[customer_code]],'Input  - indicative charges'!$B$13:$B$69,'Input  - indicative charges'!$E$13:$E$69)</f>
        <v>Upper South Island distributor</v>
      </c>
      <c r="K4571" s="70">
        <f t="shared" si="71"/>
        <v>147.12078627120363</v>
      </c>
    </row>
    <row r="4572" spans="1:11" x14ac:dyDescent="0.25">
      <c r="A4572" s="65">
        <v>44348</v>
      </c>
      <c r="B4572" s="66" t="s">
        <v>142</v>
      </c>
      <c r="C4572" s="66" t="s">
        <v>137</v>
      </c>
      <c r="D4572" s="67">
        <v>3671887.92</v>
      </c>
      <c r="E4572" s="66">
        <v>0.2994</v>
      </c>
      <c r="F4572" s="67">
        <v>1099363.243248</v>
      </c>
      <c r="G4572" s="66" t="s">
        <v>120</v>
      </c>
      <c r="H4572" s="68">
        <v>5.0919689726325696E-3</v>
      </c>
      <c r="I4572" s="87">
        <v>5597.9235242715304</v>
      </c>
      <c r="J4572" s="69" t="str">
        <f>_xlfn.XLOOKUP(SimpleBB[[#This Row],[customer_code]],'Input  - indicative charges'!$B$13:$B$69,'Input  - indicative charges'!$E$13:$E$69)</f>
        <v>Lower North Island distributor</v>
      </c>
      <c r="K4572" s="70">
        <f t="shared" si="71"/>
        <v>5175.0202177975716</v>
      </c>
    </row>
    <row r="4573" spans="1:11" x14ac:dyDescent="0.25">
      <c r="A4573" s="65">
        <v>44348</v>
      </c>
      <c r="B4573" s="66" t="s">
        <v>142</v>
      </c>
      <c r="C4573" s="66" t="s">
        <v>137</v>
      </c>
      <c r="D4573" s="67">
        <v>3671887.92</v>
      </c>
      <c r="E4573" s="66">
        <v>0.2994</v>
      </c>
      <c r="F4573" s="67">
        <v>1099363.243248</v>
      </c>
      <c r="G4573" s="66" t="s">
        <v>241</v>
      </c>
      <c r="H4573" s="68">
        <v>7.5165719332782096E-4</v>
      </c>
      <c r="I4573" s="87">
        <v>826.34428986756302</v>
      </c>
      <c r="J4573" s="69" t="str">
        <f>_xlfn.XLOOKUP(SimpleBB[[#This Row],[customer_code]],'Input  - indicative charges'!$B$13:$B$69,'Input  - indicative charges'!$E$13:$E$69)</f>
        <v>North Island generation</v>
      </c>
      <c r="K4573" s="70">
        <f t="shared" si="71"/>
        <v>763.91690389923758</v>
      </c>
    </row>
    <row r="4574" spans="1:11" x14ac:dyDescent="0.25">
      <c r="A4574" s="65">
        <v>44378</v>
      </c>
      <c r="B4574" s="66" t="s">
        <v>142</v>
      </c>
      <c r="C4574" s="66" t="s">
        <v>137</v>
      </c>
      <c r="D4574" s="67">
        <v>3634156.02</v>
      </c>
      <c r="E4574" s="66">
        <v>0.58430000000000004</v>
      </c>
      <c r="F4574" s="67">
        <v>2123437.3624860002</v>
      </c>
      <c r="G4574" s="66" t="s">
        <v>8</v>
      </c>
      <c r="H4574" s="68">
        <v>9.0428684636744403E-4</v>
      </c>
      <c r="I4574" s="87">
        <v>1920.1964759812599</v>
      </c>
      <c r="J4574" s="69" t="str">
        <f>_xlfn.XLOOKUP(SimpleBB[[#This Row],[customer_code]],'Input  - indicative charges'!$B$13:$B$69,'Input  - indicative charges'!$E$13:$E$69)</f>
        <v>Lower South Island distributor</v>
      </c>
      <c r="K4574" s="70">
        <f t="shared" si="71"/>
        <v>1775.1324294198535</v>
      </c>
    </row>
    <row r="4575" spans="1:11" x14ac:dyDescent="0.25">
      <c r="A4575" s="65">
        <v>44378</v>
      </c>
      <c r="B4575" s="66" t="s">
        <v>142</v>
      </c>
      <c r="C4575" s="66" t="s">
        <v>137</v>
      </c>
      <c r="D4575" s="67">
        <v>3634156.02</v>
      </c>
      <c r="E4575" s="66">
        <v>0.58430000000000004</v>
      </c>
      <c r="F4575" s="67">
        <v>2123437.3624860002</v>
      </c>
      <c r="G4575" s="66" t="s">
        <v>10</v>
      </c>
      <c r="H4575" s="68">
        <v>3.84575922605934E-5</v>
      </c>
      <c r="I4575" s="87">
        <v>81.662288277396499</v>
      </c>
      <c r="J4575" s="69" t="str">
        <f>_xlfn.XLOOKUP(SimpleBB[[#This Row],[customer_code]],'Input  - indicative charges'!$B$13:$B$69,'Input  - indicative charges'!$E$13:$E$69)</f>
        <v>Upper South Island distributor</v>
      </c>
      <c r="K4575" s="70">
        <f t="shared" si="71"/>
        <v>75.492991469928114</v>
      </c>
    </row>
    <row r="4576" spans="1:11" x14ac:dyDescent="0.25">
      <c r="A4576" s="65">
        <v>44378</v>
      </c>
      <c r="B4576" s="66" t="s">
        <v>142</v>
      </c>
      <c r="C4576" s="66" t="s">
        <v>137</v>
      </c>
      <c r="D4576" s="67">
        <v>3634156.02</v>
      </c>
      <c r="E4576" s="66">
        <v>0.58430000000000004</v>
      </c>
      <c r="F4576" s="67">
        <v>2123437.3624860002</v>
      </c>
      <c r="G4576" s="66" t="s">
        <v>12</v>
      </c>
      <c r="H4576" s="68">
        <v>1.5879800737162899E-3</v>
      </c>
      <c r="I4576" s="87">
        <v>3371.9762194124501</v>
      </c>
      <c r="J4576" s="69" t="str">
        <f>_xlfn.XLOOKUP(SimpleBB[[#This Row],[customer_code]],'Input  - indicative charges'!$B$13:$B$69,'Input  - indicative charges'!$E$13:$E$69)</f>
        <v>Lower North Island distributor</v>
      </c>
      <c r="K4576" s="70">
        <f t="shared" si="71"/>
        <v>3117.2353523109018</v>
      </c>
    </row>
    <row r="4577" spans="1:11" x14ac:dyDescent="0.25">
      <c r="A4577" s="65">
        <v>44378</v>
      </c>
      <c r="B4577" s="66" t="s">
        <v>142</v>
      </c>
      <c r="C4577" s="66" t="s">
        <v>137</v>
      </c>
      <c r="D4577" s="67">
        <v>3634156.02</v>
      </c>
      <c r="E4577" s="66">
        <v>0.58430000000000004</v>
      </c>
      <c r="F4577" s="67">
        <v>2123437.3624860002</v>
      </c>
      <c r="G4577" s="66" t="s">
        <v>14</v>
      </c>
      <c r="H4577" s="68">
        <v>1.29034764144216E-2</v>
      </c>
      <c r="I4577" s="87">
        <v>27399.723924339702</v>
      </c>
      <c r="J4577" s="69" t="str">
        <f>_xlfn.XLOOKUP(SimpleBB[[#This Row],[customer_code]],'Input  - indicative charges'!$B$13:$B$69,'Input  - indicative charges'!$E$13:$E$69)</f>
        <v>Upper North Island distributor</v>
      </c>
      <c r="K4577" s="70">
        <f t="shared" si="71"/>
        <v>25329.771772647029</v>
      </c>
    </row>
    <row r="4578" spans="1:11" x14ac:dyDescent="0.25">
      <c r="A4578" s="65">
        <v>44378</v>
      </c>
      <c r="B4578" s="66" t="s">
        <v>142</v>
      </c>
      <c r="C4578" s="66" t="s">
        <v>137</v>
      </c>
      <c r="D4578" s="67">
        <v>3634156.02</v>
      </c>
      <c r="E4578" s="66">
        <v>0.58430000000000004</v>
      </c>
      <c r="F4578" s="67">
        <v>2123437.3624860002</v>
      </c>
      <c r="G4578" s="66" t="s">
        <v>16</v>
      </c>
      <c r="H4578" s="68">
        <v>9.1018958342133194E-2</v>
      </c>
      <c r="I4578" s="87">
        <v>193273.05683824199</v>
      </c>
      <c r="J4578" s="69" t="str">
        <f>_xlfn.XLOOKUP(SimpleBB[[#This Row],[customer_code]],'Input  - indicative charges'!$B$13:$B$69,'Input  - indicative charges'!$E$13:$E$69)</f>
        <v>South Island generation</v>
      </c>
      <c r="K4578" s="70">
        <f t="shared" si="71"/>
        <v>178671.96155088572</v>
      </c>
    </row>
    <row r="4579" spans="1:11" x14ac:dyDescent="0.25">
      <c r="A4579" s="65">
        <v>44378</v>
      </c>
      <c r="B4579" s="66" t="s">
        <v>142</v>
      </c>
      <c r="C4579" s="66" t="s">
        <v>137</v>
      </c>
      <c r="D4579" s="67">
        <v>3634156.02</v>
      </c>
      <c r="E4579" s="66">
        <v>0.58430000000000004</v>
      </c>
      <c r="F4579" s="67">
        <v>2123437.3624860002</v>
      </c>
      <c r="G4579" s="66" t="s">
        <v>19</v>
      </c>
      <c r="H4579" s="68">
        <v>8.3744483570138896E-4</v>
      </c>
      <c r="I4579" s="87">
        <v>1778.2616531492799</v>
      </c>
      <c r="J4579" s="69" t="str">
        <f>_xlfn.XLOOKUP(SimpleBB[[#This Row],[customer_code]],'Input  - indicative charges'!$B$13:$B$69,'Input  - indicative charges'!$E$13:$E$69)</f>
        <v>Lower South Island distributor</v>
      </c>
      <c r="K4579" s="70">
        <f t="shared" si="71"/>
        <v>1643.9202800254766</v>
      </c>
    </row>
    <row r="4580" spans="1:11" x14ac:dyDescent="0.25">
      <c r="A4580" s="65">
        <v>44378</v>
      </c>
      <c r="B4580" s="66" t="s">
        <v>142</v>
      </c>
      <c r="C4580" s="66" t="s">
        <v>137</v>
      </c>
      <c r="D4580" s="67">
        <v>3634156.02</v>
      </c>
      <c r="E4580" s="66">
        <v>0.58430000000000004</v>
      </c>
      <c r="F4580" s="67">
        <v>2123437.3624860002</v>
      </c>
      <c r="G4580" s="66" t="s">
        <v>21</v>
      </c>
      <c r="H4580" s="68">
        <v>5.6554959299107599E-4</v>
      </c>
      <c r="I4580" s="87">
        <v>1200.9091360960001</v>
      </c>
      <c r="J4580" s="69" t="str">
        <f>_xlfn.XLOOKUP(SimpleBB[[#This Row],[customer_code]],'Input  - indicative charges'!$B$13:$B$69,'Input  - indicative charges'!$E$13:$E$69)</f>
        <v>Upper South Island distributor</v>
      </c>
      <c r="K4580" s="70">
        <f t="shared" si="71"/>
        <v>1110.1847018968256</v>
      </c>
    </row>
    <row r="4581" spans="1:11" x14ac:dyDescent="0.25">
      <c r="A4581" s="65">
        <v>44378</v>
      </c>
      <c r="B4581" s="66" t="s">
        <v>142</v>
      </c>
      <c r="C4581" s="66" t="s">
        <v>137</v>
      </c>
      <c r="D4581" s="67">
        <v>3634156.02</v>
      </c>
      <c r="E4581" s="66">
        <v>0.58430000000000004</v>
      </c>
      <c r="F4581" s="67">
        <v>2123437.3624860002</v>
      </c>
      <c r="G4581" s="66" t="s">
        <v>23</v>
      </c>
      <c r="H4581" s="68">
        <v>5.2813562326914799E-3</v>
      </c>
      <c r="I4581" s="87">
        <v>11214.629149095401</v>
      </c>
      <c r="J4581" s="69" t="str">
        <f>_xlfn.XLOOKUP(SimpleBB[[#This Row],[customer_code]],'Input  - indicative charges'!$B$13:$B$69,'Input  - indicative charges'!$E$13:$E$69)</f>
        <v>Lower North Island distributor</v>
      </c>
      <c r="K4581" s="70">
        <f t="shared" si="71"/>
        <v>10367.403614936489</v>
      </c>
    </row>
    <row r="4582" spans="1:11" x14ac:dyDescent="0.25">
      <c r="A4582" s="65">
        <v>44378</v>
      </c>
      <c r="B4582" s="66" t="s">
        <v>142</v>
      </c>
      <c r="C4582" s="66" t="s">
        <v>137</v>
      </c>
      <c r="D4582" s="67">
        <v>3634156.02</v>
      </c>
      <c r="E4582" s="66">
        <v>0.58430000000000004</v>
      </c>
      <c r="F4582" s="67">
        <v>2123437.3624860002</v>
      </c>
      <c r="G4582" s="66" t="s">
        <v>25</v>
      </c>
      <c r="H4582" s="68">
        <v>0.114186482893933</v>
      </c>
      <c r="I4582" s="87">
        <v>242467.84406784701</v>
      </c>
      <c r="J4582" s="69" t="str">
        <f>_xlfn.XLOOKUP(SimpleBB[[#This Row],[customer_code]],'Input  - indicative charges'!$B$13:$B$69,'Input  - indicative charges'!$E$13:$E$69)</f>
        <v>North Island generation</v>
      </c>
      <c r="K4582" s="70">
        <f t="shared" si="71"/>
        <v>224150.25674724343</v>
      </c>
    </row>
    <row r="4583" spans="1:11" x14ac:dyDescent="0.25">
      <c r="A4583" s="65">
        <v>44378</v>
      </c>
      <c r="B4583" s="66" t="s">
        <v>142</v>
      </c>
      <c r="C4583" s="66" t="s">
        <v>137</v>
      </c>
      <c r="D4583" s="67">
        <v>3634156.02</v>
      </c>
      <c r="E4583" s="66">
        <v>0.58430000000000004</v>
      </c>
      <c r="F4583" s="67">
        <v>2123437.3624860002</v>
      </c>
      <c r="G4583" s="66" t="s">
        <v>27</v>
      </c>
      <c r="H4583" s="68">
        <v>9.7868889869230005E-3</v>
      </c>
      <c r="I4583" s="87">
        <v>20781.845737334999</v>
      </c>
      <c r="J4583" s="69" t="str">
        <f>_xlfn.XLOOKUP(SimpleBB[[#This Row],[customer_code]],'Input  - indicative charges'!$B$13:$B$69,'Input  - indicative charges'!$E$13:$E$69)</f>
        <v>Lower North Island distributor</v>
      </c>
      <c r="K4583" s="70">
        <f t="shared" si="71"/>
        <v>19211.850856403787</v>
      </c>
    </row>
    <row r="4584" spans="1:11" x14ac:dyDescent="0.25">
      <c r="A4584" s="65">
        <v>44378</v>
      </c>
      <c r="B4584" s="66" t="s">
        <v>142</v>
      </c>
      <c r="C4584" s="66" t="s">
        <v>137</v>
      </c>
      <c r="D4584" s="67">
        <v>3634156.02</v>
      </c>
      <c r="E4584" s="66">
        <v>0.58430000000000004</v>
      </c>
      <c r="F4584" s="67">
        <v>2123437.3624860002</v>
      </c>
      <c r="G4584" s="66" t="s">
        <v>29</v>
      </c>
      <c r="H4584" s="68">
        <v>1.04362399053477E-2</v>
      </c>
      <c r="I4584" s="87">
        <v>22160.701738882701</v>
      </c>
      <c r="J4584" s="69" t="str">
        <f>_xlfn.XLOOKUP(SimpleBB[[#This Row],[customer_code]],'Input  - indicative charges'!$B$13:$B$69,'Input  - indicative charges'!$E$13:$E$69)</f>
        <v>Lower North Island distributor</v>
      </c>
      <c r="K4584" s="70">
        <f t="shared" si="71"/>
        <v>20486.53916797186</v>
      </c>
    </row>
    <row r="4585" spans="1:11" x14ac:dyDescent="0.25">
      <c r="A4585" s="65">
        <v>44378</v>
      </c>
      <c r="B4585" s="66" t="s">
        <v>142</v>
      </c>
      <c r="C4585" s="66" t="s">
        <v>137</v>
      </c>
      <c r="D4585" s="67">
        <v>3634156.02</v>
      </c>
      <c r="E4585" s="66">
        <v>0.58430000000000004</v>
      </c>
      <c r="F4585" s="67">
        <v>2123437.3624860002</v>
      </c>
      <c r="G4585" s="66" t="s">
        <v>31</v>
      </c>
      <c r="H4585" s="68">
        <v>8.8402135565393897E-5</v>
      </c>
      <c r="I4585" s="87">
        <v>187.716397583109</v>
      </c>
      <c r="J4585" s="69" t="str">
        <f>_xlfn.XLOOKUP(SimpleBB[[#This Row],[customer_code]],'Input  - indicative charges'!$B$13:$B$69,'Input  - indicative charges'!$E$13:$E$69)</f>
        <v>Major Industrial</v>
      </c>
      <c r="K4585" s="70">
        <f t="shared" si="71"/>
        <v>173.5350882327624</v>
      </c>
    </row>
    <row r="4586" spans="1:11" x14ac:dyDescent="0.25">
      <c r="A4586" s="65">
        <v>44378</v>
      </c>
      <c r="B4586" s="66" t="s">
        <v>142</v>
      </c>
      <c r="C4586" s="66" t="s">
        <v>137</v>
      </c>
      <c r="D4586" s="67">
        <v>3634156.02</v>
      </c>
      <c r="E4586" s="66">
        <v>0.58430000000000004</v>
      </c>
      <c r="F4586" s="67">
        <v>2123437.3624860002</v>
      </c>
      <c r="G4586" s="66" t="s">
        <v>34</v>
      </c>
      <c r="H4586" s="68">
        <v>8.5004920574148805E-4</v>
      </c>
      <c r="I4586" s="87">
        <v>1805.0262434230201</v>
      </c>
      <c r="J4586" s="69" t="str">
        <f>_xlfn.XLOOKUP(SimpleBB[[#This Row],[customer_code]],'Input  - indicative charges'!$B$13:$B$69,'Input  - indicative charges'!$E$13:$E$69)</f>
        <v>Major Industrial</v>
      </c>
      <c r="K4586" s="70">
        <f t="shared" si="71"/>
        <v>1668.6629002465518</v>
      </c>
    </row>
    <row r="4587" spans="1:11" x14ac:dyDescent="0.25">
      <c r="A4587" s="65">
        <v>44378</v>
      </c>
      <c r="B4587" s="66" t="s">
        <v>142</v>
      </c>
      <c r="C4587" s="66" t="s">
        <v>137</v>
      </c>
      <c r="D4587" s="67">
        <v>3634156.02</v>
      </c>
      <c r="E4587" s="66">
        <v>0.58430000000000004</v>
      </c>
      <c r="F4587" s="67">
        <v>2123437.3624860002</v>
      </c>
      <c r="G4587" s="66" t="s">
        <v>36</v>
      </c>
      <c r="H4587" s="68">
        <v>3.79087529187327E-4</v>
      </c>
      <c r="I4587" s="87">
        <v>804.96862312887299</v>
      </c>
      <c r="J4587" s="69" t="str">
        <f>_xlfn.XLOOKUP(SimpleBB[[#This Row],[customer_code]],'Input  - indicative charges'!$B$13:$B$69,'Input  - indicative charges'!$E$13:$E$69)</f>
        <v>Upper South Island distributor</v>
      </c>
      <c r="K4587" s="70">
        <f t="shared" si="71"/>
        <v>744.15609311609649</v>
      </c>
    </row>
    <row r="4588" spans="1:11" x14ac:dyDescent="0.25">
      <c r="A4588" s="65">
        <v>44378</v>
      </c>
      <c r="B4588" s="66" t="s">
        <v>142</v>
      </c>
      <c r="C4588" s="66" t="s">
        <v>137</v>
      </c>
      <c r="D4588" s="67">
        <v>3634156.02</v>
      </c>
      <c r="E4588" s="66">
        <v>0.58430000000000004</v>
      </c>
      <c r="F4588" s="67">
        <v>2123437.3624860002</v>
      </c>
      <c r="G4588" s="66" t="s">
        <v>38</v>
      </c>
      <c r="H4588" s="68">
        <v>1.3402228724271E-4</v>
      </c>
      <c r="I4588" s="87">
        <v>284.58793213700102</v>
      </c>
      <c r="J4588" s="69" t="str">
        <f>_xlfn.XLOOKUP(SimpleBB[[#This Row],[customer_code]],'Input  - indicative charges'!$B$13:$B$69,'Input  - indicative charges'!$E$13:$E$69)</f>
        <v>North Island generation</v>
      </c>
      <c r="K4588" s="70">
        <f t="shared" si="71"/>
        <v>263.08832126137975</v>
      </c>
    </row>
    <row r="4589" spans="1:11" x14ac:dyDescent="0.25">
      <c r="A4589" s="65">
        <v>44378</v>
      </c>
      <c r="B4589" s="66" t="s">
        <v>142</v>
      </c>
      <c r="C4589" s="66" t="s">
        <v>137</v>
      </c>
      <c r="D4589" s="67">
        <v>3634156.02</v>
      </c>
      <c r="E4589" s="66">
        <v>0.58430000000000004</v>
      </c>
      <c r="F4589" s="67">
        <v>2123437.3624860002</v>
      </c>
      <c r="G4589" s="66" t="s">
        <v>40</v>
      </c>
      <c r="H4589" s="68">
        <v>1.7005525425356998E-5</v>
      </c>
      <c r="I4589" s="87">
        <v>36.110168056908698</v>
      </c>
      <c r="J4589" s="69" t="str">
        <f>_xlfn.XLOOKUP(SimpleBB[[#This Row],[customer_code]],'Input  - indicative charges'!$B$13:$B$69,'Input  - indicative charges'!$E$13:$E$69)</f>
        <v>North Island generation</v>
      </c>
      <c r="K4589" s="70">
        <f t="shared" si="71"/>
        <v>33.382172684627463</v>
      </c>
    </row>
    <row r="4590" spans="1:11" x14ac:dyDescent="0.25">
      <c r="A4590" s="65">
        <v>44378</v>
      </c>
      <c r="B4590" s="66" t="s">
        <v>142</v>
      </c>
      <c r="C4590" s="66" t="s">
        <v>137</v>
      </c>
      <c r="D4590" s="67">
        <v>3634156.02</v>
      </c>
      <c r="E4590" s="66">
        <v>0.58430000000000004</v>
      </c>
      <c r="F4590" s="67">
        <v>2123437.3624860002</v>
      </c>
      <c r="G4590" s="66" t="s">
        <v>42</v>
      </c>
      <c r="H4590" s="68">
        <v>4.1773505296683E-2</v>
      </c>
      <c r="I4590" s="87">
        <v>88703.421908983597</v>
      </c>
      <c r="J4590" s="69" t="str">
        <f>_xlfn.XLOOKUP(SimpleBB[[#This Row],[customer_code]],'Input  - indicative charges'!$B$13:$B$69,'Input  - indicative charges'!$E$13:$E$69)</f>
        <v>South Island generation</v>
      </c>
      <c r="K4590" s="70">
        <f t="shared" si="71"/>
        <v>82002.192380174456</v>
      </c>
    </row>
    <row r="4591" spans="1:11" x14ac:dyDescent="0.25">
      <c r="A4591" s="65">
        <v>44378</v>
      </c>
      <c r="B4591" s="66" t="s">
        <v>142</v>
      </c>
      <c r="C4591" s="66" t="s">
        <v>137</v>
      </c>
      <c r="D4591" s="67">
        <v>3634156.02</v>
      </c>
      <c r="E4591" s="66">
        <v>0.58430000000000004</v>
      </c>
      <c r="F4591" s="67">
        <v>2123437.3624860002</v>
      </c>
      <c r="G4591" s="66" t="s">
        <v>44</v>
      </c>
      <c r="H4591" s="68">
        <v>6.5711700929042903E-4</v>
      </c>
      <c r="I4591" s="87">
        <v>1395.34680905235</v>
      </c>
      <c r="J4591" s="69" t="str">
        <f>_xlfn.XLOOKUP(SimpleBB[[#This Row],[customer_code]],'Input  - indicative charges'!$B$13:$B$69,'Input  - indicative charges'!$E$13:$E$69)</f>
        <v>Major Industrial</v>
      </c>
      <c r="K4591" s="70">
        <f t="shared" si="71"/>
        <v>1289.9332969406573</v>
      </c>
    </row>
    <row r="4592" spans="1:11" x14ac:dyDescent="0.25">
      <c r="A4592" s="65">
        <v>44378</v>
      </c>
      <c r="B4592" s="66" t="s">
        <v>142</v>
      </c>
      <c r="C4592" s="66" t="s">
        <v>137</v>
      </c>
      <c r="D4592" s="67">
        <v>3634156.02</v>
      </c>
      <c r="E4592" s="66">
        <v>0.58430000000000004</v>
      </c>
      <c r="F4592" s="67">
        <v>2123437.3624860002</v>
      </c>
      <c r="G4592" s="66" t="s">
        <v>46</v>
      </c>
      <c r="H4592" s="68">
        <v>7.2731348525547105E-4</v>
      </c>
      <c r="I4592" s="87">
        <v>1544.40462883137</v>
      </c>
      <c r="J4592" s="69" t="str">
        <f>_xlfn.XLOOKUP(SimpleBB[[#This Row],[customer_code]],'Input  - indicative charges'!$B$13:$B$69,'Input  - indicative charges'!$E$13:$E$69)</f>
        <v>Upper South Island distributor</v>
      </c>
      <c r="K4592" s="70">
        <f t="shared" si="71"/>
        <v>1427.7303260770345</v>
      </c>
    </row>
    <row r="4593" spans="1:11" x14ac:dyDescent="0.25">
      <c r="A4593" s="65">
        <v>44378</v>
      </c>
      <c r="B4593" s="66" t="s">
        <v>142</v>
      </c>
      <c r="C4593" s="66" t="s">
        <v>137</v>
      </c>
      <c r="D4593" s="67">
        <v>3634156.02</v>
      </c>
      <c r="E4593" s="66">
        <v>0.58430000000000004</v>
      </c>
      <c r="F4593" s="67">
        <v>2123437.3624860002</v>
      </c>
      <c r="G4593" s="66" t="s">
        <v>48</v>
      </c>
      <c r="H4593" s="68">
        <v>5.4031440472730799E-2</v>
      </c>
      <c r="I4593" s="87">
        <v>114732.37944873401</v>
      </c>
      <c r="J4593" s="69" t="str">
        <f>_xlfn.XLOOKUP(SimpleBB[[#This Row],[customer_code]],'Input  - indicative charges'!$B$13:$B$69,'Input  - indicative charges'!$E$13:$E$69)</f>
        <v>North Island generation</v>
      </c>
      <c r="K4593" s="70">
        <f t="shared" si="71"/>
        <v>106064.75431628661</v>
      </c>
    </row>
    <row r="4594" spans="1:11" x14ac:dyDescent="0.25">
      <c r="A4594" s="65">
        <v>44378</v>
      </c>
      <c r="B4594" s="66" t="s">
        <v>142</v>
      </c>
      <c r="C4594" s="66" t="s">
        <v>137</v>
      </c>
      <c r="D4594" s="67">
        <v>3634156.02</v>
      </c>
      <c r="E4594" s="66">
        <v>0.58430000000000004</v>
      </c>
      <c r="F4594" s="67">
        <v>2123437.3624860002</v>
      </c>
      <c r="G4594" s="66" t="s">
        <v>50</v>
      </c>
      <c r="H4594" s="68">
        <v>1.1387025317828399E-2</v>
      </c>
      <c r="I4594" s="87">
        <v>24179.635007450899</v>
      </c>
      <c r="J4594" s="69" t="str">
        <f>_xlfn.XLOOKUP(SimpleBB[[#This Row],[customer_code]],'Input  - indicative charges'!$B$13:$B$69,'Input  - indicative charges'!$E$13:$E$69)</f>
        <v>North Island generation</v>
      </c>
      <c r="K4594" s="70">
        <f t="shared" si="71"/>
        <v>22352.949174811707</v>
      </c>
    </row>
    <row r="4595" spans="1:11" x14ac:dyDescent="0.25">
      <c r="A4595" s="65">
        <v>44378</v>
      </c>
      <c r="B4595" s="66" t="s">
        <v>142</v>
      </c>
      <c r="C4595" s="66" t="s">
        <v>137</v>
      </c>
      <c r="D4595" s="67">
        <v>3634156.02</v>
      </c>
      <c r="E4595" s="66">
        <v>0.58430000000000004</v>
      </c>
      <c r="F4595" s="67">
        <v>2123437.3624860002</v>
      </c>
      <c r="G4595" s="66" t="s">
        <v>52</v>
      </c>
      <c r="H4595" s="68">
        <v>2.2965556963411501E-2</v>
      </c>
      <c r="I4595" s="87">
        <v>48765.921706408597</v>
      </c>
      <c r="J4595" s="69" t="str">
        <f>_xlfn.XLOOKUP(SimpleBB[[#This Row],[customer_code]],'Input  - indicative charges'!$B$13:$B$69,'Input  - indicative charges'!$E$13:$E$69)</f>
        <v>North Island generation</v>
      </c>
      <c r="K4595" s="70">
        <f t="shared" si="71"/>
        <v>45081.82894532106</v>
      </c>
    </row>
    <row r="4596" spans="1:11" x14ac:dyDescent="0.25">
      <c r="A4596" s="65">
        <v>44378</v>
      </c>
      <c r="B4596" s="66" t="s">
        <v>142</v>
      </c>
      <c r="C4596" s="66" t="s">
        <v>137</v>
      </c>
      <c r="D4596" s="67">
        <v>3634156.02</v>
      </c>
      <c r="E4596" s="66">
        <v>0.58430000000000004</v>
      </c>
      <c r="F4596" s="67">
        <v>2123437.3624860002</v>
      </c>
      <c r="G4596" s="66" t="s">
        <v>54</v>
      </c>
      <c r="H4596" s="68">
        <v>5.9663605028840099E-5</v>
      </c>
      <c r="I4596" s="87">
        <v>126.69192809884601</v>
      </c>
      <c r="J4596" s="69" t="str">
        <f>_xlfn.XLOOKUP(SimpleBB[[#This Row],[customer_code]],'Input  - indicative charges'!$B$13:$B$69,'Input  - indicative charges'!$E$13:$E$69)</f>
        <v>Upper South Island distributor</v>
      </c>
      <c r="K4596" s="70">
        <f t="shared" si="71"/>
        <v>117.12080140083788</v>
      </c>
    </row>
    <row r="4597" spans="1:11" x14ac:dyDescent="0.25">
      <c r="A4597" s="65">
        <v>44378</v>
      </c>
      <c r="B4597" s="66" t="s">
        <v>142</v>
      </c>
      <c r="C4597" s="66" t="s">
        <v>137</v>
      </c>
      <c r="D4597" s="67">
        <v>3634156.02</v>
      </c>
      <c r="E4597" s="66">
        <v>0.58430000000000004</v>
      </c>
      <c r="F4597" s="67">
        <v>2123437.3624860002</v>
      </c>
      <c r="G4597" s="66" t="s">
        <v>56</v>
      </c>
      <c r="H4597" s="68">
        <v>3.6854881795836902E-2</v>
      </c>
      <c r="I4597" s="87">
        <v>78259.032995285306</v>
      </c>
      <c r="J4597" s="69" t="str">
        <f>_xlfn.XLOOKUP(SimpleBB[[#This Row],[customer_code]],'Input  - indicative charges'!$B$13:$B$69,'Input  - indicative charges'!$E$13:$E$69)</f>
        <v>Upper North Island distributor</v>
      </c>
      <c r="K4597" s="70">
        <f t="shared" si="71"/>
        <v>72346.840077382294</v>
      </c>
    </row>
    <row r="4598" spans="1:11" x14ac:dyDescent="0.25">
      <c r="A4598" s="65">
        <v>44378</v>
      </c>
      <c r="B4598" s="66" t="s">
        <v>142</v>
      </c>
      <c r="C4598" s="66" t="s">
        <v>137</v>
      </c>
      <c r="D4598" s="67">
        <v>3634156.02</v>
      </c>
      <c r="E4598" s="66">
        <v>0.58430000000000004</v>
      </c>
      <c r="F4598" s="67">
        <v>2123437.3624860002</v>
      </c>
      <c r="G4598" s="66" t="s">
        <v>58</v>
      </c>
      <c r="H4598" s="68">
        <v>1.4172787992735201E-2</v>
      </c>
      <c r="I4598" s="87">
        <v>30095.027554366901</v>
      </c>
      <c r="J4598" s="69" t="str">
        <f>_xlfn.XLOOKUP(SimpleBB[[#This Row],[customer_code]],'Input  - indicative charges'!$B$13:$B$69,'Input  - indicative charges'!$E$13:$E$69)</f>
        <v>North Island generation</v>
      </c>
      <c r="K4598" s="70">
        <f t="shared" si="71"/>
        <v>27821.454754384271</v>
      </c>
    </row>
    <row r="4599" spans="1:11" x14ac:dyDescent="0.25">
      <c r="A4599" s="65">
        <v>44378</v>
      </c>
      <c r="B4599" s="66" t="s">
        <v>142</v>
      </c>
      <c r="C4599" s="66" t="s">
        <v>137</v>
      </c>
      <c r="D4599" s="67">
        <v>3634156.02</v>
      </c>
      <c r="E4599" s="66">
        <v>0.58430000000000004</v>
      </c>
      <c r="F4599" s="67">
        <v>2123437.3624860002</v>
      </c>
      <c r="G4599" s="66" t="s">
        <v>60</v>
      </c>
      <c r="H4599" s="68">
        <v>1.6582623550264301E-3</v>
      </c>
      <c r="I4599" s="87">
        <v>3521.2162414671602</v>
      </c>
      <c r="J4599" s="69" t="str">
        <f>_xlfn.XLOOKUP(SimpleBB[[#This Row],[customer_code]],'Input  - indicative charges'!$B$13:$B$69,'Input  - indicative charges'!$E$13:$E$69)</f>
        <v>Major Industrial</v>
      </c>
      <c r="K4599" s="70">
        <f t="shared" si="71"/>
        <v>3255.2008189860089</v>
      </c>
    </row>
    <row r="4600" spans="1:11" x14ac:dyDescent="0.25">
      <c r="A4600" s="65">
        <v>44378</v>
      </c>
      <c r="B4600" s="66" t="s">
        <v>142</v>
      </c>
      <c r="C4600" s="66" t="s">
        <v>137</v>
      </c>
      <c r="D4600" s="67">
        <v>3634156.02</v>
      </c>
      <c r="E4600" s="66">
        <v>0.58430000000000004</v>
      </c>
      <c r="F4600" s="67">
        <v>2123437.3624860002</v>
      </c>
      <c r="G4600" s="66" t="s">
        <v>62</v>
      </c>
      <c r="H4600" s="68">
        <v>1.3941973574468299E-2</v>
      </c>
      <c r="I4600" s="87">
        <v>29604.9075948186</v>
      </c>
      <c r="J4600" s="69" t="str">
        <f>_xlfn.XLOOKUP(SimpleBB[[#This Row],[customer_code]],'Input  - indicative charges'!$B$13:$B$69,'Input  - indicative charges'!$E$13:$E$69)</f>
        <v>Major Industrial</v>
      </c>
      <c r="K4600" s="70">
        <f t="shared" si="71"/>
        <v>27368.361622830882</v>
      </c>
    </row>
    <row r="4601" spans="1:11" x14ac:dyDescent="0.25">
      <c r="A4601" s="65">
        <v>44378</v>
      </c>
      <c r="B4601" s="66" t="s">
        <v>142</v>
      </c>
      <c r="C4601" s="66" t="s">
        <v>137</v>
      </c>
      <c r="D4601" s="67">
        <v>3634156.02</v>
      </c>
      <c r="E4601" s="66">
        <v>0.58430000000000004</v>
      </c>
      <c r="F4601" s="67">
        <v>2123437.3624860002</v>
      </c>
      <c r="G4601" s="66" t="s">
        <v>64</v>
      </c>
      <c r="H4601" s="68">
        <v>6.9923055640369299E-4</v>
      </c>
      <c r="I4601" s="87">
        <v>1484.77228845947</v>
      </c>
      <c r="J4601" s="69" t="str">
        <f>_xlfn.XLOOKUP(SimpleBB[[#This Row],[customer_code]],'Input  - indicative charges'!$B$13:$B$69,'Input  - indicative charges'!$E$13:$E$69)</f>
        <v>Major Industrial</v>
      </c>
      <c r="K4601" s="70">
        <f t="shared" si="71"/>
        <v>1372.602997930956</v>
      </c>
    </row>
    <row r="4602" spans="1:11" x14ac:dyDescent="0.25">
      <c r="A4602" s="65">
        <v>44378</v>
      </c>
      <c r="B4602" s="66" t="s">
        <v>142</v>
      </c>
      <c r="C4602" s="66" t="s">
        <v>137</v>
      </c>
      <c r="D4602" s="67">
        <v>3634156.02</v>
      </c>
      <c r="E4602" s="66">
        <v>0.58430000000000004</v>
      </c>
      <c r="F4602" s="67">
        <v>2123437.3624860002</v>
      </c>
      <c r="G4602" s="66" t="s">
        <v>66</v>
      </c>
      <c r="H4602" s="68">
        <v>3.8449391296586401E-3</v>
      </c>
      <c r="I4602" s="87">
        <v>8164.4874044015596</v>
      </c>
      <c r="J4602" s="69" t="str">
        <f>_xlfn.XLOOKUP(SimpleBB[[#This Row],[customer_code]],'Input  - indicative charges'!$B$13:$B$69,'Input  - indicative charges'!$E$13:$E$69)</f>
        <v>Upper South Island distributor</v>
      </c>
      <c r="K4602" s="70">
        <f t="shared" si="71"/>
        <v>7547.6892820235435</v>
      </c>
    </row>
    <row r="4603" spans="1:11" x14ac:dyDescent="0.25">
      <c r="A4603" s="65">
        <v>44378</v>
      </c>
      <c r="B4603" s="66" t="s">
        <v>142</v>
      </c>
      <c r="C4603" s="66" t="s">
        <v>137</v>
      </c>
      <c r="D4603" s="67">
        <v>3634156.02</v>
      </c>
      <c r="E4603" s="66">
        <v>0.58430000000000004</v>
      </c>
      <c r="F4603" s="67">
        <v>2123437.3624860002</v>
      </c>
      <c r="G4603" s="66" t="s">
        <v>68</v>
      </c>
      <c r="H4603" s="68">
        <v>1.45855589899075E-2</v>
      </c>
      <c r="I4603" s="87">
        <v>30971.5209119133</v>
      </c>
      <c r="J4603" s="69" t="str">
        <f>_xlfn.XLOOKUP(SimpleBB[[#This Row],[customer_code]],'Input  - indicative charges'!$B$13:$B$69,'Input  - indicative charges'!$E$13:$E$69)</f>
        <v>Major Industrial</v>
      </c>
      <c r="K4603" s="70">
        <f t="shared" si="71"/>
        <v>28631.732141419165</v>
      </c>
    </row>
    <row r="4604" spans="1:11" x14ac:dyDescent="0.25">
      <c r="A4604" s="65">
        <v>44378</v>
      </c>
      <c r="B4604" s="66" t="s">
        <v>142</v>
      </c>
      <c r="C4604" s="66" t="s">
        <v>137</v>
      </c>
      <c r="D4604" s="67">
        <v>3634156.02</v>
      </c>
      <c r="E4604" s="66">
        <v>0.58430000000000004</v>
      </c>
      <c r="F4604" s="67">
        <v>2123437.3624860002</v>
      </c>
      <c r="G4604" s="66" t="s">
        <v>70</v>
      </c>
      <c r="H4604" s="68">
        <v>6.6680958146322397E-2</v>
      </c>
      <c r="I4604" s="87">
        <v>141592.83789426601</v>
      </c>
      <c r="J4604" s="69" t="str">
        <f>_xlfn.XLOOKUP(SimpleBB[[#This Row],[customer_code]],'Input  - indicative charges'!$B$13:$B$69,'Input  - indicative charges'!$E$13:$E$69)</f>
        <v>Lower North Island distributor</v>
      </c>
      <c r="K4604" s="70">
        <f t="shared" si="71"/>
        <v>130896.00020813334</v>
      </c>
    </row>
    <row r="4605" spans="1:11" x14ac:dyDescent="0.25">
      <c r="A4605" s="65">
        <v>44378</v>
      </c>
      <c r="B4605" s="66" t="s">
        <v>142</v>
      </c>
      <c r="C4605" s="66" t="s">
        <v>137</v>
      </c>
      <c r="D4605" s="67">
        <v>3634156.02</v>
      </c>
      <c r="E4605" s="66">
        <v>0.58430000000000004</v>
      </c>
      <c r="F4605" s="67">
        <v>2123437.3624860002</v>
      </c>
      <c r="G4605" s="66" t="s">
        <v>72</v>
      </c>
      <c r="H4605" s="68">
        <v>5.4672198127923605E-4</v>
      </c>
      <c r="I4605" s="87">
        <v>1160.9298819406999</v>
      </c>
      <c r="J4605" s="69" t="str">
        <f>_xlfn.XLOOKUP(SimpleBB[[#This Row],[customer_code]],'Input  - indicative charges'!$B$13:$B$69,'Input  - indicative charges'!$E$13:$E$69)</f>
        <v>Lower South Island distributor</v>
      </c>
      <c r="K4605" s="70">
        <f t="shared" si="71"/>
        <v>1073.2257388725729</v>
      </c>
    </row>
    <row r="4606" spans="1:11" x14ac:dyDescent="0.25">
      <c r="A4606" s="65">
        <v>44378</v>
      </c>
      <c r="B4606" s="66" t="s">
        <v>142</v>
      </c>
      <c r="C4606" s="66" t="s">
        <v>137</v>
      </c>
      <c r="D4606" s="67">
        <v>3634156.02</v>
      </c>
      <c r="E4606" s="66">
        <v>0.58430000000000004</v>
      </c>
      <c r="F4606" s="67">
        <v>2123437.3624860002</v>
      </c>
      <c r="G4606" s="66" t="s">
        <v>74</v>
      </c>
      <c r="H4606" s="68">
        <v>7.50382349101727E-6</v>
      </c>
      <c r="I4606" s="87">
        <v>15.933899162326201</v>
      </c>
      <c r="J4606" s="69" t="str">
        <f>_xlfn.XLOOKUP(SimpleBB[[#This Row],[customer_code]],'Input  - indicative charges'!$B$13:$B$69,'Input  - indicative charges'!$E$13:$E$69)</f>
        <v>Major Industrial</v>
      </c>
      <c r="K4606" s="70">
        <f t="shared" si="71"/>
        <v>14.730149484154724</v>
      </c>
    </row>
    <row r="4607" spans="1:11" x14ac:dyDescent="0.25">
      <c r="A4607" s="65">
        <v>44378</v>
      </c>
      <c r="B4607" s="66" t="s">
        <v>142</v>
      </c>
      <c r="C4607" s="66" t="s">
        <v>137</v>
      </c>
      <c r="D4607" s="67">
        <v>3634156.02</v>
      </c>
      <c r="E4607" s="66">
        <v>0.58430000000000004</v>
      </c>
      <c r="F4607" s="67">
        <v>2123437.3624860002</v>
      </c>
      <c r="G4607" s="66" t="s">
        <v>76</v>
      </c>
      <c r="H4607" s="68">
        <v>1.1106235510880899E-3</v>
      </c>
      <c r="I4607" s="87">
        <v>2358.3395440373301</v>
      </c>
      <c r="J4607" s="69" t="str">
        <f>_xlfn.XLOOKUP(SimpleBB[[#This Row],[customer_code]],'Input  - indicative charges'!$B$13:$B$69,'Input  - indicative charges'!$E$13:$E$69)</f>
        <v>Lower North Island distributor</v>
      </c>
      <c r="K4607" s="70">
        <f t="shared" si="71"/>
        <v>2180.1753396430836</v>
      </c>
    </row>
    <row r="4608" spans="1:11" x14ac:dyDescent="0.25">
      <c r="A4608" s="65">
        <v>44378</v>
      </c>
      <c r="B4608" s="66" t="s">
        <v>142</v>
      </c>
      <c r="C4608" s="66" t="s">
        <v>137</v>
      </c>
      <c r="D4608" s="67">
        <v>3634156.02</v>
      </c>
      <c r="E4608" s="66">
        <v>0.58430000000000004</v>
      </c>
      <c r="F4608" s="67">
        <v>2123437.3624860002</v>
      </c>
      <c r="G4608" s="66" t="s">
        <v>78</v>
      </c>
      <c r="H4608" s="68">
        <v>5.5954731736495601E-5</v>
      </c>
      <c r="I4608" s="87">
        <v>118.816367977155</v>
      </c>
      <c r="J4608" s="69" t="str">
        <f>_xlfn.XLOOKUP(SimpleBB[[#This Row],[customer_code]],'Input  - indicative charges'!$B$13:$B$69,'Input  - indicative charges'!$E$13:$E$69)</f>
        <v>North Island generation</v>
      </c>
      <c r="K4608" s="70">
        <f t="shared" si="71"/>
        <v>109.84021196807406</v>
      </c>
    </row>
    <row r="4609" spans="1:11" x14ac:dyDescent="0.25">
      <c r="A4609" s="65">
        <v>44378</v>
      </c>
      <c r="B4609" s="66" t="s">
        <v>142</v>
      </c>
      <c r="C4609" s="66" t="s">
        <v>137</v>
      </c>
      <c r="D4609" s="67">
        <v>3634156.02</v>
      </c>
      <c r="E4609" s="66">
        <v>0.58430000000000004</v>
      </c>
      <c r="F4609" s="67">
        <v>2123437.3624860002</v>
      </c>
      <c r="G4609" s="66" t="s">
        <v>80</v>
      </c>
      <c r="H4609" s="68">
        <v>1.35415472234527E-5</v>
      </c>
      <c r="I4609" s="87">
        <v>28.754627320148099</v>
      </c>
      <c r="J4609" s="69" t="str">
        <f>_xlfn.XLOOKUP(SimpleBB[[#This Row],[customer_code]],'Input  - indicative charges'!$B$13:$B$69,'Input  - indicative charges'!$E$13:$E$69)</f>
        <v>Major Industrial</v>
      </c>
      <c r="K4609" s="70">
        <f t="shared" si="71"/>
        <v>26.582317013050876</v>
      </c>
    </row>
    <row r="4610" spans="1:11" x14ac:dyDescent="0.25">
      <c r="A4610" s="65">
        <v>44378</v>
      </c>
      <c r="B4610" s="66" t="s">
        <v>142</v>
      </c>
      <c r="C4610" s="66" t="s">
        <v>137</v>
      </c>
      <c r="D4610" s="67">
        <v>3634156.02</v>
      </c>
      <c r="E4610" s="66">
        <v>0.58430000000000004</v>
      </c>
      <c r="F4610" s="67">
        <v>2123437.3624860002</v>
      </c>
      <c r="G4610" s="66" t="s">
        <v>82</v>
      </c>
      <c r="H4610" s="68">
        <v>1.1598805957235E-2</v>
      </c>
      <c r="I4610" s="87">
        <v>24629.337929818001</v>
      </c>
      <c r="J4610" s="69" t="str">
        <f>_xlfn.XLOOKUP(SimpleBB[[#This Row],[customer_code]],'Input  - indicative charges'!$B$13:$B$69,'Input  - indicative charges'!$E$13:$E$69)</f>
        <v>Major Industrial</v>
      </c>
      <c r="K4610" s="70">
        <f t="shared" si="71"/>
        <v>22768.67863327287</v>
      </c>
    </row>
    <row r="4611" spans="1:11" x14ac:dyDescent="0.25">
      <c r="A4611" s="65">
        <v>44378</v>
      </c>
      <c r="B4611" s="66" t="s">
        <v>142</v>
      </c>
      <c r="C4611" s="66" t="s">
        <v>137</v>
      </c>
      <c r="D4611" s="67">
        <v>3634156.02</v>
      </c>
      <c r="E4611" s="66">
        <v>0.58430000000000004</v>
      </c>
      <c r="F4611" s="67">
        <v>2123437.3624860002</v>
      </c>
      <c r="G4611" s="66" t="s">
        <v>84</v>
      </c>
      <c r="H4611" s="68">
        <v>2.4188373542967801E-8</v>
      </c>
      <c r="I4611" s="87">
        <v>5.1362496118905802E-2</v>
      </c>
      <c r="J4611" s="69" t="str">
        <f>_xlfn.XLOOKUP(SimpleBB[[#This Row],[customer_code]],'Input  - indicative charges'!$B$13:$B$69,'Input  - indicative charges'!$E$13:$E$69)</f>
        <v>Major Industrial</v>
      </c>
      <c r="K4611" s="70">
        <f t="shared" si="71"/>
        <v>4.748224135242652E-2</v>
      </c>
    </row>
    <row r="4612" spans="1:11" x14ac:dyDescent="0.25">
      <c r="A4612" s="65">
        <v>44378</v>
      </c>
      <c r="B4612" s="66" t="s">
        <v>142</v>
      </c>
      <c r="C4612" s="66" t="s">
        <v>137</v>
      </c>
      <c r="D4612" s="67">
        <v>3634156.02</v>
      </c>
      <c r="E4612" s="66">
        <v>0.58430000000000004</v>
      </c>
      <c r="F4612" s="67">
        <v>2123437.3624860002</v>
      </c>
      <c r="G4612" s="66" t="s">
        <v>86</v>
      </c>
      <c r="H4612" s="68">
        <v>8.86599020506239E-5</v>
      </c>
      <c r="I4612" s="87">
        <v>188.263748568643</v>
      </c>
      <c r="J4612" s="69" t="str">
        <f>_xlfn.XLOOKUP(SimpleBB[[#This Row],[customer_code]],'Input  - indicative charges'!$B$13:$B$69,'Input  - indicative charges'!$E$13:$E$69)</f>
        <v>North Island generation</v>
      </c>
      <c r="K4612" s="70">
        <f t="shared" si="71"/>
        <v>174.04108878887726</v>
      </c>
    </row>
    <row r="4613" spans="1:11" x14ac:dyDescent="0.25">
      <c r="A4613" s="65">
        <v>44378</v>
      </c>
      <c r="B4613" s="66" t="s">
        <v>142</v>
      </c>
      <c r="C4613" s="66" t="s">
        <v>137</v>
      </c>
      <c r="D4613" s="67">
        <v>3634156.02</v>
      </c>
      <c r="E4613" s="66">
        <v>0.58430000000000004</v>
      </c>
      <c r="F4613" s="67">
        <v>2123437.3624860002</v>
      </c>
      <c r="G4613" s="66" t="s">
        <v>88</v>
      </c>
      <c r="H4613" s="68">
        <v>8.2581580007674796E-3</v>
      </c>
      <c r="I4613" s="87">
        <v>17535.681244142299</v>
      </c>
      <c r="J4613" s="69" t="str">
        <f>_xlfn.XLOOKUP(SimpleBB[[#This Row],[customer_code]],'Input  - indicative charges'!$B$13:$B$69,'Input  - indicative charges'!$E$13:$E$69)</f>
        <v>North Island generation</v>
      </c>
      <c r="K4613" s="70">
        <f t="shared" si="71"/>
        <v>16210.922599750815</v>
      </c>
    </row>
    <row r="4614" spans="1:11" x14ac:dyDescent="0.25">
      <c r="A4614" s="65">
        <v>44378</v>
      </c>
      <c r="B4614" s="66" t="s">
        <v>142</v>
      </c>
      <c r="C4614" s="66" t="s">
        <v>137</v>
      </c>
      <c r="D4614" s="67">
        <v>3634156.02</v>
      </c>
      <c r="E4614" s="66">
        <v>0.58430000000000004</v>
      </c>
      <c r="F4614" s="67">
        <v>2123437.3624860002</v>
      </c>
      <c r="G4614" s="66" t="s">
        <v>90</v>
      </c>
      <c r="H4614" s="68">
        <v>7.1944799636927605E-4</v>
      </c>
      <c r="I4614" s="87">
        <v>1527.7027558562099</v>
      </c>
      <c r="J4614" s="69" t="str">
        <f>_xlfn.XLOOKUP(SimpleBB[[#This Row],[customer_code]],'Input  - indicative charges'!$B$13:$B$69,'Input  - indicative charges'!$E$13:$E$69)</f>
        <v>Upper South Island distributor</v>
      </c>
      <c r="K4614" s="70">
        <f t="shared" si="71"/>
        <v>1412.2902204830968</v>
      </c>
    </row>
    <row r="4615" spans="1:11" x14ac:dyDescent="0.25">
      <c r="A4615" s="65">
        <v>44378</v>
      </c>
      <c r="B4615" s="66" t="s">
        <v>142</v>
      </c>
      <c r="C4615" s="66" t="s">
        <v>137</v>
      </c>
      <c r="D4615" s="67">
        <v>3634156.02</v>
      </c>
      <c r="E4615" s="66">
        <v>0.58430000000000004</v>
      </c>
      <c r="F4615" s="67">
        <v>2123437.3624860002</v>
      </c>
      <c r="G4615" s="66" t="s">
        <v>92</v>
      </c>
      <c r="H4615" s="68">
        <v>6.7224250682235893E-5</v>
      </c>
      <c r="I4615" s="87">
        <v>142.74648556378401</v>
      </c>
      <c r="J4615" s="69" t="str">
        <f>_xlfn.XLOOKUP(SimpleBB[[#This Row],[customer_code]],'Input  - indicative charges'!$B$13:$B$69,'Input  - indicative charges'!$E$13:$E$69)</f>
        <v>North Island generation</v>
      </c>
      <c r="K4615" s="70">
        <f t="shared" si="71"/>
        <v>131.96249387995383</v>
      </c>
    </row>
    <row r="4616" spans="1:11" x14ac:dyDescent="0.25">
      <c r="A4616" s="65">
        <v>44378</v>
      </c>
      <c r="B4616" s="66" t="s">
        <v>142</v>
      </c>
      <c r="C4616" s="66" t="s">
        <v>137</v>
      </c>
      <c r="D4616" s="67">
        <v>3634156.02</v>
      </c>
      <c r="E4616" s="66">
        <v>0.58430000000000004</v>
      </c>
      <c r="F4616" s="67">
        <v>2123437.3624860002</v>
      </c>
      <c r="G4616" s="66" t="s">
        <v>94</v>
      </c>
      <c r="H4616" s="68">
        <v>3.7137813795031101E-4</v>
      </c>
      <c r="I4616" s="87">
        <v>788.59821373417105</v>
      </c>
      <c r="J4616" s="69" t="str">
        <f>_xlfn.XLOOKUP(SimpleBB[[#This Row],[customer_code]],'Input  - indicative charges'!$B$13:$B$69,'Input  - indicative charges'!$E$13:$E$69)</f>
        <v>North Island generation</v>
      </c>
      <c r="K4616" s="70">
        <f t="shared" si="71"/>
        <v>729.02241020244321</v>
      </c>
    </row>
    <row r="4617" spans="1:11" x14ac:dyDescent="0.25">
      <c r="A4617" s="65">
        <v>44378</v>
      </c>
      <c r="B4617" s="66" t="s">
        <v>142</v>
      </c>
      <c r="C4617" s="66" t="s">
        <v>137</v>
      </c>
      <c r="D4617" s="67">
        <v>3634156.02</v>
      </c>
      <c r="E4617" s="66">
        <v>0.58430000000000004</v>
      </c>
      <c r="F4617" s="67">
        <v>2123437.3624860002</v>
      </c>
      <c r="G4617" s="66" t="s">
        <v>96</v>
      </c>
      <c r="H4617" s="68">
        <v>4.6000539177353901E-3</v>
      </c>
      <c r="I4617" s="87">
        <v>9767.9263583694301</v>
      </c>
      <c r="J4617" s="69" t="str">
        <f>_xlfn.XLOOKUP(SimpleBB[[#This Row],[customer_code]],'Input  - indicative charges'!$B$13:$B$69,'Input  - indicative charges'!$E$13:$E$69)</f>
        <v>Upper North Island distributor</v>
      </c>
      <c r="K4617" s="70">
        <f t="shared" si="71"/>
        <v>9029.9940989454099</v>
      </c>
    </row>
    <row r="4618" spans="1:11" x14ac:dyDescent="0.25">
      <c r="A4618" s="65">
        <v>44378</v>
      </c>
      <c r="B4618" s="66" t="s">
        <v>142</v>
      </c>
      <c r="C4618" s="66" t="s">
        <v>137</v>
      </c>
      <c r="D4618" s="67">
        <v>3634156.02</v>
      </c>
      <c r="E4618" s="66">
        <v>0.58430000000000004</v>
      </c>
      <c r="F4618" s="67">
        <v>2123437.3624860002</v>
      </c>
      <c r="G4618" s="66" t="s">
        <v>98</v>
      </c>
      <c r="H4618" s="68">
        <v>1.40459556132481E-3</v>
      </c>
      <c r="I4618" s="87">
        <v>2982.5706940990999</v>
      </c>
      <c r="J4618" s="69" t="str">
        <f>_xlfn.XLOOKUP(SimpleBB[[#This Row],[customer_code]],'Input  - indicative charges'!$B$13:$B$69,'Input  - indicative charges'!$E$13:$E$69)</f>
        <v>Major Industrial</v>
      </c>
      <c r="K4618" s="70">
        <f t="shared" si="71"/>
        <v>2757.2480359995538</v>
      </c>
    </row>
    <row r="4619" spans="1:11" x14ac:dyDescent="0.25">
      <c r="A4619" s="65">
        <v>44378</v>
      </c>
      <c r="B4619" s="66" t="s">
        <v>142</v>
      </c>
      <c r="C4619" s="66" t="s">
        <v>137</v>
      </c>
      <c r="D4619" s="67">
        <v>3634156.02</v>
      </c>
      <c r="E4619" s="66">
        <v>0.58430000000000004</v>
      </c>
      <c r="F4619" s="67">
        <v>2123437.3624860002</v>
      </c>
      <c r="G4619" s="66" t="s">
        <v>100</v>
      </c>
      <c r="H4619" s="68">
        <v>3.1863445071032202E-4</v>
      </c>
      <c r="I4619" s="87">
        <v>676.60029761350199</v>
      </c>
      <c r="J4619" s="69" t="str">
        <f>_xlfn.XLOOKUP(SimpleBB[[#This Row],[customer_code]],'Input  - indicative charges'!$B$13:$B$69,'Input  - indicative charges'!$E$13:$E$69)</f>
        <v>North Island generation</v>
      </c>
      <c r="K4619" s="70">
        <f t="shared" si="71"/>
        <v>625.48554018936409</v>
      </c>
    </row>
    <row r="4620" spans="1:11" x14ac:dyDescent="0.25">
      <c r="A4620" s="65">
        <v>44378</v>
      </c>
      <c r="B4620" s="66" t="s">
        <v>142</v>
      </c>
      <c r="C4620" s="66" t="s">
        <v>137</v>
      </c>
      <c r="D4620" s="67">
        <v>3634156.02</v>
      </c>
      <c r="E4620" s="66">
        <v>0.58430000000000004</v>
      </c>
      <c r="F4620" s="67">
        <v>2123437.3624860002</v>
      </c>
      <c r="G4620" s="66" t="s">
        <v>102</v>
      </c>
      <c r="H4620" s="68">
        <v>5.8788896971558098E-2</v>
      </c>
      <c r="I4620" s="87">
        <v>124834.54032874601</v>
      </c>
      <c r="J4620" s="69" t="str">
        <f>_xlfn.XLOOKUP(SimpleBB[[#This Row],[customer_code]],'Input  - indicative charges'!$B$13:$B$69,'Input  - indicative charges'!$E$13:$E$69)</f>
        <v>Lower North Island distributor</v>
      </c>
      <c r="K4620" s="70">
        <f t="shared" si="71"/>
        <v>115403.73270190308</v>
      </c>
    </row>
    <row r="4621" spans="1:11" x14ac:dyDescent="0.25">
      <c r="A4621" s="65">
        <v>44378</v>
      </c>
      <c r="B4621" s="66" t="s">
        <v>142</v>
      </c>
      <c r="C4621" s="66" t="s">
        <v>137</v>
      </c>
      <c r="D4621" s="67">
        <v>3634156.02</v>
      </c>
      <c r="E4621" s="66">
        <v>0.58430000000000004</v>
      </c>
      <c r="F4621" s="67">
        <v>2123437.3624860002</v>
      </c>
      <c r="G4621" s="66" t="s">
        <v>104</v>
      </c>
      <c r="H4621" s="68">
        <v>2.9920339214692199E-2</v>
      </c>
      <c r="I4621" s="87">
        <v>63533.966186732403</v>
      </c>
      <c r="J4621" s="69" t="str">
        <f>_xlfn.XLOOKUP(SimpleBB[[#This Row],[customer_code]],'Input  - indicative charges'!$B$13:$B$69,'Input  - indicative charges'!$E$13:$E$69)</f>
        <v>Lower North Island distributor</v>
      </c>
      <c r="K4621" s="70">
        <f t="shared" si="71"/>
        <v>58734.199941753148</v>
      </c>
    </row>
    <row r="4622" spans="1:11" x14ac:dyDescent="0.25">
      <c r="A4622" s="65">
        <v>44378</v>
      </c>
      <c r="B4622" s="66" t="s">
        <v>142</v>
      </c>
      <c r="C4622" s="66" t="s">
        <v>137</v>
      </c>
      <c r="D4622" s="67">
        <v>3634156.02</v>
      </c>
      <c r="E4622" s="66">
        <v>0.58430000000000004</v>
      </c>
      <c r="F4622" s="67">
        <v>2123437.3624860002</v>
      </c>
      <c r="G4622" s="66" t="s">
        <v>106</v>
      </c>
      <c r="H4622" s="68">
        <v>0.28774625786116698</v>
      </c>
      <c r="I4622" s="87">
        <v>611011.15485793306</v>
      </c>
      <c r="J4622" s="69" t="str">
        <f>_xlfn.XLOOKUP(SimpleBB[[#This Row],[customer_code]],'Input  - indicative charges'!$B$13:$B$69,'Input  - indicative charges'!$E$13:$E$69)</f>
        <v>Upper North Island distributor</v>
      </c>
      <c r="K4622" s="70">
        <f t="shared" ref="K4622:K4685" si="72">I4622*$L$9</f>
        <v>564851.42499354237</v>
      </c>
    </row>
    <row r="4623" spans="1:11" x14ac:dyDescent="0.25">
      <c r="A4623" s="65">
        <v>44378</v>
      </c>
      <c r="B4623" s="66" t="s">
        <v>142</v>
      </c>
      <c r="C4623" s="66" t="s">
        <v>137</v>
      </c>
      <c r="D4623" s="67">
        <v>3634156.02</v>
      </c>
      <c r="E4623" s="66">
        <v>0.58430000000000004</v>
      </c>
      <c r="F4623" s="67">
        <v>2123437.3624860002</v>
      </c>
      <c r="G4623" s="66" t="s">
        <v>108</v>
      </c>
      <c r="H4623" s="68">
        <v>7.8882089500741399E-3</v>
      </c>
      <c r="I4623" s="87">
        <v>16750.117607683798</v>
      </c>
      <c r="J4623" s="69" t="str">
        <f>_xlfn.XLOOKUP(SimpleBB[[#This Row],[customer_code]],'Input  - indicative charges'!$B$13:$B$69,'Input  - indicative charges'!$E$13:$E$69)</f>
        <v>Lower North Island distributor</v>
      </c>
      <c r="K4623" s="70">
        <f t="shared" si="72"/>
        <v>15484.705515252799</v>
      </c>
    </row>
    <row r="4624" spans="1:11" x14ac:dyDescent="0.25">
      <c r="A4624" s="65">
        <v>44378</v>
      </c>
      <c r="B4624" s="66" t="s">
        <v>142</v>
      </c>
      <c r="C4624" s="66" t="s">
        <v>137</v>
      </c>
      <c r="D4624" s="67">
        <v>3634156.02</v>
      </c>
      <c r="E4624" s="66">
        <v>0.58430000000000004</v>
      </c>
      <c r="F4624" s="67">
        <v>2123437.3624860002</v>
      </c>
      <c r="G4624" s="66" t="s">
        <v>110</v>
      </c>
      <c r="H4624" s="68">
        <v>3.4694518253102998E-4</v>
      </c>
      <c r="I4624" s="87">
        <v>736.71636332091498</v>
      </c>
      <c r="J4624" s="69" t="str">
        <f>_xlfn.XLOOKUP(SimpleBB[[#This Row],[customer_code]],'Input  - indicative charges'!$B$13:$B$69,'Input  - indicative charges'!$E$13:$E$69)</f>
        <v>Lower South Island distributor</v>
      </c>
      <c r="K4624" s="70">
        <f t="shared" si="72"/>
        <v>681.06004993417059</v>
      </c>
    </row>
    <row r="4625" spans="1:11" x14ac:dyDescent="0.25">
      <c r="A4625" s="65">
        <v>44378</v>
      </c>
      <c r="B4625" s="66" t="s">
        <v>142</v>
      </c>
      <c r="C4625" s="66" t="s">
        <v>137</v>
      </c>
      <c r="D4625" s="67">
        <v>3634156.02</v>
      </c>
      <c r="E4625" s="66">
        <v>0.58430000000000004</v>
      </c>
      <c r="F4625" s="67">
        <v>2123437.3624860002</v>
      </c>
      <c r="G4625" s="66" t="s">
        <v>112</v>
      </c>
      <c r="H4625" s="68">
        <v>6.8219566093296602E-3</v>
      </c>
      <c r="I4625" s="87">
        <v>14485.9975495089</v>
      </c>
      <c r="J4625" s="69" t="str">
        <f>_xlfn.XLOOKUP(SimpleBB[[#This Row],[customer_code]],'Input  - indicative charges'!$B$13:$B$69,'Input  - indicative charges'!$E$13:$E$69)</f>
        <v>North Island generation</v>
      </c>
      <c r="K4625" s="70">
        <f t="shared" si="72"/>
        <v>13391.63171283767</v>
      </c>
    </row>
    <row r="4626" spans="1:11" x14ac:dyDescent="0.25">
      <c r="A4626" s="65">
        <v>44378</v>
      </c>
      <c r="B4626" s="66" t="s">
        <v>142</v>
      </c>
      <c r="C4626" s="66" t="s">
        <v>137</v>
      </c>
      <c r="D4626" s="67">
        <v>3634156.02</v>
      </c>
      <c r="E4626" s="66">
        <v>0.58430000000000004</v>
      </c>
      <c r="F4626" s="67">
        <v>2123437.3624860002</v>
      </c>
      <c r="G4626" s="66" t="s">
        <v>114</v>
      </c>
      <c r="H4626" s="68">
        <v>3.2606026206869601E-2</v>
      </c>
      <c r="I4626" s="87">
        <v>69236.854289864597</v>
      </c>
      <c r="J4626" s="69" t="str">
        <f>_xlfn.XLOOKUP(SimpleBB[[#This Row],[customer_code]],'Input  - indicative charges'!$B$13:$B$69,'Input  - indicative charges'!$E$13:$E$69)</f>
        <v>Lower North Island distributor</v>
      </c>
      <c r="K4626" s="70">
        <f t="shared" si="72"/>
        <v>64006.255036036855</v>
      </c>
    </row>
    <row r="4627" spans="1:11" x14ac:dyDescent="0.25">
      <c r="A4627" s="65">
        <v>44378</v>
      </c>
      <c r="B4627" s="66" t="s">
        <v>142</v>
      </c>
      <c r="C4627" s="66" t="s">
        <v>137</v>
      </c>
      <c r="D4627" s="67">
        <v>3634156.02</v>
      </c>
      <c r="E4627" s="66">
        <v>0.58430000000000004</v>
      </c>
      <c r="F4627" s="67">
        <v>2123437.3624860002</v>
      </c>
      <c r="G4627" s="66" t="s">
        <v>116</v>
      </c>
      <c r="H4627" s="68">
        <v>7.6757520293303204E-3</v>
      </c>
      <c r="I4627" s="87">
        <v>16298.978644257701</v>
      </c>
      <c r="J4627" s="69" t="str">
        <f>_xlfn.XLOOKUP(SimpleBB[[#This Row],[customer_code]],'Input  - indicative charges'!$B$13:$B$69,'Input  - indicative charges'!$E$13:$E$69)</f>
        <v>Major Industrial</v>
      </c>
      <c r="K4627" s="70">
        <f t="shared" si="72"/>
        <v>15067.648503551285</v>
      </c>
    </row>
    <row r="4628" spans="1:11" x14ac:dyDescent="0.25">
      <c r="A4628" s="65">
        <v>44378</v>
      </c>
      <c r="B4628" s="66" t="s">
        <v>142</v>
      </c>
      <c r="C4628" s="66" t="s">
        <v>137</v>
      </c>
      <c r="D4628" s="67">
        <v>3634156.02</v>
      </c>
      <c r="E4628" s="66">
        <v>0.58430000000000004</v>
      </c>
      <c r="F4628" s="67">
        <v>2123437.3624860002</v>
      </c>
      <c r="G4628" s="66" t="s">
        <v>118</v>
      </c>
      <c r="H4628" s="68">
        <v>1.44759720231798E-4</v>
      </c>
      <c r="I4628" s="87">
        <v>307.388198523222</v>
      </c>
      <c r="J4628" s="69" t="str">
        <f>_xlfn.XLOOKUP(SimpleBB[[#This Row],[customer_code]],'Input  - indicative charges'!$B$13:$B$69,'Input  - indicative charges'!$E$13:$E$69)</f>
        <v>Upper South Island distributor</v>
      </c>
      <c r="K4628" s="70">
        <f t="shared" si="72"/>
        <v>284.1661082315436</v>
      </c>
    </row>
    <row r="4629" spans="1:11" x14ac:dyDescent="0.25">
      <c r="A4629" s="65">
        <v>44378</v>
      </c>
      <c r="B4629" s="66" t="s">
        <v>142</v>
      </c>
      <c r="C4629" s="66" t="s">
        <v>137</v>
      </c>
      <c r="D4629" s="67">
        <v>3634156.02</v>
      </c>
      <c r="E4629" s="66">
        <v>0.58430000000000004</v>
      </c>
      <c r="F4629" s="67">
        <v>2123437.3624860002</v>
      </c>
      <c r="G4629" s="66" t="s">
        <v>120</v>
      </c>
      <c r="H4629" s="68">
        <v>5.0919689726325696E-3</v>
      </c>
      <c r="I4629" s="87">
        <v>10812.477165107401</v>
      </c>
      <c r="J4629" s="69" t="str">
        <f>_xlfn.XLOOKUP(SimpleBB[[#This Row],[customer_code]],'Input  - indicative charges'!$B$13:$B$69,'Input  - indicative charges'!$E$13:$E$69)</f>
        <v>Lower North Island distributor</v>
      </c>
      <c r="K4629" s="70">
        <f t="shared" si="72"/>
        <v>9995.6327897828669</v>
      </c>
    </row>
    <row r="4630" spans="1:11" x14ac:dyDescent="0.25">
      <c r="A4630" s="65">
        <v>44378</v>
      </c>
      <c r="B4630" s="66" t="s">
        <v>142</v>
      </c>
      <c r="C4630" s="66" t="s">
        <v>137</v>
      </c>
      <c r="D4630" s="67">
        <v>3634156.02</v>
      </c>
      <c r="E4630" s="66">
        <v>0.58430000000000004</v>
      </c>
      <c r="F4630" s="67">
        <v>2123437.3624860002</v>
      </c>
      <c r="G4630" s="66" t="s">
        <v>241</v>
      </c>
      <c r="H4630" s="68">
        <v>7.5165719332782096E-4</v>
      </c>
      <c r="I4630" s="87">
        <v>1596.09696809365</v>
      </c>
      <c r="J4630" s="69" t="str">
        <f>_xlfn.XLOOKUP(SimpleBB[[#This Row],[customer_code]],'Input  - indicative charges'!$B$13:$B$69,'Input  - indicative charges'!$E$13:$E$69)</f>
        <v>North Island generation</v>
      </c>
      <c r="K4630" s="70">
        <f t="shared" si="72"/>
        <v>1475.5174920909471</v>
      </c>
    </row>
    <row r="4631" spans="1:11" x14ac:dyDescent="0.25">
      <c r="A4631" s="65">
        <v>44440</v>
      </c>
      <c r="B4631" s="66" t="s">
        <v>142</v>
      </c>
      <c r="C4631" s="66" t="s">
        <v>137</v>
      </c>
      <c r="D4631" s="67">
        <v>2602165.7200000002</v>
      </c>
      <c r="E4631" s="66">
        <v>0.8962</v>
      </c>
      <c r="F4631" s="67">
        <v>2332060.9182640002</v>
      </c>
      <c r="G4631" s="66" t="s">
        <v>8</v>
      </c>
      <c r="H4631" s="68">
        <v>9.0428684636744403E-4</v>
      </c>
      <c r="I4631" s="87">
        <v>2108.8520133137099</v>
      </c>
      <c r="J4631" s="69" t="str">
        <f>_xlfn.XLOOKUP(SimpleBB[[#This Row],[customer_code]],'Input  - indicative charges'!$B$13:$B$69,'Input  - indicative charges'!$E$13:$E$69)</f>
        <v>Lower South Island distributor</v>
      </c>
      <c r="K4631" s="70">
        <f t="shared" si="72"/>
        <v>1949.5357087183038</v>
      </c>
    </row>
    <row r="4632" spans="1:11" x14ac:dyDescent="0.25">
      <c r="A4632" s="65">
        <v>44440</v>
      </c>
      <c r="B4632" s="66" t="s">
        <v>142</v>
      </c>
      <c r="C4632" s="66" t="s">
        <v>137</v>
      </c>
      <c r="D4632" s="67">
        <v>2602165.7200000002</v>
      </c>
      <c r="E4632" s="66">
        <v>0.8962</v>
      </c>
      <c r="F4632" s="67">
        <v>2332060.9182640002</v>
      </c>
      <c r="G4632" s="66" t="s">
        <v>10</v>
      </c>
      <c r="H4632" s="68">
        <v>3.84575922605934E-5</v>
      </c>
      <c r="I4632" s="87">
        <v>89.685447921462</v>
      </c>
      <c r="J4632" s="69" t="str">
        <f>_xlfn.XLOOKUP(SimpleBB[[#This Row],[customer_code]],'Input  - indicative charges'!$B$13:$B$69,'Input  - indicative charges'!$E$13:$E$69)</f>
        <v>Upper South Island distributor</v>
      </c>
      <c r="K4632" s="70">
        <f t="shared" si="72"/>
        <v>82.910029803630536</v>
      </c>
    </row>
    <row r="4633" spans="1:11" x14ac:dyDescent="0.25">
      <c r="A4633" s="65">
        <v>44440</v>
      </c>
      <c r="B4633" s="66" t="s">
        <v>142</v>
      </c>
      <c r="C4633" s="66" t="s">
        <v>137</v>
      </c>
      <c r="D4633" s="67">
        <v>2602165.7200000002</v>
      </c>
      <c r="E4633" s="66">
        <v>0.8962</v>
      </c>
      <c r="F4633" s="67">
        <v>2332060.9182640002</v>
      </c>
      <c r="G4633" s="66" t="s">
        <v>12</v>
      </c>
      <c r="H4633" s="68">
        <v>1.5879800737162899E-3</v>
      </c>
      <c r="I4633" s="87">
        <v>3703.2662688957498</v>
      </c>
      <c r="J4633" s="69" t="str">
        <f>_xlfn.XLOOKUP(SimpleBB[[#This Row],[customer_code]],'Input  - indicative charges'!$B$13:$B$69,'Input  - indicative charges'!$E$13:$E$69)</f>
        <v>Lower North Island distributor</v>
      </c>
      <c r="K4633" s="70">
        <f t="shared" si="72"/>
        <v>3423.4976112713507</v>
      </c>
    </row>
    <row r="4634" spans="1:11" x14ac:dyDescent="0.25">
      <c r="A4634" s="65">
        <v>44440</v>
      </c>
      <c r="B4634" s="66" t="s">
        <v>142</v>
      </c>
      <c r="C4634" s="66" t="s">
        <v>137</v>
      </c>
      <c r="D4634" s="67">
        <v>2602165.7200000002</v>
      </c>
      <c r="E4634" s="66">
        <v>0.8962</v>
      </c>
      <c r="F4634" s="67">
        <v>2332060.9182640002</v>
      </c>
      <c r="G4634" s="66" t="s">
        <v>14</v>
      </c>
      <c r="H4634" s="68">
        <v>1.29034764144216E-2</v>
      </c>
      <c r="I4634" s="87">
        <v>30091.693055813899</v>
      </c>
      <c r="J4634" s="69" t="str">
        <f>_xlfn.XLOOKUP(SimpleBB[[#This Row],[customer_code]],'Input  - indicative charges'!$B$13:$B$69,'Input  - indicative charges'!$E$13:$E$69)</f>
        <v>Upper North Island distributor</v>
      </c>
      <c r="K4634" s="70">
        <f t="shared" si="72"/>
        <v>27818.372165393339</v>
      </c>
    </row>
    <row r="4635" spans="1:11" x14ac:dyDescent="0.25">
      <c r="A4635" s="65">
        <v>44440</v>
      </c>
      <c r="B4635" s="66" t="s">
        <v>142</v>
      </c>
      <c r="C4635" s="66" t="s">
        <v>137</v>
      </c>
      <c r="D4635" s="67">
        <v>2602165.7200000002</v>
      </c>
      <c r="E4635" s="66">
        <v>0.8962</v>
      </c>
      <c r="F4635" s="67">
        <v>2332060.9182640002</v>
      </c>
      <c r="G4635" s="66" t="s">
        <v>16</v>
      </c>
      <c r="H4635" s="68">
        <v>9.1018958342133194E-2</v>
      </c>
      <c r="I4635" s="87">
        <v>212261.75557078701</v>
      </c>
      <c r="J4635" s="69" t="str">
        <f>_xlfn.XLOOKUP(SimpleBB[[#This Row],[customer_code]],'Input  - indicative charges'!$B$13:$B$69,'Input  - indicative charges'!$E$13:$E$69)</f>
        <v>South Island generation</v>
      </c>
      <c r="K4635" s="70">
        <f t="shared" si="72"/>
        <v>196226.13131124794</v>
      </c>
    </row>
    <row r="4636" spans="1:11" x14ac:dyDescent="0.25">
      <c r="A4636" s="65">
        <v>44440</v>
      </c>
      <c r="B4636" s="66" t="s">
        <v>142</v>
      </c>
      <c r="C4636" s="66" t="s">
        <v>137</v>
      </c>
      <c r="D4636" s="67">
        <v>2602165.7200000002</v>
      </c>
      <c r="E4636" s="66">
        <v>0.8962</v>
      </c>
      <c r="F4636" s="67">
        <v>2332060.9182640002</v>
      </c>
      <c r="G4636" s="66" t="s">
        <v>19</v>
      </c>
      <c r="H4636" s="68">
        <v>8.3744483570138896E-4</v>
      </c>
      <c r="I4636" s="87">
        <v>1952.97237254122</v>
      </c>
      <c r="J4636" s="69" t="str">
        <f>_xlfn.XLOOKUP(SimpleBB[[#This Row],[customer_code]],'Input  - indicative charges'!$B$13:$B$69,'Input  - indicative charges'!$E$13:$E$69)</f>
        <v>Lower South Island distributor</v>
      </c>
      <c r="K4636" s="70">
        <f t="shared" si="72"/>
        <v>1805.4322230163207</v>
      </c>
    </row>
    <row r="4637" spans="1:11" x14ac:dyDescent="0.25">
      <c r="A4637" s="65">
        <v>44440</v>
      </c>
      <c r="B4637" s="66" t="s">
        <v>142</v>
      </c>
      <c r="C4637" s="66" t="s">
        <v>137</v>
      </c>
      <c r="D4637" s="67">
        <v>2602165.7200000002</v>
      </c>
      <c r="E4637" s="66">
        <v>0.8962</v>
      </c>
      <c r="F4637" s="67">
        <v>2332060.9182640002</v>
      </c>
      <c r="G4637" s="66" t="s">
        <v>21</v>
      </c>
      <c r="H4637" s="68">
        <v>5.6554959299107599E-4</v>
      </c>
      <c r="I4637" s="87">
        <v>1318.8961031546</v>
      </c>
      <c r="J4637" s="69" t="str">
        <f>_xlfn.XLOOKUP(SimpleBB[[#This Row],[customer_code]],'Input  - indicative charges'!$B$13:$B$69,'Input  - indicative charges'!$E$13:$E$69)</f>
        <v>Upper South Island distributor</v>
      </c>
      <c r="K4637" s="70">
        <f t="shared" si="72"/>
        <v>1219.2581712497904</v>
      </c>
    </row>
    <row r="4638" spans="1:11" x14ac:dyDescent="0.25">
      <c r="A4638" s="65">
        <v>44440</v>
      </c>
      <c r="B4638" s="66" t="s">
        <v>142</v>
      </c>
      <c r="C4638" s="66" t="s">
        <v>137</v>
      </c>
      <c r="D4638" s="67">
        <v>2602165.7200000002</v>
      </c>
      <c r="E4638" s="66">
        <v>0.8962</v>
      </c>
      <c r="F4638" s="67">
        <v>2332060.9182640002</v>
      </c>
      <c r="G4638" s="66" t="s">
        <v>23</v>
      </c>
      <c r="H4638" s="68">
        <v>5.2813562326914799E-3</v>
      </c>
      <c r="I4638" s="87">
        <v>12316.444465689799</v>
      </c>
      <c r="J4638" s="69" t="str">
        <f>_xlfn.XLOOKUP(SimpleBB[[#This Row],[customer_code]],'Input  - indicative charges'!$B$13:$B$69,'Input  - indicative charges'!$E$13:$E$69)</f>
        <v>Lower North Island distributor</v>
      </c>
      <c r="K4638" s="70">
        <f t="shared" si="72"/>
        <v>11385.980684618242</v>
      </c>
    </row>
    <row r="4639" spans="1:11" x14ac:dyDescent="0.25">
      <c r="A4639" s="65">
        <v>44440</v>
      </c>
      <c r="B4639" s="66" t="s">
        <v>142</v>
      </c>
      <c r="C4639" s="66" t="s">
        <v>137</v>
      </c>
      <c r="D4639" s="67">
        <v>2602165.7200000002</v>
      </c>
      <c r="E4639" s="66">
        <v>0.8962</v>
      </c>
      <c r="F4639" s="67">
        <v>2332060.9182640002</v>
      </c>
      <c r="G4639" s="66" t="s">
        <v>25</v>
      </c>
      <c r="H4639" s="68">
        <v>0.114186482893933</v>
      </c>
      <c r="I4639" s="87">
        <v>266289.83415096399</v>
      </c>
      <c r="J4639" s="69" t="str">
        <f>_xlfn.XLOOKUP(SimpleBB[[#This Row],[customer_code]],'Input  - indicative charges'!$B$13:$B$69,'Input  - indicative charges'!$E$13:$E$69)</f>
        <v>North Island generation</v>
      </c>
      <c r="K4639" s="70">
        <f t="shared" si="72"/>
        <v>246172.57980574685</v>
      </c>
    </row>
    <row r="4640" spans="1:11" x14ac:dyDescent="0.25">
      <c r="A4640" s="65">
        <v>44440</v>
      </c>
      <c r="B4640" s="66" t="s">
        <v>142</v>
      </c>
      <c r="C4640" s="66" t="s">
        <v>137</v>
      </c>
      <c r="D4640" s="67">
        <v>2602165.7200000002</v>
      </c>
      <c r="E4640" s="66">
        <v>0.8962</v>
      </c>
      <c r="F4640" s="67">
        <v>2332060.9182640002</v>
      </c>
      <c r="G4640" s="66" t="s">
        <v>27</v>
      </c>
      <c r="H4640" s="68">
        <v>9.7868889869230005E-3</v>
      </c>
      <c r="I4640" s="87">
        <v>22823.6213177914</v>
      </c>
      <c r="J4640" s="69" t="str">
        <f>_xlfn.XLOOKUP(SimpleBB[[#This Row],[customer_code]],'Input  - indicative charges'!$B$13:$B$69,'Input  - indicative charges'!$E$13:$E$69)</f>
        <v>Lower North Island distributor</v>
      </c>
      <c r="K4640" s="70">
        <f t="shared" si="72"/>
        <v>21099.377519326939</v>
      </c>
    </row>
    <row r="4641" spans="1:11" x14ac:dyDescent="0.25">
      <c r="A4641" s="65">
        <v>44440</v>
      </c>
      <c r="B4641" s="66" t="s">
        <v>142</v>
      </c>
      <c r="C4641" s="66" t="s">
        <v>137</v>
      </c>
      <c r="D4641" s="67">
        <v>2602165.7200000002</v>
      </c>
      <c r="E4641" s="66">
        <v>0.8962</v>
      </c>
      <c r="F4641" s="67">
        <v>2332060.9182640002</v>
      </c>
      <c r="G4641" s="66" t="s">
        <v>29</v>
      </c>
      <c r="H4641" s="68">
        <v>1.04362399053477E-2</v>
      </c>
      <c r="I4641" s="87">
        <v>24337.947216888599</v>
      </c>
      <c r="J4641" s="69" t="str">
        <f>_xlfn.XLOOKUP(SimpleBB[[#This Row],[customer_code]],'Input  - indicative charges'!$B$13:$B$69,'Input  - indicative charges'!$E$13:$E$69)</f>
        <v>Lower North Island distributor</v>
      </c>
      <c r="K4641" s="70">
        <f t="shared" si="72"/>
        <v>22499.30145722716</v>
      </c>
    </row>
    <row r="4642" spans="1:11" x14ac:dyDescent="0.25">
      <c r="A4642" s="65">
        <v>44440</v>
      </c>
      <c r="B4642" s="66" t="s">
        <v>142</v>
      </c>
      <c r="C4642" s="66" t="s">
        <v>137</v>
      </c>
      <c r="D4642" s="67">
        <v>2602165.7200000002</v>
      </c>
      <c r="E4642" s="66">
        <v>0.8962</v>
      </c>
      <c r="F4642" s="67">
        <v>2332060.9182640002</v>
      </c>
      <c r="G4642" s="66" t="s">
        <v>31</v>
      </c>
      <c r="H4642" s="68">
        <v>8.8402135565393897E-5</v>
      </c>
      <c r="I4642" s="87">
        <v>206.159165443131</v>
      </c>
      <c r="J4642" s="69" t="str">
        <f>_xlfn.XLOOKUP(SimpleBB[[#This Row],[customer_code]],'Input  - indicative charges'!$B$13:$B$69,'Input  - indicative charges'!$E$13:$E$69)</f>
        <v>Major Industrial</v>
      </c>
      <c r="K4642" s="70">
        <f t="shared" si="72"/>
        <v>190.58457026550974</v>
      </c>
    </row>
    <row r="4643" spans="1:11" x14ac:dyDescent="0.25">
      <c r="A4643" s="65">
        <v>44440</v>
      </c>
      <c r="B4643" s="66" t="s">
        <v>142</v>
      </c>
      <c r="C4643" s="66" t="s">
        <v>137</v>
      </c>
      <c r="D4643" s="67">
        <v>2602165.7200000002</v>
      </c>
      <c r="E4643" s="66">
        <v>0.8962</v>
      </c>
      <c r="F4643" s="67">
        <v>2332060.9182640002</v>
      </c>
      <c r="G4643" s="66" t="s">
        <v>34</v>
      </c>
      <c r="H4643" s="68">
        <v>8.5004920574148805E-4</v>
      </c>
      <c r="I4643" s="87">
        <v>1982.36653131107</v>
      </c>
      <c r="J4643" s="69" t="str">
        <f>_xlfn.XLOOKUP(SimpleBB[[#This Row],[customer_code]],'Input  - indicative charges'!$B$13:$B$69,'Input  - indicative charges'!$E$13:$E$69)</f>
        <v>Major Industrial</v>
      </c>
      <c r="K4643" s="70">
        <f t="shared" si="72"/>
        <v>1832.605757141891</v>
      </c>
    </row>
    <row r="4644" spans="1:11" x14ac:dyDescent="0.25">
      <c r="A4644" s="65">
        <v>44440</v>
      </c>
      <c r="B4644" s="66" t="s">
        <v>142</v>
      </c>
      <c r="C4644" s="66" t="s">
        <v>137</v>
      </c>
      <c r="D4644" s="67">
        <v>2602165.7200000002</v>
      </c>
      <c r="E4644" s="66">
        <v>0.8962</v>
      </c>
      <c r="F4644" s="67">
        <v>2332060.9182640002</v>
      </c>
      <c r="G4644" s="66" t="s">
        <v>36</v>
      </c>
      <c r="H4644" s="68">
        <v>3.79087529187327E-4</v>
      </c>
      <c r="I4644" s="87">
        <v>884.05521141903</v>
      </c>
      <c r="J4644" s="69" t="str">
        <f>_xlfn.XLOOKUP(SimpleBB[[#This Row],[customer_code]],'Input  - indicative charges'!$B$13:$B$69,'Input  - indicative charges'!$E$13:$E$69)</f>
        <v>Upper South Island distributor</v>
      </c>
      <c r="K4644" s="70">
        <f t="shared" si="72"/>
        <v>817.26796961524087</v>
      </c>
    </row>
    <row r="4645" spans="1:11" x14ac:dyDescent="0.25">
      <c r="A4645" s="65">
        <v>44440</v>
      </c>
      <c r="B4645" s="66" t="s">
        <v>142</v>
      </c>
      <c r="C4645" s="66" t="s">
        <v>137</v>
      </c>
      <c r="D4645" s="67">
        <v>2602165.7200000002</v>
      </c>
      <c r="E4645" s="66">
        <v>0.8962</v>
      </c>
      <c r="F4645" s="67">
        <v>2332060.9182640002</v>
      </c>
      <c r="G4645" s="66" t="s">
        <v>38</v>
      </c>
      <c r="H4645" s="68">
        <v>1.3402228724271E-4</v>
      </c>
      <c r="I4645" s="87">
        <v>312.54813825507603</v>
      </c>
      <c r="J4645" s="69" t="str">
        <f>_xlfn.XLOOKUP(SimpleBB[[#This Row],[customer_code]],'Input  - indicative charges'!$B$13:$B$69,'Input  - indicative charges'!$E$13:$E$69)</f>
        <v>North Island generation</v>
      </c>
      <c r="K4645" s="70">
        <f t="shared" si="72"/>
        <v>288.93623278204581</v>
      </c>
    </row>
    <row r="4646" spans="1:11" x14ac:dyDescent="0.25">
      <c r="A4646" s="65">
        <v>44440</v>
      </c>
      <c r="B4646" s="66" t="s">
        <v>142</v>
      </c>
      <c r="C4646" s="66" t="s">
        <v>137</v>
      </c>
      <c r="D4646" s="67">
        <v>2602165.7200000002</v>
      </c>
      <c r="E4646" s="66">
        <v>0.8962</v>
      </c>
      <c r="F4646" s="67">
        <v>2332060.9182640002</v>
      </c>
      <c r="G4646" s="66" t="s">
        <v>40</v>
      </c>
      <c r="H4646" s="68">
        <v>1.7005525425356998E-5</v>
      </c>
      <c r="I4646" s="87">
        <v>39.657921239019899</v>
      </c>
      <c r="J4646" s="69" t="str">
        <f>_xlfn.XLOOKUP(SimpleBB[[#This Row],[customer_code]],'Input  - indicative charges'!$B$13:$B$69,'Input  - indicative charges'!$E$13:$E$69)</f>
        <v>North Island generation</v>
      </c>
      <c r="K4646" s="70">
        <f t="shared" si="72"/>
        <v>36.661905672328523</v>
      </c>
    </row>
    <row r="4647" spans="1:11" x14ac:dyDescent="0.25">
      <c r="A4647" s="65">
        <v>44440</v>
      </c>
      <c r="B4647" s="66" t="s">
        <v>142</v>
      </c>
      <c r="C4647" s="66" t="s">
        <v>137</v>
      </c>
      <c r="D4647" s="67">
        <v>2602165.7200000002</v>
      </c>
      <c r="E4647" s="66">
        <v>0.8962</v>
      </c>
      <c r="F4647" s="67">
        <v>2332060.9182640002</v>
      </c>
      <c r="G4647" s="66" t="s">
        <v>42</v>
      </c>
      <c r="H4647" s="68">
        <v>4.1773505296683E-2</v>
      </c>
      <c r="I4647" s="87">
        <v>97418.359121288697</v>
      </c>
      <c r="J4647" s="69" t="str">
        <f>_xlfn.XLOOKUP(SimpleBB[[#This Row],[customer_code]],'Input  - indicative charges'!$B$13:$B$69,'Input  - indicative charges'!$E$13:$E$69)</f>
        <v>South Island generation</v>
      </c>
      <c r="K4647" s="70">
        <f t="shared" si="72"/>
        <v>90058.746935621733</v>
      </c>
    </row>
    <row r="4648" spans="1:11" x14ac:dyDescent="0.25">
      <c r="A4648" s="65">
        <v>44440</v>
      </c>
      <c r="B4648" s="66" t="s">
        <v>142</v>
      </c>
      <c r="C4648" s="66" t="s">
        <v>137</v>
      </c>
      <c r="D4648" s="67">
        <v>2602165.7200000002</v>
      </c>
      <c r="E4648" s="66">
        <v>0.8962</v>
      </c>
      <c r="F4648" s="67">
        <v>2332060.9182640002</v>
      </c>
      <c r="G4648" s="66" t="s">
        <v>44</v>
      </c>
      <c r="H4648" s="68">
        <v>6.5711700929042903E-4</v>
      </c>
      <c r="I4648" s="87">
        <v>1532.43689609273</v>
      </c>
      <c r="J4648" s="69" t="str">
        <f>_xlfn.XLOOKUP(SimpleBB[[#This Row],[customer_code]],'Input  - indicative charges'!$B$13:$B$69,'Input  - indicative charges'!$E$13:$E$69)</f>
        <v>Major Industrial</v>
      </c>
      <c r="K4648" s="70">
        <f t="shared" si="72"/>
        <v>1416.6667131828731</v>
      </c>
    </row>
    <row r="4649" spans="1:11" x14ac:dyDescent="0.25">
      <c r="A4649" s="65">
        <v>44440</v>
      </c>
      <c r="B4649" s="66" t="s">
        <v>142</v>
      </c>
      <c r="C4649" s="66" t="s">
        <v>137</v>
      </c>
      <c r="D4649" s="67">
        <v>2602165.7200000002</v>
      </c>
      <c r="E4649" s="66">
        <v>0.8962</v>
      </c>
      <c r="F4649" s="67">
        <v>2332060.9182640002</v>
      </c>
      <c r="G4649" s="66" t="s">
        <v>46</v>
      </c>
      <c r="H4649" s="68">
        <v>7.2731348525547105E-4</v>
      </c>
      <c r="I4649" s="87">
        <v>1696.1393542906601</v>
      </c>
      <c r="J4649" s="69" t="str">
        <f>_xlfn.XLOOKUP(SimpleBB[[#This Row],[customer_code]],'Input  - indicative charges'!$B$13:$B$69,'Input  - indicative charges'!$E$13:$E$69)</f>
        <v>Upper South Island distributor</v>
      </c>
      <c r="K4649" s="70">
        <f t="shared" si="72"/>
        <v>1568.0020301453701</v>
      </c>
    </row>
    <row r="4650" spans="1:11" x14ac:dyDescent="0.25">
      <c r="A4650" s="65">
        <v>44440</v>
      </c>
      <c r="B4650" s="66" t="s">
        <v>142</v>
      </c>
      <c r="C4650" s="66" t="s">
        <v>137</v>
      </c>
      <c r="D4650" s="67">
        <v>2602165.7200000002</v>
      </c>
      <c r="E4650" s="66">
        <v>0.8962</v>
      </c>
      <c r="F4650" s="67">
        <v>2332060.9182640002</v>
      </c>
      <c r="G4650" s="66" t="s">
        <v>48</v>
      </c>
      <c r="H4650" s="68">
        <v>5.4031440472730799E-2</v>
      </c>
      <c r="I4650" s="87">
        <v>126004.61068396299</v>
      </c>
      <c r="J4650" s="69" t="str">
        <f>_xlfn.XLOOKUP(SimpleBB[[#This Row],[customer_code]],'Input  - indicative charges'!$B$13:$B$69,'Input  - indicative charges'!$E$13:$E$69)</f>
        <v>North Island generation</v>
      </c>
      <c r="K4650" s="70">
        <f t="shared" si="72"/>
        <v>116485.40838365178</v>
      </c>
    </row>
    <row r="4651" spans="1:11" x14ac:dyDescent="0.25">
      <c r="A4651" s="65">
        <v>44440</v>
      </c>
      <c r="B4651" s="66" t="s">
        <v>142</v>
      </c>
      <c r="C4651" s="66" t="s">
        <v>137</v>
      </c>
      <c r="D4651" s="67">
        <v>2602165.7200000002</v>
      </c>
      <c r="E4651" s="66">
        <v>0.8962</v>
      </c>
      <c r="F4651" s="67">
        <v>2332060.9182640002</v>
      </c>
      <c r="G4651" s="66" t="s">
        <v>50</v>
      </c>
      <c r="H4651" s="68">
        <v>1.1387025317828399E-2</v>
      </c>
      <c r="I4651" s="87">
        <v>26555.2367189904</v>
      </c>
      <c r="J4651" s="69" t="str">
        <f>_xlfn.XLOOKUP(SimpleBB[[#This Row],[customer_code]],'Input  - indicative charges'!$B$13:$B$69,'Input  - indicative charges'!$E$13:$E$69)</f>
        <v>North Island generation</v>
      </c>
      <c r="K4651" s="70">
        <f t="shared" si="72"/>
        <v>24549.082586307577</v>
      </c>
    </row>
    <row r="4652" spans="1:11" x14ac:dyDescent="0.25">
      <c r="A4652" s="65">
        <v>44440</v>
      </c>
      <c r="B4652" s="66" t="s">
        <v>142</v>
      </c>
      <c r="C4652" s="66" t="s">
        <v>137</v>
      </c>
      <c r="D4652" s="67">
        <v>2602165.7200000002</v>
      </c>
      <c r="E4652" s="66">
        <v>0.8962</v>
      </c>
      <c r="F4652" s="67">
        <v>2332060.9182640002</v>
      </c>
      <c r="G4652" s="66" t="s">
        <v>52</v>
      </c>
      <c r="H4652" s="68">
        <v>2.2965556963411501E-2</v>
      </c>
      <c r="I4652" s="87">
        <v>53557.077860537698</v>
      </c>
      <c r="J4652" s="69" t="str">
        <f>_xlfn.XLOOKUP(SimpleBB[[#This Row],[customer_code]],'Input  - indicative charges'!$B$13:$B$69,'Input  - indicative charges'!$E$13:$E$69)</f>
        <v>North Island generation</v>
      </c>
      <c r="K4652" s="70">
        <f t="shared" si="72"/>
        <v>49511.030211958569</v>
      </c>
    </row>
    <row r="4653" spans="1:11" x14ac:dyDescent="0.25">
      <c r="A4653" s="65">
        <v>44440</v>
      </c>
      <c r="B4653" s="66" t="s">
        <v>142</v>
      </c>
      <c r="C4653" s="66" t="s">
        <v>137</v>
      </c>
      <c r="D4653" s="67">
        <v>2602165.7200000002</v>
      </c>
      <c r="E4653" s="66">
        <v>0.8962</v>
      </c>
      <c r="F4653" s="67">
        <v>2332060.9182640002</v>
      </c>
      <c r="G4653" s="66" t="s">
        <v>54</v>
      </c>
      <c r="H4653" s="68">
        <v>5.9663605028840099E-5</v>
      </c>
      <c r="I4653" s="87">
        <v>139.13916153049701</v>
      </c>
      <c r="J4653" s="69" t="str">
        <f>_xlfn.XLOOKUP(SimpleBB[[#This Row],[customer_code]],'Input  - indicative charges'!$B$13:$B$69,'Input  - indicative charges'!$E$13:$E$69)</f>
        <v>Upper South Island distributor</v>
      </c>
      <c r="K4653" s="70">
        <f t="shared" si="72"/>
        <v>128.62769040801169</v>
      </c>
    </row>
    <row r="4654" spans="1:11" x14ac:dyDescent="0.25">
      <c r="A4654" s="65">
        <v>44440</v>
      </c>
      <c r="B4654" s="66" t="s">
        <v>142</v>
      </c>
      <c r="C4654" s="66" t="s">
        <v>137</v>
      </c>
      <c r="D4654" s="67">
        <v>2602165.7200000002</v>
      </c>
      <c r="E4654" s="66">
        <v>0.8962</v>
      </c>
      <c r="F4654" s="67">
        <v>2332060.9182640002</v>
      </c>
      <c r="G4654" s="66" t="s">
        <v>56</v>
      </c>
      <c r="H4654" s="68">
        <v>3.6854881795836902E-2</v>
      </c>
      <c r="I4654" s="87">
        <v>85947.829483310707</v>
      </c>
      <c r="J4654" s="69" t="str">
        <f>_xlfn.XLOOKUP(SimpleBB[[#This Row],[customer_code]],'Input  - indicative charges'!$B$13:$B$69,'Input  - indicative charges'!$E$13:$E$69)</f>
        <v>Upper North Island distributor</v>
      </c>
      <c r="K4654" s="70">
        <f t="shared" si="72"/>
        <v>79454.775207889528</v>
      </c>
    </row>
    <row r="4655" spans="1:11" x14ac:dyDescent="0.25">
      <c r="A4655" s="65">
        <v>44440</v>
      </c>
      <c r="B4655" s="66" t="s">
        <v>142</v>
      </c>
      <c r="C4655" s="66" t="s">
        <v>137</v>
      </c>
      <c r="D4655" s="67">
        <v>2602165.7200000002</v>
      </c>
      <c r="E4655" s="66">
        <v>0.8962</v>
      </c>
      <c r="F4655" s="67">
        <v>2332060.9182640002</v>
      </c>
      <c r="G4655" s="66" t="s">
        <v>58</v>
      </c>
      <c r="H4655" s="68">
        <v>1.4172787992735201E-2</v>
      </c>
      <c r="I4655" s="87">
        <v>33051.804980699097</v>
      </c>
      <c r="J4655" s="69" t="str">
        <f>_xlfn.XLOOKUP(SimpleBB[[#This Row],[customer_code]],'Input  - indicative charges'!$B$13:$B$69,'Input  - indicative charges'!$E$13:$E$69)</f>
        <v>North Island generation</v>
      </c>
      <c r="K4655" s="70">
        <f t="shared" si="72"/>
        <v>30554.858112692527</v>
      </c>
    </row>
    <row r="4656" spans="1:11" x14ac:dyDescent="0.25">
      <c r="A4656" s="65">
        <v>44440</v>
      </c>
      <c r="B4656" s="66" t="s">
        <v>142</v>
      </c>
      <c r="C4656" s="66" t="s">
        <v>137</v>
      </c>
      <c r="D4656" s="67">
        <v>2602165.7200000002</v>
      </c>
      <c r="E4656" s="66">
        <v>0.8962</v>
      </c>
      <c r="F4656" s="67">
        <v>2332060.9182640002</v>
      </c>
      <c r="G4656" s="66" t="s">
        <v>60</v>
      </c>
      <c r="H4656" s="68">
        <v>1.6582623550264301E-3</v>
      </c>
      <c r="I4656" s="87">
        <v>3867.1688303855699</v>
      </c>
      <c r="J4656" s="69" t="str">
        <f>_xlfn.XLOOKUP(SimpleBB[[#This Row],[customer_code]],'Input  - indicative charges'!$B$13:$B$69,'Input  - indicative charges'!$E$13:$E$69)</f>
        <v>Major Industrial</v>
      </c>
      <c r="K4656" s="70">
        <f t="shared" si="72"/>
        <v>3575.0179144303702</v>
      </c>
    </row>
    <row r="4657" spans="1:11" x14ac:dyDescent="0.25">
      <c r="A4657" s="65">
        <v>44440</v>
      </c>
      <c r="B4657" s="66" t="s">
        <v>142</v>
      </c>
      <c r="C4657" s="66" t="s">
        <v>137</v>
      </c>
      <c r="D4657" s="67">
        <v>2602165.7200000002</v>
      </c>
      <c r="E4657" s="66">
        <v>0.8962</v>
      </c>
      <c r="F4657" s="67">
        <v>2332060.9182640002</v>
      </c>
      <c r="G4657" s="66" t="s">
        <v>62</v>
      </c>
      <c r="H4657" s="68">
        <v>1.3941973574468299E-2</v>
      </c>
      <c r="I4657" s="87">
        <v>32513.531696487102</v>
      </c>
      <c r="J4657" s="69" t="str">
        <f>_xlfn.XLOOKUP(SimpleBB[[#This Row],[customer_code]],'Input  - indicative charges'!$B$13:$B$69,'Input  - indicative charges'!$E$13:$E$69)</f>
        <v>Major Industrial</v>
      </c>
      <c r="K4657" s="70">
        <f t="shared" si="72"/>
        <v>30057.24946969845</v>
      </c>
    </row>
    <row r="4658" spans="1:11" x14ac:dyDescent="0.25">
      <c r="A4658" s="65">
        <v>44440</v>
      </c>
      <c r="B4658" s="66" t="s">
        <v>142</v>
      </c>
      <c r="C4658" s="66" t="s">
        <v>137</v>
      </c>
      <c r="D4658" s="67">
        <v>2602165.7200000002</v>
      </c>
      <c r="E4658" s="66">
        <v>0.8962</v>
      </c>
      <c r="F4658" s="67">
        <v>2332060.9182640002</v>
      </c>
      <c r="G4658" s="66" t="s">
        <v>64</v>
      </c>
      <c r="H4658" s="68">
        <v>6.9923055640369299E-4</v>
      </c>
      <c r="I4658" s="87">
        <v>1630.6482534450399</v>
      </c>
      <c r="J4658" s="69" t="str">
        <f>_xlfn.XLOOKUP(SimpleBB[[#This Row],[customer_code]],'Input  - indicative charges'!$B$13:$B$69,'Input  - indicative charges'!$E$13:$E$69)</f>
        <v>Major Industrial</v>
      </c>
      <c r="K4658" s="70">
        <f t="shared" si="72"/>
        <v>1507.4585501402537</v>
      </c>
    </row>
    <row r="4659" spans="1:11" x14ac:dyDescent="0.25">
      <c r="A4659" s="65">
        <v>44440</v>
      </c>
      <c r="B4659" s="66" t="s">
        <v>142</v>
      </c>
      <c r="C4659" s="66" t="s">
        <v>137</v>
      </c>
      <c r="D4659" s="67">
        <v>2602165.7200000002</v>
      </c>
      <c r="E4659" s="66">
        <v>0.8962</v>
      </c>
      <c r="F4659" s="67">
        <v>2332060.9182640002</v>
      </c>
      <c r="G4659" s="66" t="s">
        <v>66</v>
      </c>
      <c r="H4659" s="68">
        <v>3.8449391296586401E-3</v>
      </c>
      <c r="I4659" s="87">
        <v>8966.6322773809097</v>
      </c>
      <c r="J4659" s="69" t="str">
        <f>_xlfn.XLOOKUP(SimpleBB[[#This Row],[customer_code]],'Input  - indicative charges'!$B$13:$B$69,'Input  - indicative charges'!$E$13:$E$69)</f>
        <v>Upper South Island distributor</v>
      </c>
      <c r="K4659" s="70">
        <f t="shared" si="72"/>
        <v>8289.2349493182737</v>
      </c>
    </row>
    <row r="4660" spans="1:11" x14ac:dyDescent="0.25">
      <c r="A4660" s="65">
        <v>44440</v>
      </c>
      <c r="B4660" s="66" t="s">
        <v>142</v>
      </c>
      <c r="C4660" s="66" t="s">
        <v>137</v>
      </c>
      <c r="D4660" s="67">
        <v>2602165.7200000002</v>
      </c>
      <c r="E4660" s="66">
        <v>0.8962</v>
      </c>
      <c r="F4660" s="67">
        <v>2332060.9182640002</v>
      </c>
      <c r="G4660" s="66" t="s">
        <v>68</v>
      </c>
      <c r="H4660" s="68">
        <v>1.45855589899075E-2</v>
      </c>
      <c r="I4660" s="87">
        <v>34014.4120913976</v>
      </c>
      <c r="J4660" s="69" t="str">
        <f>_xlfn.XLOOKUP(SimpleBB[[#This Row],[customer_code]],'Input  - indicative charges'!$B$13:$B$69,'Input  - indicative charges'!$E$13:$E$69)</f>
        <v>Major Industrial</v>
      </c>
      <c r="K4660" s="70">
        <f t="shared" si="72"/>
        <v>31444.743663658268</v>
      </c>
    </row>
    <row r="4661" spans="1:11" x14ac:dyDescent="0.25">
      <c r="A4661" s="65">
        <v>44440</v>
      </c>
      <c r="B4661" s="66" t="s">
        <v>142</v>
      </c>
      <c r="C4661" s="66" t="s">
        <v>137</v>
      </c>
      <c r="D4661" s="67">
        <v>2602165.7200000002</v>
      </c>
      <c r="E4661" s="66">
        <v>0.8962</v>
      </c>
      <c r="F4661" s="67">
        <v>2332060.9182640002</v>
      </c>
      <c r="G4661" s="66" t="s">
        <v>70</v>
      </c>
      <c r="H4661" s="68">
        <v>6.6680958146322397E-2</v>
      </c>
      <c r="I4661" s="87">
        <v>155504.05648543601</v>
      </c>
      <c r="J4661" s="69" t="str">
        <f>_xlfn.XLOOKUP(SimpleBB[[#This Row],[customer_code]],'Input  - indicative charges'!$B$13:$B$69,'Input  - indicative charges'!$E$13:$E$69)</f>
        <v>Lower North Island distributor</v>
      </c>
      <c r="K4661" s="70">
        <f t="shared" si="72"/>
        <v>143756.27547830588</v>
      </c>
    </row>
    <row r="4662" spans="1:11" x14ac:dyDescent="0.25">
      <c r="A4662" s="65">
        <v>44440</v>
      </c>
      <c r="B4662" s="66" t="s">
        <v>142</v>
      </c>
      <c r="C4662" s="66" t="s">
        <v>137</v>
      </c>
      <c r="D4662" s="67">
        <v>2602165.7200000002</v>
      </c>
      <c r="E4662" s="66">
        <v>0.8962</v>
      </c>
      <c r="F4662" s="67">
        <v>2332060.9182640002</v>
      </c>
      <c r="G4662" s="66" t="s">
        <v>72</v>
      </c>
      <c r="H4662" s="68">
        <v>5.4672198127923605E-4</v>
      </c>
      <c r="I4662" s="87">
        <v>1274.98896569717</v>
      </c>
      <c r="J4662" s="69" t="str">
        <f>_xlfn.XLOOKUP(SimpleBB[[#This Row],[customer_code]],'Input  - indicative charges'!$B$13:$B$69,'Input  - indicative charges'!$E$13:$E$69)</f>
        <v>Lower South Island distributor</v>
      </c>
      <c r="K4662" s="70">
        <f t="shared" si="72"/>
        <v>1178.6680626027833</v>
      </c>
    </row>
    <row r="4663" spans="1:11" x14ac:dyDescent="0.25">
      <c r="A4663" s="65">
        <v>44440</v>
      </c>
      <c r="B4663" s="66" t="s">
        <v>142</v>
      </c>
      <c r="C4663" s="66" t="s">
        <v>137</v>
      </c>
      <c r="D4663" s="67">
        <v>2602165.7200000002</v>
      </c>
      <c r="E4663" s="66">
        <v>0.8962</v>
      </c>
      <c r="F4663" s="67">
        <v>2332060.9182640002</v>
      </c>
      <c r="G4663" s="66" t="s">
        <v>74</v>
      </c>
      <c r="H4663" s="68">
        <v>7.50382349101727E-6</v>
      </c>
      <c r="I4663" s="87">
        <v>17.4993735009527</v>
      </c>
      <c r="J4663" s="69" t="str">
        <f>_xlfn.XLOOKUP(SimpleBB[[#This Row],[customer_code]],'Input  - indicative charges'!$B$13:$B$69,'Input  - indicative charges'!$E$13:$E$69)</f>
        <v>Major Industrial</v>
      </c>
      <c r="K4663" s="70">
        <f t="shared" si="72"/>
        <v>16.177357778035386</v>
      </c>
    </row>
    <row r="4664" spans="1:11" x14ac:dyDescent="0.25">
      <c r="A4664" s="65">
        <v>44440</v>
      </c>
      <c r="B4664" s="66" t="s">
        <v>142</v>
      </c>
      <c r="C4664" s="66" t="s">
        <v>137</v>
      </c>
      <c r="D4664" s="67">
        <v>2602165.7200000002</v>
      </c>
      <c r="E4664" s="66">
        <v>0.8962</v>
      </c>
      <c r="F4664" s="67">
        <v>2332060.9182640002</v>
      </c>
      <c r="G4664" s="66" t="s">
        <v>76</v>
      </c>
      <c r="H4664" s="68">
        <v>1.1106235510880899E-3</v>
      </c>
      <c r="I4664" s="87">
        <v>2590.0417783961202</v>
      </c>
      <c r="J4664" s="69" t="str">
        <f>_xlfn.XLOOKUP(SimpleBB[[#This Row],[customer_code]],'Input  - indicative charges'!$B$13:$B$69,'Input  - indicative charges'!$E$13:$E$69)</f>
        <v>Lower North Island distributor</v>
      </c>
      <c r="K4664" s="70">
        <f t="shared" si="72"/>
        <v>2394.3732903861933</v>
      </c>
    </row>
    <row r="4665" spans="1:11" x14ac:dyDescent="0.25">
      <c r="A4665" s="65">
        <v>44440</v>
      </c>
      <c r="B4665" s="66" t="s">
        <v>142</v>
      </c>
      <c r="C4665" s="66" t="s">
        <v>137</v>
      </c>
      <c r="D4665" s="67">
        <v>2602165.7200000002</v>
      </c>
      <c r="E4665" s="66">
        <v>0.8962</v>
      </c>
      <c r="F4665" s="67">
        <v>2332060.9182640002</v>
      </c>
      <c r="G4665" s="66" t="s">
        <v>78</v>
      </c>
      <c r="H4665" s="68">
        <v>5.5954731736495601E-5</v>
      </c>
      <c r="I4665" s="87">
        <v>130.489843074627</v>
      </c>
      <c r="J4665" s="69" t="str">
        <f>_xlfn.XLOOKUP(SimpleBB[[#This Row],[customer_code]],'Input  - indicative charges'!$B$13:$B$69,'Input  - indicative charges'!$E$13:$E$69)</f>
        <v>North Island generation</v>
      </c>
      <c r="K4665" s="70">
        <f t="shared" si="72"/>
        <v>120.6317973442311</v>
      </c>
    </row>
    <row r="4666" spans="1:11" x14ac:dyDescent="0.25">
      <c r="A4666" s="65">
        <v>44440</v>
      </c>
      <c r="B4666" s="66" t="s">
        <v>142</v>
      </c>
      <c r="C4666" s="66" t="s">
        <v>137</v>
      </c>
      <c r="D4666" s="67">
        <v>2602165.7200000002</v>
      </c>
      <c r="E4666" s="66">
        <v>0.8962</v>
      </c>
      <c r="F4666" s="67">
        <v>2332060.9182640002</v>
      </c>
      <c r="G4666" s="66" t="s">
        <v>80</v>
      </c>
      <c r="H4666" s="68">
        <v>1.35415472234527E-5</v>
      </c>
      <c r="I4666" s="87">
        <v>31.5797130526405</v>
      </c>
      <c r="J4666" s="69" t="str">
        <f>_xlfn.XLOOKUP(SimpleBB[[#This Row],[customer_code]],'Input  - indicative charges'!$B$13:$B$69,'Input  - indicative charges'!$E$13:$E$69)</f>
        <v>Major Industrial</v>
      </c>
      <c r="K4666" s="70">
        <f t="shared" si="72"/>
        <v>29.193977518820674</v>
      </c>
    </row>
    <row r="4667" spans="1:11" x14ac:dyDescent="0.25">
      <c r="A4667" s="65">
        <v>44440</v>
      </c>
      <c r="B4667" s="66" t="s">
        <v>142</v>
      </c>
      <c r="C4667" s="66" t="s">
        <v>137</v>
      </c>
      <c r="D4667" s="67">
        <v>2602165.7200000002</v>
      </c>
      <c r="E4667" s="66">
        <v>0.8962</v>
      </c>
      <c r="F4667" s="67">
        <v>2332060.9182640002</v>
      </c>
      <c r="G4667" s="66" t="s">
        <v>82</v>
      </c>
      <c r="H4667" s="68">
        <v>1.1598805957235E-2</v>
      </c>
      <c r="I4667" s="87">
        <v>27049.122071395501</v>
      </c>
      <c r="J4667" s="69" t="str">
        <f>_xlfn.XLOOKUP(SimpleBB[[#This Row],[customer_code]],'Input  - indicative charges'!$B$13:$B$69,'Input  - indicative charges'!$E$13:$E$69)</f>
        <v>Major Industrial</v>
      </c>
      <c r="K4667" s="70">
        <f t="shared" si="72"/>
        <v>25005.656648616347</v>
      </c>
    </row>
    <row r="4668" spans="1:11" x14ac:dyDescent="0.25">
      <c r="A4668" s="65">
        <v>44440</v>
      </c>
      <c r="B4668" s="66" t="s">
        <v>142</v>
      </c>
      <c r="C4668" s="66" t="s">
        <v>137</v>
      </c>
      <c r="D4668" s="67">
        <v>2602165.7200000002</v>
      </c>
      <c r="E4668" s="66">
        <v>0.8962</v>
      </c>
      <c r="F4668" s="67">
        <v>2332060.9182640002</v>
      </c>
      <c r="G4668" s="66" t="s">
        <v>84</v>
      </c>
      <c r="H4668" s="68">
        <v>2.4188373542967801E-8</v>
      </c>
      <c r="I4668" s="87">
        <v>5.6408760615926298E-2</v>
      </c>
      <c r="J4668" s="69" t="str">
        <f>_xlfn.XLOOKUP(SimpleBB[[#This Row],[customer_code]],'Input  - indicative charges'!$B$13:$B$69,'Input  - indicative charges'!$E$13:$E$69)</f>
        <v>Major Industrial</v>
      </c>
      <c r="K4668" s="70">
        <f t="shared" si="72"/>
        <v>5.2147278429694112E-2</v>
      </c>
    </row>
    <row r="4669" spans="1:11" x14ac:dyDescent="0.25">
      <c r="A4669" s="65">
        <v>44440</v>
      </c>
      <c r="B4669" s="66" t="s">
        <v>142</v>
      </c>
      <c r="C4669" s="66" t="s">
        <v>137</v>
      </c>
      <c r="D4669" s="67">
        <v>2602165.7200000002</v>
      </c>
      <c r="E4669" s="66">
        <v>0.8962</v>
      </c>
      <c r="F4669" s="67">
        <v>2332060.9182640002</v>
      </c>
      <c r="G4669" s="66" t="s">
        <v>86</v>
      </c>
      <c r="H4669" s="68">
        <v>8.86599020506239E-5</v>
      </c>
      <c r="I4669" s="87">
        <v>206.76029258937399</v>
      </c>
      <c r="J4669" s="69" t="str">
        <f>_xlfn.XLOOKUP(SimpleBB[[#This Row],[customer_code]],'Input  - indicative charges'!$B$13:$B$69,'Input  - indicative charges'!$E$13:$E$69)</f>
        <v>North Island generation</v>
      </c>
      <c r="K4669" s="70">
        <f t="shared" si="72"/>
        <v>191.14028438375135</v>
      </c>
    </row>
    <row r="4670" spans="1:11" x14ac:dyDescent="0.25">
      <c r="A4670" s="65">
        <v>44440</v>
      </c>
      <c r="B4670" s="66" t="s">
        <v>142</v>
      </c>
      <c r="C4670" s="66" t="s">
        <v>137</v>
      </c>
      <c r="D4670" s="67">
        <v>2602165.7200000002</v>
      </c>
      <c r="E4670" s="66">
        <v>0.8962</v>
      </c>
      <c r="F4670" s="67">
        <v>2332060.9182640002</v>
      </c>
      <c r="G4670" s="66" t="s">
        <v>88</v>
      </c>
      <c r="H4670" s="68">
        <v>8.2581580007674796E-3</v>
      </c>
      <c r="I4670" s="87">
        <v>19258.527530439002</v>
      </c>
      <c r="J4670" s="69" t="str">
        <f>_xlfn.XLOOKUP(SimpleBB[[#This Row],[customer_code]],'Input  - indicative charges'!$B$13:$B$69,'Input  - indicative charges'!$E$13:$E$69)</f>
        <v>North Island generation</v>
      </c>
      <c r="K4670" s="70">
        <f t="shared" si="72"/>
        <v>17803.613947727586</v>
      </c>
    </row>
    <row r="4671" spans="1:11" x14ac:dyDescent="0.25">
      <c r="A4671" s="65">
        <v>44440</v>
      </c>
      <c r="B4671" s="66" t="s">
        <v>142</v>
      </c>
      <c r="C4671" s="66" t="s">
        <v>137</v>
      </c>
      <c r="D4671" s="67">
        <v>2602165.7200000002</v>
      </c>
      <c r="E4671" s="66">
        <v>0.8962</v>
      </c>
      <c r="F4671" s="67">
        <v>2332060.9182640002</v>
      </c>
      <c r="G4671" s="66" t="s">
        <v>90</v>
      </c>
      <c r="H4671" s="68">
        <v>7.1944799636927605E-4</v>
      </c>
      <c r="I4671" s="87">
        <v>1677.79655505613</v>
      </c>
      <c r="J4671" s="69" t="str">
        <f>_xlfn.XLOOKUP(SimpleBB[[#This Row],[customer_code]],'Input  - indicative charges'!$B$13:$B$69,'Input  - indicative charges'!$E$13:$E$69)</f>
        <v>Upper South Island distributor</v>
      </c>
      <c r="K4671" s="70">
        <f t="shared" si="72"/>
        <v>1551.0449644623322</v>
      </c>
    </row>
    <row r="4672" spans="1:11" x14ac:dyDescent="0.25">
      <c r="A4672" s="65">
        <v>44440</v>
      </c>
      <c r="B4672" s="66" t="s">
        <v>142</v>
      </c>
      <c r="C4672" s="66" t="s">
        <v>137</v>
      </c>
      <c r="D4672" s="67">
        <v>2602165.7200000002</v>
      </c>
      <c r="E4672" s="66">
        <v>0.8962</v>
      </c>
      <c r="F4672" s="67">
        <v>2332060.9182640002</v>
      </c>
      <c r="G4672" s="66" t="s">
        <v>92</v>
      </c>
      <c r="H4672" s="68">
        <v>6.7224250682235893E-5</v>
      </c>
      <c r="I4672" s="87">
        <v>156.771047775624</v>
      </c>
      <c r="J4672" s="69" t="str">
        <f>_xlfn.XLOOKUP(SimpleBB[[#This Row],[customer_code]],'Input  - indicative charges'!$B$13:$B$69,'Input  - indicative charges'!$E$13:$E$69)</f>
        <v>North Island generation</v>
      </c>
      <c r="K4672" s="70">
        <f t="shared" si="72"/>
        <v>144.92755006147365</v>
      </c>
    </row>
    <row r="4673" spans="1:11" x14ac:dyDescent="0.25">
      <c r="A4673" s="65">
        <v>44440</v>
      </c>
      <c r="B4673" s="66" t="s">
        <v>142</v>
      </c>
      <c r="C4673" s="66" t="s">
        <v>137</v>
      </c>
      <c r="D4673" s="67">
        <v>2602165.7200000002</v>
      </c>
      <c r="E4673" s="66">
        <v>0.8962</v>
      </c>
      <c r="F4673" s="67">
        <v>2332060.9182640002</v>
      </c>
      <c r="G4673" s="66" t="s">
        <v>94</v>
      </c>
      <c r="H4673" s="68">
        <v>3.7137813795031101E-4</v>
      </c>
      <c r="I4673" s="87">
        <v>866.076441411578</v>
      </c>
      <c r="J4673" s="69" t="str">
        <f>_xlfn.XLOOKUP(SimpleBB[[#This Row],[customer_code]],'Input  - indicative charges'!$B$13:$B$69,'Input  - indicative charges'!$E$13:$E$69)</f>
        <v>North Island generation</v>
      </c>
      <c r="K4673" s="70">
        <f t="shared" si="72"/>
        <v>800.64743203978264</v>
      </c>
    </row>
    <row r="4674" spans="1:11" x14ac:dyDescent="0.25">
      <c r="A4674" s="65">
        <v>44440</v>
      </c>
      <c r="B4674" s="66" t="s">
        <v>142</v>
      </c>
      <c r="C4674" s="66" t="s">
        <v>137</v>
      </c>
      <c r="D4674" s="67">
        <v>2602165.7200000002</v>
      </c>
      <c r="E4674" s="66">
        <v>0.8962</v>
      </c>
      <c r="F4674" s="67">
        <v>2332060.9182640002</v>
      </c>
      <c r="G4674" s="66" t="s">
        <v>96</v>
      </c>
      <c r="H4674" s="68">
        <v>4.6000539177353901E-3</v>
      </c>
      <c r="I4674" s="87">
        <v>10727.6059634579</v>
      </c>
      <c r="J4674" s="69" t="str">
        <f>_xlfn.XLOOKUP(SimpleBB[[#This Row],[customer_code]],'Input  - indicative charges'!$B$13:$B$69,'Input  - indicative charges'!$E$13:$E$69)</f>
        <v>Upper North Island distributor</v>
      </c>
      <c r="K4674" s="70">
        <f t="shared" si="72"/>
        <v>9917.1733069870388</v>
      </c>
    </row>
    <row r="4675" spans="1:11" x14ac:dyDescent="0.25">
      <c r="A4675" s="65">
        <v>44440</v>
      </c>
      <c r="B4675" s="66" t="s">
        <v>142</v>
      </c>
      <c r="C4675" s="66" t="s">
        <v>137</v>
      </c>
      <c r="D4675" s="67">
        <v>2602165.7200000002</v>
      </c>
      <c r="E4675" s="66">
        <v>0.8962</v>
      </c>
      <c r="F4675" s="67">
        <v>2332060.9182640002</v>
      </c>
      <c r="G4675" s="66" t="s">
        <v>98</v>
      </c>
      <c r="H4675" s="68">
        <v>1.40459556132481E-3</v>
      </c>
      <c r="I4675" s="87">
        <v>3275.6024145326801</v>
      </c>
      <c r="J4675" s="69" t="str">
        <f>_xlfn.XLOOKUP(SimpleBB[[#This Row],[customer_code]],'Input  - indicative charges'!$B$13:$B$69,'Input  - indicative charges'!$E$13:$E$69)</f>
        <v>Major Industrial</v>
      </c>
      <c r="K4675" s="70">
        <f t="shared" si="72"/>
        <v>3028.1422472414129</v>
      </c>
    </row>
    <row r="4676" spans="1:11" x14ac:dyDescent="0.25">
      <c r="A4676" s="65">
        <v>44440</v>
      </c>
      <c r="B4676" s="66" t="s">
        <v>142</v>
      </c>
      <c r="C4676" s="66" t="s">
        <v>137</v>
      </c>
      <c r="D4676" s="67">
        <v>2602165.7200000002</v>
      </c>
      <c r="E4676" s="66">
        <v>0.8962</v>
      </c>
      <c r="F4676" s="67">
        <v>2332060.9182640002</v>
      </c>
      <c r="G4676" s="66" t="s">
        <v>100</v>
      </c>
      <c r="H4676" s="68">
        <v>3.1863445071032202E-4</v>
      </c>
      <c r="I4676" s="87">
        <v>743.07494971406004</v>
      </c>
      <c r="J4676" s="69" t="str">
        <f>_xlfn.XLOOKUP(SimpleBB[[#This Row],[customer_code]],'Input  - indicative charges'!$B$13:$B$69,'Input  - indicative charges'!$E$13:$E$69)</f>
        <v>North Island generation</v>
      </c>
      <c r="K4676" s="70">
        <f t="shared" si="72"/>
        <v>686.93826763372738</v>
      </c>
    </row>
    <row r="4677" spans="1:11" x14ac:dyDescent="0.25">
      <c r="A4677" s="65">
        <v>44440</v>
      </c>
      <c r="B4677" s="66" t="s">
        <v>142</v>
      </c>
      <c r="C4677" s="66" t="s">
        <v>137</v>
      </c>
      <c r="D4677" s="67">
        <v>2602165.7200000002</v>
      </c>
      <c r="E4677" s="66">
        <v>0.8962</v>
      </c>
      <c r="F4677" s="67">
        <v>2332060.9182640002</v>
      </c>
      <c r="G4677" s="66" t="s">
        <v>102</v>
      </c>
      <c r="H4677" s="68">
        <v>5.8788896971558098E-2</v>
      </c>
      <c r="I4677" s="87">
        <v>137099.28905521901</v>
      </c>
      <c r="J4677" s="69" t="str">
        <f>_xlfn.XLOOKUP(SimpleBB[[#This Row],[customer_code]],'Input  - indicative charges'!$B$13:$B$69,'Input  - indicative charges'!$E$13:$E$69)</f>
        <v>Lower North Island distributor</v>
      </c>
      <c r="K4677" s="70">
        <f t="shared" si="72"/>
        <v>126741.92307740741</v>
      </c>
    </row>
    <row r="4678" spans="1:11" x14ac:dyDescent="0.25">
      <c r="A4678" s="65">
        <v>44440</v>
      </c>
      <c r="B4678" s="66" t="s">
        <v>142</v>
      </c>
      <c r="C4678" s="66" t="s">
        <v>137</v>
      </c>
      <c r="D4678" s="67">
        <v>2602165.7200000002</v>
      </c>
      <c r="E4678" s="66">
        <v>0.8962</v>
      </c>
      <c r="F4678" s="67">
        <v>2332060.9182640002</v>
      </c>
      <c r="G4678" s="66" t="s">
        <v>104</v>
      </c>
      <c r="H4678" s="68">
        <v>2.9920339214692199E-2</v>
      </c>
      <c r="I4678" s="87">
        <v>69776.053743785495</v>
      </c>
      <c r="J4678" s="69" t="str">
        <f>_xlfn.XLOOKUP(SimpleBB[[#This Row],[customer_code]],'Input  - indicative charges'!$B$13:$B$69,'Input  - indicative charges'!$E$13:$E$69)</f>
        <v>Lower North Island distributor</v>
      </c>
      <c r="K4678" s="70">
        <f t="shared" si="72"/>
        <v>64504.719879896824</v>
      </c>
    </row>
    <row r="4679" spans="1:11" x14ac:dyDescent="0.25">
      <c r="A4679" s="65">
        <v>44440</v>
      </c>
      <c r="B4679" s="66" t="s">
        <v>142</v>
      </c>
      <c r="C4679" s="66" t="s">
        <v>137</v>
      </c>
      <c r="D4679" s="67">
        <v>2602165.7200000002</v>
      </c>
      <c r="E4679" s="66">
        <v>0.8962</v>
      </c>
      <c r="F4679" s="67">
        <v>2332060.9182640002</v>
      </c>
      <c r="G4679" s="66" t="s">
        <v>106</v>
      </c>
      <c r="H4679" s="68">
        <v>0.28774625786116698</v>
      </c>
      <c r="I4679" s="87">
        <v>671041.80233474297</v>
      </c>
      <c r="J4679" s="69" t="str">
        <f>_xlfn.XLOOKUP(SimpleBB[[#This Row],[customer_code]],'Input  - indicative charges'!$B$13:$B$69,'Input  - indicative charges'!$E$13:$E$69)</f>
        <v>Upper North Island distributor</v>
      </c>
      <c r="K4679" s="70">
        <f t="shared" si="72"/>
        <v>620346.96955270041</v>
      </c>
    </row>
    <row r="4680" spans="1:11" x14ac:dyDescent="0.25">
      <c r="A4680" s="65">
        <v>44440</v>
      </c>
      <c r="B4680" s="66" t="s">
        <v>142</v>
      </c>
      <c r="C4680" s="66" t="s">
        <v>137</v>
      </c>
      <c r="D4680" s="67">
        <v>2602165.7200000002</v>
      </c>
      <c r="E4680" s="66">
        <v>0.8962</v>
      </c>
      <c r="F4680" s="67">
        <v>2332060.9182640002</v>
      </c>
      <c r="G4680" s="66" t="s">
        <v>108</v>
      </c>
      <c r="H4680" s="68">
        <v>7.8882089500741399E-3</v>
      </c>
      <c r="I4680" s="87">
        <v>18395.783807568201</v>
      </c>
      <c r="J4680" s="69" t="str">
        <f>_xlfn.XLOOKUP(SimpleBB[[#This Row],[customer_code]],'Input  - indicative charges'!$B$13:$B$69,'Input  - indicative charges'!$E$13:$E$69)</f>
        <v>Lower North Island distributor</v>
      </c>
      <c r="K4680" s="70">
        <f t="shared" si="72"/>
        <v>17006.047459140133</v>
      </c>
    </row>
    <row r="4681" spans="1:11" x14ac:dyDescent="0.25">
      <c r="A4681" s="65">
        <v>44440</v>
      </c>
      <c r="B4681" s="66" t="s">
        <v>142</v>
      </c>
      <c r="C4681" s="66" t="s">
        <v>137</v>
      </c>
      <c r="D4681" s="67">
        <v>2602165.7200000002</v>
      </c>
      <c r="E4681" s="66">
        <v>0.8962</v>
      </c>
      <c r="F4681" s="67">
        <v>2332060.9182640002</v>
      </c>
      <c r="G4681" s="66" t="s">
        <v>110</v>
      </c>
      <c r="H4681" s="68">
        <v>3.4694518253102998E-4</v>
      </c>
      <c r="I4681" s="87">
        <v>809.09730096058604</v>
      </c>
      <c r="J4681" s="69" t="str">
        <f>_xlfn.XLOOKUP(SimpleBB[[#This Row],[customer_code]],'Input  - indicative charges'!$B$13:$B$69,'Input  - indicative charges'!$E$13:$E$69)</f>
        <v>Lower South Island distributor</v>
      </c>
      <c r="K4681" s="70">
        <f t="shared" si="72"/>
        <v>747.97286395250546</v>
      </c>
    </row>
    <row r="4682" spans="1:11" x14ac:dyDescent="0.25">
      <c r="A4682" s="65">
        <v>44440</v>
      </c>
      <c r="B4682" s="66" t="s">
        <v>142</v>
      </c>
      <c r="C4682" s="66" t="s">
        <v>137</v>
      </c>
      <c r="D4682" s="67">
        <v>2602165.7200000002</v>
      </c>
      <c r="E4682" s="66">
        <v>0.8962</v>
      </c>
      <c r="F4682" s="67">
        <v>2332060.9182640002</v>
      </c>
      <c r="G4682" s="66" t="s">
        <v>112</v>
      </c>
      <c r="H4682" s="68">
        <v>6.8219566093296602E-3</v>
      </c>
      <c r="I4682" s="87">
        <v>15909.2183947105</v>
      </c>
      <c r="J4682" s="69" t="str">
        <f>_xlfn.XLOOKUP(SimpleBB[[#This Row],[customer_code]],'Input  - indicative charges'!$B$13:$B$69,'Input  - indicative charges'!$E$13:$E$69)</f>
        <v>North Island generation</v>
      </c>
      <c r="K4682" s="70">
        <f t="shared" si="72"/>
        <v>14707.333261166285</v>
      </c>
    </row>
    <row r="4683" spans="1:11" x14ac:dyDescent="0.25">
      <c r="A4683" s="65">
        <v>44440</v>
      </c>
      <c r="B4683" s="66" t="s">
        <v>142</v>
      </c>
      <c r="C4683" s="66" t="s">
        <v>137</v>
      </c>
      <c r="D4683" s="67">
        <v>2602165.7200000002</v>
      </c>
      <c r="E4683" s="66">
        <v>0.8962</v>
      </c>
      <c r="F4683" s="67">
        <v>2332060.9182640002</v>
      </c>
      <c r="G4683" s="66" t="s">
        <v>114</v>
      </c>
      <c r="H4683" s="68">
        <v>3.2606026206869601E-2</v>
      </c>
      <c r="I4683" s="87">
        <v>76039.239416932396</v>
      </c>
      <c r="J4683" s="69" t="str">
        <f>_xlfn.XLOOKUP(SimpleBB[[#This Row],[customer_code]],'Input  - indicative charges'!$B$13:$B$69,'Input  - indicative charges'!$E$13:$E$69)</f>
        <v>Lower North Island distributor</v>
      </c>
      <c r="K4683" s="70">
        <f t="shared" si="72"/>
        <v>70294.744046147505</v>
      </c>
    </row>
    <row r="4684" spans="1:11" x14ac:dyDescent="0.25">
      <c r="A4684" s="65">
        <v>44440</v>
      </c>
      <c r="B4684" s="66" t="s">
        <v>142</v>
      </c>
      <c r="C4684" s="66" t="s">
        <v>137</v>
      </c>
      <c r="D4684" s="67">
        <v>2602165.7200000002</v>
      </c>
      <c r="E4684" s="66">
        <v>0.8962</v>
      </c>
      <c r="F4684" s="67">
        <v>2332060.9182640002</v>
      </c>
      <c r="G4684" s="66" t="s">
        <v>116</v>
      </c>
      <c r="H4684" s="68">
        <v>7.6757520293303204E-3</v>
      </c>
      <c r="I4684" s="87">
        <v>17900.321325886802</v>
      </c>
      <c r="J4684" s="69" t="str">
        <f>_xlfn.XLOOKUP(SimpleBB[[#This Row],[customer_code]],'Input  - indicative charges'!$B$13:$B$69,'Input  - indicative charges'!$E$13:$E$69)</f>
        <v>Major Industrial</v>
      </c>
      <c r="K4684" s="70">
        <f t="shared" si="72"/>
        <v>16548.015414089095</v>
      </c>
    </row>
    <row r="4685" spans="1:11" x14ac:dyDescent="0.25">
      <c r="A4685" s="65">
        <v>44440</v>
      </c>
      <c r="B4685" s="66" t="s">
        <v>142</v>
      </c>
      <c r="C4685" s="66" t="s">
        <v>137</v>
      </c>
      <c r="D4685" s="67">
        <v>2602165.7200000002</v>
      </c>
      <c r="E4685" s="66">
        <v>0.8962</v>
      </c>
      <c r="F4685" s="67">
        <v>2332060.9182640002</v>
      </c>
      <c r="G4685" s="66" t="s">
        <v>118</v>
      </c>
      <c r="H4685" s="68">
        <v>1.44759720231798E-4</v>
      </c>
      <c r="I4685" s="87">
        <v>337.58848609140801</v>
      </c>
      <c r="J4685" s="69" t="str">
        <f>_xlfn.XLOOKUP(SimpleBB[[#This Row],[customer_code]],'Input  - indicative charges'!$B$13:$B$69,'Input  - indicative charges'!$E$13:$E$69)</f>
        <v>Upper South Island distributor</v>
      </c>
      <c r="K4685" s="70">
        <f t="shared" si="72"/>
        <v>312.08487097830715</v>
      </c>
    </row>
    <row r="4686" spans="1:11" x14ac:dyDescent="0.25">
      <c r="A4686" s="65">
        <v>44440</v>
      </c>
      <c r="B4686" s="66" t="s">
        <v>142</v>
      </c>
      <c r="C4686" s="66" t="s">
        <v>137</v>
      </c>
      <c r="D4686" s="67">
        <v>2602165.7200000002</v>
      </c>
      <c r="E4686" s="66">
        <v>0.8962</v>
      </c>
      <c r="F4686" s="67">
        <v>2332060.9182640002</v>
      </c>
      <c r="G4686" s="66" t="s">
        <v>120</v>
      </c>
      <c r="H4686" s="68">
        <v>5.0919689726325696E-3</v>
      </c>
      <c r="I4686" s="87">
        <v>11874.7818380893</v>
      </c>
      <c r="J4686" s="69" t="str">
        <f>_xlfn.XLOOKUP(SimpleBB[[#This Row],[customer_code]],'Input  - indicative charges'!$B$13:$B$69,'Input  - indicative charges'!$E$13:$E$69)</f>
        <v>Lower North Island distributor</v>
      </c>
      <c r="K4686" s="70">
        <f t="shared" ref="K4686:K4749" si="73">I4686*$L$9</f>
        <v>10977.684105115468</v>
      </c>
    </row>
    <row r="4687" spans="1:11" x14ac:dyDescent="0.25">
      <c r="A4687" s="65">
        <v>44440</v>
      </c>
      <c r="B4687" s="66" t="s">
        <v>142</v>
      </c>
      <c r="C4687" s="66" t="s">
        <v>137</v>
      </c>
      <c r="D4687" s="67">
        <v>2602165.7200000002</v>
      </c>
      <c r="E4687" s="66">
        <v>0.8962</v>
      </c>
      <c r="F4687" s="67">
        <v>2332060.9182640002</v>
      </c>
      <c r="G4687" s="66" t="s">
        <v>241</v>
      </c>
      <c r="H4687" s="68">
        <v>7.5165719332782096E-4</v>
      </c>
      <c r="I4687" s="87">
        <v>1752.91036449182</v>
      </c>
      <c r="J4687" s="69" t="str">
        <f>_xlfn.XLOOKUP(SimpleBB[[#This Row],[customer_code]],'Input  - indicative charges'!$B$13:$B$69,'Input  - indicative charges'!$E$13:$E$69)</f>
        <v>North Island generation</v>
      </c>
      <c r="K4687" s="70">
        <f t="shared" si="73"/>
        <v>1620.484191486441</v>
      </c>
    </row>
    <row r="4688" spans="1:11" x14ac:dyDescent="0.25">
      <c r="A4688" s="65">
        <v>44470</v>
      </c>
      <c r="B4688" s="66" t="s">
        <v>142</v>
      </c>
      <c r="C4688" s="66" t="s">
        <v>137</v>
      </c>
      <c r="D4688" s="67">
        <v>2183965.0699999998</v>
      </c>
      <c r="E4688" s="66">
        <v>1.1705000000000001</v>
      </c>
      <c r="F4688" s="67">
        <v>2556331.1144349999</v>
      </c>
      <c r="G4688" s="66" t="s">
        <v>8</v>
      </c>
      <c r="H4688" s="68">
        <v>9.0428684636744403E-4</v>
      </c>
      <c r="I4688" s="87">
        <v>2311.6566017434002</v>
      </c>
      <c r="J4688" s="69" t="str">
        <f>_xlfn.XLOOKUP(SimpleBB[[#This Row],[customer_code]],'Input  - indicative charges'!$B$13:$B$69,'Input  - indicative charges'!$E$13:$E$69)</f>
        <v>Lower South Island distributor</v>
      </c>
      <c r="K4688" s="70">
        <f t="shared" si="73"/>
        <v>2137.0191283890535</v>
      </c>
    </row>
    <row r="4689" spans="1:11" x14ac:dyDescent="0.25">
      <c r="A4689" s="65">
        <v>44470</v>
      </c>
      <c r="B4689" s="66" t="s">
        <v>142</v>
      </c>
      <c r="C4689" s="66" t="s">
        <v>137</v>
      </c>
      <c r="D4689" s="67">
        <v>2183965.0699999998</v>
      </c>
      <c r="E4689" s="66">
        <v>1.1705000000000001</v>
      </c>
      <c r="F4689" s="67">
        <v>2556331.1144349999</v>
      </c>
      <c r="G4689" s="66" t="s">
        <v>10</v>
      </c>
      <c r="H4689" s="68">
        <v>3.84575922605934E-5</v>
      </c>
      <c r="I4689" s="87">
        <v>98.310339682009598</v>
      </c>
      <c r="J4689" s="69" t="str">
        <f>_xlfn.XLOOKUP(SimpleBB[[#This Row],[customer_code]],'Input  - indicative charges'!$B$13:$B$69,'Input  - indicative charges'!$E$13:$E$69)</f>
        <v>Upper South Island distributor</v>
      </c>
      <c r="K4689" s="70">
        <f t="shared" si="73"/>
        <v>90.883341522453605</v>
      </c>
    </row>
    <row r="4690" spans="1:11" x14ac:dyDescent="0.25">
      <c r="A4690" s="65">
        <v>44470</v>
      </c>
      <c r="B4690" s="66" t="s">
        <v>142</v>
      </c>
      <c r="C4690" s="66" t="s">
        <v>137</v>
      </c>
      <c r="D4690" s="67">
        <v>2183965.0699999998</v>
      </c>
      <c r="E4690" s="66">
        <v>1.1705000000000001</v>
      </c>
      <c r="F4690" s="67">
        <v>2556331.1144349999</v>
      </c>
      <c r="G4690" s="66" t="s">
        <v>12</v>
      </c>
      <c r="H4690" s="68">
        <v>1.5879800737162899E-3</v>
      </c>
      <c r="I4690" s="87">
        <v>4059.4028715437498</v>
      </c>
      <c r="J4690" s="69" t="str">
        <f>_xlfn.XLOOKUP(SimpleBB[[#This Row],[customer_code]],'Input  - indicative charges'!$B$13:$B$69,'Input  - indicative charges'!$E$13:$E$69)</f>
        <v>Lower North Island distributor</v>
      </c>
      <c r="K4690" s="70">
        <f t="shared" si="73"/>
        <v>3752.7293542578673</v>
      </c>
    </row>
    <row r="4691" spans="1:11" x14ac:dyDescent="0.25">
      <c r="A4691" s="65">
        <v>44470</v>
      </c>
      <c r="B4691" s="66" t="s">
        <v>142</v>
      </c>
      <c r="C4691" s="66" t="s">
        <v>137</v>
      </c>
      <c r="D4691" s="67">
        <v>2183965.0699999998</v>
      </c>
      <c r="E4691" s="66">
        <v>1.1705000000000001</v>
      </c>
      <c r="F4691" s="67">
        <v>2556331.1144349999</v>
      </c>
      <c r="G4691" s="66" t="s">
        <v>14</v>
      </c>
      <c r="H4691" s="68">
        <v>1.29034764144216E-2</v>
      </c>
      <c r="I4691" s="87">
        <v>32985.558242564097</v>
      </c>
      <c r="J4691" s="69" t="str">
        <f>_xlfn.XLOOKUP(SimpleBB[[#This Row],[customer_code]],'Input  - indicative charges'!$B$13:$B$69,'Input  - indicative charges'!$E$13:$E$69)</f>
        <v>Upper North Island distributor</v>
      </c>
      <c r="K4691" s="70">
        <f t="shared" si="73"/>
        <v>30493.616081120403</v>
      </c>
    </row>
    <row r="4692" spans="1:11" x14ac:dyDescent="0.25">
      <c r="A4692" s="65">
        <v>44470</v>
      </c>
      <c r="B4692" s="66" t="s">
        <v>142</v>
      </c>
      <c r="C4692" s="66" t="s">
        <v>137</v>
      </c>
      <c r="D4692" s="67">
        <v>2183965.0699999998</v>
      </c>
      <c r="E4692" s="66">
        <v>1.1705000000000001</v>
      </c>
      <c r="F4692" s="67">
        <v>2556331.1144349999</v>
      </c>
      <c r="G4692" s="66" t="s">
        <v>16</v>
      </c>
      <c r="H4692" s="68">
        <v>9.1018958342133194E-2</v>
      </c>
      <c r="I4692" s="87">
        <v>232674.595213458</v>
      </c>
      <c r="J4692" s="69" t="str">
        <f>_xlfn.XLOOKUP(SimpleBB[[#This Row],[customer_code]],'Input  - indicative charges'!$B$13:$B$69,'Input  - indicative charges'!$E$13:$E$69)</f>
        <v>South Island generation</v>
      </c>
      <c r="K4692" s="70">
        <f t="shared" si="73"/>
        <v>215096.853177215</v>
      </c>
    </row>
    <row r="4693" spans="1:11" x14ac:dyDescent="0.25">
      <c r="A4693" s="65">
        <v>44470</v>
      </c>
      <c r="B4693" s="66" t="s">
        <v>142</v>
      </c>
      <c r="C4693" s="66" t="s">
        <v>137</v>
      </c>
      <c r="D4693" s="67">
        <v>2183965.0699999998</v>
      </c>
      <c r="E4693" s="66">
        <v>1.1705000000000001</v>
      </c>
      <c r="F4693" s="67">
        <v>2556331.1144349999</v>
      </c>
      <c r="G4693" s="66" t="s">
        <v>19</v>
      </c>
      <c r="H4693" s="68">
        <v>8.3744483570138896E-4</v>
      </c>
      <c r="I4693" s="87">
        <v>2140.7862901263602</v>
      </c>
      <c r="J4693" s="69" t="str">
        <f>_xlfn.XLOOKUP(SimpleBB[[#This Row],[customer_code]],'Input  - indicative charges'!$B$13:$B$69,'Input  - indicative charges'!$E$13:$E$69)</f>
        <v>Lower South Island distributor</v>
      </c>
      <c r="K4693" s="70">
        <f t="shared" si="73"/>
        <v>1979.0574639601664</v>
      </c>
    </row>
    <row r="4694" spans="1:11" x14ac:dyDescent="0.25">
      <c r="A4694" s="65">
        <v>44470</v>
      </c>
      <c r="B4694" s="66" t="s">
        <v>142</v>
      </c>
      <c r="C4694" s="66" t="s">
        <v>137</v>
      </c>
      <c r="D4694" s="67">
        <v>2183965.0699999998</v>
      </c>
      <c r="E4694" s="66">
        <v>1.1705000000000001</v>
      </c>
      <c r="F4694" s="67">
        <v>2556331.1144349999</v>
      </c>
      <c r="G4694" s="66" t="s">
        <v>21</v>
      </c>
      <c r="H4694" s="68">
        <v>5.6554959299107599E-4</v>
      </c>
      <c r="I4694" s="87">
        <v>1445.7320213191299</v>
      </c>
      <c r="J4694" s="69" t="str">
        <f>_xlfn.XLOOKUP(SimpleBB[[#This Row],[customer_code]],'Input  - indicative charges'!$B$13:$B$69,'Input  - indicative charges'!$E$13:$E$69)</f>
        <v>Upper South Island distributor</v>
      </c>
      <c r="K4694" s="70">
        <f t="shared" si="73"/>
        <v>1336.5120847765522</v>
      </c>
    </row>
    <row r="4695" spans="1:11" x14ac:dyDescent="0.25">
      <c r="A4695" s="65">
        <v>44470</v>
      </c>
      <c r="B4695" s="66" t="s">
        <v>142</v>
      </c>
      <c r="C4695" s="66" t="s">
        <v>137</v>
      </c>
      <c r="D4695" s="67">
        <v>2183965.0699999998</v>
      </c>
      <c r="E4695" s="66">
        <v>1.1705000000000001</v>
      </c>
      <c r="F4695" s="67">
        <v>2556331.1144349999</v>
      </c>
      <c r="G4695" s="66" t="s">
        <v>23</v>
      </c>
      <c r="H4695" s="68">
        <v>5.2813562326914799E-3</v>
      </c>
      <c r="I4695" s="87">
        <v>13500.8952640444</v>
      </c>
      <c r="J4695" s="69" t="str">
        <f>_xlfn.XLOOKUP(SimpleBB[[#This Row],[customer_code]],'Input  - indicative charges'!$B$13:$B$69,'Input  - indicative charges'!$E$13:$E$69)</f>
        <v>Lower North Island distributor</v>
      </c>
      <c r="K4695" s="70">
        <f t="shared" si="73"/>
        <v>12480.950417930058</v>
      </c>
    </row>
    <row r="4696" spans="1:11" x14ac:dyDescent="0.25">
      <c r="A4696" s="65">
        <v>44470</v>
      </c>
      <c r="B4696" s="66" t="s">
        <v>142</v>
      </c>
      <c r="C4696" s="66" t="s">
        <v>137</v>
      </c>
      <c r="D4696" s="67">
        <v>2183965.0699999998</v>
      </c>
      <c r="E4696" s="66">
        <v>1.1705000000000001</v>
      </c>
      <c r="F4696" s="67">
        <v>2556331.1144349999</v>
      </c>
      <c r="G4696" s="66" t="s">
        <v>25</v>
      </c>
      <c r="H4696" s="68">
        <v>0.114186482893933</v>
      </c>
      <c r="I4696" s="87">
        <v>291898.45906966302</v>
      </c>
      <c r="J4696" s="69" t="str">
        <f>_xlfn.XLOOKUP(SimpleBB[[#This Row],[customer_code]],'Input  - indicative charges'!$B$13:$B$69,'Input  - indicative charges'!$E$13:$E$69)</f>
        <v>North Island generation</v>
      </c>
      <c r="K4696" s="70">
        <f t="shared" si="73"/>
        <v>269846.56376241549</v>
      </c>
    </row>
    <row r="4697" spans="1:11" x14ac:dyDescent="0.25">
      <c r="A4697" s="65">
        <v>44470</v>
      </c>
      <c r="B4697" s="66" t="s">
        <v>142</v>
      </c>
      <c r="C4697" s="66" t="s">
        <v>137</v>
      </c>
      <c r="D4697" s="67">
        <v>2183965.0699999998</v>
      </c>
      <c r="E4697" s="66">
        <v>1.1705000000000001</v>
      </c>
      <c r="F4697" s="67">
        <v>2556331.1144349999</v>
      </c>
      <c r="G4697" s="66" t="s">
        <v>27</v>
      </c>
      <c r="H4697" s="68">
        <v>9.7868889869230005E-3</v>
      </c>
      <c r="I4697" s="87">
        <v>25018.5288307925</v>
      </c>
      <c r="J4697" s="69" t="str">
        <f>_xlfn.XLOOKUP(SimpleBB[[#This Row],[customer_code]],'Input  - indicative charges'!$B$13:$B$69,'Input  - indicative charges'!$E$13:$E$69)</f>
        <v>Lower North Island distributor</v>
      </c>
      <c r="K4697" s="70">
        <f t="shared" si="73"/>
        <v>23128.467539354428</v>
      </c>
    </row>
    <row r="4698" spans="1:11" x14ac:dyDescent="0.25">
      <c r="A4698" s="65">
        <v>44470</v>
      </c>
      <c r="B4698" s="66" t="s">
        <v>142</v>
      </c>
      <c r="C4698" s="66" t="s">
        <v>137</v>
      </c>
      <c r="D4698" s="67">
        <v>2183965.0699999998</v>
      </c>
      <c r="E4698" s="66">
        <v>1.1705000000000001</v>
      </c>
      <c r="F4698" s="67">
        <v>2556331.1144349999</v>
      </c>
      <c r="G4698" s="66" t="s">
        <v>29</v>
      </c>
      <c r="H4698" s="68">
        <v>1.04362399053477E-2</v>
      </c>
      <c r="I4698" s="87">
        <v>26678.484787748599</v>
      </c>
      <c r="J4698" s="69" t="str">
        <f>_xlfn.XLOOKUP(SimpleBB[[#This Row],[customer_code]],'Input  - indicative charges'!$B$13:$B$69,'Input  - indicative charges'!$E$13:$E$69)</f>
        <v>Lower North Island distributor</v>
      </c>
      <c r="K4698" s="70">
        <f t="shared" si="73"/>
        <v>24663.019699750224</v>
      </c>
    </row>
    <row r="4699" spans="1:11" x14ac:dyDescent="0.25">
      <c r="A4699" s="65">
        <v>44470</v>
      </c>
      <c r="B4699" s="66" t="s">
        <v>142</v>
      </c>
      <c r="C4699" s="66" t="s">
        <v>137</v>
      </c>
      <c r="D4699" s="67">
        <v>2183965.0699999998</v>
      </c>
      <c r="E4699" s="66">
        <v>1.1705000000000001</v>
      </c>
      <c r="F4699" s="67">
        <v>2556331.1144349999</v>
      </c>
      <c r="G4699" s="66" t="s">
        <v>31</v>
      </c>
      <c r="H4699" s="68">
        <v>8.8402135565393897E-5</v>
      </c>
      <c r="I4699" s="87">
        <v>225.98512972831699</v>
      </c>
      <c r="J4699" s="69" t="str">
        <f>_xlfn.XLOOKUP(SimpleBB[[#This Row],[customer_code]],'Input  - indicative charges'!$B$13:$B$69,'Input  - indicative charges'!$E$13:$E$69)</f>
        <v>Major Industrial</v>
      </c>
      <c r="K4699" s="70">
        <f t="shared" si="73"/>
        <v>208.91275312980167</v>
      </c>
    </row>
    <row r="4700" spans="1:11" x14ac:dyDescent="0.25">
      <c r="A4700" s="65">
        <v>44470</v>
      </c>
      <c r="B4700" s="66" t="s">
        <v>142</v>
      </c>
      <c r="C4700" s="66" t="s">
        <v>137</v>
      </c>
      <c r="D4700" s="67">
        <v>2183965.0699999998</v>
      </c>
      <c r="E4700" s="66">
        <v>1.1705000000000001</v>
      </c>
      <c r="F4700" s="67">
        <v>2556331.1144349999</v>
      </c>
      <c r="G4700" s="66" t="s">
        <v>34</v>
      </c>
      <c r="H4700" s="68">
        <v>8.5004920574148805E-4</v>
      </c>
      <c r="I4700" s="87">
        <v>2173.0072334377201</v>
      </c>
      <c r="J4700" s="69" t="str">
        <f>_xlfn.XLOOKUP(SimpleBB[[#This Row],[customer_code]],'Input  - indicative charges'!$B$13:$B$69,'Input  - indicative charges'!$E$13:$E$69)</f>
        <v>Major Industrial</v>
      </c>
      <c r="K4700" s="70">
        <f t="shared" si="73"/>
        <v>2008.8442290615164</v>
      </c>
    </row>
    <row r="4701" spans="1:11" x14ac:dyDescent="0.25">
      <c r="A4701" s="65">
        <v>44470</v>
      </c>
      <c r="B4701" s="66" t="s">
        <v>142</v>
      </c>
      <c r="C4701" s="66" t="s">
        <v>137</v>
      </c>
      <c r="D4701" s="67">
        <v>2183965.0699999998</v>
      </c>
      <c r="E4701" s="66">
        <v>1.1705000000000001</v>
      </c>
      <c r="F4701" s="67">
        <v>2556331.1144349999</v>
      </c>
      <c r="G4701" s="66" t="s">
        <v>36</v>
      </c>
      <c r="H4701" s="68">
        <v>3.79087529187327E-4</v>
      </c>
      <c r="I4701" s="87">
        <v>969.07324595585203</v>
      </c>
      <c r="J4701" s="69" t="str">
        <f>_xlfn.XLOOKUP(SimpleBB[[#This Row],[customer_code]],'Input  - indicative charges'!$B$13:$B$69,'Input  - indicative charges'!$E$13:$E$69)</f>
        <v>Upper South Island distributor</v>
      </c>
      <c r="K4701" s="70">
        <f t="shared" si="73"/>
        <v>895.86319259351842</v>
      </c>
    </row>
    <row r="4702" spans="1:11" x14ac:dyDescent="0.25">
      <c r="A4702" s="65">
        <v>44470</v>
      </c>
      <c r="B4702" s="66" t="s">
        <v>142</v>
      </c>
      <c r="C4702" s="66" t="s">
        <v>137</v>
      </c>
      <c r="D4702" s="67">
        <v>2183965.0699999998</v>
      </c>
      <c r="E4702" s="66">
        <v>1.1705000000000001</v>
      </c>
      <c r="F4702" s="67">
        <v>2556331.1144349999</v>
      </c>
      <c r="G4702" s="66" t="s">
        <v>38</v>
      </c>
      <c r="H4702" s="68">
        <v>1.3402228724271E-4</v>
      </c>
      <c r="I4702" s="87">
        <v>342.60534290628402</v>
      </c>
      <c r="J4702" s="69" t="str">
        <f>_xlfn.XLOOKUP(SimpleBB[[#This Row],[customer_code]],'Input  - indicative charges'!$B$13:$B$69,'Input  - indicative charges'!$E$13:$E$69)</f>
        <v>North Island generation</v>
      </c>
      <c r="K4702" s="70">
        <f t="shared" si="73"/>
        <v>316.72272201971759</v>
      </c>
    </row>
    <row r="4703" spans="1:11" x14ac:dyDescent="0.25">
      <c r="A4703" s="65">
        <v>44470</v>
      </c>
      <c r="B4703" s="66" t="s">
        <v>142</v>
      </c>
      <c r="C4703" s="66" t="s">
        <v>137</v>
      </c>
      <c r="D4703" s="67">
        <v>2183965.0699999998</v>
      </c>
      <c r="E4703" s="66">
        <v>1.1705000000000001</v>
      </c>
      <c r="F4703" s="67">
        <v>2556331.1144349999</v>
      </c>
      <c r="G4703" s="66" t="s">
        <v>40</v>
      </c>
      <c r="H4703" s="68">
        <v>1.7005525425356998E-5</v>
      </c>
      <c r="I4703" s="87">
        <v>43.4717537621556</v>
      </c>
      <c r="J4703" s="69" t="str">
        <f>_xlfn.XLOOKUP(SimpleBB[[#This Row],[customer_code]],'Input  - indicative charges'!$B$13:$B$69,'Input  - indicative charges'!$E$13:$E$69)</f>
        <v>North Island generation</v>
      </c>
      <c r="K4703" s="70">
        <f t="shared" si="73"/>
        <v>40.187616648719462</v>
      </c>
    </row>
    <row r="4704" spans="1:11" x14ac:dyDescent="0.25">
      <c r="A4704" s="65">
        <v>44470</v>
      </c>
      <c r="B4704" s="66" t="s">
        <v>142</v>
      </c>
      <c r="C4704" s="66" t="s">
        <v>137</v>
      </c>
      <c r="D4704" s="67">
        <v>2183965.0699999998</v>
      </c>
      <c r="E4704" s="66">
        <v>1.1705000000000001</v>
      </c>
      <c r="F4704" s="67">
        <v>2556331.1144349999</v>
      </c>
      <c r="G4704" s="66" t="s">
        <v>42</v>
      </c>
      <c r="H4704" s="68">
        <v>4.1773505296683E-2</v>
      </c>
      <c r="I4704" s="87">
        <v>106786.91134892601</v>
      </c>
      <c r="J4704" s="69" t="str">
        <f>_xlfn.XLOOKUP(SimpleBB[[#This Row],[customer_code]],'Input  - indicative charges'!$B$13:$B$69,'Input  - indicative charges'!$E$13:$E$69)</f>
        <v>South Island generation</v>
      </c>
      <c r="K4704" s="70">
        <f t="shared" si="73"/>
        <v>98719.538205689096</v>
      </c>
    </row>
    <row r="4705" spans="1:11" x14ac:dyDescent="0.25">
      <c r="A4705" s="65">
        <v>44470</v>
      </c>
      <c r="B4705" s="66" t="s">
        <v>142</v>
      </c>
      <c r="C4705" s="66" t="s">
        <v>137</v>
      </c>
      <c r="D4705" s="67">
        <v>2183965.0699999998</v>
      </c>
      <c r="E4705" s="66">
        <v>1.1705000000000001</v>
      </c>
      <c r="F4705" s="67">
        <v>2556331.1144349999</v>
      </c>
      <c r="G4705" s="66" t="s">
        <v>44</v>
      </c>
      <c r="H4705" s="68">
        <v>6.5711700929042903E-4</v>
      </c>
      <c r="I4705" s="87">
        <v>1679.8086566735899</v>
      </c>
      <c r="J4705" s="69" t="str">
        <f>_xlfn.XLOOKUP(SimpleBB[[#This Row],[customer_code]],'Input  - indicative charges'!$B$13:$B$69,'Input  - indicative charges'!$E$13:$E$69)</f>
        <v>Major Industrial</v>
      </c>
      <c r="K4705" s="70">
        <f t="shared" si="73"/>
        <v>1552.9050589251221</v>
      </c>
    </row>
    <row r="4706" spans="1:11" x14ac:dyDescent="0.25">
      <c r="A4706" s="65">
        <v>44470</v>
      </c>
      <c r="B4706" s="66" t="s">
        <v>142</v>
      </c>
      <c r="C4706" s="66" t="s">
        <v>137</v>
      </c>
      <c r="D4706" s="67">
        <v>2183965.0699999998</v>
      </c>
      <c r="E4706" s="66">
        <v>1.1705000000000001</v>
      </c>
      <c r="F4706" s="67">
        <v>2556331.1144349999</v>
      </c>
      <c r="G4706" s="66" t="s">
        <v>46</v>
      </c>
      <c r="H4706" s="68">
        <v>7.2731348525547105E-4</v>
      </c>
      <c r="I4706" s="87">
        <v>1859.2540923067199</v>
      </c>
      <c r="J4706" s="69" t="str">
        <f>_xlfn.XLOOKUP(SimpleBB[[#This Row],[customer_code]],'Input  - indicative charges'!$B$13:$B$69,'Input  - indicative charges'!$E$13:$E$69)</f>
        <v>Upper South Island distributor</v>
      </c>
      <c r="K4706" s="70">
        <f t="shared" si="73"/>
        <v>1718.7940271052985</v>
      </c>
    </row>
    <row r="4707" spans="1:11" x14ac:dyDescent="0.25">
      <c r="A4707" s="65">
        <v>44470</v>
      </c>
      <c r="B4707" s="66" t="s">
        <v>142</v>
      </c>
      <c r="C4707" s="66" t="s">
        <v>137</v>
      </c>
      <c r="D4707" s="67">
        <v>2183965.0699999998</v>
      </c>
      <c r="E4707" s="66">
        <v>1.1705000000000001</v>
      </c>
      <c r="F4707" s="67">
        <v>2556331.1144349999</v>
      </c>
      <c r="G4707" s="66" t="s">
        <v>48</v>
      </c>
      <c r="H4707" s="68">
        <v>5.4031440472730799E-2</v>
      </c>
      <c r="I4707" s="87">
        <v>138122.25243818399</v>
      </c>
      <c r="J4707" s="69" t="str">
        <f>_xlfn.XLOOKUP(SimpleBB[[#This Row],[customer_code]],'Input  - indicative charges'!$B$13:$B$69,'Input  - indicative charges'!$E$13:$E$69)</f>
        <v>North Island generation</v>
      </c>
      <c r="K4707" s="70">
        <f t="shared" si="73"/>
        <v>127687.60519792179</v>
      </c>
    </row>
    <row r="4708" spans="1:11" x14ac:dyDescent="0.25">
      <c r="A4708" s="65">
        <v>44470</v>
      </c>
      <c r="B4708" s="66" t="s">
        <v>142</v>
      </c>
      <c r="C4708" s="66" t="s">
        <v>137</v>
      </c>
      <c r="D4708" s="67">
        <v>2183965.0699999998</v>
      </c>
      <c r="E4708" s="66">
        <v>1.1705000000000001</v>
      </c>
      <c r="F4708" s="67">
        <v>2556331.1144349999</v>
      </c>
      <c r="G4708" s="66" t="s">
        <v>50</v>
      </c>
      <c r="H4708" s="68">
        <v>1.1387025317828399E-2</v>
      </c>
      <c r="I4708" s="87">
        <v>29109.007120823899</v>
      </c>
      <c r="J4708" s="69" t="str">
        <f>_xlfn.XLOOKUP(SimpleBB[[#This Row],[customer_code]],'Input  - indicative charges'!$B$13:$B$69,'Input  - indicative charges'!$E$13:$E$69)</f>
        <v>North Island generation</v>
      </c>
      <c r="K4708" s="70">
        <f t="shared" si="73"/>
        <v>26909.924674235386</v>
      </c>
    </row>
    <row r="4709" spans="1:11" x14ac:dyDescent="0.25">
      <c r="A4709" s="65">
        <v>44470</v>
      </c>
      <c r="B4709" s="66" t="s">
        <v>142</v>
      </c>
      <c r="C4709" s="66" t="s">
        <v>137</v>
      </c>
      <c r="D4709" s="67">
        <v>2183965.0699999998</v>
      </c>
      <c r="E4709" s="66">
        <v>1.1705000000000001</v>
      </c>
      <c r="F4709" s="67">
        <v>2556331.1144349999</v>
      </c>
      <c r="G4709" s="66" t="s">
        <v>52</v>
      </c>
      <c r="H4709" s="68">
        <v>2.2965556963411501E-2</v>
      </c>
      <c r="I4709" s="87">
        <v>58707.567825898303</v>
      </c>
      <c r="J4709" s="69" t="str">
        <f>_xlfn.XLOOKUP(SimpleBB[[#This Row],[customer_code]],'Input  - indicative charges'!$B$13:$B$69,'Input  - indicative charges'!$E$13:$E$69)</f>
        <v>North Island generation</v>
      </c>
      <c r="K4709" s="70">
        <f t="shared" si="73"/>
        <v>54272.418892375237</v>
      </c>
    </row>
    <row r="4710" spans="1:11" x14ac:dyDescent="0.25">
      <c r="A4710" s="65">
        <v>44470</v>
      </c>
      <c r="B4710" s="66" t="s">
        <v>142</v>
      </c>
      <c r="C4710" s="66" t="s">
        <v>137</v>
      </c>
      <c r="D4710" s="67">
        <v>2183965.0699999998</v>
      </c>
      <c r="E4710" s="66">
        <v>1.1705000000000001</v>
      </c>
      <c r="F4710" s="67">
        <v>2556331.1144349999</v>
      </c>
      <c r="G4710" s="66" t="s">
        <v>54</v>
      </c>
      <c r="H4710" s="68">
        <v>5.9663605028840099E-5</v>
      </c>
      <c r="I4710" s="87">
        <v>152.51992993458401</v>
      </c>
      <c r="J4710" s="69" t="str">
        <f>_xlfn.XLOOKUP(SimpleBB[[#This Row],[customer_code]],'Input  - indicative charges'!$B$13:$B$69,'Input  - indicative charges'!$E$13:$E$69)</f>
        <v>Upper South Island distributor</v>
      </c>
      <c r="K4710" s="70">
        <f t="shared" si="73"/>
        <v>140.99758912502361</v>
      </c>
    </row>
    <row r="4711" spans="1:11" x14ac:dyDescent="0.25">
      <c r="A4711" s="65">
        <v>44470</v>
      </c>
      <c r="B4711" s="66" t="s">
        <v>142</v>
      </c>
      <c r="C4711" s="66" t="s">
        <v>137</v>
      </c>
      <c r="D4711" s="67">
        <v>2183965.0699999998</v>
      </c>
      <c r="E4711" s="66">
        <v>1.1705000000000001</v>
      </c>
      <c r="F4711" s="67">
        <v>2556331.1144349999</v>
      </c>
      <c r="G4711" s="66" t="s">
        <v>56</v>
      </c>
      <c r="H4711" s="68">
        <v>3.6854881795836902E-2</v>
      </c>
      <c r="I4711" s="87">
        <v>94213.281053522107</v>
      </c>
      <c r="J4711" s="69" t="str">
        <f>_xlfn.XLOOKUP(SimpleBB[[#This Row],[customer_code]],'Input  - indicative charges'!$B$13:$B$69,'Input  - indicative charges'!$E$13:$E$69)</f>
        <v>Upper North Island distributor</v>
      </c>
      <c r="K4711" s="70">
        <f t="shared" si="73"/>
        <v>87095.801170393534</v>
      </c>
    </row>
    <row r="4712" spans="1:11" x14ac:dyDescent="0.25">
      <c r="A4712" s="65">
        <v>44470</v>
      </c>
      <c r="B4712" s="66" t="s">
        <v>142</v>
      </c>
      <c r="C4712" s="66" t="s">
        <v>137</v>
      </c>
      <c r="D4712" s="67">
        <v>2183965.0699999998</v>
      </c>
      <c r="E4712" s="66">
        <v>1.1705000000000001</v>
      </c>
      <c r="F4712" s="67">
        <v>2556331.1144349999</v>
      </c>
      <c r="G4712" s="66" t="s">
        <v>58</v>
      </c>
      <c r="H4712" s="68">
        <v>1.4172787992735201E-2</v>
      </c>
      <c r="I4712" s="87">
        <v>36230.338924119802</v>
      </c>
      <c r="J4712" s="69" t="str">
        <f>_xlfn.XLOOKUP(SimpleBB[[#This Row],[customer_code]],'Input  - indicative charges'!$B$13:$B$69,'Input  - indicative charges'!$E$13:$E$69)</f>
        <v>North Island generation</v>
      </c>
      <c r="K4712" s="70">
        <f t="shared" si="73"/>
        <v>33493.265068207074</v>
      </c>
    </row>
    <row r="4713" spans="1:11" x14ac:dyDescent="0.25">
      <c r="A4713" s="65">
        <v>44470</v>
      </c>
      <c r="B4713" s="66" t="s">
        <v>142</v>
      </c>
      <c r="C4713" s="66" t="s">
        <v>137</v>
      </c>
      <c r="D4713" s="67">
        <v>2183965.0699999998</v>
      </c>
      <c r="E4713" s="66">
        <v>1.1705000000000001</v>
      </c>
      <c r="F4713" s="67">
        <v>2556331.1144349999</v>
      </c>
      <c r="G4713" s="66" t="s">
        <v>60</v>
      </c>
      <c r="H4713" s="68">
        <v>1.6582623550264301E-3</v>
      </c>
      <c r="I4713" s="87">
        <v>4239.06765405034</v>
      </c>
      <c r="J4713" s="69" t="str">
        <f>_xlfn.XLOOKUP(SimpleBB[[#This Row],[customer_code]],'Input  - indicative charges'!$B$13:$B$69,'Input  - indicative charges'!$E$13:$E$69)</f>
        <v>Major Industrial</v>
      </c>
      <c r="K4713" s="70">
        <f t="shared" si="73"/>
        <v>3918.8210984316679</v>
      </c>
    </row>
    <row r="4714" spans="1:11" x14ac:dyDescent="0.25">
      <c r="A4714" s="65">
        <v>44470</v>
      </c>
      <c r="B4714" s="66" t="s">
        <v>142</v>
      </c>
      <c r="C4714" s="66" t="s">
        <v>137</v>
      </c>
      <c r="D4714" s="67">
        <v>2183965.0699999998</v>
      </c>
      <c r="E4714" s="66">
        <v>1.1705000000000001</v>
      </c>
      <c r="F4714" s="67">
        <v>2556331.1144349999</v>
      </c>
      <c r="G4714" s="66" t="s">
        <v>62</v>
      </c>
      <c r="H4714" s="68">
        <v>1.3941973574468299E-2</v>
      </c>
      <c r="I4714" s="87">
        <v>35640.300845044003</v>
      </c>
      <c r="J4714" s="69" t="str">
        <f>_xlfn.XLOOKUP(SimpleBB[[#This Row],[customer_code]],'Input  - indicative charges'!$B$13:$B$69,'Input  - indicative charges'!$E$13:$E$69)</f>
        <v>Major Industrial</v>
      </c>
      <c r="K4714" s="70">
        <f t="shared" si="73"/>
        <v>32947.802277361778</v>
      </c>
    </row>
    <row r="4715" spans="1:11" x14ac:dyDescent="0.25">
      <c r="A4715" s="65">
        <v>44470</v>
      </c>
      <c r="B4715" s="66" t="s">
        <v>142</v>
      </c>
      <c r="C4715" s="66" t="s">
        <v>137</v>
      </c>
      <c r="D4715" s="67">
        <v>2183965.0699999998</v>
      </c>
      <c r="E4715" s="66">
        <v>1.1705000000000001</v>
      </c>
      <c r="F4715" s="67">
        <v>2556331.1144349999</v>
      </c>
      <c r="G4715" s="66" t="s">
        <v>64</v>
      </c>
      <c r="H4715" s="68">
        <v>6.9923055640369299E-4</v>
      </c>
      <c r="I4715" s="87">
        <v>1787.4648274984499</v>
      </c>
      <c r="J4715" s="69" t="str">
        <f>_xlfn.XLOOKUP(SimpleBB[[#This Row],[customer_code]],'Input  - indicative charges'!$B$13:$B$69,'Input  - indicative charges'!$E$13:$E$69)</f>
        <v>Major Industrial</v>
      </c>
      <c r="K4715" s="70">
        <f t="shared" si="73"/>
        <v>1652.4281871303826</v>
      </c>
    </row>
    <row r="4716" spans="1:11" x14ac:dyDescent="0.25">
      <c r="A4716" s="65">
        <v>44470</v>
      </c>
      <c r="B4716" s="66" t="s">
        <v>142</v>
      </c>
      <c r="C4716" s="66" t="s">
        <v>137</v>
      </c>
      <c r="D4716" s="67">
        <v>2183965.0699999998</v>
      </c>
      <c r="E4716" s="66">
        <v>1.1705000000000001</v>
      </c>
      <c r="F4716" s="67">
        <v>2556331.1144349999</v>
      </c>
      <c r="G4716" s="66" t="s">
        <v>66</v>
      </c>
      <c r="H4716" s="68">
        <v>3.8449391296586401E-3</v>
      </c>
      <c r="I4716" s="87">
        <v>9828.9375302550106</v>
      </c>
      <c r="J4716" s="69" t="str">
        <f>_xlfn.XLOOKUP(SimpleBB[[#This Row],[customer_code]],'Input  - indicative charges'!$B$13:$B$69,'Input  - indicative charges'!$E$13:$E$69)</f>
        <v>Upper South Island distributor</v>
      </c>
      <c r="K4716" s="70">
        <f t="shared" si="73"/>
        <v>9086.3960927651606</v>
      </c>
    </row>
    <row r="4717" spans="1:11" x14ac:dyDescent="0.25">
      <c r="A4717" s="65">
        <v>44470</v>
      </c>
      <c r="B4717" s="66" t="s">
        <v>142</v>
      </c>
      <c r="C4717" s="66" t="s">
        <v>137</v>
      </c>
      <c r="D4717" s="67">
        <v>2183965.0699999998</v>
      </c>
      <c r="E4717" s="66">
        <v>1.1705000000000001</v>
      </c>
      <c r="F4717" s="67">
        <v>2556331.1144349999</v>
      </c>
      <c r="G4717" s="66" t="s">
        <v>68</v>
      </c>
      <c r="H4717" s="68">
        <v>1.45855589899075E-2</v>
      </c>
      <c r="I4717" s="87">
        <v>37285.518267327803</v>
      </c>
      <c r="J4717" s="69" t="str">
        <f>_xlfn.XLOOKUP(SimpleBB[[#This Row],[customer_code]],'Input  - indicative charges'!$B$13:$B$69,'Input  - indicative charges'!$E$13:$E$69)</f>
        <v>Major Industrial</v>
      </c>
      <c r="K4717" s="70">
        <f t="shared" si="73"/>
        <v>34468.729347207634</v>
      </c>
    </row>
    <row r="4718" spans="1:11" x14ac:dyDescent="0.25">
      <c r="A4718" s="65">
        <v>44470</v>
      </c>
      <c r="B4718" s="66" t="s">
        <v>142</v>
      </c>
      <c r="C4718" s="66" t="s">
        <v>137</v>
      </c>
      <c r="D4718" s="67">
        <v>2183965.0699999998</v>
      </c>
      <c r="E4718" s="66">
        <v>1.1705000000000001</v>
      </c>
      <c r="F4718" s="67">
        <v>2556331.1144349999</v>
      </c>
      <c r="G4718" s="66" t="s">
        <v>70</v>
      </c>
      <c r="H4718" s="68">
        <v>6.6680958146322397E-2</v>
      </c>
      <c r="I4718" s="87">
        <v>170458.60804978199</v>
      </c>
      <c r="J4718" s="69" t="str">
        <f>_xlfn.XLOOKUP(SimpleBB[[#This Row],[customer_code]],'Input  - indicative charges'!$B$13:$B$69,'Input  - indicative charges'!$E$13:$E$69)</f>
        <v>Lower North Island distributor</v>
      </c>
      <c r="K4718" s="70">
        <f t="shared" si="73"/>
        <v>157581.06360876854</v>
      </c>
    </row>
    <row r="4719" spans="1:11" x14ac:dyDescent="0.25">
      <c r="A4719" s="65">
        <v>44470</v>
      </c>
      <c r="B4719" s="66" t="s">
        <v>142</v>
      </c>
      <c r="C4719" s="66" t="s">
        <v>137</v>
      </c>
      <c r="D4719" s="67">
        <v>2183965.0699999998</v>
      </c>
      <c r="E4719" s="66">
        <v>1.1705000000000001</v>
      </c>
      <c r="F4719" s="67">
        <v>2556331.1144349999</v>
      </c>
      <c r="G4719" s="66" t="s">
        <v>72</v>
      </c>
      <c r="H4719" s="68">
        <v>5.4672198127923605E-4</v>
      </c>
      <c r="I4719" s="87">
        <v>1397.6024116896599</v>
      </c>
      <c r="J4719" s="69" t="str">
        <f>_xlfn.XLOOKUP(SimpleBB[[#This Row],[customer_code]],'Input  - indicative charges'!$B$13:$B$69,'Input  - indicative charges'!$E$13:$E$69)</f>
        <v>Lower South Island distributor</v>
      </c>
      <c r="K4719" s="70">
        <f t="shared" si="73"/>
        <v>1292.0184967832035</v>
      </c>
    </row>
    <row r="4720" spans="1:11" x14ac:dyDescent="0.25">
      <c r="A4720" s="65">
        <v>44470</v>
      </c>
      <c r="B4720" s="66" t="s">
        <v>142</v>
      </c>
      <c r="C4720" s="66" t="s">
        <v>137</v>
      </c>
      <c r="D4720" s="67">
        <v>2183965.0699999998</v>
      </c>
      <c r="E4720" s="66">
        <v>1.1705000000000001</v>
      </c>
      <c r="F4720" s="67">
        <v>2556331.1144349999</v>
      </c>
      <c r="G4720" s="66" t="s">
        <v>74</v>
      </c>
      <c r="H4720" s="68">
        <v>7.50382349101727E-6</v>
      </c>
      <c r="I4720" s="87">
        <v>19.182257467315701</v>
      </c>
      <c r="J4720" s="69" t="str">
        <f>_xlfn.XLOOKUP(SimpleBB[[#This Row],[customer_code]],'Input  - indicative charges'!$B$13:$B$69,'Input  - indicative charges'!$E$13:$E$69)</f>
        <v>Major Industrial</v>
      </c>
      <c r="K4720" s="70">
        <f t="shared" si="73"/>
        <v>17.733105817889005</v>
      </c>
    </row>
    <row r="4721" spans="1:11" x14ac:dyDescent="0.25">
      <c r="A4721" s="65">
        <v>44470</v>
      </c>
      <c r="B4721" s="66" t="s">
        <v>142</v>
      </c>
      <c r="C4721" s="66" t="s">
        <v>137</v>
      </c>
      <c r="D4721" s="67">
        <v>2183965.0699999998</v>
      </c>
      <c r="E4721" s="66">
        <v>1.1705000000000001</v>
      </c>
      <c r="F4721" s="67">
        <v>2556331.1144349999</v>
      </c>
      <c r="G4721" s="66" t="s">
        <v>76</v>
      </c>
      <c r="H4721" s="68">
        <v>1.1106235510880899E-3</v>
      </c>
      <c r="I4721" s="87">
        <v>2839.1215400707802</v>
      </c>
      <c r="J4721" s="69" t="str">
        <f>_xlfn.XLOOKUP(SimpleBB[[#This Row],[customer_code]],'Input  - indicative charges'!$B$13:$B$69,'Input  - indicative charges'!$E$13:$E$69)</f>
        <v>Lower North Island distributor</v>
      </c>
      <c r="K4721" s="70">
        <f t="shared" si="73"/>
        <v>2624.6359577702224</v>
      </c>
    </row>
    <row r="4722" spans="1:11" x14ac:dyDescent="0.25">
      <c r="A4722" s="65">
        <v>44470</v>
      </c>
      <c r="B4722" s="66" t="s">
        <v>142</v>
      </c>
      <c r="C4722" s="66" t="s">
        <v>137</v>
      </c>
      <c r="D4722" s="67">
        <v>2183965.0699999998</v>
      </c>
      <c r="E4722" s="66">
        <v>1.1705000000000001</v>
      </c>
      <c r="F4722" s="67">
        <v>2556331.1144349999</v>
      </c>
      <c r="G4722" s="66" t="s">
        <v>78</v>
      </c>
      <c r="H4722" s="68">
        <v>5.5954731736495601E-5</v>
      </c>
      <c r="I4722" s="87">
        <v>143.03882173786701</v>
      </c>
      <c r="J4722" s="69" t="str">
        <f>_xlfn.XLOOKUP(SimpleBB[[#This Row],[customer_code]],'Input  - indicative charges'!$B$13:$B$69,'Input  - indicative charges'!$E$13:$E$69)</f>
        <v>North Island generation</v>
      </c>
      <c r="K4722" s="70">
        <f t="shared" si="73"/>
        <v>132.23274509090979</v>
      </c>
    </row>
    <row r="4723" spans="1:11" x14ac:dyDescent="0.25">
      <c r="A4723" s="65">
        <v>44470</v>
      </c>
      <c r="B4723" s="66" t="s">
        <v>142</v>
      </c>
      <c r="C4723" s="66" t="s">
        <v>137</v>
      </c>
      <c r="D4723" s="67">
        <v>2183965.0699999998</v>
      </c>
      <c r="E4723" s="66">
        <v>1.1705000000000001</v>
      </c>
      <c r="F4723" s="67">
        <v>2556331.1144349999</v>
      </c>
      <c r="G4723" s="66" t="s">
        <v>80</v>
      </c>
      <c r="H4723" s="68">
        <v>1.35415472234527E-5</v>
      </c>
      <c r="I4723" s="87">
        <v>34.616678504903099</v>
      </c>
      <c r="J4723" s="69" t="str">
        <f>_xlfn.XLOOKUP(SimpleBB[[#This Row],[customer_code]],'Input  - indicative charges'!$B$13:$B$69,'Input  - indicative charges'!$E$13:$E$69)</f>
        <v>Major Industrial</v>
      </c>
      <c r="K4723" s="70">
        <f t="shared" si="73"/>
        <v>32.001510981553523</v>
      </c>
    </row>
    <row r="4724" spans="1:11" x14ac:dyDescent="0.25">
      <c r="A4724" s="65">
        <v>44470</v>
      </c>
      <c r="B4724" s="66" t="s">
        <v>142</v>
      </c>
      <c r="C4724" s="66" t="s">
        <v>137</v>
      </c>
      <c r="D4724" s="67">
        <v>2183965.0699999998</v>
      </c>
      <c r="E4724" s="66">
        <v>1.1705000000000001</v>
      </c>
      <c r="F4724" s="67">
        <v>2556331.1144349999</v>
      </c>
      <c r="G4724" s="66" t="s">
        <v>82</v>
      </c>
      <c r="H4724" s="68">
        <v>1.1598805957235E-2</v>
      </c>
      <c r="I4724" s="87">
        <v>29650.388558773899</v>
      </c>
      <c r="J4724" s="69" t="str">
        <f>_xlfn.XLOOKUP(SimpleBB[[#This Row],[customer_code]],'Input  - indicative charges'!$B$13:$B$69,'Input  - indicative charges'!$E$13:$E$69)</f>
        <v>Major Industrial</v>
      </c>
      <c r="K4724" s="70">
        <f t="shared" si="73"/>
        <v>27410.406660954945</v>
      </c>
    </row>
    <row r="4725" spans="1:11" x14ac:dyDescent="0.25">
      <c r="A4725" s="65">
        <v>44470</v>
      </c>
      <c r="B4725" s="66" t="s">
        <v>142</v>
      </c>
      <c r="C4725" s="66" t="s">
        <v>137</v>
      </c>
      <c r="D4725" s="67">
        <v>2183965.0699999998</v>
      </c>
      <c r="E4725" s="66">
        <v>1.1705000000000001</v>
      </c>
      <c r="F4725" s="67">
        <v>2556331.1144349999</v>
      </c>
      <c r="G4725" s="66" t="s">
        <v>84</v>
      </c>
      <c r="H4725" s="68">
        <v>2.4188373542967801E-8</v>
      </c>
      <c r="I4725" s="87">
        <v>6.1833491895465102E-2</v>
      </c>
      <c r="J4725" s="69" t="str">
        <f>_xlfn.XLOOKUP(SimpleBB[[#This Row],[customer_code]],'Input  - indicative charges'!$B$13:$B$69,'Input  - indicative charges'!$E$13:$E$69)</f>
        <v>Major Industrial</v>
      </c>
      <c r="K4725" s="70">
        <f t="shared" si="73"/>
        <v>5.7162190463774715E-2</v>
      </c>
    </row>
    <row r="4726" spans="1:11" x14ac:dyDescent="0.25">
      <c r="A4726" s="65">
        <v>44470</v>
      </c>
      <c r="B4726" s="66" t="s">
        <v>142</v>
      </c>
      <c r="C4726" s="66" t="s">
        <v>137</v>
      </c>
      <c r="D4726" s="67">
        <v>2183965.0699999998</v>
      </c>
      <c r="E4726" s="66">
        <v>1.1705000000000001</v>
      </c>
      <c r="F4726" s="67">
        <v>2556331.1144349999</v>
      </c>
      <c r="G4726" s="66" t="s">
        <v>86</v>
      </c>
      <c r="H4726" s="68">
        <v>8.86599020506239E-5</v>
      </c>
      <c r="I4726" s="87">
        <v>226.644066214769</v>
      </c>
      <c r="J4726" s="69" t="str">
        <f>_xlfn.XLOOKUP(SimpleBB[[#This Row],[customer_code]],'Input  - indicative charges'!$B$13:$B$69,'Input  - indicative charges'!$E$13:$E$69)</f>
        <v>North Island generation</v>
      </c>
      <c r="K4726" s="70">
        <f t="shared" si="73"/>
        <v>209.52190929723562</v>
      </c>
    </row>
    <row r="4727" spans="1:11" x14ac:dyDescent="0.25">
      <c r="A4727" s="65">
        <v>44470</v>
      </c>
      <c r="B4727" s="66" t="s">
        <v>142</v>
      </c>
      <c r="C4727" s="66" t="s">
        <v>137</v>
      </c>
      <c r="D4727" s="67">
        <v>2183965.0699999998</v>
      </c>
      <c r="E4727" s="66">
        <v>1.1705000000000001</v>
      </c>
      <c r="F4727" s="67">
        <v>2556331.1144349999</v>
      </c>
      <c r="G4727" s="66" t="s">
        <v>88</v>
      </c>
      <c r="H4727" s="68">
        <v>8.2581580007674796E-3</v>
      </c>
      <c r="I4727" s="87">
        <v>21110.5862452822</v>
      </c>
      <c r="J4727" s="69" t="str">
        <f>_xlfn.XLOOKUP(SimpleBB[[#This Row],[customer_code]],'Input  - indicative charges'!$B$13:$B$69,'Input  - indicative charges'!$E$13:$E$69)</f>
        <v>North Island generation</v>
      </c>
      <c r="K4727" s="70">
        <f t="shared" si="73"/>
        <v>19515.756182666206</v>
      </c>
    </row>
    <row r="4728" spans="1:11" x14ac:dyDescent="0.25">
      <c r="A4728" s="65">
        <v>44470</v>
      </c>
      <c r="B4728" s="66" t="s">
        <v>142</v>
      </c>
      <c r="C4728" s="66" t="s">
        <v>137</v>
      </c>
      <c r="D4728" s="67">
        <v>2183965.0699999998</v>
      </c>
      <c r="E4728" s="66">
        <v>1.1705000000000001</v>
      </c>
      <c r="F4728" s="67">
        <v>2556331.1144349999</v>
      </c>
      <c r="G4728" s="66" t="s">
        <v>90</v>
      </c>
      <c r="H4728" s="68">
        <v>7.1944799636927605E-4</v>
      </c>
      <c r="I4728" s="87">
        <v>1839.1472983367</v>
      </c>
      <c r="J4728" s="69" t="str">
        <f>_xlfn.XLOOKUP(SimpleBB[[#This Row],[customer_code]],'Input  - indicative charges'!$B$13:$B$69,'Input  - indicative charges'!$E$13:$E$69)</f>
        <v>Upper South Island distributor</v>
      </c>
      <c r="K4728" s="70">
        <f t="shared" si="73"/>
        <v>1700.206230244768</v>
      </c>
    </row>
    <row r="4729" spans="1:11" x14ac:dyDescent="0.25">
      <c r="A4729" s="65">
        <v>44470</v>
      </c>
      <c r="B4729" s="66" t="s">
        <v>142</v>
      </c>
      <c r="C4729" s="66" t="s">
        <v>137</v>
      </c>
      <c r="D4729" s="67">
        <v>2183965.0699999998</v>
      </c>
      <c r="E4729" s="66">
        <v>1.1705000000000001</v>
      </c>
      <c r="F4729" s="67">
        <v>2556331.1144349999</v>
      </c>
      <c r="G4729" s="66" t="s">
        <v>92</v>
      </c>
      <c r="H4729" s="68">
        <v>6.7224250682235893E-5</v>
      </c>
      <c r="I4729" s="87">
        <v>171.847443663577</v>
      </c>
      <c r="J4729" s="69" t="str">
        <f>_xlfn.XLOOKUP(SimpleBB[[#This Row],[customer_code]],'Input  - indicative charges'!$B$13:$B$69,'Input  - indicative charges'!$E$13:$E$69)</f>
        <v>North Island generation</v>
      </c>
      <c r="K4729" s="70">
        <f t="shared" si="73"/>
        <v>158.86497760820492</v>
      </c>
    </row>
    <row r="4730" spans="1:11" x14ac:dyDescent="0.25">
      <c r="A4730" s="65">
        <v>44470</v>
      </c>
      <c r="B4730" s="66" t="s">
        <v>142</v>
      </c>
      <c r="C4730" s="66" t="s">
        <v>137</v>
      </c>
      <c r="D4730" s="67">
        <v>2183965.0699999998</v>
      </c>
      <c r="E4730" s="66">
        <v>1.1705000000000001</v>
      </c>
      <c r="F4730" s="67">
        <v>2556331.1144349999</v>
      </c>
      <c r="G4730" s="66" t="s">
        <v>94</v>
      </c>
      <c r="H4730" s="68">
        <v>3.7137813795031101E-4</v>
      </c>
      <c r="I4730" s="87">
        <v>949.365489263315</v>
      </c>
      <c r="J4730" s="69" t="str">
        <f>_xlfn.XLOOKUP(SimpleBB[[#This Row],[customer_code]],'Input  - indicative charges'!$B$13:$B$69,'Input  - indicative charges'!$E$13:$E$69)</f>
        <v>North Island generation</v>
      </c>
      <c r="K4730" s="70">
        <f t="shared" si="73"/>
        <v>877.64428715668748</v>
      </c>
    </row>
    <row r="4731" spans="1:11" x14ac:dyDescent="0.25">
      <c r="A4731" s="65">
        <v>44470</v>
      </c>
      <c r="B4731" s="66" t="s">
        <v>142</v>
      </c>
      <c r="C4731" s="66" t="s">
        <v>137</v>
      </c>
      <c r="D4731" s="67">
        <v>2183965.0699999998</v>
      </c>
      <c r="E4731" s="66">
        <v>1.1705000000000001</v>
      </c>
      <c r="F4731" s="67">
        <v>2556331.1144349999</v>
      </c>
      <c r="G4731" s="66" t="s">
        <v>96</v>
      </c>
      <c r="H4731" s="68">
        <v>4.6000539177353901E-3</v>
      </c>
      <c r="I4731" s="87">
        <v>11759.2609579856</v>
      </c>
      <c r="J4731" s="69" t="str">
        <f>_xlfn.XLOOKUP(SimpleBB[[#This Row],[customer_code]],'Input  - indicative charges'!$B$13:$B$69,'Input  - indicative charges'!$E$13:$E$69)</f>
        <v>Upper North Island distributor</v>
      </c>
      <c r="K4731" s="70">
        <f t="shared" si="73"/>
        <v>10870.890418577526</v>
      </c>
    </row>
    <row r="4732" spans="1:11" x14ac:dyDescent="0.25">
      <c r="A4732" s="65">
        <v>44470</v>
      </c>
      <c r="B4732" s="66" t="s">
        <v>142</v>
      </c>
      <c r="C4732" s="66" t="s">
        <v>137</v>
      </c>
      <c r="D4732" s="67">
        <v>2183965.0699999998</v>
      </c>
      <c r="E4732" s="66">
        <v>1.1705000000000001</v>
      </c>
      <c r="F4732" s="67">
        <v>2556331.1144349999</v>
      </c>
      <c r="G4732" s="66" t="s">
        <v>98</v>
      </c>
      <c r="H4732" s="68">
        <v>1.40459556132481E-3</v>
      </c>
      <c r="I4732" s="87">
        <v>3590.6113366119198</v>
      </c>
      <c r="J4732" s="69" t="str">
        <f>_xlfn.XLOOKUP(SimpleBB[[#This Row],[customer_code]],'Input  - indicative charges'!$B$13:$B$69,'Input  - indicative charges'!$E$13:$E$69)</f>
        <v>Major Industrial</v>
      </c>
      <c r="K4732" s="70">
        <f t="shared" si="73"/>
        <v>3319.3533603405017</v>
      </c>
    </row>
    <row r="4733" spans="1:11" x14ac:dyDescent="0.25">
      <c r="A4733" s="65">
        <v>44470</v>
      </c>
      <c r="B4733" s="66" t="s">
        <v>142</v>
      </c>
      <c r="C4733" s="66" t="s">
        <v>137</v>
      </c>
      <c r="D4733" s="67">
        <v>2183965.0699999998</v>
      </c>
      <c r="E4733" s="66">
        <v>1.1705000000000001</v>
      </c>
      <c r="F4733" s="67">
        <v>2556331.1144349999</v>
      </c>
      <c r="G4733" s="66" t="s">
        <v>100</v>
      </c>
      <c r="H4733" s="68">
        <v>3.1863445071032202E-4</v>
      </c>
      <c r="I4733" s="87">
        <v>814.53516048170195</v>
      </c>
      <c r="J4733" s="69" t="str">
        <f>_xlfn.XLOOKUP(SimpleBB[[#This Row],[customer_code]],'Input  - indicative charges'!$B$13:$B$69,'Input  - indicative charges'!$E$13:$E$69)</f>
        <v>North Island generation</v>
      </c>
      <c r="K4733" s="70">
        <f t="shared" si="73"/>
        <v>752.99991243598402</v>
      </c>
    </row>
    <row r="4734" spans="1:11" x14ac:dyDescent="0.25">
      <c r="A4734" s="65">
        <v>44470</v>
      </c>
      <c r="B4734" s="66" t="s">
        <v>142</v>
      </c>
      <c r="C4734" s="66" t="s">
        <v>137</v>
      </c>
      <c r="D4734" s="67">
        <v>2183965.0699999998</v>
      </c>
      <c r="E4734" s="66">
        <v>1.1705000000000001</v>
      </c>
      <c r="F4734" s="67">
        <v>2556331.1144349999</v>
      </c>
      <c r="G4734" s="66" t="s">
        <v>102</v>
      </c>
      <c r="H4734" s="68">
        <v>5.8788896971558098E-2</v>
      </c>
      <c r="I4734" s="87">
        <v>150283.88651170701</v>
      </c>
      <c r="J4734" s="69" t="str">
        <f>_xlfn.XLOOKUP(SimpleBB[[#This Row],[customer_code]],'Input  - indicative charges'!$B$13:$B$69,'Input  - indicative charges'!$E$13:$E$69)</f>
        <v>Lower North Island distributor</v>
      </c>
      <c r="K4734" s="70">
        <f t="shared" si="73"/>
        <v>138930.47086749657</v>
      </c>
    </row>
    <row r="4735" spans="1:11" x14ac:dyDescent="0.25">
      <c r="A4735" s="65">
        <v>44470</v>
      </c>
      <c r="B4735" s="66" t="s">
        <v>142</v>
      </c>
      <c r="C4735" s="66" t="s">
        <v>137</v>
      </c>
      <c r="D4735" s="67">
        <v>2183965.0699999998</v>
      </c>
      <c r="E4735" s="66">
        <v>1.1705000000000001</v>
      </c>
      <c r="F4735" s="67">
        <v>2556331.1144349999</v>
      </c>
      <c r="G4735" s="66" t="s">
        <v>104</v>
      </c>
      <c r="H4735" s="68">
        <v>2.9920339214692199E-2</v>
      </c>
      <c r="I4735" s="87">
        <v>76486.294088967305</v>
      </c>
      <c r="J4735" s="69" t="str">
        <f>_xlfn.XLOOKUP(SimpleBB[[#This Row],[customer_code]],'Input  - indicative charges'!$B$13:$B$69,'Input  - indicative charges'!$E$13:$E$69)</f>
        <v>Lower North Island distributor</v>
      </c>
      <c r="K4735" s="70">
        <f t="shared" si="73"/>
        <v>70708.025320214671</v>
      </c>
    </row>
    <row r="4736" spans="1:11" x14ac:dyDescent="0.25">
      <c r="A4736" s="65">
        <v>44470</v>
      </c>
      <c r="B4736" s="66" t="s">
        <v>142</v>
      </c>
      <c r="C4736" s="66" t="s">
        <v>137</v>
      </c>
      <c r="D4736" s="67">
        <v>2183965.0699999998</v>
      </c>
      <c r="E4736" s="66">
        <v>1.1705000000000001</v>
      </c>
      <c r="F4736" s="67">
        <v>2556331.1144349999</v>
      </c>
      <c r="G4736" s="66" t="s">
        <v>106</v>
      </c>
      <c r="H4736" s="68">
        <v>0.28774625786116698</v>
      </c>
      <c r="I4736" s="87">
        <v>735574.71203273803</v>
      </c>
      <c r="J4736" s="69" t="str">
        <f>_xlfn.XLOOKUP(SimpleBB[[#This Row],[customer_code]],'Input  - indicative charges'!$B$13:$B$69,'Input  - indicative charges'!$E$13:$E$69)</f>
        <v>Upper North Island distributor</v>
      </c>
      <c r="K4736" s="70">
        <f t="shared" si="73"/>
        <v>680004.64635954611</v>
      </c>
    </row>
    <row r="4737" spans="1:11" x14ac:dyDescent="0.25">
      <c r="A4737" s="65">
        <v>44470</v>
      </c>
      <c r="B4737" s="66" t="s">
        <v>142</v>
      </c>
      <c r="C4737" s="66" t="s">
        <v>137</v>
      </c>
      <c r="D4737" s="67">
        <v>2183965.0699999998</v>
      </c>
      <c r="E4737" s="66">
        <v>1.1705000000000001</v>
      </c>
      <c r="F4737" s="67">
        <v>2556331.1144349999</v>
      </c>
      <c r="G4737" s="66" t="s">
        <v>108</v>
      </c>
      <c r="H4737" s="68">
        <v>7.8882089500741399E-3</v>
      </c>
      <c r="I4737" s="87">
        <v>20164.873976239101</v>
      </c>
      <c r="J4737" s="69" t="str">
        <f>_xlfn.XLOOKUP(SimpleBB[[#This Row],[customer_code]],'Input  - indicative charges'!$B$13:$B$69,'Input  - indicative charges'!$E$13:$E$69)</f>
        <v>Lower North Island distributor</v>
      </c>
      <c r="K4737" s="70">
        <f t="shared" si="73"/>
        <v>18641.489127873934</v>
      </c>
    </row>
    <row r="4738" spans="1:11" x14ac:dyDescent="0.25">
      <c r="A4738" s="65">
        <v>44470</v>
      </c>
      <c r="B4738" s="66" t="s">
        <v>142</v>
      </c>
      <c r="C4738" s="66" t="s">
        <v>137</v>
      </c>
      <c r="D4738" s="67">
        <v>2183965.0699999998</v>
      </c>
      <c r="E4738" s="66">
        <v>1.1705000000000001</v>
      </c>
      <c r="F4738" s="67">
        <v>2556331.1144349999</v>
      </c>
      <c r="G4738" s="66" t="s">
        <v>110</v>
      </c>
      <c r="H4738" s="68">
        <v>3.4694518253102998E-4</v>
      </c>
      <c r="I4738" s="87">
        <v>886.906765107404</v>
      </c>
      <c r="J4738" s="69" t="str">
        <f>_xlfn.XLOOKUP(SimpleBB[[#This Row],[customer_code]],'Input  - indicative charges'!$B$13:$B$69,'Input  - indicative charges'!$E$13:$E$69)</f>
        <v>Lower South Island distributor</v>
      </c>
      <c r="K4738" s="70">
        <f t="shared" si="73"/>
        <v>819.90409851651782</v>
      </c>
    </row>
    <row r="4739" spans="1:11" x14ac:dyDescent="0.25">
      <c r="A4739" s="65">
        <v>44470</v>
      </c>
      <c r="B4739" s="66" t="s">
        <v>142</v>
      </c>
      <c r="C4739" s="66" t="s">
        <v>137</v>
      </c>
      <c r="D4739" s="67">
        <v>2183965.0699999998</v>
      </c>
      <c r="E4739" s="66">
        <v>1.1705000000000001</v>
      </c>
      <c r="F4739" s="67">
        <v>2556331.1144349999</v>
      </c>
      <c r="G4739" s="66" t="s">
        <v>112</v>
      </c>
      <c r="H4739" s="68">
        <v>6.8219566093296602E-3</v>
      </c>
      <c r="I4739" s="87">
        <v>17439.179941754901</v>
      </c>
      <c r="J4739" s="69" t="str">
        <f>_xlfn.XLOOKUP(SimpleBB[[#This Row],[customer_code]],'Input  - indicative charges'!$B$13:$B$69,'Input  - indicative charges'!$E$13:$E$69)</f>
        <v>North Island generation</v>
      </c>
      <c r="K4739" s="70">
        <f t="shared" si="73"/>
        <v>16121.711629159077</v>
      </c>
    </row>
    <row r="4740" spans="1:11" x14ac:dyDescent="0.25">
      <c r="A4740" s="65">
        <v>44470</v>
      </c>
      <c r="B4740" s="66" t="s">
        <v>142</v>
      </c>
      <c r="C4740" s="66" t="s">
        <v>137</v>
      </c>
      <c r="D4740" s="67">
        <v>2183965.0699999998</v>
      </c>
      <c r="E4740" s="66">
        <v>1.1705000000000001</v>
      </c>
      <c r="F4740" s="67">
        <v>2556331.1144349999</v>
      </c>
      <c r="G4740" s="66" t="s">
        <v>114</v>
      </c>
      <c r="H4740" s="68">
        <v>3.2606026206869601E-2</v>
      </c>
      <c r="I4740" s="87">
        <v>83351.799310703806</v>
      </c>
      <c r="J4740" s="69" t="str">
        <f>_xlfn.XLOOKUP(SimpleBB[[#This Row],[customer_code]],'Input  - indicative charges'!$B$13:$B$69,'Input  - indicative charges'!$E$13:$E$69)</f>
        <v>Lower North Island distributor</v>
      </c>
      <c r="K4740" s="70">
        <f t="shared" si="73"/>
        <v>77054.86592527719</v>
      </c>
    </row>
    <row r="4741" spans="1:11" x14ac:dyDescent="0.25">
      <c r="A4741" s="65">
        <v>44470</v>
      </c>
      <c r="B4741" s="66" t="s">
        <v>142</v>
      </c>
      <c r="C4741" s="66" t="s">
        <v>137</v>
      </c>
      <c r="D4741" s="67">
        <v>2183965.0699999998</v>
      </c>
      <c r="E4741" s="66">
        <v>1.1705000000000001</v>
      </c>
      <c r="F4741" s="67">
        <v>2556331.1144349999</v>
      </c>
      <c r="G4741" s="66" t="s">
        <v>116</v>
      </c>
      <c r="H4741" s="68">
        <v>7.6757520293303204E-3</v>
      </c>
      <c r="I4741" s="87">
        <v>19621.763739264701</v>
      </c>
      <c r="J4741" s="69" t="str">
        <f>_xlfn.XLOOKUP(SimpleBB[[#This Row],[customer_code]],'Input  - indicative charges'!$B$13:$B$69,'Input  - indicative charges'!$E$13:$E$69)</f>
        <v>Major Industrial</v>
      </c>
      <c r="K4741" s="70">
        <f t="shared" si="73"/>
        <v>18139.408946776584</v>
      </c>
    </row>
    <row r="4742" spans="1:11" x14ac:dyDescent="0.25">
      <c r="A4742" s="65">
        <v>44470</v>
      </c>
      <c r="B4742" s="66" t="s">
        <v>142</v>
      </c>
      <c r="C4742" s="66" t="s">
        <v>137</v>
      </c>
      <c r="D4742" s="67">
        <v>2183965.0699999998</v>
      </c>
      <c r="E4742" s="66">
        <v>1.1705000000000001</v>
      </c>
      <c r="F4742" s="67">
        <v>2556331.1144349999</v>
      </c>
      <c r="G4742" s="66" t="s">
        <v>118</v>
      </c>
      <c r="H4742" s="68">
        <v>1.44759720231798E-4</v>
      </c>
      <c r="I4742" s="87">
        <v>370.05377694545302</v>
      </c>
      <c r="J4742" s="69" t="str">
        <f>_xlfn.XLOOKUP(SimpleBB[[#This Row],[customer_code]],'Input  - indicative charges'!$B$13:$B$69,'Input  - indicative charges'!$E$13:$E$69)</f>
        <v>Upper South Island distributor</v>
      </c>
      <c r="K4742" s="70">
        <f t="shared" si="73"/>
        <v>342.09752403044484</v>
      </c>
    </row>
    <row r="4743" spans="1:11" x14ac:dyDescent="0.25">
      <c r="A4743" s="65">
        <v>44470</v>
      </c>
      <c r="B4743" s="66" t="s">
        <v>142</v>
      </c>
      <c r="C4743" s="66" t="s">
        <v>137</v>
      </c>
      <c r="D4743" s="67">
        <v>2183965.0699999998</v>
      </c>
      <c r="E4743" s="66">
        <v>1.1705000000000001</v>
      </c>
      <c r="F4743" s="67">
        <v>2556331.1144349999</v>
      </c>
      <c r="G4743" s="66" t="s">
        <v>120</v>
      </c>
      <c r="H4743" s="68">
        <v>5.0919689726325696E-3</v>
      </c>
      <c r="I4743" s="87">
        <v>13016.758718478201</v>
      </c>
      <c r="J4743" s="69" t="str">
        <f>_xlfn.XLOOKUP(SimpleBB[[#This Row],[customer_code]],'Input  - indicative charges'!$B$13:$B$69,'Input  - indicative charges'!$E$13:$E$69)</f>
        <v>Lower North Island distributor</v>
      </c>
      <c r="K4743" s="70">
        <f t="shared" si="73"/>
        <v>12033.388674612781</v>
      </c>
    </row>
    <row r="4744" spans="1:11" x14ac:dyDescent="0.25">
      <c r="A4744" s="65">
        <v>44470</v>
      </c>
      <c r="B4744" s="66" t="s">
        <v>142</v>
      </c>
      <c r="C4744" s="66" t="s">
        <v>137</v>
      </c>
      <c r="D4744" s="67">
        <v>2183965.0699999998</v>
      </c>
      <c r="E4744" s="66">
        <v>1.1705000000000001</v>
      </c>
      <c r="F4744" s="67">
        <v>2556331.1144349999</v>
      </c>
      <c r="G4744" s="66" t="s">
        <v>241</v>
      </c>
      <c r="H4744" s="68">
        <v>7.5165719332782096E-4</v>
      </c>
      <c r="I4744" s="87">
        <v>1921.4846706927899</v>
      </c>
      <c r="J4744" s="69" t="str">
        <f>_xlfn.XLOOKUP(SimpleBB[[#This Row],[customer_code]],'Input  - indicative charges'!$B$13:$B$69,'Input  - indicative charges'!$E$13:$E$69)</f>
        <v>North Island generation</v>
      </c>
      <c r="K4744" s="70">
        <f t="shared" si="73"/>
        <v>1776.3233055809376</v>
      </c>
    </row>
    <row r="4745" spans="1:11" x14ac:dyDescent="0.25">
      <c r="A4745" s="65">
        <v>44501</v>
      </c>
      <c r="B4745" s="66" t="s">
        <v>142</v>
      </c>
      <c r="C4745" s="66" t="s">
        <v>137</v>
      </c>
      <c r="D4745" s="67">
        <v>2113378.9500000002</v>
      </c>
      <c r="E4745" s="66">
        <v>1.2881</v>
      </c>
      <c r="F4745" s="67">
        <v>2722243.4254950001</v>
      </c>
      <c r="G4745" s="66" t="s">
        <v>8</v>
      </c>
      <c r="H4745" s="68">
        <v>9.0428684636744403E-4</v>
      </c>
      <c r="I4745" s="87">
        <v>2461.6889222853802</v>
      </c>
      <c r="J4745" s="69" t="str">
        <f>_xlfn.XLOOKUP(SimpleBB[[#This Row],[customer_code]],'Input  - indicative charges'!$B$13:$B$69,'Input  - indicative charges'!$E$13:$E$69)</f>
        <v>Lower South Island distributor</v>
      </c>
      <c r="K4745" s="70">
        <f t="shared" si="73"/>
        <v>2275.7170382053314</v>
      </c>
    </row>
    <row r="4746" spans="1:11" x14ac:dyDescent="0.25">
      <c r="A4746" s="65">
        <v>44501</v>
      </c>
      <c r="B4746" s="66" t="s">
        <v>142</v>
      </c>
      <c r="C4746" s="66" t="s">
        <v>137</v>
      </c>
      <c r="D4746" s="67">
        <v>2113378.9500000002</v>
      </c>
      <c r="E4746" s="66">
        <v>1.2881</v>
      </c>
      <c r="F4746" s="67">
        <v>2722243.4254950001</v>
      </c>
      <c r="G4746" s="66" t="s">
        <v>10</v>
      </c>
      <c r="H4746" s="68">
        <v>3.84575922605934E-5</v>
      </c>
      <c r="I4746" s="87">
        <v>104.690927691767</v>
      </c>
      <c r="J4746" s="69" t="str">
        <f>_xlfn.XLOOKUP(SimpleBB[[#This Row],[customer_code]],'Input  - indicative charges'!$B$13:$B$69,'Input  - indicative charges'!$E$13:$E$69)</f>
        <v>Upper South Island distributor</v>
      </c>
      <c r="K4746" s="70">
        <f t="shared" si="73"/>
        <v>96.78189869437</v>
      </c>
    </row>
    <row r="4747" spans="1:11" x14ac:dyDescent="0.25">
      <c r="A4747" s="65">
        <v>44501</v>
      </c>
      <c r="B4747" s="66" t="s">
        <v>142</v>
      </c>
      <c r="C4747" s="66" t="s">
        <v>137</v>
      </c>
      <c r="D4747" s="67">
        <v>2113378.9500000002</v>
      </c>
      <c r="E4747" s="66">
        <v>1.2881</v>
      </c>
      <c r="F4747" s="67">
        <v>2722243.4254950001</v>
      </c>
      <c r="G4747" s="66" t="s">
        <v>12</v>
      </c>
      <c r="H4747" s="68">
        <v>1.5879800737162899E-3</v>
      </c>
      <c r="I4747" s="87">
        <v>4322.8683154912496</v>
      </c>
      <c r="J4747" s="69" t="str">
        <f>_xlfn.XLOOKUP(SimpleBB[[#This Row],[customer_code]],'Input  - indicative charges'!$B$13:$B$69,'Input  - indicative charges'!$E$13:$E$69)</f>
        <v>Lower North Island distributor</v>
      </c>
      <c r="K4747" s="70">
        <f t="shared" si="73"/>
        <v>3996.2909165421165</v>
      </c>
    </row>
    <row r="4748" spans="1:11" x14ac:dyDescent="0.25">
      <c r="A4748" s="65">
        <v>44501</v>
      </c>
      <c r="B4748" s="66" t="s">
        <v>142</v>
      </c>
      <c r="C4748" s="66" t="s">
        <v>137</v>
      </c>
      <c r="D4748" s="67">
        <v>2113378.9500000002</v>
      </c>
      <c r="E4748" s="66">
        <v>1.2881</v>
      </c>
      <c r="F4748" s="67">
        <v>2722243.4254950001</v>
      </c>
      <c r="G4748" s="66" t="s">
        <v>14</v>
      </c>
      <c r="H4748" s="68">
        <v>1.29034764144216E-2</v>
      </c>
      <c r="I4748" s="87">
        <v>35126.403835188998</v>
      </c>
      <c r="J4748" s="69" t="str">
        <f>_xlfn.XLOOKUP(SimpleBB[[#This Row],[customer_code]],'Input  - indicative charges'!$B$13:$B$69,'Input  - indicative charges'!$E$13:$E$69)</f>
        <v>Upper North Island distributor</v>
      </c>
      <c r="K4748" s="70">
        <f t="shared" si="73"/>
        <v>32472.72836748527</v>
      </c>
    </row>
    <row r="4749" spans="1:11" x14ac:dyDescent="0.25">
      <c r="A4749" s="65">
        <v>44501</v>
      </c>
      <c r="B4749" s="66" t="s">
        <v>142</v>
      </c>
      <c r="C4749" s="66" t="s">
        <v>137</v>
      </c>
      <c r="D4749" s="67">
        <v>2113378.9500000002</v>
      </c>
      <c r="E4749" s="66">
        <v>1.2881</v>
      </c>
      <c r="F4749" s="67">
        <v>2722243.4254950001</v>
      </c>
      <c r="G4749" s="66" t="s">
        <v>16</v>
      </c>
      <c r="H4749" s="68">
        <v>9.1018958342133194E-2</v>
      </c>
      <c r="I4749" s="87">
        <v>247775.760942275</v>
      </c>
      <c r="J4749" s="69" t="str">
        <f>_xlfn.XLOOKUP(SimpleBB[[#This Row],[customer_code]],'Input  - indicative charges'!$B$13:$B$69,'Input  - indicative charges'!$E$13:$E$69)</f>
        <v>South Island generation</v>
      </c>
      <c r="K4749" s="70">
        <f t="shared" si="73"/>
        <v>229057.17929101438</v>
      </c>
    </row>
    <row r="4750" spans="1:11" x14ac:dyDescent="0.25">
      <c r="A4750" s="65">
        <v>44501</v>
      </c>
      <c r="B4750" s="66" t="s">
        <v>142</v>
      </c>
      <c r="C4750" s="66" t="s">
        <v>137</v>
      </c>
      <c r="D4750" s="67">
        <v>2113378.9500000002</v>
      </c>
      <c r="E4750" s="66">
        <v>1.2881</v>
      </c>
      <c r="F4750" s="67">
        <v>2722243.4254950001</v>
      </c>
      <c r="G4750" s="66" t="s">
        <v>19</v>
      </c>
      <c r="H4750" s="68">
        <v>8.3744483570138896E-4</v>
      </c>
      <c r="I4750" s="87">
        <v>2279.72869820284</v>
      </c>
      <c r="J4750" s="69" t="str">
        <f>_xlfn.XLOOKUP(SimpleBB[[#This Row],[customer_code]],'Input  - indicative charges'!$B$13:$B$69,'Input  - indicative charges'!$E$13:$E$69)</f>
        <v>Lower South Island distributor</v>
      </c>
      <c r="K4750" s="70">
        <f t="shared" ref="K4750:K4813" si="74">I4750*$L$9</f>
        <v>2107.5032649411351</v>
      </c>
    </row>
    <row r="4751" spans="1:11" x14ac:dyDescent="0.25">
      <c r="A4751" s="65">
        <v>44501</v>
      </c>
      <c r="B4751" s="66" t="s">
        <v>142</v>
      </c>
      <c r="C4751" s="66" t="s">
        <v>137</v>
      </c>
      <c r="D4751" s="67">
        <v>2113378.9500000002</v>
      </c>
      <c r="E4751" s="66">
        <v>1.2881</v>
      </c>
      <c r="F4751" s="67">
        <v>2722243.4254950001</v>
      </c>
      <c r="G4751" s="66" t="s">
        <v>21</v>
      </c>
      <c r="H4751" s="68">
        <v>5.6554959299107599E-4</v>
      </c>
      <c r="I4751" s="87">
        <v>1539.56366131133</v>
      </c>
      <c r="J4751" s="69" t="str">
        <f>_xlfn.XLOOKUP(SimpleBB[[#This Row],[customer_code]],'Input  - indicative charges'!$B$13:$B$69,'Input  - indicative charges'!$E$13:$E$69)</f>
        <v>Upper South Island distributor</v>
      </c>
      <c r="K4751" s="70">
        <f t="shared" si="74"/>
        <v>1423.2550765168562</v>
      </c>
    </row>
    <row r="4752" spans="1:11" x14ac:dyDescent="0.25">
      <c r="A4752" s="65">
        <v>44501</v>
      </c>
      <c r="B4752" s="66" t="s">
        <v>142</v>
      </c>
      <c r="C4752" s="66" t="s">
        <v>137</v>
      </c>
      <c r="D4752" s="67">
        <v>2113378.9500000002</v>
      </c>
      <c r="E4752" s="66">
        <v>1.2881</v>
      </c>
      <c r="F4752" s="67">
        <v>2722243.4254950001</v>
      </c>
      <c r="G4752" s="66" t="s">
        <v>23</v>
      </c>
      <c r="H4752" s="68">
        <v>5.2813562326914799E-3</v>
      </c>
      <c r="I4752" s="87">
        <v>14377.137282141401</v>
      </c>
      <c r="J4752" s="69" t="str">
        <f>_xlfn.XLOOKUP(SimpleBB[[#This Row],[customer_code]],'Input  - indicative charges'!$B$13:$B$69,'Input  - indicative charges'!$E$13:$E$69)</f>
        <v>Lower North Island distributor</v>
      </c>
      <c r="K4752" s="70">
        <f t="shared" si="74"/>
        <v>13290.995453321251</v>
      </c>
    </row>
    <row r="4753" spans="1:11" x14ac:dyDescent="0.25">
      <c r="A4753" s="65">
        <v>44501</v>
      </c>
      <c r="B4753" s="66" t="s">
        <v>142</v>
      </c>
      <c r="C4753" s="66" t="s">
        <v>137</v>
      </c>
      <c r="D4753" s="67">
        <v>2113378.9500000002</v>
      </c>
      <c r="E4753" s="66">
        <v>1.2881</v>
      </c>
      <c r="F4753" s="67">
        <v>2722243.4254950001</v>
      </c>
      <c r="G4753" s="66" t="s">
        <v>25</v>
      </c>
      <c r="H4753" s="68">
        <v>0.114186482893933</v>
      </c>
      <c r="I4753" s="87">
        <v>310843.40233840898</v>
      </c>
      <c r="J4753" s="69" t="str">
        <f>_xlfn.XLOOKUP(SimpleBB[[#This Row],[customer_code]],'Input  - indicative charges'!$B$13:$B$69,'Input  - indicative charges'!$E$13:$E$69)</f>
        <v>North Island generation</v>
      </c>
      <c r="K4753" s="70">
        <f t="shared" si="74"/>
        <v>287360.2836293811</v>
      </c>
    </row>
    <row r="4754" spans="1:11" x14ac:dyDescent="0.25">
      <c r="A4754" s="65">
        <v>44501</v>
      </c>
      <c r="B4754" s="66" t="s">
        <v>142</v>
      </c>
      <c r="C4754" s="66" t="s">
        <v>137</v>
      </c>
      <c r="D4754" s="67">
        <v>2113378.9500000002</v>
      </c>
      <c r="E4754" s="66">
        <v>1.2881</v>
      </c>
      <c r="F4754" s="67">
        <v>2722243.4254950001</v>
      </c>
      <c r="G4754" s="66" t="s">
        <v>27</v>
      </c>
      <c r="H4754" s="68">
        <v>9.7868889869230005E-3</v>
      </c>
      <c r="I4754" s="87">
        <v>26642.2942007005</v>
      </c>
      <c r="J4754" s="69" t="str">
        <f>_xlfn.XLOOKUP(SimpleBB[[#This Row],[customer_code]],'Input  - indicative charges'!$B$13:$B$69,'Input  - indicative charges'!$E$13:$E$69)</f>
        <v>Lower North Island distributor</v>
      </c>
      <c r="K4754" s="70">
        <f t="shared" si="74"/>
        <v>24629.563183444523</v>
      </c>
    </row>
    <row r="4755" spans="1:11" x14ac:dyDescent="0.25">
      <c r="A4755" s="65">
        <v>44501</v>
      </c>
      <c r="B4755" s="66" t="s">
        <v>142</v>
      </c>
      <c r="C4755" s="66" t="s">
        <v>137</v>
      </c>
      <c r="D4755" s="67">
        <v>2113378.9500000002</v>
      </c>
      <c r="E4755" s="66">
        <v>1.2881</v>
      </c>
      <c r="F4755" s="67">
        <v>2722243.4254950001</v>
      </c>
      <c r="G4755" s="66" t="s">
        <v>29</v>
      </c>
      <c r="H4755" s="68">
        <v>1.04362399053477E-2</v>
      </c>
      <c r="I4755" s="87">
        <v>28409.985469221399</v>
      </c>
      <c r="J4755" s="69" t="str">
        <f>_xlfn.XLOOKUP(SimpleBB[[#This Row],[customer_code]],'Input  - indicative charges'!$B$13:$B$69,'Input  - indicative charges'!$E$13:$E$69)</f>
        <v>Lower North Island distributor</v>
      </c>
      <c r="K4755" s="70">
        <f t="shared" si="74"/>
        <v>26263.711633982763</v>
      </c>
    </row>
    <row r="4756" spans="1:11" x14ac:dyDescent="0.25">
      <c r="A4756" s="65">
        <v>44501</v>
      </c>
      <c r="B4756" s="66" t="s">
        <v>142</v>
      </c>
      <c r="C4756" s="66" t="s">
        <v>137</v>
      </c>
      <c r="D4756" s="67">
        <v>2113378.9500000002</v>
      </c>
      <c r="E4756" s="66">
        <v>1.2881</v>
      </c>
      <c r="F4756" s="67">
        <v>2722243.4254950001</v>
      </c>
      <c r="G4756" s="66" t="s">
        <v>31</v>
      </c>
      <c r="H4756" s="68">
        <v>8.8402135565393897E-5</v>
      </c>
      <c r="I4756" s="87">
        <v>240.652132342611</v>
      </c>
      <c r="J4756" s="69" t="str">
        <f>_xlfn.XLOOKUP(SimpleBB[[#This Row],[customer_code]],'Input  - indicative charges'!$B$13:$B$69,'Input  - indicative charges'!$E$13:$E$69)</f>
        <v>Major Industrial</v>
      </c>
      <c r="K4756" s="70">
        <f t="shared" si="74"/>
        <v>222.47171561550991</v>
      </c>
    </row>
    <row r="4757" spans="1:11" x14ac:dyDescent="0.25">
      <c r="A4757" s="65">
        <v>44501</v>
      </c>
      <c r="B4757" s="66" t="s">
        <v>142</v>
      </c>
      <c r="C4757" s="66" t="s">
        <v>137</v>
      </c>
      <c r="D4757" s="67">
        <v>2113378.9500000002</v>
      </c>
      <c r="E4757" s="66">
        <v>1.2881</v>
      </c>
      <c r="F4757" s="67">
        <v>2722243.4254950001</v>
      </c>
      <c r="G4757" s="66" t="s">
        <v>34</v>
      </c>
      <c r="H4757" s="68">
        <v>8.5004920574148805E-4</v>
      </c>
      <c r="I4757" s="87">
        <v>2314.0408616770101</v>
      </c>
      <c r="J4757" s="69" t="str">
        <f>_xlfn.XLOOKUP(SimpleBB[[#This Row],[customer_code]],'Input  - indicative charges'!$B$13:$B$69,'Input  - indicative charges'!$E$13:$E$69)</f>
        <v>Major Industrial</v>
      </c>
      <c r="K4757" s="70">
        <f t="shared" si="74"/>
        <v>2139.2232659245915</v>
      </c>
    </row>
    <row r="4758" spans="1:11" x14ac:dyDescent="0.25">
      <c r="A4758" s="65">
        <v>44501</v>
      </c>
      <c r="B4758" s="66" t="s">
        <v>142</v>
      </c>
      <c r="C4758" s="66" t="s">
        <v>137</v>
      </c>
      <c r="D4758" s="67">
        <v>2113378.9500000002</v>
      </c>
      <c r="E4758" s="66">
        <v>1.2881</v>
      </c>
      <c r="F4758" s="67">
        <v>2722243.4254950001</v>
      </c>
      <c r="G4758" s="66" t="s">
        <v>36</v>
      </c>
      <c r="H4758" s="68">
        <v>3.79087529187327E-4</v>
      </c>
      <c r="I4758" s="87">
        <v>1031.9685340173401</v>
      </c>
      <c r="J4758" s="69" t="str">
        <f>_xlfn.XLOOKUP(SimpleBB[[#This Row],[customer_code]],'Input  - indicative charges'!$B$13:$B$69,'Input  - indicative charges'!$E$13:$E$69)</f>
        <v>Upper South Island distributor</v>
      </c>
      <c r="K4758" s="70">
        <f t="shared" si="74"/>
        <v>954.00696428156743</v>
      </c>
    </row>
    <row r="4759" spans="1:11" x14ac:dyDescent="0.25">
      <c r="A4759" s="65">
        <v>44501</v>
      </c>
      <c r="B4759" s="66" t="s">
        <v>142</v>
      </c>
      <c r="C4759" s="66" t="s">
        <v>137</v>
      </c>
      <c r="D4759" s="67">
        <v>2113378.9500000002</v>
      </c>
      <c r="E4759" s="66">
        <v>1.2881</v>
      </c>
      <c r="F4759" s="67">
        <v>2722243.4254950001</v>
      </c>
      <c r="G4759" s="66" t="s">
        <v>38</v>
      </c>
      <c r="H4759" s="68">
        <v>1.3402228724271E-4</v>
      </c>
      <c r="I4759" s="87">
        <v>364.84129031626998</v>
      </c>
      <c r="J4759" s="69" t="str">
        <f>_xlfn.XLOOKUP(SimpleBB[[#This Row],[customer_code]],'Input  - indicative charges'!$B$13:$B$69,'Input  - indicative charges'!$E$13:$E$69)</f>
        <v>North Island generation</v>
      </c>
      <c r="K4759" s="70">
        <f t="shared" si="74"/>
        <v>337.27882231469891</v>
      </c>
    </row>
    <row r="4760" spans="1:11" x14ac:dyDescent="0.25">
      <c r="A4760" s="65">
        <v>44501</v>
      </c>
      <c r="B4760" s="66" t="s">
        <v>142</v>
      </c>
      <c r="C4760" s="66" t="s">
        <v>137</v>
      </c>
      <c r="D4760" s="67">
        <v>2113378.9500000002</v>
      </c>
      <c r="E4760" s="66">
        <v>1.2881</v>
      </c>
      <c r="F4760" s="67">
        <v>2722243.4254950001</v>
      </c>
      <c r="G4760" s="66" t="s">
        <v>40</v>
      </c>
      <c r="H4760" s="68">
        <v>1.7005525425356998E-5</v>
      </c>
      <c r="I4760" s="87">
        <v>46.293179786266201</v>
      </c>
      <c r="J4760" s="69" t="str">
        <f>_xlfn.XLOOKUP(SimpleBB[[#This Row],[customer_code]],'Input  - indicative charges'!$B$13:$B$69,'Input  - indicative charges'!$E$13:$E$69)</f>
        <v>North Island generation</v>
      </c>
      <c r="K4760" s="70">
        <f t="shared" si="74"/>
        <v>42.795893924120904</v>
      </c>
    </row>
    <row r="4761" spans="1:11" x14ac:dyDescent="0.25">
      <c r="A4761" s="65">
        <v>44501</v>
      </c>
      <c r="B4761" s="66" t="s">
        <v>142</v>
      </c>
      <c r="C4761" s="66" t="s">
        <v>137</v>
      </c>
      <c r="D4761" s="67">
        <v>2113378.9500000002</v>
      </c>
      <c r="E4761" s="66">
        <v>1.2881</v>
      </c>
      <c r="F4761" s="67">
        <v>2722243.4254950001</v>
      </c>
      <c r="G4761" s="66" t="s">
        <v>42</v>
      </c>
      <c r="H4761" s="68">
        <v>4.1773505296683E-2</v>
      </c>
      <c r="I4761" s="87">
        <v>113717.650153775</v>
      </c>
      <c r="J4761" s="69" t="str">
        <f>_xlfn.XLOOKUP(SimpleBB[[#This Row],[customer_code]],'Input  - indicative charges'!$B$13:$B$69,'Input  - indicative charges'!$E$13:$E$69)</f>
        <v>South Island generation</v>
      </c>
      <c r="K4761" s="70">
        <f t="shared" si="74"/>
        <v>105126.68422757676</v>
      </c>
    </row>
    <row r="4762" spans="1:11" x14ac:dyDescent="0.25">
      <c r="A4762" s="65">
        <v>44501</v>
      </c>
      <c r="B4762" s="66" t="s">
        <v>142</v>
      </c>
      <c r="C4762" s="66" t="s">
        <v>137</v>
      </c>
      <c r="D4762" s="67">
        <v>2113378.9500000002</v>
      </c>
      <c r="E4762" s="66">
        <v>1.2881</v>
      </c>
      <c r="F4762" s="67">
        <v>2722243.4254950001</v>
      </c>
      <c r="G4762" s="66" t="s">
        <v>44</v>
      </c>
      <c r="H4762" s="68">
        <v>6.5711700929042903E-4</v>
      </c>
      <c r="I4762" s="87">
        <v>1788.8324583218</v>
      </c>
      <c r="J4762" s="69" t="str">
        <f>_xlfn.XLOOKUP(SimpleBB[[#This Row],[customer_code]],'Input  - indicative charges'!$B$13:$B$69,'Input  - indicative charges'!$E$13:$E$69)</f>
        <v>Major Industrial</v>
      </c>
      <c r="K4762" s="70">
        <f t="shared" si="74"/>
        <v>1653.6924982862306</v>
      </c>
    </row>
    <row r="4763" spans="1:11" x14ac:dyDescent="0.25">
      <c r="A4763" s="65">
        <v>44501</v>
      </c>
      <c r="B4763" s="66" t="s">
        <v>142</v>
      </c>
      <c r="C4763" s="66" t="s">
        <v>137</v>
      </c>
      <c r="D4763" s="67">
        <v>2113378.9500000002</v>
      </c>
      <c r="E4763" s="66">
        <v>1.2881</v>
      </c>
      <c r="F4763" s="67">
        <v>2722243.4254950001</v>
      </c>
      <c r="G4763" s="66" t="s">
        <v>46</v>
      </c>
      <c r="H4763" s="68">
        <v>7.2731348525547105E-4</v>
      </c>
      <c r="I4763" s="87">
        <v>1979.92435351056</v>
      </c>
      <c r="J4763" s="69" t="str">
        <f>_xlfn.XLOOKUP(SimpleBB[[#This Row],[customer_code]],'Input  - indicative charges'!$B$13:$B$69,'Input  - indicative charges'!$E$13:$E$69)</f>
        <v>Upper South Island distributor</v>
      </c>
      <c r="K4763" s="70">
        <f t="shared" si="74"/>
        <v>1830.3480772292771</v>
      </c>
    </row>
    <row r="4764" spans="1:11" x14ac:dyDescent="0.25">
      <c r="A4764" s="65">
        <v>44501</v>
      </c>
      <c r="B4764" s="66" t="s">
        <v>142</v>
      </c>
      <c r="C4764" s="66" t="s">
        <v>137</v>
      </c>
      <c r="D4764" s="67">
        <v>2113378.9500000002</v>
      </c>
      <c r="E4764" s="66">
        <v>1.2881</v>
      </c>
      <c r="F4764" s="67">
        <v>2722243.4254950001</v>
      </c>
      <c r="G4764" s="66" t="s">
        <v>48</v>
      </c>
      <c r="H4764" s="68">
        <v>5.4031440472730799E-2</v>
      </c>
      <c r="I4764" s="87">
        <v>147086.73359691599</v>
      </c>
      <c r="J4764" s="69" t="str">
        <f>_xlfn.XLOOKUP(SimpleBB[[#This Row],[customer_code]],'Input  - indicative charges'!$B$13:$B$69,'Input  - indicative charges'!$E$13:$E$69)</f>
        <v>North Island generation</v>
      </c>
      <c r="K4764" s="70">
        <f t="shared" si="74"/>
        <v>135974.85153799044</v>
      </c>
    </row>
    <row r="4765" spans="1:11" x14ac:dyDescent="0.25">
      <c r="A4765" s="65">
        <v>44501</v>
      </c>
      <c r="B4765" s="66" t="s">
        <v>142</v>
      </c>
      <c r="C4765" s="66" t="s">
        <v>137</v>
      </c>
      <c r="D4765" s="67">
        <v>2113378.9500000002</v>
      </c>
      <c r="E4765" s="66">
        <v>1.2881</v>
      </c>
      <c r="F4765" s="67">
        <v>2722243.4254950001</v>
      </c>
      <c r="G4765" s="66" t="s">
        <v>50</v>
      </c>
      <c r="H4765" s="68">
        <v>1.1387025317828399E-2</v>
      </c>
      <c r="I4765" s="87">
        <v>30998.254807403599</v>
      </c>
      <c r="J4765" s="69" t="str">
        <f>_xlfn.XLOOKUP(SimpleBB[[#This Row],[customer_code]],'Input  - indicative charges'!$B$13:$B$69,'Input  - indicative charges'!$E$13:$E$69)</f>
        <v>North Island generation</v>
      </c>
      <c r="K4765" s="70">
        <f t="shared" si="74"/>
        <v>28656.446385739033</v>
      </c>
    </row>
    <row r="4766" spans="1:11" x14ac:dyDescent="0.25">
      <c r="A4766" s="65">
        <v>44501</v>
      </c>
      <c r="B4766" s="66" t="s">
        <v>142</v>
      </c>
      <c r="C4766" s="66" t="s">
        <v>137</v>
      </c>
      <c r="D4766" s="67">
        <v>2113378.9500000002</v>
      </c>
      <c r="E4766" s="66">
        <v>1.2881</v>
      </c>
      <c r="F4766" s="67">
        <v>2722243.4254950001</v>
      </c>
      <c r="G4766" s="66" t="s">
        <v>52</v>
      </c>
      <c r="H4766" s="68">
        <v>2.2965556963411501E-2</v>
      </c>
      <c r="I4766" s="87">
        <v>62517.836456477999</v>
      </c>
      <c r="J4766" s="69" t="str">
        <f>_xlfn.XLOOKUP(SimpleBB[[#This Row],[customer_code]],'Input  - indicative charges'!$B$13:$B$69,'Input  - indicative charges'!$E$13:$E$69)</f>
        <v>North Island generation</v>
      </c>
      <c r="K4766" s="70">
        <f t="shared" si="74"/>
        <v>57794.835215677143</v>
      </c>
    </row>
    <row r="4767" spans="1:11" x14ac:dyDescent="0.25">
      <c r="A4767" s="65">
        <v>44501</v>
      </c>
      <c r="B4767" s="66" t="s">
        <v>142</v>
      </c>
      <c r="C4767" s="66" t="s">
        <v>137</v>
      </c>
      <c r="D4767" s="67">
        <v>2113378.9500000002</v>
      </c>
      <c r="E4767" s="66">
        <v>1.2881</v>
      </c>
      <c r="F4767" s="67">
        <v>2722243.4254950001</v>
      </c>
      <c r="G4767" s="66" t="s">
        <v>54</v>
      </c>
      <c r="H4767" s="68">
        <v>5.9663605028840099E-5</v>
      </c>
      <c r="I4767" s="87">
        <v>162.41885653109</v>
      </c>
      <c r="J4767" s="69" t="str">
        <f>_xlfn.XLOOKUP(SimpleBB[[#This Row],[customer_code]],'Input  - indicative charges'!$B$13:$B$69,'Input  - indicative charges'!$E$13:$E$69)</f>
        <v>Upper South Island distributor</v>
      </c>
      <c r="K4767" s="70">
        <f t="shared" si="74"/>
        <v>150.14868685783497</v>
      </c>
    </row>
    <row r="4768" spans="1:11" x14ac:dyDescent="0.25">
      <c r="A4768" s="65">
        <v>44501</v>
      </c>
      <c r="B4768" s="66" t="s">
        <v>142</v>
      </c>
      <c r="C4768" s="66" t="s">
        <v>137</v>
      </c>
      <c r="D4768" s="67">
        <v>2113378.9500000002</v>
      </c>
      <c r="E4768" s="66">
        <v>1.2881</v>
      </c>
      <c r="F4768" s="67">
        <v>2722243.4254950001</v>
      </c>
      <c r="G4768" s="66" t="s">
        <v>56</v>
      </c>
      <c r="H4768" s="68">
        <v>3.6854881795836902E-2</v>
      </c>
      <c r="I4768" s="87">
        <v>100327.959666112</v>
      </c>
      <c r="J4768" s="69" t="str">
        <f>_xlfn.XLOOKUP(SimpleBB[[#This Row],[customer_code]],'Input  - indicative charges'!$B$13:$B$69,'Input  - indicative charges'!$E$13:$E$69)</f>
        <v>Upper North Island distributor</v>
      </c>
      <c r="K4768" s="70">
        <f t="shared" si="74"/>
        <v>92748.537458820225</v>
      </c>
    </row>
    <row r="4769" spans="1:11" x14ac:dyDescent="0.25">
      <c r="A4769" s="65">
        <v>44501</v>
      </c>
      <c r="B4769" s="66" t="s">
        <v>142</v>
      </c>
      <c r="C4769" s="66" t="s">
        <v>137</v>
      </c>
      <c r="D4769" s="67">
        <v>2113378.9500000002</v>
      </c>
      <c r="E4769" s="66">
        <v>1.2881</v>
      </c>
      <c r="F4769" s="67">
        <v>2722243.4254950001</v>
      </c>
      <c r="G4769" s="66" t="s">
        <v>58</v>
      </c>
      <c r="H4769" s="68">
        <v>1.4172787992735201E-2</v>
      </c>
      <c r="I4769" s="87">
        <v>38581.778934157897</v>
      </c>
      <c r="J4769" s="69" t="str">
        <f>_xlfn.XLOOKUP(SimpleBB[[#This Row],[customer_code]],'Input  - indicative charges'!$B$13:$B$69,'Input  - indicative charges'!$E$13:$E$69)</f>
        <v>North Island generation</v>
      </c>
      <c r="K4769" s="70">
        <f t="shared" si="74"/>
        <v>35667.062109221282</v>
      </c>
    </row>
    <row r="4770" spans="1:11" x14ac:dyDescent="0.25">
      <c r="A4770" s="65">
        <v>44501</v>
      </c>
      <c r="B4770" s="66" t="s">
        <v>142</v>
      </c>
      <c r="C4770" s="66" t="s">
        <v>137</v>
      </c>
      <c r="D4770" s="67">
        <v>2113378.9500000002</v>
      </c>
      <c r="E4770" s="66">
        <v>1.2881</v>
      </c>
      <c r="F4770" s="67">
        <v>2722243.4254950001</v>
      </c>
      <c r="G4770" s="66" t="s">
        <v>60</v>
      </c>
      <c r="H4770" s="68">
        <v>1.6582623550264301E-3</v>
      </c>
      <c r="I4770" s="87">
        <v>4514.1937937165703</v>
      </c>
      <c r="J4770" s="69" t="str">
        <f>_xlfn.XLOOKUP(SimpleBB[[#This Row],[customer_code]],'Input  - indicative charges'!$B$13:$B$69,'Input  - indicative charges'!$E$13:$E$69)</f>
        <v>Major Industrial</v>
      </c>
      <c r="K4770" s="70">
        <f t="shared" si="74"/>
        <v>4173.1624321501595</v>
      </c>
    </row>
    <row r="4771" spans="1:11" x14ac:dyDescent="0.25">
      <c r="A4771" s="65">
        <v>44501</v>
      </c>
      <c r="B4771" s="66" t="s">
        <v>142</v>
      </c>
      <c r="C4771" s="66" t="s">
        <v>137</v>
      </c>
      <c r="D4771" s="67">
        <v>2113378.9500000002</v>
      </c>
      <c r="E4771" s="66">
        <v>1.2881</v>
      </c>
      <c r="F4771" s="67">
        <v>2722243.4254950001</v>
      </c>
      <c r="G4771" s="66" t="s">
        <v>62</v>
      </c>
      <c r="H4771" s="68">
        <v>1.3941973574468299E-2</v>
      </c>
      <c r="I4771" s="87">
        <v>37953.445901521503</v>
      </c>
      <c r="J4771" s="69" t="str">
        <f>_xlfn.XLOOKUP(SimpleBB[[#This Row],[customer_code]],'Input  - indicative charges'!$B$13:$B$69,'Input  - indicative charges'!$E$13:$E$69)</f>
        <v>Major Industrial</v>
      </c>
      <c r="K4771" s="70">
        <f t="shared" si="74"/>
        <v>35086.19741299867</v>
      </c>
    </row>
    <row r="4772" spans="1:11" x14ac:dyDescent="0.25">
      <c r="A4772" s="65">
        <v>44501</v>
      </c>
      <c r="B4772" s="66" t="s">
        <v>142</v>
      </c>
      <c r="C4772" s="66" t="s">
        <v>137</v>
      </c>
      <c r="D4772" s="67">
        <v>2113378.9500000002</v>
      </c>
      <c r="E4772" s="66">
        <v>1.2881</v>
      </c>
      <c r="F4772" s="67">
        <v>2722243.4254950001</v>
      </c>
      <c r="G4772" s="66" t="s">
        <v>64</v>
      </c>
      <c r="H4772" s="68">
        <v>6.9923055640369299E-4</v>
      </c>
      <c r="I4772" s="87">
        <v>1903.47578507516</v>
      </c>
      <c r="J4772" s="69" t="str">
        <f>_xlfn.XLOOKUP(SimpleBB[[#This Row],[customer_code]],'Input  - indicative charges'!$B$13:$B$69,'Input  - indicative charges'!$E$13:$E$69)</f>
        <v>Major Industrial</v>
      </c>
      <c r="K4772" s="70">
        <f t="shared" si="74"/>
        <v>1759.6749275230459</v>
      </c>
    </row>
    <row r="4773" spans="1:11" x14ac:dyDescent="0.25">
      <c r="A4773" s="65">
        <v>44501</v>
      </c>
      <c r="B4773" s="66" t="s">
        <v>142</v>
      </c>
      <c r="C4773" s="66" t="s">
        <v>137</v>
      </c>
      <c r="D4773" s="67">
        <v>2113378.9500000002</v>
      </c>
      <c r="E4773" s="66">
        <v>1.2881</v>
      </c>
      <c r="F4773" s="67">
        <v>2722243.4254950001</v>
      </c>
      <c r="G4773" s="66" t="s">
        <v>66</v>
      </c>
      <c r="H4773" s="68">
        <v>3.8449391296586401E-3</v>
      </c>
      <c r="I4773" s="87">
        <v>10466.860267141699</v>
      </c>
      <c r="J4773" s="69" t="str">
        <f>_xlfn.XLOOKUP(SimpleBB[[#This Row],[customer_code]],'Input  - indicative charges'!$B$13:$B$69,'Input  - indicative charges'!$E$13:$E$69)</f>
        <v>Upper South Island distributor</v>
      </c>
      <c r="K4773" s="70">
        <f t="shared" si="74"/>
        <v>9676.1260250280302</v>
      </c>
    </row>
    <row r="4774" spans="1:11" x14ac:dyDescent="0.25">
      <c r="A4774" s="65">
        <v>44501</v>
      </c>
      <c r="B4774" s="66" t="s">
        <v>142</v>
      </c>
      <c r="C4774" s="66" t="s">
        <v>137</v>
      </c>
      <c r="D4774" s="67">
        <v>2113378.9500000002</v>
      </c>
      <c r="E4774" s="66">
        <v>1.2881</v>
      </c>
      <c r="F4774" s="67">
        <v>2722243.4254950001</v>
      </c>
      <c r="G4774" s="66" t="s">
        <v>68</v>
      </c>
      <c r="H4774" s="68">
        <v>1.45855589899075E-2</v>
      </c>
      <c r="I4774" s="87">
        <v>39705.442067445299</v>
      </c>
      <c r="J4774" s="69" t="str">
        <f>_xlfn.XLOOKUP(SimpleBB[[#This Row],[customer_code]],'Input  - indicative charges'!$B$13:$B$69,'Input  - indicative charges'!$E$13:$E$69)</f>
        <v>Major Industrial</v>
      </c>
      <c r="K4774" s="70">
        <f t="shared" si="74"/>
        <v>36705.836470382783</v>
      </c>
    </row>
    <row r="4775" spans="1:11" x14ac:dyDescent="0.25">
      <c r="A4775" s="65">
        <v>44501</v>
      </c>
      <c r="B4775" s="66" t="s">
        <v>142</v>
      </c>
      <c r="C4775" s="66" t="s">
        <v>137</v>
      </c>
      <c r="D4775" s="67">
        <v>2113378.9500000002</v>
      </c>
      <c r="E4775" s="66">
        <v>1.2881</v>
      </c>
      <c r="F4775" s="67">
        <v>2722243.4254950001</v>
      </c>
      <c r="G4775" s="66" t="s">
        <v>70</v>
      </c>
      <c r="H4775" s="68">
        <v>6.6680958146322397E-2</v>
      </c>
      <c r="I4775" s="87">
        <v>181521.79991953299</v>
      </c>
      <c r="J4775" s="69" t="str">
        <f>_xlfn.XLOOKUP(SimpleBB[[#This Row],[customer_code]],'Input  - indicative charges'!$B$13:$B$69,'Input  - indicative charges'!$E$13:$E$69)</f>
        <v>Lower North Island distributor</v>
      </c>
      <c r="K4775" s="70">
        <f t="shared" si="74"/>
        <v>167808.47049475051</v>
      </c>
    </row>
    <row r="4776" spans="1:11" x14ac:dyDescent="0.25">
      <c r="A4776" s="65">
        <v>44501</v>
      </c>
      <c r="B4776" s="66" t="s">
        <v>142</v>
      </c>
      <c r="C4776" s="66" t="s">
        <v>137</v>
      </c>
      <c r="D4776" s="67">
        <v>2113378.9500000002</v>
      </c>
      <c r="E4776" s="66">
        <v>1.2881</v>
      </c>
      <c r="F4776" s="67">
        <v>2722243.4254950001</v>
      </c>
      <c r="G4776" s="66" t="s">
        <v>72</v>
      </c>
      <c r="H4776" s="68">
        <v>5.4672198127923605E-4</v>
      </c>
      <c r="I4776" s="87">
        <v>1488.3103191109999</v>
      </c>
      <c r="J4776" s="69" t="str">
        <f>_xlfn.XLOOKUP(SimpleBB[[#This Row],[customer_code]],'Input  - indicative charges'!$B$13:$B$69,'Input  - indicative charges'!$E$13:$E$69)</f>
        <v>Lower South Island distributor</v>
      </c>
      <c r="K4776" s="70">
        <f t="shared" si="74"/>
        <v>1375.8737428908451</v>
      </c>
    </row>
    <row r="4777" spans="1:11" x14ac:dyDescent="0.25">
      <c r="A4777" s="65">
        <v>44501</v>
      </c>
      <c r="B4777" s="66" t="s">
        <v>142</v>
      </c>
      <c r="C4777" s="66" t="s">
        <v>137</v>
      </c>
      <c r="D4777" s="67">
        <v>2113378.9500000002</v>
      </c>
      <c r="E4777" s="66">
        <v>1.2881</v>
      </c>
      <c r="F4777" s="67">
        <v>2722243.4254950001</v>
      </c>
      <c r="G4777" s="66" t="s">
        <v>74</v>
      </c>
      <c r="H4777" s="68">
        <v>7.50382349101727E-6</v>
      </c>
      <c r="I4777" s="87">
        <v>20.427234164496699</v>
      </c>
      <c r="J4777" s="69" t="str">
        <f>_xlfn.XLOOKUP(SimpleBB[[#This Row],[customer_code]],'Input  - indicative charges'!$B$13:$B$69,'Input  - indicative charges'!$E$13:$E$69)</f>
        <v>Major Industrial</v>
      </c>
      <c r="K4777" s="70">
        <f t="shared" si="74"/>
        <v>18.884028932623217</v>
      </c>
    </row>
    <row r="4778" spans="1:11" x14ac:dyDescent="0.25">
      <c r="A4778" s="65">
        <v>44501</v>
      </c>
      <c r="B4778" s="66" t="s">
        <v>142</v>
      </c>
      <c r="C4778" s="66" t="s">
        <v>137</v>
      </c>
      <c r="D4778" s="67">
        <v>2113378.9500000002</v>
      </c>
      <c r="E4778" s="66">
        <v>1.2881</v>
      </c>
      <c r="F4778" s="67">
        <v>2722243.4254950001</v>
      </c>
      <c r="G4778" s="66" t="s">
        <v>76</v>
      </c>
      <c r="H4778" s="68">
        <v>1.1106235510880899E-3</v>
      </c>
      <c r="I4778" s="87">
        <v>3023.3876601494699</v>
      </c>
      <c r="J4778" s="69" t="str">
        <f>_xlfn.XLOOKUP(SimpleBB[[#This Row],[customer_code]],'Input  - indicative charges'!$B$13:$B$69,'Input  - indicative charges'!$E$13:$E$69)</f>
        <v>Lower North Island distributor</v>
      </c>
      <c r="K4778" s="70">
        <f t="shared" si="74"/>
        <v>2794.9814247505747</v>
      </c>
    </row>
    <row r="4779" spans="1:11" x14ac:dyDescent="0.25">
      <c r="A4779" s="65">
        <v>44501</v>
      </c>
      <c r="B4779" s="66" t="s">
        <v>142</v>
      </c>
      <c r="C4779" s="66" t="s">
        <v>137</v>
      </c>
      <c r="D4779" s="67">
        <v>2113378.9500000002</v>
      </c>
      <c r="E4779" s="66">
        <v>1.2881</v>
      </c>
      <c r="F4779" s="67">
        <v>2722243.4254950001</v>
      </c>
      <c r="G4779" s="66" t="s">
        <v>78</v>
      </c>
      <c r="H4779" s="68">
        <v>5.5954731736495601E-5</v>
      </c>
      <c r="I4779" s="87">
        <v>152.322400595011</v>
      </c>
      <c r="J4779" s="69" t="str">
        <f>_xlfn.XLOOKUP(SimpleBB[[#This Row],[customer_code]],'Input  - indicative charges'!$B$13:$B$69,'Input  - indicative charges'!$E$13:$E$69)</f>
        <v>North Island generation</v>
      </c>
      <c r="K4779" s="70">
        <f t="shared" si="74"/>
        <v>140.81498242783198</v>
      </c>
    </row>
    <row r="4780" spans="1:11" x14ac:dyDescent="0.25">
      <c r="A4780" s="65">
        <v>44501</v>
      </c>
      <c r="B4780" s="66" t="s">
        <v>142</v>
      </c>
      <c r="C4780" s="66" t="s">
        <v>137</v>
      </c>
      <c r="D4780" s="67">
        <v>2113378.9500000002</v>
      </c>
      <c r="E4780" s="66">
        <v>1.2881</v>
      </c>
      <c r="F4780" s="67">
        <v>2722243.4254950001</v>
      </c>
      <c r="G4780" s="66" t="s">
        <v>80</v>
      </c>
      <c r="H4780" s="68">
        <v>1.35415472234527E-5</v>
      </c>
      <c r="I4780" s="87">
        <v>36.863387900074301</v>
      </c>
      <c r="J4780" s="69" t="str">
        <f>_xlfn.XLOOKUP(SimpleBB[[#This Row],[customer_code]],'Input  - indicative charges'!$B$13:$B$69,'Input  - indicative charges'!$E$13:$E$69)</f>
        <v>Major Industrial</v>
      </c>
      <c r="K4780" s="70">
        <f t="shared" si="74"/>
        <v>34.078489434923824</v>
      </c>
    </row>
    <row r="4781" spans="1:11" x14ac:dyDescent="0.25">
      <c r="A4781" s="65">
        <v>44501</v>
      </c>
      <c r="B4781" s="66" t="s">
        <v>142</v>
      </c>
      <c r="C4781" s="66" t="s">
        <v>137</v>
      </c>
      <c r="D4781" s="67">
        <v>2113378.9500000002</v>
      </c>
      <c r="E4781" s="66">
        <v>1.2881</v>
      </c>
      <c r="F4781" s="67">
        <v>2722243.4254950001</v>
      </c>
      <c r="G4781" s="66" t="s">
        <v>82</v>
      </c>
      <c r="H4781" s="68">
        <v>1.1598805957235E-2</v>
      </c>
      <c r="I4781" s="87">
        <v>31574.773260675302</v>
      </c>
      <c r="J4781" s="69" t="str">
        <f>_xlfn.XLOOKUP(SimpleBB[[#This Row],[customer_code]],'Input  - indicative charges'!$B$13:$B$69,'Input  - indicative charges'!$E$13:$E$69)</f>
        <v>Major Industrial</v>
      </c>
      <c r="K4781" s="70">
        <f t="shared" si="74"/>
        <v>29189.410910652347</v>
      </c>
    </row>
    <row r="4782" spans="1:11" x14ac:dyDescent="0.25">
      <c r="A4782" s="65">
        <v>44501</v>
      </c>
      <c r="B4782" s="66" t="s">
        <v>142</v>
      </c>
      <c r="C4782" s="66" t="s">
        <v>137</v>
      </c>
      <c r="D4782" s="67">
        <v>2113378.9500000002</v>
      </c>
      <c r="E4782" s="66">
        <v>1.2881</v>
      </c>
      <c r="F4782" s="67">
        <v>2722243.4254950001</v>
      </c>
      <c r="G4782" s="66" t="s">
        <v>84</v>
      </c>
      <c r="H4782" s="68">
        <v>2.4188373542967801E-8</v>
      </c>
      <c r="I4782" s="87">
        <v>6.5846640850761501E-2</v>
      </c>
      <c r="J4782" s="69" t="str">
        <f>_xlfn.XLOOKUP(SimpleBB[[#This Row],[customer_code]],'Input  - indicative charges'!$B$13:$B$69,'Input  - indicative charges'!$E$13:$E$69)</f>
        <v>Major Industrial</v>
      </c>
      <c r="K4782" s="70">
        <f t="shared" si="74"/>
        <v>6.0872160221425997E-2</v>
      </c>
    </row>
    <row r="4783" spans="1:11" x14ac:dyDescent="0.25">
      <c r="A4783" s="65">
        <v>44501</v>
      </c>
      <c r="B4783" s="66" t="s">
        <v>142</v>
      </c>
      <c r="C4783" s="66" t="s">
        <v>137</v>
      </c>
      <c r="D4783" s="67">
        <v>2113378.9500000002</v>
      </c>
      <c r="E4783" s="66">
        <v>1.2881</v>
      </c>
      <c r="F4783" s="67">
        <v>2722243.4254950001</v>
      </c>
      <c r="G4783" s="66" t="s">
        <v>86</v>
      </c>
      <c r="H4783" s="68">
        <v>8.86599020506239E-5</v>
      </c>
      <c r="I4783" s="87">
        <v>241.35383546234101</v>
      </c>
      <c r="J4783" s="69" t="str">
        <f>_xlfn.XLOOKUP(SimpleBB[[#This Row],[customer_code]],'Input  - indicative charges'!$B$13:$B$69,'Input  - indicative charges'!$E$13:$E$69)</f>
        <v>North Island generation</v>
      </c>
      <c r="K4783" s="70">
        <f t="shared" si="74"/>
        <v>223.12040754846498</v>
      </c>
    </row>
    <row r="4784" spans="1:11" x14ac:dyDescent="0.25">
      <c r="A4784" s="65">
        <v>44501</v>
      </c>
      <c r="B4784" s="66" t="s">
        <v>142</v>
      </c>
      <c r="C4784" s="66" t="s">
        <v>137</v>
      </c>
      <c r="D4784" s="67">
        <v>2113378.9500000002</v>
      </c>
      <c r="E4784" s="66">
        <v>1.2881</v>
      </c>
      <c r="F4784" s="67">
        <v>2722243.4254950001</v>
      </c>
      <c r="G4784" s="66" t="s">
        <v>88</v>
      </c>
      <c r="H4784" s="68">
        <v>8.2581580007674796E-3</v>
      </c>
      <c r="I4784" s="87">
        <v>22480.716324288202</v>
      </c>
      <c r="J4784" s="69" t="str">
        <f>_xlfn.XLOOKUP(SimpleBB[[#This Row],[customer_code]],'Input  - indicative charges'!$B$13:$B$69,'Input  - indicative charges'!$E$13:$E$69)</f>
        <v>North Island generation</v>
      </c>
      <c r="K4784" s="70">
        <f t="shared" si="74"/>
        <v>20782.377784252185</v>
      </c>
    </row>
    <row r="4785" spans="1:11" x14ac:dyDescent="0.25">
      <c r="A4785" s="65">
        <v>44501</v>
      </c>
      <c r="B4785" s="66" t="s">
        <v>142</v>
      </c>
      <c r="C4785" s="66" t="s">
        <v>137</v>
      </c>
      <c r="D4785" s="67">
        <v>2113378.9500000002</v>
      </c>
      <c r="E4785" s="66">
        <v>1.2881</v>
      </c>
      <c r="F4785" s="67">
        <v>2722243.4254950001</v>
      </c>
      <c r="G4785" s="66" t="s">
        <v>90</v>
      </c>
      <c r="H4785" s="68">
        <v>7.1944799636927605E-4</v>
      </c>
      <c r="I4785" s="87">
        <v>1958.51257810181</v>
      </c>
      <c r="J4785" s="69" t="str">
        <f>_xlfn.XLOOKUP(SimpleBB[[#This Row],[customer_code]],'Input  - indicative charges'!$B$13:$B$69,'Input  - indicative charges'!$E$13:$E$69)</f>
        <v>Upper South Island distributor</v>
      </c>
      <c r="K4785" s="70">
        <f t="shared" si="74"/>
        <v>1810.5538856582803</v>
      </c>
    </row>
    <row r="4786" spans="1:11" x14ac:dyDescent="0.25">
      <c r="A4786" s="65">
        <v>44501</v>
      </c>
      <c r="B4786" s="66" t="s">
        <v>142</v>
      </c>
      <c r="C4786" s="66" t="s">
        <v>137</v>
      </c>
      <c r="D4786" s="67">
        <v>2113378.9500000002</v>
      </c>
      <c r="E4786" s="66">
        <v>1.2881</v>
      </c>
      <c r="F4786" s="67">
        <v>2722243.4254950001</v>
      </c>
      <c r="G4786" s="66" t="s">
        <v>92</v>
      </c>
      <c r="H4786" s="68">
        <v>6.7224250682235893E-5</v>
      </c>
      <c r="I4786" s="87">
        <v>183.00077445354401</v>
      </c>
      <c r="J4786" s="69" t="str">
        <f>_xlfn.XLOOKUP(SimpleBB[[#This Row],[customer_code]],'Input  - indicative charges'!$B$13:$B$69,'Input  - indicative charges'!$E$13:$E$69)</f>
        <v>North Island generation</v>
      </c>
      <c r="K4786" s="70">
        <f t="shared" si="74"/>
        <v>169.17571373805845</v>
      </c>
    </row>
    <row r="4787" spans="1:11" x14ac:dyDescent="0.25">
      <c r="A4787" s="65">
        <v>44501</v>
      </c>
      <c r="B4787" s="66" t="s">
        <v>142</v>
      </c>
      <c r="C4787" s="66" t="s">
        <v>137</v>
      </c>
      <c r="D4787" s="67">
        <v>2113378.9500000002</v>
      </c>
      <c r="E4787" s="66">
        <v>1.2881</v>
      </c>
      <c r="F4787" s="67">
        <v>2722243.4254950001</v>
      </c>
      <c r="G4787" s="66" t="s">
        <v>94</v>
      </c>
      <c r="H4787" s="68">
        <v>3.7137813795031101E-4</v>
      </c>
      <c r="I4787" s="87">
        <v>1010.98169440781</v>
      </c>
      <c r="J4787" s="69" t="str">
        <f>_xlfn.XLOOKUP(SimpleBB[[#This Row],[customer_code]],'Input  - indicative charges'!$B$13:$B$69,'Input  - indicative charges'!$E$13:$E$69)</f>
        <v>North Island generation</v>
      </c>
      <c r="K4787" s="70">
        <f t="shared" si="74"/>
        <v>934.60560611436631</v>
      </c>
    </row>
    <row r="4788" spans="1:11" x14ac:dyDescent="0.25">
      <c r="A4788" s="65">
        <v>44501</v>
      </c>
      <c r="B4788" s="66" t="s">
        <v>142</v>
      </c>
      <c r="C4788" s="66" t="s">
        <v>137</v>
      </c>
      <c r="D4788" s="67">
        <v>2113378.9500000002</v>
      </c>
      <c r="E4788" s="66">
        <v>1.2881</v>
      </c>
      <c r="F4788" s="67">
        <v>2722243.4254950001</v>
      </c>
      <c r="G4788" s="66" t="s">
        <v>96</v>
      </c>
      <c r="H4788" s="68">
        <v>4.6000539177353901E-3</v>
      </c>
      <c r="I4788" s="87">
        <v>12522.4665344776</v>
      </c>
      <c r="J4788" s="69" t="str">
        <f>_xlfn.XLOOKUP(SimpleBB[[#This Row],[customer_code]],'Input  - indicative charges'!$B$13:$B$69,'Input  - indicative charges'!$E$13:$E$69)</f>
        <v>Upper North Island distributor</v>
      </c>
      <c r="K4788" s="70">
        <f t="shared" si="74"/>
        <v>11576.438515395432</v>
      </c>
    </row>
    <row r="4789" spans="1:11" x14ac:dyDescent="0.25">
      <c r="A4789" s="65">
        <v>44501</v>
      </c>
      <c r="B4789" s="66" t="s">
        <v>142</v>
      </c>
      <c r="C4789" s="66" t="s">
        <v>137</v>
      </c>
      <c r="D4789" s="67">
        <v>2113378.9500000002</v>
      </c>
      <c r="E4789" s="66">
        <v>1.2881</v>
      </c>
      <c r="F4789" s="67">
        <v>2722243.4254950001</v>
      </c>
      <c r="G4789" s="66" t="s">
        <v>98</v>
      </c>
      <c r="H4789" s="68">
        <v>1.40459556132481E-3</v>
      </c>
      <c r="I4789" s="87">
        <v>3823.6510322959298</v>
      </c>
      <c r="J4789" s="69" t="str">
        <f>_xlfn.XLOOKUP(SimpleBB[[#This Row],[customer_code]],'Input  - indicative charges'!$B$13:$B$69,'Input  - indicative charges'!$E$13:$E$69)</f>
        <v>Major Industrial</v>
      </c>
      <c r="K4789" s="70">
        <f t="shared" si="74"/>
        <v>3534.7877319401177</v>
      </c>
    </row>
    <row r="4790" spans="1:11" x14ac:dyDescent="0.25">
      <c r="A4790" s="65">
        <v>44501</v>
      </c>
      <c r="B4790" s="66" t="s">
        <v>142</v>
      </c>
      <c r="C4790" s="66" t="s">
        <v>137</v>
      </c>
      <c r="D4790" s="67">
        <v>2113378.9500000002</v>
      </c>
      <c r="E4790" s="66">
        <v>1.2881</v>
      </c>
      <c r="F4790" s="67">
        <v>2722243.4254950001</v>
      </c>
      <c r="G4790" s="66" t="s">
        <v>100</v>
      </c>
      <c r="H4790" s="68">
        <v>3.1863445071032202E-4</v>
      </c>
      <c r="I4790" s="87">
        <v>867.40053858238605</v>
      </c>
      <c r="J4790" s="69" t="str">
        <f>_xlfn.XLOOKUP(SimpleBB[[#This Row],[customer_code]],'Input  - indicative charges'!$B$13:$B$69,'Input  - indicative charges'!$E$13:$E$69)</f>
        <v>North Island generation</v>
      </c>
      <c r="K4790" s="70">
        <f t="shared" si="74"/>
        <v>801.87149835643561</v>
      </c>
    </row>
    <row r="4791" spans="1:11" x14ac:dyDescent="0.25">
      <c r="A4791" s="65">
        <v>44501</v>
      </c>
      <c r="B4791" s="66" t="s">
        <v>142</v>
      </c>
      <c r="C4791" s="66" t="s">
        <v>137</v>
      </c>
      <c r="D4791" s="67">
        <v>2113378.9500000002</v>
      </c>
      <c r="E4791" s="66">
        <v>1.2881</v>
      </c>
      <c r="F4791" s="67">
        <v>2722243.4254950001</v>
      </c>
      <c r="G4791" s="66" t="s">
        <v>102</v>
      </c>
      <c r="H4791" s="68">
        <v>5.8788896971558098E-2</v>
      </c>
      <c r="I4791" s="87">
        <v>160037.68827292699</v>
      </c>
      <c r="J4791" s="69" t="str">
        <f>_xlfn.XLOOKUP(SimpleBB[[#This Row],[customer_code]],'Input  - indicative charges'!$B$13:$B$69,'Input  - indicative charges'!$E$13:$E$69)</f>
        <v>Lower North Island distributor</v>
      </c>
      <c r="K4791" s="70">
        <f t="shared" si="74"/>
        <v>147947.40743260828</v>
      </c>
    </row>
    <row r="4792" spans="1:11" x14ac:dyDescent="0.25">
      <c r="A4792" s="65">
        <v>44501</v>
      </c>
      <c r="B4792" s="66" t="s">
        <v>142</v>
      </c>
      <c r="C4792" s="66" t="s">
        <v>137</v>
      </c>
      <c r="D4792" s="67">
        <v>2113378.9500000002</v>
      </c>
      <c r="E4792" s="66">
        <v>1.2881</v>
      </c>
      <c r="F4792" s="67">
        <v>2722243.4254950001</v>
      </c>
      <c r="G4792" s="66" t="s">
        <v>104</v>
      </c>
      <c r="H4792" s="68">
        <v>2.9920339214692199E-2</v>
      </c>
      <c r="I4792" s="87">
        <v>81450.446715776096</v>
      </c>
      <c r="J4792" s="69" t="str">
        <f>_xlfn.XLOOKUP(SimpleBB[[#This Row],[customer_code]],'Input  - indicative charges'!$B$13:$B$69,'Input  - indicative charges'!$E$13:$E$69)</f>
        <v>Lower North Island distributor</v>
      </c>
      <c r="K4792" s="70">
        <f t="shared" si="74"/>
        <v>75297.153788401716</v>
      </c>
    </row>
    <row r="4793" spans="1:11" x14ac:dyDescent="0.25">
      <c r="A4793" s="65">
        <v>44501</v>
      </c>
      <c r="B4793" s="66" t="s">
        <v>142</v>
      </c>
      <c r="C4793" s="66" t="s">
        <v>137</v>
      </c>
      <c r="D4793" s="67">
        <v>2113378.9500000002</v>
      </c>
      <c r="E4793" s="66">
        <v>1.2881</v>
      </c>
      <c r="F4793" s="67">
        <v>2722243.4254950001</v>
      </c>
      <c r="G4793" s="66" t="s">
        <v>106</v>
      </c>
      <c r="H4793" s="68">
        <v>0.28774625786116698</v>
      </c>
      <c r="I4793" s="87">
        <v>783315.358673351</v>
      </c>
      <c r="J4793" s="69" t="str">
        <f>_xlfn.XLOOKUP(SimpleBB[[#This Row],[customer_code]],'Input  - indicative charges'!$B$13:$B$69,'Input  - indicative charges'!$E$13:$E$69)</f>
        <v>Upper North Island distributor</v>
      </c>
      <c r="K4793" s="70">
        <f t="shared" si="74"/>
        <v>724138.65614097705</v>
      </c>
    </row>
    <row r="4794" spans="1:11" x14ac:dyDescent="0.25">
      <c r="A4794" s="65">
        <v>44501</v>
      </c>
      <c r="B4794" s="66" t="s">
        <v>142</v>
      </c>
      <c r="C4794" s="66" t="s">
        <v>137</v>
      </c>
      <c r="D4794" s="67">
        <v>2113378.9500000002</v>
      </c>
      <c r="E4794" s="66">
        <v>1.2881</v>
      </c>
      <c r="F4794" s="67">
        <v>2722243.4254950001</v>
      </c>
      <c r="G4794" s="66" t="s">
        <v>108</v>
      </c>
      <c r="H4794" s="68">
        <v>7.8882089500741399E-3</v>
      </c>
      <c r="I4794" s="87">
        <v>21473.6249532701</v>
      </c>
      <c r="J4794" s="69" t="str">
        <f>_xlfn.XLOOKUP(SimpleBB[[#This Row],[customer_code]],'Input  - indicative charges'!$B$13:$B$69,'Input  - indicative charges'!$E$13:$E$69)</f>
        <v>Lower North Island distributor</v>
      </c>
      <c r="K4794" s="70">
        <f t="shared" si="74"/>
        <v>19851.368601366579</v>
      </c>
    </row>
    <row r="4795" spans="1:11" x14ac:dyDescent="0.25">
      <c r="A4795" s="65">
        <v>44501</v>
      </c>
      <c r="B4795" s="66" t="s">
        <v>142</v>
      </c>
      <c r="C4795" s="66" t="s">
        <v>137</v>
      </c>
      <c r="D4795" s="67">
        <v>2113378.9500000002</v>
      </c>
      <c r="E4795" s="66">
        <v>1.2881</v>
      </c>
      <c r="F4795" s="67">
        <v>2722243.4254950001</v>
      </c>
      <c r="G4795" s="66" t="s">
        <v>110</v>
      </c>
      <c r="H4795" s="68">
        <v>3.4694518253102998E-4</v>
      </c>
      <c r="I4795" s="87">
        <v>944.46924215225999</v>
      </c>
      <c r="J4795" s="69" t="str">
        <f>_xlfn.XLOOKUP(SimpleBB[[#This Row],[customer_code]],'Input  - indicative charges'!$B$13:$B$69,'Input  - indicative charges'!$E$13:$E$69)</f>
        <v>Lower South Island distributor</v>
      </c>
      <c r="K4795" s="70">
        <f t="shared" si="74"/>
        <v>873.11793418291404</v>
      </c>
    </row>
    <row r="4796" spans="1:11" x14ac:dyDescent="0.25">
      <c r="A4796" s="65">
        <v>44501</v>
      </c>
      <c r="B4796" s="66" t="s">
        <v>142</v>
      </c>
      <c r="C4796" s="66" t="s">
        <v>137</v>
      </c>
      <c r="D4796" s="67">
        <v>2113378.9500000002</v>
      </c>
      <c r="E4796" s="66">
        <v>1.2881</v>
      </c>
      <c r="F4796" s="67">
        <v>2722243.4254950001</v>
      </c>
      <c r="G4796" s="66" t="s">
        <v>112</v>
      </c>
      <c r="H4796" s="68">
        <v>6.8219566093296602E-3</v>
      </c>
      <c r="I4796" s="87">
        <v>18571.026528759801</v>
      </c>
      <c r="J4796" s="69" t="str">
        <f>_xlfn.XLOOKUP(SimpleBB[[#This Row],[customer_code]],'Input  - indicative charges'!$B$13:$B$69,'Input  - indicative charges'!$E$13:$E$69)</f>
        <v>North Island generation</v>
      </c>
      <c r="K4796" s="70">
        <f t="shared" si="74"/>
        <v>17168.051213077877</v>
      </c>
    </row>
    <row r="4797" spans="1:11" x14ac:dyDescent="0.25">
      <c r="A4797" s="65">
        <v>44501</v>
      </c>
      <c r="B4797" s="66" t="s">
        <v>142</v>
      </c>
      <c r="C4797" s="66" t="s">
        <v>137</v>
      </c>
      <c r="D4797" s="67">
        <v>2113378.9500000002</v>
      </c>
      <c r="E4797" s="66">
        <v>1.2881</v>
      </c>
      <c r="F4797" s="67">
        <v>2722243.4254950001</v>
      </c>
      <c r="G4797" s="66" t="s">
        <v>114</v>
      </c>
      <c r="H4797" s="68">
        <v>3.2606026206869601E-2</v>
      </c>
      <c r="I4797" s="87">
        <v>88761.540473168396</v>
      </c>
      <c r="J4797" s="69" t="str">
        <f>_xlfn.XLOOKUP(SimpleBB[[#This Row],[customer_code]],'Input  - indicative charges'!$B$13:$B$69,'Input  - indicative charges'!$E$13:$E$69)</f>
        <v>Lower North Island distributor</v>
      </c>
      <c r="K4797" s="70">
        <f t="shared" si="74"/>
        <v>82055.920292565832</v>
      </c>
    </row>
    <row r="4798" spans="1:11" x14ac:dyDescent="0.25">
      <c r="A4798" s="65">
        <v>44501</v>
      </c>
      <c r="B4798" s="66" t="s">
        <v>142</v>
      </c>
      <c r="C4798" s="66" t="s">
        <v>137</v>
      </c>
      <c r="D4798" s="67">
        <v>2113378.9500000002</v>
      </c>
      <c r="E4798" s="66">
        <v>1.2881</v>
      </c>
      <c r="F4798" s="67">
        <v>2722243.4254950001</v>
      </c>
      <c r="G4798" s="66" t="s">
        <v>116</v>
      </c>
      <c r="H4798" s="68">
        <v>7.6757520293303204E-3</v>
      </c>
      <c r="I4798" s="87">
        <v>20895.265497574299</v>
      </c>
      <c r="J4798" s="69" t="str">
        <f>_xlfn.XLOOKUP(SimpleBB[[#This Row],[customer_code]],'Input  - indicative charges'!$B$13:$B$69,'Input  - indicative charges'!$E$13:$E$69)</f>
        <v>Major Industrial</v>
      </c>
      <c r="K4798" s="70">
        <f t="shared" si="74"/>
        <v>19316.702155245443</v>
      </c>
    </row>
    <row r="4799" spans="1:11" x14ac:dyDescent="0.25">
      <c r="A4799" s="65">
        <v>44501</v>
      </c>
      <c r="B4799" s="66" t="s">
        <v>142</v>
      </c>
      <c r="C4799" s="66" t="s">
        <v>137</v>
      </c>
      <c r="D4799" s="67">
        <v>2113378.9500000002</v>
      </c>
      <c r="E4799" s="66">
        <v>1.2881</v>
      </c>
      <c r="F4799" s="67">
        <v>2722243.4254950001</v>
      </c>
      <c r="G4799" s="66" t="s">
        <v>118</v>
      </c>
      <c r="H4799" s="68">
        <v>1.44759720231798E-4</v>
      </c>
      <c r="I4799" s="87">
        <v>394.07119667750999</v>
      </c>
      <c r="J4799" s="69" t="str">
        <f>_xlfn.XLOOKUP(SimpleBB[[#This Row],[customer_code]],'Input  - indicative charges'!$B$13:$B$69,'Input  - indicative charges'!$E$13:$E$69)</f>
        <v>Upper South Island distributor</v>
      </c>
      <c r="K4799" s="70">
        <f t="shared" si="74"/>
        <v>364.3005127197016</v>
      </c>
    </row>
    <row r="4800" spans="1:11" x14ac:dyDescent="0.25">
      <c r="A4800" s="65">
        <v>44501</v>
      </c>
      <c r="B4800" s="66" t="s">
        <v>142</v>
      </c>
      <c r="C4800" s="66" t="s">
        <v>137</v>
      </c>
      <c r="D4800" s="67">
        <v>2113378.9500000002</v>
      </c>
      <c r="E4800" s="66">
        <v>1.2881</v>
      </c>
      <c r="F4800" s="67">
        <v>2722243.4254950001</v>
      </c>
      <c r="G4800" s="66" t="s">
        <v>120</v>
      </c>
      <c r="H4800" s="68">
        <v>5.0919689726325696E-3</v>
      </c>
      <c r="I4800" s="87">
        <v>13861.579058573499</v>
      </c>
      <c r="J4800" s="69" t="str">
        <f>_xlfn.XLOOKUP(SimpleBB[[#This Row],[customer_code]],'Input  - indicative charges'!$B$13:$B$69,'Input  - indicative charges'!$E$13:$E$69)</f>
        <v>Lower North Island distributor</v>
      </c>
      <c r="K4800" s="70">
        <f t="shared" si="74"/>
        <v>12814.385828547414</v>
      </c>
    </row>
    <row r="4801" spans="1:11" x14ac:dyDescent="0.25">
      <c r="A4801" s="65">
        <v>44501</v>
      </c>
      <c r="B4801" s="66" t="s">
        <v>142</v>
      </c>
      <c r="C4801" s="66" t="s">
        <v>137</v>
      </c>
      <c r="D4801" s="67">
        <v>2113378.9500000002</v>
      </c>
      <c r="E4801" s="66">
        <v>1.2881</v>
      </c>
      <c r="F4801" s="67">
        <v>2722243.4254950001</v>
      </c>
      <c r="G4801" s="66" t="s">
        <v>241</v>
      </c>
      <c r="H4801" s="68">
        <v>7.5165719332782096E-4</v>
      </c>
      <c r="I4801" s="87">
        <v>2046.1938527626801</v>
      </c>
      <c r="J4801" s="69" t="str">
        <f>_xlfn.XLOOKUP(SimpleBB[[#This Row],[customer_code]],'Input  - indicative charges'!$B$13:$B$69,'Input  - indicative charges'!$E$13:$E$69)</f>
        <v>North Island generation</v>
      </c>
      <c r="K4801" s="70">
        <f t="shared" si="74"/>
        <v>1891.6111503966927</v>
      </c>
    </row>
    <row r="4802" spans="1:11" x14ac:dyDescent="0.25">
      <c r="A4802" s="65">
        <v>44531</v>
      </c>
      <c r="B4802" s="66" t="s">
        <v>142</v>
      </c>
      <c r="C4802" s="66" t="s">
        <v>137</v>
      </c>
      <c r="D4802" s="67">
        <v>2198532.46</v>
      </c>
      <c r="E4802" s="66">
        <v>1.2383</v>
      </c>
      <c r="F4802" s="67">
        <v>2722442.7452179999</v>
      </c>
      <c r="G4802" s="66" t="s">
        <v>8</v>
      </c>
      <c r="H4802" s="68">
        <v>9.0428684636744403E-4</v>
      </c>
      <c r="I4802" s="87">
        <v>2461.8691644891101</v>
      </c>
      <c r="J4802" s="69" t="str">
        <f>_xlfn.XLOOKUP(SimpleBB[[#This Row],[customer_code]],'Input  - indicative charges'!$B$13:$B$69,'Input  - indicative charges'!$E$13:$E$69)</f>
        <v>Lower South Island distributor</v>
      </c>
      <c r="K4802" s="70">
        <f t="shared" si="74"/>
        <v>2275.8836637485992</v>
      </c>
    </row>
    <row r="4803" spans="1:11" x14ac:dyDescent="0.25">
      <c r="A4803" s="65">
        <v>44531</v>
      </c>
      <c r="B4803" s="66" t="s">
        <v>142</v>
      </c>
      <c r="C4803" s="66" t="s">
        <v>137</v>
      </c>
      <c r="D4803" s="67">
        <v>2198532.46</v>
      </c>
      <c r="E4803" s="66">
        <v>1.2383</v>
      </c>
      <c r="F4803" s="67">
        <v>2722442.7452179999</v>
      </c>
      <c r="G4803" s="66" t="s">
        <v>10</v>
      </c>
      <c r="H4803" s="68">
        <v>3.84575922605934E-5</v>
      </c>
      <c r="I4803" s="87">
        <v>104.69859304840401</v>
      </c>
      <c r="J4803" s="69" t="str">
        <f>_xlfn.XLOOKUP(SimpleBB[[#This Row],[customer_code]],'Input  - indicative charges'!$B$13:$B$69,'Input  - indicative charges'!$E$13:$E$69)</f>
        <v>Upper South Island distributor</v>
      </c>
      <c r="K4803" s="70">
        <f t="shared" si="74"/>
        <v>96.788984960447252</v>
      </c>
    </row>
    <row r="4804" spans="1:11" x14ac:dyDescent="0.25">
      <c r="A4804" s="65">
        <v>44531</v>
      </c>
      <c r="B4804" s="66" t="s">
        <v>142</v>
      </c>
      <c r="C4804" s="66" t="s">
        <v>137</v>
      </c>
      <c r="D4804" s="67">
        <v>2198532.46</v>
      </c>
      <c r="E4804" s="66">
        <v>1.2383</v>
      </c>
      <c r="F4804" s="67">
        <v>2722442.7452179999</v>
      </c>
      <c r="G4804" s="66" t="s">
        <v>12</v>
      </c>
      <c r="H4804" s="68">
        <v>1.5879800737162899E-3</v>
      </c>
      <c r="I4804" s="87">
        <v>4323.1848312396696</v>
      </c>
      <c r="J4804" s="69" t="str">
        <f>_xlfn.XLOOKUP(SimpleBB[[#This Row],[customer_code]],'Input  - indicative charges'!$B$13:$B$69,'Input  - indicative charges'!$E$13:$E$69)</f>
        <v>Lower North Island distributor</v>
      </c>
      <c r="K4804" s="70">
        <f t="shared" si="74"/>
        <v>3996.5835206461602</v>
      </c>
    </row>
    <row r="4805" spans="1:11" x14ac:dyDescent="0.25">
      <c r="A4805" s="65">
        <v>44531</v>
      </c>
      <c r="B4805" s="66" t="s">
        <v>142</v>
      </c>
      <c r="C4805" s="66" t="s">
        <v>137</v>
      </c>
      <c r="D4805" s="67">
        <v>2198532.46</v>
      </c>
      <c r="E4805" s="66">
        <v>1.2383</v>
      </c>
      <c r="F4805" s="67">
        <v>2722442.7452179999</v>
      </c>
      <c r="G4805" s="66" t="s">
        <v>14</v>
      </c>
      <c r="H4805" s="68">
        <v>1.29034764144216E-2</v>
      </c>
      <c r="I4805" s="87">
        <v>35128.975752533697</v>
      </c>
      <c r="J4805" s="69" t="str">
        <f>_xlfn.XLOOKUP(SimpleBB[[#This Row],[customer_code]],'Input  - indicative charges'!$B$13:$B$69,'Input  - indicative charges'!$E$13:$E$69)</f>
        <v>Upper North Island distributor</v>
      </c>
      <c r="K4805" s="70">
        <f t="shared" si="74"/>
        <v>32475.105985578764</v>
      </c>
    </row>
    <row r="4806" spans="1:11" x14ac:dyDescent="0.25">
      <c r="A4806" s="65">
        <v>44531</v>
      </c>
      <c r="B4806" s="66" t="s">
        <v>142</v>
      </c>
      <c r="C4806" s="66" t="s">
        <v>137</v>
      </c>
      <c r="D4806" s="67">
        <v>2198532.46</v>
      </c>
      <c r="E4806" s="66">
        <v>1.2383</v>
      </c>
      <c r="F4806" s="67">
        <v>2722442.7452179999</v>
      </c>
      <c r="G4806" s="66" t="s">
        <v>16</v>
      </c>
      <c r="H4806" s="68">
        <v>9.1018958342133194E-2</v>
      </c>
      <c r="I4806" s="87">
        <v>247793.90281583901</v>
      </c>
      <c r="J4806" s="69" t="str">
        <f>_xlfn.XLOOKUP(SimpleBB[[#This Row],[customer_code]],'Input  - indicative charges'!$B$13:$B$69,'Input  - indicative charges'!$E$13:$E$69)</f>
        <v>South Island generation</v>
      </c>
      <c r="K4806" s="70">
        <f t="shared" si="74"/>
        <v>229073.95061025006</v>
      </c>
    </row>
    <row r="4807" spans="1:11" x14ac:dyDescent="0.25">
      <c r="A4807" s="65">
        <v>44531</v>
      </c>
      <c r="B4807" s="66" t="s">
        <v>142</v>
      </c>
      <c r="C4807" s="66" t="s">
        <v>137</v>
      </c>
      <c r="D4807" s="67">
        <v>2198532.46</v>
      </c>
      <c r="E4807" s="66">
        <v>1.2383</v>
      </c>
      <c r="F4807" s="67">
        <v>2722442.7452179999</v>
      </c>
      <c r="G4807" s="66" t="s">
        <v>19</v>
      </c>
      <c r="H4807" s="68">
        <v>8.3744483570138896E-4</v>
      </c>
      <c r="I4807" s="87">
        <v>2279.8956174755199</v>
      </c>
      <c r="J4807" s="69" t="str">
        <f>_xlfn.XLOOKUP(SimpleBB[[#This Row],[customer_code]],'Input  - indicative charges'!$B$13:$B$69,'Input  - indicative charges'!$E$13:$E$69)</f>
        <v>Lower South Island distributor</v>
      </c>
      <c r="K4807" s="70">
        <f t="shared" si="74"/>
        <v>2107.6575740536323</v>
      </c>
    </row>
    <row r="4808" spans="1:11" x14ac:dyDescent="0.25">
      <c r="A4808" s="65">
        <v>44531</v>
      </c>
      <c r="B4808" s="66" t="s">
        <v>142</v>
      </c>
      <c r="C4808" s="66" t="s">
        <v>137</v>
      </c>
      <c r="D4808" s="67">
        <v>2198532.46</v>
      </c>
      <c r="E4808" s="66">
        <v>1.2383</v>
      </c>
      <c r="F4808" s="67">
        <v>2722442.7452179999</v>
      </c>
      <c r="G4808" s="66" t="s">
        <v>21</v>
      </c>
      <c r="H4808" s="68">
        <v>5.6554959299107599E-4</v>
      </c>
      <c r="I4808" s="87">
        <v>1539.6763864995401</v>
      </c>
      <c r="J4808" s="69" t="str">
        <f>_xlfn.XLOOKUP(SimpleBB[[#This Row],[customer_code]],'Input  - indicative charges'!$B$13:$B$69,'Input  - indicative charges'!$E$13:$E$69)</f>
        <v>Upper South Island distributor</v>
      </c>
      <c r="K4808" s="70">
        <f t="shared" si="74"/>
        <v>1423.3592857161268</v>
      </c>
    </row>
    <row r="4809" spans="1:11" x14ac:dyDescent="0.25">
      <c r="A4809" s="65">
        <v>44531</v>
      </c>
      <c r="B4809" s="66" t="s">
        <v>142</v>
      </c>
      <c r="C4809" s="66" t="s">
        <v>137</v>
      </c>
      <c r="D4809" s="67">
        <v>2198532.46</v>
      </c>
      <c r="E4809" s="66">
        <v>1.2383</v>
      </c>
      <c r="F4809" s="67">
        <v>2722442.7452179999</v>
      </c>
      <c r="G4809" s="66" t="s">
        <v>23</v>
      </c>
      <c r="H4809" s="68">
        <v>5.2813562326914799E-3</v>
      </c>
      <c r="I4809" s="87">
        <v>14378.1899606027</v>
      </c>
      <c r="J4809" s="69" t="str">
        <f>_xlfn.XLOOKUP(SimpleBB[[#This Row],[customer_code]],'Input  - indicative charges'!$B$13:$B$69,'Input  - indicative charges'!$E$13:$E$69)</f>
        <v>Lower North Island distributor</v>
      </c>
      <c r="K4809" s="70">
        <f t="shared" si="74"/>
        <v>13291.968605651118</v>
      </c>
    </row>
    <row r="4810" spans="1:11" x14ac:dyDescent="0.25">
      <c r="A4810" s="65">
        <v>44531</v>
      </c>
      <c r="B4810" s="66" t="s">
        <v>142</v>
      </c>
      <c r="C4810" s="66" t="s">
        <v>137</v>
      </c>
      <c r="D4810" s="67">
        <v>2198532.46</v>
      </c>
      <c r="E4810" s="66">
        <v>1.2383</v>
      </c>
      <c r="F4810" s="67">
        <v>2722442.7452179999</v>
      </c>
      <c r="G4810" s="66" t="s">
        <v>25</v>
      </c>
      <c r="H4810" s="68">
        <v>0.114186482893933</v>
      </c>
      <c r="I4810" s="87">
        <v>310866.16195654898</v>
      </c>
      <c r="J4810" s="69" t="str">
        <f>_xlfn.XLOOKUP(SimpleBB[[#This Row],[customer_code]],'Input  - indicative charges'!$B$13:$B$69,'Input  - indicative charges'!$E$13:$E$69)</f>
        <v>North Island generation</v>
      </c>
      <c r="K4810" s="70">
        <f t="shared" si="74"/>
        <v>287381.32383893616</v>
      </c>
    </row>
    <row r="4811" spans="1:11" x14ac:dyDescent="0.25">
      <c r="A4811" s="65">
        <v>44531</v>
      </c>
      <c r="B4811" s="66" t="s">
        <v>142</v>
      </c>
      <c r="C4811" s="66" t="s">
        <v>137</v>
      </c>
      <c r="D4811" s="67">
        <v>2198532.46</v>
      </c>
      <c r="E4811" s="66">
        <v>1.2383</v>
      </c>
      <c r="F4811" s="67">
        <v>2722442.7452179999</v>
      </c>
      <c r="G4811" s="66" t="s">
        <v>27</v>
      </c>
      <c r="H4811" s="68">
        <v>9.7868889869230005E-3</v>
      </c>
      <c r="I4811" s="87">
        <v>26644.2449207024</v>
      </c>
      <c r="J4811" s="69" t="str">
        <f>_xlfn.XLOOKUP(SimpleBB[[#This Row],[customer_code]],'Input  - indicative charges'!$B$13:$B$69,'Input  - indicative charges'!$E$13:$E$69)</f>
        <v>Lower North Island distributor</v>
      </c>
      <c r="K4811" s="70">
        <f t="shared" si="74"/>
        <v>24631.366533455526</v>
      </c>
    </row>
    <row r="4812" spans="1:11" x14ac:dyDescent="0.25">
      <c r="A4812" s="65">
        <v>44531</v>
      </c>
      <c r="B4812" s="66" t="s">
        <v>142</v>
      </c>
      <c r="C4812" s="66" t="s">
        <v>137</v>
      </c>
      <c r="D4812" s="67">
        <v>2198532.46</v>
      </c>
      <c r="E4812" s="66">
        <v>1.2383</v>
      </c>
      <c r="F4812" s="67">
        <v>2722442.7452179999</v>
      </c>
      <c r="G4812" s="66" t="s">
        <v>29</v>
      </c>
      <c r="H4812" s="68">
        <v>1.04362399053477E-2</v>
      </c>
      <c r="I4812" s="87">
        <v>28412.065617668501</v>
      </c>
      <c r="J4812" s="69" t="str">
        <f>_xlfn.XLOOKUP(SimpleBB[[#This Row],[customer_code]],'Input  - indicative charges'!$B$13:$B$69,'Input  - indicative charges'!$E$13:$E$69)</f>
        <v>Lower North Island distributor</v>
      </c>
      <c r="K4812" s="70">
        <f t="shared" si="74"/>
        <v>26265.634634578088</v>
      </c>
    </row>
    <row r="4813" spans="1:11" x14ac:dyDescent="0.25">
      <c r="A4813" s="65">
        <v>44531</v>
      </c>
      <c r="B4813" s="66" t="s">
        <v>142</v>
      </c>
      <c r="C4813" s="66" t="s">
        <v>137</v>
      </c>
      <c r="D4813" s="67">
        <v>2198532.46</v>
      </c>
      <c r="E4813" s="66">
        <v>1.2383</v>
      </c>
      <c r="F4813" s="67">
        <v>2722442.7452179999</v>
      </c>
      <c r="G4813" s="66" t="s">
        <v>31</v>
      </c>
      <c r="H4813" s="68">
        <v>8.8402135565393897E-5</v>
      </c>
      <c r="I4813" s="87">
        <v>240.66975263178401</v>
      </c>
      <c r="J4813" s="69" t="str">
        <f>_xlfn.XLOOKUP(SimpleBB[[#This Row],[customer_code]],'Input  - indicative charges'!$B$13:$B$69,'Input  - indicative charges'!$E$13:$E$69)</f>
        <v>Major Industrial</v>
      </c>
      <c r="K4813" s="70">
        <f t="shared" si="74"/>
        <v>222.48800475420899</v>
      </c>
    </row>
    <row r="4814" spans="1:11" x14ac:dyDescent="0.25">
      <c r="A4814" s="65">
        <v>44531</v>
      </c>
      <c r="B4814" s="66" t="s">
        <v>142</v>
      </c>
      <c r="C4814" s="66" t="s">
        <v>137</v>
      </c>
      <c r="D4814" s="67">
        <v>2198532.46</v>
      </c>
      <c r="E4814" s="66">
        <v>1.2383</v>
      </c>
      <c r="F4814" s="67">
        <v>2722442.7452179999</v>
      </c>
      <c r="G4814" s="66" t="s">
        <v>34</v>
      </c>
      <c r="H4814" s="68">
        <v>8.5004920574148805E-4</v>
      </c>
      <c r="I4814" s="87">
        <v>2314.2102932492298</v>
      </c>
      <c r="J4814" s="69" t="str">
        <f>_xlfn.XLOOKUP(SimpleBB[[#This Row],[customer_code]],'Input  - indicative charges'!$B$13:$B$69,'Input  - indicative charges'!$E$13:$E$69)</f>
        <v>Major Industrial</v>
      </c>
      <c r="K4814" s="70">
        <f t="shared" ref="K4814:K4877" si="75">I4814*$L$9</f>
        <v>2139.3798975412915</v>
      </c>
    </row>
    <row r="4815" spans="1:11" x14ac:dyDescent="0.25">
      <c r="A4815" s="65">
        <v>44531</v>
      </c>
      <c r="B4815" s="66" t="s">
        <v>142</v>
      </c>
      <c r="C4815" s="66" t="s">
        <v>137</v>
      </c>
      <c r="D4815" s="67">
        <v>2198532.46</v>
      </c>
      <c r="E4815" s="66">
        <v>1.2383</v>
      </c>
      <c r="F4815" s="67">
        <v>2722442.7452179999</v>
      </c>
      <c r="G4815" s="66" t="s">
        <v>36</v>
      </c>
      <c r="H4815" s="68">
        <v>3.79087529187327E-4</v>
      </c>
      <c r="I4815" s="87">
        <v>1032.0440936386501</v>
      </c>
      <c r="J4815" s="69" t="str">
        <f>_xlfn.XLOOKUP(SimpleBB[[#This Row],[customer_code]],'Input  - indicative charges'!$B$13:$B$69,'Input  - indicative charges'!$E$13:$E$69)</f>
        <v>Upper South Island distributor</v>
      </c>
      <c r="K4815" s="70">
        <f t="shared" si="75"/>
        <v>954.07681564095697</v>
      </c>
    </row>
    <row r="4816" spans="1:11" x14ac:dyDescent="0.25">
      <c r="A4816" s="65">
        <v>44531</v>
      </c>
      <c r="B4816" s="66" t="s">
        <v>142</v>
      </c>
      <c r="C4816" s="66" t="s">
        <v>137</v>
      </c>
      <c r="D4816" s="67">
        <v>2198532.46</v>
      </c>
      <c r="E4816" s="66">
        <v>1.2383</v>
      </c>
      <c r="F4816" s="67">
        <v>2722442.7452179999</v>
      </c>
      <c r="G4816" s="66" t="s">
        <v>38</v>
      </c>
      <c r="H4816" s="68">
        <v>1.3402228724271E-4</v>
      </c>
      <c r="I4816" s="87">
        <v>364.868003601439</v>
      </c>
      <c r="J4816" s="69" t="str">
        <f>_xlfn.XLOOKUP(SimpleBB[[#This Row],[customer_code]],'Input  - indicative charges'!$B$13:$B$69,'Input  - indicative charges'!$E$13:$E$69)</f>
        <v>North Island generation</v>
      </c>
      <c r="K4816" s="70">
        <f t="shared" si="75"/>
        <v>337.30351750573431</v>
      </c>
    </row>
    <row r="4817" spans="1:11" x14ac:dyDescent="0.25">
      <c r="A4817" s="65">
        <v>44531</v>
      </c>
      <c r="B4817" s="66" t="s">
        <v>142</v>
      </c>
      <c r="C4817" s="66" t="s">
        <v>137</v>
      </c>
      <c r="D4817" s="67">
        <v>2198532.46</v>
      </c>
      <c r="E4817" s="66">
        <v>1.2383</v>
      </c>
      <c r="F4817" s="67">
        <v>2722442.7452179999</v>
      </c>
      <c r="G4817" s="66" t="s">
        <v>40</v>
      </c>
      <c r="H4817" s="68">
        <v>1.7005525425356998E-5</v>
      </c>
      <c r="I4817" s="87">
        <v>46.2965693228834</v>
      </c>
      <c r="J4817" s="69" t="str">
        <f>_xlfn.XLOOKUP(SimpleBB[[#This Row],[customer_code]],'Input  - indicative charges'!$B$13:$B$69,'Input  - indicative charges'!$E$13:$E$69)</f>
        <v>North Island generation</v>
      </c>
      <c r="K4817" s="70">
        <f t="shared" si="75"/>
        <v>42.799027393245112</v>
      </c>
    </row>
    <row r="4818" spans="1:11" x14ac:dyDescent="0.25">
      <c r="A4818" s="65">
        <v>44531</v>
      </c>
      <c r="B4818" s="66" t="s">
        <v>142</v>
      </c>
      <c r="C4818" s="66" t="s">
        <v>137</v>
      </c>
      <c r="D4818" s="67">
        <v>2198532.46</v>
      </c>
      <c r="E4818" s="66">
        <v>1.2383</v>
      </c>
      <c r="F4818" s="67">
        <v>2722442.7452179999</v>
      </c>
      <c r="G4818" s="66" t="s">
        <v>42</v>
      </c>
      <c r="H4818" s="68">
        <v>4.1773505296683E-2</v>
      </c>
      <c r="I4818" s="87">
        <v>113725.97643728</v>
      </c>
      <c r="J4818" s="69" t="str">
        <f>_xlfn.XLOOKUP(SimpleBB[[#This Row],[customer_code]],'Input  - indicative charges'!$B$13:$B$69,'Input  - indicative charges'!$E$13:$E$69)</f>
        <v>South Island generation</v>
      </c>
      <c r="K4818" s="70">
        <f t="shared" si="75"/>
        <v>105134.38148983671</v>
      </c>
    </row>
    <row r="4819" spans="1:11" x14ac:dyDescent="0.25">
      <c r="A4819" s="65">
        <v>44531</v>
      </c>
      <c r="B4819" s="66" t="s">
        <v>142</v>
      </c>
      <c r="C4819" s="66" t="s">
        <v>137</v>
      </c>
      <c r="D4819" s="67">
        <v>2198532.46</v>
      </c>
      <c r="E4819" s="66">
        <v>1.2383</v>
      </c>
      <c r="F4819" s="67">
        <v>2722442.7452179999</v>
      </c>
      <c r="G4819" s="66" t="s">
        <v>44</v>
      </c>
      <c r="H4819" s="68">
        <v>6.5711700929042903E-4</v>
      </c>
      <c r="I4819" s="87">
        <v>1788.9634347020699</v>
      </c>
      <c r="J4819" s="69" t="str">
        <f>_xlfn.XLOOKUP(SimpleBB[[#This Row],[customer_code]],'Input  - indicative charges'!$B$13:$B$69,'Input  - indicative charges'!$E$13:$E$69)</f>
        <v>Major Industrial</v>
      </c>
      <c r="K4819" s="70">
        <f t="shared" si="75"/>
        <v>1653.8135798646072</v>
      </c>
    </row>
    <row r="4820" spans="1:11" x14ac:dyDescent="0.25">
      <c r="A4820" s="65">
        <v>44531</v>
      </c>
      <c r="B4820" s="66" t="s">
        <v>142</v>
      </c>
      <c r="C4820" s="66" t="s">
        <v>137</v>
      </c>
      <c r="D4820" s="67">
        <v>2198532.46</v>
      </c>
      <c r="E4820" s="66">
        <v>1.2383</v>
      </c>
      <c r="F4820" s="67">
        <v>2722442.7452179999</v>
      </c>
      <c r="G4820" s="66" t="s">
        <v>46</v>
      </c>
      <c r="H4820" s="68">
        <v>7.2731348525547105E-4</v>
      </c>
      <c r="I4820" s="87">
        <v>1980.0693214329699</v>
      </c>
      <c r="J4820" s="69" t="str">
        <f>_xlfn.XLOOKUP(SimpleBB[[#This Row],[customer_code]],'Input  - indicative charges'!$B$13:$B$69,'Input  - indicative charges'!$E$13:$E$69)</f>
        <v>Upper South Island distributor</v>
      </c>
      <c r="K4820" s="70">
        <f t="shared" si="75"/>
        <v>1830.4820933383132</v>
      </c>
    </row>
    <row r="4821" spans="1:11" x14ac:dyDescent="0.25">
      <c r="A4821" s="65">
        <v>44531</v>
      </c>
      <c r="B4821" s="66" t="s">
        <v>142</v>
      </c>
      <c r="C4821" s="66" t="s">
        <v>137</v>
      </c>
      <c r="D4821" s="67">
        <v>2198532.46</v>
      </c>
      <c r="E4821" s="66">
        <v>1.2383</v>
      </c>
      <c r="F4821" s="67">
        <v>2722442.7452179999</v>
      </c>
      <c r="G4821" s="66" t="s">
        <v>48</v>
      </c>
      <c r="H4821" s="68">
        <v>5.4031440472730799E-2</v>
      </c>
      <c r="I4821" s="87">
        <v>147097.50312866399</v>
      </c>
      <c r="J4821" s="69" t="str">
        <f>_xlfn.XLOOKUP(SimpleBB[[#This Row],[customer_code]],'Input  - indicative charges'!$B$13:$B$69,'Input  - indicative charges'!$E$13:$E$69)</f>
        <v>North Island generation</v>
      </c>
      <c r="K4821" s="70">
        <f t="shared" si="75"/>
        <v>135984.80746973737</v>
      </c>
    </row>
    <row r="4822" spans="1:11" x14ac:dyDescent="0.25">
      <c r="A4822" s="65">
        <v>44531</v>
      </c>
      <c r="B4822" s="66" t="s">
        <v>142</v>
      </c>
      <c r="C4822" s="66" t="s">
        <v>137</v>
      </c>
      <c r="D4822" s="67">
        <v>2198532.46</v>
      </c>
      <c r="E4822" s="66">
        <v>1.2383</v>
      </c>
      <c r="F4822" s="67">
        <v>2722442.7452179999</v>
      </c>
      <c r="G4822" s="66" t="s">
        <v>50</v>
      </c>
      <c r="H4822" s="68">
        <v>1.1387025317828399E-2</v>
      </c>
      <c r="I4822" s="87">
        <v>31000.524466135699</v>
      </c>
      <c r="J4822" s="69" t="str">
        <f>_xlfn.XLOOKUP(SimpleBB[[#This Row],[customer_code]],'Input  - indicative charges'!$B$13:$B$69,'Input  - indicative charges'!$E$13:$E$69)</f>
        <v>North Island generation</v>
      </c>
      <c r="K4822" s="70">
        <f t="shared" si="75"/>
        <v>28658.544579788162</v>
      </c>
    </row>
    <row r="4823" spans="1:11" x14ac:dyDescent="0.25">
      <c r="A4823" s="65">
        <v>44531</v>
      </c>
      <c r="B4823" s="66" t="s">
        <v>142</v>
      </c>
      <c r="C4823" s="66" t="s">
        <v>137</v>
      </c>
      <c r="D4823" s="67">
        <v>2198532.46</v>
      </c>
      <c r="E4823" s="66">
        <v>1.2383</v>
      </c>
      <c r="F4823" s="67">
        <v>2722442.7452179999</v>
      </c>
      <c r="G4823" s="66" t="s">
        <v>52</v>
      </c>
      <c r="H4823" s="68">
        <v>2.2965556963411501E-2</v>
      </c>
      <c r="I4823" s="87">
        <v>62522.4139449305</v>
      </c>
      <c r="J4823" s="69" t="str">
        <f>_xlfn.XLOOKUP(SimpleBB[[#This Row],[customer_code]],'Input  - indicative charges'!$B$13:$B$69,'Input  - indicative charges'!$E$13:$E$69)</f>
        <v>North Island generation</v>
      </c>
      <c r="K4823" s="70">
        <f t="shared" si="75"/>
        <v>57799.066891080663</v>
      </c>
    </row>
    <row r="4824" spans="1:11" x14ac:dyDescent="0.25">
      <c r="A4824" s="65">
        <v>44531</v>
      </c>
      <c r="B4824" s="66" t="s">
        <v>142</v>
      </c>
      <c r="C4824" s="66" t="s">
        <v>137</v>
      </c>
      <c r="D4824" s="67">
        <v>2198532.46</v>
      </c>
      <c r="E4824" s="66">
        <v>1.2383</v>
      </c>
      <c r="F4824" s="67">
        <v>2722442.7452179999</v>
      </c>
      <c r="G4824" s="66" t="s">
        <v>54</v>
      </c>
      <c r="H4824" s="68">
        <v>5.9663605028840099E-5</v>
      </c>
      <c r="I4824" s="87">
        <v>162.430748664318</v>
      </c>
      <c r="J4824" s="69" t="str">
        <f>_xlfn.XLOOKUP(SimpleBB[[#This Row],[customer_code]],'Input  - indicative charges'!$B$13:$B$69,'Input  - indicative charges'!$E$13:$E$69)</f>
        <v>Upper South Island distributor</v>
      </c>
      <c r="K4824" s="70">
        <f t="shared" si="75"/>
        <v>150.15968058249391</v>
      </c>
    </row>
    <row r="4825" spans="1:11" x14ac:dyDescent="0.25">
      <c r="A4825" s="65">
        <v>44531</v>
      </c>
      <c r="B4825" s="66" t="s">
        <v>142</v>
      </c>
      <c r="C4825" s="66" t="s">
        <v>137</v>
      </c>
      <c r="D4825" s="67">
        <v>2198532.46</v>
      </c>
      <c r="E4825" s="66">
        <v>1.2383</v>
      </c>
      <c r="F4825" s="67">
        <v>2722442.7452179999</v>
      </c>
      <c r="G4825" s="66" t="s">
        <v>56</v>
      </c>
      <c r="H4825" s="68">
        <v>3.6854881795836902E-2</v>
      </c>
      <c r="I4825" s="87">
        <v>100335.305570943</v>
      </c>
      <c r="J4825" s="69" t="str">
        <f>_xlfn.XLOOKUP(SimpleBB[[#This Row],[customer_code]],'Input  - indicative charges'!$B$13:$B$69,'Input  - indicative charges'!$E$13:$E$69)</f>
        <v>Upper North Island distributor</v>
      </c>
      <c r="K4825" s="70">
        <f t="shared" si="75"/>
        <v>92755.328406544606</v>
      </c>
    </row>
    <row r="4826" spans="1:11" x14ac:dyDescent="0.25">
      <c r="A4826" s="65">
        <v>44531</v>
      </c>
      <c r="B4826" s="66" t="s">
        <v>142</v>
      </c>
      <c r="C4826" s="66" t="s">
        <v>137</v>
      </c>
      <c r="D4826" s="67">
        <v>2198532.46</v>
      </c>
      <c r="E4826" s="66">
        <v>1.2383</v>
      </c>
      <c r="F4826" s="67">
        <v>2722442.7452179999</v>
      </c>
      <c r="G4826" s="66" t="s">
        <v>58</v>
      </c>
      <c r="H4826" s="68">
        <v>1.4172787992735201E-2</v>
      </c>
      <c r="I4826" s="87">
        <v>38584.603850334701</v>
      </c>
      <c r="J4826" s="69" t="str">
        <f>_xlfn.XLOOKUP(SimpleBB[[#This Row],[customer_code]],'Input  - indicative charges'!$B$13:$B$69,'Input  - indicative charges'!$E$13:$E$69)</f>
        <v>North Island generation</v>
      </c>
      <c r="K4826" s="70">
        <f t="shared" si="75"/>
        <v>35669.673612980696</v>
      </c>
    </row>
    <row r="4827" spans="1:11" x14ac:dyDescent="0.25">
      <c r="A4827" s="65">
        <v>44531</v>
      </c>
      <c r="B4827" s="66" t="s">
        <v>142</v>
      </c>
      <c r="C4827" s="66" t="s">
        <v>137</v>
      </c>
      <c r="D4827" s="67">
        <v>2198532.46</v>
      </c>
      <c r="E4827" s="66">
        <v>1.2383</v>
      </c>
      <c r="F4827" s="67">
        <v>2722442.7452179999</v>
      </c>
      <c r="G4827" s="66" t="s">
        <v>60</v>
      </c>
      <c r="H4827" s="68">
        <v>1.6582623550264301E-3</v>
      </c>
      <c r="I4827" s="87">
        <v>4514.5243181098404</v>
      </c>
      <c r="J4827" s="69" t="str">
        <f>_xlfn.XLOOKUP(SimpleBB[[#This Row],[customer_code]],'Input  - indicative charges'!$B$13:$B$69,'Input  - indicative charges'!$E$13:$E$69)</f>
        <v>Major Industrial</v>
      </c>
      <c r="K4827" s="70">
        <f t="shared" si="75"/>
        <v>4173.4679865955231</v>
      </c>
    </row>
    <row r="4828" spans="1:11" x14ac:dyDescent="0.25">
      <c r="A4828" s="65">
        <v>44531</v>
      </c>
      <c r="B4828" s="66" t="s">
        <v>142</v>
      </c>
      <c r="C4828" s="66" t="s">
        <v>137</v>
      </c>
      <c r="D4828" s="67">
        <v>2198532.46</v>
      </c>
      <c r="E4828" s="66">
        <v>1.2383</v>
      </c>
      <c r="F4828" s="67">
        <v>2722442.7452179999</v>
      </c>
      <c r="G4828" s="66" t="s">
        <v>62</v>
      </c>
      <c r="H4828" s="68">
        <v>1.3941973574468299E-2</v>
      </c>
      <c r="I4828" s="87">
        <v>37956.224811832501</v>
      </c>
      <c r="J4828" s="69" t="str">
        <f>_xlfn.XLOOKUP(SimpleBB[[#This Row],[customer_code]],'Input  - indicative charges'!$B$13:$B$69,'Input  - indicative charges'!$E$13:$E$69)</f>
        <v>Major Industrial</v>
      </c>
      <c r="K4828" s="70">
        <f t="shared" si="75"/>
        <v>35088.766386472584</v>
      </c>
    </row>
    <row r="4829" spans="1:11" x14ac:dyDescent="0.25">
      <c r="A4829" s="65">
        <v>44531</v>
      </c>
      <c r="B4829" s="66" t="s">
        <v>142</v>
      </c>
      <c r="C4829" s="66" t="s">
        <v>137</v>
      </c>
      <c r="D4829" s="67">
        <v>2198532.46</v>
      </c>
      <c r="E4829" s="66">
        <v>1.2383</v>
      </c>
      <c r="F4829" s="67">
        <v>2722442.7452179999</v>
      </c>
      <c r="G4829" s="66" t="s">
        <v>64</v>
      </c>
      <c r="H4829" s="68">
        <v>6.9923055640369299E-4</v>
      </c>
      <c r="I4829" s="87">
        <v>1903.6151555159799</v>
      </c>
      <c r="J4829" s="69" t="str">
        <f>_xlfn.XLOOKUP(SimpleBB[[#This Row],[customer_code]],'Input  - indicative charges'!$B$13:$B$69,'Input  - indicative charges'!$E$13:$E$69)</f>
        <v>Major Industrial</v>
      </c>
      <c r="K4829" s="70">
        <f t="shared" si="75"/>
        <v>1759.8037690204117</v>
      </c>
    </row>
    <row r="4830" spans="1:11" x14ac:dyDescent="0.25">
      <c r="A4830" s="65">
        <v>44531</v>
      </c>
      <c r="B4830" s="66" t="s">
        <v>142</v>
      </c>
      <c r="C4830" s="66" t="s">
        <v>137</v>
      </c>
      <c r="D4830" s="67">
        <v>2198532.46</v>
      </c>
      <c r="E4830" s="66">
        <v>1.2383</v>
      </c>
      <c r="F4830" s="67">
        <v>2722442.7452179999</v>
      </c>
      <c r="G4830" s="66" t="s">
        <v>66</v>
      </c>
      <c r="H4830" s="68">
        <v>3.8449391296586401E-3</v>
      </c>
      <c r="I4830" s="87">
        <v>10467.6266393439</v>
      </c>
      <c r="J4830" s="69" t="str">
        <f>_xlfn.XLOOKUP(SimpleBB[[#This Row],[customer_code]],'Input  - indicative charges'!$B$13:$B$69,'Input  - indicative charges'!$E$13:$E$69)</f>
        <v>Upper South Island distributor</v>
      </c>
      <c r="K4830" s="70">
        <f t="shared" si="75"/>
        <v>9676.8345005231949</v>
      </c>
    </row>
    <row r="4831" spans="1:11" x14ac:dyDescent="0.25">
      <c r="A4831" s="65">
        <v>44531</v>
      </c>
      <c r="B4831" s="66" t="s">
        <v>142</v>
      </c>
      <c r="C4831" s="66" t="s">
        <v>137</v>
      </c>
      <c r="D4831" s="67">
        <v>2198532.46</v>
      </c>
      <c r="E4831" s="66">
        <v>1.2383</v>
      </c>
      <c r="F4831" s="67">
        <v>2722442.7452179999</v>
      </c>
      <c r="G4831" s="66" t="s">
        <v>68</v>
      </c>
      <c r="H4831" s="68">
        <v>1.45855589899075E-2</v>
      </c>
      <c r="I4831" s="87">
        <v>39708.349257023001</v>
      </c>
      <c r="J4831" s="69" t="str">
        <f>_xlfn.XLOOKUP(SimpleBB[[#This Row],[customer_code]],'Input  - indicative charges'!$B$13:$B$69,'Input  - indicative charges'!$E$13:$E$69)</f>
        <v>Major Industrial</v>
      </c>
      <c r="K4831" s="70">
        <f t="shared" si="75"/>
        <v>36708.524032078887</v>
      </c>
    </row>
    <row r="4832" spans="1:11" x14ac:dyDescent="0.25">
      <c r="A4832" s="65">
        <v>44531</v>
      </c>
      <c r="B4832" s="66" t="s">
        <v>142</v>
      </c>
      <c r="C4832" s="66" t="s">
        <v>137</v>
      </c>
      <c r="D4832" s="67">
        <v>2198532.46</v>
      </c>
      <c r="E4832" s="66">
        <v>1.2383</v>
      </c>
      <c r="F4832" s="67">
        <v>2722442.7452179999</v>
      </c>
      <c r="G4832" s="66" t="s">
        <v>70</v>
      </c>
      <c r="H4832" s="68">
        <v>6.6680958146322397E-2</v>
      </c>
      <c r="I4832" s="87">
        <v>181535.09074963999</v>
      </c>
      <c r="J4832" s="69" t="str">
        <f>_xlfn.XLOOKUP(SimpleBB[[#This Row],[customer_code]],'Input  - indicative charges'!$B$13:$B$69,'Input  - indicative charges'!$E$13:$E$69)</f>
        <v>Lower North Island distributor</v>
      </c>
      <c r="K4832" s="70">
        <f t="shared" si="75"/>
        <v>167820.75724969042</v>
      </c>
    </row>
    <row r="4833" spans="1:11" x14ac:dyDescent="0.25">
      <c r="A4833" s="65">
        <v>44531</v>
      </c>
      <c r="B4833" s="66" t="s">
        <v>142</v>
      </c>
      <c r="C4833" s="66" t="s">
        <v>137</v>
      </c>
      <c r="D4833" s="67">
        <v>2198532.46</v>
      </c>
      <c r="E4833" s="66">
        <v>1.2383</v>
      </c>
      <c r="F4833" s="67">
        <v>2722442.7452179999</v>
      </c>
      <c r="G4833" s="66" t="s">
        <v>72</v>
      </c>
      <c r="H4833" s="68">
        <v>5.4672198127923605E-4</v>
      </c>
      <c r="I4833" s="87">
        <v>1488.41929158486</v>
      </c>
      <c r="J4833" s="69" t="str">
        <f>_xlfn.XLOOKUP(SimpleBB[[#This Row],[customer_code]],'Input  - indicative charges'!$B$13:$B$69,'Input  - indicative charges'!$E$13:$E$69)</f>
        <v>Lower South Island distributor</v>
      </c>
      <c r="K4833" s="70">
        <f t="shared" si="75"/>
        <v>1375.9744828800508</v>
      </c>
    </row>
    <row r="4834" spans="1:11" x14ac:dyDescent="0.25">
      <c r="A4834" s="65">
        <v>44531</v>
      </c>
      <c r="B4834" s="66" t="s">
        <v>142</v>
      </c>
      <c r="C4834" s="66" t="s">
        <v>137</v>
      </c>
      <c r="D4834" s="67">
        <v>2198532.46</v>
      </c>
      <c r="E4834" s="66">
        <v>1.2383</v>
      </c>
      <c r="F4834" s="67">
        <v>2722442.7452179999</v>
      </c>
      <c r="G4834" s="66" t="s">
        <v>74</v>
      </c>
      <c r="H4834" s="68">
        <v>7.50382349101727E-6</v>
      </c>
      <c r="I4834" s="87">
        <v>20.428729824516299</v>
      </c>
      <c r="J4834" s="69" t="str">
        <f>_xlfn.XLOOKUP(SimpleBB[[#This Row],[customer_code]],'Input  - indicative charges'!$B$13:$B$69,'Input  - indicative charges'!$E$13:$E$69)</f>
        <v>Major Industrial</v>
      </c>
      <c r="K4834" s="70">
        <f t="shared" si="75"/>
        <v>18.885411600822742</v>
      </c>
    </row>
    <row r="4835" spans="1:11" x14ac:dyDescent="0.25">
      <c r="A4835" s="65">
        <v>44531</v>
      </c>
      <c r="B4835" s="66" t="s">
        <v>142</v>
      </c>
      <c r="C4835" s="66" t="s">
        <v>137</v>
      </c>
      <c r="D4835" s="67">
        <v>2198532.46</v>
      </c>
      <c r="E4835" s="66">
        <v>1.2383</v>
      </c>
      <c r="F4835" s="67">
        <v>2722442.7452179999</v>
      </c>
      <c r="G4835" s="66" t="s">
        <v>76</v>
      </c>
      <c r="H4835" s="68">
        <v>1.1106235510880899E-3</v>
      </c>
      <c r="I4835" s="87">
        <v>3023.6090293280299</v>
      </c>
      <c r="J4835" s="69" t="str">
        <f>_xlfn.XLOOKUP(SimpleBB[[#This Row],[customer_code]],'Input  - indicative charges'!$B$13:$B$69,'Input  - indicative charges'!$E$13:$E$69)</f>
        <v>Lower North Island distributor</v>
      </c>
      <c r="K4835" s="70">
        <f t="shared" si="75"/>
        <v>2795.1860702713075</v>
      </c>
    </row>
    <row r="4836" spans="1:11" x14ac:dyDescent="0.25">
      <c r="A4836" s="65">
        <v>44531</v>
      </c>
      <c r="B4836" s="66" t="s">
        <v>142</v>
      </c>
      <c r="C4836" s="66" t="s">
        <v>137</v>
      </c>
      <c r="D4836" s="67">
        <v>2198532.46</v>
      </c>
      <c r="E4836" s="66">
        <v>1.2383</v>
      </c>
      <c r="F4836" s="67">
        <v>2722442.7452179999</v>
      </c>
      <c r="G4836" s="66" t="s">
        <v>78</v>
      </c>
      <c r="H4836" s="68">
        <v>5.5954731736495601E-5</v>
      </c>
      <c r="I4836" s="87">
        <v>152.33355347664099</v>
      </c>
      <c r="J4836" s="69" t="str">
        <f>_xlfn.XLOOKUP(SimpleBB[[#This Row],[customer_code]],'Input  - indicative charges'!$B$13:$B$69,'Input  - indicative charges'!$E$13:$E$69)</f>
        <v>North Island generation</v>
      </c>
      <c r="K4836" s="70">
        <f t="shared" si="75"/>
        <v>140.82529274873431</v>
      </c>
    </row>
    <row r="4837" spans="1:11" x14ac:dyDescent="0.25">
      <c r="A4837" s="65">
        <v>44531</v>
      </c>
      <c r="B4837" s="66" t="s">
        <v>142</v>
      </c>
      <c r="C4837" s="66" t="s">
        <v>137</v>
      </c>
      <c r="D4837" s="67">
        <v>2198532.46</v>
      </c>
      <c r="E4837" s="66">
        <v>1.2383</v>
      </c>
      <c r="F4837" s="67">
        <v>2722442.7452179999</v>
      </c>
      <c r="G4837" s="66" t="s">
        <v>80</v>
      </c>
      <c r="H4837" s="68">
        <v>1.35415472234527E-5</v>
      </c>
      <c r="I4837" s="87">
        <v>36.8660869975159</v>
      </c>
      <c r="J4837" s="69" t="str">
        <f>_xlfn.XLOOKUP(SimpleBB[[#This Row],[customer_code]],'Input  - indicative charges'!$B$13:$B$69,'Input  - indicative charges'!$E$13:$E$69)</f>
        <v>Major Industrial</v>
      </c>
      <c r="K4837" s="70">
        <f t="shared" si="75"/>
        <v>34.080984625108101</v>
      </c>
    </row>
    <row r="4838" spans="1:11" x14ac:dyDescent="0.25">
      <c r="A4838" s="65">
        <v>44531</v>
      </c>
      <c r="B4838" s="66" t="s">
        <v>142</v>
      </c>
      <c r="C4838" s="66" t="s">
        <v>137</v>
      </c>
      <c r="D4838" s="67">
        <v>2198532.46</v>
      </c>
      <c r="E4838" s="66">
        <v>1.2383</v>
      </c>
      <c r="F4838" s="67">
        <v>2722442.7452179999</v>
      </c>
      <c r="G4838" s="66" t="s">
        <v>82</v>
      </c>
      <c r="H4838" s="68">
        <v>1.1598805957235E-2</v>
      </c>
      <c r="I4838" s="87">
        <v>31577.085131465799</v>
      </c>
      <c r="J4838" s="69" t="str">
        <f>_xlfn.XLOOKUP(SimpleBB[[#This Row],[customer_code]],'Input  - indicative charges'!$B$13:$B$69,'Input  - indicative charges'!$E$13:$E$69)</f>
        <v>Major Industrial</v>
      </c>
      <c r="K4838" s="70">
        <f t="shared" si="75"/>
        <v>29191.54812778829</v>
      </c>
    </row>
    <row r="4839" spans="1:11" x14ac:dyDescent="0.25">
      <c r="A4839" s="65">
        <v>44531</v>
      </c>
      <c r="B4839" s="66" t="s">
        <v>142</v>
      </c>
      <c r="C4839" s="66" t="s">
        <v>137</v>
      </c>
      <c r="D4839" s="67">
        <v>2198532.46</v>
      </c>
      <c r="E4839" s="66">
        <v>1.2383</v>
      </c>
      <c r="F4839" s="67">
        <v>2722442.7452179999</v>
      </c>
      <c r="G4839" s="66" t="s">
        <v>84</v>
      </c>
      <c r="H4839" s="68">
        <v>2.4188373542967801E-8</v>
      </c>
      <c r="I4839" s="87">
        <v>6.5851462070675895E-2</v>
      </c>
      <c r="J4839" s="69" t="str">
        <f>_xlfn.XLOOKUP(SimpleBB[[#This Row],[customer_code]],'Input  - indicative charges'!$B$13:$B$69,'Input  - indicative charges'!$E$13:$E$69)</f>
        <v>Major Industrial</v>
      </c>
      <c r="K4839" s="70">
        <f t="shared" si="75"/>
        <v>6.0876617215242235E-2</v>
      </c>
    </row>
    <row r="4840" spans="1:11" x14ac:dyDescent="0.25">
      <c r="A4840" s="65">
        <v>44531</v>
      </c>
      <c r="B4840" s="66" t="s">
        <v>142</v>
      </c>
      <c r="C4840" s="66" t="s">
        <v>137</v>
      </c>
      <c r="D4840" s="67">
        <v>2198532.46</v>
      </c>
      <c r="E4840" s="66">
        <v>1.2383</v>
      </c>
      <c r="F4840" s="67">
        <v>2722442.7452179999</v>
      </c>
      <c r="G4840" s="66" t="s">
        <v>86</v>
      </c>
      <c r="H4840" s="68">
        <v>8.86599020506239E-5</v>
      </c>
      <c r="I4840" s="87">
        <v>241.37150712945899</v>
      </c>
      <c r="J4840" s="69" t="str">
        <f>_xlfn.XLOOKUP(SimpleBB[[#This Row],[customer_code]],'Input  - indicative charges'!$B$13:$B$69,'Input  - indicative charges'!$E$13:$E$69)</f>
        <v>North Island generation</v>
      </c>
      <c r="K4840" s="70">
        <f t="shared" si="75"/>
        <v>223.13674418368717</v>
      </c>
    </row>
    <row r="4841" spans="1:11" x14ac:dyDescent="0.25">
      <c r="A4841" s="65">
        <v>44531</v>
      </c>
      <c r="B4841" s="66" t="s">
        <v>142</v>
      </c>
      <c r="C4841" s="66" t="s">
        <v>137</v>
      </c>
      <c r="D4841" s="67">
        <v>2198532.46</v>
      </c>
      <c r="E4841" s="66">
        <v>1.2383</v>
      </c>
      <c r="F4841" s="67">
        <v>2722442.7452179999</v>
      </c>
      <c r="G4841" s="66" t="s">
        <v>88</v>
      </c>
      <c r="H4841" s="68">
        <v>8.2581580007674796E-3</v>
      </c>
      <c r="I4841" s="87">
        <v>22482.362338053401</v>
      </c>
      <c r="J4841" s="69" t="str">
        <f>_xlfn.XLOOKUP(SimpleBB[[#This Row],[customer_code]],'Input  - indicative charges'!$B$13:$B$69,'Input  - indicative charges'!$E$13:$E$69)</f>
        <v>North Island generation</v>
      </c>
      <c r="K4841" s="70">
        <f t="shared" si="75"/>
        <v>20783.89944750406</v>
      </c>
    </row>
    <row r="4842" spans="1:11" x14ac:dyDescent="0.25">
      <c r="A4842" s="65">
        <v>44531</v>
      </c>
      <c r="B4842" s="66" t="s">
        <v>142</v>
      </c>
      <c r="C4842" s="66" t="s">
        <v>137</v>
      </c>
      <c r="D4842" s="67">
        <v>2198532.46</v>
      </c>
      <c r="E4842" s="66">
        <v>1.2383</v>
      </c>
      <c r="F4842" s="67">
        <v>2722442.7452179999</v>
      </c>
      <c r="G4842" s="66" t="s">
        <v>90</v>
      </c>
      <c r="H4842" s="68">
        <v>7.1944799636927605E-4</v>
      </c>
      <c r="I4842" s="87">
        <v>1958.6559782771601</v>
      </c>
      <c r="J4842" s="69" t="str">
        <f>_xlfn.XLOOKUP(SimpleBB[[#This Row],[customer_code]],'Input  - indicative charges'!$B$13:$B$69,'Input  - indicative charges'!$E$13:$E$69)</f>
        <v>Upper South Island distributor</v>
      </c>
      <c r="K4842" s="70">
        <f t="shared" si="75"/>
        <v>1810.6864524579969</v>
      </c>
    </row>
    <row r="4843" spans="1:11" x14ac:dyDescent="0.25">
      <c r="A4843" s="65">
        <v>44531</v>
      </c>
      <c r="B4843" s="66" t="s">
        <v>142</v>
      </c>
      <c r="C4843" s="66" t="s">
        <v>137</v>
      </c>
      <c r="D4843" s="67">
        <v>2198532.46</v>
      </c>
      <c r="E4843" s="66">
        <v>1.2383</v>
      </c>
      <c r="F4843" s="67">
        <v>2722442.7452179999</v>
      </c>
      <c r="G4843" s="66" t="s">
        <v>92</v>
      </c>
      <c r="H4843" s="68">
        <v>6.7224250682235893E-5</v>
      </c>
      <c r="I4843" s="87">
        <v>183.01417357256901</v>
      </c>
      <c r="J4843" s="69" t="str">
        <f>_xlfn.XLOOKUP(SimpleBB[[#This Row],[customer_code]],'Input  - indicative charges'!$B$13:$B$69,'Input  - indicative charges'!$E$13:$E$69)</f>
        <v>North Island generation</v>
      </c>
      <c r="K4843" s="70">
        <f t="shared" si="75"/>
        <v>169.18810060107191</v>
      </c>
    </row>
    <row r="4844" spans="1:11" x14ac:dyDescent="0.25">
      <c r="A4844" s="65">
        <v>44531</v>
      </c>
      <c r="B4844" s="66" t="s">
        <v>142</v>
      </c>
      <c r="C4844" s="66" t="s">
        <v>137</v>
      </c>
      <c r="D4844" s="67">
        <v>2198532.46</v>
      </c>
      <c r="E4844" s="66">
        <v>1.2383</v>
      </c>
      <c r="F4844" s="67">
        <v>2722442.7452179999</v>
      </c>
      <c r="G4844" s="66" t="s">
        <v>94</v>
      </c>
      <c r="H4844" s="68">
        <v>3.7137813795031101E-4</v>
      </c>
      <c r="I4844" s="87">
        <v>1011.05571739539</v>
      </c>
      <c r="J4844" s="69" t="str">
        <f>_xlfn.XLOOKUP(SimpleBB[[#This Row],[customer_code]],'Input  - indicative charges'!$B$13:$B$69,'Input  - indicative charges'!$E$13:$E$69)</f>
        <v>North Island generation</v>
      </c>
      <c r="K4844" s="70">
        <f t="shared" si="75"/>
        <v>934.67403692726464</v>
      </c>
    </row>
    <row r="4845" spans="1:11" x14ac:dyDescent="0.25">
      <c r="A4845" s="65">
        <v>44531</v>
      </c>
      <c r="B4845" s="66" t="s">
        <v>142</v>
      </c>
      <c r="C4845" s="66" t="s">
        <v>137</v>
      </c>
      <c r="D4845" s="67">
        <v>2198532.46</v>
      </c>
      <c r="E4845" s="66">
        <v>1.2383</v>
      </c>
      <c r="F4845" s="67">
        <v>2722442.7452179999</v>
      </c>
      <c r="G4845" s="66" t="s">
        <v>96</v>
      </c>
      <c r="H4845" s="68">
        <v>4.6000539177353901E-3</v>
      </c>
      <c r="I4845" s="87">
        <v>12523.3834159503</v>
      </c>
      <c r="J4845" s="69" t="str">
        <f>_xlfn.XLOOKUP(SimpleBB[[#This Row],[customer_code]],'Input  - indicative charges'!$B$13:$B$69,'Input  - indicative charges'!$E$13:$E$69)</f>
        <v>Upper North Island distributor</v>
      </c>
      <c r="K4845" s="70">
        <f t="shared" si="75"/>
        <v>11577.286129718488</v>
      </c>
    </row>
    <row r="4846" spans="1:11" x14ac:dyDescent="0.25">
      <c r="A4846" s="65">
        <v>44531</v>
      </c>
      <c r="B4846" s="66" t="s">
        <v>142</v>
      </c>
      <c r="C4846" s="66" t="s">
        <v>137</v>
      </c>
      <c r="D4846" s="67">
        <v>2198532.46</v>
      </c>
      <c r="E4846" s="66">
        <v>1.2383</v>
      </c>
      <c r="F4846" s="67">
        <v>2722442.7452179999</v>
      </c>
      <c r="G4846" s="66" t="s">
        <v>98</v>
      </c>
      <c r="H4846" s="68">
        <v>1.40459556132481E-3</v>
      </c>
      <c r="I4846" s="87">
        <v>3823.9309958941399</v>
      </c>
      <c r="J4846" s="69" t="str">
        <f>_xlfn.XLOOKUP(SimpleBB[[#This Row],[customer_code]],'Input  - indicative charges'!$B$13:$B$69,'Input  - indicative charges'!$E$13:$E$69)</f>
        <v>Major Industrial</v>
      </c>
      <c r="K4846" s="70">
        <f t="shared" si="75"/>
        <v>3535.0465452795111</v>
      </c>
    </row>
    <row r="4847" spans="1:11" x14ac:dyDescent="0.25">
      <c r="A4847" s="65">
        <v>44531</v>
      </c>
      <c r="B4847" s="66" t="s">
        <v>142</v>
      </c>
      <c r="C4847" s="66" t="s">
        <v>137</v>
      </c>
      <c r="D4847" s="67">
        <v>2198532.46</v>
      </c>
      <c r="E4847" s="66">
        <v>1.2383</v>
      </c>
      <c r="F4847" s="67">
        <v>2722442.7452179999</v>
      </c>
      <c r="G4847" s="66" t="s">
        <v>100</v>
      </c>
      <c r="H4847" s="68">
        <v>3.1863445071032202E-4</v>
      </c>
      <c r="I4847" s="87">
        <v>867.46404871283903</v>
      </c>
      <c r="J4847" s="69" t="str">
        <f>_xlfn.XLOOKUP(SimpleBB[[#This Row],[customer_code]],'Input  - indicative charges'!$B$13:$B$69,'Input  - indicative charges'!$E$13:$E$69)</f>
        <v>North Island generation</v>
      </c>
      <c r="K4847" s="70">
        <f t="shared" si="75"/>
        <v>801.93021052134895</v>
      </c>
    </row>
    <row r="4848" spans="1:11" x14ac:dyDescent="0.25">
      <c r="A4848" s="65">
        <v>44531</v>
      </c>
      <c r="B4848" s="66" t="s">
        <v>142</v>
      </c>
      <c r="C4848" s="66" t="s">
        <v>137</v>
      </c>
      <c r="D4848" s="67">
        <v>2198532.46</v>
      </c>
      <c r="E4848" s="66">
        <v>1.2383</v>
      </c>
      <c r="F4848" s="67">
        <v>2722442.7452179999</v>
      </c>
      <c r="G4848" s="66" t="s">
        <v>102</v>
      </c>
      <c r="H4848" s="68">
        <v>5.8788896971558098E-2</v>
      </c>
      <c r="I4848" s="87">
        <v>160049.406059587</v>
      </c>
      <c r="J4848" s="69" t="str">
        <f>_xlfn.XLOOKUP(SimpleBB[[#This Row],[customer_code]],'Input  - indicative charges'!$B$13:$B$69,'Input  - indicative charges'!$E$13:$E$69)</f>
        <v>Lower North Island distributor</v>
      </c>
      <c r="K4848" s="70">
        <f t="shared" si="75"/>
        <v>147958.23998196528</v>
      </c>
    </row>
    <row r="4849" spans="1:11" x14ac:dyDescent="0.25">
      <c r="A4849" s="65">
        <v>44531</v>
      </c>
      <c r="B4849" s="66" t="s">
        <v>142</v>
      </c>
      <c r="C4849" s="66" t="s">
        <v>137</v>
      </c>
      <c r="D4849" s="67">
        <v>2198532.46</v>
      </c>
      <c r="E4849" s="66">
        <v>1.2383</v>
      </c>
      <c r="F4849" s="67">
        <v>2722442.7452179999</v>
      </c>
      <c r="G4849" s="66" t="s">
        <v>104</v>
      </c>
      <c r="H4849" s="68">
        <v>2.9920339214692199E-2</v>
      </c>
      <c r="I4849" s="87">
        <v>81456.410429500407</v>
      </c>
      <c r="J4849" s="69" t="str">
        <f>_xlfn.XLOOKUP(SimpleBB[[#This Row],[customer_code]],'Input  - indicative charges'!$B$13:$B$69,'Input  - indicative charges'!$E$13:$E$69)</f>
        <v>Lower North Island distributor</v>
      </c>
      <c r="K4849" s="70">
        <f t="shared" si="75"/>
        <v>75302.666964664779</v>
      </c>
    </row>
    <row r="4850" spans="1:11" x14ac:dyDescent="0.25">
      <c r="A4850" s="65">
        <v>44531</v>
      </c>
      <c r="B4850" s="66" t="s">
        <v>142</v>
      </c>
      <c r="C4850" s="66" t="s">
        <v>137</v>
      </c>
      <c r="D4850" s="67">
        <v>2198532.46</v>
      </c>
      <c r="E4850" s="66">
        <v>1.2383</v>
      </c>
      <c r="F4850" s="67">
        <v>2722442.7452179999</v>
      </c>
      <c r="G4850" s="66" t="s">
        <v>106</v>
      </c>
      <c r="H4850" s="68">
        <v>0.28774625786116698</v>
      </c>
      <c r="I4850" s="87">
        <v>783372.71217776195</v>
      </c>
      <c r="J4850" s="69" t="str">
        <f>_xlfn.XLOOKUP(SimpleBB[[#This Row],[customer_code]],'Input  - indicative charges'!$B$13:$B$69,'Input  - indicative charges'!$E$13:$E$69)</f>
        <v>Upper North Island distributor</v>
      </c>
      <c r="K4850" s="70">
        <f t="shared" si="75"/>
        <v>724191.67679115233</v>
      </c>
    </row>
    <row r="4851" spans="1:11" x14ac:dyDescent="0.25">
      <c r="A4851" s="65">
        <v>44531</v>
      </c>
      <c r="B4851" s="66" t="s">
        <v>142</v>
      </c>
      <c r="C4851" s="66" t="s">
        <v>137</v>
      </c>
      <c r="D4851" s="67">
        <v>2198532.46</v>
      </c>
      <c r="E4851" s="66">
        <v>1.2383</v>
      </c>
      <c r="F4851" s="67">
        <v>2722442.7452179999</v>
      </c>
      <c r="G4851" s="66" t="s">
        <v>108</v>
      </c>
      <c r="H4851" s="68">
        <v>7.8882089500741399E-3</v>
      </c>
      <c r="I4851" s="87">
        <v>21475.197228893001</v>
      </c>
      <c r="J4851" s="69" t="str">
        <f>_xlfn.XLOOKUP(SimpleBB[[#This Row],[customer_code]],'Input  - indicative charges'!$B$13:$B$69,'Input  - indicative charges'!$E$13:$E$69)</f>
        <v>Lower North Island distributor</v>
      </c>
      <c r="K4851" s="70">
        <f t="shared" si="75"/>
        <v>19852.822097131782</v>
      </c>
    </row>
    <row r="4852" spans="1:11" x14ac:dyDescent="0.25">
      <c r="A4852" s="65">
        <v>44531</v>
      </c>
      <c r="B4852" s="66" t="s">
        <v>142</v>
      </c>
      <c r="C4852" s="66" t="s">
        <v>137</v>
      </c>
      <c r="D4852" s="67">
        <v>2198532.46</v>
      </c>
      <c r="E4852" s="66">
        <v>1.2383</v>
      </c>
      <c r="F4852" s="67">
        <v>2722442.7452179999</v>
      </c>
      <c r="G4852" s="66" t="s">
        <v>110</v>
      </c>
      <c r="H4852" s="68">
        <v>3.4694518253102998E-4</v>
      </c>
      <c r="I4852" s="87">
        <v>944.53839516993901</v>
      </c>
      <c r="J4852" s="69" t="str">
        <f>_xlfn.XLOOKUP(SimpleBB[[#This Row],[customer_code]],'Input  - indicative charges'!$B$13:$B$69,'Input  - indicative charges'!$E$13:$E$69)</f>
        <v>Lower South Island distributor</v>
      </c>
      <c r="K4852" s="70">
        <f t="shared" si="75"/>
        <v>873.18186293489839</v>
      </c>
    </row>
    <row r="4853" spans="1:11" x14ac:dyDescent="0.25">
      <c r="A4853" s="65">
        <v>44531</v>
      </c>
      <c r="B4853" s="66" t="s">
        <v>142</v>
      </c>
      <c r="C4853" s="66" t="s">
        <v>137</v>
      </c>
      <c r="D4853" s="67">
        <v>2198532.46</v>
      </c>
      <c r="E4853" s="66">
        <v>1.2383</v>
      </c>
      <c r="F4853" s="67">
        <v>2722442.7452179999</v>
      </c>
      <c r="G4853" s="66" t="s">
        <v>112</v>
      </c>
      <c r="H4853" s="68">
        <v>6.8219566093296602E-3</v>
      </c>
      <c r="I4853" s="87">
        <v>18572.3862792615</v>
      </c>
      <c r="J4853" s="69" t="str">
        <f>_xlfn.XLOOKUP(SimpleBB[[#This Row],[customer_code]],'Input  - indicative charges'!$B$13:$B$69,'Input  - indicative charges'!$E$13:$E$69)</f>
        <v>North Island generation</v>
      </c>
      <c r="K4853" s="70">
        <f t="shared" si="75"/>
        <v>17169.30823924248</v>
      </c>
    </row>
    <row r="4854" spans="1:11" x14ac:dyDescent="0.25">
      <c r="A4854" s="65">
        <v>44531</v>
      </c>
      <c r="B4854" s="66" t="s">
        <v>142</v>
      </c>
      <c r="C4854" s="66" t="s">
        <v>137</v>
      </c>
      <c r="D4854" s="67">
        <v>2198532.46</v>
      </c>
      <c r="E4854" s="66">
        <v>1.2383</v>
      </c>
      <c r="F4854" s="67">
        <v>2722442.7452179999</v>
      </c>
      <c r="G4854" s="66" t="s">
        <v>114</v>
      </c>
      <c r="H4854" s="68">
        <v>3.2606026206869601E-2</v>
      </c>
      <c r="I4854" s="87">
        <v>88768.0394972801</v>
      </c>
      <c r="J4854" s="69" t="str">
        <f>_xlfn.XLOOKUP(SimpleBB[[#This Row],[customer_code]],'Input  - indicative charges'!$B$13:$B$69,'Input  - indicative charges'!$E$13:$E$69)</f>
        <v>Lower North Island distributor</v>
      </c>
      <c r="K4854" s="70">
        <f t="shared" si="75"/>
        <v>82061.928338411439</v>
      </c>
    </row>
    <row r="4855" spans="1:11" x14ac:dyDescent="0.25">
      <c r="A4855" s="65">
        <v>44531</v>
      </c>
      <c r="B4855" s="66" t="s">
        <v>142</v>
      </c>
      <c r="C4855" s="66" t="s">
        <v>137</v>
      </c>
      <c r="D4855" s="67">
        <v>2198532.46</v>
      </c>
      <c r="E4855" s="66">
        <v>1.2383</v>
      </c>
      <c r="F4855" s="67">
        <v>2722442.7452179999</v>
      </c>
      <c r="G4855" s="66" t="s">
        <v>116</v>
      </c>
      <c r="H4855" s="68">
        <v>7.6757520293303204E-3</v>
      </c>
      <c r="I4855" s="87">
        <v>20896.7954263426</v>
      </c>
      <c r="J4855" s="69" t="str">
        <f>_xlfn.XLOOKUP(SimpleBB[[#This Row],[customer_code]],'Input  - indicative charges'!$B$13:$B$69,'Input  - indicative charges'!$E$13:$E$69)</f>
        <v>Major Industrial</v>
      </c>
      <c r="K4855" s="70">
        <f t="shared" si="75"/>
        <v>19318.116503311012</v>
      </c>
    </row>
    <row r="4856" spans="1:11" x14ac:dyDescent="0.25">
      <c r="A4856" s="65">
        <v>44531</v>
      </c>
      <c r="B4856" s="66" t="s">
        <v>142</v>
      </c>
      <c r="C4856" s="66" t="s">
        <v>137</v>
      </c>
      <c r="D4856" s="67">
        <v>2198532.46</v>
      </c>
      <c r="E4856" s="66">
        <v>1.2383</v>
      </c>
      <c r="F4856" s="67">
        <v>2722442.7452179999</v>
      </c>
      <c r="G4856" s="66" t="s">
        <v>118</v>
      </c>
      <c r="H4856" s="68">
        <v>1.44759720231798E-4</v>
      </c>
      <c r="I4856" s="87">
        <v>394.10005014484801</v>
      </c>
      <c r="J4856" s="69" t="str">
        <f>_xlfn.XLOOKUP(SimpleBB[[#This Row],[customer_code]],'Input  - indicative charges'!$B$13:$B$69,'Input  - indicative charges'!$E$13:$E$69)</f>
        <v>Upper South Island distributor</v>
      </c>
      <c r="K4856" s="70">
        <f t="shared" si="75"/>
        <v>364.32718640971905</v>
      </c>
    </row>
    <row r="4857" spans="1:11" x14ac:dyDescent="0.25">
      <c r="A4857" s="65">
        <v>44531</v>
      </c>
      <c r="B4857" s="66" t="s">
        <v>142</v>
      </c>
      <c r="C4857" s="66" t="s">
        <v>137</v>
      </c>
      <c r="D4857" s="67">
        <v>2198532.46</v>
      </c>
      <c r="E4857" s="66">
        <v>1.2383</v>
      </c>
      <c r="F4857" s="67">
        <v>2722442.7452179999</v>
      </c>
      <c r="G4857" s="66" t="s">
        <v>120</v>
      </c>
      <c r="H4857" s="68">
        <v>5.0919689726325696E-3</v>
      </c>
      <c r="I4857" s="87">
        <v>13862.593988418699</v>
      </c>
      <c r="J4857" s="69" t="str">
        <f>_xlfn.XLOOKUP(SimpleBB[[#This Row],[customer_code]],'Input  - indicative charges'!$B$13:$B$69,'Input  - indicative charges'!$E$13:$E$69)</f>
        <v>Lower North Island distributor</v>
      </c>
      <c r="K4857" s="70">
        <f t="shared" si="75"/>
        <v>12815.324084035503</v>
      </c>
    </row>
    <row r="4858" spans="1:11" x14ac:dyDescent="0.25">
      <c r="A4858" s="65">
        <v>44531</v>
      </c>
      <c r="B4858" s="66" t="s">
        <v>142</v>
      </c>
      <c r="C4858" s="66" t="s">
        <v>137</v>
      </c>
      <c r="D4858" s="67">
        <v>2198532.46</v>
      </c>
      <c r="E4858" s="66">
        <v>1.2383</v>
      </c>
      <c r="F4858" s="67">
        <v>2722442.7452179999</v>
      </c>
      <c r="G4858" s="66" t="s">
        <v>241</v>
      </c>
      <c r="H4858" s="68">
        <v>7.5165719332782096E-4</v>
      </c>
      <c r="I4858" s="87">
        <v>2046.34367286625</v>
      </c>
      <c r="J4858" s="69" t="str">
        <f>_xlfn.XLOOKUP(SimpleBB[[#This Row],[customer_code]],'Input  - indicative charges'!$B$13:$B$69,'Input  - indicative charges'!$E$13:$E$69)</f>
        <v>North Island generation</v>
      </c>
      <c r="K4858" s="70">
        <f t="shared" si="75"/>
        <v>1891.7496521217779</v>
      </c>
    </row>
    <row r="4859" spans="1:11" x14ac:dyDescent="0.25">
      <c r="A4859" s="65">
        <v>44562</v>
      </c>
      <c r="B4859" s="66" t="s">
        <v>142</v>
      </c>
      <c r="C4859" s="66" t="s">
        <v>137</v>
      </c>
      <c r="D4859" s="67">
        <v>2839604.14</v>
      </c>
      <c r="E4859" s="66">
        <v>0.48491085561195202</v>
      </c>
      <c r="F4859" s="67">
        <v>1376954.87312664</v>
      </c>
      <c r="G4859" s="66" t="s">
        <v>8</v>
      </c>
      <c r="H4859" s="68">
        <v>9.0428684636744403E-4</v>
      </c>
      <c r="I4859" s="87">
        <v>1245.16217980997</v>
      </c>
      <c r="J4859" s="69" t="str">
        <f>_xlfn.XLOOKUP(SimpleBB[[#This Row],[customer_code]],'Input  - indicative charges'!$B$13:$B$69,'Input  - indicative charges'!$E$13:$E$69)</f>
        <v>Lower South Island distributor</v>
      </c>
      <c r="K4859" s="70">
        <f t="shared" si="75"/>
        <v>1151.0945848071456</v>
      </c>
    </row>
    <row r="4860" spans="1:11" x14ac:dyDescent="0.25">
      <c r="A4860" s="65">
        <v>44562</v>
      </c>
      <c r="B4860" s="66" t="s">
        <v>142</v>
      </c>
      <c r="C4860" s="66" t="s">
        <v>137</v>
      </c>
      <c r="D4860" s="67">
        <v>2839604.14</v>
      </c>
      <c r="E4860" s="66">
        <v>0.48491085561195202</v>
      </c>
      <c r="F4860" s="67">
        <v>1376954.87312664</v>
      </c>
      <c r="G4860" s="66" t="s">
        <v>10</v>
      </c>
      <c r="H4860" s="68">
        <v>3.84575922605934E-5</v>
      </c>
      <c r="I4860" s="87">
        <v>52.9543690719415</v>
      </c>
      <c r="J4860" s="69" t="str">
        <f>_xlfn.XLOOKUP(SimpleBB[[#This Row],[customer_code]],'Input  - indicative charges'!$B$13:$B$69,'Input  - indicative charges'!$E$13:$E$69)</f>
        <v>Upper South Island distributor</v>
      </c>
      <c r="K4860" s="70">
        <f t="shared" si="75"/>
        <v>48.95385393884478</v>
      </c>
    </row>
    <row r="4861" spans="1:11" x14ac:dyDescent="0.25">
      <c r="A4861" s="65">
        <v>44562</v>
      </c>
      <c r="B4861" s="66" t="s">
        <v>142</v>
      </c>
      <c r="C4861" s="66" t="s">
        <v>137</v>
      </c>
      <c r="D4861" s="67">
        <v>2839604.14</v>
      </c>
      <c r="E4861" s="66">
        <v>0.48491085561195202</v>
      </c>
      <c r="F4861" s="67">
        <v>1376954.87312664</v>
      </c>
      <c r="G4861" s="66" t="s">
        <v>12</v>
      </c>
      <c r="H4861" s="68">
        <v>1.5879800737162899E-3</v>
      </c>
      <c r="I4861" s="87">
        <v>2186.57690093165</v>
      </c>
      <c r="J4861" s="69" t="str">
        <f>_xlfn.XLOOKUP(SimpleBB[[#This Row],[customer_code]],'Input  - indicative charges'!$B$13:$B$69,'Input  - indicative charges'!$E$13:$E$69)</f>
        <v>Lower North Island distributor</v>
      </c>
      <c r="K4861" s="70">
        <f t="shared" si="75"/>
        <v>2021.3887562108073</v>
      </c>
    </row>
    <row r="4862" spans="1:11" x14ac:dyDescent="0.25">
      <c r="A4862" s="65">
        <v>44562</v>
      </c>
      <c r="B4862" s="66" t="s">
        <v>142</v>
      </c>
      <c r="C4862" s="66" t="s">
        <v>137</v>
      </c>
      <c r="D4862" s="67">
        <v>2839604.14</v>
      </c>
      <c r="E4862" s="66">
        <v>0.48491085561195202</v>
      </c>
      <c r="F4862" s="67">
        <v>1376954.87312664</v>
      </c>
      <c r="G4862" s="66" t="s">
        <v>14</v>
      </c>
      <c r="H4862" s="68">
        <v>1.29034764144216E-2</v>
      </c>
      <c r="I4862" s="87">
        <v>17767.504729112501</v>
      </c>
      <c r="J4862" s="69" t="str">
        <f>_xlfn.XLOOKUP(SimpleBB[[#This Row],[customer_code]],'Input  - indicative charges'!$B$13:$B$69,'Input  - indicative charges'!$E$13:$E$69)</f>
        <v>Upper North Island distributor</v>
      </c>
      <c r="K4862" s="70">
        <f t="shared" si="75"/>
        <v>16425.232641050854</v>
      </c>
    </row>
    <row r="4863" spans="1:11" x14ac:dyDescent="0.25">
      <c r="A4863" s="65">
        <v>44562</v>
      </c>
      <c r="B4863" s="66" t="s">
        <v>142</v>
      </c>
      <c r="C4863" s="66" t="s">
        <v>137</v>
      </c>
      <c r="D4863" s="67">
        <v>2839604.14</v>
      </c>
      <c r="E4863" s="66">
        <v>0.48491085561195202</v>
      </c>
      <c r="F4863" s="67">
        <v>1376954.87312664</v>
      </c>
      <c r="G4863" s="66" t="s">
        <v>16</v>
      </c>
      <c r="H4863" s="68">
        <v>9.1018958342133194E-2</v>
      </c>
      <c r="I4863" s="87">
        <v>125328.998236111</v>
      </c>
      <c r="J4863" s="69" t="str">
        <f>_xlfn.XLOOKUP(SimpleBB[[#This Row],[customer_code]],'Input  - indicative charges'!$B$13:$B$69,'Input  - indicative charges'!$E$13:$E$69)</f>
        <v>South Island generation</v>
      </c>
      <c r="K4863" s="70">
        <f t="shared" si="75"/>
        <v>115860.83606467128</v>
      </c>
    </row>
    <row r="4864" spans="1:11" x14ac:dyDescent="0.25">
      <c r="A4864" s="65">
        <v>44562</v>
      </c>
      <c r="B4864" s="66" t="s">
        <v>142</v>
      </c>
      <c r="C4864" s="66" t="s">
        <v>137</v>
      </c>
      <c r="D4864" s="67">
        <v>2839604.14</v>
      </c>
      <c r="E4864" s="66">
        <v>0.48491085561195202</v>
      </c>
      <c r="F4864" s="67">
        <v>1376954.87312664</v>
      </c>
      <c r="G4864" s="66" t="s">
        <v>19</v>
      </c>
      <c r="H4864" s="68">
        <v>8.3744483570138896E-4</v>
      </c>
      <c r="I4864" s="87">
        <v>1153.12374749376</v>
      </c>
      <c r="J4864" s="69" t="str">
        <f>_xlfn.XLOOKUP(SimpleBB[[#This Row],[customer_code]],'Input  - indicative charges'!$B$13:$B$69,'Input  - indicative charges'!$E$13:$E$69)</f>
        <v>Lower South Island distributor</v>
      </c>
      <c r="K4864" s="70">
        <f t="shared" si="75"/>
        <v>1066.0093302505888</v>
      </c>
    </row>
    <row r="4865" spans="1:11" x14ac:dyDescent="0.25">
      <c r="A4865" s="65">
        <v>44562</v>
      </c>
      <c r="B4865" s="66" t="s">
        <v>142</v>
      </c>
      <c r="C4865" s="66" t="s">
        <v>137</v>
      </c>
      <c r="D4865" s="67">
        <v>2839604.14</v>
      </c>
      <c r="E4865" s="66">
        <v>0.48491085561195202</v>
      </c>
      <c r="F4865" s="67">
        <v>1376954.87312664</v>
      </c>
      <c r="G4865" s="66" t="s">
        <v>21</v>
      </c>
      <c r="H4865" s="68">
        <v>5.6554959299107599E-4</v>
      </c>
      <c r="I4865" s="87">
        <v>778.73626806385096</v>
      </c>
      <c r="J4865" s="69" t="str">
        <f>_xlfn.XLOOKUP(SimpleBB[[#This Row],[customer_code]],'Input  - indicative charges'!$B$13:$B$69,'Input  - indicative charges'!$E$13:$E$69)</f>
        <v>Upper South Island distributor</v>
      </c>
      <c r="K4865" s="70">
        <f t="shared" si="75"/>
        <v>719.90549961775116</v>
      </c>
    </row>
    <row r="4866" spans="1:11" x14ac:dyDescent="0.25">
      <c r="A4866" s="65">
        <v>44562</v>
      </c>
      <c r="B4866" s="66" t="s">
        <v>142</v>
      </c>
      <c r="C4866" s="66" t="s">
        <v>137</v>
      </c>
      <c r="D4866" s="67">
        <v>2839604.14</v>
      </c>
      <c r="E4866" s="66">
        <v>0.48491085561195202</v>
      </c>
      <c r="F4866" s="67">
        <v>1376954.87312664</v>
      </c>
      <c r="G4866" s="66" t="s">
        <v>23</v>
      </c>
      <c r="H4866" s="68">
        <v>5.2813562326914799E-3</v>
      </c>
      <c r="I4866" s="87">
        <v>7272.1892013222996</v>
      </c>
      <c r="J4866" s="69" t="str">
        <f>_xlfn.XLOOKUP(SimpleBB[[#This Row],[customer_code]],'Input  - indicative charges'!$B$13:$B$69,'Input  - indicative charges'!$E$13:$E$69)</f>
        <v>Lower North Island distributor</v>
      </c>
      <c r="K4866" s="70">
        <f t="shared" si="75"/>
        <v>6722.8010495890858</v>
      </c>
    </row>
    <row r="4867" spans="1:11" x14ac:dyDescent="0.25">
      <c r="A4867" s="65">
        <v>44562</v>
      </c>
      <c r="B4867" s="66" t="s">
        <v>142</v>
      </c>
      <c r="C4867" s="66" t="s">
        <v>137</v>
      </c>
      <c r="D4867" s="67">
        <v>2839604.14</v>
      </c>
      <c r="E4867" s="66">
        <v>0.48491085561195202</v>
      </c>
      <c r="F4867" s="67">
        <v>1376954.87312664</v>
      </c>
      <c r="G4867" s="66" t="s">
        <v>25</v>
      </c>
      <c r="H4867" s="68">
        <v>0.114186482893933</v>
      </c>
      <c r="I4867" s="87">
        <v>157229.634065994</v>
      </c>
      <c r="J4867" s="69" t="str">
        <f>_xlfn.XLOOKUP(SimpleBB[[#This Row],[customer_code]],'Input  - indicative charges'!$B$13:$B$69,'Input  - indicative charges'!$E$13:$E$69)</f>
        <v>North Island generation</v>
      </c>
      <c r="K4867" s="70">
        <f t="shared" si="75"/>
        <v>145351.49178093084</v>
      </c>
    </row>
    <row r="4868" spans="1:11" x14ac:dyDescent="0.25">
      <c r="A4868" s="65">
        <v>44562</v>
      </c>
      <c r="B4868" s="66" t="s">
        <v>142</v>
      </c>
      <c r="C4868" s="66" t="s">
        <v>137</v>
      </c>
      <c r="D4868" s="67">
        <v>2839604.14</v>
      </c>
      <c r="E4868" s="66">
        <v>0.48491085561195202</v>
      </c>
      <c r="F4868" s="67">
        <v>1376954.87312664</v>
      </c>
      <c r="G4868" s="66" t="s">
        <v>27</v>
      </c>
      <c r="H4868" s="68">
        <v>9.7868889869230005E-3</v>
      </c>
      <c r="I4868" s="87">
        <v>13476.104483293</v>
      </c>
      <c r="J4868" s="69" t="str">
        <f>_xlfn.XLOOKUP(SimpleBB[[#This Row],[customer_code]],'Input  - indicative charges'!$B$13:$B$69,'Input  - indicative charges'!$E$13:$E$69)</f>
        <v>Lower North Island distributor</v>
      </c>
      <c r="K4868" s="70">
        <f t="shared" si="75"/>
        <v>12458.032492908891</v>
      </c>
    </row>
    <row r="4869" spans="1:11" x14ac:dyDescent="0.25">
      <c r="A4869" s="65">
        <v>44562</v>
      </c>
      <c r="B4869" s="66" t="s">
        <v>142</v>
      </c>
      <c r="C4869" s="66" t="s">
        <v>137</v>
      </c>
      <c r="D4869" s="67">
        <v>2839604.14</v>
      </c>
      <c r="E4869" s="66">
        <v>0.48491085561195202</v>
      </c>
      <c r="F4869" s="67">
        <v>1376954.87312664</v>
      </c>
      <c r="G4869" s="66" t="s">
        <v>29</v>
      </c>
      <c r="H4869" s="68">
        <v>1.04362399053477E-2</v>
      </c>
      <c r="I4869" s="87">
        <v>14370.231394787201</v>
      </c>
      <c r="J4869" s="69" t="str">
        <f>_xlfn.XLOOKUP(SimpleBB[[#This Row],[customer_code]],'Input  - indicative charges'!$B$13:$B$69,'Input  - indicative charges'!$E$13:$E$69)</f>
        <v>Lower North Island distributor</v>
      </c>
      <c r="K4869" s="70">
        <f t="shared" si="75"/>
        <v>13284.611281310887</v>
      </c>
    </row>
    <row r="4870" spans="1:11" x14ac:dyDescent="0.25">
      <c r="A4870" s="65">
        <v>44562</v>
      </c>
      <c r="B4870" s="66" t="s">
        <v>142</v>
      </c>
      <c r="C4870" s="66" t="s">
        <v>137</v>
      </c>
      <c r="D4870" s="67">
        <v>2839604.14</v>
      </c>
      <c r="E4870" s="66">
        <v>0.48491085561195202</v>
      </c>
      <c r="F4870" s="67">
        <v>1376954.87312664</v>
      </c>
      <c r="G4870" s="66" t="s">
        <v>31</v>
      </c>
      <c r="H4870" s="68">
        <v>8.8402135565393897E-5</v>
      </c>
      <c r="I4870" s="87">
        <v>121.725751361571</v>
      </c>
      <c r="J4870" s="69" t="str">
        <f>_xlfn.XLOOKUP(SimpleBB[[#This Row],[customer_code]],'Input  - indicative charges'!$B$13:$B$69,'Input  - indicative charges'!$E$13:$E$69)</f>
        <v>Major Industrial</v>
      </c>
      <c r="K4870" s="70">
        <f t="shared" si="75"/>
        <v>112.5298017365653</v>
      </c>
    </row>
    <row r="4871" spans="1:11" x14ac:dyDescent="0.25">
      <c r="A4871" s="65">
        <v>44562</v>
      </c>
      <c r="B4871" s="66" t="s">
        <v>142</v>
      </c>
      <c r="C4871" s="66" t="s">
        <v>137</v>
      </c>
      <c r="D4871" s="67">
        <v>2839604.14</v>
      </c>
      <c r="E4871" s="66">
        <v>0.48491085561195202</v>
      </c>
      <c r="F4871" s="67">
        <v>1376954.87312664</v>
      </c>
      <c r="G4871" s="66" t="s">
        <v>34</v>
      </c>
      <c r="H4871" s="68">
        <v>8.5004920574148805E-4</v>
      </c>
      <c r="I4871" s="87">
        <v>1170.47939624317</v>
      </c>
      <c r="J4871" s="69" t="str">
        <f>_xlfn.XLOOKUP(SimpleBB[[#This Row],[customer_code]],'Input  - indicative charges'!$B$13:$B$69,'Input  - indicative charges'!$E$13:$E$69)</f>
        <v>Major Industrial</v>
      </c>
      <c r="K4871" s="70">
        <f t="shared" si="75"/>
        <v>1082.0538211732971</v>
      </c>
    </row>
    <row r="4872" spans="1:11" x14ac:dyDescent="0.25">
      <c r="A4872" s="65">
        <v>44562</v>
      </c>
      <c r="B4872" s="66" t="s">
        <v>142</v>
      </c>
      <c r="C4872" s="66" t="s">
        <v>137</v>
      </c>
      <c r="D4872" s="67">
        <v>2839604.14</v>
      </c>
      <c r="E4872" s="66">
        <v>0.48491085561195202</v>
      </c>
      <c r="F4872" s="67">
        <v>1376954.87312664</v>
      </c>
      <c r="G4872" s="66" t="s">
        <v>36</v>
      </c>
      <c r="H4872" s="68">
        <v>3.79087529187327E-4</v>
      </c>
      <c r="I4872" s="87">
        <v>521.98642065602803</v>
      </c>
      <c r="J4872" s="69" t="str">
        <f>_xlfn.XLOOKUP(SimpleBB[[#This Row],[customer_code]],'Input  - indicative charges'!$B$13:$B$69,'Input  - indicative charges'!$E$13:$E$69)</f>
        <v>Upper South Island distributor</v>
      </c>
      <c r="K4872" s="70">
        <f t="shared" si="75"/>
        <v>482.55219432678081</v>
      </c>
    </row>
    <row r="4873" spans="1:11" x14ac:dyDescent="0.25">
      <c r="A4873" s="65">
        <v>44562</v>
      </c>
      <c r="B4873" s="66" t="s">
        <v>142</v>
      </c>
      <c r="C4873" s="66" t="s">
        <v>137</v>
      </c>
      <c r="D4873" s="67">
        <v>2839604.14</v>
      </c>
      <c r="E4873" s="66">
        <v>0.48491085561195202</v>
      </c>
      <c r="F4873" s="67">
        <v>1376954.87312664</v>
      </c>
      <c r="G4873" s="66" t="s">
        <v>38</v>
      </c>
      <c r="H4873" s="68">
        <v>1.3402228724271E-4</v>
      </c>
      <c r="I4873" s="87">
        <v>184.54264152642801</v>
      </c>
      <c r="J4873" s="69" t="str">
        <f>_xlfn.XLOOKUP(SimpleBB[[#This Row],[customer_code]],'Input  - indicative charges'!$B$13:$B$69,'Input  - indicative charges'!$E$13:$E$69)</f>
        <v>North Island generation</v>
      </c>
      <c r="K4873" s="70">
        <f t="shared" si="75"/>
        <v>170.60109821155737</v>
      </c>
    </row>
    <row r="4874" spans="1:11" x14ac:dyDescent="0.25">
      <c r="A4874" s="65">
        <v>44562</v>
      </c>
      <c r="B4874" s="66" t="s">
        <v>142</v>
      </c>
      <c r="C4874" s="66" t="s">
        <v>137</v>
      </c>
      <c r="D4874" s="67">
        <v>2839604.14</v>
      </c>
      <c r="E4874" s="66">
        <v>0.48491085561195202</v>
      </c>
      <c r="F4874" s="67">
        <v>1376954.87312664</v>
      </c>
      <c r="G4874" s="66" t="s">
        <v>40</v>
      </c>
      <c r="H4874" s="68">
        <v>1.7005525425356998E-5</v>
      </c>
      <c r="I4874" s="87">
        <v>23.415841104524301</v>
      </c>
      <c r="J4874" s="69" t="str">
        <f>_xlfn.XLOOKUP(SimpleBB[[#This Row],[customer_code]],'Input  - indicative charges'!$B$13:$B$69,'Input  - indicative charges'!$E$13:$E$69)</f>
        <v>North Island generation</v>
      </c>
      <c r="K4874" s="70">
        <f t="shared" si="75"/>
        <v>21.646857197538754</v>
      </c>
    </row>
    <row r="4875" spans="1:11" x14ac:dyDescent="0.25">
      <c r="A4875" s="65">
        <v>44562</v>
      </c>
      <c r="B4875" s="66" t="s">
        <v>142</v>
      </c>
      <c r="C4875" s="66" t="s">
        <v>137</v>
      </c>
      <c r="D4875" s="67">
        <v>2839604.14</v>
      </c>
      <c r="E4875" s="66">
        <v>0.48491085561195202</v>
      </c>
      <c r="F4875" s="67">
        <v>1376954.87312664</v>
      </c>
      <c r="G4875" s="66" t="s">
        <v>42</v>
      </c>
      <c r="H4875" s="68">
        <v>4.1773505296683E-2</v>
      </c>
      <c r="I4875" s="87">
        <v>57520.231685849198</v>
      </c>
      <c r="J4875" s="69" t="str">
        <f>_xlfn.XLOOKUP(SimpleBB[[#This Row],[customer_code]],'Input  - indicative charges'!$B$13:$B$69,'Input  - indicative charges'!$E$13:$E$69)</f>
        <v>South Island generation</v>
      </c>
      <c r="K4875" s="70">
        <f t="shared" si="75"/>
        <v>53174.781794720271</v>
      </c>
    </row>
    <row r="4876" spans="1:11" x14ac:dyDescent="0.25">
      <c r="A4876" s="65">
        <v>44562</v>
      </c>
      <c r="B4876" s="66" t="s">
        <v>142</v>
      </c>
      <c r="C4876" s="66" t="s">
        <v>137</v>
      </c>
      <c r="D4876" s="67">
        <v>2839604.14</v>
      </c>
      <c r="E4876" s="66">
        <v>0.48491085561195202</v>
      </c>
      <c r="F4876" s="67">
        <v>1376954.87312664</v>
      </c>
      <c r="G4876" s="66" t="s">
        <v>44</v>
      </c>
      <c r="H4876" s="68">
        <v>6.5711700929042903E-4</v>
      </c>
      <c r="I4876" s="87">
        <v>904.82046815685999</v>
      </c>
      <c r="J4876" s="69" t="str">
        <f>_xlfn.XLOOKUP(SimpleBB[[#This Row],[customer_code]],'Input  - indicative charges'!$B$13:$B$69,'Input  - indicative charges'!$E$13:$E$69)</f>
        <v>Major Industrial</v>
      </c>
      <c r="K4876" s="70">
        <f t="shared" si="75"/>
        <v>836.46448471232975</v>
      </c>
    </row>
    <row r="4877" spans="1:11" x14ac:dyDescent="0.25">
      <c r="A4877" s="65">
        <v>44562</v>
      </c>
      <c r="B4877" s="66" t="s">
        <v>142</v>
      </c>
      <c r="C4877" s="66" t="s">
        <v>137</v>
      </c>
      <c r="D4877" s="67">
        <v>2839604.14</v>
      </c>
      <c r="E4877" s="66">
        <v>0.48491085561195202</v>
      </c>
      <c r="F4877" s="67">
        <v>1376954.87312664</v>
      </c>
      <c r="G4877" s="66" t="s">
        <v>46</v>
      </c>
      <c r="H4877" s="68">
        <v>7.2731348525547105E-4</v>
      </c>
      <c r="I4877" s="87">
        <v>1001.47784781324</v>
      </c>
      <c r="J4877" s="69" t="str">
        <f>_xlfn.XLOOKUP(SimpleBB[[#This Row],[customer_code]],'Input  - indicative charges'!$B$13:$B$69,'Input  - indicative charges'!$E$13:$E$69)</f>
        <v>Upper South Island distributor</v>
      </c>
      <c r="K4877" s="70">
        <f t="shared" si="75"/>
        <v>925.81974148786685</v>
      </c>
    </row>
    <row r="4878" spans="1:11" x14ac:dyDescent="0.25">
      <c r="A4878" s="65">
        <v>44562</v>
      </c>
      <c r="B4878" s="66" t="s">
        <v>142</v>
      </c>
      <c r="C4878" s="66" t="s">
        <v>137</v>
      </c>
      <c r="D4878" s="67">
        <v>2839604.14</v>
      </c>
      <c r="E4878" s="66">
        <v>0.48491085561195202</v>
      </c>
      <c r="F4878" s="67">
        <v>1376954.87312664</v>
      </c>
      <c r="G4878" s="66" t="s">
        <v>48</v>
      </c>
      <c r="H4878" s="68">
        <v>5.4031440472730799E-2</v>
      </c>
      <c r="I4878" s="87">
        <v>74398.8552609787</v>
      </c>
      <c r="J4878" s="69" t="str">
        <f>_xlfn.XLOOKUP(SimpleBB[[#This Row],[customer_code]],'Input  - indicative charges'!$B$13:$B$69,'Input  - indicative charges'!$E$13:$E$69)</f>
        <v>North Island generation</v>
      </c>
      <c r="K4878" s="70">
        <f t="shared" ref="K4878:K4941" si="76">I4878*$L$9</f>
        <v>68778.285106469528</v>
      </c>
    </row>
    <row r="4879" spans="1:11" x14ac:dyDescent="0.25">
      <c r="A4879" s="65">
        <v>44562</v>
      </c>
      <c r="B4879" s="66" t="s">
        <v>142</v>
      </c>
      <c r="C4879" s="66" t="s">
        <v>137</v>
      </c>
      <c r="D4879" s="67">
        <v>2839604.14</v>
      </c>
      <c r="E4879" s="66">
        <v>0.48491085561195202</v>
      </c>
      <c r="F4879" s="67">
        <v>1376954.87312664</v>
      </c>
      <c r="G4879" s="66" t="s">
        <v>50</v>
      </c>
      <c r="H4879" s="68">
        <v>1.1387025317828399E-2</v>
      </c>
      <c r="I4879" s="87">
        <v>15679.420001800299</v>
      </c>
      <c r="J4879" s="69" t="str">
        <f>_xlfn.XLOOKUP(SimpleBB[[#This Row],[customer_code]],'Input  - indicative charges'!$B$13:$B$69,'Input  - indicative charges'!$E$13:$E$69)</f>
        <v>North Island generation</v>
      </c>
      <c r="K4879" s="70">
        <f t="shared" si="76"/>
        <v>14494.895323389628</v>
      </c>
    </row>
    <row r="4880" spans="1:11" x14ac:dyDescent="0.25">
      <c r="A4880" s="65">
        <v>44562</v>
      </c>
      <c r="B4880" s="66" t="s">
        <v>142</v>
      </c>
      <c r="C4880" s="66" t="s">
        <v>137</v>
      </c>
      <c r="D4880" s="67">
        <v>2839604.14</v>
      </c>
      <c r="E4880" s="66">
        <v>0.48491085561195202</v>
      </c>
      <c r="F4880" s="67">
        <v>1376954.87312664</v>
      </c>
      <c r="G4880" s="66" t="s">
        <v>52</v>
      </c>
      <c r="H4880" s="68">
        <v>2.2965556963411501E-2</v>
      </c>
      <c r="I4880" s="87">
        <v>31622.535574836998</v>
      </c>
      <c r="J4880" s="69" t="str">
        <f>_xlfn.XLOOKUP(SimpleBB[[#This Row],[customer_code]],'Input  - indicative charges'!$B$13:$B$69,'Input  - indicative charges'!$E$13:$E$69)</f>
        <v>North Island generation</v>
      </c>
      <c r="K4880" s="70">
        <f t="shared" si="76"/>
        <v>29233.564951050343</v>
      </c>
    </row>
    <row r="4881" spans="1:11" x14ac:dyDescent="0.25">
      <c r="A4881" s="65">
        <v>44562</v>
      </c>
      <c r="B4881" s="66" t="s">
        <v>142</v>
      </c>
      <c r="C4881" s="66" t="s">
        <v>137</v>
      </c>
      <c r="D4881" s="67">
        <v>2839604.14</v>
      </c>
      <c r="E4881" s="66">
        <v>0.48491085561195202</v>
      </c>
      <c r="F4881" s="67">
        <v>1376954.87312664</v>
      </c>
      <c r="G4881" s="66" t="s">
        <v>54</v>
      </c>
      <c r="H4881" s="68">
        <v>5.9663605028840099E-5</v>
      </c>
      <c r="I4881" s="87">
        <v>82.154091692764595</v>
      </c>
      <c r="J4881" s="69" t="str">
        <f>_xlfn.XLOOKUP(SimpleBB[[#This Row],[customer_code]],'Input  - indicative charges'!$B$13:$B$69,'Input  - indicative charges'!$E$13:$E$69)</f>
        <v>Upper South Island distributor</v>
      </c>
      <c r="K4881" s="70">
        <f t="shared" si="76"/>
        <v>75.947640878173289</v>
      </c>
    </row>
    <row r="4882" spans="1:11" x14ac:dyDescent="0.25">
      <c r="A4882" s="65">
        <v>44562</v>
      </c>
      <c r="B4882" s="66" t="s">
        <v>142</v>
      </c>
      <c r="C4882" s="66" t="s">
        <v>137</v>
      </c>
      <c r="D4882" s="67">
        <v>2839604.14</v>
      </c>
      <c r="E4882" s="66">
        <v>0.48491085561195202</v>
      </c>
      <c r="F4882" s="67">
        <v>1376954.87312664</v>
      </c>
      <c r="G4882" s="66" t="s">
        <v>56</v>
      </c>
      <c r="H4882" s="68">
        <v>3.6854881795836902E-2</v>
      </c>
      <c r="I4882" s="87">
        <v>50747.509087284001</v>
      </c>
      <c r="J4882" s="69" t="str">
        <f>_xlfn.XLOOKUP(SimpleBB[[#This Row],[customer_code]],'Input  - indicative charges'!$B$13:$B$69,'Input  - indicative charges'!$E$13:$E$69)</f>
        <v>Upper North Island distributor</v>
      </c>
      <c r="K4882" s="70">
        <f t="shared" si="76"/>
        <v>46913.714414084629</v>
      </c>
    </row>
    <row r="4883" spans="1:11" x14ac:dyDescent="0.25">
      <c r="A4883" s="65">
        <v>44562</v>
      </c>
      <c r="B4883" s="66" t="s">
        <v>142</v>
      </c>
      <c r="C4883" s="66" t="s">
        <v>137</v>
      </c>
      <c r="D4883" s="67">
        <v>2839604.14</v>
      </c>
      <c r="E4883" s="66">
        <v>0.48491085561195202</v>
      </c>
      <c r="F4883" s="67">
        <v>1376954.87312664</v>
      </c>
      <c r="G4883" s="66" t="s">
        <v>58</v>
      </c>
      <c r="H4883" s="68">
        <v>1.4172787992735201E-2</v>
      </c>
      <c r="I4883" s="87">
        <v>19515.289492387499</v>
      </c>
      <c r="J4883" s="69" t="str">
        <f>_xlfn.XLOOKUP(SimpleBB[[#This Row],[customer_code]],'Input  - indicative charges'!$B$13:$B$69,'Input  - indicative charges'!$E$13:$E$69)</f>
        <v>North Island generation</v>
      </c>
      <c r="K4883" s="70">
        <f t="shared" si="76"/>
        <v>18040.978452348565</v>
      </c>
    </row>
    <row r="4884" spans="1:11" x14ac:dyDescent="0.25">
      <c r="A4884" s="65">
        <v>44562</v>
      </c>
      <c r="B4884" s="66" t="s">
        <v>142</v>
      </c>
      <c r="C4884" s="66" t="s">
        <v>137</v>
      </c>
      <c r="D4884" s="67">
        <v>2839604.14</v>
      </c>
      <c r="E4884" s="66">
        <v>0.48491085561195202</v>
      </c>
      <c r="F4884" s="67">
        <v>1376954.87312664</v>
      </c>
      <c r="G4884" s="66" t="s">
        <v>60</v>
      </c>
      <c r="H4884" s="68">
        <v>1.6582623550264301E-3</v>
      </c>
      <c r="I4884" s="87">
        <v>2283.3524306761101</v>
      </c>
      <c r="J4884" s="69" t="str">
        <f>_xlfn.XLOOKUP(SimpleBB[[#This Row],[customer_code]],'Input  - indicative charges'!$B$13:$B$69,'Input  - indicative charges'!$E$13:$E$69)</f>
        <v>Major Industrial</v>
      </c>
      <c r="K4884" s="70">
        <f t="shared" si="76"/>
        <v>2110.8532372535028</v>
      </c>
    </row>
    <row r="4885" spans="1:11" x14ac:dyDescent="0.25">
      <c r="A4885" s="65">
        <v>44562</v>
      </c>
      <c r="B4885" s="66" t="s">
        <v>142</v>
      </c>
      <c r="C4885" s="66" t="s">
        <v>137</v>
      </c>
      <c r="D4885" s="67">
        <v>2839604.14</v>
      </c>
      <c r="E4885" s="66">
        <v>0.48491085561195202</v>
      </c>
      <c r="F4885" s="67">
        <v>1376954.87312664</v>
      </c>
      <c r="G4885" s="66" t="s">
        <v>62</v>
      </c>
      <c r="H4885" s="68">
        <v>1.3941973574468299E-2</v>
      </c>
      <c r="I4885" s="87">
        <v>19197.468454367099</v>
      </c>
      <c r="J4885" s="69" t="str">
        <f>_xlfn.XLOOKUP(SimpleBB[[#This Row],[customer_code]],'Input  - indicative charges'!$B$13:$B$69,'Input  - indicative charges'!$E$13:$E$69)</f>
        <v>Major Industrial</v>
      </c>
      <c r="K4885" s="70">
        <f t="shared" si="76"/>
        <v>17747.167668713217</v>
      </c>
    </row>
    <row r="4886" spans="1:11" x14ac:dyDescent="0.25">
      <c r="A4886" s="65">
        <v>44562</v>
      </c>
      <c r="B4886" s="66" t="s">
        <v>142</v>
      </c>
      <c r="C4886" s="66" t="s">
        <v>137</v>
      </c>
      <c r="D4886" s="67">
        <v>2839604.14</v>
      </c>
      <c r="E4886" s="66">
        <v>0.48491085561195202</v>
      </c>
      <c r="F4886" s="67">
        <v>1376954.87312664</v>
      </c>
      <c r="G4886" s="66" t="s">
        <v>64</v>
      </c>
      <c r="H4886" s="68">
        <v>6.9923055640369299E-4</v>
      </c>
      <c r="I4886" s="87">
        <v>962.80892207911802</v>
      </c>
      <c r="J4886" s="69" t="str">
        <f>_xlfn.XLOOKUP(SimpleBB[[#This Row],[customer_code]],'Input  - indicative charges'!$B$13:$B$69,'Input  - indicative charges'!$E$13:$E$69)</f>
        <v>Major Industrial</v>
      </c>
      <c r="K4886" s="70">
        <f t="shared" si="76"/>
        <v>890.07211621093256</v>
      </c>
    </row>
    <row r="4887" spans="1:11" x14ac:dyDescent="0.25">
      <c r="A4887" s="65">
        <v>44562</v>
      </c>
      <c r="B4887" s="66" t="s">
        <v>142</v>
      </c>
      <c r="C4887" s="66" t="s">
        <v>137</v>
      </c>
      <c r="D4887" s="67">
        <v>2839604.14</v>
      </c>
      <c r="E4887" s="66">
        <v>0.48491085561195202</v>
      </c>
      <c r="F4887" s="67">
        <v>1376954.87312664</v>
      </c>
      <c r="G4887" s="66" t="s">
        <v>66</v>
      </c>
      <c r="H4887" s="68">
        <v>3.8449391296586401E-3</v>
      </c>
      <c r="I4887" s="87">
        <v>5294.3076714587696</v>
      </c>
      <c r="J4887" s="69" t="str">
        <f>_xlfn.XLOOKUP(SimpleBB[[#This Row],[customer_code]],'Input  - indicative charges'!$B$13:$B$69,'Input  - indicative charges'!$E$13:$E$69)</f>
        <v>Upper South Island distributor</v>
      </c>
      <c r="K4887" s="70">
        <f t="shared" si="76"/>
        <v>4894.3414679115858</v>
      </c>
    </row>
    <row r="4888" spans="1:11" x14ac:dyDescent="0.25">
      <c r="A4888" s="65">
        <v>44562</v>
      </c>
      <c r="B4888" s="66" t="s">
        <v>142</v>
      </c>
      <c r="C4888" s="66" t="s">
        <v>137</v>
      </c>
      <c r="D4888" s="67">
        <v>2839604.14</v>
      </c>
      <c r="E4888" s="66">
        <v>0.48491085561195202</v>
      </c>
      <c r="F4888" s="67">
        <v>1376954.87312664</v>
      </c>
      <c r="G4888" s="66" t="s">
        <v>68</v>
      </c>
      <c r="H4888" s="68">
        <v>1.45855589899075E-2</v>
      </c>
      <c r="I4888" s="87">
        <v>20083.656528429299</v>
      </c>
      <c r="J4888" s="69" t="str">
        <f>_xlfn.XLOOKUP(SimpleBB[[#This Row],[customer_code]],'Input  - indicative charges'!$B$13:$B$69,'Input  - indicative charges'!$E$13:$E$69)</f>
        <v>Major Industrial</v>
      </c>
      <c r="K4888" s="70">
        <f t="shared" si="76"/>
        <v>18566.407370748941</v>
      </c>
    </row>
    <row r="4889" spans="1:11" x14ac:dyDescent="0.25">
      <c r="A4889" s="65">
        <v>44562</v>
      </c>
      <c r="B4889" s="66" t="s">
        <v>142</v>
      </c>
      <c r="C4889" s="66" t="s">
        <v>137</v>
      </c>
      <c r="D4889" s="67">
        <v>2839604.14</v>
      </c>
      <c r="E4889" s="66">
        <v>0.48491085561195202</v>
      </c>
      <c r="F4889" s="67">
        <v>1376954.87312664</v>
      </c>
      <c r="G4889" s="66" t="s">
        <v>70</v>
      </c>
      <c r="H4889" s="68">
        <v>6.6680958146322397E-2</v>
      </c>
      <c r="I4889" s="87">
        <v>91816.670264332293</v>
      </c>
      <c r="J4889" s="69" t="str">
        <f>_xlfn.XLOOKUP(SimpleBB[[#This Row],[customer_code]],'Input  - indicative charges'!$B$13:$B$69,'Input  - indicative charges'!$E$13:$E$69)</f>
        <v>Lower North Island distributor</v>
      </c>
      <c r="K4889" s="70">
        <f t="shared" si="76"/>
        <v>84880.245842694931</v>
      </c>
    </row>
    <row r="4890" spans="1:11" x14ac:dyDescent="0.25">
      <c r="A4890" s="65">
        <v>44562</v>
      </c>
      <c r="B4890" s="66" t="s">
        <v>142</v>
      </c>
      <c r="C4890" s="66" t="s">
        <v>137</v>
      </c>
      <c r="D4890" s="67">
        <v>2839604.14</v>
      </c>
      <c r="E4890" s="66">
        <v>0.48491085561195202</v>
      </c>
      <c r="F4890" s="67">
        <v>1376954.87312664</v>
      </c>
      <c r="G4890" s="66" t="s">
        <v>72</v>
      </c>
      <c r="H4890" s="68">
        <v>5.4672198127923605E-4</v>
      </c>
      <c r="I4890" s="87">
        <v>752.81149636789701</v>
      </c>
      <c r="J4890" s="69" t="str">
        <f>_xlfn.XLOOKUP(SimpleBB[[#This Row],[customer_code]],'Input  - indicative charges'!$B$13:$B$69,'Input  - indicative charges'!$E$13:$E$69)</f>
        <v>Lower South Island distributor</v>
      </c>
      <c r="K4890" s="70">
        <f t="shared" si="76"/>
        <v>695.93925265373844</v>
      </c>
    </row>
    <row r="4891" spans="1:11" x14ac:dyDescent="0.25">
      <c r="A4891" s="65">
        <v>44562</v>
      </c>
      <c r="B4891" s="66" t="s">
        <v>142</v>
      </c>
      <c r="C4891" s="66" t="s">
        <v>137</v>
      </c>
      <c r="D4891" s="67">
        <v>2839604.14</v>
      </c>
      <c r="E4891" s="66">
        <v>0.48491085561195202</v>
      </c>
      <c r="F4891" s="67">
        <v>1376954.87312664</v>
      </c>
      <c r="G4891" s="66" t="s">
        <v>74</v>
      </c>
      <c r="H4891" s="68">
        <v>7.50382349101727E-6</v>
      </c>
      <c r="I4891" s="87">
        <v>10.332426323038399</v>
      </c>
      <c r="J4891" s="69" t="str">
        <f>_xlfn.XLOOKUP(SimpleBB[[#This Row],[customer_code]],'Input  - indicative charges'!$B$13:$B$69,'Input  - indicative charges'!$E$13:$E$69)</f>
        <v>Major Industrial</v>
      </c>
      <c r="K4891" s="70">
        <f t="shared" si="76"/>
        <v>9.5518480895263345</v>
      </c>
    </row>
    <row r="4892" spans="1:11" x14ac:dyDescent="0.25">
      <c r="A4892" s="65">
        <v>44562</v>
      </c>
      <c r="B4892" s="66" t="s">
        <v>142</v>
      </c>
      <c r="C4892" s="66" t="s">
        <v>137</v>
      </c>
      <c r="D4892" s="67">
        <v>2839604.14</v>
      </c>
      <c r="E4892" s="66">
        <v>0.48491085561195202</v>
      </c>
      <c r="F4892" s="67">
        <v>1376954.87312664</v>
      </c>
      <c r="G4892" s="66" t="s">
        <v>76</v>
      </c>
      <c r="H4892" s="68">
        <v>1.1106235510880899E-3</v>
      </c>
      <c r="I4892" s="87">
        <v>1529.2785108799601</v>
      </c>
      <c r="J4892" s="69" t="str">
        <f>_xlfn.XLOOKUP(SimpleBB[[#This Row],[customer_code]],'Input  - indicative charges'!$B$13:$B$69,'Input  - indicative charges'!$E$13:$E$69)</f>
        <v>Lower North Island distributor</v>
      </c>
      <c r="K4892" s="70">
        <f t="shared" si="76"/>
        <v>1413.7469327927322</v>
      </c>
    </row>
    <row r="4893" spans="1:11" x14ac:dyDescent="0.25">
      <c r="A4893" s="65">
        <v>44562</v>
      </c>
      <c r="B4893" s="66" t="s">
        <v>142</v>
      </c>
      <c r="C4893" s="66" t="s">
        <v>137</v>
      </c>
      <c r="D4893" s="67">
        <v>2839604.14</v>
      </c>
      <c r="E4893" s="66">
        <v>0.48491085561195202</v>
      </c>
      <c r="F4893" s="67">
        <v>1376954.87312664</v>
      </c>
      <c r="G4893" s="66" t="s">
        <v>78</v>
      </c>
      <c r="H4893" s="68">
        <v>5.5954731736495601E-5</v>
      </c>
      <c r="I4893" s="87">
        <v>77.047140539061601</v>
      </c>
      <c r="J4893" s="69" t="str">
        <f>_xlfn.XLOOKUP(SimpleBB[[#This Row],[customer_code]],'Input  - indicative charges'!$B$13:$B$69,'Input  - indicative charges'!$E$13:$E$69)</f>
        <v>North Island generation</v>
      </c>
      <c r="K4893" s="70">
        <f t="shared" si="76"/>
        <v>71.226501806314161</v>
      </c>
    </row>
    <row r="4894" spans="1:11" x14ac:dyDescent="0.25">
      <c r="A4894" s="65">
        <v>44562</v>
      </c>
      <c r="B4894" s="66" t="s">
        <v>142</v>
      </c>
      <c r="C4894" s="66" t="s">
        <v>137</v>
      </c>
      <c r="D4894" s="67">
        <v>2839604.14</v>
      </c>
      <c r="E4894" s="66">
        <v>0.48491085561195202</v>
      </c>
      <c r="F4894" s="67">
        <v>1376954.87312664</v>
      </c>
      <c r="G4894" s="66" t="s">
        <v>80</v>
      </c>
      <c r="H4894" s="68">
        <v>1.35415472234527E-5</v>
      </c>
      <c r="I4894" s="87">
        <v>18.646099439007799</v>
      </c>
      <c r="J4894" s="69" t="str">
        <f>_xlfn.XLOOKUP(SimpleBB[[#This Row],[customer_code]],'Input  - indicative charges'!$B$13:$B$69,'Input  - indicative charges'!$E$13:$E$69)</f>
        <v>Major Industrial</v>
      </c>
      <c r="K4894" s="70">
        <f t="shared" si="76"/>
        <v>17.237452630703146</v>
      </c>
    </row>
    <row r="4895" spans="1:11" x14ac:dyDescent="0.25">
      <c r="A4895" s="65">
        <v>44562</v>
      </c>
      <c r="B4895" s="66" t="s">
        <v>142</v>
      </c>
      <c r="C4895" s="66" t="s">
        <v>137</v>
      </c>
      <c r="D4895" s="67">
        <v>2839604.14</v>
      </c>
      <c r="E4895" s="66">
        <v>0.48491085561195202</v>
      </c>
      <c r="F4895" s="67">
        <v>1376954.87312664</v>
      </c>
      <c r="G4895" s="66" t="s">
        <v>82</v>
      </c>
      <c r="H4895" s="68">
        <v>1.1598805957235E-2</v>
      </c>
      <c r="I4895" s="87">
        <v>15971.0323852651</v>
      </c>
      <c r="J4895" s="69" t="str">
        <f>_xlfn.XLOOKUP(SimpleBB[[#This Row],[customer_code]],'Input  - indicative charges'!$B$13:$B$69,'Input  - indicative charges'!$E$13:$E$69)</f>
        <v>Major Industrial</v>
      </c>
      <c r="K4895" s="70">
        <f t="shared" si="76"/>
        <v>14764.477423546465</v>
      </c>
    </row>
    <row r="4896" spans="1:11" x14ac:dyDescent="0.25">
      <c r="A4896" s="65">
        <v>44562</v>
      </c>
      <c r="B4896" s="66" t="s">
        <v>142</v>
      </c>
      <c r="C4896" s="66" t="s">
        <v>137</v>
      </c>
      <c r="D4896" s="67">
        <v>2839604.14</v>
      </c>
      <c r="E4896" s="66">
        <v>0.48491085561195202</v>
      </c>
      <c r="F4896" s="67">
        <v>1376954.87312664</v>
      </c>
      <c r="G4896" s="66" t="s">
        <v>84</v>
      </c>
      <c r="H4896" s="68">
        <v>2.4188373542967801E-8</v>
      </c>
      <c r="I4896" s="87">
        <v>3.3306298822997099E-2</v>
      </c>
      <c r="J4896" s="69" t="str">
        <f>_xlfn.XLOOKUP(SimpleBB[[#This Row],[customer_code]],'Input  - indicative charges'!$B$13:$B$69,'Input  - indicative charges'!$E$13:$E$69)</f>
        <v>Major Industrial</v>
      </c>
      <c r="K4896" s="70">
        <f t="shared" si="76"/>
        <v>3.0790125846073813E-2</v>
      </c>
    </row>
    <row r="4897" spans="1:11" x14ac:dyDescent="0.25">
      <c r="A4897" s="65">
        <v>44562</v>
      </c>
      <c r="B4897" s="66" t="s">
        <v>142</v>
      </c>
      <c r="C4897" s="66" t="s">
        <v>137</v>
      </c>
      <c r="D4897" s="67">
        <v>2839604.14</v>
      </c>
      <c r="E4897" s="66">
        <v>0.48491085561195202</v>
      </c>
      <c r="F4897" s="67">
        <v>1376954.87312664</v>
      </c>
      <c r="G4897" s="66" t="s">
        <v>86</v>
      </c>
      <c r="H4897" s="68">
        <v>8.86599020506239E-5</v>
      </c>
      <c r="I4897" s="87">
        <v>122.080684179537</v>
      </c>
      <c r="J4897" s="69" t="str">
        <f>_xlfn.XLOOKUP(SimpleBB[[#This Row],[customer_code]],'Input  - indicative charges'!$B$13:$B$69,'Input  - indicative charges'!$E$13:$E$69)</f>
        <v>North Island generation</v>
      </c>
      <c r="K4897" s="70">
        <f t="shared" si="76"/>
        <v>112.85792063654134</v>
      </c>
    </row>
    <row r="4898" spans="1:11" x14ac:dyDescent="0.25">
      <c r="A4898" s="65">
        <v>44562</v>
      </c>
      <c r="B4898" s="66" t="s">
        <v>142</v>
      </c>
      <c r="C4898" s="66" t="s">
        <v>137</v>
      </c>
      <c r="D4898" s="67">
        <v>2839604.14</v>
      </c>
      <c r="E4898" s="66">
        <v>0.48491085561195202</v>
      </c>
      <c r="F4898" s="67">
        <v>1376954.87312664</v>
      </c>
      <c r="G4898" s="66" t="s">
        <v>88</v>
      </c>
      <c r="H4898" s="68">
        <v>8.2581580007674796E-3</v>
      </c>
      <c r="I4898" s="87">
        <v>11371.110902206499</v>
      </c>
      <c r="J4898" s="69" t="str">
        <f>_xlfn.XLOOKUP(SimpleBB[[#This Row],[customer_code]],'Input  - indicative charges'!$B$13:$B$69,'Input  - indicative charges'!$E$13:$E$69)</f>
        <v>North Island generation</v>
      </c>
      <c r="K4898" s="70">
        <f t="shared" si="76"/>
        <v>10512.063725521284</v>
      </c>
    </row>
    <row r="4899" spans="1:11" x14ac:dyDescent="0.25">
      <c r="A4899" s="65">
        <v>44562</v>
      </c>
      <c r="B4899" s="66" t="s">
        <v>142</v>
      </c>
      <c r="C4899" s="66" t="s">
        <v>137</v>
      </c>
      <c r="D4899" s="67">
        <v>2839604.14</v>
      </c>
      <c r="E4899" s="66">
        <v>0.48491085561195202</v>
      </c>
      <c r="F4899" s="67">
        <v>1376954.87312664</v>
      </c>
      <c r="G4899" s="66" t="s">
        <v>90</v>
      </c>
      <c r="H4899" s="68">
        <v>7.1944799636927605E-4</v>
      </c>
      <c r="I4899" s="87">
        <v>990.64742456187298</v>
      </c>
      <c r="J4899" s="69" t="str">
        <f>_xlfn.XLOOKUP(SimpleBB[[#This Row],[customer_code]],'Input  - indicative charges'!$B$13:$B$69,'Input  - indicative charges'!$E$13:$E$69)</f>
        <v>Upper South Island distributor</v>
      </c>
      <c r="K4899" s="70">
        <f t="shared" si="76"/>
        <v>915.80751837511491</v>
      </c>
    </row>
    <row r="4900" spans="1:11" x14ac:dyDescent="0.25">
      <c r="A4900" s="65">
        <v>44562</v>
      </c>
      <c r="B4900" s="66" t="s">
        <v>142</v>
      </c>
      <c r="C4900" s="66" t="s">
        <v>137</v>
      </c>
      <c r="D4900" s="67">
        <v>2839604.14</v>
      </c>
      <c r="E4900" s="66">
        <v>0.48491085561195202</v>
      </c>
      <c r="F4900" s="67">
        <v>1376954.87312664</v>
      </c>
      <c r="G4900" s="66" t="s">
        <v>92</v>
      </c>
      <c r="H4900" s="68">
        <v>6.7224250682235893E-5</v>
      </c>
      <c r="I4900" s="87">
        <v>92.564759569191594</v>
      </c>
      <c r="J4900" s="69" t="str">
        <f>_xlfn.XLOOKUP(SimpleBB[[#This Row],[customer_code]],'Input  - indicative charges'!$B$13:$B$69,'Input  - indicative charges'!$E$13:$E$69)</f>
        <v>North Island generation</v>
      </c>
      <c r="K4900" s="70">
        <f t="shared" si="76"/>
        <v>85.571819648692724</v>
      </c>
    </row>
    <row r="4901" spans="1:11" x14ac:dyDescent="0.25">
      <c r="A4901" s="65">
        <v>44562</v>
      </c>
      <c r="B4901" s="66" t="s">
        <v>142</v>
      </c>
      <c r="C4901" s="66" t="s">
        <v>137</v>
      </c>
      <c r="D4901" s="67">
        <v>2839604.14</v>
      </c>
      <c r="E4901" s="66">
        <v>0.48491085561195202</v>
      </c>
      <c r="F4901" s="67">
        <v>1376954.87312664</v>
      </c>
      <c r="G4901" s="66" t="s">
        <v>94</v>
      </c>
      <c r="H4901" s="68">
        <v>3.7137813795031101E-4</v>
      </c>
      <c r="I4901" s="87">
        <v>511.370936823379</v>
      </c>
      <c r="J4901" s="69" t="str">
        <f>_xlfn.XLOOKUP(SimpleBB[[#This Row],[customer_code]],'Input  - indicative charges'!$B$13:$B$69,'Input  - indicative charges'!$E$13:$E$69)</f>
        <v>North Island generation</v>
      </c>
      <c r="K4901" s="70">
        <f t="shared" si="76"/>
        <v>472.73867272051507</v>
      </c>
    </row>
    <row r="4902" spans="1:11" x14ac:dyDescent="0.25">
      <c r="A4902" s="65">
        <v>44562</v>
      </c>
      <c r="B4902" s="66" t="s">
        <v>142</v>
      </c>
      <c r="C4902" s="66" t="s">
        <v>137</v>
      </c>
      <c r="D4902" s="67">
        <v>2839604.14</v>
      </c>
      <c r="E4902" s="66">
        <v>0.48491085561195202</v>
      </c>
      <c r="F4902" s="67">
        <v>1376954.87312664</v>
      </c>
      <c r="G4902" s="66" t="s">
        <v>96</v>
      </c>
      <c r="H4902" s="68">
        <v>4.6000539177353901E-3</v>
      </c>
      <c r="I4902" s="87">
        <v>6334.0666586710404</v>
      </c>
      <c r="J4902" s="69" t="str">
        <f>_xlfn.XLOOKUP(SimpleBB[[#This Row],[customer_code]],'Input  - indicative charges'!$B$13:$B$69,'Input  - indicative charges'!$E$13:$E$69)</f>
        <v>Upper North Island distributor</v>
      </c>
      <c r="K4902" s="70">
        <f t="shared" si="76"/>
        <v>5855.5503442262079</v>
      </c>
    </row>
    <row r="4903" spans="1:11" x14ac:dyDescent="0.25">
      <c r="A4903" s="65">
        <v>44562</v>
      </c>
      <c r="B4903" s="66" t="s">
        <v>142</v>
      </c>
      <c r="C4903" s="66" t="s">
        <v>137</v>
      </c>
      <c r="D4903" s="67">
        <v>2839604.14</v>
      </c>
      <c r="E4903" s="66">
        <v>0.48491085561195202</v>
      </c>
      <c r="F4903" s="67">
        <v>1376954.87312664</v>
      </c>
      <c r="G4903" s="66" t="s">
        <v>98</v>
      </c>
      <c r="H4903" s="68">
        <v>1.40459556132481E-3</v>
      </c>
      <c r="I4903" s="87">
        <v>1934.0647029382501</v>
      </c>
      <c r="J4903" s="69" t="str">
        <f>_xlfn.XLOOKUP(SimpleBB[[#This Row],[customer_code]],'Input  - indicative charges'!$B$13:$B$69,'Input  - indicative charges'!$E$13:$E$69)</f>
        <v>Major Industrial</v>
      </c>
      <c r="K4903" s="70">
        <f t="shared" si="76"/>
        <v>1787.9529609216247</v>
      </c>
    </row>
    <row r="4904" spans="1:11" x14ac:dyDescent="0.25">
      <c r="A4904" s="65">
        <v>44562</v>
      </c>
      <c r="B4904" s="66" t="s">
        <v>142</v>
      </c>
      <c r="C4904" s="66" t="s">
        <v>137</v>
      </c>
      <c r="D4904" s="67">
        <v>2839604.14</v>
      </c>
      <c r="E4904" s="66">
        <v>0.48491085561195202</v>
      </c>
      <c r="F4904" s="67">
        <v>1376954.87312664</v>
      </c>
      <c r="G4904" s="66" t="s">
        <v>100</v>
      </c>
      <c r="H4904" s="68">
        <v>3.1863445071032202E-4</v>
      </c>
      <c r="I4904" s="87">
        <v>438.74525965160899</v>
      </c>
      <c r="J4904" s="69" t="str">
        <f>_xlfn.XLOOKUP(SimpleBB[[#This Row],[customer_code]],'Input  - indicative charges'!$B$13:$B$69,'Input  - indicative charges'!$E$13:$E$69)</f>
        <v>North Island generation</v>
      </c>
      <c r="K4904" s="70">
        <f t="shared" si="76"/>
        <v>405.59960837539109</v>
      </c>
    </row>
    <row r="4905" spans="1:11" x14ac:dyDescent="0.25">
      <c r="A4905" s="65">
        <v>44562</v>
      </c>
      <c r="B4905" s="66" t="s">
        <v>142</v>
      </c>
      <c r="C4905" s="66" t="s">
        <v>137</v>
      </c>
      <c r="D4905" s="67">
        <v>2839604.14</v>
      </c>
      <c r="E4905" s="66">
        <v>0.48491085561195202</v>
      </c>
      <c r="F4905" s="67">
        <v>1376954.87312664</v>
      </c>
      <c r="G4905" s="66" t="s">
        <v>102</v>
      </c>
      <c r="H4905" s="68">
        <v>5.8788896971558098E-2</v>
      </c>
      <c r="I4905" s="87">
        <v>80949.658170727096</v>
      </c>
      <c r="J4905" s="69" t="str">
        <f>_xlfn.XLOOKUP(SimpleBB[[#This Row],[customer_code]],'Input  - indicative charges'!$B$13:$B$69,'Input  - indicative charges'!$E$13:$E$69)</f>
        <v>Lower North Island distributor</v>
      </c>
      <c r="K4905" s="70">
        <f t="shared" si="76"/>
        <v>74834.198045217054</v>
      </c>
    </row>
    <row r="4906" spans="1:11" x14ac:dyDescent="0.25">
      <c r="A4906" s="65">
        <v>44562</v>
      </c>
      <c r="B4906" s="66" t="s">
        <v>142</v>
      </c>
      <c r="C4906" s="66" t="s">
        <v>137</v>
      </c>
      <c r="D4906" s="67">
        <v>2839604.14</v>
      </c>
      <c r="E4906" s="66">
        <v>0.48491085561195202</v>
      </c>
      <c r="F4906" s="67">
        <v>1376954.87312664</v>
      </c>
      <c r="G4906" s="66" t="s">
        <v>104</v>
      </c>
      <c r="H4906" s="68">
        <v>2.9920339214692199E-2</v>
      </c>
      <c r="I4906" s="87">
        <v>41198.956887272601</v>
      </c>
      <c r="J4906" s="69" t="str">
        <f>_xlfn.XLOOKUP(SimpleBB[[#This Row],[customer_code]],'Input  - indicative charges'!$B$13:$B$69,'Input  - indicative charges'!$E$13:$E$69)</f>
        <v>Lower North Island distributor</v>
      </c>
      <c r="K4906" s="70">
        <f t="shared" si="76"/>
        <v>38086.521532383937</v>
      </c>
    </row>
    <row r="4907" spans="1:11" x14ac:dyDescent="0.25">
      <c r="A4907" s="65">
        <v>44562</v>
      </c>
      <c r="B4907" s="66" t="s">
        <v>142</v>
      </c>
      <c r="C4907" s="66" t="s">
        <v>137</v>
      </c>
      <c r="D4907" s="67">
        <v>2839604.14</v>
      </c>
      <c r="E4907" s="66">
        <v>0.48491085561195202</v>
      </c>
      <c r="F4907" s="67">
        <v>1376954.87312664</v>
      </c>
      <c r="G4907" s="66" t="s">
        <v>106</v>
      </c>
      <c r="H4907" s="68">
        <v>0.28774625786116698</v>
      </c>
      <c r="I4907" s="87">
        <v>396213.61198588897</v>
      </c>
      <c r="J4907" s="69" t="str">
        <f>_xlfn.XLOOKUP(SimpleBB[[#This Row],[customer_code]],'Input  - indicative charges'!$B$13:$B$69,'Input  - indicative charges'!$E$13:$E$69)</f>
        <v>Upper North Island distributor</v>
      </c>
      <c r="K4907" s="70">
        <f t="shared" si="76"/>
        <v>366281.0761353519</v>
      </c>
    </row>
    <row r="4908" spans="1:11" x14ac:dyDescent="0.25">
      <c r="A4908" s="65">
        <v>44562</v>
      </c>
      <c r="B4908" s="66" t="s">
        <v>142</v>
      </c>
      <c r="C4908" s="66" t="s">
        <v>137</v>
      </c>
      <c r="D4908" s="67">
        <v>2839604.14</v>
      </c>
      <c r="E4908" s="66">
        <v>0.48491085561195202</v>
      </c>
      <c r="F4908" s="67">
        <v>1376954.87312664</v>
      </c>
      <c r="G4908" s="66" t="s">
        <v>108</v>
      </c>
      <c r="H4908" s="68">
        <v>7.8882089500741399E-3</v>
      </c>
      <c r="I4908" s="87">
        <v>10861.707754045699</v>
      </c>
      <c r="J4908" s="69" t="str">
        <f>_xlfn.XLOOKUP(SimpleBB[[#This Row],[customer_code]],'Input  - indicative charges'!$B$13:$B$69,'Input  - indicative charges'!$E$13:$E$69)</f>
        <v>Lower North Island distributor</v>
      </c>
      <c r="K4908" s="70">
        <f t="shared" si="76"/>
        <v>10041.144181995558</v>
      </c>
    </row>
    <row r="4909" spans="1:11" x14ac:dyDescent="0.25">
      <c r="A4909" s="65">
        <v>44562</v>
      </c>
      <c r="B4909" s="66" t="s">
        <v>142</v>
      </c>
      <c r="C4909" s="66" t="s">
        <v>137</v>
      </c>
      <c r="D4909" s="67">
        <v>2839604.14</v>
      </c>
      <c r="E4909" s="66">
        <v>0.48491085561195202</v>
      </c>
      <c r="F4909" s="67">
        <v>1376954.87312664</v>
      </c>
      <c r="G4909" s="66" t="s">
        <v>110</v>
      </c>
      <c r="H4909" s="68">
        <v>3.4694518253102998E-4</v>
      </c>
      <c r="I4909" s="87">
        <v>477.72785979391398</v>
      </c>
      <c r="J4909" s="69" t="str">
        <f>_xlfn.XLOOKUP(SimpleBB[[#This Row],[customer_code]],'Input  - indicative charges'!$B$13:$B$69,'Input  - indicative charges'!$E$13:$E$69)</f>
        <v>Lower South Island distributor</v>
      </c>
      <c r="K4909" s="70">
        <f t="shared" si="76"/>
        <v>441.63721106932911</v>
      </c>
    </row>
    <row r="4910" spans="1:11" x14ac:dyDescent="0.25">
      <c r="A4910" s="65">
        <v>44562</v>
      </c>
      <c r="B4910" s="66" t="s">
        <v>142</v>
      </c>
      <c r="C4910" s="66" t="s">
        <v>137</v>
      </c>
      <c r="D4910" s="67">
        <v>2839604.14</v>
      </c>
      <c r="E4910" s="66">
        <v>0.48491085561195202</v>
      </c>
      <c r="F4910" s="67">
        <v>1376954.87312664</v>
      </c>
      <c r="G4910" s="66" t="s">
        <v>112</v>
      </c>
      <c r="H4910" s="68">
        <v>6.8219566093296602E-3</v>
      </c>
      <c r="I4910" s="87">
        <v>9393.5263974749796</v>
      </c>
      <c r="J4910" s="69" t="str">
        <f>_xlfn.XLOOKUP(SimpleBB[[#This Row],[customer_code]],'Input  - indicative charges'!$B$13:$B$69,'Input  - indicative charges'!$E$13:$E$69)</f>
        <v>North Island generation</v>
      </c>
      <c r="K4910" s="70">
        <f t="shared" si="76"/>
        <v>8683.8787297784947</v>
      </c>
    </row>
    <row r="4911" spans="1:11" x14ac:dyDescent="0.25">
      <c r="A4911" s="65">
        <v>44562</v>
      </c>
      <c r="B4911" s="66" t="s">
        <v>142</v>
      </c>
      <c r="C4911" s="66" t="s">
        <v>137</v>
      </c>
      <c r="D4911" s="67">
        <v>2839604.14</v>
      </c>
      <c r="E4911" s="66">
        <v>0.48491085561195202</v>
      </c>
      <c r="F4911" s="67">
        <v>1376954.87312664</v>
      </c>
      <c r="G4911" s="66" t="s">
        <v>114</v>
      </c>
      <c r="H4911" s="68">
        <v>3.2606026206869601E-2</v>
      </c>
      <c r="I4911" s="87">
        <v>44897.0266788441</v>
      </c>
      <c r="J4911" s="69" t="str">
        <f>_xlfn.XLOOKUP(SimpleBB[[#This Row],[customer_code]],'Input  - indicative charges'!$B$13:$B$69,'Input  - indicative charges'!$E$13:$E$69)</f>
        <v>Lower North Island distributor</v>
      </c>
      <c r="K4911" s="70">
        <f t="shared" si="76"/>
        <v>41505.215241798156</v>
      </c>
    </row>
    <row r="4912" spans="1:11" x14ac:dyDescent="0.25">
      <c r="A4912" s="65">
        <v>44562</v>
      </c>
      <c r="B4912" s="66" t="s">
        <v>142</v>
      </c>
      <c r="C4912" s="66" t="s">
        <v>137</v>
      </c>
      <c r="D4912" s="67">
        <v>2839604.14</v>
      </c>
      <c r="E4912" s="66">
        <v>0.48491085561195202</v>
      </c>
      <c r="F4912" s="67">
        <v>1376954.87312664</v>
      </c>
      <c r="G4912" s="66" t="s">
        <v>116</v>
      </c>
      <c r="H4912" s="68">
        <v>7.6757520293303204E-3</v>
      </c>
      <c r="I4912" s="87">
        <v>10569.1641616981</v>
      </c>
      <c r="J4912" s="69" t="str">
        <f>_xlfn.XLOOKUP(SimpleBB[[#This Row],[customer_code]],'Input  - indicative charges'!$B$13:$B$69,'Input  - indicative charges'!$E$13:$E$69)</f>
        <v>Major Industrial</v>
      </c>
      <c r="K4912" s="70">
        <f t="shared" si="76"/>
        <v>9770.701222490683</v>
      </c>
    </row>
    <row r="4913" spans="1:11" x14ac:dyDescent="0.25">
      <c r="A4913" s="65">
        <v>44562</v>
      </c>
      <c r="B4913" s="66" t="s">
        <v>142</v>
      </c>
      <c r="C4913" s="66" t="s">
        <v>137</v>
      </c>
      <c r="D4913" s="67">
        <v>2839604.14</v>
      </c>
      <c r="E4913" s="66">
        <v>0.48491085561195202</v>
      </c>
      <c r="F4913" s="67">
        <v>1376954.87312664</v>
      </c>
      <c r="G4913" s="66" t="s">
        <v>118</v>
      </c>
      <c r="H4913" s="68">
        <v>1.44759720231798E-4</v>
      </c>
      <c r="I4913" s="87">
        <v>199.327602205624</v>
      </c>
      <c r="J4913" s="69" t="str">
        <f>_xlfn.XLOOKUP(SimpleBB[[#This Row],[customer_code]],'Input  - indicative charges'!$B$13:$B$69,'Input  - indicative charges'!$E$13:$E$69)</f>
        <v>Upper South Island distributor</v>
      </c>
      <c r="K4913" s="70">
        <f t="shared" si="76"/>
        <v>184.26910744791758</v>
      </c>
    </row>
    <row r="4914" spans="1:11" x14ac:dyDescent="0.25">
      <c r="A4914" s="65">
        <v>44562</v>
      </c>
      <c r="B4914" s="66" t="s">
        <v>142</v>
      </c>
      <c r="C4914" s="66" t="s">
        <v>137</v>
      </c>
      <c r="D4914" s="67">
        <v>2839604.14</v>
      </c>
      <c r="E4914" s="66">
        <v>0.48491085561195202</v>
      </c>
      <c r="F4914" s="67">
        <v>1376954.87312664</v>
      </c>
      <c r="G4914" s="66" t="s">
        <v>120</v>
      </c>
      <c r="H4914" s="68">
        <v>5.0919689726325696E-3</v>
      </c>
      <c r="I4914" s="87">
        <v>7011.4114906760797</v>
      </c>
      <c r="J4914" s="69" t="str">
        <f>_xlfn.XLOOKUP(SimpleBB[[#This Row],[customer_code]],'Input  - indicative charges'!$B$13:$B$69,'Input  - indicative charges'!$E$13:$E$69)</f>
        <v>Lower North Island distributor</v>
      </c>
      <c r="K4914" s="70">
        <f t="shared" si="76"/>
        <v>6481.7241718693649</v>
      </c>
    </row>
    <row r="4915" spans="1:11" x14ac:dyDescent="0.25">
      <c r="A4915" s="65">
        <v>44562</v>
      </c>
      <c r="B4915" s="66" t="s">
        <v>142</v>
      </c>
      <c r="C4915" s="66" t="s">
        <v>137</v>
      </c>
      <c r="D4915" s="67">
        <v>2839604.14</v>
      </c>
      <c r="E4915" s="66">
        <v>0.48491085561195202</v>
      </c>
      <c r="F4915" s="67">
        <v>1376954.87312664</v>
      </c>
      <c r="G4915" s="66" t="s">
        <v>241</v>
      </c>
      <c r="H4915" s="68">
        <v>7.5165719332782096E-4</v>
      </c>
      <c r="I4915" s="87">
        <v>1034.9980352734301</v>
      </c>
      <c r="J4915" s="69" t="str">
        <f>_xlfn.XLOOKUP(SimpleBB[[#This Row],[customer_code]],'Input  - indicative charges'!$B$13:$B$69,'Input  - indicative charges'!$E$13:$E$69)</f>
        <v>North Island generation</v>
      </c>
      <c r="K4915" s="70">
        <f t="shared" si="76"/>
        <v>956.80759744172644</v>
      </c>
    </row>
    <row r="4916" spans="1:11" x14ac:dyDescent="0.25">
      <c r="A4916" s="65">
        <v>44593</v>
      </c>
      <c r="B4916" s="66" t="s">
        <v>142</v>
      </c>
      <c r="C4916" s="66" t="s">
        <v>137</v>
      </c>
      <c r="D4916" s="67">
        <v>2653790.73</v>
      </c>
      <c r="E4916" s="66">
        <v>0.61632333436765196</v>
      </c>
      <c r="F4916" s="67">
        <v>1635593.15142756</v>
      </c>
      <c r="G4916" s="66" t="s">
        <v>8</v>
      </c>
      <c r="H4916" s="68">
        <v>9.0428684636744403E-4</v>
      </c>
      <c r="I4916" s="87">
        <v>1479.04537284462</v>
      </c>
      <c r="J4916" s="69" t="str">
        <f>_xlfn.XLOOKUP(SimpleBB[[#This Row],[customer_code]],'Input  - indicative charges'!$B$13:$B$69,'Input  - indicative charges'!$E$13:$E$69)</f>
        <v>Lower South Island distributor</v>
      </c>
      <c r="K4916" s="70">
        <f t="shared" si="76"/>
        <v>1367.3087305184113</v>
      </c>
    </row>
    <row r="4917" spans="1:11" x14ac:dyDescent="0.25">
      <c r="A4917" s="65">
        <v>44593</v>
      </c>
      <c r="B4917" s="66" t="s">
        <v>142</v>
      </c>
      <c r="C4917" s="66" t="s">
        <v>137</v>
      </c>
      <c r="D4917" s="67">
        <v>2653790.73</v>
      </c>
      <c r="E4917" s="66">
        <v>0.61632333436765196</v>
      </c>
      <c r="F4917" s="67">
        <v>1635593.15142756</v>
      </c>
      <c r="G4917" s="66" t="s">
        <v>10</v>
      </c>
      <c r="H4917" s="68">
        <v>3.84575922605934E-5</v>
      </c>
      <c r="I4917" s="87">
        <v>62.900974521820402</v>
      </c>
      <c r="J4917" s="69" t="str">
        <f>_xlfn.XLOOKUP(SimpleBB[[#This Row],[customer_code]],'Input  - indicative charges'!$B$13:$B$69,'Input  - indicative charges'!$E$13:$E$69)</f>
        <v>Upper South Island distributor</v>
      </c>
      <c r="K4917" s="70">
        <f t="shared" si="76"/>
        <v>58.149028556432512</v>
      </c>
    </row>
    <row r="4918" spans="1:11" x14ac:dyDescent="0.25">
      <c r="A4918" s="65">
        <v>44593</v>
      </c>
      <c r="B4918" s="66" t="s">
        <v>142</v>
      </c>
      <c r="C4918" s="66" t="s">
        <v>137</v>
      </c>
      <c r="D4918" s="67">
        <v>2653790.73</v>
      </c>
      <c r="E4918" s="66">
        <v>0.61632333436765196</v>
      </c>
      <c r="F4918" s="67">
        <v>1635593.15142756</v>
      </c>
      <c r="G4918" s="66" t="s">
        <v>12</v>
      </c>
      <c r="H4918" s="68">
        <v>1.5879800737162899E-3</v>
      </c>
      <c r="I4918" s="87">
        <v>2597.2893331738101</v>
      </c>
      <c r="J4918" s="69" t="str">
        <f>_xlfn.XLOOKUP(SimpleBB[[#This Row],[customer_code]],'Input  - indicative charges'!$B$13:$B$69,'Input  - indicative charges'!$E$13:$E$69)</f>
        <v>Lower North Island distributor</v>
      </c>
      <c r="K4918" s="70">
        <f t="shared" si="76"/>
        <v>2401.0733180556535</v>
      </c>
    </row>
    <row r="4919" spans="1:11" x14ac:dyDescent="0.25">
      <c r="A4919" s="65">
        <v>44593</v>
      </c>
      <c r="B4919" s="66" t="s">
        <v>142</v>
      </c>
      <c r="C4919" s="66" t="s">
        <v>137</v>
      </c>
      <c r="D4919" s="67">
        <v>2653790.73</v>
      </c>
      <c r="E4919" s="66">
        <v>0.61632333436765196</v>
      </c>
      <c r="F4919" s="67">
        <v>1635593.15142756</v>
      </c>
      <c r="G4919" s="66" t="s">
        <v>14</v>
      </c>
      <c r="H4919" s="68">
        <v>1.29034764144216E-2</v>
      </c>
      <c r="I4919" s="87">
        <v>21104.837653035102</v>
      </c>
      <c r="J4919" s="69" t="str">
        <f>_xlfn.XLOOKUP(SimpleBB[[#This Row],[customer_code]],'Input  - indicative charges'!$B$13:$B$69,'Input  - indicative charges'!$E$13:$E$69)</f>
        <v>Upper North Island distributor</v>
      </c>
      <c r="K4919" s="70">
        <f t="shared" si="76"/>
        <v>19510.441876214249</v>
      </c>
    </row>
    <row r="4920" spans="1:11" x14ac:dyDescent="0.25">
      <c r="A4920" s="65">
        <v>44593</v>
      </c>
      <c r="B4920" s="66" t="s">
        <v>142</v>
      </c>
      <c r="C4920" s="66" t="s">
        <v>137</v>
      </c>
      <c r="D4920" s="67">
        <v>2653790.73</v>
      </c>
      <c r="E4920" s="66">
        <v>0.61632333436765196</v>
      </c>
      <c r="F4920" s="67">
        <v>1635593.15142756</v>
      </c>
      <c r="G4920" s="66" t="s">
        <v>16</v>
      </c>
      <c r="H4920" s="68">
        <v>9.1018958342133194E-2</v>
      </c>
      <c r="I4920" s="87">
        <v>148869.984914464</v>
      </c>
      <c r="J4920" s="69" t="str">
        <f>_xlfn.XLOOKUP(SimpleBB[[#This Row],[customer_code]],'Input  - indicative charges'!$B$13:$B$69,'Input  - indicative charges'!$E$13:$E$69)</f>
        <v>South Island generation</v>
      </c>
      <c r="K4920" s="70">
        <f t="shared" si="76"/>
        <v>137623.38453093197</v>
      </c>
    </row>
    <row r="4921" spans="1:11" x14ac:dyDescent="0.25">
      <c r="A4921" s="65">
        <v>44593</v>
      </c>
      <c r="B4921" s="66" t="s">
        <v>142</v>
      </c>
      <c r="C4921" s="66" t="s">
        <v>137</v>
      </c>
      <c r="D4921" s="67">
        <v>2653790.73</v>
      </c>
      <c r="E4921" s="66">
        <v>0.61632333436765196</v>
      </c>
      <c r="F4921" s="67">
        <v>1635593.15142756</v>
      </c>
      <c r="G4921" s="66" t="s">
        <v>19</v>
      </c>
      <c r="H4921" s="68">
        <v>8.3744483570138896E-4</v>
      </c>
      <c r="I4921" s="87">
        <v>1369.7190379715701</v>
      </c>
      <c r="J4921" s="69" t="str">
        <f>_xlfn.XLOOKUP(SimpleBB[[#This Row],[customer_code]],'Input  - indicative charges'!$B$13:$B$69,'Input  - indicative charges'!$E$13:$E$69)</f>
        <v>Lower South Island distributor</v>
      </c>
      <c r="K4921" s="70">
        <f t="shared" si="76"/>
        <v>1266.2416132466785</v>
      </c>
    </row>
    <row r="4922" spans="1:11" x14ac:dyDescent="0.25">
      <c r="A4922" s="65">
        <v>44593</v>
      </c>
      <c r="B4922" s="66" t="s">
        <v>142</v>
      </c>
      <c r="C4922" s="66" t="s">
        <v>137</v>
      </c>
      <c r="D4922" s="67">
        <v>2653790.73</v>
      </c>
      <c r="E4922" s="66">
        <v>0.61632333436765196</v>
      </c>
      <c r="F4922" s="67">
        <v>1635593.15142756</v>
      </c>
      <c r="G4922" s="66" t="s">
        <v>21</v>
      </c>
      <c r="H4922" s="68">
        <v>5.6554959299107599E-4</v>
      </c>
      <c r="I4922" s="87">
        <v>925.00904108885197</v>
      </c>
      <c r="J4922" s="69" t="str">
        <f>_xlfn.XLOOKUP(SimpleBB[[#This Row],[customer_code]],'Input  - indicative charges'!$B$13:$B$69,'Input  - indicative charges'!$E$13:$E$69)</f>
        <v>Upper South Island distributor</v>
      </c>
      <c r="K4922" s="70">
        <f t="shared" si="76"/>
        <v>855.12788242374006</v>
      </c>
    </row>
    <row r="4923" spans="1:11" x14ac:dyDescent="0.25">
      <c r="A4923" s="65">
        <v>44593</v>
      </c>
      <c r="B4923" s="66" t="s">
        <v>142</v>
      </c>
      <c r="C4923" s="66" t="s">
        <v>137</v>
      </c>
      <c r="D4923" s="67">
        <v>2653790.73</v>
      </c>
      <c r="E4923" s="66">
        <v>0.61632333436765196</v>
      </c>
      <c r="F4923" s="67">
        <v>1635593.15142756</v>
      </c>
      <c r="G4923" s="66" t="s">
        <v>23</v>
      </c>
      <c r="H4923" s="68">
        <v>5.2813562326914799E-3</v>
      </c>
      <c r="I4923" s="87">
        <v>8638.1500844394795</v>
      </c>
      <c r="J4923" s="69" t="str">
        <f>_xlfn.XLOOKUP(SimpleBB[[#This Row],[customer_code]],'Input  - indicative charges'!$B$13:$B$69,'Input  - indicative charges'!$E$13:$E$69)</f>
        <v>Lower North Island distributor</v>
      </c>
      <c r="K4923" s="70">
        <f t="shared" si="76"/>
        <v>7985.5684232773356</v>
      </c>
    </row>
    <row r="4924" spans="1:11" x14ac:dyDescent="0.25">
      <c r="A4924" s="65">
        <v>44593</v>
      </c>
      <c r="B4924" s="66" t="s">
        <v>142</v>
      </c>
      <c r="C4924" s="66" t="s">
        <v>137</v>
      </c>
      <c r="D4924" s="67">
        <v>2653790.73</v>
      </c>
      <c r="E4924" s="66">
        <v>0.61632333436765196</v>
      </c>
      <c r="F4924" s="67">
        <v>1635593.15142756</v>
      </c>
      <c r="G4924" s="66" t="s">
        <v>25</v>
      </c>
      <c r="H4924" s="68">
        <v>0.114186482893933</v>
      </c>
      <c r="I4924" s="87">
        <v>186762.629406919</v>
      </c>
      <c r="J4924" s="69" t="str">
        <f>_xlfn.XLOOKUP(SimpleBB[[#This Row],[customer_code]],'Input  - indicative charges'!$B$13:$B$69,'Input  - indicative charges'!$E$13:$E$69)</f>
        <v>North Island generation</v>
      </c>
      <c r="K4924" s="70">
        <f t="shared" si="76"/>
        <v>172653.37386609151</v>
      </c>
    </row>
    <row r="4925" spans="1:11" x14ac:dyDescent="0.25">
      <c r="A4925" s="65">
        <v>44593</v>
      </c>
      <c r="B4925" s="66" t="s">
        <v>142</v>
      </c>
      <c r="C4925" s="66" t="s">
        <v>137</v>
      </c>
      <c r="D4925" s="67">
        <v>2653790.73</v>
      </c>
      <c r="E4925" s="66">
        <v>0.61632333436765196</v>
      </c>
      <c r="F4925" s="67">
        <v>1635593.15142756</v>
      </c>
      <c r="G4925" s="66" t="s">
        <v>27</v>
      </c>
      <c r="H4925" s="68">
        <v>9.7868889869230005E-3</v>
      </c>
      <c r="I4925" s="87">
        <v>16007.368600793099</v>
      </c>
      <c r="J4925" s="69" t="str">
        <f>_xlfn.XLOOKUP(SimpleBB[[#This Row],[customer_code]],'Input  - indicative charges'!$B$13:$B$69,'Input  - indicative charges'!$E$13:$E$69)</f>
        <v>Lower North Island distributor</v>
      </c>
      <c r="K4925" s="70">
        <f t="shared" si="76"/>
        <v>14798.068566615915</v>
      </c>
    </row>
    <row r="4926" spans="1:11" x14ac:dyDescent="0.25">
      <c r="A4926" s="65">
        <v>44593</v>
      </c>
      <c r="B4926" s="66" t="s">
        <v>142</v>
      </c>
      <c r="C4926" s="66" t="s">
        <v>137</v>
      </c>
      <c r="D4926" s="67">
        <v>2653790.73</v>
      </c>
      <c r="E4926" s="66">
        <v>0.61632333436765196</v>
      </c>
      <c r="F4926" s="67">
        <v>1635593.15142756</v>
      </c>
      <c r="G4926" s="66" t="s">
        <v>29</v>
      </c>
      <c r="H4926" s="68">
        <v>1.04362399053477E-2</v>
      </c>
      <c r="I4926" s="87">
        <v>17069.442515841802</v>
      </c>
      <c r="J4926" s="69" t="str">
        <f>_xlfn.XLOOKUP(SimpleBB[[#This Row],[customer_code]],'Input  - indicative charges'!$B$13:$B$69,'Input  - indicative charges'!$E$13:$E$69)</f>
        <v>Lower North Island distributor</v>
      </c>
      <c r="K4926" s="70">
        <f t="shared" si="76"/>
        <v>15779.906556960324</v>
      </c>
    </row>
    <row r="4927" spans="1:11" x14ac:dyDescent="0.25">
      <c r="A4927" s="65">
        <v>44593</v>
      </c>
      <c r="B4927" s="66" t="s">
        <v>142</v>
      </c>
      <c r="C4927" s="66" t="s">
        <v>137</v>
      </c>
      <c r="D4927" s="67">
        <v>2653790.73</v>
      </c>
      <c r="E4927" s="66">
        <v>0.61632333436765196</v>
      </c>
      <c r="F4927" s="67">
        <v>1635593.15142756</v>
      </c>
      <c r="G4927" s="66" t="s">
        <v>31</v>
      </c>
      <c r="H4927" s="68">
        <v>8.8402135565393897E-5</v>
      </c>
      <c r="I4927" s="87">
        <v>144.589927502329</v>
      </c>
      <c r="J4927" s="69" t="str">
        <f>_xlfn.XLOOKUP(SimpleBB[[#This Row],[customer_code]],'Input  - indicative charges'!$B$13:$B$69,'Input  - indicative charges'!$E$13:$E$69)</f>
        <v>Major Industrial</v>
      </c>
      <c r="K4927" s="70">
        <f t="shared" si="76"/>
        <v>133.66667030554154</v>
      </c>
    </row>
    <row r="4928" spans="1:11" x14ac:dyDescent="0.25">
      <c r="A4928" s="65">
        <v>44593</v>
      </c>
      <c r="B4928" s="66" t="s">
        <v>142</v>
      </c>
      <c r="C4928" s="66" t="s">
        <v>137</v>
      </c>
      <c r="D4928" s="67">
        <v>2653790.73</v>
      </c>
      <c r="E4928" s="66">
        <v>0.61632333436765196</v>
      </c>
      <c r="F4928" s="67">
        <v>1635593.15142756</v>
      </c>
      <c r="G4928" s="66" t="s">
        <v>34</v>
      </c>
      <c r="H4928" s="68">
        <v>8.5004920574148805E-4</v>
      </c>
      <c r="I4928" s="87">
        <v>1390.3346592872199</v>
      </c>
      <c r="J4928" s="69" t="str">
        <f>_xlfn.XLOOKUP(SimpleBB[[#This Row],[customer_code]],'Input  - indicative charges'!$B$13:$B$69,'Input  - indicative charges'!$E$13:$E$69)</f>
        <v>Major Industrial</v>
      </c>
      <c r="K4928" s="70">
        <f t="shared" si="76"/>
        <v>1285.2997973480467</v>
      </c>
    </row>
    <row r="4929" spans="1:11" x14ac:dyDescent="0.25">
      <c r="A4929" s="65">
        <v>44593</v>
      </c>
      <c r="B4929" s="66" t="s">
        <v>142</v>
      </c>
      <c r="C4929" s="66" t="s">
        <v>137</v>
      </c>
      <c r="D4929" s="67">
        <v>2653790.73</v>
      </c>
      <c r="E4929" s="66">
        <v>0.61632333436765196</v>
      </c>
      <c r="F4929" s="67">
        <v>1635593.15142756</v>
      </c>
      <c r="G4929" s="66" t="s">
        <v>36</v>
      </c>
      <c r="H4929" s="68">
        <v>3.79087529187327E-4</v>
      </c>
      <c r="I4929" s="87">
        <v>620.03296653039104</v>
      </c>
      <c r="J4929" s="69" t="str">
        <f>_xlfn.XLOOKUP(SimpleBB[[#This Row],[customer_code]],'Input  - indicative charges'!$B$13:$B$69,'Input  - indicative charges'!$E$13:$E$69)</f>
        <v>Upper South Island distributor</v>
      </c>
      <c r="K4929" s="70">
        <f t="shared" si="76"/>
        <v>573.19167072996618</v>
      </c>
    </row>
    <row r="4930" spans="1:11" x14ac:dyDescent="0.25">
      <c r="A4930" s="65">
        <v>44593</v>
      </c>
      <c r="B4930" s="66" t="s">
        <v>142</v>
      </c>
      <c r="C4930" s="66" t="s">
        <v>137</v>
      </c>
      <c r="D4930" s="67">
        <v>2653790.73</v>
      </c>
      <c r="E4930" s="66">
        <v>0.61632333436765196</v>
      </c>
      <c r="F4930" s="67">
        <v>1635593.15142756</v>
      </c>
      <c r="G4930" s="66" t="s">
        <v>38</v>
      </c>
      <c r="H4930" s="68">
        <v>1.3402228724271E-4</v>
      </c>
      <c r="I4930" s="87">
        <v>219.205935152834</v>
      </c>
      <c r="J4930" s="69" t="str">
        <f>_xlfn.XLOOKUP(SimpleBB[[#This Row],[customer_code]],'Input  - indicative charges'!$B$13:$B$69,'Input  - indicative charges'!$E$13:$E$69)</f>
        <v>North Island generation</v>
      </c>
      <c r="K4930" s="70">
        <f t="shared" si="76"/>
        <v>202.64570270719457</v>
      </c>
    </row>
    <row r="4931" spans="1:11" x14ac:dyDescent="0.25">
      <c r="A4931" s="65">
        <v>44593</v>
      </c>
      <c r="B4931" s="66" t="s">
        <v>142</v>
      </c>
      <c r="C4931" s="66" t="s">
        <v>137</v>
      </c>
      <c r="D4931" s="67">
        <v>2653790.73</v>
      </c>
      <c r="E4931" s="66">
        <v>0.61632333436765196</v>
      </c>
      <c r="F4931" s="67">
        <v>1635593.15142756</v>
      </c>
      <c r="G4931" s="66" t="s">
        <v>40</v>
      </c>
      <c r="H4931" s="68">
        <v>1.7005525425356998E-5</v>
      </c>
      <c r="I4931" s="87">
        <v>27.814120922141299</v>
      </c>
      <c r="J4931" s="69" t="str">
        <f>_xlfn.XLOOKUP(SimpleBB[[#This Row],[customer_code]],'Input  - indicative charges'!$B$13:$B$69,'Input  - indicative charges'!$E$13:$E$69)</f>
        <v>North Island generation</v>
      </c>
      <c r="K4931" s="70">
        <f t="shared" si="76"/>
        <v>25.712862544166089</v>
      </c>
    </row>
    <row r="4932" spans="1:11" x14ac:dyDescent="0.25">
      <c r="A4932" s="65">
        <v>44593</v>
      </c>
      <c r="B4932" s="66" t="s">
        <v>142</v>
      </c>
      <c r="C4932" s="66" t="s">
        <v>137</v>
      </c>
      <c r="D4932" s="67">
        <v>2653790.73</v>
      </c>
      <c r="E4932" s="66">
        <v>0.61632333436765196</v>
      </c>
      <c r="F4932" s="67">
        <v>1635593.15142756</v>
      </c>
      <c r="G4932" s="66" t="s">
        <v>42</v>
      </c>
      <c r="H4932" s="68">
        <v>4.1773505296683E-2</v>
      </c>
      <c r="I4932" s="87">
        <v>68324.459174377902</v>
      </c>
      <c r="J4932" s="69" t="str">
        <f>_xlfn.XLOOKUP(SimpleBB[[#This Row],[customer_code]],'Input  - indicative charges'!$B$13:$B$69,'Input  - indicative charges'!$E$13:$E$69)</f>
        <v>South Island generation</v>
      </c>
      <c r="K4932" s="70">
        <f t="shared" si="76"/>
        <v>63162.78814178738</v>
      </c>
    </row>
    <row r="4933" spans="1:11" x14ac:dyDescent="0.25">
      <c r="A4933" s="65">
        <v>44593</v>
      </c>
      <c r="B4933" s="66" t="s">
        <v>142</v>
      </c>
      <c r="C4933" s="66" t="s">
        <v>137</v>
      </c>
      <c r="D4933" s="67">
        <v>2653790.73</v>
      </c>
      <c r="E4933" s="66">
        <v>0.61632333436765196</v>
      </c>
      <c r="F4933" s="67">
        <v>1635593.15142756</v>
      </c>
      <c r="G4933" s="66" t="s">
        <v>44</v>
      </c>
      <c r="H4933" s="68">
        <v>6.5711700929042903E-4</v>
      </c>
      <c r="I4933" s="87">
        <v>1074.7760800819899</v>
      </c>
      <c r="J4933" s="69" t="str">
        <f>_xlfn.XLOOKUP(SimpleBB[[#This Row],[customer_code]],'Input  - indicative charges'!$B$13:$B$69,'Input  - indicative charges'!$E$13:$E$69)</f>
        <v>Major Industrial</v>
      </c>
      <c r="K4933" s="70">
        <f t="shared" si="76"/>
        <v>993.58055177313508</v>
      </c>
    </row>
    <row r="4934" spans="1:11" x14ac:dyDescent="0.25">
      <c r="A4934" s="65">
        <v>44593</v>
      </c>
      <c r="B4934" s="66" t="s">
        <v>142</v>
      </c>
      <c r="C4934" s="66" t="s">
        <v>137</v>
      </c>
      <c r="D4934" s="67">
        <v>2653790.73</v>
      </c>
      <c r="E4934" s="66">
        <v>0.61632333436765196</v>
      </c>
      <c r="F4934" s="67">
        <v>1635593.15142756</v>
      </c>
      <c r="G4934" s="66" t="s">
        <v>46</v>
      </c>
      <c r="H4934" s="68">
        <v>7.2731348525547105E-4</v>
      </c>
      <c r="I4934" s="87">
        <v>1189.5889554247599</v>
      </c>
      <c r="J4934" s="69" t="str">
        <f>_xlfn.XLOOKUP(SimpleBB[[#This Row],[customer_code]],'Input  - indicative charges'!$B$13:$B$69,'Input  - indicative charges'!$E$13:$E$69)</f>
        <v>Upper South Island distributor</v>
      </c>
      <c r="K4934" s="70">
        <f t="shared" si="76"/>
        <v>1099.7197208036062</v>
      </c>
    </row>
    <row r="4935" spans="1:11" x14ac:dyDescent="0.25">
      <c r="A4935" s="65">
        <v>44593</v>
      </c>
      <c r="B4935" s="66" t="s">
        <v>142</v>
      </c>
      <c r="C4935" s="66" t="s">
        <v>137</v>
      </c>
      <c r="D4935" s="67">
        <v>2653790.73</v>
      </c>
      <c r="E4935" s="66">
        <v>0.61632333436765196</v>
      </c>
      <c r="F4935" s="67">
        <v>1635593.15142756</v>
      </c>
      <c r="G4935" s="66" t="s">
        <v>48</v>
      </c>
      <c r="H4935" s="68">
        <v>5.4031440472730799E-2</v>
      </c>
      <c r="I4935" s="87">
        <v>88373.453998964804</v>
      </c>
      <c r="J4935" s="69" t="str">
        <f>_xlfn.XLOOKUP(SimpleBB[[#This Row],[customer_code]],'Input  - indicative charges'!$B$13:$B$69,'Input  - indicative charges'!$E$13:$E$69)</f>
        <v>North Island generation</v>
      </c>
      <c r="K4935" s="70">
        <f t="shared" si="76"/>
        <v>81697.15237772213</v>
      </c>
    </row>
    <row r="4936" spans="1:11" x14ac:dyDescent="0.25">
      <c r="A4936" s="65">
        <v>44593</v>
      </c>
      <c r="B4936" s="66" t="s">
        <v>142</v>
      </c>
      <c r="C4936" s="66" t="s">
        <v>137</v>
      </c>
      <c r="D4936" s="67">
        <v>2653790.73</v>
      </c>
      <c r="E4936" s="66">
        <v>0.61632333436765196</v>
      </c>
      <c r="F4936" s="67">
        <v>1635593.15142756</v>
      </c>
      <c r="G4936" s="66" t="s">
        <v>50</v>
      </c>
      <c r="H4936" s="68">
        <v>1.1387025317828399E-2</v>
      </c>
      <c r="I4936" s="87">
        <v>18624.540624972498</v>
      </c>
      <c r="J4936" s="69" t="str">
        <f>_xlfn.XLOOKUP(SimpleBB[[#This Row],[customer_code]],'Input  - indicative charges'!$B$13:$B$69,'Input  - indicative charges'!$E$13:$E$69)</f>
        <v>North Island generation</v>
      </c>
      <c r="K4936" s="70">
        <f t="shared" si="76"/>
        <v>17217.52250875334</v>
      </c>
    </row>
    <row r="4937" spans="1:11" x14ac:dyDescent="0.25">
      <c r="A4937" s="65">
        <v>44593</v>
      </c>
      <c r="B4937" s="66" t="s">
        <v>142</v>
      </c>
      <c r="C4937" s="66" t="s">
        <v>137</v>
      </c>
      <c r="D4937" s="67">
        <v>2653790.73</v>
      </c>
      <c r="E4937" s="66">
        <v>0.61632333436765196</v>
      </c>
      <c r="F4937" s="67">
        <v>1635593.15142756</v>
      </c>
      <c r="G4937" s="66" t="s">
        <v>52</v>
      </c>
      <c r="H4937" s="68">
        <v>2.2965556963411501E-2</v>
      </c>
      <c r="I4937" s="87">
        <v>37562.307688075598</v>
      </c>
      <c r="J4937" s="69" t="str">
        <f>_xlfn.XLOOKUP(SimpleBB[[#This Row],[customer_code]],'Input  - indicative charges'!$B$13:$B$69,'Input  - indicative charges'!$E$13:$E$69)</f>
        <v>North Island generation</v>
      </c>
      <c r="K4937" s="70">
        <f t="shared" si="76"/>
        <v>34724.608307009737</v>
      </c>
    </row>
    <row r="4938" spans="1:11" x14ac:dyDescent="0.25">
      <c r="A4938" s="65">
        <v>44593</v>
      </c>
      <c r="B4938" s="66" t="s">
        <v>142</v>
      </c>
      <c r="C4938" s="66" t="s">
        <v>137</v>
      </c>
      <c r="D4938" s="67">
        <v>2653790.73</v>
      </c>
      <c r="E4938" s="66">
        <v>0.61632333436765196</v>
      </c>
      <c r="F4938" s="67">
        <v>1635593.15142756</v>
      </c>
      <c r="G4938" s="66" t="s">
        <v>54</v>
      </c>
      <c r="H4938" s="68">
        <v>5.9663605028840099E-5</v>
      </c>
      <c r="I4938" s="87">
        <v>97.585383774650197</v>
      </c>
      <c r="J4938" s="69" t="str">
        <f>_xlfn.XLOOKUP(SimpleBB[[#This Row],[customer_code]],'Input  - indicative charges'!$B$13:$B$69,'Input  - indicative charges'!$E$13:$E$69)</f>
        <v>Upper South Island distributor</v>
      </c>
      <c r="K4938" s="70">
        <f t="shared" si="76"/>
        <v>90.213153467663247</v>
      </c>
    </row>
    <row r="4939" spans="1:11" x14ac:dyDescent="0.25">
      <c r="A4939" s="65">
        <v>44593</v>
      </c>
      <c r="B4939" s="66" t="s">
        <v>142</v>
      </c>
      <c r="C4939" s="66" t="s">
        <v>137</v>
      </c>
      <c r="D4939" s="67">
        <v>2653790.73</v>
      </c>
      <c r="E4939" s="66">
        <v>0.61632333436765196</v>
      </c>
      <c r="F4939" s="67">
        <v>1635593.15142756</v>
      </c>
      <c r="G4939" s="66" t="s">
        <v>56</v>
      </c>
      <c r="H4939" s="68">
        <v>3.6854881795836902E-2</v>
      </c>
      <c r="I4939" s="87">
        <v>60279.592261943399</v>
      </c>
      <c r="J4939" s="69" t="str">
        <f>_xlfn.XLOOKUP(SimpleBB[[#This Row],[customer_code]],'Input  - indicative charges'!$B$13:$B$69,'Input  - indicative charges'!$E$13:$E$69)</f>
        <v>Upper North Island distributor</v>
      </c>
      <c r="K4939" s="70">
        <f t="shared" si="76"/>
        <v>55725.682447000851</v>
      </c>
    </row>
    <row r="4940" spans="1:11" x14ac:dyDescent="0.25">
      <c r="A4940" s="65">
        <v>44593</v>
      </c>
      <c r="B4940" s="66" t="s">
        <v>142</v>
      </c>
      <c r="C4940" s="66" t="s">
        <v>137</v>
      </c>
      <c r="D4940" s="67">
        <v>2653790.73</v>
      </c>
      <c r="E4940" s="66">
        <v>0.61632333436765196</v>
      </c>
      <c r="F4940" s="67">
        <v>1635593.15142756</v>
      </c>
      <c r="G4940" s="66" t="s">
        <v>58</v>
      </c>
      <c r="H4940" s="68">
        <v>1.4172787992735201E-2</v>
      </c>
      <c r="I4940" s="87">
        <v>23180.9149775525</v>
      </c>
      <c r="J4940" s="69" t="str">
        <f>_xlfn.XLOOKUP(SimpleBB[[#This Row],[customer_code]],'Input  - indicative charges'!$B$13:$B$69,'Input  - indicative charges'!$E$13:$E$69)</f>
        <v>North Island generation</v>
      </c>
      <c r="K4940" s="70">
        <f t="shared" si="76"/>
        <v>21429.678907857466</v>
      </c>
    </row>
    <row r="4941" spans="1:11" x14ac:dyDescent="0.25">
      <c r="A4941" s="65">
        <v>44593</v>
      </c>
      <c r="B4941" s="66" t="s">
        <v>142</v>
      </c>
      <c r="C4941" s="66" t="s">
        <v>137</v>
      </c>
      <c r="D4941" s="67">
        <v>2653790.73</v>
      </c>
      <c r="E4941" s="66">
        <v>0.61632333436765196</v>
      </c>
      <c r="F4941" s="67">
        <v>1635593.15142756</v>
      </c>
      <c r="G4941" s="66" t="s">
        <v>60</v>
      </c>
      <c r="H4941" s="68">
        <v>1.6582623550264301E-3</v>
      </c>
      <c r="I4941" s="87">
        <v>2712.2425511513802</v>
      </c>
      <c r="J4941" s="69" t="str">
        <f>_xlfn.XLOOKUP(SimpleBB[[#This Row],[customer_code]],'Input  - indicative charges'!$B$13:$B$69,'Input  - indicative charges'!$E$13:$E$69)</f>
        <v>Major Industrial</v>
      </c>
      <c r="K4941" s="70">
        <f t="shared" si="76"/>
        <v>2507.3422273316569</v>
      </c>
    </row>
    <row r="4942" spans="1:11" x14ac:dyDescent="0.25">
      <c r="A4942" s="65">
        <v>44593</v>
      </c>
      <c r="B4942" s="66" t="s">
        <v>142</v>
      </c>
      <c r="C4942" s="66" t="s">
        <v>137</v>
      </c>
      <c r="D4942" s="67">
        <v>2653790.73</v>
      </c>
      <c r="E4942" s="66">
        <v>0.61632333436765196</v>
      </c>
      <c r="F4942" s="67">
        <v>1635593.15142756</v>
      </c>
      <c r="G4942" s="66" t="s">
        <v>62</v>
      </c>
      <c r="H4942" s="68">
        <v>1.3941973574468299E-2</v>
      </c>
      <c r="I4942" s="87">
        <v>22803.3964957846</v>
      </c>
      <c r="J4942" s="69" t="str">
        <f>_xlfn.XLOOKUP(SimpleBB[[#This Row],[customer_code]],'Input  - indicative charges'!$B$13:$B$69,'Input  - indicative charges'!$E$13:$E$69)</f>
        <v>Major Industrial</v>
      </c>
      <c r="K4942" s="70">
        <f t="shared" ref="K4942:K5005" si="77">I4942*$L$9</f>
        <v>21080.680611030006</v>
      </c>
    </row>
    <row r="4943" spans="1:11" x14ac:dyDescent="0.25">
      <c r="A4943" s="65">
        <v>44593</v>
      </c>
      <c r="B4943" s="66" t="s">
        <v>142</v>
      </c>
      <c r="C4943" s="66" t="s">
        <v>137</v>
      </c>
      <c r="D4943" s="67">
        <v>2653790.73</v>
      </c>
      <c r="E4943" s="66">
        <v>0.61632333436765196</v>
      </c>
      <c r="F4943" s="67">
        <v>1635593.15142756</v>
      </c>
      <c r="G4943" s="66" t="s">
        <v>64</v>
      </c>
      <c r="H4943" s="68">
        <v>6.9923055640369299E-4</v>
      </c>
      <c r="I4943" s="87">
        <v>1143.65670932276</v>
      </c>
      <c r="J4943" s="69" t="str">
        <f>_xlfn.XLOOKUP(SimpleBB[[#This Row],[customer_code]],'Input  - indicative charges'!$B$13:$B$69,'Input  - indicative charges'!$E$13:$E$69)</f>
        <v>Major Industrial</v>
      </c>
      <c r="K4943" s="70">
        <f t="shared" si="77"/>
        <v>1057.2574933015549</v>
      </c>
    </row>
    <row r="4944" spans="1:11" x14ac:dyDescent="0.25">
      <c r="A4944" s="65">
        <v>44593</v>
      </c>
      <c r="B4944" s="66" t="s">
        <v>142</v>
      </c>
      <c r="C4944" s="66" t="s">
        <v>137</v>
      </c>
      <c r="D4944" s="67">
        <v>2653790.73</v>
      </c>
      <c r="E4944" s="66">
        <v>0.61632333436765196</v>
      </c>
      <c r="F4944" s="67">
        <v>1635593.15142756</v>
      </c>
      <c r="G4944" s="66" t="s">
        <v>66</v>
      </c>
      <c r="H4944" s="68">
        <v>3.8449391296586401E-3</v>
      </c>
      <c r="I4944" s="87">
        <v>6288.7561081255399</v>
      </c>
      <c r="J4944" s="69" t="str">
        <f>_xlfn.XLOOKUP(SimpleBB[[#This Row],[customer_code]],'Input  - indicative charges'!$B$13:$B$69,'Input  - indicative charges'!$E$13:$E$69)</f>
        <v>Upper South Island distributor</v>
      </c>
      <c r="K4944" s="70">
        <f t="shared" si="77"/>
        <v>5813.6628453820686</v>
      </c>
    </row>
    <row r="4945" spans="1:11" x14ac:dyDescent="0.25">
      <c r="A4945" s="65">
        <v>44593</v>
      </c>
      <c r="B4945" s="66" t="s">
        <v>142</v>
      </c>
      <c r="C4945" s="66" t="s">
        <v>137</v>
      </c>
      <c r="D4945" s="67">
        <v>2653790.73</v>
      </c>
      <c r="E4945" s="66">
        <v>0.61632333436765196</v>
      </c>
      <c r="F4945" s="67">
        <v>1635593.15142756</v>
      </c>
      <c r="G4945" s="66" t="s">
        <v>68</v>
      </c>
      <c r="H4945" s="68">
        <v>1.45855589899075E-2</v>
      </c>
      <c r="I4945" s="87">
        <v>23856.040393635602</v>
      </c>
      <c r="J4945" s="69" t="str">
        <f>_xlfn.XLOOKUP(SimpleBB[[#This Row],[customer_code]],'Input  - indicative charges'!$B$13:$B$69,'Input  - indicative charges'!$E$13:$E$69)</f>
        <v>Major Industrial</v>
      </c>
      <c r="K4945" s="70">
        <f t="shared" si="77"/>
        <v>22053.800988595198</v>
      </c>
    </row>
    <row r="4946" spans="1:11" x14ac:dyDescent="0.25">
      <c r="A4946" s="65">
        <v>44593</v>
      </c>
      <c r="B4946" s="66" t="s">
        <v>142</v>
      </c>
      <c r="C4946" s="66" t="s">
        <v>137</v>
      </c>
      <c r="D4946" s="67">
        <v>2653790.73</v>
      </c>
      <c r="E4946" s="66">
        <v>0.61632333436765196</v>
      </c>
      <c r="F4946" s="67">
        <v>1635593.15142756</v>
      </c>
      <c r="G4946" s="66" t="s">
        <v>70</v>
      </c>
      <c r="H4946" s="68">
        <v>6.6680958146322397E-2</v>
      </c>
      <c r="I4946" s="87">
        <v>109062.91847475299</v>
      </c>
      <c r="J4946" s="69" t="str">
        <f>_xlfn.XLOOKUP(SimpleBB[[#This Row],[customer_code]],'Input  - indicative charges'!$B$13:$B$69,'Input  - indicative charges'!$E$13:$E$69)</f>
        <v>Lower North Island distributor</v>
      </c>
      <c r="K4946" s="70">
        <f t="shared" si="77"/>
        <v>100823.60104987357</v>
      </c>
    </row>
    <row r="4947" spans="1:11" x14ac:dyDescent="0.25">
      <c r="A4947" s="65">
        <v>44593</v>
      </c>
      <c r="B4947" s="66" t="s">
        <v>142</v>
      </c>
      <c r="C4947" s="66" t="s">
        <v>137</v>
      </c>
      <c r="D4947" s="67">
        <v>2653790.73</v>
      </c>
      <c r="E4947" s="66">
        <v>0.61632333436765196</v>
      </c>
      <c r="F4947" s="67">
        <v>1635593.15142756</v>
      </c>
      <c r="G4947" s="66" t="s">
        <v>72</v>
      </c>
      <c r="H4947" s="68">
        <v>5.4672198127923605E-4</v>
      </c>
      <c r="I4947" s="87">
        <v>894.21472831522897</v>
      </c>
      <c r="J4947" s="69" t="str">
        <f>_xlfn.XLOOKUP(SimpleBB[[#This Row],[customer_code]],'Input  - indicative charges'!$B$13:$B$69,'Input  - indicative charges'!$E$13:$E$69)</f>
        <v>Lower South Island distributor</v>
      </c>
      <c r="K4947" s="70">
        <f t="shared" si="77"/>
        <v>826.65997097305285</v>
      </c>
    </row>
    <row r="4948" spans="1:11" x14ac:dyDescent="0.25">
      <c r="A4948" s="65">
        <v>44593</v>
      </c>
      <c r="B4948" s="66" t="s">
        <v>142</v>
      </c>
      <c r="C4948" s="66" t="s">
        <v>137</v>
      </c>
      <c r="D4948" s="67">
        <v>2653790.73</v>
      </c>
      <c r="E4948" s="66">
        <v>0.61632333436765196</v>
      </c>
      <c r="F4948" s="67">
        <v>1635593.15142756</v>
      </c>
      <c r="G4948" s="66" t="s">
        <v>74</v>
      </c>
      <c r="H4948" s="68">
        <v>7.50382349101727E-6</v>
      </c>
      <c r="I4948" s="87">
        <v>12.273202311429101</v>
      </c>
      <c r="J4948" s="69" t="str">
        <f>_xlfn.XLOOKUP(SimpleBB[[#This Row],[customer_code]],'Input  - indicative charges'!$B$13:$B$69,'Input  - indicative charges'!$E$13:$E$69)</f>
        <v>Major Industrial</v>
      </c>
      <c r="K4948" s="70">
        <f t="shared" si="77"/>
        <v>11.346005322041391</v>
      </c>
    </row>
    <row r="4949" spans="1:11" x14ac:dyDescent="0.25">
      <c r="A4949" s="65">
        <v>44593</v>
      </c>
      <c r="B4949" s="66" t="s">
        <v>142</v>
      </c>
      <c r="C4949" s="66" t="s">
        <v>137</v>
      </c>
      <c r="D4949" s="67">
        <v>2653790.73</v>
      </c>
      <c r="E4949" s="66">
        <v>0.61632333436765196</v>
      </c>
      <c r="F4949" s="67">
        <v>1635593.15142756</v>
      </c>
      <c r="G4949" s="66" t="s">
        <v>76</v>
      </c>
      <c r="H4949" s="68">
        <v>1.1106235510880899E-3</v>
      </c>
      <c r="I4949" s="87">
        <v>1816.52827397385</v>
      </c>
      <c r="J4949" s="69" t="str">
        <f>_xlfn.XLOOKUP(SimpleBB[[#This Row],[customer_code]],'Input  - indicative charges'!$B$13:$B$69,'Input  - indicative charges'!$E$13:$E$69)</f>
        <v>Lower North Island distributor</v>
      </c>
      <c r="K4949" s="70">
        <f t="shared" si="77"/>
        <v>1679.2959931046782</v>
      </c>
    </row>
    <row r="4950" spans="1:11" x14ac:dyDescent="0.25">
      <c r="A4950" s="65">
        <v>44593</v>
      </c>
      <c r="B4950" s="66" t="s">
        <v>142</v>
      </c>
      <c r="C4950" s="66" t="s">
        <v>137</v>
      </c>
      <c r="D4950" s="67">
        <v>2653790.73</v>
      </c>
      <c r="E4950" s="66">
        <v>0.61632333436765196</v>
      </c>
      <c r="F4950" s="67">
        <v>1635593.15142756</v>
      </c>
      <c r="G4950" s="66" t="s">
        <v>78</v>
      </c>
      <c r="H4950" s="68">
        <v>5.5954731736495601E-5</v>
      </c>
      <c r="I4950" s="87">
        <v>91.519176018178996</v>
      </c>
      <c r="J4950" s="69" t="str">
        <f>_xlfn.XLOOKUP(SimpleBB[[#This Row],[customer_code]],'Input  - indicative charges'!$B$13:$B$69,'Input  - indicative charges'!$E$13:$E$69)</f>
        <v>North Island generation</v>
      </c>
      <c r="K4950" s="70">
        <f t="shared" si="77"/>
        <v>84.605226233754834</v>
      </c>
    </row>
    <row r="4951" spans="1:11" x14ac:dyDescent="0.25">
      <c r="A4951" s="65">
        <v>44593</v>
      </c>
      <c r="B4951" s="66" t="s">
        <v>142</v>
      </c>
      <c r="C4951" s="66" t="s">
        <v>137</v>
      </c>
      <c r="D4951" s="67">
        <v>2653790.73</v>
      </c>
      <c r="E4951" s="66">
        <v>0.61632333436765196</v>
      </c>
      <c r="F4951" s="67">
        <v>1635593.15142756</v>
      </c>
      <c r="G4951" s="66" t="s">
        <v>80</v>
      </c>
      <c r="H4951" s="68">
        <v>1.35415472234527E-5</v>
      </c>
      <c r="I4951" s="87">
        <v>22.1484618984123</v>
      </c>
      <c r="J4951" s="69" t="str">
        <f>_xlfn.XLOOKUP(SimpleBB[[#This Row],[customer_code]],'Input  - indicative charges'!$B$13:$B$69,'Input  - indicative charges'!$E$13:$E$69)</f>
        <v>Major Industrial</v>
      </c>
      <c r="K4951" s="70">
        <f t="shared" si="77"/>
        <v>20.475224004121856</v>
      </c>
    </row>
    <row r="4952" spans="1:11" x14ac:dyDescent="0.25">
      <c r="A4952" s="65">
        <v>44593</v>
      </c>
      <c r="B4952" s="66" t="s">
        <v>142</v>
      </c>
      <c r="C4952" s="66" t="s">
        <v>137</v>
      </c>
      <c r="D4952" s="67">
        <v>2653790.73</v>
      </c>
      <c r="E4952" s="66">
        <v>0.61632333436765196</v>
      </c>
      <c r="F4952" s="67">
        <v>1635593.15142756</v>
      </c>
      <c r="G4952" s="66" t="s">
        <v>82</v>
      </c>
      <c r="H4952" s="68">
        <v>1.1598805957235E-2</v>
      </c>
      <c r="I4952" s="87">
        <v>18970.927588390899</v>
      </c>
      <c r="J4952" s="69" t="str">
        <f>_xlfn.XLOOKUP(SimpleBB[[#This Row],[customer_code]],'Input  - indicative charges'!$B$13:$B$69,'Input  - indicative charges'!$E$13:$E$69)</f>
        <v>Major Industrial</v>
      </c>
      <c r="K4952" s="70">
        <f t="shared" si="77"/>
        <v>17537.741163241837</v>
      </c>
    </row>
    <row r="4953" spans="1:11" x14ac:dyDescent="0.25">
      <c r="A4953" s="65">
        <v>44593</v>
      </c>
      <c r="B4953" s="66" t="s">
        <v>142</v>
      </c>
      <c r="C4953" s="66" t="s">
        <v>137</v>
      </c>
      <c r="D4953" s="67">
        <v>2653790.73</v>
      </c>
      <c r="E4953" s="66">
        <v>0.61632333436765196</v>
      </c>
      <c r="F4953" s="67">
        <v>1635593.15142756</v>
      </c>
      <c r="G4953" s="66" t="s">
        <v>84</v>
      </c>
      <c r="H4953" s="68">
        <v>2.4188373542967801E-8</v>
      </c>
      <c r="I4953" s="87">
        <v>3.9562338111049998E-2</v>
      </c>
      <c r="J4953" s="69" t="str">
        <f>_xlfn.XLOOKUP(SimpleBB[[#This Row],[customer_code]],'Input  - indicative charges'!$B$13:$B$69,'Input  - indicative charges'!$E$13:$E$69)</f>
        <v>Major Industrial</v>
      </c>
      <c r="K4953" s="70">
        <f t="shared" si="77"/>
        <v>3.6573543511327238E-2</v>
      </c>
    </row>
    <row r="4954" spans="1:11" x14ac:dyDescent="0.25">
      <c r="A4954" s="65">
        <v>44593</v>
      </c>
      <c r="B4954" s="66" t="s">
        <v>142</v>
      </c>
      <c r="C4954" s="66" t="s">
        <v>137</v>
      </c>
      <c r="D4954" s="67">
        <v>2653790.73</v>
      </c>
      <c r="E4954" s="66">
        <v>0.61632333436765196</v>
      </c>
      <c r="F4954" s="67">
        <v>1635593.15142756</v>
      </c>
      <c r="G4954" s="66" t="s">
        <v>86</v>
      </c>
      <c r="H4954" s="68">
        <v>8.86599020506239E-5</v>
      </c>
      <c r="I4954" s="87">
        <v>145.01152860023899</v>
      </c>
      <c r="J4954" s="69" t="str">
        <f>_xlfn.XLOOKUP(SimpleBB[[#This Row],[customer_code]],'Input  - indicative charges'!$B$13:$B$69,'Input  - indicative charges'!$E$13:$E$69)</f>
        <v>North Island generation</v>
      </c>
      <c r="K4954" s="70">
        <f t="shared" si="77"/>
        <v>134.0564209329072</v>
      </c>
    </row>
    <row r="4955" spans="1:11" x14ac:dyDescent="0.25">
      <c r="A4955" s="65">
        <v>44593</v>
      </c>
      <c r="B4955" s="66" t="s">
        <v>142</v>
      </c>
      <c r="C4955" s="66" t="s">
        <v>137</v>
      </c>
      <c r="D4955" s="67">
        <v>2653790.73</v>
      </c>
      <c r="E4955" s="66">
        <v>0.61632333436765196</v>
      </c>
      <c r="F4955" s="67">
        <v>1635593.15142756</v>
      </c>
      <c r="G4955" s="66" t="s">
        <v>88</v>
      </c>
      <c r="H4955" s="68">
        <v>8.2581580007674796E-3</v>
      </c>
      <c r="I4955" s="87">
        <v>13506.986669462</v>
      </c>
      <c r="J4955" s="69" t="str">
        <f>_xlfn.XLOOKUP(SimpleBB[[#This Row],[customer_code]],'Input  - indicative charges'!$B$13:$B$69,'Input  - indicative charges'!$E$13:$E$69)</f>
        <v>North Island generation</v>
      </c>
      <c r="K4955" s="70">
        <f t="shared" si="77"/>
        <v>12486.581639230992</v>
      </c>
    </row>
    <row r="4956" spans="1:11" x14ac:dyDescent="0.25">
      <c r="A4956" s="65">
        <v>44593</v>
      </c>
      <c r="B4956" s="66" t="s">
        <v>142</v>
      </c>
      <c r="C4956" s="66" t="s">
        <v>137</v>
      </c>
      <c r="D4956" s="67">
        <v>2653790.73</v>
      </c>
      <c r="E4956" s="66">
        <v>0.61632333436765196</v>
      </c>
      <c r="F4956" s="67">
        <v>1635593.15142756</v>
      </c>
      <c r="G4956" s="66" t="s">
        <v>90</v>
      </c>
      <c r="H4956" s="68">
        <v>7.1944799636927605E-4</v>
      </c>
      <c r="I4956" s="87">
        <v>1176.7242156698701</v>
      </c>
      <c r="J4956" s="69" t="str">
        <f>_xlfn.XLOOKUP(SimpleBB[[#This Row],[customer_code]],'Input  - indicative charges'!$B$13:$B$69,'Input  - indicative charges'!$E$13:$E$69)</f>
        <v>Upper South Island distributor</v>
      </c>
      <c r="K4956" s="70">
        <f t="shared" si="77"/>
        <v>1087.8268665980065</v>
      </c>
    </row>
    <row r="4957" spans="1:11" x14ac:dyDescent="0.25">
      <c r="A4957" s="65">
        <v>44593</v>
      </c>
      <c r="B4957" s="66" t="s">
        <v>142</v>
      </c>
      <c r="C4957" s="66" t="s">
        <v>137</v>
      </c>
      <c r="D4957" s="67">
        <v>2653790.73</v>
      </c>
      <c r="E4957" s="66">
        <v>0.61632333436765196</v>
      </c>
      <c r="F4957" s="67">
        <v>1635593.15142756</v>
      </c>
      <c r="G4957" s="66" t="s">
        <v>92</v>
      </c>
      <c r="H4957" s="68">
        <v>6.7224250682235893E-5</v>
      </c>
      <c r="I4957" s="87">
        <v>109.95152402571399</v>
      </c>
      <c r="J4957" s="69" t="str">
        <f>_xlfn.XLOOKUP(SimpleBB[[#This Row],[customer_code]],'Input  - indicative charges'!$B$13:$B$69,'Input  - indicative charges'!$E$13:$E$69)</f>
        <v>North Island generation</v>
      </c>
      <c r="K4957" s="70">
        <f t="shared" si="77"/>
        <v>101.64507559698589</v>
      </c>
    </row>
    <row r="4958" spans="1:11" x14ac:dyDescent="0.25">
      <c r="A4958" s="65">
        <v>44593</v>
      </c>
      <c r="B4958" s="66" t="s">
        <v>142</v>
      </c>
      <c r="C4958" s="66" t="s">
        <v>137</v>
      </c>
      <c r="D4958" s="67">
        <v>2653790.73</v>
      </c>
      <c r="E4958" s="66">
        <v>0.61632333436765196</v>
      </c>
      <c r="F4958" s="67">
        <v>1635593.15142756</v>
      </c>
      <c r="G4958" s="66" t="s">
        <v>94</v>
      </c>
      <c r="H4958" s="68">
        <v>3.7137813795031101E-4</v>
      </c>
      <c r="I4958" s="87">
        <v>607.42353902145203</v>
      </c>
      <c r="J4958" s="69" t="str">
        <f>_xlfn.XLOOKUP(SimpleBB[[#This Row],[customer_code]],'Input  - indicative charges'!$B$13:$B$69,'Input  - indicative charges'!$E$13:$E$69)</f>
        <v>North Island generation</v>
      </c>
      <c r="K4958" s="70">
        <f t="shared" si="77"/>
        <v>561.53484083390151</v>
      </c>
    </row>
    <row r="4959" spans="1:11" x14ac:dyDescent="0.25">
      <c r="A4959" s="65">
        <v>44593</v>
      </c>
      <c r="B4959" s="66" t="s">
        <v>142</v>
      </c>
      <c r="C4959" s="66" t="s">
        <v>137</v>
      </c>
      <c r="D4959" s="67">
        <v>2653790.73</v>
      </c>
      <c r="E4959" s="66">
        <v>0.61632333436765196</v>
      </c>
      <c r="F4959" s="67">
        <v>1635593.15142756</v>
      </c>
      <c r="G4959" s="66" t="s">
        <v>96</v>
      </c>
      <c r="H4959" s="68">
        <v>4.6000539177353901E-3</v>
      </c>
      <c r="I4959" s="87">
        <v>7523.8166840455497</v>
      </c>
      <c r="J4959" s="69" t="str">
        <f>_xlfn.XLOOKUP(SimpleBB[[#This Row],[customer_code]],'Input  - indicative charges'!$B$13:$B$69,'Input  - indicative charges'!$E$13:$E$69)</f>
        <v>Upper North Island distributor</v>
      </c>
      <c r="K4959" s="70">
        <f t="shared" si="77"/>
        <v>6955.4189667150222</v>
      </c>
    </row>
    <row r="4960" spans="1:11" x14ac:dyDescent="0.25">
      <c r="A4960" s="65">
        <v>44593</v>
      </c>
      <c r="B4960" s="66" t="s">
        <v>142</v>
      </c>
      <c r="C4960" s="66" t="s">
        <v>137</v>
      </c>
      <c r="D4960" s="67">
        <v>2653790.73</v>
      </c>
      <c r="E4960" s="66">
        <v>0.61632333436765196</v>
      </c>
      <c r="F4960" s="67">
        <v>1635593.15142756</v>
      </c>
      <c r="G4960" s="66" t="s">
        <v>98</v>
      </c>
      <c r="H4960" s="68">
        <v>1.40459556132481E-3</v>
      </c>
      <c r="I4960" s="87">
        <v>2297.34688062842</v>
      </c>
      <c r="J4960" s="69" t="str">
        <f>_xlfn.XLOOKUP(SimpleBB[[#This Row],[customer_code]],'Input  - indicative charges'!$B$13:$B$69,'Input  - indicative charges'!$E$13:$E$69)</f>
        <v>Major Industrial</v>
      </c>
      <c r="K4960" s="70">
        <f t="shared" si="77"/>
        <v>2123.7904560501074</v>
      </c>
    </row>
    <row r="4961" spans="1:11" x14ac:dyDescent="0.25">
      <c r="A4961" s="65">
        <v>44593</v>
      </c>
      <c r="B4961" s="66" t="s">
        <v>142</v>
      </c>
      <c r="C4961" s="66" t="s">
        <v>137</v>
      </c>
      <c r="D4961" s="67">
        <v>2653790.73</v>
      </c>
      <c r="E4961" s="66">
        <v>0.61632333436765196</v>
      </c>
      <c r="F4961" s="67">
        <v>1635593.15142756</v>
      </c>
      <c r="G4961" s="66" t="s">
        <v>100</v>
      </c>
      <c r="H4961" s="68">
        <v>3.1863445071032202E-4</v>
      </c>
      <c r="I4961" s="87">
        <v>521.15632539068804</v>
      </c>
      <c r="J4961" s="69" t="str">
        <f>_xlfn.XLOOKUP(SimpleBB[[#This Row],[customer_code]],'Input  - indicative charges'!$B$13:$B$69,'Input  - indicative charges'!$E$13:$E$69)</f>
        <v>North Island generation</v>
      </c>
      <c r="K4961" s="70">
        <f t="shared" si="77"/>
        <v>481.78480982032818</v>
      </c>
    </row>
    <row r="4962" spans="1:11" x14ac:dyDescent="0.25">
      <c r="A4962" s="65">
        <v>44593</v>
      </c>
      <c r="B4962" s="66" t="s">
        <v>142</v>
      </c>
      <c r="C4962" s="66" t="s">
        <v>137</v>
      </c>
      <c r="D4962" s="67">
        <v>2653790.73</v>
      </c>
      <c r="E4962" s="66">
        <v>0.61632333436765196</v>
      </c>
      <c r="F4962" s="67">
        <v>1635593.15142756</v>
      </c>
      <c r="G4962" s="66" t="s">
        <v>102</v>
      </c>
      <c r="H4962" s="68">
        <v>5.8788896971558098E-2</v>
      </c>
      <c r="I4962" s="87">
        <v>96154.717266661406</v>
      </c>
      <c r="J4962" s="69" t="str">
        <f>_xlfn.XLOOKUP(SimpleBB[[#This Row],[customer_code]],'Input  - indicative charges'!$B$13:$B$69,'Input  - indicative charges'!$E$13:$E$69)</f>
        <v>Lower North Island distributor</v>
      </c>
      <c r="K4962" s="70">
        <f t="shared" si="77"/>
        <v>88890.568750014529</v>
      </c>
    </row>
    <row r="4963" spans="1:11" x14ac:dyDescent="0.25">
      <c r="A4963" s="65">
        <v>44593</v>
      </c>
      <c r="B4963" s="66" t="s">
        <v>142</v>
      </c>
      <c r="C4963" s="66" t="s">
        <v>137</v>
      </c>
      <c r="D4963" s="67">
        <v>2653790.73</v>
      </c>
      <c r="E4963" s="66">
        <v>0.61632333436765196</v>
      </c>
      <c r="F4963" s="67">
        <v>1635593.15142756</v>
      </c>
      <c r="G4963" s="66" t="s">
        <v>104</v>
      </c>
      <c r="H4963" s="68">
        <v>2.9920339214692199E-2</v>
      </c>
      <c r="I4963" s="87">
        <v>48937.501907940197</v>
      </c>
      <c r="J4963" s="69" t="str">
        <f>_xlfn.XLOOKUP(SimpleBB[[#This Row],[customer_code]],'Input  - indicative charges'!$B$13:$B$69,'Input  - indicative charges'!$E$13:$E$69)</f>
        <v>Lower North Island distributor</v>
      </c>
      <c r="K4963" s="70">
        <f t="shared" si="77"/>
        <v>45240.446869994361</v>
      </c>
    </row>
    <row r="4964" spans="1:11" x14ac:dyDescent="0.25">
      <c r="A4964" s="65">
        <v>44593</v>
      </c>
      <c r="B4964" s="66" t="s">
        <v>142</v>
      </c>
      <c r="C4964" s="66" t="s">
        <v>137</v>
      </c>
      <c r="D4964" s="67">
        <v>2653790.73</v>
      </c>
      <c r="E4964" s="66">
        <v>0.61632333436765196</v>
      </c>
      <c r="F4964" s="67">
        <v>1635593.15142756</v>
      </c>
      <c r="G4964" s="66" t="s">
        <v>106</v>
      </c>
      <c r="H4964" s="68">
        <v>0.28774625786116698</v>
      </c>
      <c r="I4964" s="87">
        <v>470635.80870663503</v>
      </c>
      <c r="J4964" s="69" t="str">
        <f>_xlfn.XLOOKUP(SimpleBB[[#This Row],[customer_code]],'Input  - indicative charges'!$B$13:$B$69,'Input  - indicative charges'!$E$13:$E$69)</f>
        <v>Upper North Island distributor</v>
      </c>
      <c r="K4964" s="70">
        <f t="shared" si="77"/>
        <v>435080.93933692854</v>
      </c>
    </row>
    <row r="4965" spans="1:11" x14ac:dyDescent="0.25">
      <c r="A4965" s="65">
        <v>44593</v>
      </c>
      <c r="B4965" s="66" t="s">
        <v>142</v>
      </c>
      <c r="C4965" s="66" t="s">
        <v>137</v>
      </c>
      <c r="D4965" s="67">
        <v>2653790.73</v>
      </c>
      <c r="E4965" s="66">
        <v>0.61632333436765196</v>
      </c>
      <c r="F4965" s="67">
        <v>1635593.15142756</v>
      </c>
      <c r="G4965" s="66" t="s">
        <v>108</v>
      </c>
      <c r="H4965" s="68">
        <v>7.8882089500741399E-3</v>
      </c>
      <c r="I4965" s="87">
        <v>12901.900535770899</v>
      </c>
      <c r="J4965" s="69" t="str">
        <f>_xlfn.XLOOKUP(SimpleBB[[#This Row],[customer_code]],'Input  - indicative charges'!$B$13:$B$69,'Input  - indicative charges'!$E$13:$E$69)</f>
        <v>Lower North Island distributor</v>
      </c>
      <c r="K4965" s="70">
        <f t="shared" si="77"/>
        <v>11927.207621028789</v>
      </c>
    </row>
    <row r="4966" spans="1:11" x14ac:dyDescent="0.25">
      <c r="A4966" s="65">
        <v>44593</v>
      </c>
      <c r="B4966" s="66" t="s">
        <v>142</v>
      </c>
      <c r="C4966" s="66" t="s">
        <v>137</v>
      </c>
      <c r="D4966" s="67">
        <v>2653790.73</v>
      </c>
      <c r="E4966" s="66">
        <v>0.61632333436765196</v>
      </c>
      <c r="F4966" s="67">
        <v>1635593.15142756</v>
      </c>
      <c r="G4966" s="66" t="s">
        <v>110</v>
      </c>
      <c r="H4966" s="68">
        <v>3.4694518253102998E-4</v>
      </c>
      <c r="I4966" s="87">
        <v>567.46116446854001</v>
      </c>
      <c r="J4966" s="69" t="str">
        <f>_xlfn.XLOOKUP(SimpleBB[[#This Row],[customer_code]],'Input  - indicative charges'!$B$13:$B$69,'Input  - indicative charges'!$E$13:$E$69)</f>
        <v>Lower South Island distributor</v>
      </c>
      <c r="K4966" s="70">
        <f t="shared" si="77"/>
        <v>524.59148221782766</v>
      </c>
    </row>
    <row r="4967" spans="1:11" x14ac:dyDescent="0.25">
      <c r="A4967" s="65">
        <v>44593</v>
      </c>
      <c r="B4967" s="66" t="s">
        <v>142</v>
      </c>
      <c r="C4967" s="66" t="s">
        <v>137</v>
      </c>
      <c r="D4967" s="67">
        <v>2653790.73</v>
      </c>
      <c r="E4967" s="66">
        <v>0.61632333436765196</v>
      </c>
      <c r="F4967" s="67">
        <v>1635593.15142756</v>
      </c>
      <c r="G4967" s="66" t="s">
        <v>112</v>
      </c>
      <c r="H4967" s="68">
        <v>6.8219566093296602E-3</v>
      </c>
      <c r="I4967" s="87">
        <v>11157.9455095556</v>
      </c>
      <c r="J4967" s="69" t="str">
        <f>_xlfn.XLOOKUP(SimpleBB[[#This Row],[customer_code]],'Input  - indicative charges'!$B$13:$B$69,'Input  - indicative charges'!$E$13:$E$69)</f>
        <v>North Island generation</v>
      </c>
      <c r="K4967" s="70">
        <f t="shared" si="77"/>
        <v>10315.002223712592</v>
      </c>
    </row>
    <row r="4968" spans="1:11" x14ac:dyDescent="0.25">
      <c r="A4968" s="65">
        <v>44593</v>
      </c>
      <c r="B4968" s="66" t="s">
        <v>142</v>
      </c>
      <c r="C4968" s="66" t="s">
        <v>137</v>
      </c>
      <c r="D4968" s="67">
        <v>2653790.73</v>
      </c>
      <c r="E4968" s="66">
        <v>0.61632333436765196</v>
      </c>
      <c r="F4968" s="67">
        <v>1635593.15142756</v>
      </c>
      <c r="G4968" s="66" t="s">
        <v>114</v>
      </c>
      <c r="H4968" s="68">
        <v>3.2606026206869601E-2</v>
      </c>
      <c r="I4968" s="87">
        <v>53330.193159223702</v>
      </c>
      <c r="J4968" s="69" t="str">
        <f>_xlfn.XLOOKUP(SimpleBB[[#This Row],[customer_code]],'Input  - indicative charges'!$B$13:$B$69,'Input  - indicative charges'!$E$13:$E$69)</f>
        <v>Lower North Island distributor</v>
      </c>
      <c r="K4968" s="70">
        <f t="shared" si="77"/>
        <v>49301.285846692037</v>
      </c>
    </row>
    <row r="4969" spans="1:11" x14ac:dyDescent="0.25">
      <c r="A4969" s="65">
        <v>44593</v>
      </c>
      <c r="B4969" s="66" t="s">
        <v>142</v>
      </c>
      <c r="C4969" s="66" t="s">
        <v>137</v>
      </c>
      <c r="D4969" s="67">
        <v>2653790.73</v>
      </c>
      <c r="E4969" s="66">
        <v>0.61632333436765196</v>
      </c>
      <c r="F4969" s="67">
        <v>1635593.15142756</v>
      </c>
      <c r="G4969" s="66" t="s">
        <v>116</v>
      </c>
      <c r="H4969" s="68">
        <v>7.6757520293303204E-3</v>
      </c>
      <c r="I4969" s="87">
        <v>12554.407451228901</v>
      </c>
      <c r="J4969" s="69" t="str">
        <f>_xlfn.XLOOKUP(SimpleBB[[#This Row],[customer_code]],'Input  - indicative charges'!$B$13:$B$69,'Input  - indicative charges'!$E$13:$E$69)</f>
        <v>Major Industrial</v>
      </c>
      <c r="K4969" s="70">
        <f t="shared" si="77"/>
        <v>11605.966408952083</v>
      </c>
    </row>
    <row r="4970" spans="1:11" x14ac:dyDescent="0.25">
      <c r="A4970" s="65">
        <v>44593</v>
      </c>
      <c r="B4970" s="66" t="s">
        <v>142</v>
      </c>
      <c r="C4970" s="66" t="s">
        <v>137</v>
      </c>
      <c r="D4970" s="67">
        <v>2653790.73</v>
      </c>
      <c r="E4970" s="66">
        <v>0.61632333436765196</v>
      </c>
      <c r="F4970" s="67">
        <v>1635593.15142756</v>
      </c>
      <c r="G4970" s="66" t="s">
        <v>118</v>
      </c>
      <c r="H4970" s="68">
        <v>1.44759720231798E-4</v>
      </c>
      <c r="I4970" s="87">
        <v>236.76800701369999</v>
      </c>
      <c r="J4970" s="69" t="str">
        <f>_xlfn.XLOOKUP(SimpleBB[[#This Row],[customer_code]],'Input  - indicative charges'!$B$13:$B$69,'Input  - indicative charges'!$E$13:$E$69)</f>
        <v>Upper South Island distributor</v>
      </c>
      <c r="K4970" s="70">
        <f t="shared" si="77"/>
        <v>218.8810222059943</v>
      </c>
    </row>
    <row r="4971" spans="1:11" x14ac:dyDescent="0.25">
      <c r="A4971" s="65">
        <v>44593</v>
      </c>
      <c r="B4971" s="66" t="s">
        <v>142</v>
      </c>
      <c r="C4971" s="66" t="s">
        <v>137</v>
      </c>
      <c r="D4971" s="67">
        <v>2653790.73</v>
      </c>
      <c r="E4971" s="66">
        <v>0.61632333436765196</v>
      </c>
      <c r="F4971" s="67">
        <v>1635593.15142756</v>
      </c>
      <c r="G4971" s="66" t="s">
        <v>120</v>
      </c>
      <c r="H4971" s="68">
        <v>5.0919689726325696E-3</v>
      </c>
      <c r="I4971" s="87">
        <v>8328.3895789194994</v>
      </c>
      <c r="J4971" s="69" t="str">
        <f>_xlfn.XLOOKUP(SimpleBB[[#This Row],[customer_code]],'Input  - indicative charges'!$B$13:$B$69,'Input  - indicative charges'!$E$13:$E$69)</f>
        <v>Lower North Island distributor</v>
      </c>
      <c r="K4971" s="70">
        <f t="shared" si="77"/>
        <v>7699.2092274450388</v>
      </c>
    </row>
    <row r="4972" spans="1:11" x14ac:dyDescent="0.25">
      <c r="A4972" s="65">
        <v>44593</v>
      </c>
      <c r="B4972" s="66" t="s">
        <v>142</v>
      </c>
      <c r="C4972" s="66" t="s">
        <v>137</v>
      </c>
      <c r="D4972" s="67">
        <v>2653790.73</v>
      </c>
      <c r="E4972" s="66">
        <v>0.61632333436765196</v>
      </c>
      <c r="F4972" s="67">
        <v>1635593.15142756</v>
      </c>
      <c r="G4972" s="66" t="s">
        <v>241</v>
      </c>
      <c r="H4972" s="68">
        <v>7.5165719332782096E-4</v>
      </c>
      <c r="I4972" s="87">
        <v>1229.4053576282499</v>
      </c>
      <c r="J4972" s="69" t="str">
        <f>_xlfn.XLOOKUP(SimpleBB[[#This Row],[customer_code]],'Input  - indicative charges'!$B$13:$B$69,'Input  - indicative charges'!$E$13:$E$69)</f>
        <v>North Island generation</v>
      </c>
      <c r="K4972" s="70">
        <f t="shared" si="77"/>
        <v>1136.5281347645373</v>
      </c>
    </row>
    <row r="4973" spans="1:11" x14ac:dyDescent="0.25">
      <c r="A4973" s="65">
        <v>44621</v>
      </c>
      <c r="B4973" s="66" t="s">
        <v>142</v>
      </c>
      <c r="C4973" s="66" t="s">
        <v>137</v>
      </c>
      <c r="D4973" s="67">
        <v>3027577.23</v>
      </c>
      <c r="E4973" s="66">
        <v>0.56787028716662102</v>
      </c>
      <c r="F4973" s="67">
        <v>1719271.15101922</v>
      </c>
      <c r="G4973" s="66" t="s">
        <v>8</v>
      </c>
      <c r="H4973" s="68">
        <v>9.0428684636744403E-4</v>
      </c>
      <c r="I4973" s="87">
        <v>1554.7142872057</v>
      </c>
      <c r="J4973" s="69" t="str">
        <f>_xlfn.XLOOKUP(SimpleBB[[#This Row],[customer_code]],'Input  - indicative charges'!$B$13:$B$69,'Input  - indicative charges'!$E$13:$E$69)</f>
        <v>Lower South Island distributor</v>
      </c>
      <c r="K4973" s="70">
        <f t="shared" si="77"/>
        <v>1437.2611262557823</v>
      </c>
    </row>
    <row r="4974" spans="1:11" x14ac:dyDescent="0.25">
      <c r="A4974" s="65">
        <v>44621</v>
      </c>
      <c r="B4974" s="66" t="s">
        <v>142</v>
      </c>
      <c r="C4974" s="66" t="s">
        <v>137</v>
      </c>
      <c r="D4974" s="67">
        <v>3027577.23</v>
      </c>
      <c r="E4974" s="66">
        <v>0.56787028716662102</v>
      </c>
      <c r="F4974" s="67">
        <v>1719271.15101922</v>
      </c>
      <c r="G4974" s="66" t="s">
        <v>10</v>
      </c>
      <c r="H4974" s="68">
        <v>3.84575922605934E-5</v>
      </c>
      <c r="I4974" s="87">
        <v>66.1190289112985</v>
      </c>
      <c r="J4974" s="69" t="str">
        <f>_xlfn.XLOOKUP(SimpleBB[[#This Row],[customer_code]],'Input  - indicative charges'!$B$13:$B$69,'Input  - indicative charges'!$E$13:$E$69)</f>
        <v>Upper South Island distributor</v>
      </c>
      <c r="K4974" s="70">
        <f t="shared" si="77"/>
        <v>61.123970328201096</v>
      </c>
    </row>
    <row r="4975" spans="1:11" x14ac:dyDescent="0.25">
      <c r="A4975" s="65">
        <v>44621</v>
      </c>
      <c r="B4975" s="66" t="s">
        <v>142</v>
      </c>
      <c r="C4975" s="66" t="s">
        <v>137</v>
      </c>
      <c r="D4975" s="67">
        <v>3027577.23</v>
      </c>
      <c r="E4975" s="66">
        <v>0.56787028716662102</v>
      </c>
      <c r="F4975" s="67">
        <v>1719271.15101922</v>
      </c>
      <c r="G4975" s="66" t="s">
        <v>12</v>
      </c>
      <c r="H4975" s="68">
        <v>1.5879800737162899E-3</v>
      </c>
      <c r="I4975" s="87">
        <v>2730.1683291338099</v>
      </c>
      <c r="J4975" s="69" t="str">
        <f>_xlfn.XLOOKUP(SimpleBB[[#This Row],[customer_code]],'Input  - indicative charges'!$B$13:$B$69,'Input  - indicative charges'!$E$13:$E$69)</f>
        <v>Lower North Island distributor</v>
      </c>
      <c r="K4975" s="70">
        <f t="shared" si="77"/>
        <v>2523.9137762419996</v>
      </c>
    </row>
    <row r="4976" spans="1:11" x14ac:dyDescent="0.25">
      <c r="A4976" s="65">
        <v>44621</v>
      </c>
      <c r="B4976" s="66" t="s">
        <v>142</v>
      </c>
      <c r="C4976" s="66" t="s">
        <v>137</v>
      </c>
      <c r="D4976" s="67">
        <v>3027577.23</v>
      </c>
      <c r="E4976" s="66">
        <v>0.56787028716662102</v>
      </c>
      <c r="F4976" s="67">
        <v>1719271.15101922</v>
      </c>
      <c r="G4976" s="66" t="s">
        <v>14</v>
      </c>
      <c r="H4976" s="68">
        <v>1.29034764144216E-2</v>
      </c>
      <c r="I4976" s="87">
        <v>22184.574747172101</v>
      </c>
      <c r="J4976" s="69" t="str">
        <f>_xlfn.XLOOKUP(SimpleBB[[#This Row],[customer_code]],'Input  - indicative charges'!$B$13:$B$69,'Input  - indicative charges'!$E$13:$E$69)</f>
        <v>Upper North Island distributor</v>
      </c>
      <c r="K4976" s="70">
        <f t="shared" si="77"/>
        <v>20508.60865499176</v>
      </c>
    </row>
    <row r="4977" spans="1:11" x14ac:dyDescent="0.25">
      <c r="A4977" s="65">
        <v>44621</v>
      </c>
      <c r="B4977" s="66" t="s">
        <v>142</v>
      </c>
      <c r="C4977" s="66" t="s">
        <v>137</v>
      </c>
      <c r="D4977" s="67">
        <v>3027577.23</v>
      </c>
      <c r="E4977" s="66">
        <v>0.56787028716662102</v>
      </c>
      <c r="F4977" s="67">
        <v>1719271.15101922</v>
      </c>
      <c r="G4977" s="66" t="s">
        <v>16</v>
      </c>
      <c r="H4977" s="68">
        <v>9.1018958342133194E-2</v>
      </c>
      <c r="I4977" s="87">
        <v>156486.26927344999</v>
      </c>
      <c r="J4977" s="69" t="str">
        <f>_xlfn.XLOOKUP(SimpleBB[[#This Row],[customer_code]],'Input  - indicative charges'!$B$13:$B$69,'Input  - indicative charges'!$E$13:$E$69)</f>
        <v>South Island generation</v>
      </c>
      <c r="K4977" s="70">
        <f t="shared" si="77"/>
        <v>144664.28556706698</v>
      </c>
    </row>
    <row r="4978" spans="1:11" x14ac:dyDescent="0.25">
      <c r="A4978" s="65">
        <v>44621</v>
      </c>
      <c r="B4978" s="66" t="s">
        <v>142</v>
      </c>
      <c r="C4978" s="66" t="s">
        <v>137</v>
      </c>
      <c r="D4978" s="67">
        <v>3027577.23</v>
      </c>
      <c r="E4978" s="66">
        <v>0.56787028716662102</v>
      </c>
      <c r="F4978" s="67">
        <v>1719271.15101922</v>
      </c>
      <c r="G4978" s="66" t="s">
        <v>19</v>
      </c>
      <c r="H4978" s="68">
        <v>8.3744483570138896E-4</v>
      </c>
      <c r="I4978" s="87">
        <v>1439.7947465914301</v>
      </c>
      <c r="J4978" s="69" t="str">
        <f>_xlfn.XLOOKUP(SimpleBB[[#This Row],[customer_code]],'Input  - indicative charges'!$B$13:$B$69,'Input  - indicative charges'!$E$13:$E$69)</f>
        <v>Lower South Island distributor</v>
      </c>
      <c r="K4978" s="70">
        <f t="shared" si="77"/>
        <v>1331.0233501374946</v>
      </c>
    </row>
    <row r="4979" spans="1:11" x14ac:dyDescent="0.25">
      <c r="A4979" s="65">
        <v>44621</v>
      </c>
      <c r="B4979" s="66" t="s">
        <v>142</v>
      </c>
      <c r="C4979" s="66" t="s">
        <v>137</v>
      </c>
      <c r="D4979" s="67">
        <v>3027577.23</v>
      </c>
      <c r="E4979" s="66">
        <v>0.56787028716662102</v>
      </c>
      <c r="F4979" s="67">
        <v>1719271.15101922</v>
      </c>
      <c r="G4979" s="66" t="s">
        <v>21</v>
      </c>
      <c r="H4979" s="68">
        <v>5.6554959299107599E-4</v>
      </c>
      <c r="I4979" s="87">
        <v>972.33309970022196</v>
      </c>
      <c r="J4979" s="69" t="str">
        <f>_xlfn.XLOOKUP(SimpleBB[[#This Row],[customer_code]],'Input  - indicative charges'!$B$13:$B$69,'Input  - indicative charges'!$E$13:$E$69)</f>
        <v>Upper South Island distributor</v>
      </c>
      <c r="K4979" s="70">
        <f t="shared" si="77"/>
        <v>898.87677592687999</v>
      </c>
    </row>
    <row r="4980" spans="1:11" x14ac:dyDescent="0.25">
      <c r="A4980" s="65">
        <v>44621</v>
      </c>
      <c r="B4980" s="66" t="s">
        <v>142</v>
      </c>
      <c r="C4980" s="66" t="s">
        <v>137</v>
      </c>
      <c r="D4980" s="67">
        <v>3027577.23</v>
      </c>
      <c r="E4980" s="66">
        <v>0.56787028716662102</v>
      </c>
      <c r="F4980" s="67">
        <v>1719271.15101922</v>
      </c>
      <c r="G4980" s="66" t="s">
        <v>23</v>
      </c>
      <c r="H4980" s="68">
        <v>5.2813562326914799E-3</v>
      </c>
      <c r="I4980" s="87">
        <v>9080.0834091220495</v>
      </c>
      <c r="J4980" s="69" t="str">
        <f>_xlfn.XLOOKUP(SimpleBB[[#This Row],[customer_code]],'Input  - indicative charges'!$B$13:$B$69,'Input  - indicative charges'!$E$13:$E$69)</f>
        <v>Lower North Island distributor</v>
      </c>
      <c r="K4980" s="70">
        <f t="shared" si="77"/>
        <v>8394.115249655857</v>
      </c>
    </row>
    <row r="4981" spans="1:11" x14ac:dyDescent="0.25">
      <c r="A4981" s="65">
        <v>44621</v>
      </c>
      <c r="B4981" s="66" t="s">
        <v>142</v>
      </c>
      <c r="C4981" s="66" t="s">
        <v>137</v>
      </c>
      <c r="D4981" s="67">
        <v>3027577.23</v>
      </c>
      <c r="E4981" s="66">
        <v>0.56787028716662102</v>
      </c>
      <c r="F4981" s="67">
        <v>1719271.15101922</v>
      </c>
      <c r="G4981" s="66" t="s">
        <v>25</v>
      </c>
      <c r="H4981" s="68">
        <v>0.114186482893933</v>
      </c>
      <c r="I4981" s="87">
        <v>196317.52587588999</v>
      </c>
      <c r="J4981" s="69" t="str">
        <f>_xlfn.XLOOKUP(SimpleBB[[#This Row],[customer_code]],'Input  - indicative charges'!$B$13:$B$69,'Input  - indicative charges'!$E$13:$E$69)</f>
        <v>North Island generation</v>
      </c>
      <c r="K4981" s="70">
        <f t="shared" si="77"/>
        <v>181486.43172968962</v>
      </c>
    </row>
    <row r="4982" spans="1:11" x14ac:dyDescent="0.25">
      <c r="A4982" s="65">
        <v>44621</v>
      </c>
      <c r="B4982" s="66" t="s">
        <v>142</v>
      </c>
      <c r="C4982" s="66" t="s">
        <v>137</v>
      </c>
      <c r="D4982" s="67">
        <v>3027577.23</v>
      </c>
      <c r="E4982" s="66">
        <v>0.56787028716662102</v>
      </c>
      <c r="F4982" s="67">
        <v>1719271.15101922</v>
      </c>
      <c r="G4982" s="66" t="s">
        <v>27</v>
      </c>
      <c r="H4982" s="68">
        <v>9.7868889869230005E-3</v>
      </c>
      <c r="I4982" s="87">
        <v>16826.3158934444</v>
      </c>
      <c r="J4982" s="69" t="str">
        <f>_xlfn.XLOOKUP(SimpleBB[[#This Row],[customer_code]],'Input  - indicative charges'!$B$13:$B$69,'Input  - indicative charges'!$E$13:$E$69)</f>
        <v>Lower North Island distributor</v>
      </c>
      <c r="K4982" s="70">
        <f t="shared" si="77"/>
        <v>15555.147290254352</v>
      </c>
    </row>
    <row r="4983" spans="1:11" x14ac:dyDescent="0.25">
      <c r="A4983" s="65">
        <v>44621</v>
      </c>
      <c r="B4983" s="66" t="s">
        <v>142</v>
      </c>
      <c r="C4983" s="66" t="s">
        <v>137</v>
      </c>
      <c r="D4983" s="67">
        <v>3027577.23</v>
      </c>
      <c r="E4983" s="66">
        <v>0.56787028716662102</v>
      </c>
      <c r="F4983" s="67">
        <v>1719271.15101922</v>
      </c>
      <c r="G4983" s="66" t="s">
        <v>29</v>
      </c>
      <c r="H4983" s="68">
        <v>1.04362399053477E-2</v>
      </c>
      <c r="I4983" s="87">
        <v>17942.726194379899</v>
      </c>
      <c r="J4983" s="69" t="str">
        <f>_xlfn.XLOOKUP(SimpleBB[[#This Row],[customer_code]],'Input  - indicative charges'!$B$13:$B$69,'Input  - indicative charges'!$E$13:$E$69)</f>
        <v>Lower North Island distributor</v>
      </c>
      <c r="K4983" s="70">
        <f t="shared" si="77"/>
        <v>16587.216744874226</v>
      </c>
    </row>
    <row r="4984" spans="1:11" x14ac:dyDescent="0.25">
      <c r="A4984" s="65">
        <v>44621</v>
      </c>
      <c r="B4984" s="66" t="s">
        <v>142</v>
      </c>
      <c r="C4984" s="66" t="s">
        <v>137</v>
      </c>
      <c r="D4984" s="67">
        <v>3027577.23</v>
      </c>
      <c r="E4984" s="66">
        <v>0.56787028716662102</v>
      </c>
      <c r="F4984" s="67">
        <v>1719271.15101922</v>
      </c>
      <c r="G4984" s="66" t="s">
        <v>31</v>
      </c>
      <c r="H4984" s="68">
        <v>8.8402135565393897E-5</v>
      </c>
      <c r="I4984" s="87">
        <v>151.987241366072</v>
      </c>
      <c r="J4984" s="69" t="str">
        <f>_xlfn.XLOOKUP(SimpleBB[[#This Row],[customer_code]],'Input  - indicative charges'!$B$13:$B$69,'Input  - indicative charges'!$E$13:$E$69)</f>
        <v>Major Industrial</v>
      </c>
      <c r="K4984" s="70">
        <f t="shared" si="77"/>
        <v>140.50514329222742</v>
      </c>
    </row>
    <row r="4985" spans="1:11" x14ac:dyDescent="0.25">
      <c r="A4985" s="65">
        <v>44621</v>
      </c>
      <c r="B4985" s="66" t="s">
        <v>142</v>
      </c>
      <c r="C4985" s="66" t="s">
        <v>137</v>
      </c>
      <c r="D4985" s="67">
        <v>3027577.23</v>
      </c>
      <c r="E4985" s="66">
        <v>0.56787028716662102</v>
      </c>
      <c r="F4985" s="67">
        <v>1719271.15101922</v>
      </c>
      <c r="G4985" s="66" t="s">
        <v>34</v>
      </c>
      <c r="H4985" s="68">
        <v>8.5004920574148805E-4</v>
      </c>
      <c r="I4985" s="87">
        <v>1461.4650763781401</v>
      </c>
      <c r="J4985" s="69" t="str">
        <f>_xlfn.XLOOKUP(SimpleBB[[#This Row],[customer_code]],'Input  - indicative charges'!$B$13:$B$69,'Input  - indicative charges'!$E$13:$E$69)</f>
        <v>Major Industrial</v>
      </c>
      <c r="K4985" s="70">
        <f t="shared" si="77"/>
        <v>1351.0565632184394</v>
      </c>
    </row>
    <row r="4986" spans="1:11" x14ac:dyDescent="0.25">
      <c r="A4986" s="65">
        <v>44621</v>
      </c>
      <c r="B4986" s="66" t="s">
        <v>142</v>
      </c>
      <c r="C4986" s="66" t="s">
        <v>137</v>
      </c>
      <c r="D4986" s="67">
        <v>3027577.23</v>
      </c>
      <c r="E4986" s="66">
        <v>0.56787028716662102</v>
      </c>
      <c r="F4986" s="67">
        <v>1719271.15101922</v>
      </c>
      <c r="G4986" s="66" t="s">
        <v>36</v>
      </c>
      <c r="H4986" s="68">
        <v>3.79087529187327E-4</v>
      </c>
      <c r="I4986" s="87">
        <v>651.75425264293096</v>
      </c>
      <c r="J4986" s="69" t="str">
        <f>_xlfn.XLOOKUP(SimpleBB[[#This Row],[customer_code]],'Input  - indicative charges'!$B$13:$B$69,'Input  - indicative charges'!$E$13:$E$69)</f>
        <v>Upper South Island distributor</v>
      </c>
      <c r="K4986" s="70">
        <f t="shared" si="77"/>
        <v>602.5165259651576</v>
      </c>
    </row>
    <row r="4987" spans="1:11" x14ac:dyDescent="0.25">
      <c r="A4987" s="65">
        <v>44621</v>
      </c>
      <c r="B4987" s="66" t="s">
        <v>142</v>
      </c>
      <c r="C4987" s="66" t="s">
        <v>137</v>
      </c>
      <c r="D4987" s="67">
        <v>3027577.23</v>
      </c>
      <c r="E4987" s="66">
        <v>0.56787028716662102</v>
      </c>
      <c r="F4987" s="67">
        <v>1719271.15101922</v>
      </c>
      <c r="G4987" s="66" t="s">
        <v>38</v>
      </c>
      <c r="H4987" s="68">
        <v>1.3402228724271E-4</v>
      </c>
      <c r="I4987" s="87">
        <v>230.42065205000301</v>
      </c>
      <c r="J4987" s="69" t="str">
        <f>_xlfn.XLOOKUP(SimpleBB[[#This Row],[customer_code]],'Input  - indicative charges'!$B$13:$B$69,'Input  - indicative charges'!$E$13:$E$69)</f>
        <v>North Island generation</v>
      </c>
      <c r="K4987" s="70">
        <f t="shared" si="77"/>
        <v>213.01318744114832</v>
      </c>
    </row>
    <row r="4988" spans="1:11" x14ac:dyDescent="0.25">
      <c r="A4988" s="65">
        <v>44621</v>
      </c>
      <c r="B4988" s="66" t="s">
        <v>142</v>
      </c>
      <c r="C4988" s="66" t="s">
        <v>137</v>
      </c>
      <c r="D4988" s="67">
        <v>3027577.23</v>
      </c>
      <c r="E4988" s="66">
        <v>0.56787028716662102</v>
      </c>
      <c r="F4988" s="67">
        <v>1719271.15101922</v>
      </c>
      <c r="G4988" s="66" t="s">
        <v>40</v>
      </c>
      <c r="H4988" s="68">
        <v>1.7005525425356998E-5</v>
      </c>
      <c r="I4988" s="87">
        <v>29.237109271740199</v>
      </c>
      <c r="J4988" s="69" t="str">
        <f>_xlfn.XLOOKUP(SimpleBB[[#This Row],[customer_code]],'Input  - indicative charges'!$B$13:$B$69,'Input  - indicative charges'!$E$13:$E$69)</f>
        <v>North Island generation</v>
      </c>
      <c r="K4988" s="70">
        <f t="shared" si="77"/>
        <v>27.028349161111791</v>
      </c>
    </row>
    <row r="4989" spans="1:11" x14ac:dyDescent="0.25">
      <c r="A4989" s="65">
        <v>44621</v>
      </c>
      <c r="B4989" s="66" t="s">
        <v>142</v>
      </c>
      <c r="C4989" s="66" t="s">
        <v>137</v>
      </c>
      <c r="D4989" s="67">
        <v>3027577.23</v>
      </c>
      <c r="E4989" s="66">
        <v>0.56787028716662102</v>
      </c>
      <c r="F4989" s="67">
        <v>1719271.15101922</v>
      </c>
      <c r="G4989" s="66" t="s">
        <v>42</v>
      </c>
      <c r="H4989" s="68">
        <v>4.1773505296683E-2</v>
      </c>
      <c r="I4989" s="87">
        <v>71819.982533535906</v>
      </c>
      <c r="J4989" s="69" t="str">
        <f>_xlfn.XLOOKUP(SimpleBB[[#This Row],[customer_code]],'Input  - indicative charges'!$B$13:$B$69,'Input  - indicative charges'!$E$13:$E$69)</f>
        <v>South Island generation</v>
      </c>
      <c r="K4989" s="70">
        <f t="shared" si="77"/>
        <v>66394.237084773849</v>
      </c>
    </row>
    <row r="4990" spans="1:11" x14ac:dyDescent="0.25">
      <c r="A4990" s="65">
        <v>44621</v>
      </c>
      <c r="B4990" s="66" t="s">
        <v>142</v>
      </c>
      <c r="C4990" s="66" t="s">
        <v>137</v>
      </c>
      <c r="D4990" s="67">
        <v>3027577.23</v>
      </c>
      <c r="E4990" s="66">
        <v>0.56787028716662102</v>
      </c>
      <c r="F4990" s="67">
        <v>1719271.15101922</v>
      </c>
      <c r="G4990" s="66" t="s">
        <v>44</v>
      </c>
      <c r="H4990" s="68">
        <v>6.5711700929042903E-4</v>
      </c>
      <c r="I4990" s="87">
        <v>1129.7623169170599</v>
      </c>
      <c r="J4990" s="69" t="str">
        <f>_xlfn.XLOOKUP(SimpleBB[[#This Row],[customer_code]],'Input  - indicative charges'!$B$13:$B$69,'Input  - indicative charges'!$E$13:$E$69)</f>
        <v>Major Industrial</v>
      </c>
      <c r="K4990" s="70">
        <f t="shared" si="77"/>
        <v>1044.4127730581022</v>
      </c>
    </row>
    <row r="4991" spans="1:11" x14ac:dyDescent="0.25">
      <c r="A4991" s="65">
        <v>44621</v>
      </c>
      <c r="B4991" s="66" t="s">
        <v>142</v>
      </c>
      <c r="C4991" s="66" t="s">
        <v>137</v>
      </c>
      <c r="D4991" s="67">
        <v>3027577.23</v>
      </c>
      <c r="E4991" s="66">
        <v>0.56787028716662102</v>
      </c>
      <c r="F4991" s="67">
        <v>1719271.15101922</v>
      </c>
      <c r="G4991" s="66" t="s">
        <v>46</v>
      </c>
      <c r="H4991" s="68">
        <v>7.2731348525547105E-4</v>
      </c>
      <c r="I4991" s="87">
        <v>1250.44909294697</v>
      </c>
      <c r="J4991" s="69" t="str">
        <f>_xlfn.XLOOKUP(SimpleBB[[#This Row],[customer_code]],'Input  - indicative charges'!$B$13:$B$69,'Input  - indicative charges'!$E$13:$E$69)</f>
        <v>Upper South Island distributor</v>
      </c>
      <c r="K4991" s="70">
        <f t="shared" si="77"/>
        <v>1155.9820903715013</v>
      </c>
    </row>
    <row r="4992" spans="1:11" x14ac:dyDescent="0.25">
      <c r="A4992" s="65">
        <v>44621</v>
      </c>
      <c r="B4992" s="66" t="s">
        <v>142</v>
      </c>
      <c r="C4992" s="66" t="s">
        <v>137</v>
      </c>
      <c r="D4992" s="67">
        <v>3027577.23</v>
      </c>
      <c r="E4992" s="66">
        <v>0.56787028716662102</v>
      </c>
      <c r="F4992" s="67">
        <v>1719271.15101922</v>
      </c>
      <c r="G4992" s="66" t="s">
        <v>48</v>
      </c>
      <c r="H4992" s="68">
        <v>5.4031440472730799E-2</v>
      </c>
      <c r="I4992" s="87">
        <v>92894.696852778696</v>
      </c>
      <c r="J4992" s="69" t="str">
        <f>_xlfn.XLOOKUP(SimpleBB[[#This Row],[customer_code]],'Input  - indicative charges'!$B$13:$B$69,'Input  - indicative charges'!$E$13:$E$69)</f>
        <v>North Island generation</v>
      </c>
      <c r="K4992" s="70">
        <f t="shared" si="77"/>
        <v>85876.831338431846</v>
      </c>
    </row>
    <row r="4993" spans="1:11" x14ac:dyDescent="0.25">
      <c r="A4993" s="65">
        <v>44621</v>
      </c>
      <c r="B4993" s="66" t="s">
        <v>142</v>
      </c>
      <c r="C4993" s="66" t="s">
        <v>137</v>
      </c>
      <c r="D4993" s="67">
        <v>3027577.23</v>
      </c>
      <c r="E4993" s="66">
        <v>0.56787028716662102</v>
      </c>
      <c r="F4993" s="67">
        <v>1719271.15101922</v>
      </c>
      <c r="G4993" s="66" t="s">
        <v>50</v>
      </c>
      <c r="H4993" s="68">
        <v>1.1387025317828399E-2</v>
      </c>
      <c r="I4993" s="87">
        <v>19577.384124868</v>
      </c>
      <c r="J4993" s="69" t="str">
        <f>_xlfn.XLOOKUP(SimpleBB[[#This Row],[customer_code]],'Input  - indicative charges'!$B$13:$B$69,'Input  - indicative charges'!$E$13:$E$69)</f>
        <v>North Island generation</v>
      </c>
      <c r="K4993" s="70">
        <f t="shared" si="77"/>
        <v>18098.382055150574</v>
      </c>
    </row>
    <row r="4994" spans="1:11" x14ac:dyDescent="0.25">
      <c r="A4994" s="65">
        <v>44621</v>
      </c>
      <c r="B4994" s="66" t="s">
        <v>142</v>
      </c>
      <c r="C4994" s="66" t="s">
        <v>137</v>
      </c>
      <c r="D4994" s="67">
        <v>3027577.23</v>
      </c>
      <c r="E4994" s="66">
        <v>0.56787028716662102</v>
      </c>
      <c r="F4994" s="67">
        <v>1719271.15101922</v>
      </c>
      <c r="G4994" s="66" t="s">
        <v>52</v>
      </c>
      <c r="H4994" s="68">
        <v>2.2965556963411501E-2</v>
      </c>
      <c r="I4994" s="87">
        <v>39484.019554282102</v>
      </c>
      <c r="J4994" s="69" t="str">
        <f>_xlfn.XLOOKUP(SimpleBB[[#This Row],[customer_code]],'Input  - indicative charges'!$B$13:$B$69,'Input  - indicative charges'!$E$13:$E$69)</f>
        <v>North Island generation</v>
      </c>
      <c r="K4994" s="70">
        <f t="shared" si="77"/>
        <v>36501.141644287563</v>
      </c>
    </row>
    <row r="4995" spans="1:11" x14ac:dyDescent="0.25">
      <c r="A4995" s="65">
        <v>44621</v>
      </c>
      <c r="B4995" s="66" t="s">
        <v>142</v>
      </c>
      <c r="C4995" s="66" t="s">
        <v>137</v>
      </c>
      <c r="D4995" s="67">
        <v>3027577.23</v>
      </c>
      <c r="E4995" s="66">
        <v>0.56787028716662102</v>
      </c>
      <c r="F4995" s="67">
        <v>1719271.15101922</v>
      </c>
      <c r="G4995" s="66" t="s">
        <v>54</v>
      </c>
      <c r="H4995" s="68">
        <v>5.9663605028840099E-5</v>
      </c>
      <c r="I4995" s="87">
        <v>102.57791489189</v>
      </c>
      <c r="J4995" s="69" t="str">
        <f>_xlfn.XLOOKUP(SimpleBB[[#This Row],[customer_code]],'Input  - indicative charges'!$B$13:$B$69,'Input  - indicative charges'!$E$13:$E$69)</f>
        <v>Upper South Island distributor</v>
      </c>
      <c r="K4995" s="70">
        <f t="shared" si="77"/>
        <v>94.828516531784715</v>
      </c>
    </row>
    <row r="4996" spans="1:11" x14ac:dyDescent="0.25">
      <c r="A4996" s="65">
        <v>44621</v>
      </c>
      <c r="B4996" s="66" t="s">
        <v>142</v>
      </c>
      <c r="C4996" s="66" t="s">
        <v>137</v>
      </c>
      <c r="D4996" s="67">
        <v>3027577.23</v>
      </c>
      <c r="E4996" s="66">
        <v>0.56787028716662102</v>
      </c>
      <c r="F4996" s="67">
        <v>1719271.15101922</v>
      </c>
      <c r="G4996" s="66" t="s">
        <v>56</v>
      </c>
      <c r="H4996" s="68">
        <v>3.6854881795836902E-2</v>
      </c>
      <c r="I4996" s="87">
        <v>63363.5350458061</v>
      </c>
      <c r="J4996" s="69" t="str">
        <f>_xlfn.XLOOKUP(SimpleBB[[#This Row],[customer_code]],'Input  - indicative charges'!$B$13:$B$69,'Input  - indicative charges'!$E$13:$E$69)</f>
        <v>Upper North Island distributor</v>
      </c>
      <c r="K4996" s="70">
        <f t="shared" si="77"/>
        <v>58576.644270223907</v>
      </c>
    </row>
    <row r="4997" spans="1:11" x14ac:dyDescent="0.25">
      <c r="A4997" s="65">
        <v>44621</v>
      </c>
      <c r="B4997" s="66" t="s">
        <v>142</v>
      </c>
      <c r="C4997" s="66" t="s">
        <v>137</v>
      </c>
      <c r="D4997" s="67">
        <v>3027577.23</v>
      </c>
      <c r="E4997" s="66">
        <v>0.56787028716662102</v>
      </c>
      <c r="F4997" s="67">
        <v>1719271.15101922</v>
      </c>
      <c r="G4997" s="66" t="s">
        <v>58</v>
      </c>
      <c r="H4997" s="68">
        <v>1.4172787992735201E-2</v>
      </c>
      <c r="I4997" s="87">
        <v>24366.865525421301</v>
      </c>
      <c r="J4997" s="69" t="str">
        <f>_xlfn.XLOOKUP(SimpleBB[[#This Row],[customer_code]],'Input  - indicative charges'!$B$13:$B$69,'Input  - indicative charges'!$E$13:$E$69)</f>
        <v>North Island generation</v>
      </c>
      <c r="K4997" s="70">
        <f t="shared" si="77"/>
        <v>22526.035089916564</v>
      </c>
    </row>
    <row r="4998" spans="1:11" x14ac:dyDescent="0.25">
      <c r="A4998" s="65">
        <v>44621</v>
      </c>
      <c r="B4998" s="66" t="s">
        <v>142</v>
      </c>
      <c r="C4998" s="66" t="s">
        <v>137</v>
      </c>
      <c r="D4998" s="67">
        <v>3027577.23</v>
      </c>
      <c r="E4998" s="66">
        <v>0.56787028716662102</v>
      </c>
      <c r="F4998" s="67">
        <v>1719271.15101922</v>
      </c>
      <c r="G4998" s="66" t="s">
        <v>60</v>
      </c>
      <c r="H4998" s="68">
        <v>1.6582623550264301E-3</v>
      </c>
      <c r="I4998" s="87">
        <v>2851.0026278181499</v>
      </c>
      <c r="J4998" s="69" t="str">
        <f>_xlfn.XLOOKUP(SimpleBB[[#This Row],[customer_code]],'Input  - indicative charges'!$B$13:$B$69,'Input  - indicative charges'!$E$13:$E$69)</f>
        <v>Major Industrial</v>
      </c>
      <c r="K4998" s="70">
        <f t="shared" si="77"/>
        <v>2635.6194713954942</v>
      </c>
    </row>
    <row r="4999" spans="1:11" x14ac:dyDescent="0.25">
      <c r="A4999" s="65">
        <v>44621</v>
      </c>
      <c r="B4999" s="66" t="s">
        <v>142</v>
      </c>
      <c r="C4999" s="66" t="s">
        <v>137</v>
      </c>
      <c r="D4999" s="67">
        <v>3027577.23</v>
      </c>
      <c r="E4999" s="66">
        <v>0.56787028716662102</v>
      </c>
      <c r="F4999" s="67">
        <v>1719271.15101922</v>
      </c>
      <c r="G4999" s="66" t="s">
        <v>62</v>
      </c>
      <c r="H4999" s="68">
        <v>1.3941973574468299E-2</v>
      </c>
      <c r="I4999" s="87">
        <v>23970.0329548558</v>
      </c>
      <c r="J4999" s="69" t="str">
        <f>_xlfn.XLOOKUP(SimpleBB[[#This Row],[customer_code]],'Input  - indicative charges'!$B$13:$B$69,'Input  - indicative charges'!$E$13:$E$69)</f>
        <v>Major Industrial</v>
      </c>
      <c r="K4999" s="70">
        <f t="shared" si="77"/>
        <v>22159.181815331271</v>
      </c>
    </row>
    <row r="5000" spans="1:11" x14ac:dyDescent="0.25">
      <c r="A5000" s="65">
        <v>44621</v>
      </c>
      <c r="B5000" s="66" t="s">
        <v>142</v>
      </c>
      <c r="C5000" s="66" t="s">
        <v>137</v>
      </c>
      <c r="D5000" s="67">
        <v>3027577.23</v>
      </c>
      <c r="E5000" s="66">
        <v>0.56787028716662102</v>
      </c>
      <c r="F5000" s="67">
        <v>1719271.15101922</v>
      </c>
      <c r="G5000" s="66" t="s">
        <v>64</v>
      </c>
      <c r="H5000" s="68">
        <v>6.9923055640369299E-4</v>
      </c>
      <c r="I5000" s="87">
        <v>1202.16692353599</v>
      </c>
      <c r="J5000" s="69" t="str">
        <f>_xlfn.XLOOKUP(SimpleBB[[#This Row],[customer_code]],'Input  - indicative charges'!$B$13:$B$69,'Input  - indicative charges'!$E$13:$E$69)</f>
        <v>Major Industrial</v>
      </c>
      <c r="K5000" s="70">
        <f t="shared" si="77"/>
        <v>1111.3474679480976</v>
      </c>
    </row>
    <row r="5001" spans="1:11" x14ac:dyDescent="0.25">
      <c r="A5001" s="65">
        <v>44621</v>
      </c>
      <c r="B5001" s="66" t="s">
        <v>142</v>
      </c>
      <c r="C5001" s="66" t="s">
        <v>137</v>
      </c>
      <c r="D5001" s="67">
        <v>3027577.23</v>
      </c>
      <c r="E5001" s="66">
        <v>0.56787028716662102</v>
      </c>
      <c r="F5001" s="67">
        <v>1719271.15101922</v>
      </c>
      <c r="G5001" s="66" t="s">
        <v>66</v>
      </c>
      <c r="H5001" s="68">
        <v>3.8449391296586401E-3</v>
      </c>
      <c r="I5001" s="87">
        <v>6610.4929230470698</v>
      </c>
      <c r="J5001" s="69" t="str">
        <f>_xlfn.XLOOKUP(SimpleBB[[#This Row],[customer_code]],'Input  - indicative charges'!$B$13:$B$69,'Input  - indicative charges'!$E$13:$E$69)</f>
        <v>Upper South Island distributor</v>
      </c>
      <c r="K5001" s="70">
        <f t="shared" si="77"/>
        <v>6111.0935828349138</v>
      </c>
    </row>
    <row r="5002" spans="1:11" x14ac:dyDescent="0.25">
      <c r="A5002" s="65">
        <v>44621</v>
      </c>
      <c r="B5002" s="66" t="s">
        <v>142</v>
      </c>
      <c r="C5002" s="66" t="s">
        <v>137</v>
      </c>
      <c r="D5002" s="67">
        <v>3027577.23</v>
      </c>
      <c r="E5002" s="66">
        <v>0.56787028716662102</v>
      </c>
      <c r="F5002" s="67">
        <v>1719271.15101922</v>
      </c>
      <c r="G5002" s="66" t="s">
        <v>68</v>
      </c>
      <c r="H5002" s="68">
        <v>1.45855589899075E-2</v>
      </c>
      <c r="I5002" s="87">
        <v>25076.530792837199</v>
      </c>
      <c r="J5002" s="69" t="str">
        <f>_xlfn.XLOOKUP(SimpleBB[[#This Row],[customer_code]],'Input  - indicative charges'!$B$13:$B$69,'Input  - indicative charges'!$E$13:$E$69)</f>
        <v>Major Industrial</v>
      </c>
      <c r="K5002" s="70">
        <f t="shared" si="77"/>
        <v>23182.087658484637</v>
      </c>
    </row>
    <row r="5003" spans="1:11" x14ac:dyDescent="0.25">
      <c r="A5003" s="65">
        <v>44621</v>
      </c>
      <c r="B5003" s="66" t="s">
        <v>142</v>
      </c>
      <c r="C5003" s="66" t="s">
        <v>137</v>
      </c>
      <c r="D5003" s="67">
        <v>3027577.23</v>
      </c>
      <c r="E5003" s="66">
        <v>0.56787028716662102</v>
      </c>
      <c r="F5003" s="67">
        <v>1719271.15101922</v>
      </c>
      <c r="G5003" s="66" t="s">
        <v>70</v>
      </c>
      <c r="H5003" s="68">
        <v>6.6680958146322397E-2</v>
      </c>
      <c r="I5003" s="87">
        <v>114642.64766329199</v>
      </c>
      <c r="J5003" s="69" t="str">
        <f>_xlfn.XLOOKUP(SimpleBB[[#This Row],[customer_code]],'Input  - indicative charges'!$B$13:$B$69,'Input  - indicative charges'!$E$13:$E$69)</f>
        <v>Lower North Island distributor</v>
      </c>
      <c r="K5003" s="70">
        <f t="shared" si="77"/>
        <v>105981.80144959808</v>
      </c>
    </row>
    <row r="5004" spans="1:11" x14ac:dyDescent="0.25">
      <c r="A5004" s="65">
        <v>44621</v>
      </c>
      <c r="B5004" s="66" t="s">
        <v>142</v>
      </c>
      <c r="C5004" s="66" t="s">
        <v>137</v>
      </c>
      <c r="D5004" s="67">
        <v>3027577.23</v>
      </c>
      <c r="E5004" s="66">
        <v>0.56787028716662102</v>
      </c>
      <c r="F5004" s="67">
        <v>1719271.15101922</v>
      </c>
      <c r="G5004" s="66" t="s">
        <v>72</v>
      </c>
      <c r="H5004" s="68">
        <v>5.4672198127923605E-4</v>
      </c>
      <c r="I5004" s="87">
        <v>939.96333004146402</v>
      </c>
      <c r="J5004" s="69" t="str">
        <f>_xlfn.XLOOKUP(SimpleBB[[#This Row],[customer_code]],'Input  - indicative charges'!$B$13:$B$69,'Input  - indicative charges'!$E$13:$E$69)</f>
        <v>Lower South Island distributor</v>
      </c>
      <c r="K5004" s="70">
        <f t="shared" si="77"/>
        <v>868.9524277818557</v>
      </c>
    </row>
    <row r="5005" spans="1:11" x14ac:dyDescent="0.25">
      <c r="A5005" s="65">
        <v>44621</v>
      </c>
      <c r="B5005" s="66" t="s">
        <v>142</v>
      </c>
      <c r="C5005" s="66" t="s">
        <v>137</v>
      </c>
      <c r="D5005" s="67">
        <v>3027577.23</v>
      </c>
      <c r="E5005" s="66">
        <v>0.56787028716662102</v>
      </c>
      <c r="F5005" s="67">
        <v>1719271.15101922</v>
      </c>
      <c r="G5005" s="66" t="s">
        <v>74</v>
      </c>
      <c r="H5005" s="68">
        <v>7.50382349101727E-6</v>
      </c>
      <c r="I5005" s="87">
        <v>12.9011072504463</v>
      </c>
      <c r="J5005" s="69" t="str">
        <f>_xlfn.XLOOKUP(SimpleBB[[#This Row],[customer_code]],'Input  - indicative charges'!$B$13:$B$69,'Input  - indicative charges'!$E$13:$E$69)</f>
        <v>Major Industrial</v>
      </c>
      <c r="K5005" s="70">
        <f t="shared" si="77"/>
        <v>11.926474265602355</v>
      </c>
    </row>
    <row r="5006" spans="1:11" x14ac:dyDescent="0.25">
      <c r="A5006" s="65">
        <v>44621</v>
      </c>
      <c r="B5006" s="66" t="s">
        <v>142</v>
      </c>
      <c r="C5006" s="66" t="s">
        <v>137</v>
      </c>
      <c r="D5006" s="67">
        <v>3027577.23</v>
      </c>
      <c r="E5006" s="66">
        <v>0.56787028716662102</v>
      </c>
      <c r="F5006" s="67">
        <v>1719271.15101922</v>
      </c>
      <c r="G5006" s="66" t="s">
        <v>76</v>
      </c>
      <c r="H5006" s="68">
        <v>1.1106235510880899E-3</v>
      </c>
      <c r="I5006" s="87">
        <v>1909.4630310282801</v>
      </c>
      <c r="J5006" s="69" t="str">
        <f>_xlfn.XLOOKUP(SimpleBB[[#This Row],[customer_code]],'Input  - indicative charges'!$B$13:$B$69,'Input  - indicative charges'!$E$13:$E$69)</f>
        <v>Lower North Island distributor</v>
      </c>
      <c r="K5006" s="70">
        <f t="shared" ref="K5006:K5069" si="78">I5006*$L$9</f>
        <v>1765.2098582383337</v>
      </c>
    </row>
    <row r="5007" spans="1:11" x14ac:dyDescent="0.25">
      <c r="A5007" s="65">
        <v>44621</v>
      </c>
      <c r="B5007" s="66" t="s">
        <v>142</v>
      </c>
      <c r="C5007" s="66" t="s">
        <v>137</v>
      </c>
      <c r="D5007" s="67">
        <v>3027577.23</v>
      </c>
      <c r="E5007" s="66">
        <v>0.56787028716662102</v>
      </c>
      <c r="F5007" s="67">
        <v>1719271.15101922</v>
      </c>
      <c r="G5007" s="66" t="s">
        <v>78</v>
      </c>
      <c r="H5007" s="68">
        <v>5.5954731736495601E-5</v>
      </c>
      <c r="I5007" s="87">
        <v>96.201356037576801</v>
      </c>
      <c r="J5007" s="69" t="str">
        <f>_xlfn.XLOOKUP(SimpleBB[[#This Row],[customer_code]],'Input  - indicative charges'!$B$13:$B$69,'Input  - indicative charges'!$E$13:$E$69)</f>
        <v>North Island generation</v>
      </c>
      <c r="K5007" s="70">
        <f t="shared" si="78"/>
        <v>88.933684126881303</v>
      </c>
    </row>
    <row r="5008" spans="1:11" x14ac:dyDescent="0.25">
      <c r="A5008" s="65">
        <v>44621</v>
      </c>
      <c r="B5008" s="66" t="s">
        <v>142</v>
      </c>
      <c r="C5008" s="66" t="s">
        <v>137</v>
      </c>
      <c r="D5008" s="67">
        <v>3027577.23</v>
      </c>
      <c r="E5008" s="66">
        <v>0.56787028716662102</v>
      </c>
      <c r="F5008" s="67">
        <v>1719271.15101922</v>
      </c>
      <c r="G5008" s="66" t="s">
        <v>80</v>
      </c>
      <c r="H5008" s="68">
        <v>1.35415472234527E-5</v>
      </c>
      <c r="I5008" s="87">
        <v>23.281591481446799</v>
      </c>
      <c r="J5008" s="69" t="str">
        <f>_xlfn.XLOOKUP(SimpleBB[[#This Row],[customer_code]],'Input  - indicative charges'!$B$13:$B$69,'Input  - indicative charges'!$E$13:$E$69)</f>
        <v>Major Industrial</v>
      </c>
      <c r="K5008" s="70">
        <f t="shared" si="78"/>
        <v>21.522749658261827</v>
      </c>
    </row>
    <row r="5009" spans="1:11" x14ac:dyDescent="0.25">
      <c r="A5009" s="65">
        <v>44621</v>
      </c>
      <c r="B5009" s="66" t="s">
        <v>142</v>
      </c>
      <c r="C5009" s="66" t="s">
        <v>137</v>
      </c>
      <c r="D5009" s="67">
        <v>3027577.23</v>
      </c>
      <c r="E5009" s="66">
        <v>0.56787028716662102</v>
      </c>
      <c r="F5009" s="67">
        <v>1719271.15101922</v>
      </c>
      <c r="G5009" s="66" t="s">
        <v>82</v>
      </c>
      <c r="H5009" s="68">
        <v>1.1598805957235E-2</v>
      </c>
      <c r="I5009" s="87">
        <v>19941.4924685441</v>
      </c>
      <c r="J5009" s="69" t="str">
        <f>_xlfn.XLOOKUP(SimpleBB[[#This Row],[customer_code]],'Input  - indicative charges'!$B$13:$B$69,'Input  - indicative charges'!$E$13:$E$69)</f>
        <v>Major Industrial</v>
      </c>
      <c r="K5009" s="70">
        <f t="shared" si="78"/>
        <v>18434.98330234925</v>
      </c>
    </row>
    <row r="5010" spans="1:11" x14ac:dyDescent="0.25">
      <c r="A5010" s="65">
        <v>44621</v>
      </c>
      <c r="B5010" s="66" t="s">
        <v>142</v>
      </c>
      <c r="C5010" s="66" t="s">
        <v>137</v>
      </c>
      <c r="D5010" s="67">
        <v>3027577.23</v>
      </c>
      <c r="E5010" s="66">
        <v>0.56787028716662102</v>
      </c>
      <c r="F5010" s="67">
        <v>1719271.15101922</v>
      </c>
      <c r="G5010" s="66" t="s">
        <v>84</v>
      </c>
      <c r="H5010" s="68">
        <v>2.4188373542967801E-8</v>
      </c>
      <c r="I5010" s="87">
        <v>4.15863728225013E-2</v>
      </c>
      <c r="J5010" s="69" t="str">
        <f>_xlfn.XLOOKUP(SimpleBB[[#This Row],[customer_code]],'Input  - indicative charges'!$B$13:$B$69,'Input  - indicative charges'!$E$13:$E$69)</f>
        <v>Major Industrial</v>
      </c>
      <c r="K5010" s="70">
        <f t="shared" si="78"/>
        <v>3.8444669565098691E-2</v>
      </c>
    </row>
    <row r="5011" spans="1:11" x14ac:dyDescent="0.25">
      <c r="A5011" s="65">
        <v>44621</v>
      </c>
      <c r="B5011" s="66" t="s">
        <v>142</v>
      </c>
      <c r="C5011" s="66" t="s">
        <v>137</v>
      </c>
      <c r="D5011" s="67">
        <v>3027577.23</v>
      </c>
      <c r="E5011" s="66">
        <v>0.56787028716662102</v>
      </c>
      <c r="F5011" s="67">
        <v>1719271.15101922</v>
      </c>
      <c r="G5011" s="66" t="s">
        <v>86</v>
      </c>
      <c r="H5011" s="68">
        <v>8.86599020506239E-5</v>
      </c>
      <c r="I5011" s="87">
        <v>152.430411847827</v>
      </c>
      <c r="J5011" s="69" t="str">
        <f>_xlfn.XLOOKUP(SimpleBB[[#This Row],[customer_code]],'Input  - indicative charges'!$B$13:$B$69,'Input  - indicative charges'!$E$13:$E$69)</f>
        <v>North Island generation</v>
      </c>
      <c r="K5011" s="70">
        <f t="shared" si="78"/>
        <v>140.9148338128409</v>
      </c>
    </row>
    <row r="5012" spans="1:11" x14ac:dyDescent="0.25">
      <c r="A5012" s="65">
        <v>44621</v>
      </c>
      <c r="B5012" s="66" t="s">
        <v>142</v>
      </c>
      <c r="C5012" s="66" t="s">
        <v>137</v>
      </c>
      <c r="D5012" s="67">
        <v>3027577.23</v>
      </c>
      <c r="E5012" s="66">
        <v>0.56787028716662102</v>
      </c>
      <c r="F5012" s="67">
        <v>1719271.15101922</v>
      </c>
      <c r="G5012" s="66" t="s">
        <v>88</v>
      </c>
      <c r="H5012" s="68">
        <v>8.2581580007674796E-3</v>
      </c>
      <c r="I5012" s="87">
        <v>14198.0128112781</v>
      </c>
      <c r="J5012" s="69" t="str">
        <f>_xlfn.XLOOKUP(SimpleBB[[#This Row],[customer_code]],'Input  - indicative charges'!$B$13:$B$69,'Input  - indicative charges'!$E$13:$E$69)</f>
        <v>North Island generation</v>
      </c>
      <c r="K5012" s="70">
        <f t="shared" si="78"/>
        <v>13125.403202158708</v>
      </c>
    </row>
    <row r="5013" spans="1:11" x14ac:dyDescent="0.25">
      <c r="A5013" s="65">
        <v>44621</v>
      </c>
      <c r="B5013" s="66" t="s">
        <v>142</v>
      </c>
      <c r="C5013" s="66" t="s">
        <v>137</v>
      </c>
      <c r="D5013" s="67">
        <v>3027577.23</v>
      </c>
      <c r="E5013" s="66">
        <v>0.56787028716662102</v>
      </c>
      <c r="F5013" s="67">
        <v>1719271.15101922</v>
      </c>
      <c r="G5013" s="66" t="s">
        <v>90</v>
      </c>
      <c r="H5013" s="68">
        <v>7.1944799636927605E-4</v>
      </c>
      <c r="I5013" s="87">
        <v>1236.9261848162801</v>
      </c>
      <c r="J5013" s="69" t="str">
        <f>_xlfn.XLOOKUP(SimpleBB[[#This Row],[customer_code]],'Input  - indicative charges'!$B$13:$B$69,'Input  - indicative charges'!$E$13:$E$69)</f>
        <v>Upper South Island distributor</v>
      </c>
      <c r="K5013" s="70">
        <f t="shared" si="78"/>
        <v>1143.4807900810786</v>
      </c>
    </row>
    <row r="5014" spans="1:11" x14ac:dyDescent="0.25">
      <c r="A5014" s="65">
        <v>44621</v>
      </c>
      <c r="B5014" s="66" t="s">
        <v>142</v>
      </c>
      <c r="C5014" s="66" t="s">
        <v>137</v>
      </c>
      <c r="D5014" s="67">
        <v>3027577.23</v>
      </c>
      <c r="E5014" s="66">
        <v>0.56787028716662102</v>
      </c>
      <c r="F5014" s="67">
        <v>1719271.15101922</v>
      </c>
      <c r="G5014" s="66" t="s">
        <v>92</v>
      </c>
      <c r="H5014" s="68">
        <v>6.7224250682235893E-5</v>
      </c>
      <c r="I5014" s="87">
        <v>115.576714846852</v>
      </c>
      <c r="J5014" s="69" t="str">
        <f>_xlfn.XLOOKUP(SimpleBB[[#This Row],[customer_code]],'Input  - indicative charges'!$B$13:$B$69,'Input  - indicative charges'!$E$13:$E$69)</f>
        <v>North Island generation</v>
      </c>
      <c r="K5014" s="70">
        <f t="shared" si="78"/>
        <v>106.84530316389369</v>
      </c>
    </row>
    <row r="5015" spans="1:11" x14ac:dyDescent="0.25">
      <c r="A5015" s="65">
        <v>44621</v>
      </c>
      <c r="B5015" s="66" t="s">
        <v>142</v>
      </c>
      <c r="C5015" s="66" t="s">
        <v>137</v>
      </c>
      <c r="D5015" s="67">
        <v>3027577.23</v>
      </c>
      <c r="E5015" s="66">
        <v>0.56787028716662102</v>
      </c>
      <c r="F5015" s="67">
        <v>1719271.15101922</v>
      </c>
      <c r="G5015" s="66" t="s">
        <v>94</v>
      </c>
      <c r="H5015" s="68">
        <v>3.7137813795031101E-4</v>
      </c>
      <c r="I5015" s="87">
        <v>638.499718697209</v>
      </c>
      <c r="J5015" s="69" t="str">
        <f>_xlfn.XLOOKUP(SimpleBB[[#This Row],[customer_code]],'Input  - indicative charges'!$B$13:$B$69,'Input  - indicative charges'!$E$13:$E$69)</f>
        <v>North Island generation</v>
      </c>
      <c r="K5015" s="70">
        <f t="shared" si="78"/>
        <v>590.26332514003172</v>
      </c>
    </row>
    <row r="5016" spans="1:11" x14ac:dyDescent="0.25">
      <c r="A5016" s="65">
        <v>44621</v>
      </c>
      <c r="B5016" s="66" t="s">
        <v>142</v>
      </c>
      <c r="C5016" s="66" t="s">
        <v>137</v>
      </c>
      <c r="D5016" s="67">
        <v>3027577.23</v>
      </c>
      <c r="E5016" s="66">
        <v>0.56787028716662102</v>
      </c>
      <c r="F5016" s="67">
        <v>1719271.15101922</v>
      </c>
      <c r="G5016" s="66" t="s">
        <v>96</v>
      </c>
      <c r="H5016" s="68">
        <v>4.6000539177353901E-3</v>
      </c>
      <c r="I5016" s="87">
        <v>7908.7399938954204</v>
      </c>
      <c r="J5016" s="69" t="str">
        <f>_xlfn.XLOOKUP(SimpleBB[[#This Row],[customer_code]],'Input  - indicative charges'!$B$13:$B$69,'Input  - indicative charges'!$E$13:$E$69)</f>
        <v>Upper North Island distributor</v>
      </c>
      <c r="K5016" s="70">
        <f t="shared" si="78"/>
        <v>7311.2626830748068</v>
      </c>
    </row>
    <row r="5017" spans="1:11" x14ac:dyDescent="0.25">
      <c r="A5017" s="65">
        <v>44621</v>
      </c>
      <c r="B5017" s="66" t="s">
        <v>142</v>
      </c>
      <c r="C5017" s="66" t="s">
        <v>137</v>
      </c>
      <c r="D5017" s="67">
        <v>3027577.23</v>
      </c>
      <c r="E5017" s="66">
        <v>0.56787028716662102</v>
      </c>
      <c r="F5017" s="67">
        <v>1719271.15101922</v>
      </c>
      <c r="G5017" s="66" t="s">
        <v>98</v>
      </c>
      <c r="H5017" s="68">
        <v>1.40459556132481E-3</v>
      </c>
      <c r="I5017" s="87">
        <v>2414.8806274354101</v>
      </c>
      <c r="J5017" s="69" t="str">
        <f>_xlfn.XLOOKUP(SimpleBB[[#This Row],[customer_code]],'Input  - indicative charges'!$B$13:$B$69,'Input  - indicative charges'!$E$13:$E$69)</f>
        <v>Major Industrial</v>
      </c>
      <c r="K5017" s="70">
        <f t="shared" si="78"/>
        <v>2232.4449443371418</v>
      </c>
    </row>
    <row r="5018" spans="1:11" x14ac:dyDescent="0.25">
      <c r="A5018" s="65">
        <v>44621</v>
      </c>
      <c r="B5018" s="66" t="s">
        <v>142</v>
      </c>
      <c r="C5018" s="66" t="s">
        <v>137</v>
      </c>
      <c r="D5018" s="67">
        <v>3027577.23</v>
      </c>
      <c r="E5018" s="66">
        <v>0.56787028716662102</v>
      </c>
      <c r="F5018" s="67">
        <v>1719271.15101922</v>
      </c>
      <c r="G5018" s="66" t="s">
        <v>100</v>
      </c>
      <c r="H5018" s="68">
        <v>3.1863445071032202E-4</v>
      </c>
      <c r="I5018" s="87">
        <v>547.81901882711395</v>
      </c>
      <c r="J5018" s="69" t="str">
        <f>_xlfn.XLOOKUP(SimpleBB[[#This Row],[customer_code]],'Input  - indicative charges'!$B$13:$B$69,'Input  - indicative charges'!$E$13:$E$69)</f>
        <v>North Island generation</v>
      </c>
      <c r="K5018" s="70">
        <f t="shared" si="78"/>
        <v>506.43323114944923</v>
      </c>
    </row>
    <row r="5019" spans="1:11" x14ac:dyDescent="0.25">
      <c r="A5019" s="65">
        <v>44621</v>
      </c>
      <c r="B5019" s="66" t="s">
        <v>142</v>
      </c>
      <c r="C5019" s="66" t="s">
        <v>137</v>
      </c>
      <c r="D5019" s="67">
        <v>3027577.23</v>
      </c>
      <c r="E5019" s="66">
        <v>0.56787028716662102</v>
      </c>
      <c r="F5019" s="67">
        <v>1719271.15101922</v>
      </c>
      <c r="G5019" s="66" t="s">
        <v>102</v>
      </c>
      <c r="H5019" s="68">
        <v>5.8788896971558098E-2</v>
      </c>
      <c r="I5019" s="87">
        <v>101074.05456344099</v>
      </c>
      <c r="J5019" s="69" t="str">
        <f>_xlfn.XLOOKUP(SimpleBB[[#This Row],[customer_code]],'Input  - indicative charges'!$B$13:$B$69,'Input  - indicative charges'!$E$13:$E$69)</f>
        <v>Lower North Island distributor</v>
      </c>
      <c r="K5019" s="70">
        <f t="shared" si="78"/>
        <v>93438.267527716715</v>
      </c>
    </row>
    <row r="5020" spans="1:11" x14ac:dyDescent="0.25">
      <c r="A5020" s="65">
        <v>44621</v>
      </c>
      <c r="B5020" s="66" t="s">
        <v>142</v>
      </c>
      <c r="C5020" s="66" t="s">
        <v>137</v>
      </c>
      <c r="D5020" s="67">
        <v>3027577.23</v>
      </c>
      <c r="E5020" s="66">
        <v>0.56787028716662102</v>
      </c>
      <c r="F5020" s="67">
        <v>1719271.15101922</v>
      </c>
      <c r="G5020" s="66" t="s">
        <v>104</v>
      </c>
      <c r="H5020" s="68">
        <v>2.9920339214692199E-2</v>
      </c>
      <c r="I5020" s="87">
        <v>51441.176040529499</v>
      </c>
      <c r="J5020" s="69" t="str">
        <f>_xlfn.XLOOKUP(SimpleBB[[#This Row],[customer_code]],'Input  - indicative charges'!$B$13:$B$69,'Input  - indicative charges'!$E$13:$E$69)</f>
        <v>Lower North Island distributor</v>
      </c>
      <c r="K5020" s="70">
        <f t="shared" si="78"/>
        <v>47554.977284486318</v>
      </c>
    </row>
    <row r="5021" spans="1:11" x14ac:dyDescent="0.25">
      <c r="A5021" s="65">
        <v>44621</v>
      </c>
      <c r="B5021" s="66" t="s">
        <v>142</v>
      </c>
      <c r="C5021" s="66" t="s">
        <v>137</v>
      </c>
      <c r="D5021" s="67">
        <v>3027577.23</v>
      </c>
      <c r="E5021" s="66">
        <v>0.56787028716662102</v>
      </c>
      <c r="F5021" s="67">
        <v>1719271.15101922</v>
      </c>
      <c r="G5021" s="66" t="s">
        <v>106</v>
      </c>
      <c r="H5021" s="68">
        <v>0.28774625786116698</v>
      </c>
      <c r="I5021" s="87">
        <v>494713.83995444298</v>
      </c>
      <c r="J5021" s="69" t="str">
        <f>_xlfn.XLOOKUP(SimpleBB[[#This Row],[customer_code]],'Input  - indicative charges'!$B$13:$B$69,'Input  - indicative charges'!$E$13:$E$69)</f>
        <v>Upper North Island distributor</v>
      </c>
      <c r="K5021" s="70">
        <f t="shared" si="78"/>
        <v>457339.96055647667</v>
      </c>
    </row>
    <row r="5022" spans="1:11" x14ac:dyDescent="0.25">
      <c r="A5022" s="65">
        <v>44621</v>
      </c>
      <c r="B5022" s="66" t="s">
        <v>142</v>
      </c>
      <c r="C5022" s="66" t="s">
        <v>137</v>
      </c>
      <c r="D5022" s="67">
        <v>3027577.23</v>
      </c>
      <c r="E5022" s="66">
        <v>0.56787028716662102</v>
      </c>
      <c r="F5022" s="67">
        <v>1719271.15101922</v>
      </c>
      <c r="G5022" s="66" t="s">
        <v>108</v>
      </c>
      <c r="H5022" s="68">
        <v>7.8882089500741399E-3</v>
      </c>
      <c r="I5022" s="87">
        <v>13561.9700810741</v>
      </c>
      <c r="J5022" s="69" t="str">
        <f>_xlfn.XLOOKUP(SimpleBB[[#This Row],[customer_code]],'Input  - indicative charges'!$B$13:$B$69,'Input  - indicative charges'!$E$13:$E$69)</f>
        <v>Lower North Island distributor</v>
      </c>
      <c r="K5022" s="70">
        <f t="shared" si="78"/>
        <v>12537.411248728584</v>
      </c>
    </row>
    <row r="5023" spans="1:11" x14ac:dyDescent="0.25">
      <c r="A5023" s="65">
        <v>44621</v>
      </c>
      <c r="B5023" s="66" t="s">
        <v>142</v>
      </c>
      <c r="C5023" s="66" t="s">
        <v>137</v>
      </c>
      <c r="D5023" s="67">
        <v>3027577.23</v>
      </c>
      <c r="E5023" s="66">
        <v>0.56787028716662102</v>
      </c>
      <c r="F5023" s="67">
        <v>1719271.15101922</v>
      </c>
      <c r="G5023" s="66" t="s">
        <v>110</v>
      </c>
      <c r="H5023" s="68">
        <v>3.4694518253102998E-4</v>
      </c>
      <c r="I5023" s="87">
        <v>596.49284331069998</v>
      </c>
      <c r="J5023" s="69" t="str">
        <f>_xlfn.XLOOKUP(SimpleBB[[#This Row],[customer_code]],'Input  - indicative charges'!$B$13:$B$69,'Input  - indicative charges'!$E$13:$E$69)</f>
        <v>Lower South Island distributor</v>
      </c>
      <c r="K5023" s="70">
        <f t="shared" si="78"/>
        <v>551.42992049112206</v>
      </c>
    </row>
    <row r="5024" spans="1:11" x14ac:dyDescent="0.25">
      <c r="A5024" s="65">
        <v>44621</v>
      </c>
      <c r="B5024" s="66" t="s">
        <v>142</v>
      </c>
      <c r="C5024" s="66" t="s">
        <v>137</v>
      </c>
      <c r="D5024" s="67">
        <v>3027577.23</v>
      </c>
      <c r="E5024" s="66">
        <v>0.56787028716662102</v>
      </c>
      <c r="F5024" s="67">
        <v>1719271.15101922</v>
      </c>
      <c r="G5024" s="66" t="s">
        <v>112</v>
      </c>
      <c r="H5024" s="68">
        <v>6.8219566093296602E-3</v>
      </c>
      <c r="I5024" s="87">
        <v>11728.793191925401</v>
      </c>
      <c r="J5024" s="69" t="str">
        <f>_xlfn.XLOOKUP(SimpleBB[[#This Row],[customer_code]],'Input  - indicative charges'!$B$13:$B$69,'Input  - indicative charges'!$E$13:$E$69)</f>
        <v>North Island generation</v>
      </c>
      <c r="K5024" s="70">
        <f t="shared" si="78"/>
        <v>10842.72438439199</v>
      </c>
    </row>
    <row r="5025" spans="1:11" x14ac:dyDescent="0.25">
      <c r="A5025" s="65">
        <v>44621</v>
      </c>
      <c r="B5025" s="66" t="s">
        <v>142</v>
      </c>
      <c r="C5025" s="66" t="s">
        <v>137</v>
      </c>
      <c r="D5025" s="67">
        <v>3027577.23</v>
      </c>
      <c r="E5025" s="66">
        <v>0.56787028716662102</v>
      </c>
      <c r="F5025" s="67">
        <v>1719271.15101922</v>
      </c>
      <c r="G5025" s="66" t="s">
        <v>114</v>
      </c>
      <c r="H5025" s="68">
        <v>3.2606026206869601E-2</v>
      </c>
      <c r="I5025" s="87">
        <v>56058.600206847703</v>
      </c>
      <c r="J5025" s="69" t="str">
        <f>_xlfn.XLOOKUP(SimpleBB[[#This Row],[customer_code]],'Input  - indicative charges'!$B$13:$B$69,'Input  - indicative charges'!$E$13:$E$69)</f>
        <v>Lower North Island distributor</v>
      </c>
      <c r="K5025" s="70">
        <f t="shared" si="78"/>
        <v>51823.571400007633</v>
      </c>
    </row>
    <row r="5026" spans="1:11" x14ac:dyDescent="0.25">
      <c r="A5026" s="65">
        <v>44621</v>
      </c>
      <c r="B5026" s="66" t="s">
        <v>142</v>
      </c>
      <c r="C5026" s="66" t="s">
        <v>137</v>
      </c>
      <c r="D5026" s="67">
        <v>3027577.23</v>
      </c>
      <c r="E5026" s="66">
        <v>0.56787028716662102</v>
      </c>
      <c r="F5026" s="67">
        <v>1719271.15101922</v>
      </c>
      <c r="G5026" s="66" t="s">
        <v>116</v>
      </c>
      <c r="H5026" s="68">
        <v>7.6757520293303204E-3</v>
      </c>
      <c r="I5026" s="87">
        <v>13196.6990264049</v>
      </c>
      <c r="J5026" s="69" t="str">
        <f>_xlfn.XLOOKUP(SimpleBB[[#This Row],[customer_code]],'Input  - indicative charges'!$B$13:$B$69,'Input  - indicative charges'!$E$13:$E$69)</f>
        <v>Major Industrial</v>
      </c>
      <c r="K5026" s="70">
        <f t="shared" si="78"/>
        <v>12199.73512923652</v>
      </c>
    </row>
    <row r="5027" spans="1:11" x14ac:dyDescent="0.25">
      <c r="A5027" s="65">
        <v>44621</v>
      </c>
      <c r="B5027" s="66" t="s">
        <v>142</v>
      </c>
      <c r="C5027" s="66" t="s">
        <v>137</v>
      </c>
      <c r="D5027" s="67">
        <v>3027577.23</v>
      </c>
      <c r="E5027" s="66">
        <v>0.56787028716662102</v>
      </c>
      <c r="F5027" s="67">
        <v>1719271.15101922</v>
      </c>
      <c r="G5027" s="66" t="s">
        <v>118</v>
      </c>
      <c r="H5027" s="68">
        <v>1.44759720231798E-4</v>
      </c>
      <c r="I5027" s="87">
        <v>248.881210824146</v>
      </c>
      <c r="J5027" s="69" t="str">
        <f>_xlfn.XLOOKUP(SimpleBB[[#This Row],[customer_code]],'Input  - indicative charges'!$B$13:$B$69,'Input  - indicative charges'!$E$13:$E$69)</f>
        <v>Upper South Island distributor</v>
      </c>
      <c r="K5027" s="70">
        <f t="shared" si="78"/>
        <v>230.07911634743189</v>
      </c>
    </row>
    <row r="5028" spans="1:11" x14ac:dyDescent="0.25">
      <c r="A5028" s="65">
        <v>44621</v>
      </c>
      <c r="B5028" s="66" t="s">
        <v>142</v>
      </c>
      <c r="C5028" s="66" t="s">
        <v>137</v>
      </c>
      <c r="D5028" s="67">
        <v>3027577.23</v>
      </c>
      <c r="E5028" s="66">
        <v>0.56787028716662102</v>
      </c>
      <c r="F5028" s="67">
        <v>1719271.15101922</v>
      </c>
      <c r="G5028" s="66" t="s">
        <v>120</v>
      </c>
      <c r="H5028" s="68">
        <v>5.0919689726325696E-3</v>
      </c>
      <c r="I5028" s="87">
        <v>8754.4753565321898</v>
      </c>
      <c r="J5028" s="69" t="str">
        <f>_xlfn.XLOOKUP(SimpleBB[[#This Row],[customer_code]],'Input  - indicative charges'!$B$13:$B$69,'Input  - indicative charges'!$E$13:$E$69)</f>
        <v>Lower North Island distributor</v>
      </c>
      <c r="K5028" s="70">
        <f t="shared" si="78"/>
        <v>8093.1057328369398</v>
      </c>
    </row>
    <row r="5029" spans="1:11" x14ac:dyDescent="0.25">
      <c r="A5029" s="65">
        <v>44621</v>
      </c>
      <c r="B5029" s="66" t="s">
        <v>142</v>
      </c>
      <c r="C5029" s="66" t="s">
        <v>137</v>
      </c>
      <c r="D5029" s="67">
        <v>3027577.23</v>
      </c>
      <c r="E5029" s="66">
        <v>0.56787028716662102</v>
      </c>
      <c r="F5029" s="67">
        <v>1719271.15101922</v>
      </c>
      <c r="G5029" s="66" t="s">
        <v>241</v>
      </c>
      <c r="H5029" s="68">
        <v>7.5165719332782096E-4</v>
      </c>
      <c r="I5029" s="87">
        <v>1292.3025279445999</v>
      </c>
      <c r="J5029" s="69" t="str">
        <f>_xlfn.XLOOKUP(SimpleBB[[#This Row],[customer_code]],'Input  - indicative charges'!$B$13:$B$69,'Input  - indicative charges'!$E$13:$E$69)</f>
        <v>North Island generation</v>
      </c>
      <c r="K5029" s="70">
        <f t="shared" si="78"/>
        <v>1194.6736465097565</v>
      </c>
    </row>
    <row r="5030" spans="1:11" x14ac:dyDescent="0.25">
      <c r="A5030" s="65">
        <v>44287</v>
      </c>
      <c r="B5030" s="66" t="s">
        <v>143</v>
      </c>
      <c r="C5030" s="66" t="s">
        <v>137</v>
      </c>
      <c r="D5030" s="67">
        <v>3241441.35</v>
      </c>
      <c r="E5030" s="66">
        <v>0.20369999999999999</v>
      </c>
      <c r="F5030" s="67">
        <v>660281.60299499996</v>
      </c>
      <c r="G5030" s="66" t="s">
        <v>8</v>
      </c>
      <c r="H5030" s="68">
        <v>9.2188621126246002E-3</v>
      </c>
      <c r="I5030" s="87">
        <v>6087.0450535136397</v>
      </c>
      <c r="J5030" s="69" t="str">
        <f>_xlfn.XLOOKUP(SimpleBB[[#This Row],[customer_code]],'Input  - indicative charges'!$B$13:$B$69,'Input  - indicative charges'!$E$13:$E$69)</f>
        <v>Lower South Island distributor</v>
      </c>
      <c r="K5030" s="70">
        <f t="shared" si="78"/>
        <v>5627.1903469201152</v>
      </c>
    </row>
    <row r="5031" spans="1:11" x14ac:dyDescent="0.25">
      <c r="A5031" s="65">
        <v>44287</v>
      </c>
      <c r="B5031" s="66" t="s">
        <v>143</v>
      </c>
      <c r="C5031" s="66" t="s">
        <v>137</v>
      </c>
      <c r="D5031" s="67">
        <v>3241441.35</v>
      </c>
      <c r="E5031" s="66">
        <v>0.20369999999999999</v>
      </c>
      <c r="F5031" s="67">
        <v>660281.60299499996</v>
      </c>
      <c r="G5031" s="66" t="s">
        <v>10</v>
      </c>
      <c r="H5031" s="68">
        <v>4.2758953460536597E-4</v>
      </c>
      <c r="I5031" s="87">
        <v>282.32950333311697</v>
      </c>
      <c r="J5031" s="69" t="str">
        <f>_xlfn.XLOOKUP(SimpleBB[[#This Row],[customer_code]],'Input  - indicative charges'!$B$13:$B$69,'Input  - indicative charges'!$E$13:$E$69)</f>
        <v>Upper South Island distributor</v>
      </c>
      <c r="K5031" s="70">
        <f t="shared" si="78"/>
        <v>261.00050875913996</v>
      </c>
    </row>
    <row r="5032" spans="1:11" x14ac:dyDescent="0.25">
      <c r="A5032" s="65">
        <v>44287</v>
      </c>
      <c r="B5032" s="66" t="s">
        <v>143</v>
      </c>
      <c r="C5032" s="66" t="s">
        <v>137</v>
      </c>
      <c r="D5032" s="67">
        <v>3241441.35</v>
      </c>
      <c r="E5032" s="66">
        <v>0.20369999999999999</v>
      </c>
      <c r="F5032" s="67">
        <v>660281.60299499996</v>
      </c>
      <c r="G5032" s="66" t="s">
        <v>12</v>
      </c>
      <c r="H5032" s="68">
        <v>1.2243052350301701E-4</v>
      </c>
      <c r="I5032" s="87">
        <v>80.838622314089406</v>
      </c>
      <c r="J5032" s="69" t="str">
        <f>_xlfn.XLOOKUP(SimpleBB[[#This Row],[customer_code]],'Input  - indicative charges'!$B$13:$B$69,'Input  - indicative charges'!$E$13:$E$69)</f>
        <v>Lower North Island distributor</v>
      </c>
      <c r="K5032" s="70">
        <f t="shared" si="78"/>
        <v>74.731550554498554</v>
      </c>
    </row>
    <row r="5033" spans="1:11" x14ac:dyDescent="0.25">
      <c r="A5033" s="65">
        <v>44287</v>
      </c>
      <c r="B5033" s="66" t="s">
        <v>143</v>
      </c>
      <c r="C5033" s="66" t="s">
        <v>137</v>
      </c>
      <c r="D5033" s="67">
        <v>3241441.35</v>
      </c>
      <c r="E5033" s="66">
        <v>0.20369999999999999</v>
      </c>
      <c r="F5033" s="67">
        <v>660281.60299499996</v>
      </c>
      <c r="G5033" s="66" t="s">
        <v>14</v>
      </c>
      <c r="H5033" s="68">
        <v>9.2459343875640298E-4</v>
      </c>
      <c r="I5033" s="87">
        <v>610.49203786073701</v>
      </c>
      <c r="J5033" s="69" t="str">
        <f>_xlfn.XLOOKUP(SimpleBB[[#This Row],[customer_code]],'Input  - indicative charges'!$B$13:$B$69,'Input  - indicative charges'!$E$13:$E$69)</f>
        <v>Upper North Island distributor</v>
      </c>
      <c r="K5033" s="70">
        <f t="shared" si="78"/>
        <v>564.37152544789046</v>
      </c>
    </row>
    <row r="5034" spans="1:11" x14ac:dyDescent="0.25">
      <c r="A5034" s="65">
        <v>44287</v>
      </c>
      <c r="B5034" s="66" t="s">
        <v>143</v>
      </c>
      <c r="C5034" s="66" t="s">
        <v>137</v>
      </c>
      <c r="D5034" s="67">
        <v>3241441.35</v>
      </c>
      <c r="E5034" s="66">
        <v>0.20369999999999999</v>
      </c>
      <c r="F5034" s="67">
        <v>660281.60299499996</v>
      </c>
      <c r="G5034" s="66" t="s">
        <v>16</v>
      </c>
      <c r="H5034" s="68">
        <v>0.10634509394297501</v>
      </c>
      <c r="I5034" s="87">
        <v>70217.709099321495</v>
      </c>
      <c r="J5034" s="69" t="str">
        <f>_xlfn.XLOOKUP(SimpleBB[[#This Row],[customer_code]],'Input  - indicative charges'!$B$13:$B$69,'Input  - indicative charges'!$E$13:$E$69)</f>
        <v>South Island generation</v>
      </c>
      <c r="K5034" s="70">
        <f t="shared" si="78"/>
        <v>64913.009736713837</v>
      </c>
    </row>
    <row r="5035" spans="1:11" x14ac:dyDescent="0.25">
      <c r="A5035" s="65">
        <v>44287</v>
      </c>
      <c r="B5035" s="66" t="s">
        <v>143</v>
      </c>
      <c r="C5035" s="66" t="s">
        <v>137</v>
      </c>
      <c r="D5035" s="67">
        <v>3241441.35</v>
      </c>
      <c r="E5035" s="66">
        <v>0.20369999999999999</v>
      </c>
      <c r="F5035" s="67">
        <v>660281.60299499996</v>
      </c>
      <c r="G5035" s="66" t="s">
        <v>19</v>
      </c>
      <c r="H5035" s="68">
        <v>5.9308824454250002E-2</v>
      </c>
      <c r="I5035" s="87">
        <v>39160.525682401203</v>
      </c>
      <c r="J5035" s="69" t="str">
        <f>_xlfn.XLOOKUP(SimpleBB[[#This Row],[customer_code]],'Input  - indicative charges'!$B$13:$B$69,'Input  - indicative charges'!$E$13:$E$69)</f>
        <v>Lower South Island distributor</v>
      </c>
      <c r="K5035" s="70">
        <f t="shared" si="78"/>
        <v>36202.086589308914</v>
      </c>
    </row>
    <row r="5036" spans="1:11" x14ac:dyDescent="0.25">
      <c r="A5036" s="65">
        <v>44287</v>
      </c>
      <c r="B5036" s="66" t="s">
        <v>143</v>
      </c>
      <c r="C5036" s="66" t="s">
        <v>137</v>
      </c>
      <c r="D5036" s="67">
        <v>3241441.35</v>
      </c>
      <c r="E5036" s="66">
        <v>0.20369999999999999</v>
      </c>
      <c r="F5036" s="67">
        <v>660281.60299499996</v>
      </c>
      <c r="G5036" s="66" t="s">
        <v>21</v>
      </c>
      <c r="H5036" s="68">
        <v>6.8596460158660199E-3</v>
      </c>
      <c r="I5036" s="87">
        <v>4529.2980673342799</v>
      </c>
      <c r="J5036" s="69" t="str">
        <f>_xlfn.XLOOKUP(SimpleBB[[#This Row],[customer_code]],'Input  - indicative charges'!$B$13:$B$69,'Input  - indicative charges'!$E$13:$E$69)</f>
        <v>Upper South Island distributor</v>
      </c>
      <c r="K5036" s="70">
        <f t="shared" si="78"/>
        <v>4187.1256313628473</v>
      </c>
    </row>
    <row r="5037" spans="1:11" x14ac:dyDescent="0.25">
      <c r="A5037" s="65">
        <v>44287</v>
      </c>
      <c r="B5037" s="66" t="s">
        <v>143</v>
      </c>
      <c r="C5037" s="66" t="s">
        <v>137</v>
      </c>
      <c r="D5037" s="67">
        <v>3241441.35</v>
      </c>
      <c r="E5037" s="66">
        <v>0.20369999999999999</v>
      </c>
      <c r="F5037" s="67">
        <v>660281.60299499996</v>
      </c>
      <c r="G5037" s="66" t="s">
        <v>23</v>
      </c>
      <c r="H5037" s="68">
        <v>3.8892456609575601E-4</v>
      </c>
      <c r="I5037" s="87">
        <v>256.79973594583998</v>
      </c>
      <c r="J5037" s="69" t="str">
        <f>_xlfn.XLOOKUP(SimpleBB[[#This Row],[customer_code]],'Input  - indicative charges'!$B$13:$B$69,'Input  - indicative charges'!$E$13:$E$69)</f>
        <v>Lower North Island distributor</v>
      </c>
      <c r="K5037" s="70">
        <f t="shared" si="78"/>
        <v>237.39942492653793</v>
      </c>
    </row>
    <row r="5038" spans="1:11" x14ac:dyDescent="0.25">
      <c r="A5038" s="65">
        <v>44287</v>
      </c>
      <c r="B5038" s="66" t="s">
        <v>143</v>
      </c>
      <c r="C5038" s="66" t="s">
        <v>137</v>
      </c>
      <c r="D5038" s="67">
        <v>3241441.35</v>
      </c>
      <c r="E5038" s="66">
        <v>0.20369999999999999</v>
      </c>
      <c r="F5038" s="67">
        <v>660281.60299499996</v>
      </c>
      <c r="G5038" s="66" t="s">
        <v>25</v>
      </c>
      <c r="H5038" s="68">
        <v>3.1851336716087601E-3</v>
      </c>
      <c r="I5038" s="87">
        <v>2103.0851664431798</v>
      </c>
      <c r="J5038" s="69" t="str">
        <f>_xlfn.XLOOKUP(SimpleBB[[#This Row],[customer_code]],'Input  - indicative charges'!$B$13:$B$69,'Input  - indicative charges'!$E$13:$E$69)</f>
        <v>North Island generation</v>
      </c>
      <c r="K5038" s="70">
        <f t="shared" si="78"/>
        <v>1944.204526715095</v>
      </c>
    </row>
    <row r="5039" spans="1:11" x14ac:dyDescent="0.25">
      <c r="A5039" s="65">
        <v>44287</v>
      </c>
      <c r="B5039" s="66" t="s">
        <v>143</v>
      </c>
      <c r="C5039" s="66" t="s">
        <v>137</v>
      </c>
      <c r="D5039" s="67">
        <v>3241441.35</v>
      </c>
      <c r="E5039" s="66">
        <v>0.20369999999999999</v>
      </c>
      <c r="F5039" s="67">
        <v>660281.60299499996</v>
      </c>
      <c r="G5039" s="66" t="s">
        <v>27</v>
      </c>
      <c r="H5039" s="68">
        <v>7.0825069321550096E-4</v>
      </c>
      <c r="I5039" s="87">
        <v>467.64490303865102</v>
      </c>
      <c r="J5039" s="69" t="str">
        <f>_xlfn.XLOOKUP(SimpleBB[[#This Row],[customer_code]],'Input  - indicative charges'!$B$13:$B$69,'Input  - indicative charges'!$E$13:$E$69)</f>
        <v>Lower North Island distributor</v>
      </c>
      <c r="K5039" s="70">
        <f t="shared" si="78"/>
        <v>432.31598600481652</v>
      </c>
    </row>
    <row r="5040" spans="1:11" x14ac:dyDescent="0.25">
      <c r="A5040" s="65">
        <v>44287</v>
      </c>
      <c r="B5040" s="66" t="s">
        <v>143</v>
      </c>
      <c r="C5040" s="66" t="s">
        <v>137</v>
      </c>
      <c r="D5040" s="67">
        <v>3241441.35</v>
      </c>
      <c r="E5040" s="66">
        <v>0.20369999999999999</v>
      </c>
      <c r="F5040" s="67">
        <v>660281.60299499996</v>
      </c>
      <c r="G5040" s="66" t="s">
        <v>29</v>
      </c>
      <c r="H5040" s="68">
        <v>7.5426100823735697E-4</v>
      </c>
      <c r="I5040" s="87">
        <v>498.024667595587</v>
      </c>
      <c r="J5040" s="69" t="str">
        <f>_xlfn.XLOOKUP(SimpleBB[[#This Row],[customer_code]],'Input  - indicative charges'!$B$13:$B$69,'Input  - indicative charges'!$E$13:$E$69)</f>
        <v>Lower North Island distributor</v>
      </c>
      <c r="K5040" s="70">
        <f t="shared" si="78"/>
        <v>460.40066688915078</v>
      </c>
    </row>
    <row r="5041" spans="1:11" x14ac:dyDescent="0.25">
      <c r="A5041" s="65">
        <v>44287</v>
      </c>
      <c r="B5041" s="66" t="s">
        <v>143</v>
      </c>
      <c r="C5041" s="66" t="s">
        <v>137</v>
      </c>
      <c r="D5041" s="67">
        <v>3241441.35</v>
      </c>
      <c r="E5041" s="66">
        <v>0.20369999999999999</v>
      </c>
      <c r="F5041" s="67">
        <v>660281.60299499996</v>
      </c>
      <c r="G5041" s="66" t="s">
        <v>31</v>
      </c>
      <c r="H5041" s="68">
        <v>1.8414991727260301E-6</v>
      </c>
      <c r="I5041" s="87">
        <v>1.21590802568151</v>
      </c>
      <c r="J5041" s="69" t="str">
        <f>_xlfn.XLOOKUP(SimpleBB[[#This Row],[customer_code]],'Input  - indicative charges'!$B$13:$B$69,'Input  - indicative charges'!$E$13:$E$69)</f>
        <v>Major Industrial</v>
      </c>
      <c r="K5041" s="70">
        <f t="shared" si="78"/>
        <v>1.1240504784679031</v>
      </c>
    </row>
    <row r="5042" spans="1:11" x14ac:dyDescent="0.25">
      <c r="A5042" s="65">
        <v>44287</v>
      </c>
      <c r="B5042" s="66" t="s">
        <v>143</v>
      </c>
      <c r="C5042" s="66" t="s">
        <v>137</v>
      </c>
      <c r="D5042" s="67">
        <v>3241441.35</v>
      </c>
      <c r="E5042" s="66">
        <v>0.20369999999999999</v>
      </c>
      <c r="F5042" s="67">
        <v>660281.60299499996</v>
      </c>
      <c r="G5042" s="66" t="s">
        <v>34</v>
      </c>
      <c r="H5042" s="68">
        <v>6.5537326938050694E-5</v>
      </c>
      <c r="I5042" s="87">
        <v>43.273091286663501</v>
      </c>
      <c r="J5042" s="69" t="str">
        <f>_xlfn.XLOOKUP(SimpleBB[[#This Row],[customer_code]],'Input  - indicative charges'!$B$13:$B$69,'Input  - indicative charges'!$E$13:$E$69)</f>
        <v>Major Industrial</v>
      </c>
      <c r="K5042" s="70">
        <f t="shared" si="78"/>
        <v>40.003962420016308</v>
      </c>
    </row>
    <row r="5043" spans="1:11" x14ac:dyDescent="0.25">
      <c r="A5043" s="65">
        <v>44287</v>
      </c>
      <c r="B5043" s="66" t="s">
        <v>143</v>
      </c>
      <c r="C5043" s="66" t="s">
        <v>137</v>
      </c>
      <c r="D5043" s="67">
        <v>3241441.35</v>
      </c>
      <c r="E5043" s="66">
        <v>0.20369999999999999</v>
      </c>
      <c r="F5043" s="67">
        <v>660281.60299499996</v>
      </c>
      <c r="G5043" s="66" t="s">
        <v>36</v>
      </c>
      <c r="H5043" s="68">
        <v>4.2148728157898998E-3</v>
      </c>
      <c r="I5043" s="87">
        <v>2783.0029792298001</v>
      </c>
      <c r="J5043" s="69" t="str">
        <f>_xlfn.XLOOKUP(SimpleBB[[#This Row],[customer_code]],'Input  - indicative charges'!$B$13:$B$69,'Input  - indicative charges'!$E$13:$E$69)</f>
        <v>Upper South Island distributor</v>
      </c>
      <c r="K5043" s="70">
        <f t="shared" si="78"/>
        <v>2572.7569555497398</v>
      </c>
    </row>
    <row r="5044" spans="1:11" x14ac:dyDescent="0.25">
      <c r="A5044" s="65">
        <v>44287</v>
      </c>
      <c r="B5044" s="66" t="s">
        <v>143</v>
      </c>
      <c r="C5044" s="66" t="s">
        <v>137</v>
      </c>
      <c r="D5044" s="67">
        <v>3241441.35</v>
      </c>
      <c r="E5044" s="66">
        <v>0.20369999999999999</v>
      </c>
      <c r="F5044" s="67">
        <v>660281.60299499996</v>
      </c>
      <c r="G5044" s="66" t="s">
        <v>38</v>
      </c>
      <c r="H5044" s="68">
        <v>2.9087026741960601E-6</v>
      </c>
      <c r="I5044" s="87">
        <v>1.92056286435402</v>
      </c>
      <c r="J5044" s="69" t="str">
        <f>_xlfn.XLOOKUP(SimpleBB[[#This Row],[customer_code]],'Input  - indicative charges'!$B$13:$B$69,'Input  - indicative charges'!$E$13:$E$69)</f>
        <v>North Island generation</v>
      </c>
      <c r="K5044" s="70">
        <f t="shared" si="78"/>
        <v>1.7754711384480097</v>
      </c>
    </row>
    <row r="5045" spans="1:11" x14ac:dyDescent="0.25">
      <c r="A5045" s="65">
        <v>44287</v>
      </c>
      <c r="B5045" s="66" t="s">
        <v>143</v>
      </c>
      <c r="C5045" s="66" t="s">
        <v>137</v>
      </c>
      <c r="D5045" s="67">
        <v>3241441.35</v>
      </c>
      <c r="E5045" s="66">
        <v>0.20369999999999999</v>
      </c>
      <c r="F5045" s="67">
        <v>660281.60299499996</v>
      </c>
      <c r="G5045" s="66" t="s">
        <v>40</v>
      </c>
      <c r="H5045" s="68">
        <v>1.3527106043802099E-6</v>
      </c>
      <c r="I5045" s="87">
        <v>0.8931699262485</v>
      </c>
      <c r="J5045" s="69" t="str">
        <f>_xlfn.XLOOKUP(SimpleBB[[#This Row],[customer_code]],'Input  - indicative charges'!$B$13:$B$69,'Input  - indicative charges'!$E$13:$E$69)</f>
        <v>North Island generation</v>
      </c>
      <c r="K5045" s="70">
        <f t="shared" si="78"/>
        <v>0.82569410000402721</v>
      </c>
    </row>
    <row r="5046" spans="1:11" x14ac:dyDescent="0.25">
      <c r="A5046" s="65">
        <v>44287</v>
      </c>
      <c r="B5046" s="66" t="s">
        <v>143</v>
      </c>
      <c r="C5046" s="66" t="s">
        <v>137</v>
      </c>
      <c r="D5046" s="67">
        <v>3241441.35</v>
      </c>
      <c r="E5046" s="66">
        <v>0.20369999999999999</v>
      </c>
      <c r="F5046" s="67">
        <v>660281.60299499996</v>
      </c>
      <c r="G5046" s="66" t="s">
        <v>42</v>
      </c>
      <c r="H5046" s="68">
        <v>0.26020223558783001</v>
      </c>
      <c r="I5046" s="87">
        <v>171806.74921681499</v>
      </c>
      <c r="J5046" s="69" t="str">
        <f>_xlfn.XLOOKUP(SimpleBB[[#This Row],[customer_code]],'Input  - indicative charges'!$B$13:$B$69,'Input  - indicative charges'!$E$13:$E$69)</f>
        <v>South Island generation</v>
      </c>
      <c r="K5046" s="70">
        <f t="shared" si="78"/>
        <v>158827.35748284371</v>
      </c>
    </row>
    <row r="5047" spans="1:11" x14ac:dyDescent="0.25">
      <c r="A5047" s="65">
        <v>44287</v>
      </c>
      <c r="B5047" s="66" t="s">
        <v>143</v>
      </c>
      <c r="C5047" s="66" t="s">
        <v>137</v>
      </c>
      <c r="D5047" s="67">
        <v>3241441.35</v>
      </c>
      <c r="E5047" s="66">
        <v>0.20369999999999999</v>
      </c>
      <c r="F5047" s="67">
        <v>660281.60299499996</v>
      </c>
      <c r="G5047" s="66" t="s">
        <v>44</v>
      </c>
      <c r="H5047" s="68">
        <v>5.0662587510866702E-5</v>
      </c>
      <c r="I5047" s="87">
        <v>33.451574493549501</v>
      </c>
      <c r="J5047" s="69" t="str">
        <f>_xlfn.XLOOKUP(SimpleBB[[#This Row],[customer_code]],'Input  - indicative charges'!$B$13:$B$69,'Input  - indicative charges'!$E$13:$E$69)</f>
        <v>Major Industrial</v>
      </c>
      <c r="K5047" s="70">
        <f t="shared" si="78"/>
        <v>30.924426453969421</v>
      </c>
    </row>
    <row r="5048" spans="1:11" x14ac:dyDescent="0.25">
      <c r="A5048" s="65">
        <v>44287</v>
      </c>
      <c r="B5048" s="66" t="s">
        <v>143</v>
      </c>
      <c r="C5048" s="66" t="s">
        <v>137</v>
      </c>
      <c r="D5048" s="67">
        <v>3241441.35</v>
      </c>
      <c r="E5048" s="66">
        <v>0.20369999999999999</v>
      </c>
      <c r="F5048" s="67">
        <v>660281.60299499996</v>
      </c>
      <c r="G5048" s="66" t="s">
        <v>46</v>
      </c>
      <c r="H5048" s="68">
        <v>8.0620000437611403E-3</v>
      </c>
      <c r="I5048" s="87">
        <v>5323.1903122403601</v>
      </c>
      <c r="J5048" s="69" t="str">
        <f>_xlfn.XLOOKUP(SimpleBB[[#This Row],[customer_code]],'Input  - indicative charges'!$B$13:$B$69,'Input  - indicative charges'!$E$13:$E$69)</f>
        <v>Upper South Island distributor</v>
      </c>
      <c r="K5048" s="70">
        <f t="shared" si="78"/>
        <v>4921.0421274222144</v>
      </c>
    </row>
    <row r="5049" spans="1:11" x14ac:dyDescent="0.25">
      <c r="A5049" s="65">
        <v>44287</v>
      </c>
      <c r="B5049" s="66" t="s">
        <v>143</v>
      </c>
      <c r="C5049" s="66" t="s">
        <v>137</v>
      </c>
      <c r="D5049" s="67">
        <v>3241441.35</v>
      </c>
      <c r="E5049" s="66">
        <v>0.20369999999999999</v>
      </c>
      <c r="F5049" s="67">
        <v>660281.60299499996</v>
      </c>
      <c r="G5049" s="66" t="s">
        <v>48</v>
      </c>
      <c r="H5049" s="68">
        <v>5.5346862280207195E-4</v>
      </c>
      <c r="I5049" s="87">
        <v>365.44514947118699</v>
      </c>
      <c r="J5049" s="69" t="str">
        <f>_xlfn.XLOOKUP(SimpleBB[[#This Row],[customer_code]],'Input  - indicative charges'!$B$13:$B$69,'Input  - indicative charges'!$E$13:$E$69)</f>
        <v>North Island generation</v>
      </c>
      <c r="K5049" s="70">
        <f t="shared" si="78"/>
        <v>337.83706204803008</v>
      </c>
    </row>
    <row r="5050" spans="1:11" x14ac:dyDescent="0.25">
      <c r="A5050" s="65">
        <v>44287</v>
      </c>
      <c r="B5050" s="66" t="s">
        <v>143</v>
      </c>
      <c r="C5050" s="66" t="s">
        <v>137</v>
      </c>
      <c r="D5050" s="67">
        <v>3241441.35</v>
      </c>
      <c r="E5050" s="66">
        <v>0.20369999999999999</v>
      </c>
      <c r="F5050" s="67">
        <v>660281.60299499996</v>
      </c>
      <c r="G5050" s="66" t="s">
        <v>50</v>
      </c>
      <c r="H5050" s="68">
        <v>1.15984801325437E-4</v>
      </c>
      <c r="I5050" s="87">
        <v>76.582630542216194</v>
      </c>
      <c r="J5050" s="69" t="str">
        <f>_xlfn.XLOOKUP(SimpleBB[[#This Row],[customer_code]],'Input  - indicative charges'!$B$13:$B$69,'Input  - indicative charges'!$E$13:$E$69)</f>
        <v>North Island generation</v>
      </c>
      <c r="K5050" s="70">
        <f t="shared" si="78"/>
        <v>70.797083895436771</v>
      </c>
    </row>
    <row r="5051" spans="1:11" x14ac:dyDescent="0.25">
      <c r="A5051" s="65">
        <v>44287</v>
      </c>
      <c r="B5051" s="66" t="s">
        <v>143</v>
      </c>
      <c r="C5051" s="66" t="s">
        <v>137</v>
      </c>
      <c r="D5051" s="67">
        <v>3241441.35</v>
      </c>
      <c r="E5051" s="66">
        <v>0.20369999999999999</v>
      </c>
      <c r="F5051" s="67">
        <v>660281.60299499996</v>
      </c>
      <c r="G5051" s="66" t="s">
        <v>52</v>
      </c>
      <c r="H5051" s="68">
        <v>2.3214043204364799E-4</v>
      </c>
      <c r="I5051" s="87">
        <v>153.27805658973199</v>
      </c>
      <c r="J5051" s="69" t="str">
        <f>_xlfn.XLOOKUP(SimpleBB[[#This Row],[customer_code]],'Input  - indicative charges'!$B$13:$B$69,'Input  - indicative charges'!$E$13:$E$69)</f>
        <v>North Island generation</v>
      </c>
      <c r="K5051" s="70">
        <f t="shared" si="78"/>
        <v>141.69844199502643</v>
      </c>
    </row>
    <row r="5052" spans="1:11" x14ac:dyDescent="0.25">
      <c r="A5052" s="65">
        <v>44287</v>
      </c>
      <c r="B5052" s="66" t="s">
        <v>143</v>
      </c>
      <c r="C5052" s="66" t="s">
        <v>137</v>
      </c>
      <c r="D5052" s="67">
        <v>3241441.35</v>
      </c>
      <c r="E5052" s="66">
        <v>0.20369999999999999</v>
      </c>
      <c r="F5052" s="67">
        <v>660281.60299499996</v>
      </c>
      <c r="G5052" s="66" t="s">
        <v>54</v>
      </c>
      <c r="H5052" s="68">
        <v>7.2366988784084395E-4</v>
      </c>
      <c r="I5052" s="87">
        <v>477.82591358276397</v>
      </c>
      <c r="J5052" s="69" t="str">
        <f>_xlfn.XLOOKUP(SimpleBB[[#This Row],[customer_code]],'Input  - indicative charges'!$B$13:$B$69,'Input  - indicative charges'!$E$13:$E$69)</f>
        <v>Upper South Island distributor</v>
      </c>
      <c r="K5052" s="70">
        <f t="shared" si="78"/>
        <v>441.72785724152675</v>
      </c>
    </row>
    <row r="5053" spans="1:11" x14ac:dyDescent="0.25">
      <c r="A5053" s="65">
        <v>44287</v>
      </c>
      <c r="B5053" s="66" t="s">
        <v>143</v>
      </c>
      <c r="C5053" s="66" t="s">
        <v>137</v>
      </c>
      <c r="D5053" s="67">
        <v>3241441.35</v>
      </c>
      <c r="E5053" s="66">
        <v>0.20369999999999999</v>
      </c>
      <c r="F5053" s="67">
        <v>660281.60299499996</v>
      </c>
      <c r="G5053" s="66" t="s">
        <v>56</v>
      </c>
      <c r="H5053" s="68">
        <v>2.6535848192186301E-3</v>
      </c>
      <c r="I5053" s="87">
        <v>1752.11323811687</v>
      </c>
      <c r="J5053" s="69" t="str">
        <f>_xlfn.XLOOKUP(SimpleBB[[#This Row],[customer_code]],'Input  - indicative charges'!$B$13:$B$69,'Input  - indicative charges'!$E$13:$E$69)</f>
        <v>Upper North Island distributor</v>
      </c>
      <c r="K5053" s="70">
        <f t="shared" si="78"/>
        <v>1619.7472851874143</v>
      </c>
    </row>
    <row r="5054" spans="1:11" x14ac:dyDescent="0.25">
      <c r="A5054" s="65">
        <v>44287</v>
      </c>
      <c r="B5054" s="66" t="s">
        <v>143</v>
      </c>
      <c r="C5054" s="66" t="s">
        <v>137</v>
      </c>
      <c r="D5054" s="67">
        <v>3241441.35</v>
      </c>
      <c r="E5054" s="66">
        <v>0.20369999999999999</v>
      </c>
      <c r="F5054" s="67">
        <v>660281.60299499996</v>
      </c>
      <c r="G5054" s="66" t="s">
        <v>58</v>
      </c>
      <c r="H5054" s="68">
        <v>1.43170116551208E-4</v>
      </c>
      <c r="I5054" s="87">
        <v>94.532594057412894</v>
      </c>
      <c r="J5054" s="69" t="str">
        <f>_xlfn.XLOOKUP(SimpleBB[[#This Row],[customer_code]],'Input  - indicative charges'!$B$13:$B$69,'Input  - indicative charges'!$E$13:$E$69)</f>
        <v>North Island generation</v>
      </c>
      <c r="K5054" s="70">
        <f t="shared" si="78"/>
        <v>87.39099120715909</v>
      </c>
    </row>
    <row r="5055" spans="1:11" x14ac:dyDescent="0.25">
      <c r="A5055" s="65">
        <v>44287</v>
      </c>
      <c r="B5055" s="66" t="s">
        <v>143</v>
      </c>
      <c r="C5055" s="66" t="s">
        <v>137</v>
      </c>
      <c r="D5055" s="67">
        <v>3241441.35</v>
      </c>
      <c r="E5055" s="66">
        <v>0.20369999999999999</v>
      </c>
      <c r="F5055" s="67">
        <v>660281.60299499996</v>
      </c>
      <c r="G5055" s="66" t="s">
        <v>60</v>
      </c>
      <c r="H5055" s="68">
        <v>0.37519059157485402</v>
      </c>
      <c r="I5055" s="87">
        <v>247731.445233687</v>
      </c>
      <c r="J5055" s="69" t="str">
        <f>_xlfn.XLOOKUP(SimpleBB[[#This Row],[customer_code]],'Input  - indicative charges'!$B$13:$B$69,'Input  - indicative charges'!$E$13:$E$69)</f>
        <v>Major Industrial</v>
      </c>
      <c r="K5055" s="70">
        <f t="shared" si="78"/>
        <v>229016.21147733944</v>
      </c>
    </row>
    <row r="5056" spans="1:11" x14ac:dyDescent="0.25">
      <c r="A5056" s="65">
        <v>44287</v>
      </c>
      <c r="B5056" s="66" t="s">
        <v>143</v>
      </c>
      <c r="C5056" s="66" t="s">
        <v>137</v>
      </c>
      <c r="D5056" s="67">
        <v>3241441.35</v>
      </c>
      <c r="E5056" s="66">
        <v>0.20369999999999999</v>
      </c>
      <c r="F5056" s="67">
        <v>660281.60299499996</v>
      </c>
      <c r="G5056" s="66" t="s">
        <v>62</v>
      </c>
      <c r="H5056" s="68">
        <v>1.0091288271027699E-3</v>
      </c>
      <c r="I5056" s="87">
        <v>666.30919958788297</v>
      </c>
      <c r="J5056" s="69" t="str">
        <f>_xlfn.XLOOKUP(SimpleBB[[#This Row],[customer_code]],'Input  - indicative charges'!$B$13:$B$69,'Input  - indicative charges'!$E$13:$E$69)</f>
        <v>Major Industrial</v>
      </c>
      <c r="K5056" s="70">
        <f t="shared" si="78"/>
        <v>615.97189819068285</v>
      </c>
    </row>
    <row r="5057" spans="1:11" x14ac:dyDescent="0.25">
      <c r="A5057" s="65">
        <v>44287</v>
      </c>
      <c r="B5057" s="66" t="s">
        <v>143</v>
      </c>
      <c r="C5057" s="66" t="s">
        <v>137</v>
      </c>
      <c r="D5057" s="67">
        <v>3241441.35</v>
      </c>
      <c r="E5057" s="66">
        <v>0.20369999999999999</v>
      </c>
      <c r="F5057" s="67">
        <v>660281.60299499996</v>
      </c>
      <c r="G5057" s="66" t="s">
        <v>64</v>
      </c>
      <c r="H5057" s="68">
        <v>5.3909469323167801E-5</v>
      </c>
      <c r="I5057" s="87">
        <v>35.595430821310998</v>
      </c>
      <c r="J5057" s="69" t="str">
        <f>_xlfn.XLOOKUP(SimpleBB[[#This Row],[customer_code]],'Input  - indicative charges'!$B$13:$B$69,'Input  - indicative charges'!$E$13:$E$69)</f>
        <v>Major Industrial</v>
      </c>
      <c r="K5057" s="70">
        <f t="shared" si="78"/>
        <v>32.906322025088848</v>
      </c>
    </row>
    <row r="5058" spans="1:11" x14ac:dyDescent="0.25">
      <c r="A5058" s="65">
        <v>44287</v>
      </c>
      <c r="B5058" s="66" t="s">
        <v>143</v>
      </c>
      <c r="C5058" s="66" t="s">
        <v>137</v>
      </c>
      <c r="D5058" s="67">
        <v>3241441.35</v>
      </c>
      <c r="E5058" s="66">
        <v>0.20369999999999999</v>
      </c>
      <c r="F5058" s="67">
        <v>660281.60299499996</v>
      </c>
      <c r="G5058" s="66" t="s">
        <v>66</v>
      </c>
      <c r="H5058" s="68">
        <v>4.3346347764481402E-2</v>
      </c>
      <c r="I5058" s="87">
        <v>28620.795985910499</v>
      </c>
      <c r="J5058" s="69" t="str">
        <f>_xlfn.XLOOKUP(SimpleBB[[#This Row],[customer_code]],'Input  - indicative charges'!$B$13:$B$69,'Input  - indicative charges'!$E$13:$E$69)</f>
        <v>Upper South Island distributor</v>
      </c>
      <c r="K5058" s="70">
        <f t="shared" si="78"/>
        <v>26458.596162372673</v>
      </c>
    </row>
    <row r="5059" spans="1:11" x14ac:dyDescent="0.25">
      <c r="A5059" s="65">
        <v>44287</v>
      </c>
      <c r="B5059" s="66" t="s">
        <v>143</v>
      </c>
      <c r="C5059" s="66" t="s">
        <v>137</v>
      </c>
      <c r="D5059" s="67">
        <v>3241441.35</v>
      </c>
      <c r="E5059" s="66">
        <v>0.20369999999999999</v>
      </c>
      <c r="F5059" s="67">
        <v>660281.60299499996</v>
      </c>
      <c r="G5059" s="66" t="s">
        <v>68</v>
      </c>
      <c r="H5059" s="68">
        <v>1.0077363896798201E-3</v>
      </c>
      <c r="I5059" s="87">
        <v>665.38979877418797</v>
      </c>
      <c r="J5059" s="69" t="str">
        <f>_xlfn.XLOOKUP(SimpleBB[[#This Row],[customer_code]],'Input  - indicative charges'!$B$13:$B$69,'Input  - indicative charges'!$E$13:$E$69)</f>
        <v>Major Industrial</v>
      </c>
      <c r="K5059" s="70">
        <f t="shared" si="78"/>
        <v>615.12195485392567</v>
      </c>
    </row>
    <row r="5060" spans="1:11" x14ac:dyDescent="0.25">
      <c r="A5060" s="65">
        <v>44287</v>
      </c>
      <c r="B5060" s="66" t="s">
        <v>143</v>
      </c>
      <c r="C5060" s="66" t="s">
        <v>137</v>
      </c>
      <c r="D5060" s="67">
        <v>3241441.35</v>
      </c>
      <c r="E5060" s="66">
        <v>0.20369999999999999</v>
      </c>
      <c r="F5060" s="67">
        <v>660281.60299499996</v>
      </c>
      <c r="G5060" s="66" t="s">
        <v>70</v>
      </c>
      <c r="H5060" s="68">
        <v>4.9695844391775996E-3</v>
      </c>
      <c r="I5060" s="87">
        <v>3281.3251797191901</v>
      </c>
      <c r="J5060" s="69" t="str">
        <f>_xlfn.XLOOKUP(SimpleBB[[#This Row],[customer_code]],'Input  - indicative charges'!$B$13:$B$69,'Input  - indicative charges'!$E$13:$E$69)</f>
        <v>Lower North Island distributor</v>
      </c>
      <c r="K5060" s="70">
        <f t="shared" si="78"/>
        <v>3033.4326777757869</v>
      </c>
    </row>
    <row r="5061" spans="1:11" x14ac:dyDescent="0.25">
      <c r="A5061" s="65">
        <v>44287</v>
      </c>
      <c r="B5061" s="66" t="s">
        <v>143</v>
      </c>
      <c r="C5061" s="66" t="s">
        <v>137</v>
      </c>
      <c r="D5061" s="67">
        <v>3241441.35</v>
      </c>
      <c r="E5061" s="66">
        <v>0.20369999999999999</v>
      </c>
      <c r="F5061" s="67">
        <v>660281.60299499996</v>
      </c>
      <c r="G5061" s="66" t="s">
        <v>72</v>
      </c>
      <c r="H5061" s="68">
        <v>6.0793139182015003E-2</v>
      </c>
      <c r="I5061" s="87">
        <v>40140.591390198999</v>
      </c>
      <c r="J5061" s="69" t="str">
        <f>_xlfn.XLOOKUP(SimpleBB[[#This Row],[customer_code]],'Input  - indicative charges'!$B$13:$B$69,'Input  - indicative charges'!$E$13:$E$69)</f>
        <v>Lower South Island distributor</v>
      </c>
      <c r="K5061" s="70">
        <f t="shared" si="78"/>
        <v>37108.111802163839</v>
      </c>
    </row>
    <row r="5062" spans="1:11" x14ac:dyDescent="0.25">
      <c r="A5062" s="65">
        <v>44287</v>
      </c>
      <c r="B5062" s="66" t="s">
        <v>143</v>
      </c>
      <c r="C5062" s="66" t="s">
        <v>137</v>
      </c>
      <c r="D5062" s="67">
        <v>3241441.35</v>
      </c>
      <c r="E5062" s="66">
        <v>0.20369999999999999</v>
      </c>
      <c r="F5062" s="67">
        <v>660281.60299499996</v>
      </c>
      <c r="G5062" s="66" t="s">
        <v>74</v>
      </c>
      <c r="H5062" s="68">
        <v>1.61831006453667E-3</v>
      </c>
      <c r="I5062" s="87">
        <v>1068.54036355521</v>
      </c>
      <c r="J5062" s="69" t="str">
        <f>_xlfn.XLOOKUP(SimpleBB[[#This Row],[customer_code]],'Input  - indicative charges'!$B$13:$B$69,'Input  - indicative charges'!$E$13:$E$69)</f>
        <v>Major Industrial</v>
      </c>
      <c r="K5062" s="70">
        <f t="shared" si="78"/>
        <v>987.81592155647991</v>
      </c>
    </row>
    <row r="5063" spans="1:11" x14ac:dyDescent="0.25">
      <c r="A5063" s="65">
        <v>44287</v>
      </c>
      <c r="B5063" s="66" t="s">
        <v>143</v>
      </c>
      <c r="C5063" s="66" t="s">
        <v>137</v>
      </c>
      <c r="D5063" s="67">
        <v>3241441.35</v>
      </c>
      <c r="E5063" s="66">
        <v>0.20369999999999999</v>
      </c>
      <c r="F5063" s="67">
        <v>660281.60299499996</v>
      </c>
      <c r="G5063" s="66" t="s">
        <v>76</v>
      </c>
      <c r="H5063" s="68">
        <v>8.5627159323403698E-5</v>
      </c>
      <c r="I5063" s="87">
        <v>56.538038017965199</v>
      </c>
      <c r="J5063" s="69" t="str">
        <f>_xlfn.XLOOKUP(SimpleBB[[#This Row],[customer_code]],'Input  - indicative charges'!$B$13:$B$69,'Input  - indicative charges'!$E$13:$E$69)</f>
        <v>Lower North Island distributor</v>
      </c>
      <c r="K5063" s="70">
        <f t="shared" si="78"/>
        <v>52.266789381631007</v>
      </c>
    </row>
    <row r="5064" spans="1:11" x14ac:dyDescent="0.25">
      <c r="A5064" s="65">
        <v>44287</v>
      </c>
      <c r="B5064" s="66" t="s">
        <v>143</v>
      </c>
      <c r="C5064" s="66" t="s">
        <v>137</v>
      </c>
      <c r="D5064" s="67">
        <v>3241441.35</v>
      </c>
      <c r="E5064" s="66">
        <v>0.20369999999999999</v>
      </c>
      <c r="F5064" s="67">
        <v>660281.60299499996</v>
      </c>
      <c r="G5064" s="66" t="s">
        <v>78</v>
      </c>
      <c r="H5064" s="68">
        <v>4.0500379299335498E-6</v>
      </c>
      <c r="I5064" s="87">
        <v>2.6741655365670698</v>
      </c>
      <c r="J5064" s="69" t="str">
        <f>_xlfn.XLOOKUP(SimpleBB[[#This Row],[customer_code]],'Input  - indicative charges'!$B$13:$B$69,'Input  - indicative charges'!$E$13:$E$69)</f>
        <v>North Island generation</v>
      </c>
      <c r="K5064" s="70">
        <f t="shared" si="78"/>
        <v>2.4721417964124401</v>
      </c>
    </row>
    <row r="5065" spans="1:11" x14ac:dyDescent="0.25">
      <c r="A5065" s="65">
        <v>44287</v>
      </c>
      <c r="B5065" s="66" t="s">
        <v>143</v>
      </c>
      <c r="C5065" s="66" t="s">
        <v>137</v>
      </c>
      <c r="D5065" s="67">
        <v>3241441.35</v>
      </c>
      <c r="E5065" s="66">
        <v>0.20369999999999999</v>
      </c>
      <c r="F5065" s="67">
        <v>660281.60299499996</v>
      </c>
      <c r="G5065" s="66" t="s">
        <v>80</v>
      </c>
      <c r="H5065" s="68">
        <v>9.8014571575996798E-7</v>
      </c>
      <c r="I5065" s="87">
        <v>0.64717218437067303</v>
      </c>
      <c r="J5065" s="69" t="str">
        <f>_xlfn.XLOOKUP(SimpleBB[[#This Row],[customer_code]],'Input  - indicative charges'!$B$13:$B$69,'Input  - indicative charges'!$E$13:$E$69)</f>
        <v>Major Industrial</v>
      </c>
      <c r="K5065" s="70">
        <f t="shared" si="78"/>
        <v>0.5982806167310547</v>
      </c>
    </row>
    <row r="5066" spans="1:11" x14ac:dyDescent="0.25">
      <c r="A5066" s="65">
        <v>44287</v>
      </c>
      <c r="B5066" s="66" t="s">
        <v>143</v>
      </c>
      <c r="C5066" s="66" t="s">
        <v>137</v>
      </c>
      <c r="D5066" s="67">
        <v>3241441.35</v>
      </c>
      <c r="E5066" s="66">
        <v>0.20369999999999999</v>
      </c>
      <c r="F5066" s="67">
        <v>660281.60299499996</v>
      </c>
      <c r="G5066" s="66" t="s">
        <v>82</v>
      </c>
      <c r="H5066" s="68">
        <v>7.9304454324590303E-4</v>
      </c>
      <c r="I5066" s="87">
        <v>523.632722260842</v>
      </c>
      <c r="J5066" s="69" t="str">
        <f>_xlfn.XLOOKUP(SimpleBB[[#This Row],[customer_code]],'Input  - indicative charges'!$B$13:$B$69,'Input  - indicative charges'!$E$13:$E$69)</f>
        <v>Major Industrial</v>
      </c>
      <c r="K5066" s="70">
        <f t="shared" si="78"/>
        <v>484.07412367300452</v>
      </c>
    </row>
    <row r="5067" spans="1:11" x14ac:dyDescent="0.25">
      <c r="A5067" s="65">
        <v>44287</v>
      </c>
      <c r="B5067" s="66" t="s">
        <v>143</v>
      </c>
      <c r="C5067" s="66" t="s">
        <v>137</v>
      </c>
      <c r="D5067" s="67">
        <v>3241441.35</v>
      </c>
      <c r="E5067" s="66">
        <v>0.20369999999999999</v>
      </c>
      <c r="F5067" s="67">
        <v>660281.60299499996</v>
      </c>
      <c r="G5067" s="66" t="s">
        <v>84</v>
      </c>
      <c r="H5067" s="68">
        <v>5.2165790408338603E-6</v>
      </c>
      <c r="I5067" s="87">
        <v>3.4444111712318999</v>
      </c>
      <c r="J5067" s="69" t="str">
        <f>_xlfn.XLOOKUP(SimpleBB[[#This Row],[customer_code]],'Input  - indicative charges'!$B$13:$B$69,'Input  - indicative charges'!$E$13:$E$69)</f>
        <v>Major Industrial</v>
      </c>
      <c r="K5067" s="70">
        <f t="shared" si="78"/>
        <v>3.1841980999289352</v>
      </c>
    </row>
    <row r="5068" spans="1:11" x14ac:dyDescent="0.25">
      <c r="A5068" s="65">
        <v>44287</v>
      </c>
      <c r="B5068" s="66" t="s">
        <v>143</v>
      </c>
      <c r="C5068" s="66" t="s">
        <v>137</v>
      </c>
      <c r="D5068" s="67">
        <v>3241441.35</v>
      </c>
      <c r="E5068" s="66">
        <v>0.20369999999999999</v>
      </c>
      <c r="F5068" s="67">
        <v>660281.60299499996</v>
      </c>
      <c r="G5068" s="66" t="s">
        <v>86</v>
      </c>
      <c r="H5068" s="68">
        <v>2.0778461552327101E-6</v>
      </c>
      <c r="I5068" s="87">
        <v>1.3719635901540499</v>
      </c>
      <c r="J5068" s="69" t="str">
        <f>_xlfn.XLOOKUP(SimpleBB[[#This Row],[customer_code]],'Input  - indicative charges'!$B$13:$B$69,'Input  - indicative charges'!$E$13:$E$69)</f>
        <v>North Island generation</v>
      </c>
      <c r="K5068" s="70">
        <f t="shared" si="78"/>
        <v>1.2683165974571402</v>
      </c>
    </row>
    <row r="5069" spans="1:11" x14ac:dyDescent="0.25">
      <c r="A5069" s="65">
        <v>44287</v>
      </c>
      <c r="B5069" s="66" t="s">
        <v>143</v>
      </c>
      <c r="C5069" s="66" t="s">
        <v>137</v>
      </c>
      <c r="D5069" s="67">
        <v>3241441.35</v>
      </c>
      <c r="E5069" s="66">
        <v>0.20369999999999999</v>
      </c>
      <c r="F5069" s="67">
        <v>660281.60299499996</v>
      </c>
      <c r="G5069" s="66" t="s">
        <v>88</v>
      </c>
      <c r="H5069" s="68">
        <v>8.4115103663943102E-5</v>
      </c>
      <c r="I5069" s="87">
        <v>55.539655483318903</v>
      </c>
      <c r="J5069" s="69" t="str">
        <f>_xlfn.XLOOKUP(SimpleBB[[#This Row],[customer_code]],'Input  - indicative charges'!$B$13:$B$69,'Input  - indicative charges'!$E$13:$E$69)</f>
        <v>North Island generation</v>
      </c>
      <c r="K5069" s="70">
        <f t="shared" si="78"/>
        <v>51.343831113357254</v>
      </c>
    </row>
    <row r="5070" spans="1:11" x14ac:dyDescent="0.25">
      <c r="A5070" s="65">
        <v>44287</v>
      </c>
      <c r="B5070" s="66" t="s">
        <v>143</v>
      </c>
      <c r="C5070" s="66" t="s">
        <v>137</v>
      </c>
      <c r="D5070" s="67">
        <v>3241441.35</v>
      </c>
      <c r="E5070" s="66">
        <v>0.20369999999999999</v>
      </c>
      <c r="F5070" s="67">
        <v>660281.60299499996</v>
      </c>
      <c r="G5070" s="66" t="s">
        <v>90</v>
      </c>
      <c r="H5070" s="68">
        <v>8.6946835979807499E-3</v>
      </c>
      <c r="I5070" s="87">
        <v>5740.9396236090597</v>
      </c>
      <c r="J5070" s="69" t="str">
        <f>_xlfn.XLOOKUP(SimpleBB[[#This Row],[customer_code]],'Input  - indicative charges'!$B$13:$B$69,'Input  - indicative charges'!$E$13:$E$69)</f>
        <v>Upper South Island distributor</v>
      </c>
      <c r="K5070" s="70">
        <f t="shared" ref="K5070:K5133" si="79">I5070*$L$9</f>
        <v>5307.2319570850559</v>
      </c>
    </row>
    <row r="5071" spans="1:11" x14ac:dyDescent="0.25">
      <c r="A5071" s="65">
        <v>44287</v>
      </c>
      <c r="B5071" s="66" t="s">
        <v>143</v>
      </c>
      <c r="C5071" s="66" t="s">
        <v>137</v>
      </c>
      <c r="D5071" s="67">
        <v>3241441.35</v>
      </c>
      <c r="E5071" s="66">
        <v>0.20369999999999999</v>
      </c>
      <c r="F5071" s="67">
        <v>660281.60299499996</v>
      </c>
      <c r="G5071" s="66" t="s">
        <v>92</v>
      </c>
      <c r="H5071" s="68">
        <v>1.2511791546000099E-6</v>
      </c>
      <c r="I5071" s="87">
        <v>0.82613057783322597</v>
      </c>
      <c r="J5071" s="69" t="str">
        <f>_xlfn.XLOOKUP(SimpleBB[[#This Row],[customer_code]],'Input  - indicative charges'!$B$13:$B$69,'Input  - indicative charges'!$E$13:$E$69)</f>
        <v>North Island generation</v>
      </c>
      <c r="K5071" s="70">
        <f t="shared" si="79"/>
        <v>0.7637193370525871</v>
      </c>
    </row>
    <row r="5072" spans="1:11" x14ac:dyDescent="0.25">
      <c r="A5072" s="65">
        <v>44287</v>
      </c>
      <c r="B5072" s="66" t="s">
        <v>143</v>
      </c>
      <c r="C5072" s="66" t="s">
        <v>137</v>
      </c>
      <c r="D5072" s="67">
        <v>3241441.35</v>
      </c>
      <c r="E5072" s="66">
        <v>0.20369999999999999</v>
      </c>
      <c r="F5072" s="67">
        <v>660281.60299499996</v>
      </c>
      <c r="G5072" s="66" t="s">
        <v>94</v>
      </c>
      <c r="H5072" s="68">
        <v>7.8088285838620302E-6</v>
      </c>
      <c r="I5072" s="87">
        <v>5.1560258548655904</v>
      </c>
      <c r="J5072" s="69" t="str">
        <f>_xlfn.XLOOKUP(SimpleBB[[#This Row],[customer_code]],'Input  - indicative charges'!$B$13:$B$69,'Input  - indicative charges'!$E$13:$E$69)</f>
        <v>North Island generation</v>
      </c>
      <c r="K5072" s="70">
        <f t="shared" si="79"/>
        <v>4.7665063530657461</v>
      </c>
    </row>
    <row r="5073" spans="1:11" x14ac:dyDescent="0.25">
      <c r="A5073" s="65">
        <v>44287</v>
      </c>
      <c r="B5073" s="66" t="s">
        <v>143</v>
      </c>
      <c r="C5073" s="66" t="s">
        <v>137</v>
      </c>
      <c r="D5073" s="67">
        <v>3241441.35</v>
      </c>
      <c r="E5073" s="66">
        <v>0.20369999999999999</v>
      </c>
      <c r="F5073" s="67">
        <v>660281.60299499996</v>
      </c>
      <c r="G5073" s="66" t="s">
        <v>96</v>
      </c>
      <c r="H5073" s="68">
        <v>3.4560113778816398E-4</v>
      </c>
      <c r="I5073" s="87">
        <v>228.19407325566499</v>
      </c>
      <c r="J5073" s="69" t="str">
        <f>_xlfn.XLOOKUP(SimpleBB[[#This Row],[customer_code]],'Input  - indicative charges'!$B$13:$B$69,'Input  - indicative charges'!$E$13:$E$69)</f>
        <v>Upper North Island distributor</v>
      </c>
      <c r="K5073" s="70">
        <f t="shared" si="79"/>
        <v>210.95481879297748</v>
      </c>
    </row>
    <row r="5074" spans="1:11" x14ac:dyDescent="0.25">
      <c r="A5074" s="65">
        <v>44287</v>
      </c>
      <c r="B5074" s="66" t="s">
        <v>143</v>
      </c>
      <c r="C5074" s="66" t="s">
        <v>137</v>
      </c>
      <c r="D5074" s="67">
        <v>3241441.35</v>
      </c>
      <c r="E5074" s="66">
        <v>0.20369999999999999</v>
      </c>
      <c r="F5074" s="67">
        <v>660281.60299499996</v>
      </c>
      <c r="G5074" s="66" t="s">
        <v>98</v>
      </c>
      <c r="H5074" s="68">
        <v>1.01116899720995E-4</v>
      </c>
      <c r="I5074" s="87">
        <v>66.765628637663795</v>
      </c>
      <c r="J5074" s="69" t="str">
        <f>_xlfn.XLOOKUP(SimpleBB[[#This Row],[customer_code]],'Input  - indicative charges'!$B$13:$B$69,'Input  - indicative charges'!$E$13:$E$69)</f>
        <v>Major Industrial</v>
      </c>
      <c r="K5074" s="70">
        <f t="shared" si="79"/>
        <v>61.721721734102665</v>
      </c>
    </row>
    <row r="5075" spans="1:11" x14ac:dyDescent="0.25">
      <c r="A5075" s="65">
        <v>44287</v>
      </c>
      <c r="B5075" s="66" t="s">
        <v>143</v>
      </c>
      <c r="C5075" s="66" t="s">
        <v>137</v>
      </c>
      <c r="D5075" s="67">
        <v>3241441.35</v>
      </c>
      <c r="E5075" s="66">
        <v>0.20369999999999999</v>
      </c>
      <c r="F5075" s="67">
        <v>660281.60299499996</v>
      </c>
      <c r="G5075" s="66" t="s">
        <v>100</v>
      </c>
      <c r="H5075" s="68">
        <v>2.2648120363980901E-4</v>
      </c>
      <c r="I5075" s="87">
        <v>149.54137218752999</v>
      </c>
      <c r="J5075" s="69" t="str">
        <f>_xlfn.XLOOKUP(SimpleBB[[#This Row],[customer_code]],'Input  - indicative charges'!$B$13:$B$69,'Input  - indicative charges'!$E$13:$E$69)</f>
        <v>North Island generation</v>
      </c>
      <c r="K5075" s="70">
        <f t="shared" si="79"/>
        <v>138.24405087212509</v>
      </c>
    </row>
    <row r="5076" spans="1:11" x14ac:dyDescent="0.25">
      <c r="A5076" s="65">
        <v>44287</v>
      </c>
      <c r="B5076" s="66" t="s">
        <v>143</v>
      </c>
      <c r="C5076" s="66" t="s">
        <v>137</v>
      </c>
      <c r="D5076" s="67">
        <v>3241441.35</v>
      </c>
      <c r="E5076" s="66">
        <v>0.20369999999999999</v>
      </c>
      <c r="F5076" s="67">
        <v>660281.60299499996</v>
      </c>
      <c r="G5076" s="66" t="s">
        <v>102</v>
      </c>
      <c r="H5076" s="68">
        <v>4.4712984573401504E-3</v>
      </c>
      <c r="I5076" s="87">
        <v>2952.31611288162</v>
      </c>
      <c r="J5076" s="69" t="str">
        <f>_xlfn.XLOOKUP(SimpleBB[[#This Row],[customer_code]],'Input  - indicative charges'!$B$13:$B$69,'Input  - indicative charges'!$E$13:$E$69)</f>
        <v>Lower North Island distributor</v>
      </c>
      <c r="K5076" s="70">
        <f t="shared" si="79"/>
        <v>2729.2790812965095</v>
      </c>
    </row>
    <row r="5077" spans="1:11" x14ac:dyDescent="0.25">
      <c r="A5077" s="65">
        <v>44287</v>
      </c>
      <c r="B5077" s="66" t="s">
        <v>143</v>
      </c>
      <c r="C5077" s="66" t="s">
        <v>137</v>
      </c>
      <c r="D5077" s="67">
        <v>3241441.35</v>
      </c>
      <c r="E5077" s="66">
        <v>0.20369999999999999</v>
      </c>
      <c r="F5077" s="67">
        <v>660281.60299499996</v>
      </c>
      <c r="G5077" s="66" t="s">
        <v>104</v>
      </c>
      <c r="H5077" s="68">
        <v>1.88643303135426E-3</v>
      </c>
      <c r="I5077" s="87">
        <v>1245.5770258853099</v>
      </c>
      <c r="J5077" s="69" t="str">
        <f>_xlfn.XLOOKUP(SimpleBB[[#This Row],[customer_code]],'Input  - indicative charges'!$B$13:$B$69,'Input  - indicative charges'!$E$13:$E$69)</f>
        <v>Lower North Island distributor</v>
      </c>
      <c r="K5077" s="70">
        <f t="shared" si="79"/>
        <v>1151.4780907299846</v>
      </c>
    </row>
    <row r="5078" spans="1:11" x14ac:dyDescent="0.25">
      <c r="A5078" s="65">
        <v>44287</v>
      </c>
      <c r="B5078" s="66" t="s">
        <v>143</v>
      </c>
      <c r="C5078" s="66" t="s">
        <v>137</v>
      </c>
      <c r="D5078" s="67">
        <v>3241441.35</v>
      </c>
      <c r="E5078" s="66">
        <v>0.20369999999999999</v>
      </c>
      <c r="F5078" s="67">
        <v>660281.60299499996</v>
      </c>
      <c r="G5078" s="66" t="s">
        <v>106</v>
      </c>
      <c r="H5078" s="68">
        <v>2.0922651877537401E-2</v>
      </c>
      <c r="I5078" s="87">
        <v>13814.8421206067</v>
      </c>
      <c r="J5078" s="69" t="str">
        <f>_xlfn.XLOOKUP(SimpleBB[[#This Row],[customer_code]],'Input  - indicative charges'!$B$13:$B$69,'Input  - indicative charges'!$E$13:$E$69)</f>
        <v>Upper North Island distributor</v>
      </c>
      <c r="K5078" s="70">
        <f t="shared" si="79"/>
        <v>12771.179700802462</v>
      </c>
    </row>
    <row r="5079" spans="1:11" x14ac:dyDescent="0.25">
      <c r="A5079" s="65">
        <v>44287</v>
      </c>
      <c r="B5079" s="66" t="s">
        <v>143</v>
      </c>
      <c r="C5079" s="66" t="s">
        <v>137</v>
      </c>
      <c r="D5079" s="67">
        <v>3241441.35</v>
      </c>
      <c r="E5079" s="66">
        <v>0.20369999999999999</v>
      </c>
      <c r="F5079" s="67">
        <v>660281.60299499996</v>
      </c>
      <c r="G5079" s="66" t="s">
        <v>108</v>
      </c>
      <c r="H5079" s="68">
        <v>5.6181573329040801E-4</v>
      </c>
      <c r="I5079" s="87">
        <v>370.95659296480198</v>
      </c>
      <c r="J5079" s="69" t="str">
        <f>_xlfn.XLOOKUP(SimpleBB[[#This Row],[customer_code]],'Input  - indicative charges'!$B$13:$B$69,'Input  - indicative charges'!$E$13:$E$69)</f>
        <v>Lower North Island distributor</v>
      </c>
      <c r="K5079" s="70">
        <f t="shared" si="79"/>
        <v>342.93213549536125</v>
      </c>
    </row>
    <row r="5080" spans="1:11" x14ac:dyDescent="0.25">
      <c r="A5080" s="65">
        <v>44287</v>
      </c>
      <c r="B5080" s="66" t="s">
        <v>143</v>
      </c>
      <c r="C5080" s="66" t="s">
        <v>137</v>
      </c>
      <c r="D5080" s="67">
        <v>3241441.35</v>
      </c>
      <c r="E5080" s="66">
        <v>0.20369999999999999</v>
      </c>
      <c r="F5080" s="67">
        <v>660281.60299499996</v>
      </c>
      <c r="G5080" s="66" t="s">
        <v>110</v>
      </c>
      <c r="H5080" s="68">
        <v>3.7204543527369701E-3</v>
      </c>
      <c r="I5080" s="87">
        <v>2456.5475638948901</v>
      </c>
      <c r="J5080" s="69" t="str">
        <f>_xlfn.XLOOKUP(SimpleBB[[#This Row],[customer_code]],'Input  - indicative charges'!$B$13:$B$69,'Input  - indicative charges'!$E$13:$E$69)</f>
        <v>Lower South Island distributor</v>
      </c>
      <c r="K5080" s="70">
        <f t="shared" si="79"/>
        <v>2270.9640912416285</v>
      </c>
    </row>
    <row r="5081" spans="1:11" x14ac:dyDescent="0.25">
      <c r="A5081" s="65">
        <v>44287</v>
      </c>
      <c r="B5081" s="66" t="s">
        <v>143</v>
      </c>
      <c r="C5081" s="66" t="s">
        <v>137</v>
      </c>
      <c r="D5081" s="67">
        <v>3241441.35</v>
      </c>
      <c r="E5081" s="66">
        <v>0.20369999999999999</v>
      </c>
      <c r="F5081" s="67">
        <v>660281.60299499996</v>
      </c>
      <c r="G5081" s="66" t="s">
        <v>112</v>
      </c>
      <c r="H5081" s="68">
        <v>6.9486389983257295E-5</v>
      </c>
      <c r="I5081" s="87">
        <v>45.880584964480803</v>
      </c>
      <c r="J5081" s="69" t="str">
        <f>_xlfn.XLOOKUP(SimpleBB[[#This Row],[customer_code]],'Input  - indicative charges'!$B$13:$B$69,'Input  - indicative charges'!$E$13:$E$69)</f>
        <v>North Island generation</v>
      </c>
      <c r="K5081" s="70">
        <f t="shared" si="79"/>
        <v>42.414469180599447</v>
      </c>
    </row>
    <row r="5082" spans="1:11" x14ac:dyDescent="0.25">
      <c r="A5082" s="65">
        <v>44287</v>
      </c>
      <c r="B5082" s="66" t="s">
        <v>143</v>
      </c>
      <c r="C5082" s="66" t="s">
        <v>137</v>
      </c>
      <c r="D5082" s="67">
        <v>3241441.35</v>
      </c>
      <c r="E5082" s="66">
        <v>0.20369999999999999</v>
      </c>
      <c r="F5082" s="67">
        <v>660281.60299499996</v>
      </c>
      <c r="G5082" s="66" t="s">
        <v>114</v>
      </c>
      <c r="H5082" s="68">
        <v>2.24320834141793E-3</v>
      </c>
      <c r="I5082" s="87">
        <v>1481.14919952318</v>
      </c>
      <c r="J5082" s="69" t="str">
        <f>_xlfn.XLOOKUP(SimpleBB[[#This Row],[customer_code]],'Input  - indicative charges'!$B$13:$B$69,'Input  - indicative charges'!$E$13:$E$69)</f>
        <v>Lower North Island distributor</v>
      </c>
      <c r="K5082" s="70">
        <f t="shared" si="79"/>
        <v>1369.2536205386275</v>
      </c>
    </row>
    <row r="5083" spans="1:11" x14ac:dyDescent="0.25">
      <c r="A5083" s="65">
        <v>44287</v>
      </c>
      <c r="B5083" s="66" t="s">
        <v>143</v>
      </c>
      <c r="C5083" s="66" t="s">
        <v>137</v>
      </c>
      <c r="D5083" s="67">
        <v>3241441.35</v>
      </c>
      <c r="E5083" s="66">
        <v>0.20369999999999999</v>
      </c>
      <c r="F5083" s="67">
        <v>660281.60299499996</v>
      </c>
      <c r="G5083" s="66" t="s">
        <v>116</v>
      </c>
      <c r="H5083" s="68">
        <v>5.5229435287600299E-4</v>
      </c>
      <c r="I5083" s="87">
        <v>364.66980064205399</v>
      </c>
      <c r="J5083" s="69" t="str">
        <f>_xlfn.XLOOKUP(SimpleBB[[#This Row],[customer_code]],'Input  - indicative charges'!$B$13:$B$69,'Input  - indicative charges'!$E$13:$E$69)</f>
        <v>Major Industrial</v>
      </c>
      <c r="K5083" s="70">
        <f t="shared" si="79"/>
        <v>337.12028807832297</v>
      </c>
    </row>
    <row r="5084" spans="1:11" x14ac:dyDescent="0.25">
      <c r="A5084" s="65">
        <v>44287</v>
      </c>
      <c r="B5084" s="66" t="s">
        <v>143</v>
      </c>
      <c r="C5084" s="66" t="s">
        <v>137</v>
      </c>
      <c r="D5084" s="67">
        <v>3241441.35</v>
      </c>
      <c r="E5084" s="66">
        <v>0.20369999999999999</v>
      </c>
      <c r="F5084" s="67">
        <v>660281.60299499996</v>
      </c>
      <c r="G5084" s="66" t="s">
        <v>118</v>
      </c>
      <c r="H5084" s="68">
        <v>1.58074857989902E-3</v>
      </c>
      <c r="I5084" s="87">
        <v>1043.73920626779</v>
      </c>
      <c r="J5084" s="69" t="str">
        <f>_xlfn.XLOOKUP(SimpleBB[[#This Row],[customer_code]],'Input  - indicative charges'!$B$13:$B$69,'Input  - indicative charges'!$E$13:$E$69)</f>
        <v>Upper South Island distributor</v>
      </c>
      <c r="K5084" s="70">
        <f t="shared" si="79"/>
        <v>964.88840390985786</v>
      </c>
    </row>
    <row r="5085" spans="1:11" x14ac:dyDescent="0.25">
      <c r="A5085" s="65">
        <v>44287</v>
      </c>
      <c r="B5085" s="66" t="s">
        <v>143</v>
      </c>
      <c r="C5085" s="66" t="s">
        <v>137</v>
      </c>
      <c r="D5085" s="67">
        <v>3241441.35</v>
      </c>
      <c r="E5085" s="66">
        <v>0.20369999999999999</v>
      </c>
      <c r="F5085" s="67">
        <v>660281.60299499996</v>
      </c>
      <c r="G5085" s="66" t="s">
        <v>120</v>
      </c>
      <c r="H5085" s="68">
        <v>3.6741156111456198E-4</v>
      </c>
      <c r="I5085" s="87">
        <v>242.595094531618</v>
      </c>
      <c r="J5085" s="69" t="str">
        <f>_xlfn.XLOOKUP(SimpleBB[[#This Row],[customer_code]],'Input  - indicative charges'!$B$13:$B$69,'Input  - indicative charges'!$E$13:$E$69)</f>
        <v>Lower North Island distributor</v>
      </c>
      <c r="K5085" s="70">
        <f t="shared" si="79"/>
        <v>224.26789388892351</v>
      </c>
    </row>
    <row r="5086" spans="1:11" x14ac:dyDescent="0.25">
      <c r="A5086" s="65">
        <v>44287</v>
      </c>
      <c r="B5086" s="66" t="s">
        <v>143</v>
      </c>
      <c r="C5086" s="66" t="s">
        <v>137</v>
      </c>
      <c r="D5086" s="67">
        <v>3241441.35</v>
      </c>
      <c r="E5086" s="66">
        <v>0.20369999999999999</v>
      </c>
      <c r="F5086" s="67">
        <v>660281.60299499996</v>
      </c>
      <c r="G5086" s="66" t="s">
        <v>241</v>
      </c>
      <c r="H5086" s="68">
        <v>1.6355433534657899E-5</v>
      </c>
      <c r="I5086" s="87">
        <v>10.799191871942099</v>
      </c>
      <c r="J5086" s="69" t="str">
        <f>_xlfn.XLOOKUP(SimpleBB[[#This Row],[customer_code]],'Input  - indicative charges'!$B$13:$B$69,'Input  - indicative charges'!$E$13:$E$69)</f>
        <v>North Island generation</v>
      </c>
      <c r="K5086" s="70">
        <f t="shared" si="79"/>
        <v>9.9833511534883179</v>
      </c>
    </row>
    <row r="5087" spans="1:11" x14ac:dyDescent="0.25">
      <c r="A5087" s="65">
        <v>44317</v>
      </c>
      <c r="B5087" s="66" t="s">
        <v>143</v>
      </c>
      <c r="C5087" s="66" t="s">
        <v>137</v>
      </c>
      <c r="D5087" s="67">
        <v>3706396.68</v>
      </c>
      <c r="E5087" s="66">
        <v>0.1762</v>
      </c>
      <c r="F5087" s="67">
        <v>653067.09501599998</v>
      </c>
      <c r="G5087" s="66" t="s">
        <v>8</v>
      </c>
      <c r="H5087" s="68">
        <v>9.2188621126246002E-3</v>
      </c>
      <c r="I5087" s="87">
        <v>6020.5354992448101</v>
      </c>
      <c r="J5087" s="69" t="str">
        <f>_xlfn.XLOOKUP(SimpleBB[[#This Row],[customer_code]],'Input  - indicative charges'!$B$13:$B$69,'Input  - indicative charges'!$E$13:$E$69)</f>
        <v>Lower South Island distributor</v>
      </c>
      <c r="K5087" s="70">
        <f t="shared" si="79"/>
        <v>5565.7053540427451</v>
      </c>
    </row>
    <row r="5088" spans="1:11" x14ac:dyDescent="0.25">
      <c r="A5088" s="65">
        <v>44317</v>
      </c>
      <c r="B5088" s="66" t="s">
        <v>143</v>
      </c>
      <c r="C5088" s="66" t="s">
        <v>137</v>
      </c>
      <c r="D5088" s="67">
        <v>3706396.68</v>
      </c>
      <c r="E5088" s="66">
        <v>0.1762</v>
      </c>
      <c r="F5088" s="67">
        <v>653067.09501599998</v>
      </c>
      <c r="G5088" s="66" t="s">
        <v>10</v>
      </c>
      <c r="H5088" s="68">
        <v>4.2758953460536597E-4</v>
      </c>
      <c r="I5088" s="87">
        <v>279.244655223969</v>
      </c>
      <c r="J5088" s="69" t="str">
        <f>_xlfn.XLOOKUP(SimpleBB[[#This Row],[customer_code]],'Input  - indicative charges'!$B$13:$B$69,'Input  - indicative charges'!$E$13:$E$69)</f>
        <v>Upper South Island distributor</v>
      </c>
      <c r="K5088" s="70">
        <f t="shared" si="79"/>
        <v>258.14871000475222</v>
      </c>
    </row>
    <row r="5089" spans="1:11" x14ac:dyDescent="0.25">
      <c r="A5089" s="65">
        <v>44317</v>
      </c>
      <c r="B5089" s="66" t="s">
        <v>143</v>
      </c>
      <c r="C5089" s="66" t="s">
        <v>137</v>
      </c>
      <c r="D5089" s="67">
        <v>3706396.68</v>
      </c>
      <c r="E5089" s="66">
        <v>0.1762</v>
      </c>
      <c r="F5089" s="67">
        <v>653067.09501599998</v>
      </c>
      <c r="G5089" s="66" t="s">
        <v>12</v>
      </c>
      <c r="H5089" s="68">
        <v>1.2243052350301701E-4</v>
      </c>
      <c r="I5089" s="87">
        <v>79.955346325403696</v>
      </c>
      <c r="J5089" s="69" t="str">
        <f>_xlfn.XLOOKUP(SimpleBB[[#This Row],[customer_code]],'Input  - indicative charges'!$B$13:$B$69,'Input  - indicative charges'!$E$13:$E$69)</f>
        <v>Lower North Island distributor</v>
      </c>
      <c r="K5089" s="70">
        <f t="shared" si="79"/>
        <v>73.915002940097466</v>
      </c>
    </row>
    <row r="5090" spans="1:11" x14ac:dyDescent="0.25">
      <c r="A5090" s="65">
        <v>44317</v>
      </c>
      <c r="B5090" s="66" t="s">
        <v>143</v>
      </c>
      <c r="C5090" s="66" t="s">
        <v>137</v>
      </c>
      <c r="D5090" s="67">
        <v>3706396.68</v>
      </c>
      <c r="E5090" s="66">
        <v>0.1762</v>
      </c>
      <c r="F5090" s="67">
        <v>653067.09501599998</v>
      </c>
      <c r="G5090" s="66" t="s">
        <v>14</v>
      </c>
      <c r="H5090" s="68">
        <v>9.2459343875640298E-4</v>
      </c>
      <c r="I5090" s="87">
        <v>603.82155111949805</v>
      </c>
      <c r="J5090" s="69" t="str">
        <f>_xlfn.XLOOKUP(SimpleBB[[#This Row],[customer_code]],'Input  - indicative charges'!$B$13:$B$69,'Input  - indicative charges'!$E$13:$E$69)</f>
        <v>Upper North Island distributor</v>
      </c>
      <c r="K5090" s="70">
        <f t="shared" si="79"/>
        <v>558.20497036745917</v>
      </c>
    </row>
    <row r="5091" spans="1:11" x14ac:dyDescent="0.25">
      <c r="A5091" s="65">
        <v>44317</v>
      </c>
      <c r="B5091" s="66" t="s">
        <v>143</v>
      </c>
      <c r="C5091" s="66" t="s">
        <v>137</v>
      </c>
      <c r="D5091" s="67">
        <v>3706396.68</v>
      </c>
      <c r="E5091" s="66">
        <v>0.1762</v>
      </c>
      <c r="F5091" s="67">
        <v>653067.09501599998</v>
      </c>
      <c r="G5091" s="66" t="s">
        <v>16</v>
      </c>
      <c r="H5091" s="68">
        <v>0.10634509394297501</v>
      </c>
      <c r="I5091" s="87">
        <v>69450.481570542397</v>
      </c>
      <c r="J5091" s="69" t="str">
        <f>_xlfn.XLOOKUP(SimpleBB[[#This Row],[customer_code]],'Input  - indicative charges'!$B$13:$B$69,'Input  - indicative charges'!$E$13:$E$69)</f>
        <v>South Island generation</v>
      </c>
      <c r="K5091" s="70">
        <f t="shared" si="79"/>
        <v>64203.743531867032</v>
      </c>
    </row>
    <row r="5092" spans="1:11" x14ac:dyDescent="0.25">
      <c r="A5092" s="65">
        <v>44317</v>
      </c>
      <c r="B5092" s="66" t="s">
        <v>143</v>
      </c>
      <c r="C5092" s="66" t="s">
        <v>137</v>
      </c>
      <c r="D5092" s="67">
        <v>3706396.68</v>
      </c>
      <c r="E5092" s="66">
        <v>0.1762</v>
      </c>
      <c r="F5092" s="67">
        <v>653067.09501599998</v>
      </c>
      <c r="G5092" s="66" t="s">
        <v>19</v>
      </c>
      <c r="H5092" s="68">
        <v>5.9308824454250002E-2</v>
      </c>
      <c r="I5092" s="87">
        <v>38732.641695150902</v>
      </c>
      <c r="J5092" s="69" t="str">
        <f>_xlfn.XLOOKUP(SimpleBB[[#This Row],[customer_code]],'Input  - indicative charges'!$B$13:$B$69,'Input  - indicative charges'!$E$13:$E$69)</f>
        <v>Lower South Island distributor</v>
      </c>
      <c r="K5092" s="70">
        <f t="shared" si="79"/>
        <v>35806.527722652143</v>
      </c>
    </row>
    <row r="5093" spans="1:11" x14ac:dyDescent="0.25">
      <c r="A5093" s="65">
        <v>44317</v>
      </c>
      <c r="B5093" s="66" t="s">
        <v>143</v>
      </c>
      <c r="C5093" s="66" t="s">
        <v>137</v>
      </c>
      <c r="D5093" s="67">
        <v>3706396.68</v>
      </c>
      <c r="E5093" s="66">
        <v>0.1762</v>
      </c>
      <c r="F5093" s="67">
        <v>653067.09501599998</v>
      </c>
      <c r="G5093" s="66" t="s">
        <v>21</v>
      </c>
      <c r="H5093" s="68">
        <v>6.8596460158660199E-3</v>
      </c>
      <c r="I5093" s="87">
        <v>4479.8090964196999</v>
      </c>
      <c r="J5093" s="69" t="str">
        <f>_xlfn.XLOOKUP(SimpleBB[[#This Row],[customer_code]],'Input  - indicative charges'!$B$13:$B$69,'Input  - indicative charges'!$E$13:$E$69)</f>
        <v>Upper South Island distributor</v>
      </c>
      <c r="K5093" s="70">
        <f t="shared" si="79"/>
        <v>4141.3753770175499</v>
      </c>
    </row>
    <row r="5094" spans="1:11" x14ac:dyDescent="0.25">
      <c r="A5094" s="65">
        <v>44317</v>
      </c>
      <c r="B5094" s="66" t="s">
        <v>143</v>
      </c>
      <c r="C5094" s="66" t="s">
        <v>137</v>
      </c>
      <c r="D5094" s="67">
        <v>3706396.68</v>
      </c>
      <c r="E5094" s="66">
        <v>0.1762</v>
      </c>
      <c r="F5094" s="67">
        <v>653067.09501599998</v>
      </c>
      <c r="G5094" s="66" t="s">
        <v>23</v>
      </c>
      <c r="H5094" s="68">
        <v>3.8892456609575601E-4</v>
      </c>
      <c r="I5094" s="87">
        <v>253.99383656051299</v>
      </c>
      <c r="J5094" s="69" t="str">
        <f>_xlfn.XLOOKUP(SimpleBB[[#This Row],[customer_code]],'Input  - indicative charges'!$B$13:$B$69,'Input  - indicative charges'!$E$13:$E$69)</f>
        <v>Lower North Island distributor</v>
      </c>
      <c r="K5094" s="70">
        <f t="shared" si="79"/>
        <v>234.80550130732189</v>
      </c>
    </row>
    <row r="5095" spans="1:11" x14ac:dyDescent="0.25">
      <c r="A5095" s="65">
        <v>44317</v>
      </c>
      <c r="B5095" s="66" t="s">
        <v>143</v>
      </c>
      <c r="C5095" s="66" t="s">
        <v>137</v>
      </c>
      <c r="D5095" s="67">
        <v>3706396.68</v>
      </c>
      <c r="E5095" s="66">
        <v>0.1762</v>
      </c>
      <c r="F5095" s="67">
        <v>653067.09501599998</v>
      </c>
      <c r="G5095" s="66" t="s">
        <v>25</v>
      </c>
      <c r="H5095" s="68">
        <v>3.1851336716087601E-3</v>
      </c>
      <c r="I5095" s="87">
        <v>2080.1059941551798</v>
      </c>
      <c r="J5095" s="69" t="str">
        <f>_xlfn.XLOOKUP(SimpleBB[[#This Row],[customer_code]],'Input  - indicative charges'!$B$13:$B$69,'Input  - indicative charges'!$E$13:$E$69)</f>
        <v>North Island generation</v>
      </c>
      <c r="K5095" s="70">
        <f t="shared" si="79"/>
        <v>1922.9613495507322</v>
      </c>
    </row>
    <row r="5096" spans="1:11" x14ac:dyDescent="0.25">
      <c r="A5096" s="65">
        <v>44317</v>
      </c>
      <c r="B5096" s="66" t="s">
        <v>143</v>
      </c>
      <c r="C5096" s="66" t="s">
        <v>137</v>
      </c>
      <c r="D5096" s="67">
        <v>3706396.68</v>
      </c>
      <c r="E5096" s="66">
        <v>0.1762</v>
      </c>
      <c r="F5096" s="67">
        <v>653067.09501599998</v>
      </c>
      <c r="G5096" s="66" t="s">
        <v>27</v>
      </c>
      <c r="H5096" s="68">
        <v>7.0825069321550096E-4</v>
      </c>
      <c r="I5096" s="87">
        <v>462.53522276131503</v>
      </c>
      <c r="J5096" s="69" t="str">
        <f>_xlfn.XLOOKUP(SimpleBB[[#This Row],[customer_code]],'Input  - indicative charges'!$B$13:$B$69,'Input  - indicative charges'!$E$13:$E$69)</f>
        <v>Lower North Island distributor</v>
      </c>
      <c r="K5096" s="70">
        <f t="shared" si="79"/>
        <v>427.59232398495419</v>
      </c>
    </row>
    <row r="5097" spans="1:11" x14ac:dyDescent="0.25">
      <c r="A5097" s="65">
        <v>44317</v>
      </c>
      <c r="B5097" s="66" t="s">
        <v>143</v>
      </c>
      <c r="C5097" s="66" t="s">
        <v>137</v>
      </c>
      <c r="D5097" s="67">
        <v>3706396.68</v>
      </c>
      <c r="E5097" s="66">
        <v>0.1762</v>
      </c>
      <c r="F5097" s="67">
        <v>653067.09501599998</v>
      </c>
      <c r="G5097" s="66" t="s">
        <v>29</v>
      </c>
      <c r="H5097" s="68">
        <v>7.5426100823735697E-4</v>
      </c>
      <c r="I5097" s="87">
        <v>492.58304553340997</v>
      </c>
      <c r="J5097" s="69" t="str">
        <f>_xlfn.XLOOKUP(SimpleBB[[#This Row],[customer_code]],'Input  - indicative charges'!$B$13:$B$69,'Input  - indicative charges'!$E$13:$E$69)</f>
        <v>Lower North Island distributor</v>
      </c>
      <c r="K5097" s="70">
        <f t="shared" si="79"/>
        <v>455.37014011126956</v>
      </c>
    </row>
    <row r="5098" spans="1:11" x14ac:dyDescent="0.25">
      <c r="A5098" s="65">
        <v>44317</v>
      </c>
      <c r="B5098" s="66" t="s">
        <v>143</v>
      </c>
      <c r="C5098" s="66" t="s">
        <v>137</v>
      </c>
      <c r="D5098" s="67">
        <v>3706396.68</v>
      </c>
      <c r="E5098" s="66">
        <v>0.1762</v>
      </c>
      <c r="F5098" s="67">
        <v>653067.09501599998</v>
      </c>
      <c r="G5098" s="66" t="s">
        <v>31</v>
      </c>
      <c r="H5098" s="68">
        <v>1.8414991727260301E-6</v>
      </c>
      <c r="I5098" s="87">
        <v>1.2026225152065599</v>
      </c>
      <c r="J5098" s="69" t="str">
        <f>_xlfn.XLOOKUP(SimpleBB[[#This Row],[customer_code]],'Input  - indicative charges'!$B$13:$B$69,'Input  - indicative charges'!$E$13:$E$69)</f>
        <v>Major Industrial</v>
      </c>
      <c r="K5098" s="70">
        <f t="shared" si="79"/>
        <v>1.11176864128068</v>
      </c>
    </row>
    <row r="5099" spans="1:11" x14ac:dyDescent="0.25">
      <c r="A5099" s="65">
        <v>44317</v>
      </c>
      <c r="B5099" s="66" t="s">
        <v>143</v>
      </c>
      <c r="C5099" s="66" t="s">
        <v>137</v>
      </c>
      <c r="D5099" s="67">
        <v>3706396.68</v>
      </c>
      <c r="E5099" s="66">
        <v>0.1762</v>
      </c>
      <c r="F5099" s="67">
        <v>653067.09501599998</v>
      </c>
      <c r="G5099" s="66" t="s">
        <v>34</v>
      </c>
      <c r="H5099" s="68">
        <v>6.5537326938050694E-5</v>
      </c>
      <c r="I5099" s="87">
        <v>42.800271718546597</v>
      </c>
      <c r="J5099" s="69" t="str">
        <f>_xlfn.XLOOKUP(SimpleBB[[#This Row],[customer_code]],'Input  - indicative charges'!$B$13:$B$69,'Input  - indicative charges'!$E$13:$E$69)</f>
        <v>Major Industrial</v>
      </c>
      <c r="K5099" s="70">
        <f t="shared" si="79"/>
        <v>39.566862696562389</v>
      </c>
    </row>
    <row r="5100" spans="1:11" x14ac:dyDescent="0.25">
      <c r="A5100" s="65">
        <v>44317</v>
      </c>
      <c r="B5100" s="66" t="s">
        <v>143</v>
      </c>
      <c r="C5100" s="66" t="s">
        <v>137</v>
      </c>
      <c r="D5100" s="67">
        <v>3706396.68</v>
      </c>
      <c r="E5100" s="66">
        <v>0.1762</v>
      </c>
      <c r="F5100" s="67">
        <v>653067.09501599998</v>
      </c>
      <c r="G5100" s="66" t="s">
        <v>36</v>
      </c>
      <c r="H5100" s="68">
        <v>4.2148728157898998E-3</v>
      </c>
      <c r="I5100" s="87">
        <v>2752.59474566982</v>
      </c>
      <c r="J5100" s="69" t="str">
        <f>_xlfn.XLOOKUP(SimpleBB[[#This Row],[customer_code]],'Input  - indicative charges'!$B$13:$B$69,'Input  - indicative charges'!$E$13:$E$69)</f>
        <v>Upper South Island distributor</v>
      </c>
      <c r="K5100" s="70">
        <f t="shared" si="79"/>
        <v>2544.6459563947656</v>
      </c>
    </row>
    <row r="5101" spans="1:11" x14ac:dyDescent="0.25">
      <c r="A5101" s="65">
        <v>44317</v>
      </c>
      <c r="B5101" s="66" t="s">
        <v>143</v>
      </c>
      <c r="C5101" s="66" t="s">
        <v>137</v>
      </c>
      <c r="D5101" s="67">
        <v>3706396.68</v>
      </c>
      <c r="E5101" s="66">
        <v>0.1762</v>
      </c>
      <c r="F5101" s="67">
        <v>653067.09501599998</v>
      </c>
      <c r="G5101" s="66" t="s">
        <v>38</v>
      </c>
      <c r="H5101" s="68">
        <v>2.9087026741960601E-6</v>
      </c>
      <c r="I5101" s="87">
        <v>1.89957800570249</v>
      </c>
      <c r="J5101" s="69" t="str">
        <f>_xlfn.XLOOKUP(SimpleBB[[#This Row],[customer_code]],'Input  - indicative charges'!$B$13:$B$69,'Input  - indicative charges'!$E$13:$E$69)</f>
        <v>North Island generation</v>
      </c>
      <c r="K5101" s="70">
        <f t="shared" si="79"/>
        <v>1.7560716115844441</v>
      </c>
    </row>
    <row r="5102" spans="1:11" x14ac:dyDescent="0.25">
      <c r="A5102" s="65">
        <v>44317</v>
      </c>
      <c r="B5102" s="66" t="s">
        <v>143</v>
      </c>
      <c r="C5102" s="66" t="s">
        <v>137</v>
      </c>
      <c r="D5102" s="67">
        <v>3706396.68</v>
      </c>
      <c r="E5102" s="66">
        <v>0.1762</v>
      </c>
      <c r="F5102" s="67">
        <v>653067.09501599998</v>
      </c>
      <c r="G5102" s="66" t="s">
        <v>40</v>
      </c>
      <c r="H5102" s="68">
        <v>1.3527106043802099E-6</v>
      </c>
      <c r="I5102" s="87">
        <v>0.88341078479992097</v>
      </c>
      <c r="J5102" s="69" t="str">
        <f>_xlfn.XLOOKUP(SimpleBB[[#This Row],[customer_code]],'Input  - indicative charges'!$B$13:$B$69,'Input  - indicative charges'!$E$13:$E$69)</f>
        <v>North Island generation</v>
      </c>
      <c r="K5102" s="70">
        <f t="shared" si="79"/>
        <v>0.81667222714603482</v>
      </c>
    </row>
    <row r="5103" spans="1:11" x14ac:dyDescent="0.25">
      <c r="A5103" s="65">
        <v>44317</v>
      </c>
      <c r="B5103" s="66" t="s">
        <v>143</v>
      </c>
      <c r="C5103" s="66" t="s">
        <v>137</v>
      </c>
      <c r="D5103" s="67">
        <v>3706396.68</v>
      </c>
      <c r="E5103" s="66">
        <v>0.1762</v>
      </c>
      <c r="F5103" s="67">
        <v>653067.09501599998</v>
      </c>
      <c r="G5103" s="66" t="s">
        <v>42</v>
      </c>
      <c r="H5103" s="68">
        <v>0.26020223558783001</v>
      </c>
      <c r="I5103" s="87">
        <v>169929.518112013</v>
      </c>
      <c r="J5103" s="69" t="str">
        <f>_xlfn.XLOOKUP(SimpleBB[[#This Row],[customer_code]],'Input  - indicative charges'!$B$13:$B$69,'Input  - indicative charges'!$E$13:$E$69)</f>
        <v>South Island generation</v>
      </c>
      <c r="K5103" s="70">
        <f t="shared" si="79"/>
        <v>157091.94454290133</v>
      </c>
    </row>
    <row r="5104" spans="1:11" x14ac:dyDescent="0.25">
      <c r="A5104" s="65">
        <v>44317</v>
      </c>
      <c r="B5104" s="66" t="s">
        <v>143</v>
      </c>
      <c r="C5104" s="66" t="s">
        <v>137</v>
      </c>
      <c r="D5104" s="67">
        <v>3706396.68</v>
      </c>
      <c r="E5104" s="66">
        <v>0.1762</v>
      </c>
      <c r="F5104" s="67">
        <v>653067.09501599998</v>
      </c>
      <c r="G5104" s="66" t="s">
        <v>44</v>
      </c>
      <c r="H5104" s="68">
        <v>5.0662587510866702E-5</v>
      </c>
      <c r="I5104" s="87">
        <v>33.086068851715602</v>
      </c>
      <c r="J5104" s="69" t="str">
        <f>_xlfn.XLOOKUP(SimpleBB[[#This Row],[customer_code]],'Input  - indicative charges'!$B$13:$B$69,'Input  - indicative charges'!$E$13:$E$69)</f>
        <v>Major Industrial</v>
      </c>
      <c r="K5104" s="70">
        <f t="shared" si="79"/>
        <v>30.586533469542548</v>
      </c>
    </row>
    <row r="5105" spans="1:11" x14ac:dyDescent="0.25">
      <c r="A5105" s="65">
        <v>44317</v>
      </c>
      <c r="B5105" s="66" t="s">
        <v>143</v>
      </c>
      <c r="C5105" s="66" t="s">
        <v>137</v>
      </c>
      <c r="D5105" s="67">
        <v>3706396.68</v>
      </c>
      <c r="E5105" s="66">
        <v>0.1762</v>
      </c>
      <c r="F5105" s="67">
        <v>653067.09501599998</v>
      </c>
      <c r="G5105" s="66" t="s">
        <v>46</v>
      </c>
      <c r="H5105" s="68">
        <v>8.0620000437611403E-3</v>
      </c>
      <c r="I5105" s="87">
        <v>5265.0269485979497</v>
      </c>
      <c r="J5105" s="69" t="str">
        <f>_xlfn.XLOOKUP(SimpleBB[[#This Row],[customer_code]],'Input  - indicative charges'!$B$13:$B$69,'Input  - indicative charges'!$E$13:$E$69)</f>
        <v>Upper South Island distributor</v>
      </c>
      <c r="K5105" s="70">
        <f t="shared" si="79"/>
        <v>4867.272800013664</v>
      </c>
    </row>
    <row r="5106" spans="1:11" x14ac:dyDescent="0.25">
      <c r="A5106" s="65">
        <v>44317</v>
      </c>
      <c r="B5106" s="66" t="s">
        <v>143</v>
      </c>
      <c r="C5106" s="66" t="s">
        <v>137</v>
      </c>
      <c r="D5106" s="67">
        <v>3706396.68</v>
      </c>
      <c r="E5106" s="66">
        <v>0.1762</v>
      </c>
      <c r="F5106" s="67">
        <v>653067.09501599998</v>
      </c>
      <c r="G5106" s="66" t="s">
        <v>48</v>
      </c>
      <c r="H5106" s="68">
        <v>5.5346862280207195E-4</v>
      </c>
      <c r="I5106" s="87">
        <v>361.45214567585498</v>
      </c>
      <c r="J5106" s="69" t="str">
        <f>_xlfn.XLOOKUP(SimpleBB[[#This Row],[customer_code]],'Input  - indicative charges'!$B$13:$B$69,'Input  - indicative charges'!$E$13:$E$69)</f>
        <v>North Island generation</v>
      </c>
      <c r="K5106" s="70">
        <f t="shared" si="79"/>
        <v>334.14571555481865</v>
      </c>
    </row>
    <row r="5107" spans="1:11" x14ac:dyDescent="0.25">
      <c r="A5107" s="65">
        <v>44317</v>
      </c>
      <c r="B5107" s="66" t="s">
        <v>143</v>
      </c>
      <c r="C5107" s="66" t="s">
        <v>137</v>
      </c>
      <c r="D5107" s="67">
        <v>3706396.68</v>
      </c>
      <c r="E5107" s="66">
        <v>0.1762</v>
      </c>
      <c r="F5107" s="67">
        <v>653067.09501599998</v>
      </c>
      <c r="G5107" s="66" t="s">
        <v>50</v>
      </c>
      <c r="H5107" s="68">
        <v>1.15984801325437E-4</v>
      </c>
      <c r="I5107" s="87">
        <v>75.7458572676111</v>
      </c>
      <c r="J5107" s="69" t="str">
        <f>_xlfn.XLOOKUP(SimpleBB[[#This Row],[customer_code]],'Input  - indicative charges'!$B$13:$B$69,'Input  - indicative charges'!$E$13:$E$69)</f>
        <v>North Island generation</v>
      </c>
      <c r="K5107" s="70">
        <f t="shared" si="79"/>
        <v>70.023525879679937</v>
      </c>
    </row>
    <row r="5108" spans="1:11" x14ac:dyDescent="0.25">
      <c r="A5108" s="65">
        <v>44317</v>
      </c>
      <c r="B5108" s="66" t="s">
        <v>143</v>
      </c>
      <c r="C5108" s="66" t="s">
        <v>137</v>
      </c>
      <c r="D5108" s="67">
        <v>3706396.68</v>
      </c>
      <c r="E5108" s="66">
        <v>0.1762</v>
      </c>
      <c r="F5108" s="67">
        <v>653067.09501599998</v>
      </c>
      <c r="G5108" s="66" t="s">
        <v>52</v>
      </c>
      <c r="H5108" s="68">
        <v>2.3214043204364799E-4</v>
      </c>
      <c r="I5108" s="87">
        <v>151.60327759050401</v>
      </c>
      <c r="J5108" s="69" t="str">
        <f>_xlfn.XLOOKUP(SimpleBB[[#This Row],[customer_code]],'Input  - indicative charges'!$B$13:$B$69,'Input  - indicative charges'!$E$13:$E$69)</f>
        <v>North Island generation</v>
      </c>
      <c r="K5108" s="70">
        <f t="shared" si="79"/>
        <v>140.15018662073112</v>
      </c>
    </row>
    <row r="5109" spans="1:11" x14ac:dyDescent="0.25">
      <c r="A5109" s="65">
        <v>44317</v>
      </c>
      <c r="B5109" s="66" t="s">
        <v>143</v>
      </c>
      <c r="C5109" s="66" t="s">
        <v>137</v>
      </c>
      <c r="D5109" s="67">
        <v>3706396.68</v>
      </c>
      <c r="E5109" s="66">
        <v>0.1762</v>
      </c>
      <c r="F5109" s="67">
        <v>653067.09501599998</v>
      </c>
      <c r="G5109" s="66" t="s">
        <v>54</v>
      </c>
      <c r="H5109" s="68">
        <v>7.2366988784084395E-4</v>
      </c>
      <c r="I5109" s="87">
        <v>472.60499140277398</v>
      </c>
      <c r="J5109" s="69" t="str">
        <f>_xlfn.XLOOKUP(SimpleBB[[#This Row],[customer_code]],'Input  - indicative charges'!$B$13:$B$69,'Input  - indicative charges'!$E$13:$E$69)</f>
        <v>Upper South Island distributor</v>
      </c>
      <c r="K5109" s="70">
        <f t="shared" si="79"/>
        <v>436.90135725097679</v>
      </c>
    </row>
    <row r="5110" spans="1:11" x14ac:dyDescent="0.25">
      <c r="A5110" s="65">
        <v>44317</v>
      </c>
      <c r="B5110" s="66" t="s">
        <v>143</v>
      </c>
      <c r="C5110" s="66" t="s">
        <v>137</v>
      </c>
      <c r="D5110" s="67">
        <v>3706396.68</v>
      </c>
      <c r="E5110" s="66">
        <v>0.1762</v>
      </c>
      <c r="F5110" s="67">
        <v>653067.09501599998</v>
      </c>
      <c r="G5110" s="66" t="s">
        <v>56</v>
      </c>
      <c r="H5110" s="68">
        <v>2.6535848192186301E-3</v>
      </c>
      <c r="I5110" s="87">
        <v>1732.9689292656601</v>
      </c>
      <c r="J5110" s="69" t="str">
        <f>_xlfn.XLOOKUP(SimpleBB[[#This Row],[customer_code]],'Input  - indicative charges'!$B$13:$B$69,'Input  - indicative charges'!$E$13:$E$69)</f>
        <v>Upper North Island distributor</v>
      </c>
      <c r="K5110" s="70">
        <f t="shared" si="79"/>
        <v>1602.0492611020165</v>
      </c>
    </row>
    <row r="5111" spans="1:11" x14ac:dyDescent="0.25">
      <c r="A5111" s="65">
        <v>44317</v>
      </c>
      <c r="B5111" s="66" t="s">
        <v>143</v>
      </c>
      <c r="C5111" s="66" t="s">
        <v>137</v>
      </c>
      <c r="D5111" s="67">
        <v>3706396.68</v>
      </c>
      <c r="E5111" s="66">
        <v>0.1762</v>
      </c>
      <c r="F5111" s="67">
        <v>653067.09501599998</v>
      </c>
      <c r="G5111" s="66" t="s">
        <v>58</v>
      </c>
      <c r="H5111" s="68">
        <v>1.43170116551208E-4</v>
      </c>
      <c r="I5111" s="87">
        <v>93.499692109199799</v>
      </c>
      <c r="J5111" s="69" t="str">
        <f>_xlfn.XLOOKUP(SimpleBB[[#This Row],[customer_code]],'Input  - indicative charges'!$B$13:$B$69,'Input  - indicative charges'!$E$13:$E$69)</f>
        <v>North Island generation</v>
      </c>
      <c r="K5111" s="70">
        <f t="shared" si="79"/>
        <v>86.436121344820108</v>
      </c>
    </row>
    <row r="5112" spans="1:11" x14ac:dyDescent="0.25">
      <c r="A5112" s="65">
        <v>44317</v>
      </c>
      <c r="B5112" s="66" t="s">
        <v>143</v>
      </c>
      <c r="C5112" s="66" t="s">
        <v>137</v>
      </c>
      <c r="D5112" s="67">
        <v>3706396.68</v>
      </c>
      <c r="E5112" s="66">
        <v>0.1762</v>
      </c>
      <c r="F5112" s="67">
        <v>653067.09501599998</v>
      </c>
      <c r="G5112" s="66" t="s">
        <v>60</v>
      </c>
      <c r="H5112" s="68">
        <v>0.37519059157485402</v>
      </c>
      <c r="I5112" s="87">
        <v>245024.62971712399</v>
      </c>
      <c r="J5112" s="69" t="str">
        <f>_xlfn.XLOOKUP(SimpleBB[[#This Row],[customer_code]],'Input  - indicative charges'!$B$13:$B$69,'Input  - indicative charges'!$E$13:$E$69)</f>
        <v>Major Industrial</v>
      </c>
      <c r="K5112" s="70">
        <f t="shared" si="79"/>
        <v>226513.88629134386</v>
      </c>
    </row>
    <row r="5113" spans="1:11" x14ac:dyDescent="0.25">
      <c r="A5113" s="65">
        <v>44317</v>
      </c>
      <c r="B5113" s="66" t="s">
        <v>143</v>
      </c>
      <c r="C5113" s="66" t="s">
        <v>137</v>
      </c>
      <c r="D5113" s="67">
        <v>3706396.68</v>
      </c>
      <c r="E5113" s="66">
        <v>0.1762</v>
      </c>
      <c r="F5113" s="67">
        <v>653067.09501599998</v>
      </c>
      <c r="G5113" s="66" t="s">
        <v>62</v>
      </c>
      <c r="H5113" s="68">
        <v>1.0091288271027699E-3</v>
      </c>
      <c r="I5113" s="87">
        <v>659.02883161291095</v>
      </c>
      <c r="J5113" s="69" t="str">
        <f>_xlfn.XLOOKUP(SimpleBB[[#This Row],[customer_code]],'Input  - indicative charges'!$B$13:$B$69,'Input  - indicative charges'!$E$13:$E$69)</f>
        <v>Major Industrial</v>
      </c>
      <c r="K5113" s="70">
        <f t="shared" si="79"/>
        <v>609.24153624484177</v>
      </c>
    </row>
    <row r="5114" spans="1:11" x14ac:dyDescent="0.25">
      <c r="A5114" s="65">
        <v>44317</v>
      </c>
      <c r="B5114" s="66" t="s">
        <v>143</v>
      </c>
      <c r="C5114" s="66" t="s">
        <v>137</v>
      </c>
      <c r="D5114" s="67">
        <v>3706396.68</v>
      </c>
      <c r="E5114" s="66">
        <v>0.1762</v>
      </c>
      <c r="F5114" s="67">
        <v>653067.09501599998</v>
      </c>
      <c r="G5114" s="66" t="s">
        <v>64</v>
      </c>
      <c r="H5114" s="68">
        <v>5.3909469323167801E-5</v>
      </c>
      <c r="I5114" s="87">
        <v>35.206500524735297</v>
      </c>
      <c r="J5114" s="69" t="str">
        <f>_xlfn.XLOOKUP(SimpleBB[[#This Row],[customer_code]],'Input  - indicative charges'!$B$13:$B$69,'Input  - indicative charges'!$E$13:$E$69)</f>
        <v>Major Industrial</v>
      </c>
      <c r="K5114" s="70">
        <f t="shared" si="79"/>
        <v>32.546774035666253</v>
      </c>
    </row>
    <row r="5115" spans="1:11" x14ac:dyDescent="0.25">
      <c r="A5115" s="65">
        <v>44317</v>
      </c>
      <c r="B5115" s="66" t="s">
        <v>143</v>
      </c>
      <c r="C5115" s="66" t="s">
        <v>137</v>
      </c>
      <c r="D5115" s="67">
        <v>3706396.68</v>
      </c>
      <c r="E5115" s="66">
        <v>0.1762</v>
      </c>
      <c r="F5115" s="67">
        <v>653067.09501599998</v>
      </c>
      <c r="G5115" s="66" t="s">
        <v>66</v>
      </c>
      <c r="H5115" s="68">
        <v>4.3346347764481402E-2</v>
      </c>
      <c r="I5115" s="87">
        <v>28308.073414103099</v>
      </c>
      <c r="J5115" s="69" t="str">
        <f>_xlfn.XLOOKUP(SimpleBB[[#This Row],[customer_code]],'Input  - indicative charges'!$B$13:$B$69,'Input  - indicative charges'!$E$13:$E$69)</f>
        <v>Upper South Island distributor</v>
      </c>
      <c r="K5115" s="70">
        <f t="shared" si="79"/>
        <v>26169.498673875714</v>
      </c>
    </row>
    <row r="5116" spans="1:11" x14ac:dyDescent="0.25">
      <c r="A5116" s="65">
        <v>44317</v>
      </c>
      <c r="B5116" s="66" t="s">
        <v>143</v>
      </c>
      <c r="C5116" s="66" t="s">
        <v>137</v>
      </c>
      <c r="D5116" s="67">
        <v>3706396.68</v>
      </c>
      <c r="E5116" s="66">
        <v>0.1762</v>
      </c>
      <c r="F5116" s="67">
        <v>653067.09501599998</v>
      </c>
      <c r="G5116" s="66" t="s">
        <v>68</v>
      </c>
      <c r="H5116" s="68">
        <v>1.0077363896798201E-3</v>
      </c>
      <c r="I5116" s="87">
        <v>658.11947655011397</v>
      </c>
      <c r="J5116" s="69" t="str">
        <f>_xlfn.XLOOKUP(SimpleBB[[#This Row],[customer_code]],'Input  - indicative charges'!$B$13:$B$69,'Input  - indicative charges'!$E$13:$E$69)</f>
        <v>Major Industrial</v>
      </c>
      <c r="K5116" s="70">
        <f t="shared" si="79"/>
        <v>608.4008797380626</v>
      </c>
    </row>
    <row r="5117" spans="1:11" x14ac:dyDescent="0.25">
      <c r="A5117" s="65">
        <v>44317</v>
      </c>
      <c r="B5117" s="66" t="s">
        <v>143</v>
      </c>
      <c r="C5117" s="66" t="s">
        <v>137</v>
      </c>
      <c r="D5117" s="67">
        <v>3706396.68</v>
      </c>
      <c r="E5117" s="66">
        <v>0.1762</v>
      </c>
      <c r="F5117" s="67">
        <v>653067.09501599998</v>
      </c>
      <c r="G5117" s="66" t="s">
        <v>70</v>
      </c>
      <c r="H5117" s="68">
        <v>4.9695844391775996E-3</v>
      </c>
      <c r="I5117" s="87">
        <v>3245.4720731304301</v>
      </c>
      <c r="J5117" s="69" t="str">
        <f>_xlfn.XLOOKUP(SimpleBB[[#This Row],[customer_code]],'Input  - indicative charges'!$B$13:$B$69,'Input  - indicative charges'!$E$13:$E$69)</f>
        <v>Lower North Island distributor</v>
      </c>
      <c r="K5117" s="70">
        <f t="shared" si="79"/>
        <v>3000.2881464753477</v>
      </c>
    </row>
    <row r="5118" spans="1:11" x14ac:dyDescent="0.25">
      <c r="A5118" s="65">
        <v>44317</v>
      </c>
      <c r="B5118" s="66" t="s">
        <v>143</v>
      </c>
      <c r="C5118" s="66" t="s">
        <v>137</v>
      </c>
      <c r="D5118" s="67">
        <v>3706396.68</v>
      </c>
      <c r="E5118" s="66">
        <v>0.1762</v>
      </c>
      <c r="F5118" s="67">
        <v>653067.09501599998</v>
      </c>
      <c r="G5118" s="66" t="s">
        <v>72</v>
      </c>
      <c r="H5118" s="68">
        <v>6.0793139182015003E-2</v>
      </c>
      <c r="I5118" s="87">
        <v>39701.998802501897</v>
      </c>
      <c r="J5118" s="69" t="str">
        <f>_xlfn.XLOOKUP(SimpleBB[[#This Row],[customer_code]],'Input  - indicative charges'!$B$13:$B$69,'Input  - indicative charges'!$E$13:$E$69)</f>
        <v>Lower South Island distributor</v>
      </c>
      <c r="K5118" s="70">
        <f t="shared" si="79"/>
        <v>36702.653331917223</v>
      </c>
    </row>
    <row r="5119" spans="1:11" x14ac:dyDescent="0.25">
      <c r="A5119" s="65">
        <v>44317</v>
      </c>
      <c r="B5119" s="66" t="s">
        <v>143</v>
      </c>
      <c r="C5119" s="66" t="s">
        <v>137</v>
      </c>
      <c r="D5119" s="67">
        <v>3706396.68</v>
      </c>
      <c r="E5119" s="66">
        <v>0.1762</v>
      </c>
      <c r="F5119" s="67">
        <v>653067.09501599998</v>
      </c>
      <c r="G5119" s="66" t="s">
        <v>74</v>
      </c>
      <c r="H5119" s="68">
        <v>1.61831006453667E-3</v>
      </c>
      <c r="I5119" s="87">
        <v>1056.86505268211</v>
      </c>
      <c r="J5119" s="69" t="str">
        <f>_xlfn.XLOOKUP(SimpleBB[[#This Row],[customer_code]],'Input  - indicative charges'!$B$13:$B$69,'Input  - indicative charges'!$E$13:$E$69)</f>
        <v>Major Industrial</v>
      </c>
      <c r="K5119" s="70">
        <f t="shared" si="79"/>
        <v>977.02263909104522</v>
      </c>
    </row>
    <row r="5120" spans="1:11" x14ac:dyDescent="0.25">
      <c r="A5120" s="65">
        <v>44317</v>
      </c>
      <c r="B5120" s="66" t="s">
        <v>143</v>
      </c>
      <c r="C5120" s="66" t="s">
        <v>137</v>
      </c>
      <c r="D5120" s="67">
        <v>3706396.68</v>
      </c>
      <c r="E5120" s="66">
        <v>0.1762</v>
      </c>
      <c r="F5120" s="67">
        <v>653067.09501599998</v>
      </c>
      <c r="G5120" s="66" t="s">
        <v>76</v>
      </c>
      <c r="H5120" s="68">
        <v>8.5627159323403698E-5</v>
      </c>
      <c r="I5120" s="87">
        <v>55.9202801938074</v>
      </c>
      <c r="J5120" s="69" t="str">
        <f>_xlfn.XLOOKUP(SimpleBB[[#This Row],[customer_code]],'Input  - indicative charges'!$B$13:$B$69,'Input  - indicative charges'!$E$13:$E$69)</f>
        <v>Lower North Island distributor</v>
      </c>
      <c r="K5120" s="70">
        <f t="shared" si="79"/>
        <v>51.695700974321042</v>
      </c>
    </row>
    <row r="5121" spans="1:11" x14ac:dyDescent="0.25">
      <c r="A5121" s="65">
        <v>44317</v>
      </c>
      <c r="B5121" s="66" t="s">
        <v>143</v>
      </c>
      <c r="C5121" s="66" t="s">
        <v>137</v>
      </c>
      <c r="D5121" s="67">
        <v>3706396.68</v>
      </c>
      <c r="E5121" s="66">
        <v>0.1762</v>
      </c>
      <c r="F5121" s="67">
        <v>653067.09501599998</v>
      </c>
      <c r="G5121" s="66" t="s">
        <v>78</v>
      </c>
      <c r="H5121" s="68">
        <v>4.0500379299335498E-6</v>
      </c>
      <c r="I5121" s="87">
        <v>2.6449465056063102</v>
      </c>
      <c r="J5121" s="69" t="str">
        <f>_xlfn.XLOOKUP(SimpleBB[[#This Row],[customer_code]],'Input  - indicative charges'!$B$13:$B$69,'Input  - indicative charges'!$E$13:$E$69)</f>
        <v>North Island generation</v>
      </c>
      <c r="K5121" s="70">
        <f t="shared" si="79"/>
        <v>2.4451301598099087</v>
      </c>
    </row>
    <row r="5122" spans="1:11" x14ac:dyDescent="0.25">
      <c r="A5122" s="65">
        <v>44317</v>
      </c>
      <c r="B5122" s="66" t="s">
        <v>143</v>
      </c>
      <c r="C5122" s="66" t="s">
        <v>137</v>
      </c>
      <c r="D5122" s="67">
        <v>3706396.68</v>
      </c>
      <c r="E5122" s="66">
        <v>0.1762</v>
      </c>
      <c r="F5122" s="67">
        <v>653067.09501599998</v>
      </c>
      <c r="G5122" s="66" t="s">
        <v>80</v>
      </c>
      <c r="H5122" s="68">
        <v>9.8014571575996798E-7</v>
      </c>
      <c r="I5122" s="87">
        <v>0.64010091528374002</v>
      </c>
      <c r="J5122" s="69" t="str">
        <f>_xlfn.XLOOKUP(SimpleBB[[#This Row],[customer_code]],'Input  - indicative charges'!$B$13:$B$69,'Input  - indicative charges'!$E$13:$E$69)</f>
        <v>Major Industrial</v>
      </c>
      <c r="K5122" s="70">
        <f t="shared" si="79"/>
        <v>0.59174355699243897</v>
      </c>
    </row>
    <row r="5123" spans="1:11" x14ac:dyDescent="0.25">
      <c r="A5123" s="65">
        <v>44317</v>
      </c>
      <c r="B5123" s="66" t="s">
        <v>143</v>
      </c>
      <c r="C5123" s="66" t="s">
        <v>137</v>
      </c>
      <c r="D5123" s="67">
        <v>3706396.68</v>
      </c>
      <c r="E5123" s="66">
        <v>0.1762</v>
      </c>
      <c r="F5123" s="67">
        <v>653067.09501599998</v>
      </c>
      <c r="G5123" s="66" t="s">
        <v>82</v>
      </c>
      <c r="H5123" s="68">
        <v>7.9304454324590303E-4</v>
      </c>
      <c r="I5123" s="87">
        <v>517.91129607589198</v>
      </c>
      <c r="J5123" s="69" t="str">
        <f>_xlfn.XLOOKUP(SimpleBB[[#This Row],[customer_code]],'Input  - indicative charges'!$B$13:$B$69,'Input  - indicative charges'!$E$13:$E$69)</f>
        <v>Major Industrial</v>
      </c>
      <c r="K5123" s="70">
        <f t="shared" si="79"/>
        <v>478.78493098336236</v>
      </c>
    </row>
    <row r="5124" spans="1:11" x14ac:dyDescent="0.25">
      <c r="A5124" s="65">
        <v>44317</v>
      </c>
      <c r="B5124" s="66" t="s">
        <v>143</v>
      </c>
      <c r="C5124" s="66" t="s">
        <v>137</v>
      </c>
      <c r="D5124" s="67">
        <v>3706396.68</v>
      </c>
      <c r="E5124" s="66">
        <v>0.1762</v>
      </c>
      <c r="F5124" s="67">
        <v>653067.09501599998</v>
      </c>
      <c r="G5124" s="66" t="s">
        <v>84</v>
      </c>
      <c r="H5124" s="68">
        <v>5.2165790408338603E-6</v>
      </c>
      <c r="I5124" s="87">
        <v>3.4067761201187201</v>
      </c>
      <c r="J5124" s="69" t="str">
        <f>_xlfn.XLOOKUP(SimpleBB[[#This Row],[customer_code]],'Input  - indicative charges'!$B$13:$B$69,'Input  - indicative charges'!$E$13:$E$69)</f>
        <v>Major Industrial</v>
      </c>
      <c r="K5124" s="70">
        <f t="shared" si="79"/>
        <v>3.1494062437050876</v>
      </c>
    </row>
    <row r="5125" spans="1:11" x14ac:dyDescent="0.25">
      <c r="A5125" s="65">
        <v>44317</v>
      </c>
      <c r="B5125" s="66" t="s">
        <v>143</v>
      </c>
      <c r="C5125" s="66" t="s">
        <v>137</v>
      </c>
      <c r="D5125" s="67">
        <v>3706396.68</v>
      </c>
      <c r="E5125" s="66">
        <v>0.1762</v>
      </c>
      <c r="F5125" s="67">
        <v>653067.09501599998</v>
      </c>
      <c r="G5125" s="66" t="s">
        <v>86</v>
      </c>
      <c r="H5125" s="68">
        <v>2.0778461552327101E-6</v>
      </c>
      <c r="I5125" s="87">
        <v>1.3569729524879901</v>
      </c>
      <c r="J5125" s="69" t="str">
        <f>_xlfn.XLOOKUP(SimpleBB[[#This Row],[customer_code]],'Input  - indicative charges'!$B$13:$B$69,'Input  - indicative charges'!$E$13:$E$69)</f>
        <v>North Island generation</v>
      </c>
      <c r="K5125" s="70">
        <f t="shared" si="79"/>
        <v>1.2544584494022089</v>
      </c>
    </row>
    <row r="5126" spans="1:11" x14ac:dyDescent="0.25">
      <c r="A5126" s="65">
        <v>44317</v>
      </c>
      <c r="B5126" s="66" t="s">
        <v>143</v>
      </c>
      <c r="C5126" s="66" t="s">
        <v>137</v>
      </c>
      <c r="D5126" s="67">
        <v>3706396.68</v>
      </c>
      <c r="E5126" s="66">
        <v>0.1762</v>
      </c>
      <c r="F5126" s="67">
        <v>653067.09501599998</v>
      </c>
      <c r="G5126" s="66" t="s">
        <v>88</v>
      </c>
      <c r="H5126" s="68">
        <v>8.4115103663943102E-5</v>
      </c>
      <c r="I5126" s="87">
        <v>54.932806396780997</v>
      </c>
      <c r="J5126" s="69" t="str">
        <f>_xlfn.XLOOKUP(SimpleBB[[#This Row],[customer_code]],'Input  - indicative charges'!$B$13:$B$69,'Input  - indicative charges'!$E$13:$E$69)</f>
        <v>North Island generation</v>
      </c>
      <c r="K5126" s="70">
        <f t="shared" si="79"/>
        <v>50.782827327155239</v>
      </c>
    </row>
    <row r="5127" spans="1:11" x14ac:dyDescent="0.25">
      <c r="A5127" s="65">
        <v>44317</v>
      </c>
      <c r="B5127" s="66" t="s">
        <v>143</v>
      </c>
      <c r="C5127" s="66" t="s">
        <v>137</v>
      </c>
      <c r="D5127" s="67">
        <v>3706396.68</v>
      </c>
      <c r="E5127" s="66">
        <v>0.1762</v>
      </c>
      <c r="F5127" s="67">
        <v>653067.09501599998</v>
      </c>
      <c r="G5127" s="66" t="s">
        <v>90</v>
      </c>
      <c r="H5127" s="68">
        <v>8.6946835979807499E-3</v>
      </c>
      <c r="I5127" s="87">
        <v>5678.2117594165502</v>
      </c>
      <c r="J5127" s="69" t="str">
        <f>_xlfn.XLOOKUP(SimpleBB[[#This Row],[customer_code]],'Input  - indicative charges'!$B$13:$B$69,'Input  - indicative charges'!$E$13:$E$69)</f>
        <v>Upper South Island distributor</v>
      </c>
      <c r="K5127" s="70">
        <f t="shared" si="79"/>
        <v>5249.2429609853389</v>
      </c>
    </row>
    <row r="5128" spans="1:11" x14ac:dyDescent="0.25">
      <c r="A5128" s="65">
        <v>44317</v>
      </c>
      <c r="B5128" s="66" t="s">
        <v>143</v>
      </c>
      <c r="C5128" s="66" t="s">
        <v>137</v>
      </c>
      <c r="D5128" s="67">
        <v>3706396.68</v>
      </c>
      <c r="E5128" s="66">
        <v>0.1762</v>
      </c>
      <c r="F5128" s="67">
        <v>653067.09501599998</v>
      </c>
      <c r="G5128" s="66" t="s">
        <v>92</v>
      </c>
      <c r="H5128" s="68">
        <v>1.2511791546000099E-6</v>
      </c>
      <c r="I5128" s="87">
        <v>0.81710393583920604</v>
      </c>
      <c r="J5128" s="69" t="str">
        <f>_xlfn.XLOOKUP(SimpleBB[[#This Row],[customer_code]],'Input  - indicative charges'!$B$13:$B$69,'Input  - indicative charges'!$E$13:$E$69)</f>
        <v>North Island generation</v>
      </c>
      <c r="K5128" s="70">
        <f t="shared" si="79"/>
        <v>0.75537462590829674</v>
      </c>
    </row>
    <row r="5129" spans="1:11" x14ac:dyDescent="0.25">
      <c r="A5129" s="65">
        <v>44317</v>
      </c>
      <c r="B5129" s="66" t="s">
        <v>143</v>
      </c>
      <c r="C5129" s="66" t="s">
        <v>137</v>
      </c>
      <c r="D5129" s="67">
        <v>3706396.68</v>
      </c>
      <c r="E5129" s="66">
        <v>0.1762</v>
      </c>
      <c r="F5129" s="67">
        <v>653067.09501599998</v>
      </c>
      <c r="G5129" s="66" t="s">
        <v>94</v>
      </c>
      <c r="H5129" s="68">
        <v>7.8088285838620302E-6</v>
      </c>
      <c r="I5129" s="87">
        <v>5.0996889987406799</v>
      </c>
      <c r="J5129" s="69" t="str">
        <f>_xlfn.XLOOKUP(SimpleBB[[#This Row],[customer_code]],'Input  - indicative charges'!$B$13:$B$69,'Input  - indicative charges'!$E$13:$E$69)</f>
        <v>North Island generation</v>
      </c>
      <c r="K5129" s="70">
        <f t="shared" si="79"/>
        <v>4.714425546997302</v>
      </c>
    </row>
    <row r="5130" spans="1:11" x14ac:dyDescent="0.25">
      <c r="A5130" s="65">
        <v>44317</v>
      </c>
      <c r="B5130" s="66" t="s">
        <v>143</v>
      </c>
      <c r="C5130" s="66" t="s">
        <v>137</v>
      </c>
      <c r="D5130" s="67">
        <v>3706396.68</v>
      </c>
      <c r="E5130" s="66">
        <v>0.1762</v>
      </c>
      <c r="F5130" s="67">
        <v>653067.09501599998</v>
      </c>
      <c r="G5130" s="66" t="s">
        <v>96</v>
      </c>
      <c r="H5130" s="68">
        <v>3.4560113778816398E-4</v>
      </c>
      <c r="I5130" s="87">
        <v>225.70073108954099</v>
      </c>
      <c r="J5130" s="69" t="str">
        <f>_xlfn.XLOOKUP(SimpleBB[[#This Row],[customer_code]],'Input  - indicative charges'!$B$13:$B$69,'Input  - indicative charges'!$E$13:$E$69)</f>
        <v>Upper North Island distributor</v>
      </c>
      <c r="K5130" s="70">
        <f t="shared" si="79"/>
        <v>208.64983980145794</v>
      </c>
    </row>
    <row r="5131" spans="1:11" x14ac:dyDescent="0.25">
      <c r="A5131" s="65">
        <v>44317</v>
      </c>
      <c r="B5131" s="66" t="s">
        <v>143</v>
      </c>
      <c r="C5131" s="66" t="s">
        <v>137</v>
      </c>
      <c r="D5131" s="67">
        <v>3706396.68</v>
      </c>
      <c r="E5131" s="66">
        <v>0.1762</v>
      </c>
      <c r="F5131" s="67">
        <v>653067.09501599998</v>
      </c>
      <c r="G5131" s="66" t="s">
        <v>98</v>
      </c>
      <c r="H5131" s="68">
        <v>1.01116899720995E-4</v>
      </c>
      <c r="I5131" s="87">
        <v>66.036119957814904</v>
      </c>
      <c r="J5131" s="69" t="str">
        <f>_xlfn.XLOOKUP(SimpleBB[[#This Row],[customer_code]],'Input  - indicative charges'!$B$13:$B$69,'Input  - indicative charges'!$E$13:$E$69)</f>
        <v>Major Industrial</v>
      </c>
      <c r="K5131" s="70">
        <f t="shared" si="79"/>
        <v>61.047324852668289</v>
      </c>
    </row>
    <row r="5132" spans="1:11" x14ac:dyDescent="0.25">
      <c r="A5132" s="65">
        <v>44317</v>
      </c>
      <c r="B5132" s="66" t="s">
        <v>143</v>
      </c>
      <c r="C5132" s="66" t="s">
        <v>137</v>
      </c>
      <c r="D5132" s="67">
        <v>3706396.68</v>
      </c>
      <c r="E5132" s="66">
        <v>0.1762</v>
      </c>
      <c r="F5132" s="67">
        <v>653067.09501599998</v>
      </c>
      <c r="G5132" s="66" t="s">
        <v>100</v>
      </c>
      <c r="H5132" s="68">
        <v>2.2648120363980901E-4</v>
      </c>
      <c r="I5132" s="87">
        <v>147.907421736777</v>
      </c>
      <c r="J5132" s="69" t="str">
        <f>_xlfn.XLOOKUP(SimpleBB[[#This Row],[customer_code]],'Input  - indicative charges'!$B$13:$B$69,'Input  - indicative charges'!$E$13:$E$69)</f>
        <v>North Island generation</v>
      </c>
      <c r="K5132" s="70">
        <f t="shared" si="79"/>
        <v>136.73353959399424</v>
      </c>
    </row>
    <row r="5133" spans="1:11" x14ac:dyDescent="0.25">
      <c r="A5133" s="65">
        <v>44317</v>
      </c>
      <c r="B5133" s="66" t="s">
        <v>143</v>
      </c>
      <c r="C5133" s="66" t="s">
        <v>137</v>
      </c>
      <c r="D5133" s="67">
        <v>3706396.68</v>
      </c>
      <c r="E5133" s="66">
        <v>0.1762</v>
      </c>
      <c r="F5133" s="67">
        <v>653067.09501599998</v>
      </c>
      <c r="G5133" s="66" t="s">
        <v>102</v>
      </c>
      <c r="H5133" s="68">
        <v>4.4712984573401504E-3</v>
      </c>
      <c r="I5133" s="87">
        <v>2920.0578944846502</v>
      </c>
      <c r="J5133" s="69" t="str">
        <f>_xlfn.XLOOKUP(SimpleBB[[#This Row],[customer_code]],'Input  - indicative charges'!$B$13:$B$69,'Input  - indicative charges'!$E$13:$E$69)</f>
        <v>Lower North Island distributor</v>
      </c>
      <c r="K5133" s="70">
        <f t="shared" si="79"/>
        <v>2699.4578571103198</v>
      </c>
    </row>
    <row r="5134" spans="1:11" x14ac:dyDescent="0.25">
      <c r="A5134" s="65">
        <v>44317</v>
      </c>
      <c r="B5134" s="66" t="s">
        <v>143</v>
      </c>
      <c r="C5134" s="66" t="s">
        <v>137</v>
      </c>
      <c r="D5134" s="67">
        <v>3706396.68</v>
      </c>
      <c r="E5134" s="66">
        <v>0.1762</v>
      </c>
      <c r="F5134" s="67">
        <v>653067.09501599998</v>
      </c>
      <c r="G5134" s="66" t="s">
        <v>104</v>
      </c>
      <c r="H5134" s="68">
        <v>1.88643303135426E-3</v>
      </c>
      <c r="I5134" s="87">
        <v>1231.9673397287499</v>
      </c>
      <c r="J5134" s="69" t="str">
        <f>_xlfn.XLOOKUP(SimpleBB[[#This Row],[customer_code]],'Input  - indicative charges'!$B$13:$B$69,'Input  - indicative charges'!$E$13:$E$69)</f>
        <v>Lower North Island distributor</v>
      </c>
      <c r="K5134" s="70">
        <f t="shared" ref="K5134:K5197" si="80">I5134*$L$9</f>
        <v>1138.8965681863656</v>
      </c>
    </row>
    <row r="5135" spans="1:11" x14ac:dyDescent="0.25">
      <c r="A5135" s="65">
        <v>44317</v>
      </c>
      <c r="B5135" s="66" t="s">
        <v>143</v>
      </c>
      <c r="C5135" s="66" t="s">
        <v>137</v>
      </c>
      <c r="D5135" s="67">
        <v>3706396.68</v>
      </c>
      <c r="E5135" s="66">
        <v>0.1762</v>
      </c>
      <c r="F5135" s="67">
        <v>653067.09501599998</v>
      </c>
      <c r="G5135" s="66" t="s">
        <v>106</v>
      </c>
      <c r="H5135" s="68">
        <v>2.0922651877537401E-2</v>
      </c>
      <c r="I5135" s="87">
        <v>13663.895481694401</v>
      </c>
      <c r="J5135" s="69" t="str">
        <f>_xlfn.XLOOKUP(SimpleBB[[#This Row],[customer_code]],'Input  - indicative charges'!$B$13:$B$69,'Input  - indicative charges'!$E$13:$E$69)</f>
        <v>Upper North Island distributor</v>
      </c>
      <c r="K5135" s="70">
        <f t="shared" si="80"/>
        <v>12631.636546132198</v>
      </c>
    </row>
    <row r="5136" spans="1:11" x14ac:dyDescent="0.25">
      <c r="A5136" s="65">
        <v>44317</v>
      </c>
      <c r="B5136" s="66" t="s">
        <v>143</v>
      </c>
      <c r="C5136" s="66" t="s">
        <v>137</v>
      </c>
      <c r="D5136" s="67">
        <v>3706396.68</v>
      </c>
      <c r="E5136" s="66">
        <v>0.1762</v>
      </c>
      <c r="F5136" s="67">
        <v>653067.09501599998</v>
      </c>
      <c r="G5136" s="66" t="s">
        <v>108</v>
      </c>
      <c r="H5136" s="68">
        <v>5.6181573329040801E-4</v>
      </c>
      <c r="I5136" s="87">
        <v>366.90336887425002</v>
      </c>
      <c r="J5136" s="69" t="str">
        <f>_xlfn.XLOOKUP(SimpleBB[[#This Row],[customer_code]],'Input  - indicative charges'!$B$13:$B$69,'Input  - indicative charges'!$E$13:$E$69)</f>
        <v>Lower North Island distributor</v>
      </c>
      <c r="K5136" s="70">
        <f t="shared" si="80"/>
        <v>339.18511813706317</v>
      </c>
    </row>
    <row r="5137" spans="1:11" x14ac:dyDescent="0.25">
      <c r="A5137" s="65">
        <v>44317</v>
      </c>
      <c r="B5137" s="66" t="s">
        <v>143</v>
      </c>
      <c r="C5137" s="66" t="s">
        <v>137</v>
      </c>
      <c r="D5137" s="67">
        <v>3706396.68</v>
      </c>
      <c r="E5137" s="66">
        <v>0.1762</v>
      </c>
      <c r="F5137" s="67">
        <v>653067.09501599998</v>
      </c>
      <c r="G5137" s="66" t="s">
        <v>110</v>
      </c>
      <c r="H5137" s="68">
        <v>3.7204543527369701E-3</v>
      </c>
      <c r="I5137" s="87">
        <v>2429.7063162815698</v>
      </c>
      <c r="J5137" s="69" t="str">
        <f>_xlfn.XLOOKUP(SimpleBB[[#This Row],[customer_code]],'Input  - indicative charges'!$B$13:$B$69,'Input  - indicative charges'!$E$13:$E$69)</f>
        <v>Lower South Island distributor</v>
      </c>
      <c r="K5137" s="70">
        <f t="shared" si="80"/>
        <v>2246.1506048716228</v>
      </c>
    </row>
    <row r="5138" spans="1:11" x14ac:dyDescent="0.25">
      <c r="A5138" s="65">
        <v>44317</v>
      </c>
      <c r="B5138" s="66" t="s">
        <v>143</v>
      </c>
      <c r="C5138" s="66" t="s">
        <v>137</v>
      </c>
      <c r="D5138" s="67">
        <v>3706396.68</v>
      </c>
      <c r="E5138" s="66">
        <v>0.1762</v>
      </c>
      <c r="F5138" s="67">
        <v>653067.09501599998</v>
      </c>
      <c r="G5138" s="66" t="s">
        <v>112</v>
      </c>
      <c r="H5138" s="68">
        <v>6.9486389983257295E-5</v>
      </c>
      <c r="I5138" s="87">
        <v>45.379274849514701</v>
      </c>
      <c r="J5138" s="69" t="str">
        <f>_xlfn.XLOOKUP(SimpleBB[[#This Row],[customer_code]],'Input  - indicative charges'!$B$13:$B$69,'Input  - indicative charges'!$E$13:$E$69)</f>
        <v>North Island generation</v>
      </c>
      <c r="K5138" s="70">
        <f t="shared" si="80"/>
        <v>41.951031270258646</v>
      </c>
    </row>
    <row r="5139" spans="1:11" x14ac:dyDescent="0.25">
      <c r="A5139" s="65">
        <v>44317</v>
      </c>
      <c r="B5139" s="66" t="s">
        <v>143</v>
      </c>
      <c r="C5139" s="66" t="s">
        <v>137</v>
      </c>
      <c r="D5139" s="67">
        <v>3706396.68</v>
      </c>
      <c r="E5139" s="66">
        <v>0.1762</v>
      </c>
      <c r="F5139" s="67">
        <v>653067.09501599998</v>
      </c>
      <c r="G5139" s="66" t="s">
        <v>114</v>
      </c>
      <c r="H5139" s="68">
        <v>2.24320834141793E-3</v>
      </c>
      <c r="I5139" s="87">
        <v>1464.96555504546</v>
      </c>
      <c r="J5139" s="69" t="str">
        <f>_xlfn.XLOOKUP(SimpleBB[[#This Row],[customer_code]],'Input  - indicative charges'!$B$13:$B$69,'Input  - indicative charges'!$E$13:$E$69)</f>
        <v>Lower North Island distributor</v>
      </c>
      <c r="K5139" s="70">
        <f t="shared" si="80"/>
        <v>1354.2925931135971</v>
      </c>
    </row>
    <row r="5140" spans="1:11" x14ac:dyDescent="0.25">
      <c r="A5140" s="65">
        <v>44317</v>
      </c>
      <c r="B5140" s="66" t="s">
        <v>143</v>
      </c>
      <c r="C5140" s="66" t="s">
        <v>137</v>
      </c>
      <c r="D5140" s="67">
        <v>3706396.68</v>
      </c>
      <c r="E5140" s="66">
        <v>0.1762</v>
      </c>
      <c r="F5140" s="67">
        <v>653067.09501599998</v>
      </c>
      <c r="G5140" s="66" t="s">
        <v>116</v>
      </c>
      <c r="H5140" s="68">
        <v>5.5229435287600299E-4</v>
      </c>
      <c r="I5140" s="87">
        <v>360.68526862647298</v>
      </c>
      <c r="J5140" s="69" t="str">
        <f>_xlfn.XLOOKUP(SimpleBB[[#This Row],[customer_code]],'Input  - indicative charges'!$B$13:$B$69,'Input  - indicative charges'!$E$13:$E$69)</f>
        <v>Major Industrial</v>
      </c>
      <c r="K5140" s="70">
        <f t="shared" si="80"/>
        <v>333.43677335189113</v>
      </c>
    </row>
    <row r="5141" spans="1:11" x14ac:dyDescent="0.25">
      <c r="A5141" s="65">
        <v>44317</v>
      </c>
      <c r="B5141" s="66" t="s">
        <v>143</v>
      </c>
      <c r="C5141" s="66" t="s">
        <v>137</v>
      </c>
      <c r="D5141" s="67">
        <v>3706396.68</v>
      </c>
      <c r="E5141" s="66">
        <v>0.1762</v>
      </c>
      <c r="F5141" s="67">
        <v>653067.09501599998</v>
      </c>
      <c r="G5141" s="66" t="s">
        <v>118</v>
      </c>
      <c r="H5141" s="68">
        <v>1.58074857989902E-3</v>
      </c>
      <c r="I5141" s="87">
        <v>1032.3348830253201</v>
      </c>
      <c r="J5141" s="69" t="str">
        <f>_xlfn.XLOOKUP(SimpleBB[[#This Row],[customer_code]],'Input  - indicative charges'!$B$13:$B$69,'Input  - indicative charges'!$E$13:$E$69)</f>
        <v>Upper South Island distributor</v>
      </c>
      <c r="K5141" s="70">
        <f t="shared" si="80"/>
        <v>954.34563691881351</v>
      </c>
    </row>
    <row r="5142" spans="1:11" x14ac:dyDescent="0.25">
      <c r="A5142" s="65">
        <v>44317</v>
      </c>
      <c r="B5142" s="66" t="s">
        <v>143</v>
      </c>
      <c r="C5142" s="66" t="s">
        <v>137</v>
      </c>
      <c r="D5142" s="67">
        <v>3706396.68</v>
      </c>
      <c r="E5142" s="66">
        <v>0.1762</v>
      </c>
      <c r="F5142" s="67">
        <v>653067.09501599998</v>
      </c>
      <c r="G5142" s="66" t="s">
        <v>120</v>
      </c>
      <c r="H5142" s="68">
        <v>3.6741156111456198E-4</v>
      </c>
      <c r="I5142" s="87">
        <v>239.94440089238</v>
      </c>
      <c r="J5142" s="69" t="str">
        <f>_xlfn.XLOOKUP(SimpleBB[[#This Row],[customer_code]],'Input  - indicative charges'!$B$13:$B$69,'Input  - indicative charges'!$E$13:$E$69)</f>
        <v>Lower North Island distributor</v>
      </c>
      <c r="K5142" s="70">
        <f t="shared" si="80"/>
        <v>221.81745077108383</v>
      </c>
    </row>
    <row r="5143" spans="1:11" x14ac:dyDescent="0.25">
      <c r="A5143" s="65">
        <v>44317</v>
      </c>
      <c r="B5143" s="66" t="s">
        <v>143</v>
      </c>
      <c r="C5143" s="66" t="s">
        <v>137</v>
      </c>
      <c r="D5143" s="67">
        <v>3706396.68</v>
      </c>
      <c r="E5143" s="66">
        <v>0.1762</v>
      </c>
      <c r="F5143" s="67">
        <v>653067.09501599998</v>
      </c>
      <c r="G5143" s="66" t="s">
        <v>241</v>
      </c>
      <c r="H5143" s="68">
        <v>1.6355433534657899E-5</v>
      </c>
      <c r="I5143" s="87">
        <v>10.681195466206299</v>
      </c>
      <c r="J5143" s="69" t="str">
        <f>_xlfn.XLOOKUP(SimpleBB[[#This Row],[customer_code]],'Input  - indicative charges'!$B$13:$B$69,'Input  - indicative charges'!$E$13:$E$69)</f>
        <v>North Island generation</v>
      </c>
      <c r="K5143" s="70">
        <f t="shared" si="80"/>
        <v>9.8742689585168044</v>
      </c>
    </row>
    <row r="5144" spans="1:11" x14ac:dyDescent="0.25">
      <c r="A5144" s="65">
        <v>44348</v>
      </c>
      <c r="B5144" s="66" t="s">
        <v>143</v>
      </c>
      <c r="C5144" s="66" t="s">
        <v>137</v>
      </c>
      <c r="D5144" s="67">
        <v>3346541.76</v>
      </c>
      <c r="E5144" s="66">
        <v>0.2994</v>
      </c>
      <c r="F5144" s="67">
        <v>1001954.602944</v>
      </c>
      <c r="G5144" s="66" t="s">
        <v>8</v>
      </c>
      <c r="H5144" s="68">
        <v>9.2188621126246002E-3</v>
      </c>
      <c r="I5144" s="87">
        <v>9236.8813276502697</v>
      </c>
      <c r="J5144" s="69" t="str">
        <f>_xlfn.XLOOKUP(SimpleBB[[#This Row],[customer_code]],'Input  - indicative charges'!$B$13:$B$69,'Input  - indicative charges'!$E$13:$E$69)</f>
        <v>Lower South Island distributor</v>
      </c>
      <c r="K5144" s="70">
        <f t="shared" si="80"/>
        <v>8539.067640479685</v>
      </c>
    </row>
    <row r="5145" spans="1:11" x14ac:dyDescent="0.25">
      <c r="A5145" s="65">
        <v>44348</v>
      </c>
      <c r="B5145" s="66" t="s">
        <v>143</v>
      </c>
      <c r="C5145" s="66" t="s">
        <v>137</v>
      </c>
      <c r="D5145" s="67">
        <v>3346541.76</v>
      </c>
      <c r="E5145" s="66">
        <v>0.2994</v>
      </c>
      <c r="F5145" s="67">
        <v>1001954.602944</v>
      </c>
      <c r="G5145" s="66" t="s">
        <v>10</v>
      </c>
      <c r="H5145" s="68">
        <v>4.2758953460536597E-4</v>
      </c>
      <c r="I5145" s="87">
        <v>428.425302368529</v>
      </c>
      <c r="J5145" s="69" t="str">
        <f>_xlfn.XLOOKUP(SimpleBB[[#This Row],[customer_code]],'Input  - indicative charges'!$B$13:$B$69,'Input  - indicative charges'!$E$13:$E$69)</f>
        <v>Upper South Island distributor</v>
      </c>
      <c r="K5145" s="70">
        <f t="shared" si="80"/>
        <v>396.05928733399276</v>
      </c>
    </row>
    <row r="5146" spans="1:11" x14ac:dyDescent="0.25">
      <c r="A5146" s="65">
        <v>44348</v>
      </c>
      <c r="B5146" s="66" t="s">
        <v>143</v>
      </c>
      <c r="C5146" s="66" t="s">
        <v>137</v>
      </c>
      <c r="D5146" s="67">
        <v>3346541.76</v>
      </c>
      <c r="E5146" s="66">
        <v>0.2994</v>
      </c>
      <c r="F5146" s="67">
        <v>1001954.602944</v>
      </c>
      <c r="G5146" s="66" t="s">
        <v>12</v>
      </c>
      <c r="H5146" s="68">
        <v>1.2243052350301701E-4</v>
      </c>
      <c r="I5146" s="87">
        <v>122.669826564692</v>
      </c>
      <c r="J5146" s="69" t="str">
        <f>_xlfn.XLOOKUP(SimpleBB[[#This Row],[customer_code]],'Input  - indicative charges'!$B$13:$B$69,'Input  - indicative charges'!$E$13:$E$69)</f>
        <v>Lower North Island distributor</v>
      </c>
      <c r="K5146" s="70">
        <f t="shared" si="80"/>
        <v>113.40255539997094</v>
      </c>
    </row>
    <row r="5147" spans="1:11" x14ac:dyDescent="0.25">
      <c r="A5147" s="65">
        <v>44348</v>
      </c>
      <c r="B5147" s="66" t="s">
        <v>143</v>
      </c>
      <c r="C5147" s="66" t="s">
        <v>137</v>
      </c>
      <c r="D5147" s="67">
        <v>3346541.76</v>
      </c>
      <c r="E5147" s="66">
        <v>0.2994</v>
      </c>
      <c r="F5147" s="67">
        <v>1001954.602944</v>
      </c>
      <c r="G5147" s="66" t="s">
        <v>14</v>
      </c>
      <c r="H5147" s="68">
        <v>9.2459343875640298E-4</v>
      </c>
      <c r="I5147" s="87">
        <v>926.40065181379896</v>
      </c>
      <c r="J5147" s="69" t="str">
        <f>_xlfn.XLOOKUP(SimpleBB[[#This Row],[customer_code]],'Input  - indicative charges'!$B$13:$B$69,'Input  - indicative charges'!$E$13:$E$69)</f>
        <v>Upper North Island distributor</v>
      </c>
      <c r="K5147" s="70">
        <f t="shared" si="80"/>
        <v>856.41436188450439</v>
      </c>
    </row>
    <row r="5148" spans="1:11" x14ac:dyDescent="0.25">
      <c r="A5148" s="65">
        <v>44348</v>
      </c>
      <c r="B5148" s="66" t="s">
        <v>143</v>
      </c>
      <c r="C5148" s="66" t="s">
        <v>137</v>
      </c>
      <c r="D5148" s="67">
        <v>3346541.76</v>
      </c>
      <c r="E5148" s="66">
        <v>0.2994</v>
      </c>
      <c r="F5148" s="67">
        <v>1001954.602944</v>
      </c>
      <c r="G5148" s="66" t="s">
        <v>16</v>
      </c>
      <c r="H5148" s="68">
        <v>0.10634509394297501</v>
      </c>
      <c r="I5148" s="87">
        <v>106552.956376676</v>
      </c>
      <c r="J5148" s="69" t="str">
        <f>_xlfn.XLOOKUP(SimpleBB[[#This Row],[customer_code]],'Input  - indicative charges'!$B$13:$B$69,'Input  - indicative charges'!$E$13:$E$69)</f>
        <v>South Island generation</v>
      </c>
      <c r="K5148" s="70">
        <f t="shared" si="80"/>
        <v>98503.257703428098</v>
      </c>
    </row>
    <row r="5149" spans="1:11" x14ac:dyDescent="0.25">
      <c r="A5149" s="65">
        <v>44348</v>
      </c>
      <c r="B5149" s="66" t="s">
        <v>143</v>
      </c>
      <c r="C5149" s="66" t="s">
        <v>137</v>
      </c>
      <c r="D5149" s="67">
        <v>3346541.76</v>
      </c>
      <c r="E5149" s="66">
        <v>0.2994</v>
      </c>
      <c r="F5149" s="67">
        <v>1001954.602944</v>
      </c>
      <c r="G5149" s="66" t="s">
        <v>19</v>
      </c>
      <c r="H5149" s="68">
        <v>5.9308824454250002E-2</v>
      </c>
      <c r="I5149" s="87">
        <v>59424.749657133398</v>
      </c>
      <c r="J5149" s="69" t="str">
        <f>_xlfn.XLOOKUP(SimpleBB[[#This Row],[customer_code]],'Input  - indicative charges'!$B$13:$B$69,'Input  - indicative charges'!$E$13:$E$69)</f>
        <v>Lower South Island distributor</v>
      </c>
      <c r="K5149" s="70">
        <f t="shared" si="80"/>
        <v>54935.420174973442</v>
      </c>
    </row>
    <row r="5150" spans="1:11" x14ac:dyDescent="0.25">
      <c r="A5150" s="65">
        <v>44348</v>
      </c>
      <c r="B5150" s="66" t="s">
        <v>143</v>
      </c>
      <c r="C5150" s="66" t="s">
        <v>137</v>
      </c>
      <c r="D5150" s="67">
        <v>3346541.76</v>
      </c>
      <c r="E5150" s="66">
        <v>0.2994</v>
      </c>
      <c r="F5150" s="67">
        <v>1001954.602944</v>
      </c>
      <c r="G5150" s="66" t="s">
        <v>21</v>
      </c>
      <c r="H5150" s="68">
        <v>6.8596460158660199E-3</v>
      </c>
      <c r="I5150" s="87">
        <v>6873.0539001634297</v>
      </c>
      <c r="J5150" s="69" t="str">
        <f>_xlfn.XLOOKUP(SimpleBB[[#This Row],[customer_code]],'Input  - indicative charges'!$B$13:$B$69,'Input  - indicative charges'!$E$13:$E$69)</f>
        <v>Upper South Island distributor</v>
      </c>
      <c r="K5150" s="70">
        <f t="shared" si="80"/>
        <v>6353.819007555443</v>
      </c>
    </row>
    <row r="5151" spans="1:11" x14ac:dyDescent="0.25">
      <c r="A5151" s="65">
        <v>44348</v>
      </c>
      <c r="B5151" s="66" t="s">
        <v>143</v>
      </c>
      <c r="C5151" s="66" t="s">
        <v>137</v>
      </c>
      <c r="D5151" s="67">
        <v>3346541.76</v>
      </c>
      <c r="E5151" s="66">
        <v>0.2994</v>
      </c>
      <c r="F5151" s="67">
        <v>1001954.602944</v>
      </c>
      <c r="G5151" s="66" t="s">
        <v>23</v>
      </c>
      <c r="H5151" s="68">
        <v>3.8892456609575601E-4</v>
      </c>
      <c r="I5151" s="87">
        <v>389.68475919764001</v>
      </c>
      <c r="J5151" s="69" t="str">
        <f>_xlfn.XLOOKUP(SimpleBB[[#This Row],[customer_code]],'Input  - indicative charges'!$B$13:$B$69,'Input  - indicative charges'!$E$13:$E$69)</f>
        <v>Lower North Island distributor</v>
      </c>
      <c r="K5151" s="70">
        <f t="shared" si="80"/>
        <v>360.24545506412454</v>
      </c>
    </row>
    <row r="5152" spans="1:11" x14ac:dyDescent="0.25">
      <c r="A5152" s="65">
        <v>44348</v>
      </c>
      <c r="B5152" s="66" t="s">
        <v>143</v>
      </c>
      <c r="C5152" s="66" t="s">
        <v>137</v>
      </c>
      <c r="D5152" s="67">
        <v>3346541.76</v>
      </c>
      <c r="E5152" s="66">
        <v>0.2994</v>
      </c>
      <c r="F5152" s="67">
        <v>1001954.602944</v>
      </c>
      <c r="G5152" s="66" t="s">
        <v>25</v>
      </c>
      <c r="H5152" s="68">
        <v>3.1851336716087601E-3</v>
      </c>
      <c r="I5152" s="87">
        <v>3191.3593432603202</v>
      </c>
      <c r="J5152" s="69" t="str">
        <f>_xlfn.XLOOKUP(SimpleBB[[#This Row],[customer_code]],'Input  - indicative charges'!$B$13:$B$69,'Input  - indicative charges'!$E$13:$E$69)</f>
        <v>North Island generation</v>
      </c>
      <c r="K5152" s="70">
        <f t="shared" si="80"/>
        <v>2950.2634417962176</v>
      </c>
    </row>
    <row r="5153" spans="1:11" x14ac:dyDescent="0.25">
      <c r="A5153" s="65">
        <v>44348</v>
      </c>
      <c r="B5153" s="66" t="s">
        <v>143</v>
      </c>
      <c r="C5153" s="66" t="s">
        <v>137</v>
      </c>
      <c r="D5153" s="67">
        <v>3346541.76</v>
      </c>
      <c r="E5153" s="66">
        <v>0.2994</v>
      </c>
      <c r="F5153" s="67">
        <v>1001954.602944</v>
      </c>
      <c r="G5153" s="66" t="s">
        <v>27</v>
      </c>
      <c r="H5153" s="68">
        <v>7.0825069321550096E-4</v>
      </c>
      <c r="I5153" s="87">
        <v>709.63504210555004</v>
      </c>
      <c r="J5153" s="69" t="str">
        <f>_xlfn.XLOOKUP(SimpleBB[[#This Row],[customer_code]],'Input  - indicative charges'!$B$13:$B$69,'Input  - indicative charges'!$E$13:$E$69)</f>
        <v>Lower North Island distributor</v>
      </c>
      <c r="K5153" s="70">
        <f t="shared" si="80"/>
        <v>656.02462667293162</v>
      </c>
    </row>
    <row r="5154" spans="1:11" x14ac:dyDescent="0.25">
      <c r="A5154" s="65">
        <v>44348</v>
      </c>
      <c r="B5154" s="66" t="s">
        <v>143</v>
      </c>
      <c r="C5154" s="66" t="s">
        <v>137</v>
      </c>
      <c r="D5154" s="67">
        <v>3346541.76</v>
      </c>
      <c r="E5154" s="66">
        <v>0.2994</v>
      </c>
      <c r="F5154" s="67">
        <v>1001954.602944</v>
      </c>
      <c r="G5154" s="66" t="s">
        <v>29</v>
      </c>
      <c r="H5154" s="68">
        <v>7.5426100823735697E-4</v>
      </c>
      <c r="I5154" s="87">
        <v>755.73528902460203</v>
      </c>
      <c r="J5154" s="69" t="str">
        <f>_xlfn.XLOOKUP(SimpleBB[[#This Row],[customer_code]],'Input  - indicative charges'!$B$13:$B$69,'Input  - indicative charges'!$E$13:$E$69)</f>
        <v>Lower North Island distributor</v>
      </c>
      <c r="K5154" s="70">
        <f t="shared" si="80"/>
        <v>698.64216312500389</v>
      </c>
    </row>
    <row r="5155" spans="1:11" x14ac:dyDescent="0.25">
      <c r="A5155" s="65">
        <v>44348</v>
      </c>
      <c r="B5155" s="66" t="s">
        <v>143</v>
      </c>
      <c r="C5155" s="66" t="s">
        <v>137</v>
      </c>
      <c r="D5155" s="67">
        <v>3346541.76</v>
      </c>
      <c r="E5155" s="66">
        <v>0.2994</v>
      </c>
      <c r="F5155" s="67">
        <v>1001954.602944</v>
      </c>
      <c r="G5155" s="66" t="s">
        <v>31</v>
      </c>
      <c r="H5155" s="68">
        <v>1.8414991727260301E-6</v>
      </c>
      <c r="I5155" s="87">
        <v>1.8450985724304201</v>
      </c>
      <c r="J5155" s="69" t="str">
        <f>_xlfn.XLOOKUP(SimpleBB[[#This Row],[customer_code]],'Input  - indicative charges'!$B$13:$B$69,'Input  - indicative charges'!$E$13:$E$69)</f>
        <v>Major Industrial</v>
      </c>
      <c r="K5155" s="70">
        <f t="shared" si="80"/>
        <v>1.7057079066472989</v>
      </c>
    </row>
    <row r="5156" spans="1:11" x14ac:dyDescent="0.25">
      <c r="A5156" s="65">
        <v>44348</v>
      </c>
      <c r="B5156" s="66" t="s">
        <v>143</v>
      </c>
      <c r="C5156" s="66" t="s">
        <v>137</v>
      </c>
      <c r="D5156" s="67">
        <v>3346541.76</v>
      </c>
      <c r="E5156" s="66">
        <v>0.2994</v>
      </c>
      <c r="F5156" s="67">
        <v>1001954.602944</v>
      </c>
      <c r="G5156" s="66" t="s">
        <v>34</v>
      </c>
      <c r="H5156" s="68">
        <v>6.5537326938050694E-5</v>
      </c>
      <c r="I5156" s="87">
        <v>65.665426390225704</v>
      </c>
      <c r="J5156" s="69" t="str">
        <f>_xlfn.XLOOKUP(SimpleBB[[#This Row],[customer_code]],'Input  - indicative charges'!$B$13:$B$69,'Input  - indicative charges'!$E$13:$E$69)</f>
        <v>Major Industrial</v>
      </c>
      <c r="K5156" s="70">
        <f t="shared" si="80"/>
        <v>60.704635871912473</v>
      </c>
    </row>
    <row r="5157" spans="1:11" x14ac:dyDescent="0.25">
      <c r="A5157" s="65">
        <v>44348</v>
      </c>
      <c r="B5157" s="66" t="s">
        <v>143</v>
      </c>
      <c r="C5157" s="66" t="s">
        <v>137</v>
      </c>
      <c r="D5157" s="67">
        <v>3346541.76</v>
      </c>
      <c r="E5157" s="66">
        <v>0.2994</v>
      </c>
      <c r="F5157" s="67">
        <v>1001954.602944</v>
      </c>
      <c r="G5157" s="66" t="s">
        <v>36</v>
      </c>
      <c r="H5157" s="68">
        <v>4.2148728157898998E-3</v>
      </c>
      <c r="I5157" s="87">
        <v>4223.1112186042301</v>
      </c>
      <c r="J5157" s="69" t="str">
        <f>_xlfn.XLOOKUP(SimpleBB[[#This Row],[customer_code]],'Input  - indicative charges'!$B$13:$B$69,'Input  - indicative charges'!$E$13:$E$69)</f>
        <v>Upper South Island distributor</v>
      </c>
      <c r="K5157" s="70">
        <f t="shared" si="80"/>
        <v>3904.0701152001943</v>
      </c>
    </row>
    <row r="5158" spans="1:11" x14ac:dyDescent="0.25">
      <c r="A5158" s="65">
        <v>44348</v>
      </c>
      <c r="B5158" s="66" t="s">
        <v>143</v>
      </c>
      <c r="C5158" s="66" t="s">
        <v>137</v>
      </c>
      <c r="D5158" s="67">
        <v>3346541.76</v>
      </c>
      <c r="E5158" s="66">
        <v>0.2994</v>
      </c>
      <c r="F5158" s="67">
        <v>1001954.602944</v>
      </c>
      <c r="G5158" s="66" t="s">
        <v>38</v>
      </c>
      <c r="H5158" s="68">
        <v>2.9087026741960601E-6</v>
      </c>
      <c r="I5158" s="87">
        <v>2.9143880330062699</v>
      </c>
      <c r="J5158" s="69" t="str">
        <f>_xlfn.XLOOKUP(SimpleBB[[#This Row],[customer_code]],'Input  - indicative charges'!$B$13:$B$69,'Input  - indicative charges'!$E$13:$E$69)</f>
        <v>North Island generation</v>
      </c>
      <c r="K5158" s="70">
        <f t="shared" si="80"/>
        <v>2.6942163335961968</v>
      </c>
    </row>
    <row r="5159" spans="1:11" x14ac:dyDescent="0.25">
      <c r="A5159" s="65">
        <v>44348</v>
      </c>
      <c r="B5159" s="66" t="s">
        <v>143</v>
      </c>
      <c r="C5159" s="66" t="s">
        <v>137</v>
      </c>
      <c r="D5159" s="67">
        <v>3346541.76</v>
      </c>
      <c r="E5159" s="66">
        <v>0.2994</v>
      </c>
      <c r="F5159" s="67">
        <v>1001954.602944</v>
      </c>
      <c r="G5159" s="66" t="s">
        <v>40</v>
      </c>
      <c r="H5159" s="68">
        <v>1.3527106043802099E-6</v>
      </c>
      <c r="I5159" s="87">
        <v>1.35535461650991</v>
      </c>
      <c r="J5159" s="69" t="str">
        <f>_xlfn.XLOOKUP(SimpleBB[[#This Row],[customer_code]],'Input  - indicative charges'!$B$13:$B$69,'Input  - indicative charges'!$E$13:$E$69)</f>
        <v>North Island generation</v>
      </c>
      <c r="K5159" s="70">
        <f t="shared" si="80"/>
        <v>1.2529623729786132</v>
      </c>
    </row>
    <row r="5160" spans="1:11" x14ac:dyDescent="0.25">
      <c r="A5160" s="65">
        <v>44348</v>
      </c>
      <c r="B5160" s="66" t="s">
        <v>143</v>
      </c>
      <c r="C5160" s="66" t="s">
        <v>137</v>
      </c>
      <c r="D5160" s="67">
        <v>3346541.76</v>
      </c>
      <c r="E5160" s="66">
        <v>0.2994</v>
      </c>
      <c r="F5160" s="67">
        <v>1001954.602944</v>
      </c>
      <c r="G5160" s="66" t="s">
        <v>42</v>
      </c>
      <c r="H5160" s="68">
        <v>0.26020223558783001</v>
      </c>
      <c r="I5160" s="87">
        <v>260710.827643545</v>
      </c>
      <c r="J5160" s="69" t="str">
        <f>_xlfn.XLOOKUP(SimpleBB[[#This Row],[customer_code]],'Input  - indicative charges'!$B$13:$B$69,'Input  - indicative charges'!$E$13:$E$69)</f>
        <v>South Island generation</v>
      </c>
      <c r="K5160" s="70">
        <f t="shared" si="80"/>
        <v>241015.04749114192</v>
      </c>
    </row>
    <row r="5161" spans="1:11" x14ac:dyDescent="0.25">
      <c r="A5161" s="65">
        <v>44348</v>
      </c>
      <c r="B5161" s="66" t="s">
        <v>143</v>
      </c>
      <c r="C5161" s="66" t="s">
        <v>137</v>
      </c>
      <c r="D5161" s="67">
        <v>3346541.76</v>
      </c>
      <c r="E5161" s="66">
        <v>0.2994</v>
      </c>
      <c r="F5161" s="67">
        <v>1001954.602944</v>
      </c>
      <c r="G5161" s="66" t="s">
        <v>44</v>
      </c>
      <c r="H5161" s="68">
        <v>5.0662587510866702E-5</v>
      </c>
      <c r="I5161" s="87">
        <v>50.761612753566098</v>
      </c>
      <c r="J5161" s="69" t="str">
        <f>_xlfn.XLOOKUP(SimpleBB[[#This Row],[customer_code]],'Input  - indicative charges'!$B$13:$B$69,'Input  - indicative charges'!$E$13:$E$69)</f>
        <v>Major Industrial</v>
      </c>
      <c r="K5161" s="70">
        <f t="shared" si="80"/>
        <v>46.926752598303914</v>
      </c>
    </row>
    <row r="5162" spans="1:11" x14ac:dyDescent="0.25">
      <c r="A5162" s="65">
        <v>44348</v>
      </c>
      <c r="B5162" s="66" t="s">
        <v>143</v>
      </c>
      <c r="C5162" s="66" t="s">
        <v>137</v>
      </c>
      <c r="D5162" s="67">
        <v>3346541.76</v>
      </c>
      <c r="E5162" s="66">
        <v>0.2994</v>
      </c>
      <c r="F5162" s="67">
        <v>1001954.602944</v>
      </c>
      <c r="G5162" s="66" t="s">
        <v>46</v>
      </c>
      <c r="H5162" s="68">
        <v>8.0620000437611403E-3</v>
      </c>
      <c r="I5162" s="87">
        <v>8077.7580527812097</v>
      </c>
      <c r="J5162" s="69" t="str">
        <f>_xlfn.XLOOKUP(SimpleBB[[#This Row],[customer_code]],'Input  - indicative charges'!$B$13:$B$69,'Input  - indicative charges'!$E$13:$E$69)</f>
        <v>Upper South Island distributor</v>
      </c>
      <c r="K5162" s="70">
        <f t="shared" si="80"/>
        <v>7467.5120259096002</v>
      </c>
    </row>
    <row r="5163" spans="1:11" x14ac:dyDescent="0.25">
      <c r="A5163" s="65">
        <v>44348</v>
      </c>
      <c r="B5163" s="66" t="s">
        <v>143</v>
      </c>
      <c r="C5163" s="66" t="s">
        <v>137</v>
      </c>
      <c r="D5163" s="67">
        <v>3346541.76</v>
      </c>
      <c r="E5163" s="66">
        <v>0.2994</v>
      </c>
      <c r="F5163" s="67">
        <v>1001954.602944</v>
      </c>
      <c r="G5163" s="66" t="s">
        <v>48</v>
      </c>
      <c r="H5163" s="68">
        <v>5.5346862280207195E-4</v>
      </c>
      <c r="I5163" s="87">
        <v>554.55043420161201</v>
      </c>
      <c r="J5163" s="69" t="str">
        <f>_xlfn.XLOOKUP(SimpleBB[[#This Row],[customer_code]],'Input  - indicative charges'!$B$13:$B$69,'Input  - indicative charges'!$E$13:$E$69)</f>
        <v>North Island generation</v>
      </c>
      <c r="K5163" s="70">
        <f t="shared" si="80"/>
        <v>512.65611192057486</v>
      </c>
    </row>
    <row r="5164" spans="1:11" x14ac:dyDescent="0.25">
      <c r="A5164" s="65">
        <v>44348</v>
      </c>
      <c r="B5164" s="66" t="s">
        <v>143</v>
      </c>
      <c r="C5164" s="66" t="s">
        <v>137</v>
      </c>
      <c r="D5164" s="67">
        <v>3346541.76</v>
      </c>
      <c r="E5164" s="66">
        <v>0.2994</v>
      </c>
      <c r="F5164" s="67">
        <v>1001954.602944</v>
      </c>
      <c r="G5164" s="66" t="s">
        <v>50</v>
      </c>
      <c r="H5164" s="68">
        <v>1.15984801325437E-4</v>
      </c>
      <c r="I5164" s="87">
        <v>116.211505559567</v>
      </c>
      <c r="J5164" s="69" t="str">
        <f>_xlfn.XLOOKUP(SimpleBB[[#This Row],[customer_code]],'Input  - indicative charges'!$B$13:$B$69,'Input  - indicative charges'!$E$13:$E$69)</f>
        <v>North Island generation</v>
      </c>
      <c r="K5164" s="70">
        <f t="shared" si="80"/>
        <v>107.43213768532416</v>
      </c>
    </row>
    <row r="5165" spans="1:11" x14ac:dyDescent="0.25">
      <c r="A5165" s="65">
        <v>44348</v>
      </c>
      <c r="B5165" s="66" t="s">
        <v>143</v>
      </c>
      <c r="C5165" s="66" t="s">
        <v>137</v>
      </c>
      <c r="D5165" s="67">
        <v>3346541.76</v>
      </c>
      <c r="E5165" s="66">
        <v>0.2994</v>
      </c>
      <c r="F5165" s="67">
        <v>1001954.602944</v>
      </c>
      <c r="G5165" s="66" t="s">
        <v>52</v>
      </c>
      <c r="H5165" s="68">
        <v>2.3214043204364799E-4</v>
      </c>
      <c r="I5165" s="87">
        <v>232.594174415542</v>
      </c>
      <c r="J5165" s="69" t="str">
        <f>_xlfn.XLOOKUP(SimpleBB[[#This Row],[customer_code]],'Input  - indicative charges'!$B$13:$B$69,'Input  - indicative charges'!$E$13:$E$69)</f>
        <v>North Island generation</v>
      </c>
      <c r="K5165" s="70">
        <f t="shared" si="80"/>
        <v>215.02250788590433</v>
      </c>
    </row>
    <row r="5166" spans="1:11" x14ac:dyDescent="0.25">
      <c r="A5166" s="65">
        <v>44348</v>
      </c>
      <c r="B5166" s="66" t="s">
        <v>143</v>
      </c>
      <c r="C5166" s="66" t="s">
        <v>137</v>
      </c>
      <c r="D5166" s="67">
        <v>3346541.76</v>
      </c>
      <c r="E5166" s="66">
        <v>0.2994</v>
      </c>
      <c r="F5166" s="67">
        <v>1001954.602944</v>
      </c>
      <c r="G5166" s="66" t="s">
        <v>54</v>
      </c>
      <c r="H5166" s="68">
        <v>7.2366988784084395E-4</v>
      </c>
      <c r="I5166" s="87">
        <v>725.08437513410195</v>
      </c>
      <c r="J5166" s="69" t="str">
        <f>_xlfn.XLOOKUP(SimpleBB[[#This Row],[customer_code]],'Input  - indicative charges'!$B$13:$B$69,'Input  - indicative charges'!$E$13:$E$69)</f>
        <v>Upper South Island distributor</v>
      </c>
      <c r="K5166" s="70">
        <f t="shared" si="80"/>
        <v>670.30681727942942</v>
      </c>
    </row>
    <row r="5167" spans="1:11" x14ac:dyDescent="0.25">
      <c r="A5167" s="65">
        <v>44348</v>
      </c>
      <c r="B5167" s="66" t="s">
        <v>143</v>
      </c>
      <c r="C5167" s="66" t="s">
        <v>137</v>
      </c>
      <c r="D5167" s="67">
        <v>3346541.76</v>
      </c>
      <c r="E5167" s="66">
        <v>0.2994</v>
      </c>
      <c r="F5167" s="67">
        <v>1001954.602944</v>
      </c>
      <c r="G5167" s="66" t="s">
        <v>56</v>
      </c>
      <c r="H5167" s="68">
        <v>2.6535848192186301E-3</v>
      </c>
      <c r="I5167" s="87">
        <v>2658.7715239184299</v>
      </c>
      <c r="J5167" s="69" t="str">
        <f>_xlfn.XLOOKUP(SimpleBB[[#This Row],[customer_code]],'Input  - indicative charges'!$B$13:$B$69,'Input  - indicative charges'!$E$13:$E$69)</f>
        <v>Upper North Island distributor</v>
      </c>
      <c r="K5167" s="70">
        <f t="shared" si="80"/>
        <v>2457.9107469269775</v>
      </c>
    </row>
    <row r="5168" spans="1:11" x14ac:dyDescent="0.25">
      <c r="A5168" s="65">
        <v>44348</v>
      </c>
      <c r="B5168" s="66" t="s">
        <v>143</v>
      </c>
      <c r="C5168" s="66" t="s">
        <v>137</v>
      </c>
      <c r="D5168" s="67">
        <v>3346541.76</v>
      </c>
      <c r="E5168" s="66">
        <v>0.2994</v>
      </c>
      <c r="F5168" s="67">
        <v>1001954.602944</v>
      </c>
      <c r="G5168" s="66" t="s">
        <v>58</v>
      </c>
      <c r="H5168" s="68">
        <v>1.43170116551208E-4</v>
      </c>
      <c r="I5168" s="87">
        <v>143.449957282512</v>
      </c>
      <c r="J5168" s="69" t="str">
        <f>_xlfn.XLOOKUP(SimpleBB[[#This Row],[customer_code]],'Input  - indicative charges'!$B$13:$B$69,'Input  - indicative charges'!$E$13:$E$69)</f>
        <v>North Island generation</v>
      </c>
      <c r="K5168" s="70">
        <f t="shared" si="80"/>
        <v>132.61282080051319</v>
      </c>
    </row>
    <row r="5169" spans="1:11" x14ac:dyDescent="0.25">
      <c r="A5169" s="65">
        <v>44348</v>
      </c>
      <c r="B5169" s="66" t="s">
        <v>143</v>
      </c>
      <c r="C5169" s="66" t="s">
        <v>137</v>
      </c>
      <c r="D5169" s="67">
        <v>3346541.76</v>
      </c>
      <c r="E5169" s="66">
        <v>0.2994</v>
      </c>
      <c r="F5169" s="67">
        <v>1001954.602944</v>
      </c>
      <c r="G5169" s="66" t="s">
        <v>60</v>
      </c>
      <c r="H5169" s="68">
        <v>0.37519059157485402</v>
      </c>
      <c r="I5169" s="87">
        <v>375923.940209708</v>
      </c>
      <c r="J5169" s="69" t="str">
        <f>_xlfn.XLOOKUP(SimpleBB[[#This Row],[customer_code]],'Input  - indicative charges'!$B$13:$B$69,'Input  - indicative charges'!$E$13:$E$69)</f>
        <v>Major Industrial</v>
      </c>
      <c r="K5169" s="70">
        <f t="shared" si="80"/>
        <v>347524.21723955678</v>
      </c>
    </row>
    <row r="5170" spans="1:11" x14ac:dyDescent="0.25">
      <c r="A5170" s="65">
        <v>44348</v>
      </c>
      <c r="B5170" s="66" t="s">
        <v>143</v>
      </c>
      <c r="C5170" s="66" t="s">
        <v>137</v>
      </c>
      <c r="D5170" s="67">
        <v>3346541.76</v>
      </c>
      <c r="E5170" s="66">
        <v>0.2994</v>
      </c>
      <c r="F5170" s="67">
        <v>1001954.602944</v>
      </c>
      <c r="G5170" s="66" t="s">
        <v>62</v>
      </c>
      <c r="H5170" s="68">
        <v>1.0091288271027699E-3</v>
      </c>
      <c r="I5170" s="87">
        <v>1011.1012732791</v>
      </c>
      <c r="J5170" s="69" t="str">
        <f>_xlfn.XLOOKUP(SimpleBB[[#This Row],[customer_code]],'Input  - indicative charges'!$B$13:$B$69,'Input  - indicative charges'!$E$13:$E$69)</f>
        <v>Major Industrial</v>
      </c>
      <c r="K5170" s="70">
        <f t="shared" si="80"/>
        <v>934.7161512252211</v>
      </c>
    </row>
    <row r="5171" spans="1:11" x14ac:dyDescent="0.25">
      <c r="A5171" s="65">
        <v>44348</v>
      </c>
      <c r="B5171" s="66" t="s">
        <v>143</v>
      </c>
      <c r="C5171" s="66" t="s">
        <v>137</v>
      </c>
      <c r="D5171" s="67">
        <v>3346541.76</v>
      </c>
      <c r="E5171" s="66">
        <v>0.2994</v>
      </c>
      <c r="F5171" s="67">
        <v>1001954.602944</v>
      </c>
      <c r="G5171" s="66" t="s">
        <v>64</v>
      </c>
      <c r="H5171" s="68">
        <v>5.3909469323167801E-5</v>
      </c>
      <c r="I5171" s="87">
        <v>54.014840930616302</v>
      </c>
      <c r="J5171" s="69" t="str">
        <f>_xlfn.XLOOKUP(SimpleBB[[#This Row],[customer_code]],'Input  - indicative charges'!$B$13:$B$69,'Input  - indicative charges'!$E$13:$E$69)</f>
        <v>Major Industrial</v>
      </c>
      <c r="K5171" s="70">
        <f t="shared" si="80"/>
        <v>49.934210902503303</v>
      </c>
    </row>
    <row r="5172" spans="1:11" x14ac:dyDescent="0.25">
      <c r="A5172" s="65">
        <v>44348</v>
      </c>
      <c r="B5172" s="66" t="s">
        <v>143</v>
      </c>
      <c r="C5172" s="66" t="s">
        <v>137</v>
      </c>
      <c r="D5172" s="67">
        <v>3346541.76</v>
      </c>
      <c r="E5172" s="66">
        <v>0.2994</v>
      </c>
      <c r="F5172" s="67">
        <v>1001954.602944</v>
      </c>
      <c r="G5172" s="66" t="s">
        <v>66</v>
      </c>
      <c r="H5172" s="68">
        <v>4.3346347764481402E-2</v>
      </c>
      <c r="I5172" s="87">
        <v>43431.072663433501</v>
      </c>
      <c r="J5172" s="69" t="str">
        <f>_xlfn.XLOOKUP(SimpleBB[[#This Row],[customer_code]],'Input  - indicative charges'!$B$13:$B$69,'Input  - indicative charges'!$E$13:$E$69)</f>
        <v>Upper South Island distributor</v>
      </c>
      <c r="K5172" s="70">
        <f t="shared" si="80"/>
        <v>40150.008863001014</v>
      </c>
    </row>
    <row r="5173" spans="1:11" x14ac:dyDescent="0.25">
      <c r="A5173" s="65">
        <v>44348</v>
      </c>
      <c r="B5173" s="66" t="s">
        <v>143</v>
      </c>
      <c r="C5173" s="66" t="s">
        <v>137</v>
      </c>
      <c r="D5173" s="67">
        <v>3346541.76</v>
      </c>
      <c r="E5173" s="66">
        <v>0.2994</v>
      </c>
      <c r="F5173" s="67">
        <v>1001954.602944</v>
      </c>
      <c r="G5173" s="66" t="s">
        <v>68</v>
      </c>
      <c r="H5173" s="68">
        <v>1.0077363896798201E-3</v>
      </c>
      <c r="I5173" s="87">
        <v>1009.70611419386</v>
      </c>
      <c r="J5173" s="69" t="str">
        <f>_xlfn.XLOOKUP(SimpleBB[[#This Row],[customer_code]],'Input  - indicative charges'!$B$13:$B$69,'Input  - indicative charges'!$E$13:$E$69)</f>
        <v>Major Industrial</v>
      </c>
      <c r="K5173" s="70">
        <f t="shared" si="80"/>
        <v>933.42639147022328</v>
      </c>
    </row>
    <row r="5174" spans="1:11" x14ac:dyDescent="0.25">
      <c r="A5174" s="65">
        <v>44348</v>
      </c>
      <c r="B5174" s="66" t="s">
        <v>143</v>
      </c>
      <c r="C5174" s="66" t="s">
        <v>137</v>
      </c>
      <c r="D5174" s="67">
        <v>3346541.76</v>
      </c>
      <c r="E5174" s="66">
        <v>0.2994</v>
      </c>
      <c r="F5174" s="67">
        <v>1001954.602944</v>
      </c>
      <c r="G5174" s="66" t="s">
        <v>70</v>
      </c>
      <c r="H5174" s="68">
        <v>4.9695844391775996E-3</v>
      </c>
      <c r="I5174" s="87">
        <v>4979.2980035528699</v>
      </c>
      <c r="J5174" s="69" t="str">
        <f>_xlfn.XLOOKUP(SimpleBB[[#This Row],[customer_code]],'Input  - indicative charges'!$B$13:$B$69,'Input  - indicative charges'!$E$13:$E$69)</f>
        <v>Lower North Island distributor</v>
      </c>
      <c r="K5174" s="70">
        <f t="shared" si="80"/>
        <v>4603.1296653304007</v>
      </c>
    </row>
    <row r="5175" spans="1:11" x14ac:dyDescent="0.25">
      <c r="A5175" s="65">
        <v>44348</v>
      </c>
      <c r="B5175" s="66" t="s">
        <v>143</v>
      </c>
      <c r="C5175" s="66" t="s">
        <v>137</v>
      </c>
      <c r="D5175" s="67">
        <v>3346541.76</v>
      </c>
      <c r="E5175" s="66">
        <v>0.2994</v>
      </c>
      <c r="F5175" s="67">
        <v>1001954.602944</v>
      </c>
      <c r="G5175" s="66" t="s">
        <v>72</v>
      </c>
      <c r="H5175" s="68">
        <v>6.0793139182015003E-2</v>
      </c>
      <c r="I5175" s="87">
        <v>60911.965630835199</v>
      </c>
      <c r="J5175" s="69" t="str">
        <f>_xlfn.XLOOKUP(SimpleBB[[#This Row],[customer_code]],'Input  - indicative charges'!$B$13:$B$69,'Input  - indicative charges'!$E$13:$E$69)</f>
        <v>Lower South Island distributor</v>
      </c>
      <c r="K5175" s="70">
        <f t="shared" si="80"/>
        <v>56310.282246376941</v>
      </c>
    </row>
    <row r="5176" spans="1:11" x14ac:dyDescent="0.25">
      <c r="A5176" s="65">
        <v>44348</v>
      </c>
      <c r="B5176" s="66" t="s">
        <v>143</v>
      </c>
      <c r="C5176" s="66" t="s">
        <v>137</v>
      </c>
      <c r="D5176" s="67">
        <v>3346541.76</v>
      </c>
      <c r="E5176" s="66">
        <v>0.2994</v>
      </c>
      <c r="F5176" s="67">
        <v>1001954.602944</v>
      </c>
      <c r="G5176" s="66" t="s">
        <v>74</v>
      </c>
      <c r="H5176" s="68">
        <v>1.61831006453667E-3</v>
      </c>
      <c r="I5176" s="87">
        <v>1621.4732181531199</v>
      </c>
      <c r="J5176" s="69" t="str">
        <f>_xlfn.XLOOKUP(SimpleBB[[#This Row],[customer_code]],'Input  - indicative charges'!$B$13:$B$69,'Input  - indicative charges'!$E$13:$E$69)</f>
        <v>Major Industrial</v>
      </c>
      <c r="K5176" s="70">
        <f t="shared" si="80"/>
        <v>1498.9766562864302</v>
      </c>
    </row>
    <row r="5177" spans="1:11" x14ac:dyDescent="0.25">
      <c r="A5177" s="65">
        <v>44348</v>
      </c>
      <c r="B5177" s="66" t="s">
        <v>143</v>
      </c>
      <c r="C5177" s="66" t="s">
        <v>137</v>
      </c>
      <c r="D5177" s="67">
        <v>3346541.76</v>
      </c>
      <c r="E5177" s="66">
        <v>0.2994</v>
      </c>
      <c r="F5177" s="67">
        <v>1001954.602944</v>
      </c>
      <c r="G5177" s="66" t="s">
        <v>76</v>
      </c>
      <c r="H5177" s="68">
        <v>8.5627159323403698E-5</v>
      </c>
      <c r="I5177" s="87">
        <v>85.794526421103598</v>
      </c>
      <c r="J5177" s="69" t="str">
        <f>_xlfn.XLOOKUP(SimpleBB[[#This Row],[customer_code]],'Input  - indicative charges'!$B$13:$B$69,'Input  - indicative charges'!$E$13:$E$69)</f>
        <v>Lower North Island distributor</v>
      </c>
      <c r="K5177" s="70">
        <f t="shared" si="80"/>
        <v>79.313053649362999</v>
      </c>
    </row>
    <row r="5178" spans="1:11" x14ac:dyDescent="0.25">
      <c r="A5178" s="65">
        <v>44348</v>
      </c>
      <c r="B5178" s="66" t="s">
        <v>143</v>
      </c>
      <c r="C5178" s="66" t="s">
        <v>137</v>
      </c>
      <c r="D5178" s="67">
        <v>3346541.76</v>
      </c>
      <c r="E5178" s="66">
        <v>0.2994</v>
      </c>
      <c r="F5178" s="67">
        <v>1001954.602944</v>
      </c>
      <c r="G5178" s="66" t="s">
        <v>78</v>
      </c>
      <c r="H5178" s="68">
        <v>4.0500379299335498E-6</v>
      </c>
      <c r="I5178" s="87">
        <v>4.0579541459947102</v>
      </c>
      <c r="J5178" s="69" t="str">
        <f>_xlfn.XLOOKUP(SimpleBB[[#This Row],[customer_code]],'Input  - indicative charges'!$B$13:$B$69,'Input  - indicative charges'!$E$13:$E$69)</f>
        <v>North Island generation</v>
      </c>
      <c r="K5178" s="70">
        <f t="shared" si="80"/>
        <v>3.7513900747957929</v>
      </c>
    </row>
    <row r="5179" spans="1:11" x14ac:dyDescent="0.25">
      <c r="A5179" s="65">
        <v>44348</v>
      </c>
      <c r="B5179" s="66" t="s">
        <v>143</v>
      </c>
      <c r="C5179" s="66" t="s">
        <v>137</v>
      </c>
      <c r="D5179" s="67">
        <v>3346541.76</v>
      </c>
      <c r="E5179" s="66">
        <v>0.2994</v>
      </c>
      <c r="F5179" s="67">
        <v>1001954.602944</v>
      </c>
      <c r="G5179" s="66" t="s">
        <v>80</v>
      </c>
      <c r="H5179" s="68">
        <v>9.8014571575996798E-7</v>
      </c>
      <c r="I5179" s="87">
        <v>0.98206151146154197</v>
      </c>
      <c r="J5179" s="69" t="str">
        <f>_xlfn.XLOOKUP(SimpleBB[[#This Row],[customer_code]],'Input  - indicative charges'!$B$13:$B$69,'Input  - indicative charges'!$E$13:$E$69)</f>
        <v>Major Industrial</v>
      </c>
      <c r="K5179" s="70">
        <f t="shared" si="80"/>
        <v>0.90787024061670751</v>
      </c>
    </row>
    <row r="5180" spans="1:11" x14ac:dyDescent="0.25">
      <c r="A5180" s="65">
        <v>44348</v>
      </c>
      <c r="B5180" s="66" t="s">
        <v>143</v>
      </c>
      <c r="C5180" s="66" t="s">
        <v>137</v>
      </c>
      <c r="D5180" s="67">
        <v>3346541.76</v>
      </c>
      <c r="E5180" s="66">
        <v>0.2994</v>
      </c>
      <c r="F5180" s="67">
        <v>1001954.602944</v>
      </c>
      <c r="G5180" s="66" t="s">
        <v>82</v>
      </c>
      <c r="H5180" s="68">
        <v>7.9304454324590303E-4</v>
      </c>
      <c r="I5180" s="87">
        <v>794.59463044485506</v>
      </c>
      <c r="J5180" s="69" t="str">
        <f>_xlfn.XLOOKUP(SimpleBB[[#This Row],[customer_code]],'Input  - indicative charges'!$B$13:$B$69,'Input  - indicative charges'!$E$13:$E$69)</f>
        <v>Major Industrial</v>
      </c>
      <c r="K5180" s="70">
        <f t="shared" si="80"/>
        <v>734.56581885702406</v>
      </c>
    </row>
    <row r="5181" spans="1:11" x14ac:dyDescent="0.25">
      <c r="A5181" s="65">
        <v>44348</v>
      </c>
      <c r="B5181" s="66" t="s">
        <v>143</v>
      </c>
      <c r="C5181" s="66" t="s">
        <v>137</v>
      </c>
      <c r="D5181" s="67">
        <v>3346541.76</v>
      </c>
      <c r="E5181" s="66">
        <v>0.2994</v>
      </c>
      <c r="F5181" s="67">
        <v>1001954.602944</v>
      </c>
      <c r="G5181" s="66" t="s">
        <v>84</v>
      </c>
      <c r="H5181" s="68">
        <v>5.2165790408338603E-6</v>
      </c>
      <c r="I5181" s="87">
        <v>5.2267753815846802</v>
      </c>
      <c r="J5181" s="69" t="str">
        <f>_xlfn.XLOOKUP(SimpleBB[[#This Row],[customer_code]],'Input  - indicative charges'!$B$13:$B$69,'Input  - indicative charges'!$E$13:$E$69)</f>
        <v>Major Industrial</v>
      </c>
      <c r="K5181" s="70">
        <f t="shared" si="80"/>
        <v>4.831911003483607</v>
      </c>
    </row>
    <row r="5182" spans="1:11" x14ac:dyDescent="0.25">
      <c r="A5182" s="65">
        <v>44348</v>
      </c>
      <c r="B5182" s="66" t="s">
        <v>143</v>
      </c>
      <c r="C5182" s="66" t="s">
        <v>137</v>
      </c>
      <c r="D5182" s="67">
        <v>3346541.76</v>
      </c>
      <c r="E5182" s="66">
        <v>0.2994</v>
      </c>
      <c r="F5182" s="67">
        <v>1001954.602944</v>
      </c>
      <c r="G5182" s="66" t="s">
        <v>86</v>
      </c>
      <c r="H5182" s="68">
        <v>2.0778461552327101E-6</v>
      </c>
      <c r="I5182" s="87">
        <v>2.0819075194449099</v>
      </c>
      <c r="J5182" s="69" t="str">
        <f>_xlfn.XLOOKUP(SimpleBB[[#This Row],[customer_code]],'Input  - indicative charges'!$B$13:$B$69,'Input  - indicative charges'!$E$13:$E$69)</f>
        <v>North Island generation</v>
      </c>
      <c r="K5182" s="70">
        <f t="shared" si="80"/>
        <v>1.9246267759819446</v>
      </c>
    </row>
    <row r="5183" spans="1:11" x14ac:dyDescent="0.25">
      <c r="A5183" s="65">
        <v>44348</v>
      </c>
      <c r="B5183" s="66" t="s">
        <v>143</v>
      </c>
      <c r="C5183" s="66" t="s">
        <v>137</v>
      </c>
      <c r="D5183" s="67">
        <v>3346541.76</v>
      </c>
      <c r="E5183" s="66">
        <v>0.2994</v>
      </c>
      <c r="F5183" s="67">
        <v>1001954.602944</v>
      </c>
      <c r="G5183" s="66" t="s">
        <v>88</v>
      </c>
      <c r="H5183" s="68">
        <v>8.4115103663943102E-5</v>
      </c>
      <c r="I5183" s="87">
        <v>84.279515293199495</v>
      </c>
      <c r="J5183" s="69" t="str">
        <f>_xlfn.XLOOKUP(SimpleBB[[#This Row],[customer_code]],'Input  - indicative charges'!$B$13:$B$69,'Input  - indicative charges'!$E$13:$E$69)</f>
        <v>North Island generation</v>
      </c>
      <c r="K5183" s="70">
        <f t="shared" si="80"/>
        <v>77.912496249266624</v>
      </c>
    </row>
    <row r="5184" spans="1:11" x14ac:dyDescent="0.25">
      <c r="A5184" s="65">
        <v>44348</v>
      </c>
      <c r="B5184" s="66" t="s">
        <v>143</v>
      </c>
      <c r="C5184" s="66" t="s">
        <v>137</v>
      </c>
      <c r="D5184" s="67">
        <v>3346541.76</v>
      </c>
      <c r="E5184" s="66">
        <v>0.2994</v>
      </c>
      <c r="F5184" s="67">
        <v>1001954.602944</v>
      </c>
      <c r="G5184" s="66" t="s">
        <v>90</v>
      </c>
      <c r="H5184" s="68">
        <v>8.6946835979807499E-3</v>
      </c>
      <c r="I5184" s="87">
        <v>8711.6782521385103</v>
      </c>
      <c r="J5184" s="69" t="str">
        <f>_xlfn.XLOOKUP(SimpleBB[[#This Row],[customer_code]],'Input  - indicative charges'!$B$13:$B$69,'Input  - indicative charges'!$E$13:$E$69)</f>
        <v>Upper South Island distributor</v>
      </c>
      <c r="K5184" s="70">
        <f t="shared" si="80"/>
        <v>8053.5417981850624</v>
      </c>
    </row>
    <row r="5185" spans="1:11" x14ac:dyDescent="0.25">
      <c r="A5185" s="65">
        <v>44348</v>
      </c>
      <c r="B5185" s="66" t="s">
        <v>143</v>
      </c>
      <c r="C5185" s="66" t="s">
        <v>137</v>
      </c>
      <c r="D5185" s="67">
        <v>3346541.76</v>
      </c>
      <c r="E5185" s="66">
        <v>0.2994</v>
      </c>
      <c r="F5185" s="67">
        <v>1001954.602944</v>
      </c>
      <c r="G5185" s="66" t="s">
        <v>92</v>
      </c>
      <c r="H5185" s="68">
        <v>1.2511791546000099E-6</v>
      </c>
      <c r="I5185" s="87">
        <v>1.2536247130590601</v>
      </c>
      <c r="J5185" s="69" t="str">
        <f>_xlfn.XLOOKUP(SimpleBB[[#This Row],[customer_code]],'Input  - indicative charges'!$B$13:$B$69,'Input  - indicative charges'!$E$13:$E$69)</f>
        <v>North Island generation</v>
      </c>
      <c r="K5185" s="70">
        <f t="shared" si="80"/>
        <v>1.1589178036253276</v>
      </c>
    </row>
    <row r="5186" spans="1:11" x14ac:dyDescent="0.25">
      <c r="A5186" s="65">
        <v>44348</v>
      </c>
      <c r="B5186" s="66" t="s">
        <v>143</v>
      </c>
      <c r="C5186" s="66" t="s">
        <v>137</v>
      </c>
      <c r="D5186" s="67">
        <v>3346541.76</v>
      </c>
      <c r="E5186" s="66">
        <v>0.2994</v>
      </c>
      <c r="F5186" s="67">
        <v>1001954.602944</v>
      </c>
      <c r="G5186" s="66" t="s">
        <v>94</v>
      </c>
      <c r="H5186" s="68">
        <v>7.8088285838620302E-6</v>
      </c>
      <c r="I5186" s="87">
        <v>7.8240917432012296</v>
      </c>
      <c r="J5186" s="69" t="str">
        <f>_xlfn.XLOOKUP(SimpleBB[[#This Row],[customer_code]],'Input  - indicative charges'!$B$13:$B$69,'Input  - indicative charges'!$E$13:$E$69)</f>
        <v>North Island generation</v>
      </c>
      <c r="K5186" s="70">
        <f t="shared" si="80"/>
        <v>7.2330093080788274</v>
      </c>
    </row>
    <row r="5187" spans="1:11" x14ac:dyDescent="0.25">
      <c r="A5187" s="65">
        <v>44348</v>
      </c>
      <c r="B5187" s="66" t="s">
        <v>143</v>
      </c>
      <c r="C5187" s="66" t="s">
        <v>137</v>
      </c>
      <c r="D5187" s="67">
        <v>3346541.76</v>
      </c>
      <c r="E5187" s="66">
        <v>0.2994</v>
      </c>
      <c r="F5187" s="67">
        <v>1001954.602944</v>
      </c>
      <c r="G5187" s="66" t="s">
        <v>96</v>
      </c>
      <c r="H5187" s="68">
        <v>3.4560113778816398E-4</v>
      </c>
      <c r="I5187" s="87">
        <v>346.27665078953498</v>
      </c>
      <c r="J5187" s="69" t="str">
        <f>_xlfn.XLOOKUP(SimpleBB[[#This Row],[customer_code]],'Input  - indicative charges'!$B$13:$B$69,'Input  - indicative charges'!$E$13:$E$69)</f>
        <v>Upper North Island distributor</v>
      </c>
      <c r="K5187" s="70">
        <f t="shared" si="80"/>
        <v>320.11667558825189</v>
      </c>
    </row>
    <row r="5188" spans="1:11" x14ac:dyDescent="0.25">
      <c r="A5188" s="65">
        <v>44348</v>
      </c>
      <c r="B5188" s="66" t="s">
        <v>143</v>
      </c>
      <c r="C5188" s="66" t="s">
        <v>137</v>
      </c>
      <c r="D5188" s="67">
        <v>3346541.76</v>
      </c>
      <c r="E5188" s="66">
        <v>0.2994</v>
      </c>
      <c r="F5188" s="67">
        <v>1001954.602944</v>
      </c>
      <c r="G5188" s="66" t="s">
        <v>98</v>
      </c>
      <c r="H5188" s="68">
        <v>1.01116899720995E-4</v>
      </c>
      <c r="I5188" s="87">
        <v>101.31454311087801</v>
      </c>
      <c r="J5188" s="69" t="str">
        <f>_xlfn.XLOOKUP(SimpleBB[[#This Row],[customer_code]],'Input  - indicative charges'!$B$13:$B$69,'Input  - indicative charges'!$E$13:$E$69)</f>
        <v>Major Industrial</v>
      </c>
      <c r="K5188" s="70">
        <f t="shared" si="80"/>
        <v>93.660588016687186</v>
      </c>
    </row>
    <row r="5189" spans="1:11" x14ac:dyDescent="0.25">
      <c r="A5189" s="65">
        <v>44348</v>
      </c>
      <c r="B5189" s="66" t="s">
        <v>143</v>
      </c>
      <c r="C5189" s="66" t="s">
        <v>137</v>
      </c>
      <c r="D5189" s="67">
        <v>3346541.76</v>
      </c>
      <c r="E5189" s="66">
        <v>0.2994</v>
      </c>
      <c r="F5189" s="67">
        <v>1001954.602944</v>
      </c>
      <c r="G5189" s="66" t="s">
        <v>100</v>
      </c>
      <c r="H5189" s="68">
        <v>2.2648120363980901E-4</v>
      </c>
      <c r="I5189" s="87">
        <v>226.923884467205</v>
      </c>
      <c r="J5189" s="69" t="str">
        <f>_xlfn.XLOOKUP(SimpleBB[[#This Row],[customer_code]],'Input  - indicative charges'!$B$13:$B$69,'Input  - indicative charges'!$E$13:$E$69)</f>
        <v>North Island generation</v>
      </c>
      <c r="K5189" s="70">
        <f t="shared" si="80"/>
        <v>209.78058827121347</v>
      </c>
    </row>
    <row r="5190" spans="1:11" x14ac:dyDescent="0.25">
      <c r="A5190" s="65">
        <v>44348</v>
      </c>
      <c r="B5190" s="66" t="s">
        <v>143</v>
      </c>
      <c r="C5190" s="66" t="s">
        <v>137</v>
      </c>
      <c r="D5190" s="67">
        <v>3346541.76</v>
      </c>
      <c r="E5190" s="66">
        <v>0.2994</v>
      </c>
      <c r="F5190" s="67">
        <v>1001954.602944</v>
      </c>
      <c r="G5190" s="66" t="s">
        <v>102</v>
      </c>
      <c r="H5190" s="68">
        <v>4.4712984573401504E-3</v>
      </c>
      <c r="I5190" s="87">
        <v>4480.0380704683703</v>
      </c>
      <c r="J5190" s="69" t="str">
        <f>_xlfn.XLOOKUP(SimpleBB[[#This Row],[customer_code]],'Input  - indicative charges'!$B$13:$B$69,'Input  - indicative charges'!$E$13:$E$69)</f>
        <v>Lower North Island distributor</v>
      </c>
      <c r="K5190" s="70">
        <f t="shared" si="80"/>
        <v>4141.5870528873756</v>
      </c>
    </row>
    <row r="5191" spans="1:11" x14ac:dyDescent="0.25">
      <c r="A5191" s="65">
        <v>44348</v>
      </c>
      <c r="B5191" s="66" t="s">
        <v>143</v>
      </c>
      <c r="C5191" s="66" t="s">
        <v>137</v>
      </c>
      <c r="D5191" s="67">
        <v>3346541.76</v>
      </c>
      <c r="E5191" s="66">
        <v>0.2994</v>
      </c>
      <c r="F5191" s="67">
        <v>1001954.602944</v>
      </c>
      <c r="G5191" s="66" t="s">
        <v>104</v>
      </c>
      <c r="H5191" s="68">
        <v>1.88643303135426E-3</v>
      </c>
      <c r="I5191" s="87">
        <v>1890.1202589110001</v>
      </c>
      <c r="J5191" s="69" t="str">
        <f>_xlfn.XLOOKUP(SimpleBB[[#This Row],[customer_code]],'Input  - indicative charges'!$B$13:$B$69,'Input  - indicative charges'!$E$13:$E$69)</f>
        <v>Lower North Island distributor</v>
      </c>
      <c r="K5191" s="70">
        <f t="shared" si="80"/>
        <v>1747.3283640840882</v>
      </c>
    </row>
    <row r="5192" spans="1:11" x14ac:dyDescent="0.25">
      <c r="A5192" s="65">
        <v>44348</v>
      </c>
      <c r="B5192" s="66" t="s">
        <v>143</v>
      </c>
      <c r="C5192" s="66" t="s">
        <v>137</v>
      </c>
      <c r="D5192" s="67">
        <v>3346541.76</v>
      </c>
      <c r="E5192" s="66">
        <v>0.2994</v>
      </c>
      <c r="F5192" s="67">
        <v>1001954.602944</v>
      </c>
      <c r="G5192" s="66" t="s">
        <v>106</v>
      </c>
      <c r="H5192" s="68">
        <v>2.0922651877537401E-2</v>
      </c>
      <c r="I5192" s="87">
        <v>20963.547354493599</v>
      </c>
      <c r="J5192" s="69" t="str">
        <f>_xlfn.XLOOKUP(SimpleBB[[#This Row],[customer_code]],'Input  - indicative charges'!$B$13:$B$69,'Input  - indicative charges'!$E$13:$E$69)</f>
        <v>Upper North Island distributor</v>
      </c>
      <c r="K5192" s="70">
        <f t="shared" si="80"/>
        <v>19379.825559581717</v>
      </c>
    </row>
    <row r="5193" spans="1:11" x14ac:dyDescent="0.25">
      <c r="A5193" s="65">
        <v>44348</v>
      </c>
      <c r="B5193" s="66" t="s">
        <v>143</v>
      </c>
      <c r="C5193" s="66" t="s">
        <v>137</v>
      </c>
      <c r="D5193" s="67">
        <v>3346541.76</v>
      </c>
      <c r="E5193" s="66">
        <v>0.2994</v>
      </c>
      <c r="F5193" s="67">
        <v>1001954.602944</v>
      </c>
      <c r="G5193" s="66" t="s">
        <v>108</v>
      </c>
      <c r="H5193" s="68">
        <v>5.6181573329040801E-4</v>
      </c>
      <c r="I5193" s="87">
        <v>562.91385997668306</v>
      </c>
      <c r="J5193" s="69" t="str">
        <f>_xlfn.XLOOKUP(SimpleBB[[#This Row],[customer_code]],'Input  - indicative charges'!$B$13:$B$69,'Input  - indicative charges'!$E$13:$E$69)</f>
        <v>Lower North Island distributor</v>
      </c>
      <c r="K5193" s="70">
        <f t="shared" si="80"/>
        <v>520.38771048357489</v>
      </c>
    </row>
    <row r="5194" spans="1:11" x14ac:dyDescent="0.25">
      <c r="A5194" s="65">
        <v>44348</v>
      </c>
      <c r="B5194" s="66" t="s">
        <v>143</v>
      </c>
      <c r="C5194" s="66" t="s">
        <v>137</v>
      </c>
      <c r="D5194" s="67">
        <v>3346541.76</v>
      </c>
      <c r="E5194" s="66">
        <v>0.2994</v>
      </c>
      <c r="F5194" s="67">
        <v>1001954.602944</v>
      </c>
      <c r="G5194" s="66" t="s">
        <v>110</v>
      </c>
      <c r="H5194" s="68">
        <v>3.7204543527369701E-3</v>
      </c>
      <c r="I5194" s="87">
        <v>3727.7263637678502</v>
      </c>
      <c r="J5194" s="69" t="str">
        <f>_xlfn.XLOOKUP(SimpleBB[[#This Row],[customer_code]],'Input  - indicative charges'!$B$13:$B$69,'Input  - indicative charges'!$E$13:$E$69)</f>
        <v>Lower South Island distributor</v>
      </c>
      <c r="K5194" s="70">
        <f t="shared" si="80"/>
        <v>3446.1098325608223</v>
      </c>
    </row>
    <row r="5195" spans="1:11" x14ac:dyDescent="0.25">
      <c r="A5195" s="65">
        <v>44348</v>
      </c>
      <c r="B5195" s="66" t="s">
        <v>143</v>
      </c>
      <c r="C5195" s="66" t="s">
        <v>137</v>
      </c>
      <c r="D5195" s="67">
        <v>3346541.76</v>
      </c>
      <c r="E5195" s="66">
        <v>0.2994</v>
      </c>
      <c r="F5195" s="67">
        <v>1001954.602944</v>
      </c>
      <c r="G5195" s="66" t="s">
        <v>112</v>
      </c>
      <c r="H5195" s="68">
        <v>6.9486389983257295E-5</v>
      </c>
      <c r="I5195" s="87">
        <v>69.622208285686497</v>
      </c>
      <c r="J5195" s="69" t="str">
        <f>_xlfn.XLOOKUP(SimpleBB[[#This Row],[customer_code]],'Input  - indicative charges'!$B$13:$B$69,'Input  - indicative charges'!$E$13:$E$69)</f>
        <v>North Island generation</v>
      </c>
      <c r="K5195" s="70">
        <f t="shared" si="80"/>
        <v>64.362496901568051</v>
      </c>
    </row>
    <row r="5196" spans="1:11" x14ac:dyDescent="0.25">
      <c r="A5196" s="65">
        <v>44348</v>
      </c>
      <c r="B5196" s="66" t="s">
        <v>143</v>
      </c>
      <c r="C5196" s="66" t="s">
        <v>137</v>
      </c>
      <c r="D5196" s="67">
        <v>3346541.76</v>
      </c>
      <c r="E5196" s="66">
        <v>0.2994</v>
      </c>
      <c r="F5196" s="67">
        <v>1001954.602944</v>
      </c>
      <c r="G5196" s="66" t="s">
        <v>114</v>
      </c>
      <c r="H5196" s="68">
        <v>2.24320834141793E-3</v>
      </c>
      <c r="I5196" s="87">
        <v>2247.5929230460702</v>
      </c>
      <c r="J5196" s="69" t="str">
        <f>_xlfn.XLOOKUP(SimpleBB[[#This Row],[customer_code]],'Input  - indicative charges'!$B$13:$B$69,'Input  - indicative charges'!$E$13:$E$69)</f>
        <v>Lower North Island distributor</v>
      </c>
      <c r="K5196" s="70">
        <f t="shared" si="80"/>
        <v>2077.7952338417781</v>
      </c>
    </row>
    <row r="5197" spans="1:11" x14ac:dyDescent="0.25">
      <c r="A5197" s="65">
        <v>44348</v>
      </c>
      <c r="B5197" s="66" t="s">
        <v>143</v>
      </c>
      <c r="C5197" s="66" t="s">
        <v>137</v>
      </c>
      <c r="D5197" s="67">
        <v>3346541.76</v>
      </c>
      <c r="E5197" s="66">
        <v>0.2994</v>
      </c>
      <c r="F5197" s="67">
        <v>1001954.602944</v>
      </c>
      <c r="G5197" s="66" t="s">
        <v>116</v>
      </c>
      <c r="H5197" s="68">
        <v>5.5229435287600299E-4</v>
      </c>
      <c r="I5197" s="87">
        <v>553.37386904408902</v>
      </c>
      <c r="J5197" s="69" t="str">
        <f>_xlfn.XLOOKUP(SimpleBB[[#This Row],[customer_code]],'Input  - indicative charges'!$B$13:$B$69,'Input  - indicative charges'!$E$13:$E$69)</f>
        <v>Major Industrial</v>
      </c>
      <c r="K5197" s="70">
        <f t="shared" si="80"/>
        <v>511.56843209584372</v>
      </c>
    </row>
    <row r="5198" spans="1:11" x14ac:dyDescent="0.25">
      <c r="A5198" s="65">
        <v>44348</v>
      </c>
      <c r="B5198" s="66" t="s">
        <v>143</v>
      </c>
      <c r="C5198" s="66" t="s">
        <v>137</v>
      </c>
      <c r="D5198" s="67">
        <v>3346541.76</v>
      </c>
      <c r="E5198" s="66">
        <v>0.2994</v>
      </c>
      <c r="F5198" s="67">
        <v>1001954.602944</v>
      </c>
      <c r="G5198" s="66" t="s">
        <v>118</v>
      </c>
      <c r="H5198" s="68">
        <v>1.58074857989902E-3</v>
      </c>
      <c r="I5198" s="87">
        <v>1583.83831572702</v>
      </c>
      <c r="J5198" s="69" t="str">
        <f>_xlfn.XLOOKUP(SimpleBB[[#This Row],[customer_code]],'Input  - indicative charges'!$B$13:$B$69,'Input  - indicative charges'!$E$13:$E$69)</f>
        <v>Upper South Island distributor</v>
      </c>
      <c r="K5198" s="70">
        <f t="shared" ref="K5198:K5261" si="81">I5198*$L$9</f>
        <v>1464.1849375168799</v>
      </c>
    </row>
    <row r="5199" spans="1:11" x14ac:dyDescent="0.25">
      <c r="A5199" s="65">
        <v>44348</v>
      </c>
      <c r="B5199" s="66" t="s">
        <v>143</v>
      </c>
      <c r="C5199" s="66" t="s">
        <v>137</v>
      </c>
      <c r="D5199" s="67">
        <v>3346541.76</v>
      </c>
      <c r="E5199" s="66">
        <v>0.2994</v>
      </c>
      <c r="F5199" s="67">
        <v>1001954.602944</v>
      </c>
      <c r="G5199" s="66" t="s">
        <v>120</v>
      </c>
      <c r="H5199" s="68">
        <v>3.6741156111456198E-4</v>
      </c>
      <c r="I5199" s="87">
        <v>368.129704833576</v>
      </c>
      <c r="J5199" s="69" t="str">
        <f>_xlfn.XLOOKUP(SimpleBB[[#This Row],[customer_code]],'Input  - indicative charges'!$B$13:$B$69,'Input  - indicative charges'!$E$13:$E$69)</f>
        <v>Lower North Island distributor</v>
      </c>
      <c r="K5199" s="70">
        <f t="shared" si="81"/>
        <v>340.31880875570198</v>
      </c>
    </row>
    <row r="5200" spans="1:11" x14ac:dyDescent="0.25">
      <c r="A5200" s="65">
        <v>44348</v>
      </c>
      <c r="B5200" s="66" t="s">
        <v>143</v>
      </c>
      <c r="C5200" s="66" t="s">
        <v>137</v>
      </c>
      <c r="D5200" s="67">
        <v>3346541.76</v>
      </c>
      <c r="E5200" s="66">
        <v>0.2994</v>
      </c>
      <c r="F5200" s="67">
        <v>1001954.602944</v>
      </c>
      <c r="G5200" s="66" t="s">
        <v>241</v>
      </c>
      <c r="H5200" s="68">
        <v>1.6355433534657899E-5</v>
      </c>
      <c r="I5200" s="87">
        <v>16.387401913195198</v>
      </c>
      <c r="J5200" s="69" t="str">
        <f>_xlfn.XLOOKUP(SimpleBB[[#This Row],[customer_code]],'Input  - indicative charges'!$B$13:$B$69,'Input  - indicative charges'!$E$13:$E$69)</f>
        <v>North Island generation</v>
      </c>
      <c r="K5200" s="70">
        <f t="shared" si="81"/>
        <v>15.14939170752527</v>
      </c>
    </row>
    <row r="5201" spans="1:11" x14ac:dyDescent="0.25">
      <c r="A5201" s="65">
        <v>44378</v>
      </c>
      <c r="B5201" s="66" t="s">
        <v>143</v>
      </c>
      <c r="C5201" s="66" t="s">
        <v>137</v>
      </c>
      <c r="D5201" s="67">
        <v>2399609.6</v>
      </c>
      <c r="E5201" s="66">
        <v>0.58430000000000004</v>
      </c>
      <c r="F5201" s="67">
        <v>1402091.88928</v>
      </c>
      <c r="G5201" s="66" t="s">
        <v>8</v>
      </c>
      <c r="H5201" s="68">
        <v>9.2188621126246002E-3</v>
      </c>
      <c r="I5201" s="87">
        <v>12925.6917965016</v>
      </c>
      <c r="J5201" s="69" t="str">
        <f>_xlfn.XLOOKUP(SimpleBB[[#This Row],[customer_code]],'Input  - indicative charges'!$B$13:$B$69,'Input  - indicative charges'!$E$13:$E$69)</f>
        <v>Lower South Island distributor</v>
      </c>
      <c r="K5201" s="70">
        <f t="shared" si="81"/>
        <v>11949.201536228673</v>
      </c>
    </row>
    <row r="5202" spans="1:11" x14ac:dyDescent="0.25">
      <c r="A5202" s="65">
        <v>44378</v>
      </c>
      <c r="B5202" s="66" t="s">
        <v>143</v>
      </c>
      <c r="C5202" s="66" t="s">
        <v>137</v>
      </c>
      <c r="D5202" s="67">
        <v>2399609.6</v>
      </c>
      <c r="E5202" s="66">
        <v>0.58430000000000004</v>
      </c>
      <c r="F5202" s="67">
        <v>1402091.88928</v>
      </c>
      <c r="G5202" s="66" t="s">
        <v>10</v>
      </c>
      <c r="H5202" s="68">
        <v>4.2758953460536597E-4</v>
      </c>
      <c r="I5202" s="87">
        <v>599.519818411193</v>
      </c>
      <c r="J5202" s="69" t="str">
        <f>_xlfn.XLOOKUP(SimpleBB[[#This Row],[customer_code]],'Input  - indicative charges'!$B$13:$B$69,'Input  - indicative charges'!$E$13:$E$69)</f>
        <v>Upper South Island distributor</v>
      </c>
      <c r="K5202" s="70">
        <f t="shared" si="81"/>
        <v>554.22821833779722</v>
      </c>
    </row>
    <row r="5203" spans="1:11" x14ac:dyDescent="0.25">
      <c r="A5203" s="65">
        <v>44378</v>
      </c>
      <c r="B5203" s="66" t="s">
        <v>143</v>
      </c>
      <c r="C5203" s="66" t="s">
        <v>137</v>
      </c>
      <c r="D5203" s="67">
        <v>2399609.6</v>
      </c>
      <c r="E5203" s="66">
        <v>0.58430000000000004</v>
      </c>
      <c r="F5203" s="67">
        <v>1402091.88928</v>
      </c>
      <c r="G5203" s="66" t="s">
        <v>12</v>
      </c>
      <c r="H5203" s="68">
        <v>1.2243052350301701E-4</v>
      </c>
      <c r="I5203" s="87">
        <v>171.65884400388501</v>
      </c>
      <c r="J5203" s="69" t="str">
        <f>_xlfn.XLOOKUP(SimpleBB[[#This Row],[customer_code]],'Input  - indicative charges'!$B$13:$B$69,'Input  - indicative charges'!$E$13:$E$69)</f>
        <v>Lower North Island distributor</v>
      </c>
      <c r="K5203" s="70">
        <f t="shared" si="81"/>
        <v>158.69062598518897</v>
      </c>
    </row>
    <row r="5204" spans="1:11" x14ac:dyDescent="0.25">
      <c r="A5204" s="65">
        <v>44378</v>
      </c>
      <c r="B5204" s="66" t="s">
        <v>143</v>
      </c>
      <c r="C5204" s="66" t="s">
        <v>137</v>
      </c>
      <c r="D5204" s="67">
        <v>2399609.6</v>
      </c>
      <c r="E5204" s="66">
        <v>0.58430000000000004</v>
      </c>
      <c r="F5204" s="67">
        <v>1402091.88928</v>
      </c>
      <c r="G5204" s="66" t="s">
        <v>14</v>
      </c>
      <c r="H5204" s="68">
        <v>9.2459343875640298E-4</v>
      </c>
      <c r="I5204" s="87">
        <v>1296.36496136185</v>
      </c>
      <c r="J5204" s="69" t="str">
        <f>_xlfn.XLOOKUP(SimpleBB[[#This Row],[customer_code]],'Input  - indicative charges'!$B$13:$B$69,'Input  - indicative charges'!$E$13:$E$69)</f>
        <v>Upper North Island distributor</v>
      </c>
      <c r="K5204" s="70">
        <f t="shared" si="81"/>
        <v>1198.4291774627202</v>
      </c>
    </row>
    <row r="5205" spans="1:11" x14ac:dyDescent="0.25">
      <c r="A5205" s="65">
        <v>44378</v>
      </c>
      <c r="B5205" s="66" t="s">
        <v>143</v>
      </c>
      <c r="C5205" s="66" t="s">
        <v>137</v>
      </c>
      <c r="D5205" s="67">
        <v>2399609.6</v>
      </c>
      <c r="E5205" s="66">
        <v>0.58430000000000004</v>
      </c>
      <c r="F5205" s="67">
        <v>1402091.88928</v>
      </c>
      <c r="G5205" s="66" t="s">
        <v>16</v>
      </c>
      <c r="H5205" s="68">
        <v>0.10634509394297501</v>
      </c>
      <c r="I5205" s="87">
        <v>149105.593682165</v>
      </c>
      <c r="J5205" s="69" t="str">
        <f>_xlfn.XLOOKUP(SimpleBB[[#This Row],[customer_code]],'Input  - indicative charges'!$B$13:$B$69,'Input  - indicative charges'!$E$13:$E$69)</f>
        <v>South Island generation</v>
      </c>
      <c r="K5205" s="70">
        <f t="shared" si="81"/>
        <v>137841.1938902518</v>
      </c>
    </row>
    <row r="5206" spans="1:11" x14ac:dyDescent="0.25">
      <c r="A5206" s="65">
        <v>44378</v>
      </c>
      <c r="B5206" s="66" t="s">
        <v>143</v>
      </c>
      <c r="C5206" s="66" t="s">
        <v>137</v>
      </c>
      <c r="D5206" s="67">
        <v>2399609.6</v>
      </c>
      <c r="E5206" s="66">
        <v>0.58430000000000004</v>
      </c>
      <c r="F5206" s="67">
        <v>1402091.88928</v>
      </c>
      <c r="G5206" s="66" t="s">
        <v>19</v>
      </c>
      <c r="H5206" s="68">
        <v>5.9308824454250002E-2</v>
      </c>
      <c r="I5206" s="87">
        <v>83156.421730035203</v>
      </c>
      <c r="J5206" s="69" t="str">
        <f>_xlfn.XLOOKUP(SimpleBB[[#This Row],[customer_code]],'Input  - indicative charges'!$B$13:$B$69,'Input  - indicative charges'!$E$13:$E$69)</f>
        <v>Lower South Island distributor</v>
      </c>
      <c r="K5206" s="70">
        <f t="shared" si="81"/>
        <v>76874.248429221625</v>
      </c>
    </row>
    <row r="5207" spans="1:11" x14ac:dyDescent="0.25">
      <c r="A5207" s="65">
        <v>44378</v>
      </c>
      <c r="B5207" s="66" t="s">
        <v>143</v>
      </c>
      <c r="C5207" s="66" t="s">
        <v>137</v>
      </c>
      <c r="D5207" s="67">
        <v>2399609.6</v>
      </c>
      <c r="E5207" s="66">
        <v>0.58430000000000004</v>
      </c>
      <c r="F5207" s="67">
        <v>1402091.88928</v>
      </c>
      <c r="G5207" s="66" t="s">
        <v>21</v>
      </c>
      <c r="H5207" s="68">
        <v>6.8596460158660199E-3</v>
      </c>
      <c r="I5207" s="87">
        <v>9617.8540421776197</v>
      </c>
      <c r="J5207" s="69" t="str">
        <f>_xlfn.XLOOKUP(SimpleBB[[#This Row],[customer_code]],'Input  - indicative charges'!$B$13:$B$69,'Input  - indicative charges'!$E$13:$E$69)</f>
        <v>Upper South Island distributor</v>
      </c>
      <c r="K5207" s="70">
        <f t="shared" si="81"/>
        <v>8891.2592150090677</v>
      </c>
    </row>
    <row r="5208" spans="1:11" x14ac:dyDescent="0.25">
      <c r="A5208" s="65">
        <v>44378</v>
      </c>
      <c r="B5208" s="66" t="s">
        <v>143</v>
      </c>
      <c r="C5208" s="66" t="s">
        <v>137</v>
      </c>
      <c r="D5208" s="67">
        <v>2399609.6</v>
      </c>
      <c r="E5208" s="66">
        <v>0.58430000000000004</v>
      </c>
      <c r="F5208" s="67">
        <v>1402091.88928</v>
      </c>
      <c r="G5208" s="66" t="s">
        <v>23</v>
      </c>
      <c r="H5208" s="68">
        <v>3.8892456609575601E-4</v>
      </c>
      <c r="I5208" s="87">
        <v>545.30797966460295</v>
      </c>
      <c r="J5208" s="69" t="str">
        <f>_xlfn.XLOOKUP(SimpleBB[[#This Row],[customer_code]],'Input  - indicative charges'!$B$13:$B$69,'Input  - indicative charges'!$E$13:$E$69)</f>
        <v>Lower North Island distributor</v>
      </c>
      <c r="K5208" s="70">
        <f t="shared" si="81"/>
        <v>504.11189210697506</v>
      </c>
    </row>
    <row r="5209" spans="1:11" x14ac:dyDescent="0.25">
      <c r="A5209" s="65">
        <v>44378</v>
      </c>
      <c r="B5209" s="66" t="s">
        <v>143</v>
      </c>
      <c r="C5209" s="66" t="s">
        <v>137</v>
      </c>
      <c r="D5209" s="67">
        <v>2399609.6</v>
      </c>
      <c r="E5209" s="66">
        <v>0.58430000000000004</v>
      </c>
      <c r="F5209" s="67">
        <v>1402091.88928</v>
      </c>
      <c r="G5209" s="66" t="s">
        <v>25</v>
      </c>
      <c r="H5209" s="68">
        <v>3.1851336716087601E-3</v>
      </c>
      <c r="I5209" s="87">
        <v>4465.8500872352697</v>
      </c>
      <c r="J5209" s="69" t="str">
        <f>_xlfn.XLOOKUP(SimpleBB[[#This Row],[customer_code]],'Input  - indicative charges'!$B$13:$B$69,'Input  - indicative charges'!$E$13:$E$69)</f>
        <v>North Island generation</v>
      </c>
      <c r="K5209" s="70">
        <f t="shared" si="81"/>
        <v>4128.4709215642661</v>
      </c>
    </row>
    <row r="5210" spans="1:11" x14ac:dyDescent="0.25">
      <c r="A5210" s="65">
        <v>44378</v>
      </c>
      <c r="B5210" s="66" t="s">
        <v>143</v>
      </c>
      <c r="C5210" s="66" t="s">
        <v>137</v>
      </c>
      <c r="D5210" s="67">
        <v>2399609.6</v>
      </c>
      <c r="E5210" s="66">
        <v>0.58430000000000004</v>
      </c>
      <c r="F5210" s="67">
        <v>1402091.88928</v>
      </c>
      <c r="G5210" s="66" t="s">
        <v>27</v>
      </c>
      <c r="H5210" s="68">
        <v>7.0825069321550096E-4</v>
      </c>
      <c r="I5210" s="87">
        <v>993.03255253439102</v>
      </c>
      <c r="J5210" s="69" t="str">
        <f>_xlfn.XLOOKUP(SimpleBB[[#This Row],[customer_code]],'Input  - indicative charges'!$B$13:$B$69,'Input  - indicative charges'!$E$13:$E$69)</f>
        <v>Lower North Island distributor</v>
      </c>
      <c r="K5210" s="70">
        <f t="shared" si="81"/>
        <v>918.01245837229385</v>
      </c>
    </row>
    <row r="5211" spans="1:11" x14ac:dyDescent="0.25">
      <c r="A5211" s="65">
        <v>44378</v>
      </c>
      <c r="B5211" s="66" t="s">
        <v>143</v>
      </c>
      <c r="C5211" s="66" t="s">
        <v>137</v>
      </c>
      <c r="D5211" s="67">
        <v>2399609.6</v>
      </c>
      <c r="E5211" s="66">
        <v>0.58430000000000004</v>
      </c>
      <c r="F5211" s="67">
        <v>1402091.88928</v>
      </c>
      <c r="G5211" s="66" t="s">
        <v>29</v>
      </c>
      <c r="H5211" s="68">
        <v>7.5426100823735697E-4</v>
      </c>
      <c r="I5211" s="87">
        <v>1057.54324204975</v>
      </c>
      <c r="J5211" s="69" t="str">
        <f>_xlfn.XLOOKUP(SimpleBB[[#This Row],[customer_code]],'Input  - indicative charges'!$B$13:$B$69,'Input  - indicative charges'!$E$13:$E$69)</f>
        <v>Lower North Island distributor</v>
      </c>
      <c r="K5211" s="70">
        <f t="shared" si="81"/>
        <v>977.64959365264565</v>
      </c>
    </row>
    <row r="5212" spans="1:11" x14ac:dyDescent="0.25">
      <c r="A5212" s="65">
        <v>44378</v>
      </c>
      <c r="B5212" s="66" t="s">
        <v>143</v>
      </c>
      <c r="C5212" s="66" t="s">
        <v>137</v>
      </c>
      <c r="D5212" s="67">
        <v>2399609.6</v>
      </c>
      <c r="E5212" s="66">
        <v>0.58430000000000004</v>
      </c>
      <c r="F5212" s="67">
        <v>1402091.88928</v>
      </c>
      <c r="G5212" s="66" t="s">
        <v>31</v>
      </c>
      <c r="H5212" s="68">
        <v>1.8414991727260301E-6</v>
      </c>
      <c r="I5212" s="87">
        <v>2.5819510541950099</v>
      </c>
      <c r="J5212" s="69" t="str">
        <f>_xlfn.XLOOKUP(SimpleBB[[#This Row],[customer_code]],'Input  - indicative charges'!$B$13:$B$69,'Input  - indicative charges'!$E$13:$E$69)</f>
        <v>Major Industrial</v>
      </c>
      <c r="K5212" s="70">
        <f t="shared" si="81"/>
        <v>2.3868937917585629</v>
      </c>
    </row>
    <row r="5213" spans="1:11" x14ac:dyDescent="0.25">
      <c r="A5213" s="65">
        <v>44378</v>
      </c>
      <c r="B5213" s="66" t="s">
        <v>143</v>
      </c>
      <c r="C5213" s="66" t="s">
        <v>137</v>
      </c>
      <c r="D5213" s="67">
        <v>2399609.6</v>
      </c>
      <c r="E5213" s="66">
        <v>0.58430000000000004</v>
      </c>
      <c r="F5213" s="67">
        <v>1402091.88928</v>
      </c>
      <c r="G5213" s="66" t="s">
        <v>34</v>
      </c>
      <c r="H5213" s="68">
        <v>6.5537326938050694E-5</v>
      </c>
      <c r="I5213" s="87">
        <v>91.889354544932502</v>
      </c>
      <c r="J5213" s="69" t="str">
        <f>_xlfn.XLOOKUP(SimpleBB[[#This Row],[customer_code]],'Input  - indicative charges'!$B$13:$B$69,'Input  - indicative charges'!$E$13:$E$69)</f>
        <v>Major Industrial</v>
      </c>
      <c r="K5213" s="70">
        <f t="shared" si="81"/>
        <v>84.947439083186921</v>
      </c>
    </row>
    <row r="5214" spans="1:11" x14ac:dyDescent="0.25">
      <c r="A5214" s="65">
        <v>44378</v>
      </c>
      <c r="B5214" s="66" t="s">
        <v>143</v>
      </c>
      <c r="C5214" s="66" t="s">
        <v>137</v>
      </c>
      <c r="D5214" s="67">
        <v>2399609.6</v>
      </c>
      <c r="E5214" s="66">
        <v>0.58430000000000004</v>
      </c>
      <c r="F5214" s="67">
        <v>1402091.88928</v>
      </c>
      <c r="G5214" s="66" t="s">
        <v>36</v>
      </c>
      <c r="H5214" s="68">
        <v>4.2148728157898998E-3</v>
      </c>
      <c r="I5214" s="87">
        <v>5909.6389893657797</v>
      </c>
      <c r="J5214" s="69" t="str">
        <f>_xlfn.XLOOKUP(SimpleBB[[#This Row],[customer_code]],'Input  - indicative charges'!$B$13:$B$69,'Input  - indicative charges'!$E$13:$E$69)</f>
        <v>Upper South Island distributor</v>
      </c>
      <c r="K5214" s="70">
        <f t="shared" si="81"/>
        <v>5463.1866829285573</v>
      </c>
    </row>
    <row r="5215" spans="1:11" x14ac:dyDescent="0.25">
      <c r="A5215" s="65">
        <v>44378</v>
      </c>
      <c r="B5215" s="66" t="s">
        <v>143</v>
      </c>
      <c r="C5215" s="66" t="s">
        <v>137</v>
      </c>
      <c r="D5215" s="67">
        <v>2399609.6</v>
      </c>
      <c r="E5215" s="66">
        <v>0.58430000000000004</v>
      </c>
      <c r="F5215" s="67">
        <v>1402091.88928</v>
      </c>
      <c r="G5215" s="66" t="s">
        <v>38</v>
      </c>
      <c r="H5215" s="68">
        <v>2.9087026741960601E-6</v>
      </c>
      <c r="I5215" s="87">
        <v>4.07826842781735</v>
      </c>
      <c r="J5215" s="69" t="str">
        <f>_xlfn.XLOOKUP(SimpleBB[[#This Row],[customer_code]],'Input  - indicative charges'!$B$13:$B$69,'Input  - indicative charges'!$E$13:$E$69)</f>
        <v>North Island generation</v>
      </c>
      <c r="K5215" s="70">
        <f t="shared" si="81"/>
        <v>3.7701696845361528</v>
      </c>
    </row>
    <row r="5216" spans="1:11" x14ac:dyDescent="0.25">
      <c r="A5216" s="65">
        <v>44378</v>
      </c>
      <c r="B5216" s="66" t="s">
        <v>143</v>
      </c>
      <c r="C5216" s="66" t="s">
        <v>137</v>
      </c>
      <c r="D5216" s="67">
        <v>2399609.6</v>
      </c>
      <c r="E5216" s="66">
        <v>0.58430000000000004</v>
      </c>
      <c r="F5216" s="67">
        <v>1402091.88928</v>
      </c>
      <c r="G5216" s="66" t="s">
        <v>40</v>
      </c>
      <c r="H5216" s="68">
        <v>1.3527106043802099E-6</v>
      </c>
      <c r="I5216" s="87">
        <v>1.8966245669445301</v>
      </c>
      <c r="J5216" s="69" t="str">
        <f>_xlfn.XLOOKUP(SimpleBB[[#This Row],[customer_code]],'Input  - indicative charges'!$B$13:$B$69,'Input  - indicative charges'!$E$13:$E$69)</f>
        <v>North Island generation</v>
      </c>
      <c r="K5216" s="70">
        <f t="shared" si="81"/>
        <v>1.7533412946699309</v>
      </c>
    </row>
    <row r="5217" spans="1:11" x14ac:dyDescent="0.25">
      <c r="A5217" s="65">
        <v>44378</v>
      </c>
      <c r="B5217" s="66" t="s">
        <v>143</v>
      </c>
      <c r="C5217" s="66" t="s">
        <v>137</v>
      </c>
      <c r="D5217" s="67">
        <v>2399609.6</v>
      </c>
      <c r="E5217" s="66">
        <v>0.58430000000000004</v>
      </c>
      <c r="F5217" s="67">
        <v>1402091.88928</v>
      </c>
      <c r="G5217" s="66" t="s">
        <v>42</v>
      </c>
      <c r="H5217" s="68">
        <v>0.26020223558783001</v>
      </c>
      <c r="I5217" s="87">
        <v>364827.44409021997</v>
      </c>
      <c r="J5217" s="69" t="str">
        <f>_xlfn.XLOOKUP(SimpleBB[[#This Row],[customer_code]],'Input  - indicative charges'!$B$13:$B$69,'Input  - indicative charges'!$E$13:$E$69)</f>
        <v>South Island generation</v>
      </c>
      <c r="K5217" s="70">
        <f t="shared" si="81"/>
        <v>337266.0221220135</v>
      </c>
    </row>
    <row r="5218" spans="1:11" x14ac:dyDescent="0.25">
      <c r="A5218" s="65">
        <v>44378</v>
      </c>
      <c r="B5218" s="66" t="s">
        <v>143</v>
      </c>
      <c r="C5218" s="66" t="s">
        <v>137</v>
      </c>
      <c r="D5218" s="67">
        <v>2399609.6</v>
      </c>
      <c r="E5218" s="66">
        <v>0.58430000000000004</v>
      </c>
      <c r="F5218" s="67">
        <v>1402091.88928</v>
      </c>
      <c r="G5218" s="66" t="s">
        <v>44</v>
      </c>
      <c r="H5218" s="68">
        <v>5.0662587510866702E-5</v>
      </c>
      <c r="I5218" s="87">
        <v>71.033603038924497</v>
      </c>
      <c r="J5218" s="69" t="str">
        <f>_xlfn.XLOOKUP(SimpleBB[[#This Row],[customer_code]],'Input  - indicative charges'!$B$13:$B$69,'Input  - indicative charges'!$E$13:$E$69)</f>
        <v>Major Industrial</v>
      </c>
      <c r="K5218" s="70">
        <f t="shared" si="81"/>
        <v>65.667265777318377</v>
      </c>
    </row>
    <row r="5219" spans="1:11" x14ac:dyDescent="0.25">
      <c r="A5219" s="65">
        <v>44378</v>
      </c>
      <c r="B5219" s="66" t="s">
        <v>143</v>
      </c>
      <c r="C5219" s="66" t="s">
        <v>137</v>
      </c>
      <c r="D5219" s="67">
        <v>2399609.6</v>
      </c>
      <c r="E5219" s="66">
        <v>0.58430000000000004</v>
      </c>
      <c r="F5219" s="67">
        <v>1402091.88928</v>
      </c>
      <c r="G5219" s="66" t="s">
        <v>46</v>
      </c>
      <c r="H5219" s="68">
        <v>8.0620000437611403E-3</v>
      </c>
      <c r="I5219" s="87">
        <v>11303.664872732499</v>
      </c>
      <c r="J5219" s="69" t="str">
        <f>_xlfn.XLOOKUP(SimpleBB[[#This Row],[customer_code]],'Input  - indicative charges'!$B$13:$B$69,'Input  - indicative charges'!$E$13:$E$69)</f>
        <v>Upper South Island distributor</v>
      </c>
      <c r="K5219" s="70">
        <f t="shared" si="81"/>
        <v>10449.713004825517</v>
      </c>
    </row>
    <row r="5220" spans="1:11" x14ac:dyDescent="0.25">
      <c r="A5220" s="65">
        <v>44378</v>
      </c>
      <c r="B5220" s="66" t="s">
        <v>143</v>
      </c>
      <c r="C5220" s="66" t="s">
        <v>137</v>
      </c>
      <c r="D5220" s="67">
        <v>2399609.6</v>
      </c>
      <c r="E5220" s="66">
        <v>0.58430000000000004</v>
      </c>
      <c r="F5220" s="67">
        <v>1402091.88928</v>
      </c>
      <c r="G5220" s="66" t="s">
        <v>48</v>
      </c>
      <c r="H5220" s="68">
        <v>5.5346862280207195E-4</v>
      </c>
      <c r="I5220" s="87">
        <v>776.01386700175601</v>
      </c>
      <c r="J5220" s="69" t="str">
        <f>_xlfn.XLOOKUP(SimpleBB[[#This Row],[customer_code]],'Input  - indicative charges'!$B$13:$B$69,'Input  - indicative charges'!$E$13:$E$69)</f>
        <v>North Island generation</v>
      </c>
      <c r="K5220" s="70">
        <f t="shared" si="81"/>
        <v>717.38876631901815</v>
      </c>
    </row>
    <row r="5221" spans="1:11" x14ac:dyDescent="0.25">
      <c r="A5221" s="65">
        <v>44378</v>
      </c>
      <c r="B5221" s="66" t="s">
        <v>143</v>
      </c>
      <c r="C5221" s="66" t="s">
        <v>137</v>
      </c>
      <c r="D5221" s="67">
        <v>2399609.6</v>
      </c>
      <c r="E5221" s="66">
        <v>0.58430000000000004</v>
      </c>
      <c r="F5221" s="67">
        <v>1402091.88928</v>
      </c>
      <c r="G5221" s="66" t="s">
        <v>50</v>
      </c>
      <c r="H5221" s="68">
        <v>1.15984801325437E-4</v>
      </c>
      <c r="I5221" s="87">
        <v>162.621349218147</v>
      </c>
      <c r="J5221" s="69" t="str">
        <f>_xlfn.XLOOKUP(SimpleBB[[#This Row],[customer_code]],'Input  - indicative charges'!$B$13:$B$69,'Input  - indicative charges'!$E$13:$E$69)</f>
        <v>North Island generation</v>
      </c>
      <c r="K5221" s="70">
        <f t="shared" si="81"/>
        <v>150.33588193917765</v>
      </c>
    </row>
    <row r="5222" spans="1:11" x14ac:dyDescent="0.25">
      <c r="A5222" s="65">
        <v>44378</v>
      </c>
      <c r="B5222" s="66" t="s">
        <v>143</v>
      </c>
      <c r="C5222" s="66" t="s">
        <v>137</v>
      </c>
      <c r="D5222" s="67">
        <v>2399609.6</v>
      </c>
      <c r="E5222" s="66">
        <v>0.58430000000000004</v>
      </c>
      <c r="F5222" s="67">
        <v>1402091.88928</v>
      </c>
      <c r="G5222" s="66" t="s">
        <v>52</v>
      </c>
      <c r="H5222" s="68">
        <v>2.3214043204364799E-4</v>
      </c>
      <c r="I5222" s="87">
        <v>325.482216942354</v>
      </c>
      <c r="J5222" s="69" t="str">
        <f>_xlfn.XLOOKUP(SimpleBB[[#This Row],[customer_code]],'Input  - indicative charges'!$B$13:$B$69,'Input  - indicative charges'!$E$13:$E$69)</f>
        <v>North Island generation</v>
      </c>
      <c r="K5222" s="70">
        <f t="shared" si="81"/>
        <v>300.89318760914102</v>
      </c>
    </row>
    <row r="5223" spans="1:11" x14ac:dyDescent="0.25">
      <c r="A5223" s="65">
        <v>44378</v>
      </c>
      <c r="B5223" s="66" t="s">
        <v>143</v>
      </c>
      <c r="C5223" s="66" t="s">
        <v>137</v>
      </c>
      <c r="D5223" s="67">
        <v>2399609.6</v>
      </c>
      <c r="E5223" s="66">
        <v>0.58430000000000004</v>
      </c>
      <c r="F5223" s="67">
        <v>1402091.88928</v>
      </c>
      <c r="G5223" s="66" t="s">
        <v>54</v>
      </c>
      <c r="H5223" s="68">
        <v>7.2366988784084395E-4</v>
      </c>
      <c r="I5223" s="87">
        <v>1014.65168025781</v>
      </c>
      <c r="J5223" s="69" t="str">
        <f>_xlfn.XLOOKUP(SimpleBB[[#This Row],[customer_code]],'Input  - indicative charges'!$B$13:$B$69,'Input  - indicative charges'!$E$13:$E$69)</f>
        <v>Upper South Island distributor</v>
      </c>
      <c r="K5223" s="70">
        <f t="shared" si="81"/>
        <v>937.99833752458187</v>
      </c>
    </row>
    <row r="5224" spans="1:11" x14ac:dyDescent="0.25">
      <c r="A5224" s="65">
        <v>44378</v>
      </c>
      <c r="B5224" s="66" t="s">
        <v>143</v>
      </c>
      <c r="C5224" s="66" t="s">
        <v>137</v>
      </c>
      <c r="D5224" s="67">
        <v>2399609.6</v>
      </c>
      <c r="E5224" s="66">
        <v>0.58430000000000004</v>
      </c>
      <c r="F5224" s="67">
        <v>1402091.88928</v>
      </c>
      <c r="G5224" s="66" t="s">
        <v>56</v>
      </c>
      <c r="H5224" s="68">
        <v>2.6535848192186301E-3</v>
      </c>
      <c r="I5224" s="87">
        <v>3720.56975254297</v>
      </c>
      <c r="J5224" s="69" t="str">
        <f>_xlfn.XLOOKUP(SimpleBB[[#This Row],[customer_code]],'Input  - indicative charges'!$B$13:$B$69,'Input  - indicative charges'!$E$13:$E$69)</f>
        <v>Upper North Island distributor</v>
      </c>
      <c r="K5224" s="70">
        <f t="shared" si="81"/>
        <v>3439.493877980683</v>
      </c>
    </row>
    <row r="5225" spans="1:11" x14ac:dyDescent="0.25">
      <c r="A5225" s="65">
        <v>44378</v>
      </c>
      <c r="B5225" s="66" t="s">
        <v>143</v>
      </c>
      <c r="C5225" s="66" t="s">
        <v>137</v>
      </c>
      <c r="D5225" s="67">
        <v>2399609.6</v>
      </c>
      <c r="E5225" s="66">
        <v>0.58430000000000004</v>
      </c>
      <c r="F5225" s="67">
        <v>1402091.88928</v>
      </c>
      <c r="G5225" s="66" t="s">
        <v>58</v>
      </c>
      <c r="H5225" s="68">
        <v>1.43170116551208E-4</v>
      </c>
      <c r="I5225" s="87">
        <v>200.73765920372099</v>
      </c>
      <c r="J5225" s="69" t="str">
        <f>_xlfn.XLOOKUP(SimpleBB[[#This Row],[customer_code]],'Input  - indicative charges'!$B$13:$B$69,'Input  - indicative charges'!$E$13:$E$69)</f>
        <v>North Island generation</v>
      </c>
      <c r="K5225" s="70">
        <f t="shared" si="81"/>
        <v>185.57263963119235</v>
      </c>
    </row>
    <row r="5226" spans="1:11" x14ac:dyDescent="0.25">
      <c r="A5226" s="65">
        <v>44378</v>
      </c>
      <c r="B5226" s="66" t="s">
        <v>143</v>
      </c>
      <c r="C5226" s="66" t="s">
        <v>137</v>
      </c>
      <c r="D5226" s="67">
        <v>2399609.6</v>
      </c>
      <c r="E5226" s="66">
        <v>0.58430000000000004</v>
      </c>
      <c r="F5226" s="67">
        <v>1402091.88928</v>
      </c>
      <c r="G5226" s="66" t="s">
        <v>60</v>
      </c>
      <c r="H5226" s="68">
        <v>0.37519059157485402</v>
      </c>
      <c r="I5226" s="87">
        <v>526051.68538126897</v>
      </c>
      <c r="J5226" s="69" t="str">
        <f>_xlfn.XLOOKUP(SimpleBB[[#This Row],[customer_code]],'Input  - indicative charges'!$B$13:$B$69,'Input  - indicative charges'!$E$13:$E$69)</f>
        <v>Major Industrial</v>
      </c>
      <c r="K5226" s="70">
        <f t="shared" si="81"/>
        <v>486310.3426924391</v>
      </c>
    </row>
    <row r="5227" spans="1:11" x14ac:dyDescent="0.25">
      <c r="A5227" s="65">
        <v>44378</v>
      </c>
      <c r="B5227" s="66" t="s">
        <v>143</v>
      </c>
      <c r="C5227" s="66" t="s">
        <v>137</v>
      </c>
      <c r="D5227" s="67">
        <v>2399609.6</v>
      </c>
      <c r="E5227" s="66">
        <v>0.58430000000000004</v>
      </c>
      <c r="F5227" s="67">
        <v>1402091.88928</v>
      </c>
      <c r="G5227" s="66" t="s">
        <v>62</v>
      </c>
      <c r="H5227" s="68">
        <v>1.0091288271027699E-3</v>
      </c>
      <c r="I5227" s="87">
        <v>1414.8913437194301</v>
      </c>
      <c r="J5227" s="69" t="str">
        <f>_xlfn.XLOOKUP(SimpleBB[[#This Row],[customer_code]],'Input  - indicative charges'!$B$13:$B$69,'Input  - indicative charges'!$E$13:$E$69)</f>
        <v>Major Industrial</v>
      </c>
      <c r="K5227" s="70">
        <f t="shared" si="81"/>
        <v>1308.0013111982739</v>
      </c>
    </row>
    <row r="5228" spans="1:11" x14ac:dyDescent="0.25">
      <c r="A5228" s="65">
        <v>44378</v>
      </c>
      <c r="B5228" s="66" t="s">
        <v>143</v>
      </c>
      <c r="C5228" s="66" t="s">
        <v>137</v>
      </c>
      <c r="D5228" s="67">
        <v>2399609.6</v>
      </c>
      <c r="E5228" s="66">
        <v>0.58430000000000004</v>
      </c>
      <c r="F5228" s="67">
        <v>1402091.88928</v>
      </c>
      <c r="G5228" s="66" t="s">
        <v>64</v>
      </c>
      <c r="H5228" s="68">
        <v>5.3909469323167801E-5</v>
      </c>
      <c r="I5228" s="87">
        <v>75.586029693402494</v>
      </c>
      <c r="J5228" s="69" t="str">
        <f>_xlfn.XLOOKUP(SimpleBB[[#This Row],[customer_code]],'Input  - indicative charges'!$B$13:$B$69,'Input  - indicative charges'!$E$13:$E$69)</f>
        <v>Major Industrial</v>
      </c>
      <c r="K5228" s="70">
        <f t="shared" si="81"/>
        <v>69.875772712937859</v>
      </c>
    </row>
    <row r="5229" spans="1:11" x14ac:dyDescent="0.25">
      <c r="A5229" s="65">
        <v>44378</v>
      </c>
      <c r="B5229" s="66" t="s">
        <v>143</v>
      </c>
      <c r="C5229" s="66" t="s">
        <v>137</v>
      </c>
      <c r="D5229" s="67">
        <v>2399609.6</v>
      </c>
      <c r="E5229" s="66">
        <v>0.58430000000000004</v>
      </c>
      <c r="F5229" s="67">
        <v>1402091.88928</v>
      </c>
      <c r="G5229" s="66" t="s">
        <v>66</v>
      </c>
      <c r="H5229" s="68">
        <v>4.3346347764481402E-2</v>
      </c>
      <c r="I5229" s="87">
        <v>60775.5626304896</v>
      </c>
      <c r="J5229" s="69" t="str">
        <f>_xlfn.XLOOKUP(SimpleBB[[#This Row],[customer_code]],'Input  - indicative charges'!$B$13:$B$69,'Input  - indicative charges'!$E$13:$E$69)</f>
        <v>Upper South Island distributor</v>
      </c>
      <c r="K5229" s="70">
        <f t="shared" si="81"/>
        <v>56184.184009861892</v>
      </c>
    </row>
    <row r="5230" spans="1:11" x14ac:dyDescent="0.25">
      <c r="A5230" s="65">
        <v>44378</v>
      </c>
      <c r="B5230" s="66" t="s">
        <v>143</v>
      </c>
      <c r="C5230" s="66" t="s">
        <v>137</v>
      </c>
      <c r="D5230" s="67">
        <v>2399609.6</v>
      </c>
      <c r="E5230" s="66">
        <v>0.58430000000000004</v>
      </c>
      <c r="F5230" s="67">
        <v>1402091.88928</v>
      </c>
      <c r="G5230" s="66" t="s">
        <v>68</v>
      </c>
      <c r="H5230" s="68">
        <v>1.0077363896798201E-3</v>
      </c>
      <c r="I5230" s="87">
        <v>1412.9390185023899</v>
      </c>
      <c r="J5230" s="69" t="str">
        <f>_xlfn.XLOOKUP(SimpleBB[[#This Row],[customer_code]],'Input  - indicative charges'!$B$13:$B$69,'Input  - indicative charges'!$E$13:$E$69)</f>
        <v>Major Industrial</v>
      </c>
      <c r="K5230" s="70">
        <f t="shared" si="81"/>
        <v>1306.1964772404513</v>
      </c>
    </row>
    <row r="5231" spans="1:11" x14ac:dyDescent="0.25">
      <c r="A5231" s="65">
        <v>44378</v>
      </c>
      <c r="B5231" s="66" t="s">
        <v>143</v>
      </c>
      <c r="C5231" s="66" t="s">
        <v>137</v>
      </c>
      <c r="D5231" s="67">
        <v>2399609.6</v>
      </c>
      <c r="E5231" s="66">
        <v>0.58430000000000004</v>
      </c>
      <c r="F5231" s="67">
        <v>1402091.88928</v>
      </c>
      <c r="G5231" s="66" t="s">
        <v>70</v>
      </c>
      <c r="H5231" s="68">
        <v>4.9695844391775996E-3</v>
      </c>
      <c r="I5231" s="87">
        <v>6967.8140352630098</v>
      </c>
      <c r="J5231" s="69" t="str">
        <f>_xlfn.XLOOKUP(SimpleBB[[#This Row],[customer_code]],'Input  - indicative charges'!$B$13:$B$69,'Input  - indicative charges'!$E$13:$E$69)</f>
        <v>Lower North Island distributor</v>
      </c>
      <c r="K5231" s="70">
        <f t="shared" si="81"/>
        <v>6441.4203498844936</v>
      </c>
    </row>
    <row r="5232" spans="1:11" x14ac:dyDescent="0.25">
      <c r="A5232" s="65">
        <v>44378</v>
      </c>
      <c r="B5232" s="66" t="s">
        <v>143</v>
      </c>
      <c r="C5232" s="66" t="s">
        <v>137</v>
      </c>
      <c r="D5232" s="67">
        <v>2399609.6</v>
      </c>
      <c r="E5232" s="66">
        <v>0.58430000000000004</v>
      </c>
      <c r="F5232" s="67">
        <v>1402091.88928</v>
      </c>
      <c r="G5232" s="66" t="s">
        <v>72</v>
      </c>
      <c r="H5232" s="68">
        <v>6.0793139182015003E-2</v>
      </c>
      <c r="I5232" s="87">
        <v>85237.567370973498</v>
      </c>
      <c r="J5232" s="69" t="str">
        <f>_xlfn.XLOOKUP(SimpleBB[[#This Row],[customer_code]],'Input  - indicative charges'!$B$13:$B$69,'Input  - indicative charges'!$E$13:$E$69)</f>
        <v>Lower South Island distributor</v>
      </c>
      <c r="K5232" s="70">
        <f t="shared" si="81"/>
        <v>78798.170883921208</v>
      </c>
    </row>
    <row r="5233" spans="1:11" x14ac:dyDescent="0.25">
      <c r="A5233" s="65">
        <v>44378</v>
      </c>
      <c r="B5233" s="66" t="s">
        <v>143</v>
      </c>
      <c r="C5233" s="66" t="s">
        <v>137</v>
      </c>
      <c r="D5233" s="67">
        <v>2399609.6</v>
      </c>
      <c r="E5233" s="66">
        <v>0.58430000000000004</v>
      </c>
      <c r="F5233" s="67">
        <v>1402091.88928</v>
      </c>
      <c r="G5233" s="66" t="s">
        <v>74</v>
      </c>
      <c r="H5233" s="68">
        <v>1.61831006453667E-3</v>
      </c>
      <c r="I5233" s="87">
        <v>2269.0194158270601</v>
      </c>
      <c r="J5233" s="69" t="str">
        <f>_xlfn.XLOOKUP(SimpleBB[[#This Row],[customer_code]],'Input  - indicative charges'!$B$13:$B$69,'Input  - indicative charges'!$E$13:$E$69)</f>
        <v>Major Industrial</v>
      </c>
      <c r="K5233" s="70">
        <f t="shared" si="81"/>
        <v>2097.6030309396397</v>
      </c>
    </row>
    <row r="5234" spans="1:11" x14ac:dyDescent="0.25">
      <c r="A5234" s="65">
        <v>44378</v>
      </c>
      <c r="B5234" s="66" t="s">
        <v>143</v>
      </c>
      <c r="C5234" s="66" t="s">
        <v>137</v>
      </c>
      <c r="D5234" s="67">
        <v>2399609.6</v>
      </c>
      <c r="E5234" s="66">
        <v>0.58430000000000004</v>
      </c>
      <c r="F5234" s="67">
        <v>1402091.88928</v>
      </c>
      <c r="G5234" s="66" t="s">
        <v>76</v>
      </c>
      <c r="H5234" s="68">
        <v>8.5627159323403698E-5</v>
      </c>
      <c r="I5234" s="87">
        <v>120.05714558942999</v>
      </c>
      <c r="J5234" s="69" t="str">
        <f>_xlfn.XLOOKUP(SimpleBB[[#This Row],[customer_code]],'Input  - indicative charges'!$B$13:$B$69,'Input  - indicative charges'!$E$13:$E$69)</f>
        <v>Lower North Island distributor</v>
      </c>
      <c r="K5234" s="70">
        <f t="shared" si="81"/>
        <v>110.98725322390281</v>
      </c>
    </row>
    <row r="5235" spans="1:11" x14ac:dyDescent="0.25">
      <c r="A5235" s="65">
        <v>44378</v>
      </c>
      <c r="B5235" s="66" t="s">
        <v>143</v>
      </c>
      <c r="C5235" s="66" t="s">
        <v>137</v>
      </c>
      <c r="D5235" s="67">
        <v>2399609.6</v>
      </c>
      <c r="E5235" s="66">
        <v>0.58430000000000004</v>
      </c>
      <c r="F5235" s="67">
        <v>1402091.88928</v>
      </c>
      <c r="G5235" s="66" t="s">
        <v>78</v>
      </c>
      <c r="H5235" s="68">
        <v>4.0500379299335498E-6</v>
      </c>
      <c r="I5235" s="87">
        <v>5.6785253328361902</v>
      </c>
      <c r="J5235" s="69" t="str">
        <f>_xlfn.XLOOKUP(SimpleBB[[#This Row],[customer_code]],'Input  - indicative charges'!$B$13:$B$69,'Input  - indicative charges'!$E$13:$E$69)</f>
        <v>North Island generation</v>
      </c>
      <c r="K5235" s="70">
        <f t="shared" si="81"/>
        <v>5.2495328450431264</v>
      </c>
    </row>
    <row r="5236" spans="1:11" x14ac:dyDescent="0.25">
      <c r="A5236" s="65">
        <v>44378</v>
      </c>
      <c r="B5236" s="66" t="s">
        <v>143</v>
      </c>
      <c r="C5236" s="66" t="s">
        <v>137</v>
      </c>
      <c r="D5236" s="67">
        <v>2399609.6</v>
      </c>
      <c r="E5236" s="66">
        <v>0.58430000000000004</v>
      </c>
      <c r="F5236" s="67">
        <v>1402091.88928</v>
      </c>
      <c r="G5236" s="66" t="s">
        <v>80</v>
      </c>
      <c r="H5236" s="68">
        <v>9.8014571575996798E-7</v>
      </c>
      <c r="I5236" s="87">
        <v>1.3742543583795901</v>
      </c>
      <c r="J5236" s="69" t="str">
        <f>_xlfn.XLOOKUP(SimpleBB[[#This Row],[customer_code]],'Input  - indicative charges'!$B$13:$B$69,'Input  - indicative charges'!$E$13:$E$69)</f>
        <v>Major Industrial</v>
      </c>
      <c r="K5236" s="70">
        <f t="shared" si="81"/>
        <v>1.2704343062522065</v>
      </c>
    </row>
    <row r="5237" spans="1:11" x14ac:dyDescent="0.25">
      <c r="A5237" s="65">
        <v>44378</v>
      </c>
      <c r="B5237" s="66" t="s">
        <v>143</v>
      </c>
      <c r="C5237" s="66" t="s">
        <v>137</v>
      </c>
      <c r="D5237" s="67">
        <v>2399609.6</v>
      </c>
      <c r="E5237" s="66">
        <v>0.58430000000000004</v>
      </c>
      <c r="F5237" s="67">
        <v>1402091.88928</v>
      </c>
      <c r="G5237" s="66" t="s">
        <v>82</v>
      </c>
      <c r="H5237" s="68">
        <v>7.9304454324590303E-4</v>
      </c>
      <c r="I5237" s="87">
        <v>1111.92132192284</v>
      </c>
      <c r="J5237" s="69" t="str">
        <f>_xlfn.XLOOKUP(SimpleBB[[#This Row],[customer_code]],'Input  - indicative charges'!$B$13:$B$69,'Input  - indicative charges'!$E$13:$E$69)</f>
        <v>Major Industrial</v>
      </c>
      <c r="K5237" s="70">
        <f t="shared" si="81"/>
        <v>1027.9196020813285</v>
      </c>
    </row>
    <row r="5238" spans="1:11" x14ac:dyDescent="0.25">
      <c r="A5238" s="65">
        <v>44378</v>
      </c>
      <c r="B5238" s="66" t="s">
        <v>143</v>
      </c>
      <c r="C5238" s="66" t="s">
        <v>137</v>
      </c>
      <c r="D5238" s="67">
        <v>2399609.6</v>
      </c>
      <c r="E5238" s="66">
        <v>0.58430000000000004</v>
      </c>
      <c r="F5238" s="67">
        <v>1402091.88928</v>
      </c>
      <c r="G5238" s="66" t="s">
        <v>84</v>
      </c>
      <c r="H5238" s="68">
        <v>5.2165790408338603E-6</v>
      </c>
      <c r="I5238" s="87">
        <v>7.3141231629411898</v>
      </c>
      <c r="J5238" s="69" t="str">
        <f>_xlfn.XLOOKUP(SimpleBB[[#This Row],[customer_code]],'Input  - indicative charges'!$B$13:$B$69,'Input  - indicative charges'!$E$13:$E$69)</f>
        <v>Major Industrial</v>
      </c>
      <c r="K5238" s="70">
        <f t="shared" si="81"/>
        <v>6.7615670488474162</v>
      </c>
    </row>
    <row r="5239" spans="1:11" x14ac:dyDescent="0.25">
      <c r="A5239" s="65">
        <v>44378</v>
      </c>
      <c r="B5239" s="66" t="s">
        <v>143</v>
      </c>
      <c r="C5239" s="66" t="s">
        <v>137</v>
      </c>
      <c r="D5239" s="67">
        <v>2399609.6</v>
      </c>
      <c r="E5239" s="66">
        <v>0.58430000000000004</v>
      </c>
      <c r="F5239" s="67">
        <v>1402091.88928</v>
      </c>
      <c r="G5239" s="66" t="s">
        <v>86</v>
      </c>
      <c r="H5239" s="68">
        <v>2.0778461552327101E-6</v>
      </c>
      <c r="I5239" s="87">
        <v>2.9133312414234198</v>
      </c>
      <c r="J5239" s="69" t="str">
        <f>_xlfn.XLOOKUP(SimpleBB[[#This Row],[customer_code]],'Input  - indicative charges'!$B$13:$B$69,'Input  - indicative charges'!$E$13:$E$69)</f>
        <v>North Island generation</v>
      </c>
      <c r="K5239" s="70">
        <f t="shared" si="81"/>
        <v>2.6932393788765521</v>
      </c>
    </row>
    <row r="5240" spans="1:11" x14ac:dyDescent="0.25">
      <c r="A5240" s="65">
        <v>44378</v>
      </c>
      <c r="B5240" s="66" t="s">
        <v>143</v>
      </c>
      <c r="C5240" s="66" t="s">
        <v>137</v>
      </c>
      <c r="D5240" s="67">
        <v>2399609.6</v>
      </c>
      <c r="E5240" s="66">
        <v>0.58430000000000004</v>
      </c>
      <c r="F5240" s="67">
        <v>1402091.88928</v>
      </c>
      <c r="G5240" s="66" t="s">
        <v>88</v>
      </c>
      <c r="H5240" s="68">
        <v>8.4115103663943102E-5</v>
      </c>
      <c r="I5240" s="87">
        <v>117.937104613161</v>
      </c>
      <c r="J5240" s="69" t="str">
        <f>_xlfn.XLOOKUP(SimpleBB[[#This Row],[customer_code]],'Input  - indicative charges'!$B$13:$B$69,'Input  - indicative charges'!$E$13:$E$69)</f>
        <v>North Island generation</v>
      </c>
      <c r="K5240" s="70">
        <f t="shared" si="81"/>
        <v>109.02737383877329</v>
      </c>
    </row>
    <row r="5241" spans="1:11" x14ac:dyDescent="0.25">
      <c r="A5241" s="65">
        <v>44378</v>
      </c>
      <c r="B5241" s="66" t="s">
        <v>143</v>
      </c>
      <c r="C5241" s="66" t="s">
        <v>137</v>
      </c>
      <c r="D5241" s="67">
        <v>2399609.6</v>
      </c>
      <c r="E5241" s="66">
        <v>0.58430000000000004</v>
      </c>
      <c r="F5241" s="67">
        <v>1402091.88928</v>
      </c>
      <c r="G5241" s="66" t="s">
        <v>90</v>
      </c>
      <c r="H5241" s="68">
        <v>8.6946835979807499E-3</v>
      </c>
      <c r="I5241" s="87">
        <v>12190.745352584599</v>
      </c>
      <c r="J5241" s="69" t="str">
        <f>_xlfn.XLOOKUP(SimpleBB[[#This Row],[customer_code]],'Input  - indicative charges'!$B$13:$B$69,'Input  - indicative charges'!$E$13:$E$69)</f>
        <v>Upper South Island distributor</v>
      </c>
      <c r="K5241" s="70">
        <f t="shared" si="81"/>
        <v>11269.777694552693</v>
      </c>
    </row>
    <row r="5242" spans="1:11" x14ac:dyDescent="0.25">
      <c r="A5242" s="65">
        <v>44378</v>
      </c>
      <c r="B5242" s="66" t="s">
        <v>143</v>
      </c>
      <c r="C5242" s="66" t="s">
        <v>137</v>
      </c>
      <c r="D5242" s="67">
        <v>2399609.6</v>
      </c>
      <c r="E5242" s="66">
        <v>0.58430000000000004</v>
      </c>
      <c r="F5242" s="67">
        <v>1402091.88928</v>
      </c>
      <c r="G5242" s="66" t="s">
        <v>92</v>
      </c>
      <c r="H5242" s="68">
        <v>1.2511791546000099E-6</v>
      </c>
      <c r="I5242" s="87">
        <v>1.7542681447008801</v>
      </c>
      <c r="J5242" s="69" t="str">
        <f>_xlfn.XLOOKUP(SimpleBB[[#This Row],[customer_code]],'Input  - indicative charges'!$B$13:$B$69,'Input  - indicative charges'!$E$13:$E$69)</f>
        <v>North Island generation</v>
      </c>
      <c r="K5242" s="70">
        <f t="shared" si="81"/>
        <v>1.621739396207039</v>
      </c>
    </row>
    <row r="5243" spans="1:11" x14ac:dyDescent="0.25">
      <c r="A5243" s="65">
        <v>44378</v>
      </c>
      <c r="B5243" s="66" t="s">
        <v>143</v>
      </c>
      <c r="C5243" s="66" t="s">
        <v>137</v>
      </c>
      <c r="D5243" s="67">
        <v>2399609.6</v>
      </c>
      <c r="E5243" s="66">
        <v>0.58430000000000004</v>
      </c>
      <c r="F5243" s="67">
        <v>1402091.88928</v>
      </c>
      <c r="G5243" s="66" t="s">
        <v>94</v>
      </c>
      <c r="H5243" s="68">
        <v>7.8088285838620302E-6</v>
      </c>
      <c r="I5243" s="87">
        <v>10.9486952222107</v>
      </c>
      <c r="J5243" s="69" t="str">
        <f>_xlfn.XLOOKUP(SimpleBB[[#This Row],[customer_code]],'Input  - indicative charges'!$B$13:$B$69,'Input  - indicative charges'!$E$13:$E$69)</f>
        <v>North Island generation</v>
      </c>
      <c r="K5243" s="70">
        <f t="shared" si="81"/>
        <v>10.121560054862897</v>
      </c>
    </row>
    <row r="5244" spans="1:11" x14ac:dyDescent="0.25">
      <c r="A5244" s="65">
        <v>44378</v>
      </c>
      <c r="B5244" s="66" t="s">
        <v>143</v>
      </c>
      <c r="C5244" s="66" t="s">
        <v>137</v>
      </c>
      <c r="D5244" s="67">
        <v>2399609.6</v>
      </c>
      <c r="E5244" s="66">
        <v>0.58430000000000004</v>
      </c>
      <c r="F5244" s="67">
        <v>1402091.88928</v>
      </c>
      <c r="G5244" s="66" t="s">
        <v>96</v>
      </c>
      <c r="H5244" s="68">
        <v>3.4560113778816398E-4</v>
      </c>
      <c r="I5244" s="87">
        <v>484.564552218725</v>
      </c>
      <c r="J5244" s="69" t="str">
        <f>_xlfn.XLOOKUP(SimpleBB[[#This Row],[customer_code]],'Input  - indicative charges'!$B$13:$B$69,'Input  - indicative charges'!$E$13:$E$69)</f>
        <v>Upper North Island distributor</v>
      </c>
      <c r="K5244" s="70">
        <f t="shared" si="81"/>
        <v>447.95741558228104</v>
      </c>
    </row>
    <row r="5245" spans="1:11" x14ac:dyDescent="0.25">
      <c r="A5245" s="65">
        <v>44378</v>
      </c>
      <c r="B5245" s="66" t="s">
        <v>143</v>
      </c>
      <c r="C5245" s="66" t="s">
        <v>137</v>
      </c>
      <c r="D5245" s="67">
        <v>2399609.6</v>
      </c>
      <c r="E5245" s="66">
        <v>0.58430000000000004</v>
      </c>
      <c r="F5245" s="67">
        <v>1402091.88928</v>
      </c>
      <c r="G5245" s="66" t="s">
        <v>98</v>
      </c>
      <c r="H5245" s="68">
        <v>1.01116899720995E-4</v>
      </c>
      <c r="I5245" s="87">
        <v>141.77518496794701</v>
      </c>
      <c r="J5245" s="69" t="str">
        <f>_xlfn.XLOOKUP(SimpleBB[[#This Row],[customer_code]],'Input  - indicative charges'!$B$13:$B$69,'Input  - indicative charges'!$E$13:$E$69)</f>
        <v>Major Industrial</v>
      </c>
      <c r="K5245" s="70">
        <f t="shared" si="81"/>
        <v>131.06457160587823</v>
      </c>
    </row>
    <row r="5246" spans="1:11" x14ac:dyDescent="0.25">
      <c r="A5246" s="65">
        <v>44378</v>
      </c>
      <c r="B5246" s="66" t="s">
        <v>143</v>
      </c>
      <c r="C5246" s="66" t="s">
        <v>137</v>
      </c>
      <c r="D5246" s="67">
        <v>2399609.6</v>
      </c>
      <c r="E5246" s="66">
        <v>0.58430000000000004</v>
      </c>
      <c r="F5246" s="67">
        <v>1402091.88928</v>
      </c>
      <c r="G5246" s="66" t="s">
        <v>100</v>
      </c>
      <c r="H5246" s="68">
        <v>2.2648120363980901E-4</v>
      </c>
      <c r="I5246" s="87">
        <v>317.54745869774899</v>
      </c>
      <c r="J5246" s="69" t="str">
        <f>_xlfn.XLOOKUP(SimpleBB[[#This Row],[customer_code]],'Input  - indicative charges'!$B$13:$B$69,'Input  - indicative charges'!$E$13:$E$69)</f>
        <v>North Island generation</v>
      </c>
      <c r="K5246" s="70">
        <f t="shared" si="81"/>
        <v>293.55787226209713</v>
      </c>
    </row>
    <row r="5247" spans="1:11" x14ac:dyDescent="0.25">
      <c r="A5247" s="65">
        <v>44378</v>
      </c>
      <c r="B5247" s="66" t="s">
        <v>143</v>
      </c>
      <c r="C5247" s="66" t="s">
        <v>137</v>
      </c>
      <c r="D5247" s="67">
        <v>2399609.6</v>
      </c>
      <c r="E5247" s="66">
        <v>0.58430000000000004</v>
      </c>
      <c r="F5247" s="67">
        <v>1402091.88928</v>
      </c>
      <c r="G5247" s="66" t="s">
        <v>102</v>
      </c>
      <c r="H5247" s="68">
        <v>4.4712984573401504E-3</v>
      </c>
      <c r="I5247" s="87">
        <v>6269.1713015868099</v>
      </c>
      <c r="J5247" s="69" t="str">
        <f>_xlfn.XLOOKUP(SimpleBB[[#This Row],[customer_code]],'Input  - indicative charges'!$B$13:$B$69,'Input  - indicative charges'!$E$13:$E$69)</f>
        <v>Lower North Island distributor</v>
      </c>
      <c r="K5247" s="70">
        <f t="shared" si="81"/>
        <v>5795.5576016501491</v>
      </c>
    </row>
    <row r="5248" spans="1:11" x14ac:dyDescent="0.25">
      <c r="A5248" s="65">
        <v>44378</v>
      </c>
      <c r="B5248" s="66" t="s">
        <v>143</v>
      </c>
      <c r="C5248" s="66" t="s">
        <v>137</v>
      </c>
      <c r="D5248" s="67">
        <v>2399609.6</v>
      </c>
      <c r="E5248" s="66">
        <v>0.58430000000000004</v>
      </c>
      <c r="F5248" s="67">
        <v>1402091.88928</v>
      </c>
      <c r="G5248" s="66" t="s">
        <v>104</v>
      </c>
      <c r="H5248" s="68">
        <v>1.88643303135426E-3</v>
      </c>
      <c r="I5248" s="87">
        <v>2644.95245293169</v>
      </c>
      <c r="J5248" s="69" t="str">
        <f>_xlfn.XLOOKUP(SimpleBB[[#This Row],[customer_code]],'Input  - indicative charges'!$B$13:$B$69,'Input  - indicative charges'!$E$13:$E$69)</f>
        <v>Lower North Island distributor</v>
      </c>
      <c r="K5248" s="70">
        <f t="shared" si="81"/>
        <v>2445.1356578359087</v>
      </c>
    </row>
    <row r="5249" spans="1:11" x14ac:dyDescent="0.25">
      <c r="A5249" s="65">
        <v>44378</v>
      </c>
      <c r="B5249" s="66" t="s">
        <v>143</v>
      </c>
      <c r="C5249" s="66" t="s">
        <v>137</v>
      </c>
      <c r="D5249" s="67">
        <v>2399609.6</v>
      </c>
      <c r="E5249" s="66">
        <v>0.58430000000000004</v>
      </c>
      <c r="F5249" s="67">
        <v>1402091.88928</v>
      </c>
      <c r="G5249" s="66" t="s">
        <v>106</v>
      </c>
      <c r="H5249" s="68">
        <v>2.0922651877537401E-2</v>
      </c>
      <c r="I5249" s="87">
        <v>29335.480499724199</v>
      </c>
      <c r="J5249" s="69" t="str">
        <f>_xlfn.XLOOKUP(SimpleBB[[#This Row],[customer_code]],'Input  - indicative charges'!$B$13:$B$69,'Input  - indicative charges'!$E$13:$E$69)</f>
        <v>Upper North Island distributor</v>
      </c>
      <c r="K5249" s="70">
        <f t="shared" si="81"/>
        <v>27119.288791040555</v>
      </c>
    </row>
    <row r="5250" spans="1:11" x14ac:dyDescent="0.25">
      <c r="A5250" s="65">
        <v>44378</v>
      </c>
      <c r="B5250" s="66" t="s">
        <v>143</v>
      </c>
      <c r="C5250" s="66" t="s">
        <v>137</v>
      </c>
      <c r="D5250" s="67">
        <v>2399609.6</v>
      </c>
      <c r="E5250" s="66">
        <v>0.58430000000000004</v>
      </c>
      <c r="F5250" s="67">
        <v>1402091.88928</v>
      </c>
      <c r="G5250" s="66" t="s">
        <v>108</v>
      </c>
      <c r="H5250" s="68">
        <v>5.6181573329040801E-4</v>
      </c>
      <c r="I5250" s="87">
        <v>787.71728291637703</v>
      </c>
      <c r="J5250" s="69" t="str">
        <f>_xlfn.XLOOKUP(SimpleBB[[#This Row],[customer_code]],'Input  - indicative charges'!$B$13:$B$69,'Input  - indicative charges'!$E$13:$E$69)</f>
        <v>Lower North Island distributor</v>
      </c>
      <c r="K5250" s="70">
        <f t="shared" si="81"/>
        <v>728.20803058957449</v>
      </c>
    </row>
    <row r="5251" spans="1:11" x14ac:dyDescent="0.25">
      <c r="A5251" s="65">
        <v>44378</v>
      </c>
      <c r="B5251" s="66" t="s">
        <v>143</v>
      </c>
      <c r="C5251" s="66" t="s">
        <v>137</v>
      </c>
      <c r="D5251" s="67">
        <v>2399609.6</v>
      </c>
      <c r="E5251" s="66">
        <v>0.58430000000000004</v>
      </c>
      <c r="F5251" s="67">
        <v>1402091.88928</v>
      </c>
      <c r="G5251" s="66" t="s">
        <v>110</v>
      </c>
      <c r="H5251" s="68">
        <v>3.7204543527369701E-3</v>
      </c>
      <c r="I5251" s="87">
        <v>5216.41887240899</v>
      </c>
      <c r="J5251" s="69" t="str">
        <f>_xlfn.XLOOKUP(SimpleBB[[#This Row],[customer_code]],'Input  - indicative charges'!$B$13:$B$69,'Input  - indicative charges'!$E$13:$E$69)</f>
        <v>Lower South Island distributor</v>
      </c>
      <c r="K5251" s="70">
        <f t="shared" si="81"/>
        <v>4822.3368919156965</v>
      </c>
    </row>
    <row r="5252" spans="1:11" x14ac:dyDescent="0.25">
      <c r="A5252" s="65">
        <v>44378</v>
      </c>
      <c r="B5252" s="66" t="s">
        <v>143</v>
      </c>
      <c r="C5252" s="66" t="s">
        <v>137</v>
      </c>
      <c r="D5252" s="67">
        <v>2399609.6</v>
      </c>
      <c r="E5252" s="66">
        <v>0.58430000000000004</v>
      </c>
      <c r="F5252" s="67">
        <v>1402091.88928</v>
      </c>
      <c r="G5252" s="66" t="s">
        <v>112</v>
      </c>
      <c r="H5252" s="68">
        <v>6.9486389983257295E-5</v>
      </c>
      <c r="I5252" s="87">
        <v>97.426303810872099</v>
      </c>
      <c r="J5252" s="69" t="str">
        <f>_xlfn.XLOOKUP(SimpleBB[[#This Row],[customer_code]],'Input  - indicative charges'!$B$13:$B$69,'Input  - indicative charges'!$E$13:$E$69)</f>
        <v>North Island generation</v>
      </c>
      <c r="K5252" s="70">
        <f t="shared" si="81"/>
        <v>90.066091432030078</v>
      </c>
    </row>
    <row r="5253" spans="1:11" x14ac:dyDescent="0.25">
      <c r="A5253" s="65">
        <v>44378</v>
      </c>
      <c r="B5253" s="66" t="s">
        <v>143</v>
      </c>
      <c r="C5253" s="66" t="s">
        <v>137</v>
      </c>
      <c r="D5253" s="67">
        <v>2399609.6</v>
      </c>
      <c r="E5253" s="66">
        <v>0.58430000000000004</v>
      </c>
      <c r="F5253" s="67">
        <v>1402091.88928</v>
      </c>
      <c r="G5253" s="66" t="s">
        <v>114</v>
      </c>
      <c r="H5253" s="68">
        <v>2.24320834141793E-3</v>
      </c>
      <c r="I5253" s="87">
        <v>3145.1842214673202</v>
      </c>
      <c r="J5253" s="69" t="str">
        <f>_xlfn.XLOOKUP(SimpleBB[[#This Row],[customer_code]],'Input  - indicative charges'!$B$13:$B$69,'Input  - indicative charges'!$E$13:$E$69)</f>
        <v>Lower North Island distributor</v>
      </c>
      <c r="K5253" s="70">
        <f t="shared" si="81"/>
        <v>2907.5766870018788</v>
      </c>
    </row>
    <row r="5254" spans="1:11" x14ac:dyDescent="0.25">
      <c r="A5254" s="65">
        <v>44378</v>
      </c>
      <c r="B5254" s="66" t="s">
        <v>143</v>
      </c>
      <c r="C5254" s="66" t="s">
        <v>137</v>
      </c>
      <c r="D5254" s="67">
        <v>2399609.6</v>
      </c>
      <c r="E5254" s="66">
        <v>0.58430000000000004</v>
      </c>
      <c r="F5254" s="67">
        <v>1402091.88928</v>
      </c>
      <c r="G5254" s="66" t="s">
        <v>116</v>
      </c>
      <c r="H5254" s="68">
        <v>5.5229435287600299E-4</v>
      </c>
      <c r="I5254" s="87">
        <v>774.367432662591</v>
      </c>
      <c r="J5254" s="69" t="str">
        <f>_xlfn.XLOOKUP(SimpleBB[[#This Row],[customer_code]],'Input  - indicative charges'!$B$13:$B$69,'Input  - indicative charges'!$E$13:$E$69)</f>
        <v>Major Industrial</v>
      </c>
      <c r="K5254" s="70">
        <f t="shared" si="81"/>
        <v>715.8667142660538</v>
      </c>
    </row>
    <row r="5255" spans="1:11" x14ac:dyDescent="0.25">
      <c r="A5255" s="65">
        <v>44378</v>
      </c>
      <c r="B5255" s="66" t="s">
        <v>143</v>
      </c>
      <c r="C5255" s="66" t="s">
        <v>137</v>
      </c>
      <c r="D5255" s="67">
        <v>2399609.6</v>
      </c>
      <c r="E5255" s="66">
        <v>0.58430000000000004</v>
      </c>
      <c r="F5255" s="67">
        <v>1402091.88928</v>
      </c>
      <c r="G5255" s="66" t="s">
        <v>118</v>
      </c>
      <c r="H5255" s="68">
        <v>1.58074857989902E-3</v>
      </c>
      <c r="I5255" s="87">
        <v>2216.3547628673</v>
      </c>
      <c r="J5255" s="69" t="str">
        <f>_xlfn.XLOOKUP(SimpleBB[[#This Row],[customer_code]],'Input  - indicative charges'!$B$13:$B$69,'Input  - indicative charges'!$E$13:$E$69)</f>
        <v>Upper South Island distributor</v>
      </c>
      <c r="K5255" s="70">
        <f t="shared" si="81"/>
        <v>2048.9170060862511</v>
      </c>
    </row>
    <row r="5256" spans="1:11" x14ac:dyDescent="0.25">
      <c r="A5256" s="65">
        <v>44378</v>
      </c>
      <c r="B5256" s="66" t="s">
        <v>143</v>
      </c>
      <c r="C5256" s="66" t="s">
        <v>137</v>
      </c>
      <c r="D5256" s="67">
        <v>2399609.6</v>
      </c>
      <c r="E5256" s="66">
        <v>0.58430000000000004</v>
      </c>
      <c r="F5256" s="67">
        <v>1402091.88928</v>
      </c>
      <c r="G5256" s="66" t="s">
        <v>120</v>
      </c>
      <c r="H5256" s="68">
        <v>3.6741156111456198E-4</v>
      </c>
      <c r="I5256" s="87">
        <v>515.14476986643103</v>
      </c>
      <c r="J5256" s="69" t="str">
        <f>_xlfn.XLOOKUP(SimpleBB[[#This Row],[customer_code]],'Input  - indicative charges'!$B$13:$B$69,'Input  - indicative charges'!$E$13:$E$69)</f>
        <v>Lower North Island distributor</v>
      </c>
      <c r="K5256" s="70">
        <f t="shared" si="81"/>
        <v>476.22740603595065</v>
      </c>
    </row>
    <row r="5257" spans="1:11" x14ac:dyDescent="0.25">
      <c r="A5257" s="65">
        <v>44378</v>
      </c>
      <c r="B5257" s="66" t="s">
        <v>143</v>
      </c>
      <c r="C5257" s="66" t="s">
        <v>137</v>
      </c>
      <c r="D5257" s="67">
        <v>2399609.6</v>
      </c>
      <c r="E5257" s="66">
        <v>0.58430000000000004</v>
      </c>
      <c r="F5257" s="67">
        <v>1402091.88928</v>
      </c>
      <c r="G5257" s="66" t="s">
        <v>241</v>
      </c>
      <c r="H5257" s="68">
        <v>1.6355433534657899E-5</v>
      </c>
      <c r="I5257" s="87">
        <v>22.931820704602</v>
      </c>
      <c r="J5257" s="69" t="str">
        <f>_xlfn.XLOOKUP(SimpleBB[[#This Row],[customer_code]],'Input  - indicative charges'!$B$13:$B$69,'Input  - indicative charges'!$E$13:$E$69)</f>
        <v>North Island generation</v>
      </c>
      <c r="K5257" s="70">
        <f t="shared" si="81"/>
        <v>21.199402825473118</v>
      </c>
    </row>
    <row r="5258" spans="1:11" x14ac:dyDescent="0.25">
      <c r="A5258" s="65">
        <v>44440</v>
      </c>
      <c r="B5258" s="66" t="s">
        <v>143</v>
      </c>
      <c r="C5258" s="66" t="s">
        <v>137</v>
      </c>
      <c r="D5258" s="67">
        <v>679629.78</v>
      </c>
      <c r="E5258" s="66">
        <v>0.8962</v>
      </c>
      <c r="F5258" s="67">
        <v>609084.20883599995</v>
      </c>
      <c r="G5258" s="66" t="s">
        <v>8</v>
      </c>
      <c r="H5258" s="68">
        <v>9.2188621126246002E-3</v>
      </c>
      <c r="I5258" s="87">
        <v>5615.0633362361305</v>
      </c>
      <c r="J5258" s="69" t="str">
        <f>_xlfn.XLOOKUP(SimpleBB[[#This Row],[customer_code]],'Input  - indicative charges'!$B$13:$B$69,'Input  - indicative charges'!$E$13:$E$69)</f>
        <v>Lower South Island distributor</v>
      </c>
      <c r="K5258" s="70">
        <f t="shared" si="81"/>
        <v>5190.8651776405341</v>
      </c>
    </row>
    <row r="5259" spans="1:11" x14ac:dyDescent="0.25">
      <c r="A5259" s="65">
        <v>44440</v>
      </c>
      <c r="B5259" s="66" t="s">
        <v>143</v>
      </c>
      <c r="C5259" s="66" t="s">
        <v>137</v>
      </c>
      <c r="D5259" s="67">
        <v>679629.78</v>
      </c>
      <c r="E5259" s="66">
        <v>0.8962</v>
      </c>
      <c r="F5259" s="67">
        <v>609084.20883599995</v>
      </c>
      <c r="G5259" s="66" t="s">
        <v>10</v>
      </c>
      <c r="H5259" s="68">
        <v>4.2758953460536597E-4</v>
      </c>
      <c r="I5259" s="87">
        <v>260.43803339166197</v>
      </c>
      <c r="J5259" s="69" t="str">
        <f>_xlfn.XLOOKUP(SimpleBB[[#This Row],[customer_code]],'Input  - indicative charges'!$B$13:$B$69,'Input  - indicative charges'!$E$13:$E$69)</f>
        <v>Upper South Island distributor</v>
      </c>
      <c r="K5259" s="70">
        <f t="shared" si="81"/>
        <v>240.76286187933914</v>
      </c>
    </row>
    <row r="5260" spans="1:11" x14ac:dyDescent="0.25">
      <c r="A5260" s="65">
        <v>44440</v>
      </c>
      <c r="B5260" s="66" t="s">
        <v>143</v>
      </c>
      <c r="C5260" s="66" t="s">
        <v>137</v>
      </c>
      <c r="D5260" s="67">
        <v>679629.78</v>
      </c>
      <c r="E5260" s="66">
        <v>0.8962</v>
      </c>
      <c r="F5260" s="67">
        <v>609084.20883599995</v>
      </c>
      <c r="G5260" s="66" t="s">
        <v>12</v>
      </c>
      <c r="H5260" s="68">
        <v>1.2243052350301701E-4</v>
      </c>
      <c r="I5260" s="87">
        <v>74.5704985452127</v>
      </c>
      <c r="J5260" s="69" t="str">
        <f>_xlfn.XLOOKUP(SimpleBB[[#This Row],[customer_code]],'Input  - indicative charges'!$B$13:$B$69,'Input  - indicative charges'!$E$13:$E$69)</f>
        <v>Lower North Island distributor</v>
      </c>
      <c r="K5260" s="70">
        <f t="shared" si="81"/>
        <v>68.936961348170371</v>
      </c>
    </row>
    <row r="5261" spans="1:11" x14ac:dyDescent="0.25">
      <c r="A5261" s="65">
        <v>44440</v>
      </c>
      <c r="B5261" s="66" t="s">
        <v>143</v>
      </c>
      <c r="C5261" s="66" t="s">
        <v>137</v>
      </c>
      <c r="D5261" s="67">
        <v>679629.78</v>
      </c>
      <c r="E5261" s="66">
        <v>0.8962</v>
      </c>
      <c r="F5261" s="67">
        <v>609084.20883599995</v>
      </c>
      <c r="G5261" s="66" t="s">
        <v>14</v>
      </c>
      <c r="H5261" s="68">
        <v>9.2459343875640298E-4</v>
      </c>
      <c r="I5261" s="87">
        <v>563.15526313989994</v>
      </c>
      <c r="J5261" s="69" t="str">
        <f>_xlfn.XLOOKUP(SimpleBB[[#This Row],[customer_code]],'Input  - indicative charges'!$B$13:$B$69,'Input  - indicative charges'!$E$13:$E$69)</f>
        <v>Upper North Island distributor</v>
      </c>
      <c r="K5261" s="70">
        <f t="shared" si="81"/>
        <v>520.61087649234059</v>
      </c>
    </row>
    <row r="5262" spans="1:11" x14ac:dyDescent="0.25">
      <c r="A5262" s="65">
        <v>44440</v>
      </c>
      <c r="B5262" s="66" t="s">
        <v>143</v>
      </c>
      <c r="C5262" s="66" t="s">
        <v>137</v>
      </c>
      <c r="D5262" s="67">
        <v>679629.78</v>
      </c>
      <c r="E5262" s="66">
        <v>0.8962</v>
      </c>
      <c r="F5262" s="67">
        <v>609084.20883599995</v>
      </c>
      <c r="G5262" s="66" t="s">
        <v>16</v>
      </c>
      <c r="H5262" s="68">
        <v>0.10634509394297501</v>
      </c>
      <c r="I5262" s="87">
        <v>64773.117407847101</v>
      </c>
      <c r="J5262" s="69" t="str">
        <f>_xlfn.XLOOKUP(SimpleBB[[#This Row],[customer_code]],'Input  - indicative charges'!$B$13:$B$69,'Input  - indicative charges'!$E$13:$E$69)</f>
        <v>South Island generation</v>
      </c>
      <c r="K5262" s="70">
        <f t="shared" ref="K5262:K5325" si="82">I5262*$L$9</f>
        <v>59879.737674516582</v>
      </c>
    </row>
    <row r="5263" spans="1:11" x14ac:dyDescent="0.25">
      <c r="A5263" s="65">
        <v>44440</v>
      </c>
      <c r="B5263" s="66" t="s">
        <v>143</v>
      </c>
      <c r="C5263" s="66" t="s">
        <v>137</v>
      </c>
      <c r="D5263" s="67">
        <v>679629.78</v>
      </c>
      <c r="E5263" s="66">
        <v>0.8962</v>
      </c>
      <c r="F5263" s="67">
        <v>609084.20883599995</v>
      </c>
      <c r="G5263" s="66" t="s">
        <v>19</v>
      </c>
      <c r="H5263" s="68">
        <v>5.9308824454250002E-2</v>
      </c>
      <c r="I5263" s="87">
        <v>36124.068419709998</v>
      </c>
      <c r="J5263" s="69" t="str">
        <f>_xlfn.XLOOKUP(SimpleBB[[#This Row],[customer_code]],'Input  - indicative charges'!$B$13:$B$69,'Input  - indicative charges'!$E$13:$E$69)</f>
        <v>Lower South Island distributor</v>
      </c>
      <c r="K5263" s="70">
        <f t="shared" si="82"/>
        <v>33395.022924224264</v>
      </c>
    </row>
    <row r="5264" spans="1:11" x14ac:dyDescent="0.25">
      <c r="A5264" s="65">
        <v>44440</v>
      </c>
      <c r="B5264" s="66" t="s">
        <v>143</v>
      </c>
      <c r="C5264" s="66" t="s">
        <v>137</v>
      </c>
      <c r="D5264" s="67">
        <v>679629.78</v>
      </c>
      <c r="E5264" s="66">
        <v>0.8962</v>
      </c>
      <c r="F5264" s="67">
        <v>609084.20883599995</v>
      </c>
      <c r="G5264" s="66" t="s">
        <v>21</v>
      </c>
      <c r="H5264" s="68">
        <v>6.8596460158660199E-3</v>
      </c>
      <c r="I5264" s="87">
        <v>4178.1020664687703</v>
      </c>
      <c r="J5264" s="69" t="str">
        <f>_xlfn.XLOOKUP(SimpleBB[[#This Row],[customer_code]],'Input  - indicative charges'!$B$13:$B$69,'Input  - indicative charges'!$E$13:$E$69)</f>
        <v>Upper South Island distributor</v>
      </c>
      <c r="K5264" s="70">
        <f t="shared" si="82"/>
        <v>3862.4612451831213</v>
      </c>
    </row>
    <row r="5265" spans="1:11" x14ac:dyDescent="0.25">
      <c r="A5265" s="65">
        <v>44440</v>
      </c>
      <c r="B5265" s="66" t="s">
        <v>143</v>
      </c>
      <c r="C5265" s="66" t="s">
        <v>137</v>
      </c>
      <c r="D5265" s="67">
        <v>679629.78</v>
      </c>
      <c r="E5265" s="66">
        <v>0.8962</v>
      </c>
      <c r="F5265" s="67">
        <v>609084.20883599995</v>
      </c>
      <c r="G5265" s="66" t="s">
        <v>23</v>
      </c>
      <c r="H5265" s="68">
        <v>3.8892456609575601E-4</v>
      </c>
      <c r="I5265" s="87">
        <v>236.88781163731801</v>
      </c>
      <c r="J5265" s="69" t="str">
        <f>_xlfn.XLOOKUP(SimpleBB[[#This Row],[customer_code]],'Input  - indicative charges'!$B$13:$B$69,'Input  - indicative charges'!$E$13:$E$69)</f>
        <v>Lower North Island distributor</v>
      </c>
      <c r="K5265" s="70">
        <f t="shared" si="82"/>
        <v>218.99177601438785</v>
      </c>
    </row>
    <row r="5266" spans="1:11" x14ac:dyDescent="0.25">
      <c r="A5266" s="65">
        <v>44440</v>
      </c>
      <c r="B5266" s="66" t="s">
        <v>143</v>
      </c>
      <c r="C5266" s="66" t="s">
        <v>137</v>
      </c>
      <c r="D5266" s="67">
        <v>679629.78</v>
      </c>
      <c r="E5266" s="66">
        <v>0.8962</v>
      </c>
      <c r="F5266" s="67">
        <v>609084.20883599995</v>
      </c>
      <c r="G5266" s="66" t="s">
        <v>25</v>
      </c>
      <c r="H5266" s="68">
        <v>3.1851336716087601E-3</v>
      </c>
      <c r="I5266" s="87">
        <v>1940.01462240872</v>
      </c>
      <c r="J5266" s="69" t="str">
        <f>_xlfn.XLOOKUP(SimpleBB[[#This Row],[customer_code]],'Input  - indicative charges'!$B$13:$B$69,'Input  - indicative charges'!$E$13:$E$69)</f>
        <v>North Island generation</v>
      </c>
      <c r="K5266" s="70">
        <f t="shared" si="82"/>
        <v>1793.4533850378966</v>
      </c>
    </row>
    <row r="5267" spans="1:11" x14ac:dyDescent="0.25">
      <c r="A5267" s="65">
        <v>44440</v>
      </c>
      <c r="B5267" s="66" t="s">
        <v>143</v>
      </c>
      <c r="C5267" s="66" t="s">
        <v>137</v>
      </c>
      <c r="D5267" s="67">
        <v>679629.78</v>
      </c>
      <c r="E5267" s="66">
        <v>0.8962</v>
      </c>
      <c r="F5267" s="67">
        <v>609084.20883599995</v>
      </c>
      <c r="G5267" s="66" t="s">
        <v>27</v>
      </c>
      <c r="H5267" s="68">
        <v>7.0825069321550096E-4</v>
      </c>
      <c r="I5267" s="87">
        <v>431.38431313471199</v>
      </c>
      <c r="J5267" s="69" t="str">
        <f>_xlfn.XLOOKUP(SimpleBB[[#This Row],[customer_code]],'Input  - indicative charges'!$B$13:$B$69,'Input  - indicative charges'!$E$13:$E$69)</f>
        <v>Lower North Island distributor</v>
      </c>
      <c r="K5267" s="70">
        <f t="shared" si="82"/>
        <v>398.79475531123177</v>
      </c>
    </row>
    <row r="5268" spans="1:11" x14ac:dyDescent="0.25">
      <c r="A5268" s="65">
        <v>44440</v>
      </c>
      <c r="B5268" s="66" t="s">
        <v>143</v>
      </c>
      <c r="C5268" s="66" t="s">
        <v>137</v>
      </c>
      <c r="D5268" s="67">
        <v>679629.78</v>
      </c>
      <c r="E5268" s="66">
        <v>0.8962</v>
      </c>
      <c r="F5268" s="67">
        <v>609084.20883599995</v>
      </c>
      <c r="G5268" s="66" t="s">
        <v>29</v>
      </c>
      <c r="H5268" s="68">
        <v>7.5426100823735697E-4</v>
      </c>
      <c r="I5268" s="87">
        <v>459.40846945809398</v>
      </c>
      <c r="J5268" s="69" t="str">
        <f>_xlfn.XLOOKUP(SimpleBB[[#This Row],[customer_code]],'Input  - indicative charges'!$B$13:$B$69,'Input  - indicative charges'!$E$13:$E$69)</f>
        <v>Lower North Island distributor</v>
      </c>
      <c r="K5268" s="70">
        <f t="shared" si="82"/>
        <v>424.7017858255677</v>
      </c>
    </row>
    <row r="5269" spans="1:11" x14ac:dyDescent="0.25">
      <c r="A5269" s="65">
        <v>44440</v>
      </c>
      <c r="B5269" s="66" t="s">
        <v>143</v>
      </c>
      <c r="C5269" s="66" t="s">
        <v>137</v>
      </c>
      <c r="D5269" s="67">
        <v>679629.78</v>
      </c>
      <c r="E5269" s="66">
        <v>0.8962</v>
      </c>
      <c r="F5269" s="67">
        <v>609084.20883599995</v>
      </c>
      <c r="G5269" s="66" t="s">
        <v>31</v>
      </c>
      <c r="H5269" s="68">
        <v>1.8414991727260301E-6</v>
      </c>
      <c r="I5269" s="87">
        <v>1.12162806669198</v>
      </c>
      <c r="J5269" s="69" t="str">
        <f>_xlfn.XLOOKUP(SimpleBB[[#This Row],[customer_code]],'Input  - indicative charges'!$B$13:$B$69,'Input  - indicative charges'!$E$13:$E$69)</f>
        <v>Major Industrial</v>
      </c>
      <c r="K5269" s="70">
        <f t="shared" si="82"/>
        <v>1.0368930366435374</v>
      </c>
    </row>
    <row r="5270" spans="1:11" x14ac:dyDescent="0.25">
      <c r="A5270" s="65">
        <v>44440</v>
      </c>
      <c r="B5270" s="66" t="s">
        <v>143</v>
      </c>
      <c r="C5270" s="66" t="s">
        <v>137</v>
      </c>
      <c r="D5270" s="67">
        <v>679629.78</v>
      </c>
      <c r="E5270" s="66">
        <v>0.8962</v>
      </c>
      <c r="F5270" s="67">
        <v>609084.20883599995</v>
      </c>
      <c r="G5270" s="66" t="s">
        <v>34</v>
      </c>
      <c r="H5270" s="68">
        <v>6.5537326938050694E-5</v>
      </c>
      <c r="I5270" s="87">
        <v>39.9177509272888</v>
      </c>
      <c r="J5270" s="69" t="str">
        <f>_xlfn.XLOOKUP(SimpleBB[[#This Row],[customer_code]],'Input  - indicative charges'!$B$13:$B$69,'Input  - indicative charges'!$E$13:$E$69)</f>
        <v>Major Industrial</v>
      </c>
      <c r="K5270" s="70">
        <f t="shared" si="82"/>
        <v>36.902106147405682</v>
      </c>
    </row>
    <row r="5271" spans="1:11" x14ac:dyDescent="0.25">
      <c r="A5271" s="65">
        <v>44440</v>
      </c>
      <c r="B5271" s="66" t="s">
        <v>143</v>
      </c>
      <c r="C5271" s="66" t="s">
        <v>137</v>
      </c>
      <c r="D5271" s="67">
        <v>679629.78</v>
      </c>
      <c r="E5271" s="66">
        <v>0.8962</v>
      </c>
      <c r="F5271" s="67">
        <v>609084.20883599995</v>
      </c>
      <c r="G5271" s="66" t="s">
        <v>36</v>
      </c>
      <c r="H5271" s="68">
        <v>4.2148728157898998E-3</v>
      </c>
      <c r="I5271" s="87">
        <v>2567.2124743497502</v>
      </c>
      <c r="J5271" s="69" t="str">
        <f>_xlfn.XLOOKUP(SimpleBB[[#This Row],[customer_code]],'Input  - indicative charges'!$B$13:$B$69,'Input  - indicative charges'!$E$13:$E$69)</f>
        <v>Upper South Island distributor</v>
      </c>
      <c r="K5271" s="70">
        <f t="shared" si="82"/>
        <v>2373.2686594483162</v>
      </c>
    </row>
    <row r="5272" spans="1:11" x14ac:dyDescent="0.25">
      <c r="A5272" s="65">
        <v>44440</v>
      </c>
      <c r="B5272" s="66" t="s">
        <v>143</v>
      </c>
      <c r="C5272" s="66" t="s">
        <v>137</v>
      </c>
      <c r="D5272" s="67">
        <v>679629.78</v>
      </c>
      <c r="E5272" s="66">
        <v>0.8962</v>
      </c>
      <c r="F5272" s="67">
        <v>609084.20883599995</v>
      </c>
      <c r="G5272" s="66" t="s">
        <v>38</v>
      </c>
      <c r="H5272" s="68">
        <v>2.9087026741960601E-6</v>
      </c>
      <c r="I5272" s="87">
        <v>1.7716448670518601</v>
      </c>
      <c r="J5272" s="69" t="str">
        <f>_xlfn.XLOOKUP(SimpleBB[[#This Row],[customer_code]],'Input  - indicative charges'!$B$13:$B$69,'Input  - indicative charges'!$E$13:$E$69)</f>
        <v>North Island generation</v>
      </c>
      <c r="K5272" s="70">
        <f t="shared" si="82"/>
        <v>1.637803368695316</v>
      </c>
    </row>
    <row r="5273" spans="1:11" x14ac:dyDescent="0.25">
      <c r="A5273" s="65">
        <v>44440</v>
      </c>
      <c r="B5273" s="66" t="s">
        <v>143</v>
      </c>
      <c r="C5273" s="66" t="s">
        <v>137</v>
      </c>
      <c r="D5273" s="67">
        <v>679629.78</v>
      </c>
      <c r="E5273" s="66">
        <v>0.8962</v>
      </c>
      <c r="F5273" s="67">
        <v>609084.20883599995</v>
      </c>
      <c r="G5273" s="66" t="s">
        <v>40</v>
      </c>
      <c r="H5273" s="68">
        <v>1.3527106043802099E-6</v>
      </c>
      <c r="I5273" s="87">
        <v>0.82391466825298698</v>
      </c>
      <c r="J5273" s="69" t="str">
        <f>_xlfn.XLOOKUP(SimpleBB[[#This Row],[customer_code]],'Input  - indicative charges'!$B$13:$B$69,'Input  - indicative charges'!$E$13:$E$69)</f>
        <v>North Island generation</v>
      </c>
      <c r="K5273" s="70">
        <f t="shared" si="82"/>
        <v>0.76167083159715743</v>
      </c>
    </row>
    <row r="5274" spans="1:11" x14ac:dyDescent="0.25">
      <c r="A5274" s="65">
        <v>44440</v>
      </c>
      <c r="B5274" s="66" t="s">
        <v>143</v>
      </c>
      <c r="C5274" s="66" t="s">
        <v>137</v>
      </c>
      <c r="D5274" s="67">
        <v>679629.78</v>
      </c>
      <c r="E5274" s="66">
        <v>0.8962</v>
      </c>
      <c r="F5274" s="67">
        <v>609084.20883599995</v>
      </c>
      <c r="G5274" s="66" t="s">
        <v>42</v>
      </c>
      <c r="H5274" s="68">
        <v>0.26020223558783001</v>
      </c>
      <c r="I5274" s="87">
        <v>158485.072800372</v>
      </c>
      <c r="J5274" s="69" t="str">
        <f>_xlfn.XLOOKUP(SimpleBB[[#This Row],[customer_code]],'Input  - indicative charges'!$B$13:$B$69,'Input  - indicative charges'!$E$13:$E$69)</f>
        <v>South Island generation</v>
      </c>
      <c r="K5274" s="70">
        <f t="shared" si="82"/>
        <v>146512.08656298582</v>
      </c>
    </row>
    <row r="5275" spans="1:11" x14ac:dyDescent="0.25">
      <c r="A5275" s="65">
        <v>44440</v>
      </c>
      <c r="B5275" s="66" t="s">
        <v>143</v>
      </c>
      <c r="C5275" s="66" t="s">
        <v>137</v>
      </c>
      <c r="D5275" s="67">
        <v>679629.78</v>
      </c>
      <c r="E5275" s="66">
        <v>0.8962</v>
      </c>
      <c r="F5275" s="67">
        <v>609084.20883599995</v>
      </c>
      <c r="G5275" s="66" t="s">
        <v>44</v>
      </c>
      <c r="H5275" s="68">
        <v>5.0662587510866702E-5</v>
      </c>
      <c r="I5275" s="87">
        <v>30.857782031640799</v>
      </c>
      <c r="J5275" s="69" t="str">
        <f>_xlfn.XLOOKUP(SimpleBB[[#This Row],[customer_code]],'Input  - indicative charges'!$B$13:$B$69,'Input  - indicative charges'!$E$13:$E$69)</f>
        <v>Major Industrial</v>
      </c>
      <c r="K5275" s="70">
        <f t="shared" si="82"/>
        <v>28.526585830933179</v>
      </c>
    </row>
    <row r="5276" spans="1:11" x14ac:dyDescent="0.25">
      <c r="A5276" s="65">
        <v>44440</v>
      </c>
      <c r="B5276" s="66" t="s">
        <v>143</v>
      </c>
      <c r="C5276" s="66" t="s">
        <v>137</v>
      </c>
      <c r="D5276" s="67">
        <v>679629.78</v>
      </c>
      <c r="E5276" s="66">
        <v>0.8962</v>
      </c>
      <c r="F5276" s="67">
        <v>609084.20883599995</v>
      </c>
      <c r="G5276" s="66" t="s">
        <v>46</v>
      </c>
      <c r="H5276" s="68">
        <v>8.0620000437611403E-3</v>
      </c>
      <c r="I5276" s="87">
        <v>4910.43691829005</v>
      </c>
      <c r="J5276" s="69" t="str">
        <f>_xlfn.XLOOKUP(SimpleBB[[#This Row],[customer_code]],'Input  - indicative charges'!$B$13:$B$69,'Input  - indicative charges'!$E$13:$E$69)</f>
        <v>Upper South Island distributor</v>
      </c>
      <c r="K5276" s="70">
        <f t="shared" si="82"/>
        <v>4539.47079130158</v>
      </c>
    </row>
    <row r="5277" spans="1:11" x14ac:dyDescent="0.25">
      <c r="A5277" s="65">
        <v>44440</v>
      </c>
      <c r="B5277" s="66" t="s">
        <v>143</v>
      </c>
      <c r="C5277" s="66" t="s">
        <v>137</v>
      </c>
      <c r="D5277" s="67">
        <v>679629.78</v>
      </c>
      <c r="E5277" s="66">
        <v>0.8962</v>
      </c>
      <c r="F5277" s="67">
        <v>609084.20883599995</v>
      </c>
      <c r="G5277" s="66" t="s">
        <v>48</v>
      </c>
      <c r="H5277" s="68">
        <v>5.5346862280207195E-4</v>
      </c>
      <c r="I5277" s="87">
        <v>337.10899823494998</v>
      </c>
      <c r="J5277" s="69" t="str">
        <f>_xlfn.XLOOKUP(SimpleBB[[#This Row],[customer_code]],'Input  - indicative charges'!$B$13:$B$69,'Input  - indicative charges'!$E$13:$E$69)</f>
        <v>North Island generation</v>
      </c>
      <c r="K5277" s="70">
        <f t="shared" si="82"/>
        <v>311.64160673209153</v>
      </c>
    </row>
    <row r="5278" spans="1:11" x14ac:dyDescent="0.25">
      <c r="A5278" s="65">
        <v>44440</v>
      </c>
      <c r="B5278" s="66" t="s">
        <v>143</v>
      </c>
      <c r="C5278" s="66" t="s">
        <v>137</v>
      </c>
      <c r="D5278" s="67">
        <v>679629.78</v>
      </c>
      <c r="E5278" s="66">
        <v>0.8962</v>
      </c>
      <c r="F5278" s="67">
        <v>609084.20883599995</v>
      </c>
      <c r="G5278" s="66" t="s">
        <v>50</v>
      </c>
      <c r="H5278" s="68">
        <v>1.15984801325437E-4</v>
      </c>
      <c r="I5278" s="87">
        <v>70.644510952304501</v>
      </c>
      <c r="J5278" s="69" t="str">
        <f>_xlfn.XLOOKUP(SimpleBB[[#This Row],[customer_code]],'Input  - indicative charges'!$B$13:$B$69,'Input  - indicative charges'!$E$13:$E$69)</f>
        <v>North Island generation</v>
      </c>
      <c r="K5278" s="70">
        <f t="shared" si="82"/>
        <v>65.307568220516615</v>
      </c>
    </row>
    <row r="5279" spans="1:11" x14ac:dyDescent="0.25">
      <c r="A5279" s="65">
        <v>44440</v>
      </c>
      <c r="B5279" s="66" t="s">
        <v>143</v>
      </c>
      <c r="C5279" s="66" t="s">
        <v>137</v>
      </c>
      <c r="D5279" s="67">
        <v>679629.78</v>
      </c>
      <c r="E5279" s="66">
        <v>0.8962</v>
      </c>
      <c r="F5279" s="67">
        <v>609084.20883599995</v>
      </c>
      <c r="G5279" s="66" t="s">
        <v>52</v>
      </c>
      <c r="H5279" s="68">
        <v>2.3214043204364799E-4</v>
      </c>
      <c r="I5279" s="87">
        <v>141.39307139015199</v>
      </c>
      <c r="J5279" s="69" t="str">
        <f>_xlfn.XLOOKUP(SimpleBB[[#This Row],[customer_code]],'Input  - indicative charges'!$B$13:$B$69,'Input  - indicative charges'!$E$13:$E$69)</f>
        <v>North Island generation</v>
      </c>
      <c r="K5279" s="70">
        <f t="shared" si="82"/>
        <v>130.71132535626256</v>
      </c>
    </row>
    <row r="5280" spans="1:11" x14ac:dyDescent="0.25">
      <c r="A5280" s="65">
        <v>44440</v>
      </c>
      <c r="B5280" s="66" t="s">
        <v>143</v>
      </c>
      <c r="C5280" s="66" t="s">
        <v>137</v>
      </c>
      <c r="D5280" s="67">
        <v>679629.78</v>
      </c>
      <c r="E5280" s="66">
        <v>0.8962</v>
      </c>
      <c r="F5280" s="67">
        <v>609084.20883599995</v>
      </c>
      <c r="G5280" s="66" t="s">
        <v>54</v>
      </c>
      <c r="H5280" s="68">
        <v>7.2366988784084395E-4</v>
      </c>
      <c r="I5280" s="87">
        <v>440.77590109397698</v>
      </c>
      <c r="J5280" s="69" t="str">
        <f>_xlfn.XLOOKUP(SimpleBB[[#This Row],[customer_code]],'Input  - indicative charges'!$B$13:$B$69,'Input  - indicative charges'!$E$13:$E$69)</f>
        <v>Upper South Island distributor</v>
      </c>
      <c r="K5280" s="70">
        <f t="shared" si="82"/>
        <v>407.47684204494527</v>
      </c>
    </row>
    <row r="5281" spans="1:11" x14ac:dyDescent="0.25">
      <c r="A5281" s="65">
        <v>44440</v>
      </c>
      <c r="B5281" s="66" t="s">
        <v>143</v>
      </c>
      <c r="C5281" s="66" t="s">
        <v>137</v>
      </c>
      <c r="D5281" s="67">
        <v>679629.78</v>
      </c>
      <c r="E5281" s="66">
        <v>0.8962</v>
      </c>
      <c r="F5281" s="67">
        <v>609084.20883599995</v>
      </c>
      <c r="G5281" s="66" t="s">
        <v>56</v>
      </c>
      <c r="H5281" s="68">
        <v>2.6535848192186301E-3</v>
      </c>
      <c r="I5281" s="87">
        <v>1616.2566101929999</v>
      </c>
      <c r="J5281" s="69" t="str">
        <f>_xlfn.XLOOKUP(SimpleBB[[#This Row],[customer_code]],'Input  - indicative charges'!$B$13:$B$69,'Input  - indicative charges'!$E$13:$E$69)</f>
        <v>Upper North Island distributor</v>
      </c>
      <c r="K5281" s="70">
        <f t="shared" si="82"/>
        <v>1494.1541445917107</v>
      </c>
    </row>
    <row r="5282" spans="1:11" x14ac:dyDescent="0.25">
      <c r="A5282" s="65">
        <v>44440</v>
      </c>
      <c r="B5282" s="66" t="s">
        <v>143</v>
      </c>
      <c r="C5282" s="66" t="s">
        <v>137</v>
      </c>
      <c r="D5282" s="67">
        <v>679629.78</v>
      </c>
      <c r="E5282" s="66">
        <v>0.8962</v>
      </c>
      <c r="F5282" s="67">
        <v>609084.20883599995</v>
      </c>
      <c r="G5282" s="66" t="s">
        <v>58</v>
      </c>
      <c r="H5282" s="68">
        <v>1.43170116551208E-4</v>
      </c>
      <c r="I5282" s="87">
        <v>87.202657168550701</v>
      </c>
      <c r="J5282" s="69" t="str">
        <f>_xlfn.XLOOKUP(SimpleBB[[#This Row],[customer_code]],'Input  - indicative charges'!$B$13:$B$69,'Input  - indicative charges'!$E$13:$E$69)</f>
        <v>North Island generation</v>
      </c>
      <c r="K5282" s="70">
        <f t="shared" si="82"/>
        <v>80.614805103405857</v>
      </c>
    </row>
    <row r="5283" spans="1:11" x14ac:dyDescent="0.25">
      <c r="A5283" s="65">
        <v>44440</v>
      </c>
      <c r="B5283" s="66" t="s">
        <v>143</v>
      </c>
      <c r="C5283" s="66" t="s">
        <v>137</v>
      </c>
      <c r="D5283" s="67">
        <v>679629.78</v>
      </c>
      <c r="E5283" s="66">
        <v>0.8962</v>
      </c>
      <c r="F5283" s="67">
        <v>609084.20883599995</v>
      </c>
      <c r="G5283" s="66" t="s">
        <v>60</v>
      </c>
      <c r="H5283" s="68">
        <v>0.37519059157485402</v>
      </c>
      <c r="I5283" s="87">
        <v>228522.664632081</v>
      </c>
      <c r="J5283" s="69" t="str">
        <f>_xlfn.XLOOKUP(SimpleBB[[#This Row],[customer_code]],'Input  - indicative charges'!$B$13:$B$69,'Input  - indicative charges'!$E$13:$E$69)</f>
        <v>Major Industrial</v>
      </c>
      <c r="K5283" s="70">
        <f t="shared" si="82"/>
        <v>211258.58625406798</v>
      </c>
    </row>
    <row r="5284" spans="1:11" x14ac:dyDescent="0.25">
      <c r="A5284" s="65">
        <v>44440</v>
      </c>
      <c r="B5284" s="66" t="s">
        <v>143</v>
      </c>
      <c r="C5284" s="66" t="s">
        <v>137</v>
      </c>
      <c r="D5284" s="67">
        <v>679629.78</v>
      </c>
      <c r="E5284" s="66">
        <v>0.8962</v>
      </c>
      <c r="F5284" s="67">
        <v>609084.20883599995</v>
      </c>
      <c r="G5284" s="66" t="s">
        <v>62</v>
      </c>
      <c r="H5284" s="68">
        <v>1.0091288271027699E-3</v>
      </c>
      <c r="I5284" s="87">
        <v>614.64443326949299</v>
      </c>
      <c r="J5284" s="69" t="str">
        <f>_xlfn.XLOOKUP(SimpleBB[[#This Row],[customer_code]],'Input  - indicative charges'!$B$13:$B$69,'Input  - indicative charges'!$E$13:$E$69)</f>
        <v>Major Industrial</v>
      </c>
      <c r="K5284" s="70">
        <f t="shared" si="82"/>
        <v>568.21022208235343</v>
      </c>
    </row>
    <row r="5285" spans="1:11" x14ac:dyDescent="0.25">
      <c r="A5285" s="65">
        <v>44440</v>
      </c>
      <c r="B5285" s="66" t="s">
        <v>143</v>
      </c>
      <c r="C5285" s="66" t="s">
        <v>137</v>
      </c>
      <c r="D5285" s="67">
        <v>679629.78</v>
      </c>
      <c r="E5285" s="66">
        <v>0.8962</v>
      </c>
      <c r="F5285" s="67">
        <v>609084.20883599995</v>
      </c>
      <c r="G5285" s="66" t="s">
        <v>64</v>
      </c>
      <c r="H5285" s="68">
        <v>5.3909469323167801E-5</v>
      </c>
      <c r="I5285" s="87">
        <v>32.835406471470201</v>
      </c>
      <c r="J5285" s="69" t="str">
        <f>_xlfn.XLOOKUP(SimpleBB[[#This Row],[customer_code]],'Input  - indicative charges'!$B$13:$B$69,'Input  - indicative charges'!$E$13:$E$69)</f>
        <v>Major Industrial</v>
      </c>
      <c r="K5285" s="70">
        <f t="shared" si="82"/>
        <v>30.354807744818572</v>
      </c>
    </row>
    <row r="5286" spans="1:11" x14ac:dyDescent="0.25">
      <c r="A5286" s="65">
        <v>44440</v>
      </c>
      <c r="B5286" s="66" t="s">
        <v>143</v>
      </c>
      <c r="C5286" s="66" t="s">
        <v>137</v>
      </c>
      <c r="D5286" s="67">
        <v>679629.78</v>
      </c>
      <c r="E5286" s="66">
        <v>0.8962</v>
      </c>
      <c r="F5286" s="67">
        <v>609084.20883599995</v>
      </c>
      <c r="G5286" s="66" t="s">
        <v>66</v>
      </c>
      <c r="H5286" s="68">
        <v>4.3346347764481402E-2</v>
      </c>
      <c r="I5286" s="87">
        <v>26401.575934059201</v>
      </c>
      <c r="J5286" s="69" t="str">
        <f>_xlfn.XLOOKUP(SimpleBB[[#This Row],[customer_code]],'Input  - indicative charges'!$B$13:$B$69,'Input  - indicative charges'!$E$13:$E$69)</f>
        <v>Upper South Island distributor</v>
      </c>
      <c r="K5286" s="70">
        <f t="shared" si="82"/>
        <v>24407.030329742483</v>
      </c>
    </row>
    <row r="5287" spans="1:11" x14ac:dyDescent="0.25">
      <c r="A5287" s="65">
        <v>44440</v>
      </c>
      <c r="B5287" s="66" t="s">
        <v>143</v>
      </c>
      <c r="C5287" s="66" t="s">
        <v>137</v>
      </c>
      <c r="D5287" s="67">
        <v>679629.78</v>
      </c>
      <c r="E5287" s="66">
        <v>0.8962</v>
      </c>
      <c r="F5287" s="67">
        <v>609084.20883599995</v>
      </c>
      <c r="G5287" s="66" t="s">
        <v>68</v>
      </c>
      <c r="H5287" s="68">
        <v>1.0077363896798201E-3</v>
      </c>
      <c r="I5287" s="87">
        <v>613.79632162338203</v>
      </c>
      <c r="J5287" s="69" t="str">
        <f>_xlfn.XLOOKUP(SimpleBB[[#This Row],[customer_code]],'Input  - indicative charges'!$B$13:$B$69,'Input  - indicative charges'!$E$13:$E$69)</f>
        <v>Major Industrial</v>
      </c>
      <c r="K5287" s="70">
        <f t="shared" si="82"/>
        <v>567.42618226892193</v>
      </c>
    </row>
    <row r="5288" spans="1:11" x14ac:dyDescent="0.25">
      <c r="A5288" s="65">
        <v>44440</v>
      </c>
      <c r="B5288" s="66" t="s">
        <v>143</v>
      </c>
      <c r="C5288" s="66" t="s">
        <v>137</v>
      </c>
      <c r="D5288" s="67">
        <v>679629.78</v>
      </c>
      <c r="E5288" s="66">
        <v>0.8962</v>
      </c>
      <c r="F5288" s="67">
        <v>609084.20883599995</v>
      </c>
      <c r="G5288" s="66" t="s">
        <v>70</v>
      </c>
      <c r="H5288" s="68">
        <v>4.9695844391775996E-3</v>
      </c>
      <c r="I5288" s="87">
        <v>3026.8954063801798</v>
      </c>
      <c r="J5288" s="69" t="str">
        <f>_xlfn.XLOOKUP(SimpleBB[[#This Row],[customer_code]],'Input  - indicative charges'!$B$13:$B$69,'Input  - indicative charges'!$E$13:$E$69)</f>
        <v>Lower North Island distributor</v>
      </c>
      <c r="K5288" s="70">
        <f t="shared" si="82"/>
        <v>2798.2241731704344</v>
      </c>
    </row>
    <row r="5289" spans="1:11" x14ac:dyDescent="0.25">
      <c r="A5289" s="65">
        <v>44440</v>
      </c>
      <c r="B5289" s="66" t="s">
        <v>143</v>
      </c>
      <c r="C5289" s="66" t="s">
        <v>137</v>
      </c>
      <c r="D5289" s="67">
        <v>679629.78</v>
      </c>
      <c r="E5289" s="66">
        <v>0.8962</v>
      </c>
      <c r="F5289" s="67">
        <v>609084.20883599995</v>
      </c>
      <c r="G5289" s="66" t="s">
        <v>72</v>
      </c>
      <c r="H5289" s="68">
        <v>6.0793139182015003E-2</v>
      </c>
      <c r="I5289" s="87">
        <v>37028.141081334397</v>
      </c>
      <c r="J5289" s="69" t="str">
        <f>_xlfn.XLOOKUP(SimpleBB[[#This Row],[customer_code]],'Input  - indicative charges'!$B$13:$B$69,'Input  - indicative charges'!$E$13:$E$69)</f>
        <v>Lower South Island distributor</v>
      </c>
      <c r="K5289" s="70">
        <f t="shared" si="82"/>
        <v>34230.796096540536</v>
      </c>
    </row>
    <row r="5290" spans="1:11" x14ac:dyDescent="0.25">
      <c r="A5290" s="65">
        <v>44440</v>
      </c>
      <c r="B5290" s="66" t="s">
        <v>143</v>
      </c>
      <c r="C5290" s="66" t="s">
        <v>137</v>
      </c>
      <c r="D5290" s="67">
        <v>679629.78</v>
      </c>
      <c r="E5290" s="66">
        <v>0.8962</v>
      </c>
      <c r="F5290" s="67">
        <v>609084.20883599995</v>
      </c>
      <c r="G5290" s="66" t="s">
        <v>74</v>
      </c>
      <c r="H5290" s="68">
        <v>1.61831006453667E-3</v>
      </c>
      <c r="I5290" s="87">
        <v>985.68710530965495</v>
      </c>
      <c r="J5290" s="69" t="str">
        <f>_xlfn.XLOOKUP(SimpleBB[[#This Row],[customer_code]],'Input  - indicative charges'!$B$13:$B$69,'Input  - indicative charges'!$E$13:$E$69)</f>
        <v>Major Industrial</v>
      </c>
      <c r="K5290" s="70">
        <f t="shared" si="82"/>
        <v>911.22193368363787</v>
      </c>
    </row>
    <row r="5291" spans="1:11" x14ac:dyDescent="0.25">
      <c r="A5291" s="65">
        <v>44440</v>
      </c>
      <c r="B5291" s="66" t="s">
        <v>143</v>
      </c>
      <c r="C5291" s="66" t="s">
        <v>137</v>
      </c>
      <c r="D5291" s="67">
        <v>679629.78</v>
      </c>
      <c r="E5291" s="66">
        <v>0.8962</v>
      </c>
      <c r="F5291" s="67">
        <v>609084.20883599995</v>
      </c>
      <c r="G5291" s="66" t="s">
        <v>76</v>
      </c>
      <c r="H5291" s="68">
        <v>8.5627159323403698E-5</v>
      </c>
      <c r="I5291" s="87">
        <v>52.154150591369401</v>
      </c>
      <c r="J5291" s="69" t="str">
        <f>_xlfn.XLOOKUP(SimpleBB[[#This Row],[customer_code]],'Input  - indicative charges'!$B$13:$B$69,'Input  - indicative charges'!$E$13:$E$69)</f>
        <v>Lower North Island distributor</v>
      </c>
      <c r="K5291" s="70">
        <f t="shared" si="82"/>
        <v>48.214089131830065</v>
      </c>
    </row>
    <row r="5292" spans="1:11" x14ac:dyDescent="0.25">
      <c r="A5292" s="65">
        <v>44440</v>
      </c>
      <c r="B5292" s="66" t="s">
        <v>143</v>
      </c>
      <c r="C5292" s="66" t="s">
        <v>137</v>
      </c>
      <c r="D5292" s="67">
        <v>679629.78</v>
      </c>
      <c r="E5292" s="66">
        <v>0.8962</v>
      </c>
      <c r="F5292" s="67">
        <v>609084.20883599995</v>
      </c>
      <c r="G5292" s="66" t="s">
        <v>78</v>
      </c>
      <c r="H5292" s="68">
        <v>4.0500379299335498E-6</v>
      </c>
      <c r="I5292" s="87">
        <v>2.4668141483093602</v>
      </c>
      <c r="J5292" s="69" t="str">
        <f>_xlfn.XLOOKUP(SimpleBB[[#This Row],[customer_code]],'Input  - indicative charges'!$B$13:$B$69,'Input  - indicative charges'!$E$13:$E$69)</f>
        <v>North Island generation</v>
      </c>
      <c r="K5292" s="70">
        <f t="shared" si="82"/>
        <v>2.2804550715457084</v>
      </c>
    </row>
    <row r="5293" spans="1:11" x14ac:dyDescent="0.25">
      <c r="A5293" s="65">
        <v>44440</v>
      </c>
      <c r="B5293" s="66" t="s">
        <v>143</v>
      </c>
      <c r="C5293" s="66" t="s">
        <v>137</v>
      </c>
      <c r="D5293" s="67">
        <v>679629.78</v>
      </c>
      <c r="E5293" s="66">
        <v>0.8962</v>
      </c>
      <c r="F5293" s="67">
        <v>609084.20883599995</v>
      </c>
      <c r="G5293" s="66" t="s">
        <v>80</v>
      </c>
      <c r="H5293" s="68">
        <v>9.8014571575996798E-7</v>
      </c>
      <c r="I5293" s="87">
        <v>0.59699127782765504</v>
      </c>
      <c r="J5293" s="69" t="str">
        <f>_xlfn.XLOOKUP(SimpleBB[[#This Row],[customer_code]],'Input  - indicative charges'!$B$13:$B$69,'Input  - indicative charges'!$E$13:$E$69)</f>
        <v>Major Industrial</v>
      </c>
      <c r="K5293" s="70">
        <f t="shared" si="82"/>
        <v>0.55189070004470231</v>
      </c>
    </row>
    <row r="5294" spans="1:11" x14ac:dyDescent="0.25">
      <c r="A5294" s="65">
        <v>44440</v>
      </c>
      <c r="B5294" s="66" t="s">
        <v>143</v>
      </c>
      <c r="C5294" s="66" t="s">
        <v>137</v>
      </c>
      <c r="D5294" s="67">
        <v>679629.78</v>
      </c>
      <c r="E5294" s="66">
        <v>0.8962</v>
      </c>
      <c r="F5294" s="67">
        <v>609084.20883599995</v>
      </c>
      <c r="G5294" s="66" t="s">
        <v>82</v>
      </c>
      <c r="H5294" s="68">
        <v>7.9304454324590303E-4</v>
      </c>
      <c r="I5294" s="87">
        <v>483.03090819463802</v>
      </c>
      <c r="J5294" s="69" t="str">
        <f>_xlfn.XLOOKUP(SimpleBB[[#This Row],[customer_code]],'Input  - indicative charges'!$B$13:$B$69,'Input  - indicative charges'!$E$13:$E$69)</f>
        <v>Major Industrial</v>
      </c>
      <c r="K5294" s="70">
        <f t="shared" si="82"/>
        <v>446.53963293535082</v>
      </c>
    </row>
    <row r="5295" spans="1:11" x14ac:dyDescent="0.25">
      <c r="A5295" s="65">
        <v>44440</v>
      </c>
      <c r="B5295" s="66" t="s">
        <v>143</v>
      </c>
      <c r="C5295" s="66" t="s">
        <v>137</v>
      </c>
      <c r="D5295" s="67">
        <v>679629.78</v>
      </c>
      <c r="E5295" s="66">
        <v>0.8962</v>
      </c>
      <c r="F5295" s="67">
        <v>609084.20883599995</v>
      </c>
      <c r="G5295" s="66" t="s">
        <v>84</v>
      </c>
      <c r="H5295" s="68">
        <v>5.2165790408338603E-6</v>
      </c>
      <c r="I5295" s="87">
        <v>3.17733591791675</v>
      </c>
      <c r="J5295" s="69" t="str">
        <f>_xlfn.XLOOKUP(SimpleBB[[#This Row],[customer_code]],'Input  - indicative charges'!$B$13:$B$69,'Input  - indicative charges'!$E$13:$E$69)</f>
        <v>Major Industrial</v>
      </c>
      <c r="K5295" s="70">
        <f t="shared" si="82"/>
        <v>2.9372994365965943</v>
      </c>
    </row>
    <row r="5296" spans="1:11" x14ac:dyDescent="0.25">
      <c r="A5296" s="65">
        <v>44440</v>
      </c>
      <c r="B5296" s="66" t="s">
        <v>143</v>
      </c>
      <c r="C5296" s="66" t="s">
        <v>137</v>
      </c>
      <c r="D5296" s="67">
        <v>679629.78</v>
      </c>
      <c r="E5296" s="66">
        <v>0.8962</v>
      </c>
      <c r="F5296" s="67">
        <v>609084.20883599995</v>
      </c>
      <c r="G5296" s="66" t="s">
        <v>86</v>
      </c>
      <c r="H5296" s="68">
        <v>2.0778461552327101E-6</v>
      </c>
      <c r="I5296" s="87">
        <v>1.2655832815428401</v>
      </c>
      <c r="J5296" s="69" t="str">
        <f>_xlfn.XLOOKUP(SimpleBB[[#This Row],[customer_code]],'Input  - indicative charges'!$B$13:$B$69,'Input  - indicative charges'!$E$13:$E$69)</f>
        <v>North Island generation</v>
      </c>
      <c r="K5296" s="70">
        <f t="shared" si="82"/>
        <v>1.1699729445916436</v>
      </c>
    </row>
    <row r="5297" spans="1:11" x14ac:dyDescent="0.25">
      <c r="A5297" s="65">
        <v>44440</v>
      </c>
      <c r="B5297" s="66" t="s">
        <v>143</v>
      </c>
      <c r="C5297" s="66" t="s">
        <v>137</v>
      </c>
      <c r="D5297" s="67">
        <v>679629.78</v>
      </c>
      <c r="E5297" s="66">
        <v>0.8962</v>
      </c>
      <c r="F5297" s="67">
        <v>609084.20883599995</v>
      </c>
      <c r="G5297" s="66" t="s">
        <v>88</v>
      </c>
      <c r="H5297" s="68">
        <v>8.4115103663943102E-5</v>
      </c>
      <c r="I5297" s="87">
        <v>51.233181366310902</v>
      </c>
      <c r="J5297" s="69" t="str">
        <f>_xlfn.XLOOKUP(SimpleBB[[#This Row],[customer_code]],'Input  - indicative charges'!$B$13:$B$69,'Input  - indicative charges'!$E$13:$E$69)</f>
        <v>North Island generation</v>
      </c>
      <c r="K5297" s="70">
        <f t="shared" si="82"/>
        <v>47.362695871635907</v>
      </c>
    </row>
    <row r="5298" spans="1:11" x14ac:dyDescent="0.25">
      <c r="A5298" s="65">
        <v>44440</v>
      </c>
      <c r="B5298" s="66" t="s">
        <v>143</v>
      </c>
      <c r="C5298" s="66" t="s">
        <v>137</v>
      </c>
      <c r="D5298" s="67">
        <v>679629.78</v>
      </c>
      <c r="E5298" s="66">
        <v>0.8962</v>
      </c>
      <c r="F5298" s="67">
        <v>609084.20883599995</v>
      </c>
      <c r="G5298" s="66" t="s">
        <v>90</v>
      </c>
      <c r="H5298" s="68">
        <v>8.6946835979807499E-3</v>
      </c>
      <c r="I5298" s="87">
        <v>5295.7944803554501</v>
      </c>
      <c r="J5298" s="69" t="str">
        <f>_xlfn.XLOOKUP(SimpleBB[[#This Row],[customer_code]],'Input  - indicative charges'!$B$13:$B$69,'Input  - indicative charges'!$E$13:$E$69)</f>
        <v>Upper South Island distributor</v>
      </c>
      <c r="K5298" s="70">
        <f t="shared" si="82"/>
        <v>4895.7159536591953</v>
      </c>
    </row>
    <row r="5299" spans="1:11" x14ac:dyDescent="0.25">
      <c r="A5299" s="65">
        <v>44440</v>
      </c>
      <c r="B5299" s="66" t="s">
        <v>143</v>
      </c>
      <c r="C5299" s="66" t="s">
        <v>137</v>
      </c>
      <c r="D5299" s="67">
        <v>679629.78</v>
      </c>
      <c r="E5299" s="66">
        <v>0.8962</v>
      </c>
      <c r="F5299" s="67">
        <v>609084.20883599995</v>
      </c>
      <c r="G5299" s="66" t="s">
        <v>92</v>
      </c>
      <c r="H5299" s="68">
        <v>1.2511791546000099E-6</v>
      </c>
      <c r="I5299" s="87">
        <v>0.76207346549164501</v>
      </c>
      <c r="J5299" s="69" t="str">
        <f>_xlfn.XLOOKUP(SimpleBB[[#This Row],[customer_code]],'Input  - indicative charges'!$B$13:$B$69,'Input  - indicative charges'!$E$13:$E$69)</f>
        <v>North Island generation</v>
      </c>
      <c r="K5299" s="70">
        <f t="shared" si="82"/>
        <v>0.7045015127961276</v>
      </c>
    </row>
    <row r="5300" spans="1:11" x14ac:dyDescent="0.25">
      <c r="A5300" s="65">
        <v>44440</v>
      </c>
      <c r="B5300" s="66" t="s">
        <v>143</v>
      </c>
      <c r="C5300" s="66" t="s">
        <v>137</v>
      </c>
      <c r="D5300" s="67">
        <v>679629.78</v>
      </c>
      <c r="E5300" s="66">
        <v>0.8962</v>
      </c>
      <c r="F5300" s="67">
        <v>609084.20883599995</v>
      </c>
      <c r="G5300" s="66" t="s">
        <v>94</v>
      </c>
      <c r="H5300" s="68">
        <v>7.8088285838620302E-6</v>
      </c>
      <c r="I5300" s="87">
        <v>4.7562341799375396</v>
      </c>
      <c r="J5300" s="69" t="str">
        <f>_xlfn.XLOOKUP(SimpleBB[[#This Row],[customer_code]],'Input  - indicative charges'!$B$13:$B$69,'Input  - indicative charges'!$E$13:$E$69)</f>
        <v>North Island generation</v>
      </c>
      <c r="K5300" s="70">
        <f t="shared" si="82"/>
        <v>4.3969175239777218</v>
      </c>
    </row>
    <row r="5301" spans="1:11" x14ac:dyDescent="0.25">
      <c r="A5301" s="65">
        <v>44440</v>
      </c>
      <c r="B5301" s="66" t="s">
        <v>143</v>
      </c>
      <c r="C5301" s="66" t="s">
        <v>137</v>
      </c>
      <c r="D5301" s="67">
        <v>679629.78</v>
      </c>
      <c r="E5301" s="66">
        <v>0.8962</v>
      </c>
      <c r="F5301" s="67">
        <v>609084.20883599995</v>
      </c>
      <c r="G5301" s="66" t="s">
        <v>96</v>
      </c>
      <c r="H5301" s="68">
        <v>3.4560113778816398E-4</v>
      </c>
      <c r="I5301" s="87">
        <v>210.50019558252501</v>
      </c>
      <c r="J5301" s="69" t="str">
        <f>_xlfn.XLOOKUP(SimpleBB[[#This Row],[customer_code]],'Input  - indicative charges'!$B$13:$B$69,'Input  - indicative charges'!$E$13:$E$69)</f>
        <v>Upper North Island distributor</v>
      </c>
      <c r="K5301" s="70">
        <f t="shared" si="82"/>
        <v>194.59765094444882</v>
      </c>
    </row>
    <row r="5302" spans="1:11" x14ac:dyDescent="0.25">
      <c r="A5302" s="65">
        <v>44440</v>
      </c>
      <c r="B5302" s="66" t="s">
        <v>143</v>
      </c>
      <c r="C5302" s="66" t="s">
        <v>137</v>
      </c>
      <c r="D5302" s="67">
        <v>679629.78</v>
      </c>
      <c r="E5302" s="66">
        <v>0.8962</v>
      </c>
      <c r="F5302" s="67">
        <v>609084.20883599995</v>
      </c>
      <c r="G5302" s="66" t="s">
        <v>98</v>
      </c>
      <c r="H5302" s="68">
        <v>1.01116899720995E-4</v>
      </c>
      <c r="I5302" s="87">
        <v>61.588706866511899</v>
      </c>
      <c r="J5302" s="69" t="str">
        <f>_xlfn.XLOOKUP(SimpleBB[[#This Row],[customer_code]],'Input  - indicative charges'!$B$13:$B$69,'Input  - indicative charges'!$E$13:$E$69)</f>
        <v>Major Industrial</v>
      </c>
      <c r="K5302" s="70">
        <f t="shared" si="82"/>
        <v>56.935898077257725</v>
      </c>
    </row>
    <row r="5303" spans="1:11" x14ac:dyDescent="0.25">
      <c r="A5303" s="65">
        <v>44440</v>
      </c>
      <c r="B5303" s="66" t="s">
        <v>143</v>
      </c>
      <c r="C5303" s="66" t="s">
        <v>137</v>
      </c>
      <c r="D5303" s="67">
        <v>679629.78</v>
      </c>
      <c r="E5303" s="66">
        <v>0.8962</v>
      </c>
      <c r="F5303" s="67">
        <v>609084.20883599995</v>
      </c>
      <c r="G5303" s="66" t="s">
        <v>100</v>
      </c>
      <c r="H5303" s="68">
        <v>2.2648120363980901E-4</v>
      </c>
      <c r="I5303" s="87">
        <v>137.94612473517799</v>
      </c>
      <c r="J5303" s="69" t="str">
        <f>_xlfn.XLOOKUP(SimpleBB[[#This Row],[customer_code]],'Input  - indicative charges'!$B$13:$B$69,'Input  - indicative charges'!$E$13:$E$69)</f>
        <v>North Island generation</v>
      </c>
      <c r="K5303" s="70">
        <f t="shared" si="82"/>
        <v>127.52478331941302</v>
      </c>
    </row>
    <row r="5304" spans="1:11" x14ac:dyDescent="0.25">
      <c r="A5304" s="65">
        <v>44440</v>
      </c>
      <c r="B5304" s="66" t="s">
        <v>143</v>
      </c>
      <c r="C5304" s="66" t="s">
        <v>137</v>
      </c>
      <c r="D5304" s="67">
        <v>679629.78</v>
      </c>
      <c r="E5304" s="66">
        <v>0.8962</v>
      </c>
      <c r="F5304" s="67">
        <v>609084.20883599995</v>
      </c>
      <c r="G5304" s="66" t="s">
        <v>102</v>
      </c>
      <c r="H5304" s="68">
        <v>4.4712984573401504E-3</v>
      </c>
      <c r="I5304" s="87">
        <v>2723.3972833586499</v>
      </c>
      <c r="J5304" s="69" t="str">
        <f>_xlfn.XLOOKUP(SimpleBB[[#This Row],[customer_code]],'Input  - indicative charges'!$B$13:$B$69,'Input  - indicative charges'!$E$13:$E$69)</f>
        <v>Lower North Island distributor</v>
      </c>
      <c r="K5304" s="70">
        <f t="shared" si="82"/>
        <v>2517.6542590066965</v>
      </c>
    </row>
    <row r="5305" spans="1:11" x14ac:dyDescent="0.25">
      <c r="A5305" s="65">
        <v>44440</v>
      </c>
      <c r="B5305" s="66" t="s">
        <v>143</v>
      </c>
      <c r="C5305" s="66" t="s">
        <v>137</v>
      </c>
      <c r="D5305" s="67">
        <v>679629.78</v>
      </c>
      <c r="E5305" s="66">
        <v>0.8962</v>
      </c>
      <c r="F5305" s="67">
        <v>609084.20883599995</v>
      </c>
      <c r="G5305" s="66" t="s">
        <v>104</v>
      </c>
      <c r="H5305" s="68">
        <v>1.88643303135426E-3</v>
      </c>
      <c r="I5305" s="87">
        <v>1148.9965704245001</v>
      </c>
      <c r="J5305" s="69" t="str">
        <f>_xlfn.XLOOKUP(SimpleBB[[#This Row],[customer_code]],'Input  - indicative charges'!$B$13:$B$69,'Input  - indicative charges'!$E$13:$E$69)</f>
        <v>Lower North Island distributor</v>
      </c>
      <c r="K5305" s="70">
        <f t="shared" si="82"/>
        <v>1062.193946799342</v>
      </c>
    </row>
    <row r="5306" spans="1:11" x14ac:dyDescent="0.25">
      <c r="A5306" s="65">
        <v>44440</v>
      </c>
      <c r="B5306" s="66" t="s">
        <v>143</v>
      </c>
      <c r="C5306" s="66" t="s">
        <v>137</v>
      </c>
      <c r="D5306" s="67">
        <v>679629.78</v>
      </c>
      <c r="E5306" s="66">
        <v>0.8962</v>
      </c>
      <c r="F5306" s="67">
        <v>609084.20883599995</v>
      </c>
      <c r="G5306" s="66" t="s">
        <v>106</v>
      </c>
      <c r="H5306" s="68">
        <v>2.0922651877537401E-2</v>
      </c>
      <c r="I5306" s="87">
        <v>12743.656865580901</v>
      </c>
      <c r="J5306" s="69" t="str">
        <f>_xlfn.XLOOKUP(SimpleBB[[#This Row],[customer_code]],'Input  - indicative charges'!$B$13:$B$69,'Input  - indicative charges'!$E$13:$E$69)</f>
        <v>Upper North Island distributor</v>
      </c>
      <c r="K5306" s="70">
        <f t="shared" si="82"/>
        <v>11780.918699963489</v>
      </c>
    </row>
    <row r="5307" spans="1:11" x14ac:dyDescent="0.25">
      <c r="A5307" s="65">
        <v>44440</v>
      </c>
      <c r="B5307" s="66" t="s">
        <v>143</v>
      </c>
      <c r="C5307" s="66" t="s">
        <v>137</v>
      </c>
      <c r="D5307" s="67">
        <v>679629.78</v>
      </c>
      <c r="E5307" s="66">
        <v>0.8962</v>
      </c>
      <c r="F5307" s="67">
        <v>609084.20883599995</v>
      </c>
      <c r="G5307" s="66" t="s">
        <v>108</v>
      </c>
      <c r="H5307" s="68">
        <v>5.6181573329040801E-4</v>
      </c>
      <c r="I5307" s="87">
        <v>342.19309142280503</v>
      </c>
      <c r="J5307" s="69" t="str">
        <f>_xlfn.XLOOKUP(SimpleBB[[#This Row],[customer_code]],'Input  - indicative charges'!$B$13:$B$69,'Input  - indicative charges'!$E$13:$E$69)</f>
        <v>Lower North Island distributor</v>
      </c>
      <c r="K5307" s="70">
        <f t="shared" si="82"/>
        <v>316.34161467650887</v>
      </c>
    </row>
    <row r="5308" spans="1:11" x14ac:dyDescent="0.25">
      <c r="A5308" s="65">
        <v>44440</v>
      </c>
      <c r="B5308" s="66" t="s">
        <v>143</v>
      </c>
      <c r="C5308" s="66" t="s">
        <v>137</v>
      </c>
      <c r="D5308" s="67">
        <v>679629.78</v>
      </c>
      <c r="E5308" s="66">
        <v>0.8962</v>
      </c>
      <c r="F5308" s="67">
        <v>609084.20883599995</v>
      </c>
      <c r="G5308" s="66" t="s">
        <v>110</v>
      </c>
      <c r="H5308" s="68">
        <v>3.7204543527369701E-3</v>
      </c>
      <c r="I5308" s="87">
        <v>2266.0699959472499</v>
      </c>
      <c r="J5308" s="69" t="str">
        <f>_xlfn.XLOOKUP(SimpleBB[[#This Row],[customer_code]],'Input  - indicative charges'!$B$13:$B$69,'Input  - indicative charges'!$E$13:$E$69)</f>
        <v>Lower South Island distributor</v>
      </c>
      <c r="K5308" s="70">
        <f t="shared" si="82"/>
        <v>2094.8764292912583</v>
      </c>
    </row>
    <row r="5309" spans="1:11" x14ac:dyDescent="0.25">
      <c r="A5309" s="65">
        <v>44440</v>
      </c>
      <c r="B5309" s="66" t="s">
        <v>143</v>
      </c>
      <c r="C5309" s="66" t="s">
        <v>137</v>
      </c>
      <c r="D5309" s="67">
        <v>679629.78</v>
      </c>
      <c r="E5309" s="66">
        <v>0.8962</v>
      </c>
      <c r="F5309" s="67">
        <v>609084.20883599995</v>
      </c>
      <c r="G5309" s="66" t="s">
        <v>112</v>
      </c>
      <c r="H5309" s="68">
        <v>6.9486389983257295E-5</v>
      </c>
      <c r="I5309" s="87">
        <v>42.323062867822003</v>
      </c>
      <c r="J5309" s="69" t="str">
        <f>_xlfn.XLOOKUP(SimpleBB[[#This Row],[customer_code]],'Input  - indicative charges'!$B$13:$B$69,'Input  - indicative charges'!$E$13:$E$69)</f>
        <v>North Island generation</v>
      </c>
      <c r="K5309" s="70">
        <f t="shared" si="82"/>
        <v>39.125705285264402</v>
      </c>
    </row>
    <row r="5310" spans="1:11" x14ac:dyDescent="0.25">
      <c r="A5310" s="65">
        <v>44440</v>
      </c>
      <c r="B5310" s="66" t="s">
        <v>143</v>
      </c>
      <c r="C5310" s="66" t="s">
        <v>137</v>
      </c>
      <c r="D5310" s="67">
        <v>679629.78</v>
      </c>
      <c r="E5310" s="66">
        <v>0.8962</v>
      </c>
      <c r="F5310" s="67">
        <v>609084.20883599995</v>
      </c>
      <c r="G5310" s="66" t="s">
        <v>114</v>
      </c>
      <c r="H5310" s="68">
        <v>2.24320834141793E-3</v>
      </c>
      <c r="I5310" s="87">
        <v>1366.30277788685</v>
      </c>
      <c r="J5310" s="69" t="str">
        <f>_xlfn.XLOOKUP(SimpleBB[[#This Row],[customer_code]],'Input  - indicative charges'!$B$13:$B$69,'Input  - indicative charges'!$E$13:$E$69)</f>
        <v>Lower North Island distributor</v>
      </c>
      <c r="K5310" s="70">
        <f t="shared" si="82"/>
        <v>1263.083439518326</v>
      </c>
    </row>
    <row r="5311" spans="1:11" x14ac:dyDescent="0.25">
      <c r="A5311" s="65">
        <v>44440</v>
      </c>
      <c r="B5311" s="66" t="s">
        <v>143</v>
      </c>
      <c r="C5311" s="66" t="s">
        <v>137</v>
      </c>
      <c r="D5311" s="67">
        <v>679629.78</v>
      </c>
      <c r="E5311" s="66">
        <v>0.8962</v>
      </c>
      <c r="F5311" s="67">
        <v>609084.20883599995</v>
      </c>
      <c r="G5311" s="66" t="s">
        <v>116</v>
      </c>
      <c r="H5311" s="68">
        <v>5.5229435287600299E-4</v>
      </c>
      <c r="I5311" s="87">
        <v>336.39376896607098</v>
      </c>
      <c r="J5311" s="69" t="str">
        <f>_xlfn.XLOOKUP(SimpleBB[[#This Row],[customer_code]],'Input  - indicative charges'!$B$13:$B$69,'Input  - indicative charges'!$E$13:$E$69)</f>
        <v>Major Industrial</v>
      </c>
      <c r="K5311" s="70">
        <f t="shared" si="82"/>
        <v>310.98041050267517</v>
      </c>
    </row>
    <row r="5312" spans="1:11" x14ac:dyDescent="0.25">
      <c r="A5312" s="65">
        <v>44440</v>
      </c>
      <c r="B5312" s="66" t="s">
        <v>143</v>
      </c>
      <c r="C5312" s="66" t="s">
        <v>137</v>
      </c>
      <c r="D5312" s="67">
        <v>679629.78</v>
      </c>
      <c r="E5312" s="66">
        <v>0.8962</v>
      </c>
      <c r="F5312" s="67">
        <v>609084.20883599995</v>
      </c>
      <c r="G5312" s="66" t="s">
        <v>118</v>
      </c>
      <c r="H5312" s="68">
        <v>1.58074857989902E-3</v>
      </c>
      <c r="I5312" s="87">
        <v>962.80899815642897</v>
      </c>
      <c r="J5312" s="69" t="str">
        <f>_xlfn.XLOOKUP(SimpleBB[[#This Row],[customer_code]],'Input  - indicative charges'!$B$13:$B$69,'Input  - indicative charges'!$E$13:$E$69)</f>
        <v>Upper South Island distributor</v>
      </c>
      <c r="K5312" s="70">
        <f t="shared" si="82"/>
        <v>890.07218654087194</v>
      </c>
    </row>
    <row r="5313" spans="1:11" x14ac:dyDescent="0.25">
      <c r="A5313" s="65">
        <v>44440</v>
      </c>
      <c r="B5313" s="66" t="s">
        <v>143</v>
      </c>
      <c r="C5313" s="66" t="s">
        <v>137</v>
      </c>
      <c r="D5313" s="67">
        <v>679629.78</v>
      </c>
      <c r="E5313" s="66">
        <v>0.8962</v>
      </c>
      <c r="F5313" s="67">
        <v>609084.20883599995</v>
      </c>
      <c r="G5313" s="66" t="s">
        <v>120</v>
      </c>
      <c r="H5313" s="68">
        <v>3.6741156111456198E-4</v>
      </c>
      <c r="I5313" s="87">
        <v>223.78458001866201</v>
      </c>
      <c r="J5313" s="69" t="str">
        <f>_xlfn.XLOOKUP(SimpleBB[[#This Row],[customer_code]],'Input  - indicative charges'!$B$13:$B$69,'Input  - indicative charges'!$E$13:$E$69)</f>
        <v>Lower North Island distributor</v>
      </c>
      <c r="K5313" s="70">
        <f t="shared" si="82"/>
        <v>206.87844716110499</v>
      </c>
    </row>
    <row r="5314" spans="1:11" x14ac:dyDescent="0.25">
      <c r="A5314" s="65">
        <v>44440</v>
      </c>
      <c r="B5314" s="66" t="s">
        <v>143</v>
      </c>
      <c r="C5314" s="66" t="s">
        <v>137</v>
      </c>
      <c r="D5314" s="67">
        <v>679629.78</v>
      </c>
      <c r="E5314" s="66">
        <v>0.8962</v>
      </c>
      <c r="F5314" s="67">
        <v>609084.20883599995</v>
      </c>
      <c r="G5314" s="66" t="s">
        <v>241</v>
      </c>
      <c r="H5314" s="68">
        <v>1.6355433534657899E-5</v>
      </c>
      <c r="I5314" s="87">
        <v>9.9618362946269396</v>
      </c>
      <c r="J5314" s="69" t="str">
        <f>_xlfn.XLOOKUP(SimpleBB[[#This Row],[customer_code]],'Input  - indicative charges'!$B$13:$B$69,'Input  - indicative charges'!$E$13:$E$69)</f>
        <v>North Island generation</v>
      </c>
      <c r="K5314" s="70">
        <f t="shared" si="82"/>
        <v>9.209254825929893</v>
      </c>
    </row>
    <row r="5315" spans="1:11" x14ac:dyDescent="0.25">
      <c r="A5315" s="65">
        <v>44470</v>
      </c>
      <c r="B5315" s="66" t="s">
        <v>143</v>
      </c>
      <c r="C5315" s="66" t="s">
        <v>137</v>
      </c>
      <c r="D5315" s="67">
        <v>688028.44</v>
      </c>
      <c r="E5315" s="66">
        <v>1.1705000000000001</v>
      </c>
      <c r="F5315" s="67">
        <v>805337.28902000003</v>
      </c>
      <c r="G5315" s="66" t="s">
        <v>8</v>
      </c>
      <c r="H5315" s="68">
        <v>9.2188621126246002E-3</v>
      </c>
      <c r="I5315" s="87">
        <v>7424.2934216302901</v>
      </c>
      <c r="J5315" s="69" t="str">
        <f>_xlfn.XLOOKUP(SimpleBB[[#This Row],[customer_code]],'Input  - indicative charges'!$B$13:$B$69,'Input  - indicative charges'!$E$13:$E$69)</f>
        <v>Lower South Island distributor</v>
      </c>
      <c r="K5315" s="70">
        <f t="shared" si="82"/>
        <v>6863.4143344782569</v>
      </c>
    </row>
    <row r="5316" spans="1:11" x14ac:dyDescent="0.25">
      <c r="A5316" s="65">
        <v>44470</v>
      </c>
      <c r="B5316" s="66" t="s">
        <v>143</v>
      </c>
      <c r="C5316" s="66" t="s">
        <v>137</v>
      </c>
      <c r="D5316" s="67">
        <v>688028.44</v>
      </c>
      <c r="E5316" s="66">
        <v>1.1705000000000001</v>
      </c>
      <c r="F5316" s="67">
        <v>805337.28902000003</v>
      </c>
      <c r="G5316" s="66" t="s">
        <v>10</v>
      </c>
      <c r="H5316" s="68">
        <v>4.2758953460536597E-4</v>
      </c>
      <c r="I5316" s="87">
        <v>344.35379661240898</v>
      </c>
      <c r="J5316" s="69" t="str">
        <f>_xlfn.XLOOKUP(SimpleBB[[#This Row],[customer_code]],'Input  - indicative charges'!$B$13:$B$69,'Input  - indicative charges'!$E$13:$E$69)</f>
        <v>Upper South Island distributor</v>
      </c>
      <c r="K5316" s="70">
        <f t="shared" si="82"/>
        <v>318.3390862376009</v>
      </c>
    </row>
    <row r="5317" spans="1:11" x14ac:dyDescent="0.25">
      <c r="A5317" s="65">
        <v>44470</v>
      </c>
      <c r="B5317" s="66" t="s">
        <v>143</v>
      </c>
      <c r="C5317" s="66" t="s">
        <v>137</v>
      </c>
      <c r="D5317" s="67">
        <v>688028.44</v>
      </c>
      <c r="E5317" s="66">
        <v>1.1705000000000001</v>
      </c>
      <c r="F5317" s="67">
        <v>805337.28902000003</v>
      </c>
      <c r="G5317" s="66" t="s">
        <v>12</v>
      </c>
      <c r="H5317" s="68">
        <v>1.2243052350301701E-4</v>
      </c>
      <c r="I5317" s="87">
        <v>98.597865891219499</v>
      </c>
      <c r="J5317" s="69" t="str">
        <f>_xlfn.XLOOKUP(SimpleBB[[#This Row],[customer_code]],'Input  - indicative charges'!$B$13:$B$69,'Input  - indicative charges'!$E$13:$E$69)</f>
        <v>Lower North Island distributor</v>
      </c>
      <c r="K5317" s="70">
        <f t="shared" si="82"/>
        <v>91.149146144356067</v>
      </c>
    </row>
    <row r="5318" spans="1:11" x14ac:dyDescent="0.25">
      <c r="A5318" s="65">
        <v>44470</v>
      </c>
      <c r="B5318" s="66" t="s">
        <v>143</v>
      </c>
      <c r="C5318" s="66" t="s">
        <v>137</v>
      </c>
      <c r="D5318" s="67">
        <v>688028.44</v>
      </c>
      <c r="E5318" s="66">
        <v>1.1705000000000001</v>
      </c>
      <c r="F5318" s="67">
        <v>805337.28902000003</v>
      </c>
      <c r="G5318" s="66" t="s">
        <v>14</v>
      </c>
      <c r="H5318" s="68">
        <v>9.2459343875640298E-4</v>
      </c>
      <c r="I5318" s="87">
        <v>744.60957341376104</v>
      </c>
      <c r="J5318" s="69" t="str">
        <f>_xlfn.XLOOKUP(SimpleBB[[#This Row],[customer_code]],'Input  - indicative charges'!$B$13:$B$69,'Input  - indicative charges'!$E$13:$E$69)</f>
        <v>Upper North Island distributor</v>
      </c>
      <c r="K5318" s="70">
        <f t="shared" si="82"/>
        <v>688.3569559452468</v>
      </c>
    </row>
    <row r="5319" spans="1:11" x14ac:dyDescent="0.25">
      <c r="A5319" s="65">
        <v>44470</v>
      </c>
      <c r="B5319" s="66" t="s">
        <v>143</v>
      </c>
      <c r="C5319" s="66" t="s">
        <v>137</v>
      </c>
      <c r="D5319" s="67">
        <v>688028.44</v>
      </c>
      <c r="E5319" s="66">
        <v>1.1705000000000001</v>
      </c>
      <c r="F5319" s="67">
        <v>805337.28902000003</v>
      </c>
      <c r="G5319" s="66" t="s">
        <v>16</v>
      </c>
      <c r="H5319" s="68">
        <v>0.10634509394297501</v>
      </c>
      <c r="I5319" s="87">
        <v>85643.669656612794</v>
      </c>
      <c r="J5319" s="69" t="str">
        <f>_xlfn.XLOOKUP(SimpleBB[[#This Row],[customer_code]],'Input  - indicative charges'!$B$13:$B$69,'Input  - indicative charges'!$E$13:$E$69)</f>
        <v>South Island generation</v>
      </c>
      <c r="K5319" s="70">
        <f t="shared" si="82"/>
        <v>79173.59357941983</v>
      </c>
    </row>
    <row r="5320" spans="1:11" x14ac:dyDescent="0.25">
      <c r="A5320" s="65">
        <v>44470</v>
      </c>
      <c r="B5320" s="66" t="s">
        <v>143</v>
      </c>
      <c r="C5320" s="66" t="s">
        <v>137</v>
      </c>
      <c r="D5320" s="67">
        <v>688028.44</v>
      </c>
      <c r="E5320" s="66">
        <v>1.1705000000000001</v>
      </c>
      <c r="F5320" s="67">
        <v>805337.28902000003</v>
      </c>
      <c r="G5320" s="66" t="s">
        <v>19</v>
      </c>
      <c r="H5320" s="68">
        <v>5.9308824454250002E-2</v>
      </c>
      <c r="I5320" s="87">
        <v>47763.6079009487</v>
      </c>
      <c r="J5320" s="69" t="str">
        <f>_xlfn.XLOOKUP(SimpleBB[[#This Row],[customer_code]],'Input  - indicative charges'!$B$13:$B$69,'Input  - indicative charges'!$E$13:$E$69)</f>
        <v>Lower South Island distributor</v>
      </c>
      <c r="K5320" s="70">
        <f t="shared" si="82"/>
        <v>44155.236399827583</v>
      </c>
    </row>
    <row r="5321" spans="1:11" x14ac:dyDescent="0.25">
      <c r="A5321" s="65">
        <v>44470</v>
      </c>
      <c r="B5321" s="66" t="s">
        <v>143</v>
      </c>
      <c r="C5321" s="66" t="s">
        <v>137</v>
      </c>
      <c r="D5321" s="67">
        <v>688028.44</v>
      </c>
      <c r="E5321" s="66">
        <v>1.1705000000000001</v>
      </c>
      <c r="F5321" s="67">
        <v>805337.28902000003</v>
      </c>
      <c r="G5321" s="66" t="s">
        <v>21</v>
      </c>
      <c r="H5321" s="68">
        <v>6.8596460158660199E-3</v>
      </c>
      <c r="I5321" s="87">
        <v>5524.3287260543802</v>
      </c>
      <c r="J5321" s="69" t="str">
        <f>_xlfn.XLOOKUP(SimpleBB[[#This Row],[customer_code]],'Input  - indicative charges'!$B$13:$B$69,'Input  - indicative charges'!$E$13:$E$69)</f>
        <v>Upper South Island distributor</v>
      </c>
      <c r="K5321" s="70">
        <f t="shared" si="82"/>
        <v>5106.9852460715074</v>
      </c>
    </row>
    <row r="5322" spans="1:11" x14ac:dyDescent="0.25">
      <c r="A5322" s="65">
        <v>44470</v>
      </c>
      <c r="B5322" s="66" t="s">
        <v>143</v>
      </c>
      <c r="C5322" s="66" t="s">
        <v>137</v>
      </c>
      <c r="D5322" s="67">
        <v>688028.44</v>
      </c>
      <c r="E5322" s="66">
        <v>1.1705000000000001</v>
      </c>
      <c r="F5322" s="67">
        <v>805337.28902000003</v>
      </c>
      <c r="G5322" s="66" t="s">
        <v>23</v>
      </c>
      <c r="H5322" s="68">
        <v>3.8892456609575601E-4</v>
      </c>
      <c r="I5322" s="87">
        <v>313.21545569283597</v>
      </c>
      <c r="J5322" s="69" t="str">
        <f>_xlfn.XLOOKUP(SimpleBB[[#This Row],[customer_code]],'Input  - indicative charges'!$B$13:$B$69,'Input  - indicative charges'!$E$13:$E$69)</f>
        <v>Lower North Island distributor</v>
      </c>
      <c r="K5322" s="70">
        <f t="shared" si="82"/>
        <v>289.55313674958364</v>
      </c>
    </row>
    <row r="5323" spans="1:11" x14ac:dyDescent="0.25">
      <c r="A5323" s="65">
        <v>44470</v>
      </c>
      <c r="B5323" s="66" t="s">
        <v>143</v>
      </c>
      <c r="C5323" s="66" t="s">
        <v>137</v>
      </c>
      <c r="D5323" s="67">
        <v>688028.44</v>
      </c>
      <c r="E5323" s="66">
        <v>1.1705000000000001</v>
      </c>
      <c r="F5323" s="67">
        <v>805337.28902000003</v>
      </c>
      <c r="G5323" s="66" t="s">
        <v>25</v>
      </c>
      <c r="H5323" s="68">
        <v>3.1851336716087601E-3</v>
      </c>
      <c r="I5323" s="87">
        <v>2565.10691625971</v>
      </c>
      <c r="J5323" s="69" t="str">
        <f>_xlfn.XLOOKUP(SimpleBB[[#This Row],[customer_code]],'Input  - indicative charges'!$B$13:$B$69,'Input  - indicative charges'!$E$13:$E$69)</f>
        <v>North Island generation</v>
      </c>
      <c r="K5323" s="70">
        <f t="shared" si="82"/>
        <v>2371.3221688186281</v>
      </c>
    </row>
    <row r="5324" spans="1:11" x14ac:dyDescent="0.25">
      <c r="A5324" s="65">
        <v>44470</v>
      </c>
      <c r="B5324" s="66" t="s">
        <v>143</v>
      </c>
      <c r="C5324" s="66" t="s">
        <v>137</v>
      </c>
      <c r="D5324" s="67">
        <v>688028.44</v>
      </c>
      <c r="E5324" s="66">
        <v>1.1705000000000001</v>
      </c>
      <c r="F5324" s="67">
        <v>805337.28902000003</v>
      </c>
      <c r="G5324" s="66" t="s">
        <v>27</v>
      </c>
      <c r="H5324" s="68">
        <v>7.0825069321550096E-4</v>
      </c>
      <c r="I5324" s="87">
        <v>570.38069322070703</v>
      </c>
      <c r="J5324" s="69" t="str">
        <f>_xlfn.XLOOKUP(SimpleBB[[#This Row],[customer_code]],'Input  - indicative charges'!$B$13:$B$69,'Input  - indicative charges'!$E$13:$E$69)</f>
        <v>Lower North Island distributor</v>
      </c>
      <c r="K5324" s="70">
        <f t="shared" si="82"/>
        <v>527.29045090744933</v>
      </c>
    </row>
    <row r="5325" spans="1:11" x14ac:dyDescent="0.25">
      <c r="A5325" s="65">
        <v>44470</v>
      </c>
      <c r="B5325" s="66" t="s">
        <v>143</v>
      </c>
      <c r="C5325" s="66" t="s">
        <v>137</v>
      </c>
      <c r="D5325" s="67">
        <v>688028.44</v>
      </c>
      <c r="E5325" s="66">
        <v>1.1705000000000001</v>
      </c>
      <c r="F5325" s="67">
        <v>805337.28902000003</v>
      </c>
      <c r="G5325" s="66" t="s">
        <v>29</v>
      </c>
      <c r="H5325" s="68">
        <v>7.5426100823735697E-4</v>
      </c>
      <c r="I5325" s="87">
        <v>607.43451558736501</v>
      </c>
      <c r="J5325" s="69" t="str">
        <f>_xlfn.XLOOKUP(SimpleBB[[#This Row],[customer_code]],'Input  - indicative charges'!$B$13:$B$69,'Input  - indicative charges'!$E$13:$E$69)</f>
        <v>Lower North Island distributor</v>
      </c>
      <c r="K5325" s="70">
        <f t="shared" si="82"/>
        <v>561.54498815911506</v>
      </c>
    </row>
    <row r="5326" spans="1:11" x14ac:dyDescent="0.25">
      <c r="A5326" s="65">
        <v>44470</v>
      </c>
      <c r="B5326" s="66" t="s">
        <v>143</v>
      </c>
      <c r="C5326" s="66" t="s">
        <v>137</v>
      </c>
      <c r="D5326" s="67">
        <v>688028.44</v>
      </c>
      <c r="E5326" s="66">
        <v>1.1705000000000001</v>
      </c>
      <c r="F5326" s="67">
        <v>805337.28902000003</v>
      </c>
      <c r="G5326" s="66" t="s">
        <v>31</v>
      </c>
      <c r="H5326" s="68">
        <v>1.8414991727260301E-6</v>
      </c>
      <c r="I5326" s="87">
        <v>1.4830279514957601</v>
      </c>
      <c r="J5326" s="69" t="str">
        <f>_xlfn.XLOOKUP(SimpleBB[[#This Row],[customer_code]],'Input  - indicative charges'!$B$13:$B$69,'Input  - indicative charges'!$E$13:$E$69)</f>
        <v>Major Industrial</v>
      </c>
      <c r="K5326" s="70">
        <f t="shared" ref="K5326:K5389" si="83">I5326*$L$9</f>
        <v>1.3709904394501709</v>
      </c>
    </row>
    <row r="5327" spans="1:11" x14ac:dyDescent="0.25">
      <c r="A5327" s="65">
        <v>44470</v>
      </c>
      <c r="B5327" s="66" t="s">
        <v>143</v>
      </c>
      <c r="C5327" s="66" t="s">
        <v>137</v>
      </c>
      <c r="D5327" s="67">
        <v>688028.44</v>
      </c>
      <c r="E5327" s="66">
        <v>1.1705000000000001</v>
      </c>
      <c r="F5327" s="67">
        <v>805337.28902000003</v>
      </c>
      <c r="G5327" s="66" t="s">
        <v>34</v>
      </c>
      <c r="H5327" s="68">
        <v>6.5537326938050694E-5</v>
      </c>
      <c r="I5327" s="87">
        <v>52.779653205907103</v>
      </c>
      <c r="J5327" s="69" t="str">
        <f>_xlfn.XLOOKUP(SimpleBB[[#This Row],[customer_code]],'Input  - indicative charges'!$B$13:$B$69,'Input  - indicative charges'!$E$13:$E$69)</f>
        <v>Major Industrial</v>
      </c>
      <c r="K5327" s="70">
        <f t="shared" si="83"/>
        <v>48.7923372380221</v>
      </c>
    </row>
    <row r="5328" spans="1:11" x14ac:dyDescent="0.25">
      <c r="A5328" s="65">
        <v>44470</v>
      </c>
      <c r="B5328" s="66" t="s">
        <v>143</v>
      </c>
      <c r="C5328" s="66" t="s">
        <v>137</v>
      </c>
      <c r="D5328" s="67">
        <v>688028.44</v>
      </c>
      <c r="E5328" s="66">
        <v>1.1705000000000001</v>
      </c>
      <c r="F5328" s="67">
        <v>805337.28902000003</v>
      </c>
      <c r="G5328" s="66" t="s">
        <v>36</v>
      </c>
      <c r="H5328" s="68">
        <v>4.2148728157898998E-3</v>
      </c>
      <c r="I5328" s="87">
        <v>3394.39424703233</v>
      </c>
      <c r="J5328" s="69" t="str">
        <f>_xlfn.XLOOKUP(SimpleBB[[#This Row],[customer_code]],'Input  - indicative charges'!$B$13:$B$69,'Input  - indicative charges'!$E$13:$E$69)</f>
        <v>Upper South Island distributor</v>
      </c>
      <c r="K5328" s="70">
        <f t="shared" si="83"/>
        <v>3137.9597773004557</v>
      </c>
    </row>
    <row r="5329" spans="1:11" x14ac:dyDescent="0.25">
      <c r="A5329" s="65">
        <v>44470</v>
      </c>
      <c r="B5329" s="66" t="s">
        <v>143</v>
      </c>
      <c r="C5329" s="66" t="s">
        <v>137</v>
      </c>
      <c r="D5329" s="67">
        <v>688028.44</v>
      </c>
      <c r="E5329" s="66">
        <v>1.1705000000000001</v>
      </c>
      <c r="F5329" s="67">
        <v>805337.28902000003</v>
      </c>
      <c r="G5329" s="66" t="s">
        <v>38</v>
      </c>
      <c r="H5329" s="68">
        <v>2.9087026741960601E-6</v>
      </c>
      <c r="I5329" s="87">
        <v>2.3424867262022802</v>
      </c>
      <c r="J5329" s="69" t="str">
        <f>_xlfn.XLOOKUP(SimpleBB[[#This Row],[customer_code]],'Input  - indicative charges'!$B$13:$B$69,'Input  - indicative charges'!$E$13:$E$69)</f>
        <v>North Island generation</v>
      </c>
      <c r="K5329" s="70">
        <f t="shared" si="83"/>
        <v>2.1655201460789448</v>
      </c>
    </row>
    <row r="5330" spans="1:11" x14ac:dyDescent="0.25">
      <c r="A5330" s="65">
        <v>44470</v>
      </c>
      <c r="B5330" s="66" t="s">
        <v>143</v>
      </c>
      <c r="C5330" s="66" t="s">
        <v>137</v>
      </c>
      <c r="D5330" s="67">
        <v>688028.44</v>
      </c>
      <c r="E5330" s="66">
        <v>1.1705000000000001</v>
      </c>
      <c r="F5330" s="67">
        <v>805337.28902000003</v>
      </c>
      <c r="G5330" s="66" t="s">
        <v>40</v>
      </c>
      <c r="H5330" s="68">
        <v>1.3527106043802099E-6</v>
      </c>
      <c r="I5330" s="87">
        <v>1.08938829096016</v>
      </c>
      <c r="J5330" s="69" t="str">
        <f>_xlfn.XLOOKUP(SimpleBB[[#This Row],[customer_code]],'Input  - indicative charges'!$B$13:$B$69,'Input  - indicative charges'!$E$13:$E$69)</f>
        <v>North Island generation</v>
      </c>
      <c r="K5330" s="70">
        <f t="shared" si="83"/>
        <v>1.0070888618444291</v>
      </c>
    </row>
    <row r="5331" spans="1:11" x14ac:dyDescent="0.25">
      <c r="A5331" s="65">
        <v>44470</v>
      </c>
      <c r="B5331" s="66" t="s">
        <v>143</v>
      </c>
      <c r="C5331" s="66" t="s">
        <v>137</v>
      </c>
      <c r="D5331" s="67">
        <v>688028.44</v>
      </c>
      <c r="E5331" s="66">
        <v>1.1705000000000001</v>
      </c>
      <c r="F5331" s="67">
        <v>805337.28902000003</v>
      </c>
      <c r="G5331" s="66" t="s">
        <v>42</v>
      </c>
      <c r="H5331" s="68">
        <v>0.26020223558783001</v>
      </c>
      <c r="I5331" s="87">
        <v>209550.56300524599</v>
      </c>
      <c r="J5331" s="69" t="str">
        <f>_xlfn.XLOOKUP(SimpleBB[[#This Row],[customer_code]],'Input  - indicative charges'!$B$13:$B$69,'Input  - indicative charges'!$E$13:$E$69)</f>
        <v>South Island generation</v>
      </c>
      <c r="K5331" s="70">
        <f t="shared" si="83"/>
        <v>193719.75974683056</v>
      </c>
    </row>
    <row r="5332" spans="1:11" x14ac:dyDescent="0.25">
      <c r="A5332" s="65">
        <v>44470</v>
      </c>
      <c r="B5332" s="66" t="s">
        <v>143</v>
      </c>
      <c r="C5332" s="66" t="s">
        <v>137</v>
      </c>
      <c r="D5332" s="67">
        <v>688028.44</v>
      </c>
      <c r="E5332" s="66">
        <v>1.1705000000000001</v>
      </c>
      <c r="F5332" s="67">
        <v>805337.28902000003</v>
      </c>
      <c r="G5332" s="66" t="s">
        <v>44</v>
      </c>
      <c r="H5332" s="68">
        <v>5.0662587510866702E-5</v>
      </c>
      <c r="I5332" s="87">
        <v>40.800470880739901</v>
      </c>
      <c r="J5332" s="69" t="str">
        <f>_xlfn.XLOOKUP(SimpleBB[[#This Row],[customer_code]],'Input  - indicative charges'!$B$13:$B$69,'Input  - indicative charges'!$E$13:$E$69)</f>
        <v>Major Industrial</v>
      </c>
      <c r="K5332" s="70">
        <f t="shared" si="83"/>
        <v>37.718139733065861</v>
      </c>
    </row>
    <row r="5333" spans="1:11" x14ac:dyDescent="0.25">
      <c r="A5333" s="65">
        <v>44470</v>
      </c>
      <c r="B5333" s="66" t="s">
        <v>143</v>
      </c>
      <c r="C5333" s="66" t="s">
        <v>137</v>
      </c>
      <c r="D5333" s="67">
        <v>688028.44</v>
      </c>
      <c r="E5333" s="66">
        <v>1.1705000000000001</v>
      </c>
      <c r="F5333" s="67">
        <v>805337.28902000003</v>
      </c>
      <c r="G5333" s="66" t="s">
        <v>46</v>
      </c>
      <c r="H5333" s="68">
        <v>8.0620000437611403E-3</v>
      </c>
      <c r="I5333" s="87">
        <v>6492.6292593217204</v>
      </c>
      <c r="J5333" s="69" t="str">
        <f>_xlfn.XLOOKUP(SimpleBB[[#This Row],[customer_code]],'Input  - indicative charges'!$B$13:$B$69,'Input  - indicative charges'!$E$13:$E$69)</f>
        <v>Upper South Island distributor</v>
      </c>
      <c r="K5333" s="70">
        <f t="shared" si="83"/>
        <v>6002.1341016848473</v>
      </c>
    </row>
    <row r="5334" spans="1:11" x14ac:dyDescent="0.25">
      <c r="A5334" s="65">
        <v>44470</v>
      </c>
      <c r="B5334" s="66" t="s">
        <v>143</v>
      </c>
      <c r="C5334" s="66" t="s">
        <v>137</v>
      </c>
      <c r="D5334" s="67">
        <v>688028.44</v>
      </c>
      <c r="E5334" s="66">
        <v>1.1705000000000001</v>
      </c>
      <c r="F5334" s="67">
        <v>805337.28902000003</v>
      </c>
      <c r="G5334" s="66" t="s">
        <v>48</v>
      </c>
      <c r="H5334" s="68">
        <v>5.5346862280207195E-4</v>
      </c>
      <c r="I5334" s="87">
        <v>445.72892024505302</v>
      </c>
      <c r="J5334" s="69" t="str">
        <f>_xlfn.XLOOKUP(SimpleBB[[#This Row],[customer_code]],'Input  - indicative charges'!$B$13:$B$69,'Input  - indicative charges'!$E$13:$E$69)</f>
        <v>North Island generation</v>
      </c>
      <c r="K5334" s="70">
        <f t="shared" si="83"/>
        <v>412.0556781320804</v>
      </c>
    </row>
    <row r="5335" spans="1:11" x14ac:dyDescent="0.25">
      <c r="A5335" s="65">
        <v>44470</v>
      </c>
      <c r="B5335" s="66" t="s">
        <v>143</v>
      </c>
      <c r="C5335" s="66" t="s">
        <v>137</v>
      </c>
      <c r="D5335" s="67">
        <v>688028.44</v>
      </c>
      <c r="E5335" s="66">
        <v>1.1705000000000001</v>
      </c>
      <c r="F5335" s="67">
        <v>805337.28902000003</v>
      </c>
      <c r="G5335" s="66" t="s">
        <v>50</v>
      </c>
      <c r="H5335" s="68">
        <v>1.15984801325437E-4</v>
      </c>
      <c r="I5335" s="87">
        <v>93.406885466950797</v>
      </c>
      <c r="J5335" s="69" t="str">
        <f>_xlfn.XLOOKUP(SimpleBB[[#This Row],[customer_code]],'Input  - indicative charges'!$B$13:$B$69,'Input  - indicative charges'!$E$13:$E$69)</f>
        <v>North Island generation</v>
      </c>
      <c r="K5335" s="70">
        <f t="shared" si="83"/>
        <v>86.350325915871835</v>
      </c>
    </row>
    <row r="5336" spans="1:11" x14ac:dyDescent="0.25">
      <c r="A5336" s="65">
        <v>44470</v>
      </c>
      <c r="B5336" s="66" t="s">
        <v>143</v>
      </c>
      <c r="C5336" s="66" t="s">
        <v>137</v>
      </c>
      <c r="D5336" s="67">
        <v>688028.44</v>
      </c>
      <c r="E5336" s="66">
        <v>1.1705000000000001</v>
      </c>
      <c r="F5336" s="67">
        <v>805337.28902000003</v>
      </c>
      <c r="G5336" s="66" t="s">
        <v>52</v>
      </c>
      <c r="H5336" s="68">
        <v>2.3214043204364799E-4</v>
      </c>
      <c r="I5336" s="87">
        <v>186.95134621396301</v>
      </c>
      <c r="J5336" s="69" t="str">
        <f>_xlfn.XLOOKUP(SimpleBB[[#This Row],[customer_code]],'Input  - indicative charges'!$B$13:$B$69,'Input  - indicative charges'!$E$13:$E$69)</f>
        <v>North Island generation</v>
      </c>
      <c r="K5336" s="70">
        <f t="shared" si="83"/>
        <v>172.82783378639169</v>
      </c>
    </row>
    <row r="5337" spans="1:11" x14ac:dyDescent="0.25">
      <c r="A5337" s="65">
        <v>44470</v>
      </c>
      <c r="B5337" s="66" t="s">
        <v>143</v>
      </c>
      <c r="C5337" s="66" t="s">
        <v>137</v>
      </c>
      <c r="D5337" s="67">
        <v>688028.44</v>
      </c>
      <c r="E5337" s="66">
        <v>1.1705000000000001</v>
      </c>
      <c r="F5337" s="67">
        <v>805337.28902000003</v>
      </c>
      <c r="G5337" s="66" t="s">
        <v>54</v>
      </c>
      <c r="H5337" s="68">
        <v>7.2366988784084395E-4</v>
      </c>
      <c r="I5337" s="87">
        <v>582.798345619153</v>
      </c>
      <c r="J5337" s="69" t="str">
        <f>_xlfn.XLOOKUP(SimpleBB[[#This Row],[customer_code]],'Input  - indicative charges'!$B$13:$B$69,'Input  - indicative charges'!$E$13:$E$69)</f>
        <v>Upper South Island distributor</v>
      </c>
      <c r="K5337" s="70">
        <f t="shared" si="83"/>
        <v>538.76999362376455</v>
      </c>
    </row>
    <row r="5338" spans="1:11" x14ac:dyDescent="0.25">
      <c r="A5338" s="65">
        <v>44470</v>
      </c>
      <c r="B5338" s="66" t="s">
        <v>143</v>
      </c>
      <c r="C5338" s="66" t="s">
        <v>137</v>
      </c>
      <c r="D5338" s="67">
        <v>688028.44</v>
      </c>
      <c r="E5338" s="66">
        <v>1.1705000000000001</v>
      </c>
      <c r="F5338" s="67">
        <v>805337.28902000003</v>
      </c>
      <c r="G5338" s="66" t="s">
        <v>56</v>
      </c>
      <c r="H5338" s="68">
        <v>2.6535848192186301E-3</v>
      </c>
      <c r="I5338" s="87">
        <v>2137.0308044941598</v>
      </c>
      <c r="J5338" s="69" t="str">
        <f>_xlfn.XLOOKUP(SimpleBB[[#This Row],[customer_code]],'Input  - indicative charges'!$B$13:$B$69,'Input  - indicative charges'!$E$13:$E$69)</f>
        <v>Upper North Island distributor</v>
      </c>
      <c r="K5338" s="70">
        <f t="shared" si="83"/>
        <v>1975.5856919736398</v>
      </c>
    </row>
    <row r="5339" spans="1:11" x14ac:dyDescent="0.25">
      <c r="A5339" s="65">
        <v>44470</v>
      </c>
      <c r="B5339" s="66" t="s">
        <v>143</v>
      </c>
      <c r="C5339" s="66" t="s">
        <v>137</v>
      </c>
      <c r="D5339" s="67">
        <v>688028.44</v>
      </c>
      <c r="E5339" s="66">
        <v>1.1705000000000001</v>
      </c>
      <c r="F5339" s="67">
        <v>805337.28902000003</v>
      </c>
      <c r="G5339" s="66" t="s">
        <v>58</v>
      </c>
      <c r="H5339" s="68">
        <v>1.43170116551208E-4</v>
      </c>
      <c r="I5339" s="87">
        <v>115.30023353202699</v>
      </c>
      <c r="J5339" s="69" t="str">
        <f>_xlfn.XLOOKUP(SimpleBB[[#This Row],[customer_code]],'Input  - indicative charges'!$B$13:$B$69,'Input  - indicative charges'!$E$13:$E$69)</f>
        <v>North Island generation</v>
      </c>
      <c r="K5339" s="70">
        <f t="shared" si="83"/>
        <v>106.58970903370256</v>
      </c>
    </row>
    <row r="5340" spans="1:11" x14ac:dyDescent="0.25">
      <c r="A5340" s="65">
        <v>44470</v>
      </c>
      <c r="B5340" s="66" t="s">
        <v>143</v>
      </c>
      <c r="C5340" s="66" t="s">
        <v>137</v>
      </c>
      <c r="D5340" s="67">
        <v>688028.44</v>
      </c>
      <c r="E5340" s="66">
        <v>1.1705000000000001</v>
      </c>
      <c r="F5340" s="67">
        <v>805337.28902000003</v>
      </c>
      <c r="G5340" s="66" t="s">
        <v>60</v>
      </c>
      <c r="H5340" s="68">
        <v>0.37519059157485402</v>
      </c>
      <c r="I5340" s="87">
        <v>302154.97388470301</v>
      </c>
      <c r="J5340" s="69" t="str">
        <f>_xlfn.XLOOKUP(SimpleBB[[#This Row],[customer_code]],'Input  - indicative charges'!$B$13:$B$69,'Input  - indicative charges'!$E$13:$E$69)</f>
        <v>Major Industrial</v>
      </c>
      <c r="K5340" s="70">
        <f t="shared" si="83"/>
        <v>279328.23518965766</v>
      </c>
    </row>
    <row r="5341" spans="1:11" x14ac:dyDescent="0.25">
      <c r="A5341" s="65">
        <v>44470</v>
      </c>
      <c r="B5341" s="66" t="s">
        <v>143</v>
      </c>
      <c r="C5341" s="66" t="s">
        <v>137</v>
      </c>
      <c r="D5341" s="67">
        <v>688028.44</v>
      </c>
      <c r="E5341" s="66">
        <v>1.1705000000000001</v>
      </c>
      <c r="F5341" s="67">
        <v>805337.28902000003</v>
      </c>
      <c r="G5341" s="66" t="s">
        <v>62</v>
      </c>
      <c r="H5341" s="68">
        <v>1.0091288271027699E-3</v>
      </c>
      <c r="I5341" s="87">
        <v>812.68907389087997</v>
      </c>
      <c r="J5341" s="69" t="str">
        <f>_xlfn.XLOOKUP(SimpleBB[[#This Row],[customer_code]],'Input  - indicative charges'!$B$13:$B$69,'Input  - indicative charges'!$E$13:$E$69)</f>
        <v>Major Industrial</v>
      </c>
      <c r="K5341" s="70">
        <f t="shared" si="83"/>
        <v>751.2932911522372</v>
      </c>
    </row>
    <row r="5342" spans="1:11" x14ac:dyDescent="0.25">
      <c r="A5342" s="65">
        <v>44470</v>
      </c>
      <c r="B5342" s="66" t="s">
        <v>143</v>
      </c>
      <c r="C5342" s="66" t="s">
        <v>137</v>
      </c>
      <c r="D5342" s="67">
        <v>688028.44</v>
      </c>
      <c r="E5342" s="66">
        <v>1.1705000000000001</v>
      </c>
      <c r="F5342" s="67">
        <v>805337.28902000003</v>
      </c>
      <c r="G5342" s="66" t="s">
        <v>64</v>
      </c>
      <c r="H5342" s="68">
        <v>5.3909469323167801E-5</v>
      </c>
      <c r="I5342" s="87">
        <v>43.4153058772268</v>
      </c>
      <c r="J5342" s="69" t="str">
        <f>_xlfn.XLOOKUP(SimpleBB[[#This Row],[customer_code]],'Input  - indicative charges'!$B$13:$B$69,'Input  - indicative charges'!$E$13:$E$69)</f>
        <v>Major Industrial</v>
      </c>
      <c r="K5342" s="70">
        <f t="shared" si="83"/>
        <v>40.135433201680236</v>
      </c>
    </row>
    <row r="5343" spans="1:11" x14ac:dyDescent="0.25">
      <c r="A5343" s="65">
        <v>44470</v>
      </c>
      <c r="B5343" s="66" t="s">
        <v>143</v>
      </c>
      <c r="C5343" s="66" t="s">
        <v>137</v>
      </c>
      <c r="D5343" s="67">
        <v>688028.44</v>
      </c>
      <c r="E5343" s="66">
        <v>1.1705000000000001</v>
      </c>
      <c r="F5343" s="67">
        <v>805337.28902000003</v>
      </c>
      <c r="G5343" s="66" t="s">
        <v>66</v>
      </c>
      <c r="H5343" s="68">
        <v>4.3346347764481402E-2</v>
      </c>
      <c r="I5343" s="87">
        <v>34908.430197565598</v>
      </c>
      <c r="J5343" s="69" t="str">
        <f>_xlfn.XLOOKUP(SimpleBB[[#This Row],[customer_code]],'Input  - indicative charges'!$B$13:$B$69,'Input  - indicative charges'!$E$13:$E$69)</f>
        <v>Upper South Island distributor</v>
      </c>
      <c r="K5343" s="70">
        <f t="shared" si="83"/>
        <v>32271.221866591302</v>
      </c>
    </row>
    <row r="5344" spans="1:11" x14ac:dyDescent="0.25">
      <c r="A5344" s="65">
        <v>44470</v>
      </c>
      <c r="B5344" s="66" t="s">
        <v>143</v>
      </c>
      <c r="C5344" s="66" t="s">
        <v>137</v>
      </c>
      <c r="D5344" s="67">
        <v>688028.44</v>
      </c>
      <c r="E5344" s="66">
        <v>1.1705000000000001</v>
      </c>
      <c r="F5344" s="67">
        <v>805337.28902000003</v>
      </c>
      <c r="G5344" s="66" t="s">
        <v>68</v>
      </c>
      <c r="H5344" s="68">
        <v>1.0077363896798201E-3</v>
      </c>
      <c r="I5344" s="87">
        <v>811.56769211155097</v>
      </c>
      <c r="J5344" s="69" t="str">
        <f>_xlfn.XLOOKUP(SimpleBB[[#This Row],[customer_code]],'Input  - indicative charges'!$B$13:$B$69,'Input  - indicative charges'!$E$13:$E$69)</f>
        <v>Major Industrial</v>
      </c>
      <c r="K5344" s="70">
        <f t="shared" si="83"/>
        <v>750.25662579681818</v>
      </c>
    </row>
    <row r="5345" spans="1:11" x14ac:dyDescent="0.25">
      <c r="A5345" s="65">
        <v>44470</v>
      </c>
      <c r="B5345" s="66" t="s">
        <v>143</v>
      </c>
      <c r="C5345" s="66" t="s">
        <v>137</v>
      </c>
      <c r="D5345" s="67">
        <v>688028.44</v>
      </c>
      <c r="E5345" s="66">
        <v>1.1705000000000001</v>
      </c>
      <c r="F5345" s="67">
        <v>805337.28902000003</v>
      </c>
      <c r="G5345" s="66" t="s">
        <v>70</v>
      </c>
      <c r="H5345" s="68">
        <v>4.9695844391775996E-3</v>
      </c>
      <c r="I5345" s="87">
        <v>4002.1916598032599</v>
      </c>
      <c r="J5345" s="69" t="str">
        <f>_xlfn.XLOOKUP(SimpleBB[[#This Row],[customer_code]],'Input  - indicative charges'!$B$13:$B$69,'Input  - indicative charges'!$E$13:$E$69)</f>
        <v>Lower North Island distributor</v>
      </c>
      <c r="K5345" s="70">
        <f t="shared" si="83"/>
        <v>3699.8402470455171</v>
      </c>
    </row>
    <row r="5346" spans="1:11" x14ac:dyDescent="0.25">
      <c r="A5346" s="65">
        <v>44470</v>
      </c>
      <c r="B5346" s="66" t="s">
        <v>143</v>
      </c>
      <c r="C5346" s="66" t="s">
        <v>137</v>
      </c>
      <c r="D5346" s="67">
        <v>688028.44</v>
      </c>
      <c r="E5346" s="66">
        <v>1.1705000000000001</v>
      </c>
      <c r="F5346" s="67">
        <v>805337.28902000003</v>
      </c>
      <c r="G5346" s="66" t="s">
        <v>72</v>
      </c>
      <c r="H5346" s="68">
        <v>6.0793139182015003E-2</v>
      </c>
      <c r="I5346" s="87">
        <v>48958.9818998595</v>
      </c>
      <c r="J5346" s="69" t="str">
        <f>_xlfn.XLOOKUP(SimpleBB[[#This Row],[customer_code]],'Input  - indicative charges'!$B$13:$B$69,'Input  - indicative charges'!$E$13:$E$69)</f>
        <v>Lower South Island distributor</v>
      </c>
      <c r="K5346" s="70">
        <f t="shared" si="83"/>
        <v>45260.304124560018</v>
      </c>
    </row>
    <row r="5347" spans="1:11" x14ac:dyDescent="0.25">
      <c r="A5347" s="65">
        <v>44470</v>
      </c>
      <c r="B5347" s="66" t="s">
        <v>143</v>
      </c>
      <c r="C5347" s="66" t="s">
        <v>137</v>
      </c>
      <c r="D5347" s="67">
        <v>688028.44</v>
      </c>
      <c r="E5347" s="66">
        <v>1.1705000000000001</v>
      </c>
      <c r="F5347" s="67">
        <v>805337.28902000003</v>
      </c>
      <c r="G5347" s="66" t="s">
        <v>74</v>
      </c>
      <c r="H5347" s="68">
        <v>1.61831006453667E-3</v>
      </c>
      <c r="I5347" s="87">
        <v>1303.28544016774</v>
      </c>
      <c r="J5347" s="69" t="str">
        <f>_xlfn.XLOOKUP(SimpleBB[[#This Row],[customer_code]],'Input  - indicative charges'!$B$13:$B$69,'Input  - indicative charges'!$E$13:$E$69)</f>
        <v>Major Industrial</v>
      </c>
      <c r="K5347" s="70">
        <f t="shared" si="83"/>
        <v>1204.8268385922515</v>
      </c>
    </row>
    <row r="5348" spans="1:11" x14ac:dyDescent="0.25">
      <c r="A5348" s="65">
        <v>44470</v>
      </c>
      <c r="B5348" s="66" t="s">
        <v>143</v>
      </c>
      <c r="C5348" s="66" t="s">
        <v>137</v>
      </c>
      <c r="D5348" s="67">
        <v>688028.44</v>
      </c>
      <c r="E5348" s="66">
        <v>1.1705000000000001</v>
      </c>
      <c r="F5348" s="67">
        <v>805337.28902000003</v>
      </c>
      <c r="G5348" s="66" t="s">
        <v>76</v>
      </c>
      <c r="H5348" s="68">
        <v>8.5627159323403698E-5</v>
      </c>
      <c r="I5348" s="87">
        <v>68.958744355993502</v>
      </c>
      <c r="J5348" s="69" t="str">
        <f>_xlfn.XLOOKUP(SimpleBB[[#This Row],[customer_code]],'Input  - indicative charges'!$B$13:$B$69,'Input  - indicative charges'!$E$13:$E$69)</f>
        <v>Lower North Island distributor</v>
      </c>
      <c r="K5348" s="70">
        <f t="shared" si="83"/>
        <v>63.74915532320351</v>
      </c>
    </row>
    <row r="5349" spans="1:11" x14ac:dyDescent="0.25">
      <c r="A5349" s="65">
        <v>44470</v>
      </c>
      <c r="B5349" s="66" t="s">
        <v>143</v>
      </c>
      <c r="C5349" s="66" t="s">
        <v>137</v>
      </c>
      <c r="D5349" s="67">
        <v>688028.44</v>
      </c>
      <c r="E5349" s="66">
        <v>1.1705000000000001</v>
      </c>
      <c r="F5349" s="67">
        <v>805337.28902000003</v>
      </c>
      <c r="G5349" s="66" t="s">
        <v>78</v>
      </c>
      <c r="H5349" s="68">
        <v>4.0500379299335498E-6</v>
      </c>
      <c r="I5349" s="87">
        <v>3.2616465669208501</v>
      </c>
      <c r="J5349" s="69" t="str">
        <f>_xlfn.XLOOKUP(SimpleBB[[#This Row],[customer_code]],'Input  - indicative charges'!$B$13:$B$69,'Input  - indicative charges'!$E$13:$E$69)</f>
        <v>North Island generation</v>
      </c>
      <c r="K5349" s="70">
        <f t="shared" si="83"/>
        <v>3.0152407145151114</v>
      </c>
    </row>
    <row r="5350" spans="1:11" x14ac:dyDescent="0.25">
      <c r="A5350" s="65">
        <v>44470</v>
      </c>
      <c r="B5350" s="66" t="s">
        <v>143</v>
      </c>
      <c r="C5350" s="66" t="s">
        <v>137</v>
      </c>
      <c r="D5350" s="67">
        <v>688028.44</v>
      </c>
      <c r="E5350" s="66">
        <v>1.1705000000000001</v>
      </c>
      <c r="F5350" s="67">
        <v>805337.28902000003</v>
      </c>
      <c r="G5350" s="66" t="s">
        <v>80</v>
      </c>
      <c r="H5350" s="68">
        <v>9.8014571575996798E-7</v>
      </c>
      <c r="I5350" s="87">
        <v>0.78934789357470003</v>
      </c>
      <c r="J5350" s="69" t="str">
        <f>_xlfn.XLOOKUP(SimpleBB[[#This Row],[customer_code]],'Input  - indicative charges'!$B$13:$B$69,'Input  - indicative charges'!$E$13:$E$69)</f>
        <v>Major Industrial</v>
      </c>
      <c r="K5350" s="70">
        <f t="shared" si="83"/>
        <v>0.72971545438477103</v>
      </c>
    </row>
    <row r="5351" spans="1:11" x14ac:dyDescent="0.25">
      <c r="A5351" s="65">
        <v>44470</v>
      </c>
      <c r="B5351" s="66" t="s">
        <v>143</v>
      </c>
      <c r="C5351" s="66" t="s">
        <v>137</v>
      </c>
      <c r="D5351" s="67">
        <v>688028.44</v>
      </c>
      <c r="E5351" s="66">
        <v>1.1705000000000001</v>
      </c>
      <c r="F5351" s="67">
        <v>805337.28902000003</v>
      </c>
      <c r="G5351" s="66" t="s">
        <v>82</v>
      </c>
      <c r="H5351" s="68">
        <v>7.9304454324590303E-4</v>
      </c>
      <c r="I5351" s="87">
        <v>638.66834252976003</v>
      </c>
      <c r="J5351" s="69" t="str">
        <f>_xlfn.XLOOKUP(SimpleBB[[#This Row],[customer_code]],'Input  - indicative charges'!$B$13:$B$69,'Input  - indicative charges'!$E$13:$E$69)</f>
        <v>Major Industrial</v>
      </c>
      <c r="K5351" s="70">
        <f t="shared" si="83"/>
        <v>590.41921003893594</v>
      </c>
    </row>
    <row r="5352" spans="1:11" x14ac:dyDescent="0.25">
      <c r="A5352" s="65">
        <v>44470</v>
      </c>
      <c r="B5352" s="66" t="s">
        <v>143</v>
      </c>
      <c r="C5352" s="66" t="s">
        <v>137</v>
      </c>
      <c r="D5352" s="67">
        <v>688028.44</v>
      </c>
      <c r="E5352" s="66">
        <v>1.1705000000000001</v>
      </c>
      <c r="F5352" s="67">
        <v>805337.28902000003</v>
      </c>
      <c r="G5352" s="66" t="s">
        <v>84</v>
      </c>
      <c r="H5352" s="68">
        <v>5.2165790408338603E-6</v>
      </c>
      <c r="I5352" s="87">
        <v>4.2011056227036896</v>
      </c>
      <c r="J5352" s="69" t="str">
        <f>_xlfn.XLOOKUP(SimpleBB[[#This Row],[customer_code]],'Input  - indicative charges'!$B$13:$B$69,'Input  - indicative charges'!$E$13:$E$69)</f>
        <v>Major Industrial</v>
      </c>
      <c r="K5352" s="70">
        <f t="shared" si="83"/>
        <v>3.8837269641735288</v>
      </c>
    </row>
    <row r="5353" spans="1:11" x14ac:dyDescent="0.25">
      <c r="A5353" s="65">
        <v>44470</v>
      </c>
      <c r="B5353" s="66" t="s">
        <v>143</v>
      </c>
      <c r="C5353" s="66" t="s">
        <v>137</v>
      </c>
      <c r="D5353" s="67">
        <v>688028.44</v>
      </c>
      <c r="E5353" s="66">
        <v>1.1705000000000001</v>
      </c>
      <c r="F5353" s="67">
        <v>805337.28902000003</v>
      </c>
      <c r="G5353" s="66" t="s">
        <v>86</v>
      </c>
      <c r="H5353" s="68">
        <v>2.0778461552327101E-6</v>
      </c>
      <c r="I5353" s="87">
        <v>1.6733669896557399</v>
      </c>
      <c r="J5353" s="69" t="str">
        <f>_xlfn.XLOOKUP(SimpleBB[[#This Row],[customer_code]],'Input  - indicative charges'!$B$13:$B$69,'Input  - indicative charges'!$E$13:$E$69)</f>
        <v>North Island generation</v>
      </c>
      <c r="K5353" s="70">
        <f t="shared" si="83"/>
        <v>1.5469500370479643</v>
      </c>
    </row>
    <row r="5354" spans="1:11" x14ac:dyDescent="0.25">
      <c r="A5354" s="65">
        <v>44470</v>
      </c>
      <c r="B5354" s="66" t="s">
        <v>143</v>
      </c>
      <c r="C5354" s="66" t="s">
        <v>137</v>
      </c>
      <c r="D5354" s="67">
        <v>688028.44</v>
      </c>
      <c r="E5354" s="66">
        <v>1.1705000000000001</v>
      </c>
      <c r="F5354" s="67">
        <v>805337.28902000003</v>
      </c>
      <c r="G5354" s="66" t="s">
        <v>88</v>
      </c>
      <c r="H5354" s="68">
        <v>8.4115103663943102E-5</v>
      </c>
      <c r="I5354" s="87">
        <v>67.741029550356203</v>
      </c>
      <c r="J5354" s="69" t="str">
        <f>_xlfn.XLOOKUP(SimpleBB[[#This Row],[customer_code]],'Input  - indicative charges'!$B$13:$B$69,'Input  - indicative charges'!$E$13:$E$69)</f>
        <v>North Island generation</v>
      </c>
      <c r="K5354" s="70">
        <f t="shared" si="83"/>
        <v>62.623434560609752</v>
      </c>
    </row>
    <row r="5355" spans="1:11" x14ac:dyDescent="0.25">
      <c r="A5355" s="65">
        <v>44470</v>
      </c>
      <c r="B5355" s="66" t="s">
        <v>143</v>
      </c>
      <c r="C5355" s="66" t="s">
        <v>137</v>
      </c>
      <c r="D5355" s="67">
        <v>688028.44</v>
      </c>
      <c r="E5355" s="66">
        <v>1.1705000000000001</v>
      </c>
      <c r="F5355" s="67">
        <v>805337.28902000003</v>
      </c>
      <c r="G5355" s="66" t="s">
        <v>90</v>
      </c>
      <c r="H5355" s="68">
        <v>8.6946835979807499E-3</v>
      </c>
      <c r="I5355" s="87">
        <v>7002.1529176844697</v>
      </c>
      <c r="J5355" s="69" t="str">
        <f>_xlfn.XLOOKUP(SimpleBB[[#This Row],[customer_code]],'Input  - indicative charges'!$B$13:$B$69,'Input  - indicative charges'!$E$13:$E$69)</f>
        <v>Upper South Island distributor</v>
      </c>
      <c r="K5355" s="70">
        <f t="shared" si="83"/>
        <v>6473.1650512933529</v>
      </c>
    </row>
    <row r="5356" spans="1:11" x14ac:dyDescent="0.25">
      <c r="A5356" s="65">
        <v>44470</v>
      </c>
      <c r="B5356" s="66" t="s">
        <v>143</v>
      </c>
      <c r="C5356" s="66" t="s">
        <v>137</v>
      </c>
      <c r="D5356" s="67">
        <v>688028.44</v>
      </c>
      <c r="E5356" s="66">
        <v>1.1705000000000001</v>
      </c>
      <c r="F5356" s="67">
        <v>805337.28902000003</v>
      </c>
      <c r="G5356" s="66" t="s">
        <v>92</v>
      </c>
      <c r="H5356" s="68">
        <v>1.2511791546000099E-6</v>
      </c>
      <c r="I5356" s="87">
        <v>1.0076212284439101</v>
      </c>
      <c r="J5356" s="69" t="str">
        <f>_xlfn.XLOOKUP(SimpleBB[[#This Row],[customer_code]],'Input  - indicative charges'!$B$13:$B$69,'Input  - indicative charges'!$E$13:$E$69)</f>
        <v>North Island generation</v>
      </c>
      <c r="K5356" s="70">
        <f t="shared" si="83"/>
        <v>0.93149901145850855</v>
      </c>
    </row>
    <row r="5357" spans="1:11" x14ac:dyDescent="0.25">
      <c r="A5357" s="65">
        <v>44470</v>
      </c>
      <c r="B5357" s="66" t="s">
        <v>143</v>
      </c>
      <c r="C5357" s="66" t="s">
        <v>137</v>
      </c>
      <c r="D5357" s="67">
        <v>688028.44</v>
      </c>
      <c r="E5357" s="66">
        <v>1.1705000000000001</v>
      </c>
      <c r="F5357" s="67">
        <v>805337.28902000003</v>
      </c>
      <c r="G5357" s="66" t="s">
        <v>94</v>
      </c>
      <c r="H5357" s="68">
        <v>7.8088285838620302E-6</v>
      </c>
      <c r="I5357" s="87">
        <v>6.2887408421493296</v>
      </c>
      <c r="J5357" s="69" t="str">
        <f>_xlfn.XLOOKUP(SimpleBB[[#This Row],[customer_code]],'Input  - indicative charges'!$B$13:$B$69,'Input  - indicative charges'!$E$13:$E$69)</f>
        <v>North Island generation</v>
      </c>
      <c r="K5357" s="70">
        <f t="shared" si="83"/>
        <v>5.813648732696322</v>
      </c>
    </row>
    <row r="5358" spans="1:11" x14ac:dyDescent="0.25">
      <c r="A5358" s="65">
        <v>44470</v>
      </c>
      <c r="B5358" s="66" t="s">
        <v>143</v>
      </c>
      <c r="C5358" s="66" t="s">
        <v>137</v>
      </c>
      <c r="D5358" s="67">
        <v>688028.44</v>
      </c>
      <c r="E5358" s="66">
        <v>1.1705000000000001</v>
      </c>
      <c r="F5358" s="67">
        <v>805337.28902000003</v>
      </c>
      <c r="G5358" s="66" t="s">
        <v>96</v>
      </c>
      <c r="H5358" s="68">
        <v>3.4560113778816398E-4</v>
      </c>
      <c r="I5358" s="87">
        <v>278.32548338854798</v>
      </c>
      <c r="J5358" s="69" t="str">
        <f>_xlfn.XLOOKUP(SimpleBB[[#This Row],[customer_code]],'Input  - indicative charges'!$B$13:$B$69,'Input  - indicative charges'!$E$13:$E$69)</f>
        <v>Upper North Island distributor</v>
      </c>
      <c r="K5358" s="70">
        <f t="shared" si="83"/>
        <v>257.29897834777091</v>
      </c>
    </row>
    <row r="5359" spans="1:11" x14ac:dyDescent="0.25">
      <c r="A5359" s="65">
        <v>44470</v>
      </c>
      <c r="B5359" s="66" t="s">
        <v>143</v>
      </c>
      <c r="C5359" s="66" t="s">
        <v>137</v>
      </c>
      <c r="D5359" s="67">
        <v>688028.44</v>
      </c>
      <c r="E5359" s="66">
        <v>1.1705000000000001</v>
      </c>
      <c r="F5359" s="67">
        <v>805337.28902000003</v>
      </c>
      <c r="G5359" s="66" t="s">
        <v>98</v>
      </c>
      <c r="H5359" s="68">
        <v>1.01116899720995E-4</v>
      </c>
      <c r="I5359" s="87">
        <v>81.433209895413995</v>
      </c>
      <c r="J5359" s="69" t="str">
        <f>_xlfn.XLOOKUP(SimpleBB[[#This Row],[customer_code]],'Input  - indicative charges'!$B$13:$B$69,'Input  - indicative charges'!$E$13:$E$69)</f>
        <v>Major Industrial</v>
      </c>
      <c r="K5359" s="70">
        <f t="shared" si="83"/>
        <v>75.281219148802293</v>
      </c>
    </row>
    <row r="5360" spans="1:11" x14ac:dyDescent="0.25">
      <c r="A5360" s="65">
        <v>44470</v>
      </c>
      <c r="B5360" s="66" t="s">
        <v>143</v>
      </c>
      <c r="C5360" s="66" t="s">
        <v>137</v>
      </c>
      <c r="D5360" s="67">
        <v>688028.44</v>
      </c>
      <c r="E5360" s="66">
        <v>1.1705000000000001</v>
      </c>
      <c r="F5360" s="67">
        <v>805337.28902000003</v>
      </c>
      <c r="G5360" s="66" t="s">
        <v>100</v>
      </c>
      <c r="H5360" s="68">
        <v>2.2648120363980901E-4</v>
      </c>
      <c r="I5360" s="87">
        <v>182.393758553271</v>
      </c>
      <c r="J5360" s="69" t="str">
        <f>_xlfn.XLOOKUP(SimpleBB[[#This Row],[customer_code]],'Input  - indicative charges'!$B$13:$B$69,'Input  - indicative charges'!$E$13:$E$69)</f>
        <v>North Island generation</v>
      </c>
      <c r="K5360" s="70">
        <f t="shared" si="83"/>
        <v>168.6145557403085</v>
      </c>
    </row>
    <row r="5361" spans="1:11" x14ac:dyDescent="0.25">
      <c r="A5361" s="65">
        <v>44470</v>
      </c>
      <c r="B5361" s="66" t="s">
        <v>143</v>
      </c>
      <c r="C5361" s="66" t="s">
        <v>137</v>
      </c>
      <c r="D5361" s="67">
        <v>688028.44</v>
      </c>
      <c r="E5361" s="66">
        <v>1.1705000000000001</v>
      </c>
      <c r="F5361" s="67">
        <v>805337.28902000003</v>
      </c>
      <c r="G5361" s="66" t="s">
        <v>102</v>
      </c>
      <c r="H5361" s="68">
        <v>4.4712984573401504E-3</v>
      </c>
      <c r="I5361" s="87">
        <v>3600.9033780336299</v>
      </c>
      <c r="J5361" s="69" t="str">
        <f>_xlfn.XLOOKUP(SimpleBB[[#This Row],[customer_code]],'Input  - indicative charges'!$B$13:$B$69,'Input  - indicative charges'!$E$13:$E$69)</f>
        <v>Lower North Island distributor</v>
      </c>
      <c r="K5361" s="70">
        <f t="shared" si="83"/>
        <v>3328.8678744650388</v>
      </c>
    </row>
    <row r="5362" spans="1:11" x14ac:dyDescent="0.25">
      <c r="A5362" s="65">
        <v>44470</v>
      </c>
      <c r="B5362" s="66" t="s">
        <v>143</v>
      </c>
      <c r="C5362" s="66" t="s">
        <v>137</v>
      </c>
      <c r="D5362" s="67">
        <v>688028.44</v>
      </c>
      <c r="E5362" s="66">
        <v>1.1705000000000001</v>
      </c>
      <c r="F5362" s="67">
        <v>805337.28902000003</v>
      </c>
      <c r="G5362" s="66" t="s">
        <v>104</v>
      </c>
      <c r="H5362" s="68">
        <v>1.88643303135426E-3</v>
      </c>
      <c r="I5362" s="87">
        <v>1519.21486338862</v>
      </c>
      <c r="J5362" s="69" t="str">
        <f>_xlfn.XLOOKUP(SimpleBB[[#This Row],[customer_code]],'Input  - indicative charges'!$B$13:$B$69,'Input  - indicative charges'!$E$13:$E$69)</f>
        <v>Lower North Island distributor</v>
      </c>
      <c r="K5362" s="70">
        <f t="shared" si="83"/>
        <v>1404.4435582456049</v>
      </c>
    </row>
    <row r="5363" spans="1:11" x14ac:dyDescent="0.25">
      <c r="A5363" s="65">
        <v>44470</v>
      </c>
      <c r="B5363" s="66" t="s">
        <v>143</v>
      </c>
      <c r="C5363" s="66" t="s">
        <v>137</v>
      </c>
      <c r="D5363" s="67">
        <v>688028.44</v>
      </c>
      <c r="E5363" s="66">
        <v>1.1705000000000001</v>
      </c>
      <c r="F5363" s="67">
        <v>805337.28902000003</v>
      </c>
      <c r="G5363" s="66" t="s">
        <v>106</v>
      </c>
      <c r="H5363" s="68">
        <v>2.0922651877537401E-2</v>
      </c>
      <c r="I5363" s="87">
        <v>16849.791742165198</v>
      </c>
      <c r="J5363" s="69" t="str">
        <f>_xlfn.XLOOKUP(SimpleBB[[#This Row],[customer_code]],'Input  - indicative charges'!$B$13:$B$69,'Input  - indicative charges'!$E$13:$E$69)</f>
        <v>Upper North Island distributor</v>
      </c>
      <c r="K5363" s="70">
        <f t="shared" si="83"/>
        <v>15576.849621705172</v>
      </c>
    </row>
    <row r="5364" spans="1:11" x14ac:dyDescent="0.25">
      <c r="A5364" s="65">
        <v>44470</v>
      </c>
      <c r="B5364" s="66" t="s">
        <v>143</v>
      </c>
      <c r="C5364" s="66" t="s">
        <v>137</v>
      </c>
      <c r="D5364" s="67">
        <v>688028.44</v>
      </c>
      <c r="E5364" s="66">
        <v>1.1705000000000001</v>
      </c>
      <c r="F5364" s="67">
        <v>805337.28902000003</v>
      </c>
      <c r="G5364" s="66" t="s">
        <v>108</v>
      </c>
      <c r="H5364" s="68">
        <v>5.6181573329040801E-4</v>
      </c>
      <c r="I5364" s="87">
        <v>452.45115957688</v>
      </c>
      <c r="J5364" s="69" t="str">
        <f>_xlfn.XLOOKUP(SimpleBB[[#This Row],[customer_code]],'Input  - indicative charges'!$B$13:$B$69,'Input  - indicative charges'!$E$13:$E$69)</f>
        <v>Lower North Island distributor</v>
      </c>
      <c r="K5364" s="70">
        <f t="shared" si="83"/>
        <v>418.2700760780769</v>
      </c>
    </row>
    <row r="5365" spans="1:11" x14ac:dyDescent="0.25">
      <c r="A5365" s="65">
        <v>44470</v>
      </c>
      <c r="B5365" s="66" t="s">
        <v>143</v>
      </c>
      <c r="C5365" s="66" t="s">
        <v>137</v>
      </c>
      <c r="D5365" s="67">
        <v>688028.44</v>
      </c>
      <c r="E5365" s="66">
        <v>1.1705000000000001</v>
      </c>
      <c r="F5365" s="67">
        <v>805337.28902000003</v>
      </c>
      <c r="G5365" s="66" t="s">
        <v>110</v>
      </c>
      <c r="H5365" s="68">
        <v>3.7204543527369701E-3</v>
      </c>
      <c r="I5365" s="87">
        <v>2996.2206223558501</v>
      </c>
      <c r="J5365" s="69" t="str">
        <f>_xlfn.XLOOKUP(SimpleBB[[#This Row],[customer_code]],'Input  - indicative charges'!$B$13:$B$69,'Input  - indicative charges'!$E$13:$E$69)</f>
        <v>Lower South Island distributor</v>
      </c>
      <c r="K5365" s="70">
        <f t="shared" si="83"/>
        <v>2769.8667604951447</v>
      </c>
    </row>
    <row r="5366" spans="1:11" x14ac:dyDescent="0.25">
      <c r="A5366" s="65">
        <v>44470</v>
      </c>
      <c r="B5366" s="66" t="s">
        <v>143</v>
      </c>
      <c r="C5366" s="66" t="s">
        <v>137</v>
      </c>
      <c r="D5366" s="67">
        <v>688028.44</v>
      </c>
      <c r="E5366" s="66">
        <v>1.1705000000000001</v>
      </c>
      <c r="F5366" s="67">
        <v>805337.28902000003</v>
      </c>
      <c r="G5366" s="66" t="s">
        <v>112</v>
      </c>
      <c r="H5366" s="68">
        <v>6.9486389983257295E-5</v>
      </c>
      <c r="I5366" s="87">
        <v>55.959980932902901</v>
      </c>
      <c r="J5366" s="69" t="str">
        <f>_xlfn.XLOOKUP(SimpleBB[[#This Row],[customer_code]],'Input  - indicative charges'!$B$13:$B$69,'Input  - indicative charges'!$E$13:$E$69)</f>
        <v>North Island generation</v>
      </c>
      <c r="K5366" s="70">
        <f t="shared" si="83"/>
        <v>51.732402463112358</v>
      </c>
    </row>
    <row r="5367" spans="1:11" x14ac:dyDescent="0.25">
      <c r="A5367" s="65">
        <v>44470</v>
      </c>
      <c r="B5367" s="66" t="s">
        <v>143</v>
      </c>
      <c r="C5367" s="66" t="s">
        <v>137</v>
      </c>
      <c r="D5367" s="67">
        <v>688028.44</v>
      </c>
      <c r="E5367" s="66">
        <v>1.1705000000000001</v>
      </c>
      <c r="F5367" s="67">
        <v>805337.28902000003</v>
      </c>
      <c r="G5367" s="66" t="s">
        <v>114</v>
      </c>
      <c r="H5367" s="68">
        <v>2.24320834141793E-3</v>
      </c>
      <c r="I5367" s="87">
        <v>1806.5393243845599</v>
      </c>
      <c r="J5367" s="69" t="str">
        <f>_xlfn.XLOOKUP(SimpleBB[[#This Row],[customer_code]],'Input  - indicative charges'!$B$13:$B$69,'Input  - indicative charges'!$E$13:$E$69)</f>
        <v>Lower North Island distributor</v>
      </c>
      <c r="K5367" s="70">
        <f t="shared" si="83"/>
        <v>1670.0616732975202</v>
      </c>
    </row>
    <row r="5368" spans="1:11" x14ac:dyDescent="0.25">
      <c r="A5368" s="65">
        <v>44470</v>
      </c>
      <c r="B5368" s="66" t="s">
        <v>143</v>
      </c>
      <c r="C5368" s="66" t="s">
        <v>137</v>
      </c>
      <c r="D5368" s="67">
        <v>688028.44</v>
      </c>
      <c r="E5368" s="66">
        <v>1.1705000000000001</v>
      </c>
      <c r="F5368" s="67">
        <v>805337.28902000003</v>
      </c>
      <c r="G5368" s="66" t="s">
        <v>116</v>
      </c>
      <c r="H5368" s="68">
        <v>5.5229435287600299E-4</v>
      </c>
      <c r="I5368" s="87">
        <v>444.783236886216</v>
      </c>
      <c r="J5368" s="69" t="str">
        <f>_xlfn.XLOOKUP(SimpleBB[[#This Row],[customer_code]],'Input  - indicative charges'!$B$13:$B$69,'Input  - indicative charges'!$E$13:$E$69)</f>
        <v>Major Industrial</v>
      </c>
      <c r="K5368" s="70">
        <f t="shared" si="83"/>
        <v>411.18143780343047</v>
      </c>
    </row>
    <row r="5369" spans="1:11" x14ac:dyDescent="0.25">
      <c r="A5369" s="65">
        <v>44470</v>
      </c>
      <c r="B5369" s="66" t="s">
        <v>143</v>
      </c>
      <c r="C5369" s="66" t="s">
        <v>137</v>
      </c>
      <c r="D5369" s="67">
        <v>688028.44</v>
      </c>
      <c r="E5369" s="66">
        <v>1.1705000000000001</v>
      </c>
      <c r="F5369" s="67">
        <v>805337.28902000003</v>
      </c>
      <c r="G5369" s="66" t="s">
        <v>118</v>
      </c>
      <c r="H5369" s="68">
        <v>1.58074857989902E-3</v>
      </c>
      <c r="I5369" s="87">
        <v>1273.03577595809</v>
      </c>
      <c r="J5369" s="69" t="str">
        <f>_xlfn.XLOOKUP(SimpleBB[[#This Row],[customer_code]],'Input  - indicative charges'!$B$13:$B$69,'Input  - indicative charges'!$E$13:$E$69)</f>
        <v>Upper South Island distributor</v>
      </c>
      <c r="K5369" s="70">
        <f t="shared" si="83"/>
        <v>1176.8624294345007</v>
      </c>
    </row>
    <row r="5370" spans="1:11" x14ac:dyDescent="0.25">
      <c r="A5370" s="65">
        <v>44470</v>
      </c>
      <c r="B5370" s="66" t="s">
        <v>143</v>
      </c>
      <c r="C5370" s="66" t="s">
        <v>137</v>
      </c>
      <c r="D5370" s="67">
        <v>688028.44</v>
      </c>
      <c r="E5370" s="66">
        <v>1.1705000000000001</v>
      </c>
      <c r="F5370" s="67">
        <v>805337.28902000003</v>
      </c>
      <c r="G5370" s="66" t="s">
        <v>120</v>
      </c>
      <c r="H5370" s="68">
        <v>3.6741156111456198E-4</v>
      </c>
      <c r="I5370" s="87">
        <v>295.89023058260699</v>
      </c>
      <c r="J5370" s="69" t="str">
        <f>_xlfn.XLOOKUP(SimpleBB[[#This Row],[customer_code]],'Input  - indicative charges'!$B$13:$B$69,'Input  - indicative charges'!$E$13:$E$69)</f>
        <v>Lower North Island distributor</v>
      </c>
      <c r="K5370" s="70">
        <f t="shared" si="83"/>
        <v>273.53677106781123</v>
      </c>
    </row>
    <row r="5371" spans="1:11" x14ac:dyDescent="0.25">
      <c r="A5371" s="65">
        <v>44470</v>
      </c>
      <c r="B5371" s="66" t="s">
        <v>143</v>
      </c>
      <c r="C5371" s="66" t="s">
        <v>137</v>
      </c>
      <c r="D5371" s="67">
        <v>688028.44</v>
      </c>
      <c r="E5371" s="66">
        <v>1.1705000000000001</v>
      </c>
      <c r="F5371" s="67">
        <v>805337.28902000003</v>
      </c>
      <c r="G5371" s="66" t="s">
        <v>241</v>
      </c>
      <c r="H5371" s="68">
        <v>1.6355433534657899E-5</v>
      </c>
      <c r="I5371" s="87">
        <v>13.1716405035482</v>
      </c>
      <c r="J5371" s="69" t="str">
        <f>_xlfn.XLOOKUP(SimpleBB[[#This Row],[customer_code]],'Input  - indicative charges'!$B$13:$B$69,'Input  - indicative charges'!$E$13:$E$69)</f>
        <v>North Island generation</v>
      </c>
      <c r="K5371" s="70">
        <f t="shared" si="83"/>
        <v>12.176569689078342</v>
      </c>
    </row>
    <row r="5372" spans="1:11" x14ac:dyDescent="0.25">
      <c r="A5372" s="65">
        <v>44501</v>
      </c>
      <c r="B5372" s="66" t="s">
        <v>143</v>
      </c>
      <c r="C5372" s="66" t="s">
        <v>137</v>
      </c>
      <c r="D5372" s="67">
        <v>989923.67</v>
      </c>
      <c r="E5372" s="66">
        <v>1.2881</v>
      </c>
      <c r="F5372" s="67">
        <v>1275120.6793269999</v>
      </c>
      <c r="G5372" s="66" t="s">
        <v>8</v>
      </c>
      <c r="H5372" s="68">
        <v>9.2188621126246002E-3</v>
      </c>
      <c r="I5372" s="87">
        <v>11755.1617196718</v>
      </c>
      <c r="J5372" s="69" t="str">
        <f>_xlfn.XLOOKUP(SimpleBB[[#This Row],[customer_code]],'Input  - indicative charges'!$B$13:$B$69,'Input  - indicative charges'!$E$13:$E$69)</f>
        <v>Lower South Island distributor</v>
      </c>
      <c r="K5372" s="70">
        <f t="shared" si="83"/>
        <v>10867.100863207665</v>
      </c>
    </row>
    <row r="5373" spans="1:11" x14ac:dyDescent="0.25">
      <c r="A5373" s="65">
        <v>44501</v>
      </c>
      <c r="B5373" s="66" t="s">
        <v>143</v>
      </c>
      <c r="C5373" s="66" t="s">
        <v>137</v>
      </c>
      <c r="D5373" s="67">
        <v>989923.67</v>
      </c>
      <c r="E5373" s="66">
        <v>1.2881</v>
      </c>
      <c r="F5373" s="67">
        <v>1275120.6793269999</v>
      </c>
      <c r="G5373" s="66" t="s">
        <v>10</v>
      </c>
      <c r="H5373" s="68">
        <v>4.2758953460536597E-4</v>
      </c>
      <c r="I5373" s="87">
        <v>545.22825783911003</v>
      </c>
      <c r="J5373" s="69" t="str">
        <f>_xlfn.XLOOKUP(SimpleBB[[#This Row],[customer_code]],'Input  - indicative charges'!$B$13:$B$69,'Input  - indicative charges'!$E$13:$E$69)</f>
        <v>Upper South Island distributor</v>
      </c>
      <c r="K5373" s="70">
        <f t="shared" si="83"/>
        <v>504.03819298319519</v>
      </c>
    </row>
    <row r="5374" spans="1:11" x14ac:dyDescent="0.25">
      <c r="A5374" s="65">
        <v>44501</v>
      </c>
      <c r="B5374" s="66" t="s">
        <v>143</v>
      </c>
      <c r="C5374" s="66" t="s">
        <v>137</v>
      </c>
      <c r="D5374" s="67">
        <v>989923.67</v>
      </c>
      <c r="E5374" s="66">
        <v>1.2881</v>
      </c>
      <c r="F5374" s="67">
        <v>1275120.6793269999</v>
      </c>
      <c r="G5374" s="66" t="s">
        <v>12</v>
      </c>
      <c r="H5374" s="68">
        <v>1.2243052350301701E-4</v>
      </c>
      <c r="I5374" s="87">
        <v>156.113692299528</v>
      </c>
      <c r="J5374" s="69" t="str">
        <f>_xlfn.XLOOKUP(SimpleBB[[#This Row],[customer_code]],'Input  - indicative charges'!$B$13:$B$69,'Input  - indicative charges'!$E$13:$E$69)</f>
        <v>Lower North Island distributor</v>
      </c>
      <c r="K5374" s="70">
        <f t="shared" si="83"/>
        <v>144.31985546465984</v>
      </c>
    </row>
    <row r="5375" spans="1:11" x14ac:dyDescent="0.25">
      <c r="A5375" s="65">
        <v>44501</v>
      </c>
      <c r="B5375" s="66" t="s">
        <v>143</v>
      </c>
      <c r="C5375" s="66" t="s">
        <v>137</v>
      </c>
      <c r="D5375" s="67">
        <v>989923.67</v>
      </c>
      <c r="E5375" s="66">
        <v>1.2881</v>
      </c>
      <c r="F5375" s="67">
        <v>1275120.6793269999</v>
      </c>
      <c r="G5375" s="66" t="s">
        <v>14</v>
      </c>
      <c r="H5375" s="68">
        <v>9.2459343875640298E-4</v>
      </c>
      <c r="I5375" s="87">
        <v>1178.9682137283501</v>
      </c>
      <c r="J5375" s="69" t="str">
        <f>_xlfn.XLOOKUP(SimpleBB[[#This Row],[customer_code]],'Input  - indicative charges'!$B$13:$B$69,'Input  - indicative charges'!$E$13:$E$69)</f>
        <v>Upper North Island distributor</v>
      </c>
      <c r="K5375" s="70">
        <f t="shared" si="83"/>
        <v>1089.9013385465748</v>
      </c>
    </row>
    <row r="5376" spans="1:11" x14ac:dyDescent="0.25">
      <c r="A5376" s="65">
        <v>44501</v>
      </c>
      <c r="B5376" s="66" t="s">
        <v>143</v>
      </c>
      <c r="C5376" s="66" t="s">
        <v>137</v>
      </c>
      <c r="D5376" s="67">
        <v>989923.67</v>
      </c>
      <c r="E5376" s="66">
        <v>1.2881</v>
      </c>
      <c r="F5376" s="67">
        <v>1275120.6793269999</v>
      </c>
      <c r="G5376" s="66" t="s">
        <v>16</v>
      </c>
      <c r="H5376" s="68">
        <v>0.10634509394297501</v>
      </c>
      <c r="I5376" s="87">
        <v>135602.82843165999</v>
      </c>
      <c r="J5376" s="69" t="str">
        <f>_xlfn.XLOOKUP(SimpleBB[[#This Row],[customer_code]],'Input  - indicative charges'!$B$13:$B$69,'Input  - indicative charges'!$E$13:$E$69)</f>
        <v>South Island generation</v>
      </c>
      <c r="K5376" s="70">
        <f t="shared" si="83"/>
        <v>125358.51475671878</v>
      </c>
    </row>
    <row r="5377" spans="1:11" x14ac:dyDescent="0.25">
      <c r="A5377" s="65">
        <v>44501</v>
      </c>
      <c r="B5377" s="66" t="s">
        <v>143</v>
      </c>
      <c r="C5377" s="66" t="s">
        <v>137</v>
      </c>
      <c r="D5377" s="67">
        <v>989923.67</v>
      </c>
      <c r="E5377" s="66">
        <v>1.2881</v>
      </c>
      <c r="F5377" s="67">
        <v>1275120.6793269999</v>
      </c>
      <c r="G5377" s="66" t="s">
        <v>19</v>
      </c>
      <c r="H5377" s="68">
        <v>5.9308824454250002E-2</v>
      </c>
      <c r="I5377" s="87">
        <v>75625.908528189</v>
      </c>
      <c r="J5377" s="69" t="str">
        <f>_xlfn.XLOOKUP(SimpleBB[[#This Row],[customer_code]],'Input  - indicative charges'!$B$13:$B$69,'Input  - indicative charges'!$E$13:$E$69)</f>
        <v>Lower South Island distributor</v>
      </c>
      <c r="K5377" s="70">
        <f t="shared" si="83"/>
        <v>69912.638842921151</v>
      </c>
    </row>
    <row r="5378" spans="1:11" x14ac:dyDescent="0.25">
      <c r="A5378" s="65">
        <v>44501</v>
      </c>
      <c r="B5378" s="66" t="s">
        <v>143</v>
      </c>
      <c r="C5378" s="66" t="s">
        <v>137</v>
      </c>
      <c r="D5378" s="67">
        <v>989923.67</v>
      </c>
      <c r="E5378" s="66">
        <v>1.2881</v>
      </c>
      <c r="F5378" s="67">
        <v>1275120.6793269999</v>
      </c>
      <c r="G5378" s="66" t="s">
        <v>21</v>
      </c>
      <c r="H5378" s="68">
        <v>6.8596460158660199E-3</v>
      </c>
      <c r="I5378" s="87">
        <v>8746.8764876938294</v>
      </c>
      <c r="J5378" s="69" t="str">
        <f>_xlfn.XLOOKUP(SimpleBB[[#This Row],[customer_code]],'Input  - indicative charges'!$B$13:$B$69,'Input  - indicative charges'!$E$13:$E$69)</f>
        <v>Upper South Island distributor</v>
      </c>
      <c r="K5378" s="70">
        <f t="shared" si="83"/>
        <v>8086.0809316404957</v>
      </c>
    </row>
    <row r="5379" spans="1:11" x14ac:dyDescent="0.25">
      <c r="A5379" s="65">
        <v>44501</v>
      </c>
      <c r="B5379" s="66" t="s">
        <v>143</v>
      </c>
      <c r="C5379" s="66" t="s">
        <v>137</v>
      </c>
      <c r="D5379" s="67">
        <v>989923.67</v>
      </c>
      <c r="E5379" s="66">
        <v>1.2881</v>
      </c>
      <c r="F5379" s="67">
        <v>1275120.6793269999</v>
      </c>
      <c r="G5379" s="66" t="s">
        <v>23</v>
      </c>
      <c r="H5379" s="68">
        <v>3.8892456609575601E-4</v>
      </c>
      <c r="I5379" s="87">
        <v>495.92575692697898</v>
      </c>
      <c r="J5379" s="69" t="str">
        <f>_xlfn.XLOOKUP(SimpleBB[[#This Row],[customer_code]],'Input  - indicative charges'!$B$13:$B$69,'Input  - indicative charges'!$E$13:$E$69)</f>
        <v>Lower North Island distributor</v>
      </c>
      <c r="K5379" s="70">
        <f t="shared" si="83"/>
        <v>458.46032149173652</v>
      </c>
    </row>
    <row r="5380" spans="1:11" x14ac:dyDescent="0.25">
      <c r="A5380" s="65">
        <v>44501</v>
      </c>
      <c r="B5380" s="66" t="s">
        <v>143</v>
      </c>
      <c r="C5380" s="66" t="s">
        <v>137</v>
      </c>
      <c r="D5380" s="67">
        <v>989923.67</v>
      </c>
      <c r="E5380" s="66">
        <v>1.2881</v>
      </c>
      <c r="F5380" s="67">
        <v>1275120.6793269999</v>
      </c>
      <c r="G5380" s="66" t="s">
        <v>25</v>
      </c>
      <c r="H5380" s="68">
        <v>3.1851336716087601E-3</v>
      </c>
      <c r="I5380" s="87">
        <v>4061.42981108906</v>
      </c>
      <c r="J5380" s="69" t="str">
        <f>_xlfn.XLOOKUP(SimpleBB[[#This Row],[customer_code]],'Input  - indicative charges'!$B$13:$B$69,'Input  - indicative charges'!$E$13:$E$69)</f>
        <v>North Island generation</v>
      </c>
      <c r="K5380" s="70">
        <f t="shared" si="83"/>
        <v>3754.603165695582</v>
      </c>
    </row>
    <row r="5381" spans="1:11" x14ac:dyDescent="0.25">
      <c r="A5381" s="65">
        <v>44501</v>
      </c>
      <c r="B5381" s="66" t="s">
        <v>143</v>
      </c>
      <c r="C5381" s="66" t="s">
        <v>137</v>
      </c>
      <c r="D5381" s="67">
        <v>989923.67</v>
      </c>
      <c r="E5381" s="66">
        <v>1.2881</v>
      </c>
      <c r="F5381" s="67">
        <v>1275120.6793269999</v>
      </c>
      <c r="G5381" s="66" t="s">
        <v>27</v>
      </c>
      <c r="H5381" s="68">
        <v>7.0825069321550096E-4</v>
      </c>
      <c r="I5381" s="87">
        <v>903.10510506676803</v>
      </c>
      <c r="J5381" s="69" t="str">
        <f>_xlfn.XLOOKUP(SimpleBB[[#This Row],[customer_code]],'Input  - indicative charges'!$B$13:$B$69,'Input  - indicative charges'!$E$13:$E$69)</f>
        <v>Lower North Island distributor</v>
      </c>
      <c r="K5381" s="70">
        <f t="shared" si="83"/>
        <v>834.87871123157379</v>
      </c>
    </row>
    <row r="5382" spans="1:11" x14ac:dyDescent="0.25">
      <c r="A5382" s="65">
        <v>44501</v>
      </c>
      <c r="B5382" s="66" t="s">
        <v>143</v>
      </c>
      <c r="C5382" s="66" t="s">
        <v>137</v>
      </c>
      <c r="D5382" s="67">
        <v>989923.67</v>
      </c>
      <c r="E5382" s="66">
        <v>1.2881</v>
      </c>
      <c r="F5382" s="67">
        <v>1275120.6793269999</v>
      </c>
      <c r="G5382" s="66" t="s">
        <v>29</v>
      </c>
      <c r="H5382" s="68">
        <v>7.5426100823735697E-4</v>
      </c>
      <c r="I5382" s="87">
        <v>961.77380921348697</v>
      </c>
      <c r="J5382" s="69" t="str">
        <f>_xlfn.XLOOKUP(SimpleBB[[#This Row],[customer_code]],'Input  - indicative charges'!$B$13:$B$69,'Input  - indicative charges'!$E$13:$E$69)</f>
        <v>Lower North Island distributor</v>
      </c>
      <c r="K5382" s="70">
        <f t="shared" si="83"/>
        <v>889.1152024581603</v>
      </c>
    </row>
    <row r="5383" spans="1:11" x14ac:dyDescent="0.25">
      <c r="A5383" s="65">
        <v>44501</v>
      </c>
      <c r="B5383" s="66" t="s">
        <v>143</v>
      </c>
      <c r="C5383" s="66" t="s">
        <v>137</v>
      </c>
      <c r="D5383" s="67">
        <v>989923.67</v>
      </c>
      <c r="E5383" s="66">
        <v>1.2881</v>
      </c>
      <c r="F5383" s="67">
        <v>1275120.6793269999</v>
      </c>
      <c r="G5383" s="66" t="s">
        <v>31</v>
      </c>
      <c r="H5383" s="68">
        <v>1.8414991727260301E-6</v>
      </c>
      <c r="I5383" s="87">
        <v>2.3481336761065301</v>
      </c>
      <c r="J5383" s="69" t="str">
        <f>_xlfn.XLOOKUP(SimpleBB[[#This Row],[customer_code]],'Input  - indicative charges'!$B$13:$B$69,'Input  - indicative charges'!$E$13:$E$69)</f>
        <v>Major Industrial</v>
      </c>
      <c r="K5383" s="70">
        <f t="shared" si="83"/>
        <v>2.170740488907259</v>
      </c>
    </row>
    <row r="5384" spans="1:11" x14ac:dyDescent="0.25">
      <c r="A5384" s="65">
        <v>44501</v>
      </c>
      <c r="B5384" s="66" t="s">
        <v>143</v>
      </c>
      <c r="C5384" s="66" t="s">
        <v>137</v>
      </c>
      <c r="D5384" s="67">
        <v>989923.67</v>
      </c>
      <c r="E5384" s="66">
        <v>1.2881</v>
      </c>
      <c r="F5384" s="67">
        <v>1275120.6793269999</v>
      </c>
      <c r="G5384" s="66" t="s">
        <v>34</v>
      </c>
      <c r="H5384" s="68">
        <v>6.5537326938050694E-5</v>
      </c>
      <c r="I5384" s="87">
        <v>83.568000846522906</v>
      </c>
      <c r="J5384" s="69" t="str">
        <f>_xlfn.XLOOKUP(SimpleBB[[#This Row],[customer_code]],'Input  - indicative charges'!$B$13:$B$69,'Input  - indicative charges'!$E$13:$E$69)</f>
        <v>Major Industrial</v>
      </c>
      <c r="K5384" s="70">
        <f t="shared" si="83"/>
        <v>77.254734200385201</v>
      </c>
    </row>
    <row r="5385" spans="1:11" x14ac:dyDescent="0.25">
      <c r="A5385" s="65">
        <v>44501</v>
      </c>
      <c r="B5385" s="66" t="s">
        <v>143</v>
      </c>
      <c r="C5385" s="66" t="s">
        <v>137</v>
      </c>
      <c r="D5385" s="67">
        <v>989923.67</v>
      </c>
      <c r="E5385" s="66">
        <v>1.2881</v>
      </c>
      <c r="F5385" s="67">
        <v>1275120.6793269999</v>
      </c>
      <c r="G5385" s="66" t="s">
        <v>36</v>
      </c>
      <c r="H5385" s="68">
        <v>4.2148728157898998E-3</v>
      </c>
      <c r="I5385" s="87">
        <v>5374.4714881469299</v>
      </c>
      <c r="J5385" s="69" t="str">
        <f>_xlfn.XLOOKUP(SimpleBB[[#This Row],[customer_code]],'Input  - indicative charges'!$B$13:$B$69,'Input  - indicative charges'!$E$13:$E$69)</f>
        <v>Upper South Island distributor</v>
      </c>
      <c r="K5385" s="70">
        <f t="shared" si="83"/>
        <v>4968.4491920164864</v>
      </c>
    </row>
    <row r="5386" spans="1:11" x14ac:dyDescent="0.25">
      <c r="A5386" s="65">
        <v>44501</v>
      </c>
      <c r="B5386" s="66" t="s">
        <v>143</v>
      </c>
      <c r="C5386" s="66" t="s">
        <v>137</v>
      </c>
      <c r="D5386" s="67">
        <v>989923.67</v>
      </c>
      <c r="E5386" s="66">
        <v>1.2881</v>
      </c>
      <c r="F5386" s="67">
        <v>1275120.6793269999</v>
      </c>
      <c r="G5386" s="66" t="s">
        <v>38</v>
      </c>
      <c r="H5386" s="68">
        <v>2.9087026741960601E-6</v>
      </c>
      <c r="I5386" s="87">
        <v>3.7089469298811499</v>
      </c>
      <c r="J5386" s="69" t="str">
        <f>_xlfn.XLOOKUP(SimpleBB[[#This Row],[customer_code]],'Input  - indicative charges'!$B$13:$B$69,'Input  - indicative charges'!$E$13:$E$69)</f>
        <v>North Island generation</v>
      </c>
      <c r="K5386" s="70">
        <f t="shared" si="83"/>
        <v>3.4287491184279664</v>
      </c>
    </row>
    <row r="5387" spans="1:11" x14ac:dyDescent="0.25">
      <c r="A5387" s="65">
        <v>44501</v>
      </c>
      <c r="B5387" s="66" t="s">
        <v>143</v>
      </c>
      <c r="C5387" s="66" t="s">
        <v>137</v>
      </c>
      <c r="D5387" s="67">
        <v>989923.67</v>
      </c>
      <c r="E5387" s="66">
        <v>1.2881</v>
      </c>
      <c r="F5387" s="67">
        <v>1275120.6793269999</v>
      </c>
      <c r="G5387" s="66" t="s">
        <v>40</v>
      </c>
      <c r="H5387" s="68">
        <v>1.3527106043802099E-6</v>
      </c>
      <c r="I5387" s="87">
        <v>1.72486926479013</v>
      </c>
      <c r="J5387" s="69" t="str">
        <f>_xlfn.XLOOKUP(SimpleBB[[#This Row],[customer_code]],'Input  - indicative charges'!$B$13:$B$69,'Input  - indicative charges'!$E$13:$E$69)</f>
        <v>North Island generation</v>
      </c>
      <c r="K5387" s="70">
        <f t="shared" si="83"/>
        <v>1.5945614976060514</v>
      </c>
    </row>
    <row r="5388" spans="1:11" x14ac:dyDescent="0.25">
      <c r="A5388" s="65">
        <v>44501</v>
      </c>
      <c r="B5388" s="66" t="s">
        <v>143</v>
      </c>
      <c r="C5388" s="66" t="s">
        <v>137</v>
      </c>
      <c r="D5388" s="67">
        <v>989923.67</v>
      </c>
      <c r="E5388" s="66">
        <v>1.2881</v>
      </c>
      <c r="F5388" s="67">
        <v>1275120.6793269999</v>
      </c>
      <c r="G5388" s="66" t="s">
        <v>42</v>
      </c>
      <c r="H5388" s="68">
        <v>0.26020223558783001</v>
      </c>
      <c r="I5388" s="87">
        <v>331789.25140515802</v>
      </c>
      <c r="J5388" s="69" t="str">
        <f>_xlfn.XLOOKUP(SimpleBB[[#This Row],[customer_code]],'Input  - indicative charges'!$B$13:$B$69,'Input  - indicative charges'!$E$13:$E$69)</f>
        <v>South Island generation</v>
      </c>
      <c r="K5388" s="70">
        <f t="shared" si="83"/>
        <v>306723.74794420815</v>
      </c>
    </row>
    <row r="5389" spans="1:11" x14ac:dyDescent="0.25">
      <c r="A5389" s="65">
        <v>44501</v>
      </c>
      <c r="B5389" s="66" t="s">
        <v>143</v>
      </c>
      <c r="C5389" s="66" t="s">
        <v>137</v>
      </c>
      <c r="D5389" s="67">
        <v>989923.67</v>
      </c>
      <c r="E5389" s="66">
        <v>1.2881</v>
      </c>
      <c r="F5389" s="67">
        <v>1275120.6793269999</v>
      </c>
      <c r="G5389" s="66" t="s">
        <v>44</v>
      </c>
      <c r="H5389" s="68">
        <v>5.0662587510866702E-5</v>
      </c>
      <c r="I5389" s="87">
        <v>64.600913003320002</v>
      </c>
      <c r="J5389" s="69" t="str">
        <f>_xlfn.XLOOKUP(SimpleBB[[#This Row],[customer_code]],'Input  - indicative charges'!$B$13:$B$69,'Input  - indicative charges'!$E$13:$E$69)</f>
        <v>Major Industrial</v>
      </c>
      <c r="K5389" s="70">
        <f t="shared" si="83"/>
        <v>59.720542703174509</v>
      </c>
    </row>
    <row r="5390" spans="1:11" x14ac:dyDescent="0.25">
      <c r="A5390" s="65">
        <v>44501</v>
      </c>
      <c r="B5390" s="66" t="s">
        <v>143</v>
      </c>
      <c r="C5390" s="66" t="s">
        <v>137</v>
      </c>
      <c r="D5390" s="67">
        <v>989923.67</v>
      </c>
      <c r="E5390" s="66">
        <v>1.2881</v>
      </c>
      <c r="F5390" s="67">
        <v>1275120.6793269999</v>
      </c>
      <c r="G5390" s="66" t="s">
        <v>46</v>
      </c>
      <c r="H5390" s="68">
        <v>8.0620000437611403E-3</v>
      </c>
      <c r="I5390" s="87">
        <v>10280.022972535</v>
      </c>
      <c r="J5390" s="69" t="str">
        <f>_xlfn.XLOOKUP(SimpleBB[[#This Row],[customer_code]],'Input  - indicative charges'!$B$13:$B$69,'Input  - indicative charges'!$E$13:$E$69)</f>
        <v>Upper South Island distributor</v>
      </c>
      <c r="K5390" s="70">
        <f t="shared" ref="K5390:K5453" si="84">I5390*$L$9</f>
        <v>9503.4036266536987</v>
      </c>
    </row>
    <row r="5391" spans="1:11" x14ac:dyDescent="0.25">
      <c r="A5391" s="65">
        <v>44501</v>
      </c>
      <c r="B5391" s="66" t="s">
        <v>143</v>
      </c>
      <c r="C5391" s="66" t="s">
        <v>137</v>
      </c>
      <c r="D5391" s="67">
        <v>989923.67</v>
      </c>
      <c r="E5391" s="66">
        <v>1.2881</v>
      </c>
      <c r="F5391" s="67">
        <v>1275120.6793269999</v>
      </c>
      <c r="G5391" s="66" t="s">
        <v>48</v>
      </c>
      <c r="H5391" s="68">
        <v>5.5346862280207195E-4</v>
      </c>
      <c r="I5391" s="87">
        <v>705.73928629355703</v>
      </c>
      <c r="J5391" s="69" t="str">
        <f>_xlfn.XLOOKUP(SimpleBB[[#This Row],[customer_code]],'Input  - indicative charges'!$B$13:$B$69,'Input  - indicative charges'!$E$13:$E$69)</f>
        <v>North Island generation</v>
      </c>
      <c r="K5391" s="70">
        <f t="shared" si="84"/>
        <v>652.42318142216084</v>
      </c>
    </row>
    <row r="5392" spans="1:11" x14ac:dyDescent="0.25">
      <c r="A5392" s="65">
        <v>44501</v>
      </c>
      <c r="B5392" s="66" t="s">
        <v>143</v>
      </c>
      <c r="C5392" s="66" t="s">
        <v>137</v>
      </c>
      <c r="D5392" s="67">
        <v>989923.67</v>
      </c>
      <c r="E5392" s="66">
        <v>1.2881</v>
      </c>
      <c r="F5392" s="67">
        <v>1275120.6793269999</v>
      </c>
      <c r="G5392" s="66" t="s">
        <v>50</v>
      </c>
      <c r="H5392" s="68">
        <v>1.15984801325437E-4</v>
      </c>
      <c r="I5392" s="87">
        <v>147.894618657698</v>
      </c>
      <c r="J5392" s="69" t="str">
        <f>_xlfn.XLOOKUP(SimpleBB[[#This Row],[customer_code]],'Input  - indicative charges'!$B$13:$B$69,'Input  - indicative charges'!$E$13:$E$69)</f>
        <v>North Island generation</v>
      </c>
      <c r="K5392" s="70">
        <f t="shared" si="84"/>
        <v>136.72170374221872</v>
      </c>
    </row>
    <row r="5393" spans="1:11" x14ac:dyDescent="0.25">
      <c r="A5393" s="65">
        <v>44501</v>
      </c>
      <c r="B5393" s="66" t="s">
        <v>143</v>
      </c>
      <c r="C5393" s="66" t="s">
        <v>137</v>
      </c>
      <c r="D5393" s="67">
        <v>989923.67</v>
      </c>
      <c r="E5393" s="66">
        <v>1.2881</v>
      </c>
      <c r="F5393" s="67">
        <v>1275120.6793269999</v>
      </c>
      <c r="G5393" s="66" t="s">
        <v>52</v>
      </c>
      <c r="H5393" s="68">
        <v>2.3214043204364799E-4</v>
      </c>
      <c r="I5393" s="87">
        <v>296.00706540675998</v>
      </c>
      <c r="J5393" s="69" t="str">
        <f>_xlfn.XLOOKUP(SimpleBB[[#This Row],[customer_code]],'Input  - indicative charges'!$B$13:$B$69,'Input  - indicative charges'!$E$13:$E$69)</f>
        <v>North Island generation</v>
      </c>
      <c r="K5393" s="70">
        <f t="shared" si="84"/>
        <v>273.64477943457666</v>
      </c>
    </row>
    <row r="5394" spans="1:11" x14ac:dyDescent="0.25">
      <c r="A5394" s="65">
        <v>44501</v>
      </c>
      <c r="B5394" s="66" t="s">
        <v>143</v>
      </c>
      <c r="C5394" s="66" t="s">
        <v>137</v>
      </c>
      <c r="D5394" s="67">
        <v>989923.67</v>
      </c>
      <c r="E5394" s="66">
        <v>1.2881</v>
      </c>
      <c r="F5394" s="67">
        <v>1275120.6793269999</v>
      </c>
      <c r="G5394" s="66" t="s">
        <v>54</v>
      </c>
      <c r="H5394" s="68">
        <v>7.2366988784084395E-4</v>
      </c>
      <c r="I5394" s="87">
        <v>922.76643899211103</v>
      </c>
      <c r="J5394" s="69" t="str">
        <f>_xlfn.XLOOKUP(SimpleBB[[#This Row],[customer_code]],'Input  - indicative charges'!$B$13:$B$69,'Input  - indicative charges'!$E$13:$E$69)</f>
        <v>Upper South Island distributor</v>
      </c>
      <c r="K5394" s="70">
        <f t="shared" si="84"/>
        <v>853.05470097694285</v>
      </c>
    </row>
    <row r="5395" spans="1:11" x14ac:dyDescent="0.25">
      <c r="A5395" s="65">
        <v>44501</v>
      </c>
      <c r="B5395" s="66" t="s">
        <v>143</v>
      </c>
      <c r="C5395" s="66" t="s">
        <v>137</v>
      </c>
      <c r="D5395" s="67">
        <v>989923.67</v>
      </c>
      <c r="E5395" s="66">
        <v>1.2881</v>
      </c>
      <c r="F5395" s="67">
        <v>1275120.6793269999</v>
      </c>
      <c r="G5395" s="66" t="s">
        <v>56</v>
      </c>
      <c r="H5395" s="68">
        <v>2.6535848192186301E-3</v>
      </c>
      <c r="I5395" s="87">
        <v>3383.6408773338699</v>
      </c>
      <c r="J5395" s="69" t="str">
        <f>_xlfn.XLOOKUP(SimpleBB[[#This Row],[customer_code]],'Input  - indicative charges'!$B$13:$B$69,'Input  - indicative charges'!$E$13:$E$69)</f>
        <v>Upper North Island distributor</v>
      </c>
      <c r="K5395" s="70">
        <f t="shared" si="84"/>
        <v>3128.018786617446</v>
      </c>
    </row>
    <row r="5396" spans="1:11" x14ac:dyDescent="0.25">
      <c r="A5396" s="65">
        <v>44501</v>
      </c>
      <c r="B5396" s="66" t="s">
        <v>143</v>
      </c>
      <c r="C5396" s="66" t="s">
        <v>137</v>
      </c>
      <c r="D5396" s="67">
        <v>989923.67</v>
      </c>
      <c r="E5396" s="66">
        <v>1.2881</v>
      </c>
      <c r="F5396" s="67">
        <v>1275120.6793269999</v>
      </c>
      <c r="G5396" s="66" t="s">
        <v>58</v>
      </c>
      <c r="H5396" s="68">
        <v>1.43170116551208E-4</v>
      </c>
      <c r="I5396" s="87">
        <v>182.55917627610199</v>
      </c>
      <c r="J5396" s="69" t="str">
        <f>_xlfn.XLOOKUP(SimpleBB[[#This Row],[customer_code]],'Input  - indicative charges'!$B$13:$B$69,'Input  - indicative charges'!$E$13:$E$69)</f>
        <v>North Island generation</v>
      </c>
      <c r="K5396" s="70">
        <f t="shared" si="84"/>
        <v>168.76747673973281</v>
      </c>
    </row>
    <row r="5397" spans="1:11" x14ac:dyDescent="0.25">
      <c r="A5397" s="65">
        <v>44501</v>
      </c>
      <c r="B5397" s="66" t="s">
        <v>143</v>
      </c>
      <c r="C5397" s="66" t="s">
        <v>137</v>
      </c>
      <c r="D5397" s="67">
        <v>989923.67</v>
      </c>
      <c r="E5397" s="66">
        <v>1.2881</v>
      </c>
      <c r="F5397" s="67">
        <v>1275120.6793269999</v>
      </c>
      <c r="G5397" s="66" t="s">
        <v>60</v>
      </c>
      <c r="H5397" s="68">
        <v>0.37519059157485402</v>
      </c>
      <c r="I5397" s="87">
        <v>478413.282006027</v>
      </c>
      <c r="J5397" s="69" t="str">
        <f>_xlfn.XLOOKUP(SimpleBB[[#This Row],[customer_code]],'Input  - indicative charges'!$B$13:$B$69,'Input  - indicative charges'!$E$13:$E$69)</f>
        <v>Major Industrial</v>
      </c>
      <c r="K5397" s="70">
        <f t="shared" si="84"/>
        <v>442270.85205960576</v>
      </c>
    </row>
    <row r="5398" spans="1:11" x14ac:dyDescent="0.25">
      <c r="A5398" s="65">
        <v>44501</v>
      </c>
      <c r="B5398" s="66" t="s">
        <v>143</v>
      </c>
      <c r="C5398" s="66" t="s">
        <v>137</v>
      </c>
      <c r="D5398" s="67">
        <v>989923.67</v>
      </c>
      <c r="E5398" s="66">
        <v>1.2881</v>
      </c>
      <c r="F5398" s="67">
        <v>1275120.6793269999</v>
      </c>
      <c r="G5398" s="66" t="s">
        <v>62</v>
      </c>
      <c r="H5398" s="68">
        <v>1.0091288271027699E-3</v>
      </c>
      <c r="I5398" s="87">
        <v>1286.76103554374</v>
      </c>
      <c r="J5398" s="69" t="str">
        <f>_xlfn.XLOOKUP(SimpleBB[[#This Row],[customer_code]],'Input  - indicative charges'!$B$13:$B$69,'Input  - indicative charges'!$E$13:$E$69)</f>
        <v>Major Industrial</v>
      </c>
      <c r="K5398" s="70">
        <f t="shared" si="84"/>
        <v>1189.5507942437541</v>
      </c>
    </row>
    <row r="5399" spans="1:11" x14ac:dyDescent="0.25">
      <c r="A5399" s="65">
        <v>44501</v>
      </c>
      <c r="B5399" s="66" t="s">
        <v>143</v>
      </c>
      <c r="C5399" s="66" t="s">
        <v>137</v>
      </c>
      <c r="D5399" s="67">
        <v>989923.67</v>
      </c>
      <c r="E5399" s="66">
        <v>1.2881</v>
      </c>
      <c r="F5399" s="67">
        <v>1275120.6793269999</v>
      </c>
      <c r="G5399" s="66" t="s">
        <v>64</v>
      </c>
      <c r="H5399" s="68">
        <v>5.3909469323167801E-5</v>
      </c>
      <c r="I5399" s="87">
        <v>68.741079145515798</v>
      </c>
      <c r="J5399" s="69" t="str">
        <f>_xlfn.XLOOKUP(SimpleBB[[#This Row],[customer_code]],'Input  - indicative charges'!$B$13:$B$69,'Input  - indicative charges'!$E$13:$E$69)</f>
        <v>Major Industrial</v>
      </c>
      <c r="K5399" s="70">
        <f t="shared" si="84"/>
        <v>63.547933948876164</v>
      </c>
    </row>
    <row r="5400" spans="1:11" x14ac:dyDescent="0.25">
      <c r="A5400" s="65">
        <v>44501</v>
      </c>
      <c r="B5400" s="66" t="s">
        <v>143</v>
      </c>
      <c r="C5400" s="66" t="s">
        <v>137</v>
      </c>
      <c r="D5400" s="67">
        <v>989923.67</v>
      </c>
      <c r="E5400" s="66">
        <v>1.2881</v>
      </c>
      <c r="F5400" s="67">
        <v>1275120.6793269999</v>
      </c>
      <c r="G5400" s="66" t="s">
        <v>66</v>
      </c>
      <c r="H5400" s="68">
        <v>4.3346347764481402E-2</v>
      </c>
      <c r="I5400" s="87">
        <v>55271.8244077899</v>
      </c>
      <c r="J5400" s="69" t="str">
        <f>_xlfn.XLOOKUP(SimpleBB[[#This Row],[customer_code]],'Input  - indicative charges'!$B$13:$B$69,'Input  - indicative charges'!$E$13:$E$69)</f>
        <v>Upper South Island distributor</v>
      </c>
      <c r="K5400" s="70">
        <f t="shared" si="84"/>
        <v>51096.233727503823</v>
      </c>
    </row>
    <row r="5401" spans="1:11" x14ac:dyDescent="0.25">
      <c r="A5401" s="65">
        <v>44501</v>
      </c>
      <c r="B5401" s="66" t="s">
        <v>143</v>
      </c>
      <c r="C5401" s="66" t="s">
        <v>137</v>
      </c>
      <c r="D5401" s="67">
        <v>989923.67</v>
      </c>
      <c r="E5401" s="66">
        <v>1.2881</v>
      </c>
      <c r="F5401" s="67">
        <v>1275120.6793269999</v>
      </c>
      <c r="G5401" s="66" t="s">
        <v>68</v>
      </c>
      <c r="H5401" s="68">
        <v>1.0077363896798201E-3</v>
      </c>
      <c r="I5401" s="87">
        <v>1284.9855097910699</v>
      </c>
      <c r="J5401" s="69" t="str">
        <f>_xlfn.XLOOKUP(SimpleBB[[#This Row],[customer_code]],'Input  - indicative charges'!$B$13:$B$69,'Input  - indicative charges'!$E$13:$E$69)</f>
        <v>Major Industrial</v>
      </c>
      <c r="K5401" s="70">
        <f t="shared" si="84"/>
        <v>1187.9094031766115</v>
      </c>
    </row>
    <row r="5402" spans="1:11" x14ac:dyDescent="0.25">
      <c r="A5402" s="65">
        <v>44501</v>
      </c>
      <c r="B5402" s="66" t="s">
        <v>143</v>
      </c>
      <c r="C5402" s="66" t="s">
        <v>137</v>
      </c>
      <c r="D5402" s="67">
        <v>989923.67</v>
      </c>
      <c r="E5402" s="66">
        <v>1.2881</v>
      </c>
      <c r="F5402" s="67">
        <v>1275120.6793269999</v>
      </c>
      <c r="G5402" s="66" t="s">
        <v>70</v>
      </c>
      <c r="H5402" s="68">
        <v>4.9695844391775996E-3</v>
      </c>
      <c r="I5402" s="87">
        <v>6336.8198860570301</v>
      </c>
      <c r="J5402" s="69" t="str">
        <f>_xlfn.XLOOKUP(SimpleBB[[#This Row],[customer_code]],'Input  - indicative charges'!$B$13:$B$69,'Input  - indicative charges'!$E$13:$E$69)</f>
        <v>Lower North Island distributor</v>
      </c>
      <c r="K5402" s="70">
        <f t="shared" si="84"/>
        <v>5858.095575029186</v>
      </c>
    </row>
    <row r="5403" spans="1:11" x14ac:dyDescent="0.25">
      <c r="A5403" s="65">
        <v>44501</v>
      </c>
      <c r="B5403" s="66" t="s">
        <v>143</v>
      </c>
      <c r="C5403" s="66" t="s">
        <v>137</v>
      </c>
      <c r="D5403" s="67">
        <v>989923.67</v>
      </c>
      <c r="E5403" s="66">
        <v>1.2881</v>
      </c>
      <c r="F5403" s="67">
        <v>1275120.6793269999</v>
      </c>
      <c r="G5403" s="66" t="s">
        <v>72</v>
      </c>
      <c r="H5403" s="68">
        <v>6.0793139182015003E-2</v>
      </c>
      <c r="I5403" s="87">
        <v>77518.588932191895</v>
      </c>
      <c r="J5403" s="69" t="str">
        <f>_xlfn.XLOOKUP(SimpleBB[[#This Row],[customer_code]],'Input  - indicative charges'!$B$13:$B$69,'Input  - indicative charges'!$E$13:$E$69)</f>
        <v>Lower South Island distributor</v>
      </c>
      <c r="K5403" s="70">
        <f t="shared" si="84"/>
        <v>71662.333942197962</v>
      </c>
    </row>
    <row r="5404" spans="1:11" x14ac:dyDescent="0.25">
      <c r="A5404" s="65">
        <v>44501</v>
      </c>
      <c r="B5404" s="66" t="s">
        <v>143</v>
      </c>
      <c r="C5404" s="66" t="s">
        <v>137</v>
      </c>
      <c r="D5404" s="67">
        <v>989923.67</v>
      </c>
      <c r="E5404" s="66">
        <v>1.2881</v>
      </c>
      <c r="F5404" s="67">
        <v>1275120.6793269999</v>
      </c>
      <c r="G5404" s="66" t="s">
        <v>74</v>
      </c>
      <c r="H5404" s="68">
        <v>1.61831006453667E-3</v>
      </c>
      <c r="I5404" s="87">
        <v>2063.5406288537201</v>
      </c>
      <c r="J5404" s="69" t="str">
        <f>_xlfn.XLOOKUP(SimpleBB[[#This Row],[customer_code]],'Input  - indicative charges'!$B$13:$B$69,'Input  - indicative charges'!$E$13:$E$69)</f>
        <v>Major Industrial</v>
      </c>
      <c r="K5404" s="70">
        <f t="shared" si="84"/>
        <v>1907.647438958963</v>
      </c>
    </row>
    <row r="5405" spans="1:11" x14ac:dyDescent="0.25">
      <c r="A5405" s="65">
        <v>44501</v>
      </c>
      <c r="B5405" s="66" t="s">
        <v>143</v>
      </c>
      <c r="C5405" s="66" t="s">
        <v>137</v>
      </c>
      <c r="D5405" s="67">
        <v>989923.67</v>
      </c>
      <c r="E5405" s="66">
        <v>1.2881</v>
      </c>
      <c r="F5405" s="67">
        <v>1275120.6793269999</v>
      </c>
      <c r="G5405" s="66" t="s">
        <v>76</v>
      </c>
      <c r="H5405" s="68">
        <v>8.5627159323403698E-5</v>
      </c>
      <c r="I5405" s="87">
        <v>109.18496156529901</v>
      </c>
      <c r="J5405" s="69" t="str">
        <f>_xlfn.XLOOKUP(SimpleBB[[#This Row],[customer_code]],'Input  - indicative charges'!$B$13:$B$69,'Input  - indicative charges'!$E$13:$E$69)</f>
        <v>Lower North Island distributor</v>
      </c>
      <c r="K5405" s="70">
        <f t="shared" si="84"/>
        <v>100.93642421694253</v>
      </c>
    </row>
    <row r="5406" spans="1:11" x14ac:dyDescent="0.25">
      <c r="A5406" s="65">
        <v>44501</v>
      </c>
      <c r="B5406" s="66" t="s">
        <v>143</v>
      </c>
      <c r="C5406" s="66" t="s">
        <v>137</v>
      </c>
      <c r="D5406" s="67">
        <v>989923.67</v>
      </c>
      <c r="E5406" s="66">
        <v>1.2881</v>
      </c>
      <c r="F5406" s="67">
        <v>1275120.6793269999</v>
      </c>
      <c r="G5406" s="66" t="s">
        <v>78</v>
      </c>
      <c r="H5406" s="68">
        <v>4.0500379299335498E-6</v>
      </c>
      <c r="I5406" s="87">
        <v>5.1642871165169799</v>
      </c>
      <c r="J5406" s="69" t="str">
        <f>_xlfn.XLOOKUP(SimpleBB[[#This Row],[customer_code]],'Input  - indicative charges'!$B$13:$B$69,'Input  - indicative charges'!$E$13:$E$69)</f>
        <v>North Island generation</v>
      </c>
      <c r="K5406" s="70">
        <f t="shared" si="84"/>
        <v>4.7741435056429635</v>
      </c>
    </row>
    <row r="5407" spans="1:11" x14ac:dyDescent="0.25">
      <c r="A5407" s="65">
        <v>44501</v>
      </c>
      <c r="B5407" s="66" t="s">
        <v>143</v>
      </c>
      <c r="C5407" s="66" t="s">
        <v>137</v>
      </c>
      <c r="D5407" s="67">
        <v>989923.67</v>
      </c>
      <c r="E5407" s="66">
        <v>1.2881</v>
      </c>
      <c r="F5407" s="67">
        <v>1275120.6793269999</v>
      </c>
      <c r="G5407" s="66" t="s">
        <v>80</v>
      </c>
      <c r="H5407" s="68">
        <v>9.8014571575996798E-7</v>
      </c>
      <c r="I5407" s="87">
        <v>1.2498040709192999</v>
      </c>
      <c r="J5407" s="69" t="str">
        <f>_xlfn.XLOOKUP(SimpleBB[[#This Row],[customer_code]],'Input  - indicative charges'!$B$13:$B$69,'Input  - indicative charges'!$E$13:$E$69)</f>
        <v>Major Industrial</v>
      </c>
      <c r="K5407" s="70">
        <f t="shared" si="84"/>
        <v>1.1553857974747432</v>
      </c>
    </row>
    <row r="5408" spans="1:11" x14ac:dyDescent="0.25">
      <c r="A5408" s="65">
        <v>44501</v>
      </c>
      <c r="B5408" s="66" t="s">
        <v>143</v>
      </c>
      <c r="C5408" s="66" t="s">
        <v>137</v>
      </c>
      <c r="D5408" s="67">
        <v>989923.67</v>
      </c>
      <c r="E5408" s="66">
        <v>1.2881</v>
      </c>
      <c r="F5408" s="67">
        <v>1275120.6793269999</v>
      </c>
      <c r="G5408" s="66" t="s">
        <v>82</v>
      </c>
      <c r="H5408" s="68">
        <v>7.9304454324590303E-4</v>
      </c>
      <c r="I5408" s="87">
        <v>1011.22749672028</v>
      </c>
      <c r="J5408" s="69" t="str">
        <f>_xlfn.XLOOKUP(SimpleBB[[#This Row],[customer_code]],'Input  - indicative charges'!$B$13:$B$69,'Input  - indicative charges'!$E$13:$E$69)</f>
        <v>Major Industrial</v>
      </c>
      <c r="K5408" s="70">
        <f t="shared" si="84"/>
        <v>934.83283893223143</v>
      </c>
    </row>
    <row r="5409" spans="1:11" x14ac:dyDescent="0.25">
      <c r="A5409" s="65">
        <v>44501</v>
      </c>
      <c r="B5409" s="66" t="s">
        <v>143</v>
      </c>
      <c r="C5409" s="66" t="s">
        <v>137</v>
      </c>
      <c r="D5409" s="67">
        <v>989923.67</v>
      </c>
      <c r="E5409" s="66">
        <v>1.2881</v>
      </c>
      <c r="F5409" s="67">
        <v>1275120.6793269999</v>
      </c>
      <c r="G5409" s="66" t="s">
        <v>84</v>
      </c>
      <c r="H5409" s="68">
        <v>5.2165790408338603E-6</v>
      </c>
      <c r="I5409" s="87">
        <v>6.6517678103110596</v>
      </c>
      <c r="J5409" s="69" t="str">
        <f>_xlfn.XLOOKUP(SimpleBB[[#This Row],[customer_code]],'Input  - indicative charges'!$B$13:$B$69,'Input  - indicative charges'!$E$13:$E$69)</f>
        <v>Major Industrial</v>
      </c>
      <c r="K5409" s="70">
        <f t="shared" si="84"/>
        <v>6.1492502984728361</v>
      </c>
    </row>
    <row r="5410" spans="1:11" x14ac:dyDescent="0.25">
      <c r="A5410" s="65">
        <v>44501</v>
      </c>
      <c r="B5410" s="66" t="s">
        <v>143</v>
      </c>
      <c r="C5410" s="66" t="s">
        <v>137</v>
      </c>
      <c r="D5410" s="67">
        <v>989923.67</v>
      </c>
      <c r="E5410" s="66">
        <v>1.2881</v>
      </c>
      <c r="F5410" s="67">
        <v>1275120.6793269999</v>
      </c>
      <c r="G5410" s="66" t="s">
        <v>86</v>
      </c>
      <c r="H5410" s="68">
        <v>2.0778461552327101E-6</v>
      </c>
      <c r="I5410" s="87">
        <v>2.64950460099733</v>
      </c>
      <c r="J5410" s="69" t="str">
        <f>_xlfn.XLOOKUP(SimpleBB[[#This Row],[customer_code]],'Input  - indicative charges'!$B$13:$B$69,'Input  - indicative charges'!$E$13:$E$69)</f>
        <v>North Island generation</v>
      </c>
      <c r="K5410" s="70">
        <f t="shared" si="84"/>
        <v>2.4493439072290908</v>
      </c>
    </row>
    <row r="5411" spans="1:11" x14ac:dyDescent="0.25">
      <c r="A5411" s="65">
        <v>44501</v>
      </c>
      <c r="B5411" s="66" t="s">
        <v>143</v>
      </c>
      <c r="C5411" s="66" t="s">
        <v>137</v>
      </c>
      <c r="D5411" s="67">
        <v>989923.67</v>
      </c>
      <c r="E5411" s="66">
        <v>1.2881</v>
      </c>
      <c r="F5411" s="67">
        <v>1275120.6793269999</v>
      </c>
      <c r="G5411" s="66" t="s">
        <v>88</v>
      </c>
      <c r="H5411" s="68">
        <v>8.4115103663943102E-5</v>
      </c>
      <c r="I5411" s="87">
        <v>107.256908125628</v>
      </c>
      <c r="J5411" s="69" t="str">
        <f>_xlfn.XLOOKUP(SimpleBB[[#This Row],[customer_code]],'Input  - indicative charges'!$B$13:$B$69,'Input  - indicative charges'!$E$13:$E$69)</f>
        <v>North Island generation</v>
      </c>
      <c r="K5411" s="70">
        <f t="shared" si="84"/>
        <v>99.154028389627257</v>
      </c>
    </row>
    <row r="5412" spans="1:11" x14ac:dyDescent="0.25">
      <c r="A5412" s="65">
        <v>44501</v>
      </c>
      <c r="B5412" s="66" t="s">
        <v>143</v>
      </c>
      <c r="C5412" s="66" t="s">
        <v>137</v>
      </c>
      <c r="D5412" s="67">
        <v>989923.67</v>
      </c>
      <c r="E5412" s="66">
        <v>1.2881</v>
      </c>
      <c r="F5412" s="67">
        <v>1275120.6793269999</v>
      </c>
      <c r="G5412" s="66" t="s">
        <v>90</v>
      </c>
      <c r="H5412" s="68">
        <v>8.6946835979807499E-3</v>
      </c>
      <c r="I5412" s="87">
        <v>11086.7708559905</v>
      </c>
      <c r="J5412" s="69" t="str">
        <f>_xlfn.XLOOKUP(SimpleBB[[#This Row],[customer_code]],'Input  - indicative charges'!$B$13:$B$69,'Input  - indicative charges'!$E$13:$E$69)</f>
        <v>Upper South Island distributor</v>
      </c>
      <c r="K5412" s="70">
        <f t="shared" si="84"/>
        <v>10249.204563277053</v>
      </c>
    </row>
    <row r="5413" spans="1:11" x14ac:dyDescent="0.25">
      <c r="A5413" s="65">
        <v>44501</v>
      </c>
      <c r="B5413" s="66" t="s">
        <v>143</v>
      </c>
      <c r="C5413" s="66" t="s">
        <v>137</v>
      </c>
      <c r="D5413" s="67">
        <v>989923.67</v>
      </c>
      <c r="E5413" s="66">
        <v>1.2881</v>
      </c>
      <c r="F5413" s="67">
        <v>1275120.6793269999</v>
      </c>
      <c r="G5413" s="66" t="s">
        <v>92</v>
      </c>
      <c r="H5413" s="68">
        <v>1.2511791546000099E-6</v>
      </c>
      <c r="I5413" s="87">
        <v>1.5954044135733501</v>
      </c>
      <c r="J5413" s="69" t="str">
        <f>_xlfn.XLOOKUP(SimpleBB[[#This Row],[customer_code]],'Input  - indicative charges'!$B$13:$B$69,'Input  - indicative charges'!$E$13:$E$69)</f>
        <v>North Island generation</v>
      </c>
      <c r="K5413" s="70">
        <f t="shared" si="84"/>
        <v>1.4748772576131197</v>
      </c>
    </row>
    <row r="5414" spans="1:11" x14ac:dyDescent="0.25">
      <c r="A5414" s="65">
        <v>44501</v>
      </c>
      <c r="B5414" s="66" t="s">
        <v>143</v>
      </c>
      <c r="C5414" s="66" t="s">
        <v>137</v>
      </c>
      <c r="D5414" s="67">
        <v>989923.67</v>
      </c>
      <c r="E5414" s="66">
        <v>1.2881</v>
      </c>
      <c r="F5414" s="67">
        <v>1275120.6793269999</v>
      </c>
      <c r="G5414" s="66" t="s">
        <v>94</v>
      </c>
      <c r="H5414" s="68">
        <v>7.8088285838620302E-6</v>
      </c>
      <c r="I5414" s="87">
        <v>9.9571988086022394</v>
      </c>
      <c r="J5414" s="69" t="str">
        <f>_xlfn.XLOOKUP(SimpleBB[[#This Row],[customer_code]],'Input  - indicative charges'!$B$13:$B$69,'Input  - indicative charges'!$E$13:$E$69)</f>
        <v>North Island generation</v>
      </c>
      <c r="K5414" s="70">
        <f t="shared" si="84"/>
        <v>9.2049676855583744</v>
      </c>
    </row>
    <row r="5415" spans="1:11" x14ac:dyDescent="0.25">
      <c r="A5415" s="65">
        <v>44501</v>
      </c>
      <c r="B5415" s="66" t="s">
        <v>143</v>
      </c>
      <c r="C5415" s="66" t="s">
        <v>137</v>
      </c>
      <c r="D5415" s="67">
        <v>989923.67</v>
      </c>
      <c r="E5415" s="66">
        <v>1.2881</v>
      </c>
      <c r="F5415" s="67">
        <v>1275120.6793269999</v>
      </c>
      <c r="G5415" s="66" t="s">
        <v>96</v>
      </c>
      <c r="H5415" s="68">
        <v>3.4560113778816398E-4</v>
      </c>
      <c r="I5415" s="87">
        <v>440.68315759262902</v>
      </c>
      <c r="J5415" s="69" t="str">
        <f>_xlfn.XLOOKUP(SimpleBB[[#This Row],[customer_code]],'Input  - indicative charges'!$B$13:$B$69,'Input  - indicative charges'!$E$13:$E$69)</f>
        <v>Upper North Island distributor</v>
      </c>
      <c r="K5415" s="70">
        <f t="shared" si="84"/>
        <v>407.39110498682646</v>
      </c>
    </row>
    <row r="5416" spans="1:11" x14ac:dyDescent="0.25">
      <c r="A5416" s="65">
        <v>44501</v>
      </c>
      <c r="B5416" s="66" t="s">
        <v>143</v>
      </c>
      <c r="C5416" s="66" t="s">
        <v>137</v>
      </c>
      <c r="D5416" s="67">
        <v>989923.67</v>
      </c>
      <c r="E5416" s="66">
        <v>1.2881</v>
      </c>
      <c r="F5416" s="67">
        <v>1275120.6793269999</v>
      </c>
      <c r="G5416" s="66" t="s">
        <v>98</v>
      </c>
      <c r="H5416" s="68">
        <v>1.01116899720995E-4</v>
      </c>
      <c r="I5416" s="87">
        <v>128.93624986367601</v>
      </c>
      <c r="J5416" s="69" t="str">
        <f>_xlfn.XLOOKUP(SimpleBB[[#This Row],[customer_code]],'Input  - indicative charges'!$B$13:$B$69,'Input  - indicative charges'!$E$13:$E$69)</f>
        <v>Major Industrial</v>
      </c>
      <c r="K5416" s="70">
        <f t="shared" si="84"/>
        <v>119.19557260088742</v>
      </c>
    </row>
    <row r="5417" spans="1:11" x14ac:dyDescent="0.25">
      <c r="A5417" s="65">
        <v>44501</v>
      </c>
      <c r="B5417" s="66" t="s">
        <v>143</v>
      </c>
      <c r="C5417" s="66" t="s">
        <v>137</v>
      </c>
      <c r="D5417" s="67">
        <v>989923.67</v>
      </c>
      <c r="E5417" s="66">
        <v>1.2881</v>
      </c>
      <c r="F5417" s="67">
        <v>1275120.6793269999</v>
      </c>
      <c r="G5417" s="66" t="s">
        <v>100</v>
      </c>
      <c r="H5417" s="68">
        <v>2.2648120363980901E-4</v>
      </c>
      <c r="I5417" s="87">
        <v>288.79086623999098</v>
      </c>
      <c r="J5417" s="69" t="str">
        <f>_xlfn.XLOOKUP(SimpleBB[[#This Row],[customer_code]],'Input  - indicative charges'!$B$13:$B$69,'Input  - indicative charges'!$E$13:$E$69)</f>
        <v>North Island generation</v>
      </c>
      <c r="K5417" s="70">
        <f t="shared" si="84"/>
        <v>266.97373857062649</v>
      </c>
    </row>
    <row r="5418" spans="1:11" x14ac:dyDescent="0.25">
      <c r="A5418" s="65">
        <v>44501</v>
      </c>
      <c r="B5418" s="66" t="s">
        <v>143</v>
      </c>
      <c r="C5418" s="66" t="s">
        <v>137</v>
      </c>
      <c r="D5418" s="67">
        <v>989923.67</v>
      </c>
      <c r="E5418" s="66">
        <v>1.2881</v>
      </c>
      <c r="F5418" s="67">
        <v>1275120.6793269999</v>
      </c>
      <c r="G5418" s="66" t="s">
        <v>102</v>
      </c>
      <c r="H5418" s="68">
        <v>4.4712984573401504E-3</v>
      </c>
      <c r="I5418" s="87">
        <v>5701.4451263973497</v>
      </c>
      <c r="J5418" s="69" t="str">
        <f>_xlfn.XLOOKUP(SimpleBB[[#This Row],[customer_code]],'Input  - indicative charges'!$B$13:$B$69,'Input  - indicative charges'!$E$13:$E$69)</f>
        <v>Lower North Island distributor</v>
      </c>
      <c r="K5418" s="70">
        <f t="shared" si="84"/>
        <v>5270.7211293332693</v>
      </c>
    </row>
    <row r="5419" spans="1:11" x14ac:dyDescent="0.25">
      <c r="A5419" s="65">
        <v>44501</v>
      </c>
      <c r="B5419" s="66" t="s">
        <v>143</v>
      </c>
      <c r="C5419" s="66" t="s">
        <v>137</v>
      </c>
      <c r="D5419" s="67">
        <v>989923.67</v>
      </c>
      <c r="E5419" s="66">
        <v>1.2881</v>
      </c>
      <c r="F5419" s="67">
        <v>1275120.6793269999</v>
      </c>
      <c r="G5419" s="66" t="s">
        <v>104</v>
      </c>
      <c r="H5419" s="68">
        <v>1.88643303135426E-3</v>
      </c>
      <c r="I5419" s="87">
        <v>2405.42976844534</v>
      </c>
      <c r="J5419" s="69" t="str">
        <f>_xlfn.XLOOKUP(SimpleBB[[#This Row],[customer_code]],'Input  - indicative charges'!$B$13:$B$69,'Input  - indicative charges'!$E$13:$E$69)</f>
        <v>Lower North Island distributor</v>
      </c>
      <c r="K5419" s="70">
        <f t="shared" si="84"/>
        <v>2223.7080642891901</v>
      </c>
    </row>
    <row r="5420" spans="1:11" x14ac:dyDescent="0.25">
      <c r="A5420" s="65">
        <v>44501</v>
      </c>
      <c r="B5420" s="66" t="s">
        <v>143</v>
      </c>
      <c r="C5420" s="66" t="s">
        <v>137</v>
      </c>
      <c r="D5420" s="67">
        <v>989923.67</v>
      </c>
      <c r="E5420" s="66">
        <v>1.2881</v>
      </c>
      <c r="F5420" s="67">
        <v>1275120.6793269999</v>
      </c>
      <c r="G5420" s="66" t="s">
        <v>106</v>
      </c>
      <c r="H5420" s="68">
        <v>2.0922651877537401E-2</v>
      </c>
      <c r="I5420" s="87">
        <v>26678.9060754079</v>
      </c>
      <c r="J5420" s="69" t="str">
        <f>_xlfn.XLOOKUP(SimpleBB[[#This Row],[customer_code]],'Input  - indicative charges'!$B$13:$B$69,'Input  - indicative charges'!$E$13:$E$69)</f>
        <v>Upper North Island distributor</v>
      </c>
      <c r="K5420" s="70">
        <f t="shared" si="84"/>
        <v>24663.409160618161</v>
      </c>
    </row>
    <row r="5421" spans="1:11" x14ac:dyDescent="0.25">
      <c r="A5421" s="65">
        <v>44501</v>
      </c>
      <c r="B5421" s="66" t="s">
        <v>143</v>
      </c>
      <c r="C5421" s="66" t="s">
        <v>137</v>
      </c>
      <c r="D5421" s="67">
        <v>989923.67</v>
      </c>
      <c r="E5421" s="66">
        <v>1.2881</v>
      </c>
      <c r="F5421" s="67">
        <v>1275120.6793269999</v>
      </c>
      <c r="G5421" s="66" t="s">
        <v>108</v>
      </c>
      <c r="H5421" s="68">
        <v>5.6181573329040801E-4</v>
      </c>
      <c r="I5421" s="87">
        <v>716.38285948986197</v>
      </c>
      <c r="J5421" s="69" t="str">
        <f>_xlfn.XLOOKUP(SimpleBB[[#This Row],[customer_code]],'Input  - indicative charges'!$B$13:$B$69,'Input  - indicative charges'!$E$13:$E$69)</f>
        <v>Lower North Island distributor</v>
      </c>
      <c r="K5421" s="70">
        <f t="shared" si="84"/>
        <v>662.26267034009027</v>
      </c>
    </row>
    <row r="5422" spans="1:11" x14ac:dyDescent="0.25">
      <c r="A5422" s="65">
        <v>44501</v>
      </c>
      <c r="B5422" s="66" t="s">
        <v>143</v>
      </c>
      <c r="C5422" s="66" t="s">
        <v>137</v>
      </c>
      <c r="D5422" s="67">
        <v>989923.67</v>
      </c>
      <c r="E5422" s="66">
        <v>1.2881</v>
      </c>
      <c r="F5422" s="67">
        <v>1275120.6793269999</v>
      </c>
      <c r="G5422" s="66" t="s">
        <v>110</v>
      </c>
      <c r="H5422" s="68">
        <v>3.7204543527369701E-3</v>
      </c>
      <c r="I5422" s="87">
        <v>4744.0282816670697</v>
      </c>
      <c r="J5422" s="69" t="str">
        <f>_xlfn.XLOOKUP(SimpleBB[[#This Row],[customer_code]],'Input  - indicative charges'!$B$13:$B$69,'Input  - indicative charges'!$E$13:$E$69)</f>
        <v>Lower South Island distributor</v>
      </c>
      <c r="K5422" s="70">
        <f t="shared" si="84"/>
        <v>4385.6337381145913</v>
      </c>
    </row>
    <row r="5423" spans="1:11" x14ac:dyDescent="0.25">
      <c r="A5423" s="65">
        <v>44501</v>
      </c>
      <c r="B5423" s="66" t="s">
        <v>143</v>
      </c>
      <c r="C5423" s="66" t="s">
        <v>137</v>
      </c>
      <c r="D5423" s="67">
        <v>989923.67</v>
      </c>
      <c r="E5423" s="66">
        <v>1.2881</v>
      </c>
      <c r="F5423" s="67">
        <v>1275120.6793269999</v>
      </c>
      <c r="G5423" s="66" t="s">
        <v>112</v>
      </c>
      <c r="H5423" s="68">
        <v>6.9486389983257295E-5</v>
      </c>
      <c r="I5423" s="87">
        <v>88.603532799431903</v>
      </c>
      <c r="J5423" s="69" t="str">
        <f>_xlfn.XLOOKUP(SimpleBB[[#This Row],[customer_code]],'Input  - indicative charges'!$B$13:$B$69,'Input  - indicative charges'!$E$13:$E$69)</f>
        <v>North Island generation</v>
      </c>
      <c r="K5423" s="70">
        <f t="shared" si="84"/>
        <v>81.909849539257365</v>
      </c>
    </row>
    <row r="5424" spans="1:11" x14ac:dyDescent="0.25">
      <c r="A5424" s="65">
        <v>44501</v>
      </c>
      <c r="B5424" s="66" t="s">
        <v>143</v>
      </c>
      <c r="C5424" s="66" t="s">
        <v>137</v>
      </c>
      <c r="D5424" s="67">
        <v>989923.67</v>
      </c>
      <c r="E5424" s="66">
        <v>1.2881</v>
      </c>
      <c r="F5424" s="67">
        <v>1275120.6793269999</v>
      </c>
      <c r="G5424" s="66" t="s">
        <v>114</v>
      </c>
      <c r="H5424" s="68">
        <v>2.24320834141793E-3</v>
      </c>
      <c r="I5424" s="87">
        <v>2860.3613441808202</v>
      </c>
      <c r="J5424" s="69" t="str">
        <f>_xlfn.XLOOKUP(SimpleBB[[#This Row],[customer_code]],'Input  - indicative charges'!$B$13:$B$69,'Input  - indicative charges'!$E$13:$E$69)</f>
        <v>Lower North Island distributor</v>
      </c>
      <c r="K5424" s="70">
        <f t="shared" si="84"/>
        <v>2644.2711698653752</v>
      </c>
    </row>
    <row r="5425" spans="1:11" x14ac:dyDescent="0.25">
      <c r="A5425" s="65">
        <v>44501</v>
      </c>
      <c r="B5425" s="66" t="s">
        <v>143</v>
      </c>
      <c r="C5425" s="66" t="s">
        <v>137</v>
      </c>
      <c r="D5425" s="67">
        <v>989923.67</v>
      </c>
      <c r="E5425" s="66">
        <v>1.2881</v>
      </c>
      <c r="F5425" s="67">
        <v>1275120.6793269999</v>
      </c>
      <c r="G5425" s="66" t="s">
        <v>116</v>
      </c>
      <c r="H5425" s="68">
        <v>5.5229435287600299E-4</v>
      </c>
      <c r="I5425" s="87">
        <v>704.24195042771601</v>
      </c>
      <c r="J5425" s="69" t="str">
        <f>_xlfn.XLOOKUP(SimpleBB[[#This Row],[customer_code]],'Input  - indicative charges'!$B$13:$B$69,'Input  - indicative charges'!$E$13:$E$69)</f>
        <v>Major Industrial</v>
      </c>
      <c r="K5425" s="70">
        <f t="shared" si="84"/>
        <v>651.03896398064637</v>
      </c>
    </row>
    <row r="5426" spans="1:11" x14ac:dyDescent="0.25">
      <c r="A5426" s="65">
        <v>44501</v>
      </c>
      <c r="B5426" s="66" t="s">
        <v>143</v>
      </c>
      <c r="C5426" s="66" t="s">
        <v>137</v>
      </c>
      <c r="D5426" s="67">
        <v>989923.67</v>
      </c>
      <c r="E5426" s="66">
        <v>1.2881</v>
      </c>
      <c r="F5426" s="67">
        <v>1275120.6793269999</v>
      </c>
      <c r="G5426" s="66" t="s">
        <v>118</v>
      </c>
      <c r="H5426" s="68">
        <v>1.58074857989902E-3</v>
      </c>
      <c r="I5426" s="87">
        <v>2015.64520304603</v>
      </c>
      <c r="J5426" s="69" t="str">
        <f>_xlfn.XLOOKUP(SimpleBB[[#This Row],[customer_code]],'Input  - indicative charges'!$B$13:$B$69,'Input  - indicative charges'!$E$13:$E$69)</f>
        <v>Upper South Island distributor</v>
      </c>
      <c r="K5426" s="70">
        <f t="shared" si="84"/>
        <v>1863.3703430286332</v>
      </c>
    </row>
    <row r="5427" spans="1:11" x14ac:dyDescent="0.25">
      <c r="A5427" s="65">
        <v>44501</v>
      </c>
      <c r="B5427" s="66" t="s">
        <v>143</v>
      </c>
      <c r="C5427" s="66" t="s">
        <v>137</v>
      </c>
      <c r="D5427" s="67">
        <v>989923.67</v>
      </c>
      <c r="E5427" s="66">
        <v>1.2881</v>
      </c>
      <c r="F5427" s="67">
        <v>1275120.6793269999</v>
      </c>
      <c r="G5427" s="66" t="s">
        <v>120</v>
      </c>
      <c r="H5427" s="68">
        <v>3.6741156111456198E-4</v>
      </c>
      <c r="I5427" s="87">
        <v>468.494079400994</v>
      </c>
      <c r="J5427" s="69" t="str">
        <f>_xlfn.XLOOKUP(SimpleBB[[#This Row],[customer_code]],'Input  - indicative charges'!$B$13:$B$69,'Input  - indicative charges'!$E$13:$E$69)</f>
        <v>Lower North Island distributor</v>
      </c>
      <c r="K5427" s="70">
        <f t="shared" si="84"/>
        <v>433.10101009893771</v>
      </c>
    </row>
    <row r="5428" spans="1:11" x14ac:dyDescent="0.25">
      <c r="A5428" s="65">
        <v>44501</v>
      </c>
      <c r="B5428" s="66" t="s">
        <v>143</v>
      </c>
      <c r="C5428" s="66" t="s">
        <v>137</v>
      </c>
      <c r="D5428" s="67">
        <v>989923.67</v>
      </c>
      <c r="E5428" s="66">
        <v>1.2881</v>
      </c>
      <c r="F5428" s="67">
        <v>1275120.6793269999</v>
      </c>
      <c r="G5428" s="66" t="s">
        <v>241</v>
      </c>
      <c r="H5428" s="68">
        <v>1.6355433534657899E-5</v>
      </c>
      <c r="I5428" s="87">
        <v>20.8551515194006</v>
      </c>
      <c r="J5428" s="69" t="str">
        <f>_xlfn.XLOOKUP(SimpleBB[[#This Row],[customer_code]],'Input  - indicative charges'!$B$13:$B$69,'Input  - indicative charges'!$E$13:$E$69)</f>
        <v>North Island generation</v>
      </c>
      <c r="K5428" s="70">
        <f t="shared" si="84"/>
        <v>19.279618646125481</v>
      </c>
    </row>
    <row r="5429" spans="1:11" x14ac:dyDescent="0.25">
      <c r="A5429" s="65">
        <v>44531</v>
      </c>
      <c r="B5429" s="66" t="s">
        <v>143</v>
      </c>
      <c r="C5429" s="66" t="s">
        <v>137</v>
      </c>
      <c r="D5429" s="67">
        <v>1183848.72</v>
      </c>
      <c r="E5429" s="66">
        <v>1.2383</v>
      </c>
      <c r="F5429" s="67">
        <v>1465959.8699759999</v>
      </c>
      <c r="G5429" s="66" t="s">
        <v>8</v>
      </c>
      <c r="H5429" s="68">
        <v>9.2188621126246002E-3</v>
      </c>
      <c r="I5429" s="87">
        <v>13514.4819039498</v>
      </c>
      <c r="J5429" s="69" t="str">
        <f>_xlfn.XLOOKUP(SimpleBB[[#This Row],[customer_code]],'Input  - indicative charges'!$B$13:$B$69,'Input  - indicative charges'!$E$13:$E$69)</f>
        <v>Lower South Island distributor</v>
      </c>
      <c r="K5429" s="70">
        <f t="shared" si="84"/>
        <v>12493.510635285211</v>
      </c>
    </row>
    <row r="5430" spans="1:11" x14ac:dyDescent="0.25">
      <c r="A5430" s="65">
        <v>44531</v>
      </c>
      <c r="B5430" s="66" t="s">
        <v>143</v>
      </c>
      <c r="C5430" s="66" t="s">
        <v>137</v>
      </c>
      <c r="D5430" s="67">
        <v>1183848.72</v>
      </c>
      <c r="E5430" s="66">
        <v>1.2383</v>
      </c>
      <c r="F5430" s="67">
        <v>1465959.8699759999</v>
      </c>
      <c r="G5430" s="66" t="s">
        <v>10</v>
      </c>
      <c r="H5430" s="68">
        <v>4.2758953460536597E-4</v>
      </c>
      <c r="I5430" s="87">
        <v>626.82909855317996</v>
      </c>
      <c r="J5430" s="69" t="str">
        <f>_xlfn.XLOOKUP(SimpleBB[[#This Row],[customer_code]],'Input  - indicative charges'!$B$13:$B$69,'Input  - indicative charges'!$E$13:$E$69)</f>
        <v>Upper South Island distributor</v>
      </c>
      <c r="K5430" s="70">
        <f t="shared" si="84"/>
        <v>579.47437903569119</v>
      </c>
    </row>
    <row r="5431" spans="1:11" x14ac:dyDescent="0.25">
      <c r="A5431" s="65">
        <v>44531</v>
      </c>
      <c r="B5431" s="66" t="s">
        <v>143</v>
      </c>
      <c r="C5431" s="66" t="s">
        <v>137</v>
      </c>
      <c r="D5431" s="67">
        <v>1183848.72</v>
      </c>
      <c r="E5431" s="66">
        <v>1.2383</v>
      </c>
      <c r="F5431" s="67">
        <v>1465959.8699759999</v>
      </c>
      <c r="G5431" s="66" t="s">
        <v>12</v>
      </c>
      <c r="H5431" s="68">
        <v>1.2243052350301701E-4</v>
      </c>
      <c r="I5431" s="87">
        <v>179.478234315577</v>
      </c>
      <c r="J5431" s="69" t="str">
        <f>_xlfn.XLOOKUP(SimpleBB[[#This Row],[customer_code]],'Input  - indicative charges'!$B$13:$B$69,'Input  - indicative charges'!$E$13:$E$69)</f>
        <v>Lower North Island distributor</v>
      </c>
      <c r="K5431" s="70">
        <f t="shared" si="84"/>
        <v>165.91928903826675</v>
      </c>
    </row>
    <row r="5432" spans="1:11" x14ac:dyDescent="0.25">
      <c r="A5432" s="65">
        <v>44531</v>
      </c>
      <c r="B5432" s="66" t="s">
        <v>143</v>
      </c>
      <c r="C5432" s="66" t="s">
        <v>137</v>
      </c>
      <c r="D5432" s="67">
        <v>1183848.72</v>
      </c>
      <c r="E5432" s="66">
        <v>1.2383</v>
      </c>
      <c r="F5432" s="67">
        <v>1465959.8699759999</v>
      </c>
      <c r="G5432" s="66" t="s">
        <v>14</v>
      </c>
      <c r="H5432" s="68">
        <v>9.2459343875640298E-4</v>
      </c>
      <c r="I5432" s="87">
        <v>1355.4168772599901</v>
      </c>
      <c r="J5432" s="69" t="str">
        <f>_xlfn.XLOOKUP(SimpleBB[[#This Row],[customer_code]],'Input  - indicative charges'!$B$13:$B$69,'Input  - indicative charges'!$E$13:$E$69)</f>
        <v>Upper North Island distributor</v>
      </c>
      <c r="K5432" s="70">
        <f t="shared" si="84"/>
        <v>1253.0199301494183</v>
      </c>
    </row>
    <row r="5433" spans="1:11" x14ac:dyDescent="0.25">
      <c r="A5433" s="65">
        <v>44531</v>
      </c>
      <c r="B5433" s="66" t="s">
        <v>143</v>
      </c>
      <c r="C5433" s="66" t="s">
        <v>137</v>
      </c>
      <c r="D5433" s="67">
        <v>1183848.72</v>
      </c>
      <c r="E5433" s="66">
        <v>1.2383</v>
      </c>
      <c r="F5433" s="67">
        <v>1465959.8699759999</v>
      </c>
      <c r="G5433" s="66" t="s">
        <v>16</v>
      </c>
      <c r="H5433" s="68">
        <v>0.10634509394297501</v>
      </c>
      <c r="I5433" s="87">
        <v>155897.64008922901</v>
      </c>
      <c r="J5433" s="69" t="str">
        <f>_xlfn.XLOOKUP(SimpleBB[[#This Row],[customer_code]],'Input  - indicative charges'!$B$13:$B$69,'Input  - indicative charges'!$E$13:$E$69)</f>
        <v>South Island generation</v>
      </c>
      <c r="K5433" s="70">
        <f t="shared" si="84"/>
        <v>144120.12523405749</v>
      </c>
    </row>
    <row r="5434" spans="1:11" x14ac:dyDescent="0.25">
      <c r="A5434" s="65">
        <v>44531</v>
      </c>
      <c r="B5434" s="66" t="s">
        <v>143</v>
      </c>
      <c r="C5434" s="66" t="s">
        <v>137</v>
      </c>
      <c r="D5434" s="67">
        <v>1183848.72</v>
      </c>
      <c r="E5434" s="66">
        <v>1.2383</v>
      </c>
      <c r="F5434" s="67">
        <v>1465959.8699759999</v>
      </c>
      <c r="G5434" s="66" t="s">
        <v>19</v>
      </c>
      <c r="H5434" s="68">
        <v>5.9308824454250002E-2</v>
      </c>
      <c r="I5434" s="87">
        <v>86944.356585381698</v>
      </c>
      <c r="J5434" s="69" t="str">
        <f>_xlfn.XLOOKUP(SimpleBB[[#This Row],[customer_code]],'Input  - indicative charges'!$B$13:$B$69,'Input  - indicative charges'!$E$13:$E$69)</f>
        <v>Lower South Island distributor</v>
      </c>
      <c r="K5434" s="70">
        <f t="shared" si="84"/>
        <v>80376.018214951095</v>
      </c>
    </row>
    <row r="5435" spans="1:11" x14ac:dyDescent="0.25">
      <c r="A5435" s="65">
        <v>44531</v>
      </c>
      <c r="B5435" s="66" t="s">
        <v>143</v>
      </c>
      <c r="C5435" s="66" t="s">
        <v>137</v>
      </c>
      <c r="D5435" s="67">
        <v>1183848.72</v>
      </c>
      <c r="E5435" s="66">
        <v>1.2383</v>
      </c>
      <c r="F5435" s="67">
        <v>1465959.8699759999</v>
      </c>
      <c r="G5435" s="66" t="s">
        <v>21</v>
      </c>
      <c r="H5435" s="68">
        <v>6.8596460158660199E-3</v>
      </c>
      <c r="I5435" s="87">
        <v>10055.965781500299</v>
      </c>
      <c r="J5435" s="69" t="str">
        <f>_xlfn.XLOOKUP(SimpleBB[[#This Row],[customer_code]],'Input  - indicative charges'!$B$13:$B$69,'Input  - indicative charges'!$E$13:$E$69)</f>
        <v>Upper South Island distributor</v>
      </c>
      <c r="K5435" s="70">
        <f t="shared" si="84"/>
        <v>9296.273163273816</v>
      </c>
    </row>
    <row r="5436" spans="1:11" x14ac:dyDescent="0.25">
      <c r="A5436" s="65">
        <v>44531</v>
      </c>
      <c r="B5436" s="66" t="s">
        <v>143</v>
      </c>
      <c r="C5436" s="66" t="s">
        <v>137</v>
      </c>
      <c r="D5436" s="67">
        <v>1183848.72</v>
      </c>
      <c r="E5436" s="66">
        <v>1.2383</v>
      </c>
      <c r="F5436" s="67">
        <v>1465959.8699759999</v>
      </c>
      <c r="G5436" s="66" t="s">
        <v>23</v>
      </c>
      <c r="H5436" s="68">
        <v>3.8892456609575601E-4</v>
      </c>
      <c r="I5436" s="87">
        <v>570.14780634420595</v>
      </c>
      <c r="J5436" s="69" t="str">
        <f>_xlfn.XLOOKUP(SimpleBB[[#This Row],[customer_code]],'Input  - indicative charges'!$B$13:$B$69,'Input  - indicative charges'!$E$13:$E$69)</f>
        <v>Lower North Island distributor</v>
      </c>
      <c r="K5436" s="70">
        <f t="shared" si="84"/>
        <v>527.07515781008431</v>
      </c>
    </row>
    <row r="5437" spans="1:11" x14ac:dyDescent="0.25">
      <c r="A5437" s="65">
        <v>44531</v>
      </c>
      <c r="B5437" s="66" t="s">
        <v>143</v>
      </c>
      <c r="C5437" s="66" t="s">
        <v>137</v>
      </c>
      <c r="D5437" s="67">
        <v>1183848.72</v>
      </c>
      <c r="E5437" s="66">
        <v>1.2383</v>
      </c>
      <c r="F5437" s="67">
        <v>1465959.8699759999</v>
      </c>
      <c r="G5437" s="66" t="s">
        <v>25</v>
      </c>
      <c r="H5437" s="68">
        <v>3.1851336716087601E-3</v>
      </c>
      <c r="I5437" s="87">
        <v>4669.2781430877603</v>
      </c>
      <c r="J5437" s="69" t="str">
        <f>_xlfn.XLOOKUP(SimpleBB[[#This Row],[customer_code]],'Input  - indicative charges'!$B$13:$B$69,'Input  - indicative charges'!$E$13:$E$69)</f>
        <v>North Island generation</v>
      </c>
      <c r="K5437" s="70">
        <f t="shared" si="84"/>
        <v>4316.5307079010026</v>
      </c>
    </row>
    <row r="5438" spans="1:11" x14ac:dyDescent="0.25">
      <c r="A5438" s="65">
        <v>44531</v>
      </c>
      <c r="B5438" s="66" t="s">
        <v>143</v>
      </c>
      <c r="C5438" s="66" t="s">
        <v>137</v>
      </c>
      <c r="D5438" s="67">
        <v>1183848.72</v>
      </c>
      <c r="E5438" s="66">
        <v>1.2383</v>
      </c>
      <c r="F5438" s="67">
        <v>1465959.8699759999</v>
      </c>
      <c r="G5438" s="66" t="s">
        <v>27</v>
      </c>
      <c r="H5438" s="68">
        <v>7.0825069321550096E-4</v>
      </c>
      <c r="I5438" s="87">
        <v>1038.2670941366</v>
      </c>
      <c r="J5438" s="69" t="str">
        <f>_xlfn.XLOOKUP(SimpleBB[[#This Row],[customer_code]],'Input  - indicative charges'!$B$13:$B$69,'Input  - indicative charges'!$E$13:$E$69)</f>
        <v>Lower North Island distributor</v>
      </c>
      <c r="K5438" s="70">
        <f t="shared" si="84"/>
        <v>959.82969047974746</v>
      </c>
    </row>
    <row r="5439" spans="1:11" x14ac:dyDescent="0.25">
      <c r="A5439" s="65">
        <v>44531</v>
      </c>
      <c r="B5439" s="66" t="s">
        <v>143</v>
      </c>
      <c r="C5439" s="66" t="s">
        <v>137</v>
      </c>
      <c r="D5439" s="67">
        <v>1183848.72</v>
      </c>
      <c r="E5439" s="66">
        <v>1.2383</v>
      </c>
      <c r="F5439" s="67">
        <v>1465959.8699759999</v>
      </c>
      <c r="G5439" s="66" t="s">
        <v>29</v>
      </c>
      <c r="H5439" s="68">
        <v>7.5426100823735697E-4</v>
      </c>
      <c r="I5439" s="87">
        <v>1105.7163695636</v>
      </c>
      <c r="J5439" s="69" t="str">
        <f>_xlfn.XLOOKUP(SimpleBB[[#This Row],[customer_code]],'Input  - indicative charges'!$B$13:$B$69,'Input  - indicative charges'!$E$13:$E$69)</f>
        <v>Lower North Island distributor</v>
      </c>
      <c r="K5439" s="70">
        <f t="shared" si="84"/>
        <v>1022.1834119082559</v>
      </c>
    </row>
    <row r="5440" spans="1:11" x14ac:dyDescent="0.25">
      <c r="A5440" s="65">
        <v>44531</v>
      </c>
      <c r="B5440" s="66" t="s">
        <v>143</v>
      </c>
      <c r="C5440" s="66" t="s">
        <v>137</v>
      </c>
      <c r="D5440" s="67">
        <v>1183848.72</v>
      </c>
      <c r="E5440" s="66">
        <v>1.2383</v>
      </c>
      <c r="F5440" s="67">
        <v>1465959.8699759999</v>
      </c>
      <c r="G5440" s="66" t="s">
        <v>31</v>
      </c>
      <c r="H5440" s="68">
        <v>1.8414991727260301E-6</v>
      </c>
      <c r="I5440" s="87">
        <v>2.69956388781037</v>
      </c>
      <c r="J5440" s="69" t="str">
        <f>_xlfn.XLOOKUP(SimpleBB[[#This Row],[customer_code]],'Input  - indicative charges'!$B$13:$B$69,'Input  - indicative charges'!$E$13:$E$69)</f>
        <v>Major Industrial</v>
      </c>
      <c r="K5440" s="70">
        <f t="shared" si="84"/>
        <v>2.4956213921255497</v>
      </c>
    </row>
    <row r="5441" spans="1:11" x14ac:dyDescent="0.25">
      <c r="A5441" s="65">
        <v>44531</v>
      </c>
      <c r="B5441" s="66" t="s">
        <v>143</v>
      </c>
      <c r="C5441" s="66" t="s">
        <v>137</v>
      </c>
      <c r="D5441" s="67">
        <v>1183848.72</v>
      </c>
      <c r="E5441" s="66">
        <v>1.2383</v>
      </c>
      <c r="F5441" s="67">
        <v>1465959.8699759999</v>
      </c>
      <c r="G5441" s="66" t="s">
        <v>34</v>
      </c>
      <c r="H5441" s="68">
        <v>6.5537326938050694E-5</v>
      </c>
      <c r="I5441" s="87">
        <v>96.075091276679302</v>
      </c>
      <c r="J5441" s="69" t="str">
        <f>_xlfn.XLOOKUP(SimpleBB[[#This Row],[customer_code]],'Input  - indicative charges'!$B$13:$B$69,'Input  - indicative charges'!$E$13:$E$69)</f>
        <v>Major Industrial</v>
      </c>
      <c r="K5441" s="70">
        <f t="shared" si="84"/>
        <v>88.816958221711857</v>
      </c>
    </row>
    <row r="5442" spans="1:11" x14ac:dyDescent="0.25">
      <c r="A5442" s="65">
        <v>44531</v>
      </c>
      <c r="B5442" s="66" t="s">
        <v>143</v>
      </c>
      <c r="C5442" s="66" t="s">
        <v>137</v>
      </c>
      <c r="D5442" s="67">
        <v>1183848.72</v>
      </c>
      <c r="E5442" s="66">
        <v>1.2383</v>
      </c>
      <c r="F5442" s="67">
        <v>1465959.8699759999</v>
      </c>
      <c r="G5442" s="66" t="s">
        <v>36</v>
      </c>
      <c r="H5442" s="68">
        <v>4.2148728157898998E-3</v>
      </c>
      <c r="I5442" s="87">
        <v>6178.8344050007399</v>
      </c>
      <c r="J5442" s="69" t="str">
        <f>_xlfn.XLOOKUP(SimpleBB[[#This Row],[customer_code]],'Input  - indicative charges'!$B$13:$B$69,'Input  - indicative charges'!$E$13:$E$69)</f>
        <v>Upper South Island distributor</v>
      </c>
      <c r="K5442" s="70">
        <f t="shared" si="84"/>
        <v>5712.0453378224938</v>
      </c>
    </row>
    <row r="5443" spans="1:11" x14ac:dyDescent="0.25">
      <c r="A5443" s="65">
        <v>44531</v>
      </c>
      <c r="B5443" s="66" t="s">
        <v>143</v>
      </c>
      <c r="C5443" s="66" t="s">
        <v>137</v>
      </c>
      <c r="D5443" s="67">
        <v>1183848.72</v>
      </c>
      <c r="E5443" s="66">
        <v>1.2383</v>
      </c>
      <c r="F5443" s="67">
        <v>1465959.8699759999</v>
      </c>
      <c r="G5443" s="66" t="s">
        <v>38</v>
      </c>
      <c r="H5443" s="68">
        <v>2.9087026741960601E-6</v>
      </c>
      <c r="I5443" s="87">
        <v>4.2640413940633</v>
      </c>
      <c r="J5443" s="69" t="str">
        <f>_xlfn.XLOOKUP(SimpleBB[[#This Row],[customer_code]],'Input  - indicative charges'!$B$13:$B$69,'Input  - indicative charges'!$E$13:$E$69)</f>
        <v>North Island generation</v>
      </c>
      <c r="K5443" s="70">
        <f t="shared" si="84"/>
        <v>3.9419081607898314</v>
      </c>
    </row>
    <row r="5444" spans="1:11" x14ac:dyDescent="0.25">
      <c r="A5444" s="65">
        <v>44531</v>
      </c>
      <c r="B5444" s="66" t="s">
        <v>143</v>
      </c>
      <c r="C5444" s="66" t="s">
        <v>137</v>
      </c>
      <c r="D5444" s="67">
        <v>1183848.72</v>
      </c>
      <c r="E5444" s="66">
        <v>1.2383</v>
      </c>
      <c r="F5444" s="67">
        <v>1465959.8699759999</v>
      </c>
      <c r="G5444" s="66" t="s">
        <v>40</v>
      </c>
      <c r="H5444" s="68">
        <v>1.3527106043802099E-6</v>
      </c>
      <c r="I5444" s="87">
        <v>1.98301946171236</v>
      </c>
      <c r="J5444" s="69" t="str">
        <f>_xlfn.XLOOKUP(SimpleBB[[#This Row],[customer_code]],'Input  - indicative charges'!$B$13:$B$69,'Input  - indicative charges'!$E$13:$E$69)</f>
        <v>North Island generation</v>
      </c>
      <c r="K5444" s="70">
        <f t="shared" si="84"/>
        <v>1.8332093609626363</v>
      </c>
    </row>
    <row r="5445" spans="1:11" x14ac:dyDescent="0.25">
      <c r="A5445" s="65">
        <v>44531</v>
      </c>
      <c r="B5445" s="66" t="s">
        <v>143</v>
      </c>
      <c r="C5445" s="66" t="s">
        <v>137</v>
      </c>
      <c r="D5445" s="67">
        <v>1183848.72</v>
      </c>
      <c r="E5445" s="66">
        <v>1.2383</v>
      </c>
      <c r="F5445" s="67">
        <v>1465959.8699759999</v>
      </c>
      <c r="G5445" s="66" t="s">
        <v>42</v>
      </c>
      <c r="H5445" s="68">
        <v>0.26020223558783001</v>
      </c>
      <c r="I5445" s="87">
        <v>381446.03544979898</v>
      </c>
      <c r="J5445" s="69" t="str">
        <f>_xlfn.XLOOKUP(SimpleBB[[#This Row],[customer_code]],'Input  - indicative charges'!$B$13:$B$69,'Input  - indicative charges'!$E$13:$E$69)</f>
        <v>South Island generation</v>
      </c>
      <c r="K5445" s="70">
        <f t="shared" si="84"/>
        <v>352629.1377316232</v>
      </c>
    </row>
    <row r="5446" spans="1:11" x14ac:dyDescent="0.25">
      <c r="A5446" s="65">
        <v>44531</v>
      </c>
      <c r="B5446" s="66" t="s">
        <v>143</v>
      </c>
      <c r="C5446" s="66" t="s">
        <v>137</v>
      </c>
      <c r="D5446" s="67">
        <v>1183848.72</v>
      </c>
      <c r="E5446" s="66">
        <v>1.2383</v>
      </c>
      <c r="F5446" s="67">
        <v>1465959.8699759999</v>
      </c>
      <c r="G5446" s="66" t="s">
        <v>44</v>
      </c>
      <c r="H5446" s="68">
        <v>5.0662587510866702E-5</v>
      </c>
      <c r="I5446" s="87">
        <v>74.2693202000779</v>
      </c>
      <c r="J5446" s="69" t="str">
        <f>_xlfn.XLOOKUP(SimpleBB[[#This Row],[customer_code]],'Input  - indicative charges'!$B$13:$B$69,'Input  - indicative charges'!$E$13:$E$69)</f>
        <v>Major Industrial</v>
      </c>
      <c r="K5446" s="70">
        <f t="shared" si="84"/>
        <v>68.658535960885672</v>
      </c>
    </row>
    <row r="5447" spans="1:11" x14ac:dyDescent="0.25">
      <c r="A5447" s="65">
        <v>44531</v>
      </c>
      <c r="B5447" s="66" t="s">
        <v>143</v>
      </c>
      <c r="C5447" s="66" t="s">
        <v>137</v>
      </c>
      <c r="D5447" s="67">
        <v>1183848.72</v>
      </c>
      <c r="E5447" s="66">
        <v>1.2383</v>
      </c>
      <c r="F5447" s="67">
        <v>1465959.8699759999</v>
      </c>
      <c r="G5447" s="66" t="s">
        <v>46</v>
      </c>
      <c r="H5447" s="68">
        <v>8.0620000437611403E-3</v>
      </c>
      <c r="I5447" s="87">
        <v>11818.568535898499</v>
      </c>
      <c r="J5447" s="69" t="str">
        <f>_xlfn.XLOOKUP(SimpleBB[[#This Row],[customer_code]],'Input  - indicative charges'!$B$13:$B$69,'Input  - indicative charges'!$E$13:$E$69)</f>
        <v>Upper South Island distributor</v>
      </c>
      <c r="K5447" s="70">
        <f t="shared" si="84"/>
        <v>10925.717518918773</v>
      </c>
    </row>
    <row r="5448" spans="1:11" x14ac:dyDescent="0.25">
      <c r="A5448" s="65">
        <v>44531</v>
      </c>
      <c r="B5448" s="66" t="s">
        <v>143</v>
      </c>
      <c r="C5448" s="66" t="s">
        <v>137</v>
      </c>
      <c r="D5448" s="67">
        <v>1183848.72</v>
      </c>
      <c r="E5448" s="66">
        <v>1.2383</v>
      </c>
      <c r="F5448" s="67">
        <v>1465959.8699759999</v>
      </c>
      <c r="G5448" s="66" t="s">
        <v>48</v>
      </c>
      <c r="H5448" s="68">
        <v>5.5346862280207195E-4</v>
      </c>
      <c r="I5448" s="87">
        <v>811.36279031872095</v>
      </c>
      <c r="J5448" s="69" t="str">
        <f>_xlfn.XLOOKUP(SimpleBB[[#This Row],[customer_code]],'Input  - indicative charges'!$B$13:$B$69,'Input  - indicative charges'!$E$13:$E$69)</f>
        <v>North Island generation</v>
      </c>
      <c r="K5448" s="70">
        <f t="shared" si="84"/>
        <v>750.06720360911572</v>
      </c>
    </row>
    <row r="5449" spans="1:11" x14ac:dyDescent="0.25">
      <c r="A5449" s="65">
        <v>44531</v>
      </c>
      <c r="B5449" s="66" t="s">
        <v>143</v>
      </c>
      <c r="C5449" s="66" t="s">
        <v>137</v>
      </c>
      <c r="D5449" s="67">
        <v>1183848.72</v>
      </c>
      <c r="E5449" s="66">
        <v>1.2383</v>
      </c>
      <c r="F5449" s="67">
        <v>1465959.8699759999</v>
      </c>
      <c r="G5449" s="66" t="s">
        <v>50</v>
      </c>
      <c r="H5449" s="68">
        <v>1.15984801325437E-4</v>
      </c>
      <c r="I5449" s="87">
        <v>170.02906427022899</v>
      </c>
      <c r="J5449" s="69" t="str">
        <f>_xlfn.XLOOKUP(SimpleBB[[#This Row],[customer_code]],'Input  - indicative charges'!$B$13:$B$69,'Input  - indicative charges'!$E$13:$E$69)</f>
        <v>North Island generation</v>
      </c>
      <c r="K5449" s="70">
        <f t="shared" si="84"/>
        <v>157.18397034124212</v>
      </c>
    </row>
    <row r="5450" spans="1:11" x14ac:dyDescent="0.25">
      <c r="A5450" s="65">
        <v>44531</v>
      </c>
      <c r="B5450" s="66" t="s">
        <v>143</v>
      </c>
      <c r="C5450" s="66" t="s">
        <v>137</v>
      </c>
      <c r="D5450" s="67">
        <v>1183848.72</v>
      </c>
      <c r="E5450" s="66">
        <v>1.2383</v>
      </c>
      <c r="F5450" s="67">
        <v>1465959.8699759999</v>
      </c>
      <c r="G5450" s="66" t="s">
        <v>52</v>
      </c>
      <c r="H5450" s="68">
        <v>2.3214043204364799E-4</v>
      </c>
      <c r="I5450" s="87">
        <v>340.30855757487899</v>
      </c>
      <c r="J5450" s="69" t="str">
        <f>_xlfn.XLOOKUP(SimpleBB[[#This Row],[customer_code]],'Input  - indicative charges'!$B$13:$B$69,'Input  - indicative charges'!$E$13:$E$69)</f>
        <v>North Island generation</v>
      </c>
      <c r="K5450" s="70">
        <f t="shared" si="84"/>
        <v>314.59945068983484</v>
      </c>
    </row>
    <row r="5451" spans="1:11" x14ac:dyDescent="0.25">
      <c r="A5451" s="65">
        <v>44531</v>
      </c>
      <c r="B5451" s="66" t="s">
        <v>143</v>
      </c>
      <c r="C5451" s="66" t="s">
        <v>137</v>
      </c>
      <c r="D5451" s="67">
        <v>1183848.72</v>
      </c>
      <c r="E5451" s="66">
        <v>1.2383</v>
      </c>
      <c r="F5451" s="67">
        <v>1465959.8699759999</v>
      </c>
      <c r="G5451" s="66" t="s">
        <v>54</v>
      </c>
      <c r="H5451" s="68">
        <v>7.2366988784084395E-4</v>
      </c>
      <c r="I5451" s="87">
        <v>1060.87101468471</v>
      </c>
      <c r="J5451" s="69" t="str">
        <f>_xlfn.XLOOKUP(SimpleBB[[#This Row],[customer_code]],'Input  - indicative charges'!$B$13:$B$69,'Input  - indicative charges'!$E$13:$E$69)</f>
        <v>Upper South Island distributor</v>
      </c>
      <c r="K5451" s="70">
        <f t="shared" si="84"/>
        <v>980.72596484483552</v>
      </c>
    </row>
    <row r="5452" spans="1:11" x14ac:dyDescent="0.25">
      <c r="A5452" s="65">
        <v>44531</v>
      </c>
      <c r="B5452" s="66" t="s">
        <v>143</v>
      </c>
      <c r="C5452" s="66" t="s">
        <v>137</v>
      </c>
      <c r="D5452" s="67">
        <v>1183848.72</v>
      </c>
      <c r="E5452" s="66">
        <v>1.2383</v>
      </c>
      <c r="F5452" s="67">
        <v>1465959.8699759999</v>
      </c>
      <c r="G5452" s="66" t="s">
        <v>56</v>
      </c>
      <c r="H5452" s="68">
        <v>2.6535848192186301E-3</v>
      </c>
      <c r="I5452" s="87">
        <v>3890.04885655203</v>
      </c>
      <c r="J5452" s="69" t="str">
        <f>_xlfn.XLOOKUP(SimpleBB[[#This Row],[customer_code]],'Input  - indicative charges'!$B$13:$B$69,'Input  - indicative charges'!$E$13:$E$69)</f>
        <v>Upper North Island distributor</v>
      </c>
      <c r="K5452" s="70">
        <f t="shared" si="84"/>
        <v>3596.1694356117132</v>
      </c>
    </row>
    <row r="5453" spans="1:11" x14ac:dyDescent="0.25">
      <c r="A5453" s="65">
        <v>44531</v>
      </c>
      <c r="B5453" s="66" t="s">
        <v>143</v>
      </c>
      <c r="C5453" s="66" t="s">
        <v>137</v>
      </c>
      <c r="D5453" s="67">
        <v>1183848.72</v>
      </c>
      <c r="E5453" s="66">
        <v>1.2383</v>
      </c>
      <c r="F5453" s="67">
        <v>1465959.8699759999</v>
      </c>
      <c r="G5453" s="66" t="s">
        <v>58</v>
      </c>
      <c r="H5453" s="68">
        <v>1.43170116551208E-4</v>
      </c>
      <c r="I5453" s="87">
        <v>209.88164544385799</v>
      </c>
      <c r="J5453" s="69" t="str">
        <f>_xlfn.XLOOKUP(SimpleBB[[#This Row],[customer_code]],'Input  - indicative charges'!$B$13:$B$69,'Input  - indicative charges'!$E$13:$E$69)</f>
        <v>North Island generation</v>
      </c>
      <c r="K5453" s="70">
        <f t="shared" si="84"/>
        <v>194.02583007918614</v>
      </c>
    </row>
    <row r="5454" spans="1:11" x14ac:dyDescent="0.25">
      <c r="A5454" s="65">
        <v>44531</v>
      </c>
      <c r="B5454" s="66" t="s">
        <v>143</v>
      </c>
      <c r="C5454" s="66" t="s">
        <v>137</v>
      </c>
      <c r="D5454" s="67">
        <v>1183848.72</v>
      </c>
      <c r="E5454" s="66">
        <v>1.2383</v>
      </c>
      <c r="F5454" s="67">
        <v>1465959.8699759999</v>
      </c>
      <c r="G5454" s="66" t="s">
        <v>60</v>
      </c>
      <c r="H5454" s="68">
        <v>0.37519059157485402</v>
      </c>
      <c r="I5454" s="87">
        <v>550014.35084129195</v>
      </c>
      <c r="J5454" s="69" t="str">
        <f>_xlfn.XLOOKUP(SimpleBB[[#This Row],[customer_code]],'Input  - indicative charges'!$B$13:$B$69,'Input  - indicative charges'!$E$13:$E$69)</f>
        <v>Major Industrial</v>
      </c>
      <c r="K5454" s="70">
        <f t="shared" ref="K5454:K5517" si="85">I5454*$L$9</f>
        <v>508462.71360109234</v>
      </c>
    </row>
    <row r="5455" spans="1:11" x14ac:dyDescent="0.25">
      <c r="A5455" s="65">
        <v>44531</v>
      </c>
      <c r="B5455" s="66" t="s">
        <v>143</v>
      </c>
      <c r="C5455" s="66" t="s">
        <v>137</v>
      </c>
      <c r="D5455" s="67">
        <v>1183848.72</v>
      </c>
      <c r="E5455" s="66">
        <v>1.2383</v>
      </c>
      <c r="F5455" s="67">
        <v>1465959.8699759999</v>
      </c>
      <c r="G5455" s="66" t="s">
        <v>62</v>
      </c>
      <c r="H5455" s="68">
        <v>1.0091288271027699E-3</v>
      </c>
      <c r="I5455" s="87">
        <v>1479.3423641686099</v>
      </c>
      <c r="J5455" s="69" t="str">
        <f>_xlfn.XLOOKUP(SimpleBB[[#This Row],[customer_code]],'Input  - indicative charges'!$B$13:$B$69,'Input  - indicative charges'!$E$13:$E$69)</f>
        <v>Major Industrial</v>
      </c>
      <c r="K5455" s="70">
        <f t="shared" si="85"/>
        <v>1367.583285199177</v>
      </c>
    </row>
    <row r="5456" spans="1:11" x14ac:dyDescent="0.25">
      <c r="A5456" s="65">
        <v>44531</v>
      </c>
      <c r="B5456" s="66" t="s">
        <v>143</v>
      </c>
      <c r="C5456" s="66" t="s">
        <v>137</v>
      </c>
      <c r="D5456" s="67">
        <v>1183848.72</v>
      </c>
      <c r="E5456" s="66">
        <v>1.2383</v>
      </c>
      <c r="F5456" s="67">
        <v>1465959.8699759999</v>
      </c>
      <c r="G5456" s="66" t="s">
        <v>64</v>
      </c>
      <c r="H5456" s="68">
        <v>5.3909469323167801E-5</v>
      </c>
      <c r="I5456" s="87">
        <v>79.029118639466205</v>
      </c>
      <c r="J5456" s="69" t="str">
        <f>_xlfn.XLOOKUP(SimpleBB[[#This Row],[customer_code]],'Input  - indicative charges'!$B$13:$B$69,'Input  - indicative charges'!$E$13:$E$69)</f>
        <v>Major Industrial</v>
      </c>
      <c r="K5456" s="70">
        <f t="shared" si="85"/>
        <v>73.058748477129583</v>
      </c>
    </row>
    <row r="5457" spans="1:11" x14ac:dyDescent="0.25">
      <c r="A5457" s="65">
        <v>44531</v>
      </c>
      <c r="B5457" s="66" t="s">
        <v>143</v>
      </c>
      <c r="C5457" s="66" t="s">
        <v>137</v>
      </c>
      <c r="D5457" s="67">
        <v>1183848.72</v>
      </c>
      <c r="E5457" s="66">
        <v>1.2383</v>
      </c>
      <c r="F5457" s="67">
        <v>1465959.8699759999</v>
      </c>
      <c r="G5457" s="66" t="s">
        <v>66</v>
      </c>
      <c r="H5457" s="68">
        <v>4.3346347764481402E-2</v>
      </c>
      <c r="I5457" s="87">
        <v>63544.006332753597</v>
      </c>
      <c r="J5457" s="69" t="str">
        <f>_xlfn.XLOOKUP(SimpleBB[[#This Row],[customer_code]],'Input  - indicative charges'!$B$13:$B$69,'Input  - indicative charges'!$E$13:$E$69)</f>
        <v>Upper South Island distributor</v>
      </c>
      <c r="K5457" s="70">
        <f t="shared" si="85"/>
        <v>58743.481590283009</v>
      </c>
    </row>
    <row r="5458" spans="1:11" x14ac:dyDescent="0.25">
      <c r="A5458" s="65">
        <v>44531</v>
      </c>
      <c r="B5458" s="66" t="s">
        <v>143</v>
      </c>
      <c r="C5458" s="66" t="s">
        <v>137</v>
      </c>
      <c r="D5458" s="67">
        <v>1183848.72</v>
      </c>
      <c r="E5458" s="66">
        <v>1.2383</v>
      </c>
      <c r="F5458" s="67">
        <v>1465959.8699759999</v>
      </c>
      <c r="G5458" s="66" t="s">
        <v>68</v>
      </c>
      <c r="H5458" s="68">
        <v>1.0077363896798201E-3</v>
      </c>
      <c r="I5458" s="87">
        <v>1477.3011067851101</v>
      </c>
      <c r="J5458" s="69" t="str">
        <f>_xlfn.XLOOKUP(SimpleBB[[#This Row],[customer_code]],'Input  - indicative charges'!$B$13:$B$69,'Input  - indicative charges'!$E$13:$E$69)</f>
        <v>Major Industrial</v>
      </c>
      <c r="K5458" s="70">
        <f t="shared" si="85"/>
        <v>1365.6962375852647</v>
      </c>
    </row>
    <row r="5459" spans="1:11" x14ac:dyDescent="0.25">
      <c r="A5459" s="65">
        <v>44531</v>
      </c>
      <c r="B5459" s="66" t="s">
        <v>143</v>
      </c>
      <c r="C5459" s="66" t="s">
        <v>137</v>
      </c>
      <c r="D5459" s="67">
        <v>1183848.72</v>
      </c>
      <c r="E5459" s="66">
        <v>1.2383</v>
      </c>
      <c r="F5459" s="67">
        <v>1465959.8699759999</v>
      </c>
      <c r="G5459" s="66" t="s">
        <v>70</v>
      </c>
      <c r="H5459" s="68">
        <v>4.9695844391775996E-3</v>
      </c>
      <c r="I5459" s="87">
        <v>7285.2113582915499</v>
      </c>
      <c r="J5459" s="69" t="str">
        <f>_xlfn.XLOOKUP(SimpleBB[[#This Row],[customer_code]],'Input  - indicative charges'!$B$13:$B$69,'Input  - indicative charges'!$E$13:$E$69)</f>
        <v>Lower North Island distributor</v>
      </c>
      <c r="K5459" s="70">
        <f t="shared" si="85"/>
        <v>6734.8394286957337</v>
      </c>
    </row>
    <row r="5460" spans="1:11" x14ac:dyDescent="0.25">
      <c r="A5460" s="65">
        <v>44531</v>
      </c>
      <c r="B5460" s="66" t="s">
        <v>143</v>
      </c>
      <c r="C5460" s="66" t="s">
        <v>137</v>
      </c>
      <c r="D5460" s="67">
        <v>1183848.72</v>
      </c>
      <c r="E5460" s="66">
        <v>1.2383</v>
      </c>
      <c r="F5460" s="67">
        <v>1465959.8699759999</v>
      </c>
      <c r="G5460" s="66" t="s">
        <v>72</v>
      </c>
      <c r="H5460" s="68">
        <v>6.0793139182015003E-2</v>
      </c>
      <c r="I5460" s="87">
        <v>89120.302410699602</v>
      </c>
      <c r="J5460" s="69" t="str">
        <f>_xlfn.XLOOKUP(SimpleBB[[#This Row],[customer_code]],'Input  - indicative charges'!$B$13:$B$69,'Input  - indicative charges'!$E$13:$E$69)</f>
        <v>Lower South Island distributor</v>
      </c>
      <c r="K5460" s="70">
        <f t="shared" si="85"/>
        <v>82387.579035678413</v>
      </c>
    </row>
    <row r="5461" spans="1:11" x14ac:dyDescent="0.25">
      <c r="A5461" s="65">
        <v>44531</v>
      </c>
      <c r="B5461" s="66" t="s">
        <v>143</v>
      </c>
      <c r="C5461" s="66" t="s">
        <v>137</v>
      </c>
      <c r="D5461" s="67">
        <v>1183848.72</v>
      </c>
      <c r="E5461" s="66">
        <v>1.2383</v>
      </c>
      <c r="F5461" s="67">
        <v>1465959.8699759999</v>
      </c>
      <c r="G5461" s="66" t="s">
        <v>74</v>
      </c>
      <c r="H5461" s="68">
        <v>1.61831006453667E-3</v>
      </c>
      <c r="I5461" s="87">
        <v>2372.3776117890302</v>
      </c>
      <c r="J5461" s="69" t="str">
        <f>_xlfn.XLOOKUP(SimpleBB[[#This Row],[customer_code]],'Input  - indicative charges'!$B$13:$B$69,'Input  - indicative charges'!$E$13:$E$69)</f>
        <v>Major Industrial</v>
      </c>
      <c r="K5461" s="70">
        <f t="shared" si="85"/>
        <v>2193.1528810687346</v>
      </c>
    </row>
    <row r="5462" spans="1:11" x14ac:dyDescent="0.25">
      <c r="A5462" s="65">
        <v>44531</v>
      </c>
      <c r="B5462" s="66" t="s">
        <v>143</v>
      </c>
      <c r="C5462" s="66" t="s">
        <v>137</v>
      </c>
      <c r="D5462" s="67">
        <v>1183848.72</v>
      </c>
      <c r="E5462" s="66">
        <v>1.2383</v>
      </c>
      <c r="F5462" s="67">
        <v>1465959.8699759999</v>
      </c>
      <c r="G5462" s="66" t="s">
        <v>76</v>
      </c>
      <c r="H5462" s="68">
        <v>8.5627159323403698E-5</v>
      </c>
      <c r="I5462" s="87">
        <v>125.525979348151</v>
      </c>
      <c r="J5462" s="69" t="str">
        <f>_xlfn.XLOOKUP(SimpleBB[[#This Row],[customer_code]],'Input  - indicative charges'!$B$13:$B$69,'Input  - indicative charges'!$E$13:$E$69)</f>
        <v>Lower North Island distributor</v>
      </c>
      <c r="K5462" s="70">
        <f t="shared" si="85"/>
        <v>116.04293595097937</v>
      </c>
    </row>
    <row r="5463" spans="1:11" x14ac:dyDescent="0.25">
      <c r="A5463" s="65">
        <v>44531</v>
      </c>
      <c r="B5463" s="66" t="s">
        <v>143</v>
      </c>
      <c r="C5463" s="66" t="s">
        <v>137</v>
      </c>
      <c r="D5463" s="67">
        <v>1183848.72</v>
      </c>
      <c r="E5463" s="66">
        <v>1.2383</v>
      </c>
      <c r="F5463" s="67">
        <v>1465959.8699759999</v>
      </c>
      <c r="G5463" s="66" t="s">
        <v>78</v>
      </c>
      <c r="H5463" s="68">
        <v>4.0500379299335498E-6</v>
      </c>
      <c r="I5463" s="87">
        <v>5.9371930771632497</v>
      </c>
      <c r="J5463" s="69" t="str">
        <f>_xlfn.XLOOKUP(SimpleBB[[#This Row],[customer_code]],'Input  - indicative charges'!$B$13:$B$69,'Input  - indicative charges'!$E$13:$E$69)</f>
        <v>North Island generation</v>
      </c>
      <c r="K5463" s="70">
        <f t="shared" si="85"/>
        <v>5.4886591569301437</v>
      </c>
    </row>
    <row r="5464" spans="1:11" x14ac:dyDescent="0.25">
      <c r="A5464" s="65">
        <v>44531</v>
      </c>
      <c r="B5464" s="66" t="s">
        <v>143</v>
      </c>
      <c r="C5464" s="66" t="s">
        <v>137</v>
      </c>
      <c r="D5464" s="67">
        <v>1183848.72</v>
      </c>
      <c r="E5464" s="66">
        <v>1.2383</v>
      </c>
      <c r="F5464" s="67">
        <v>1465959.8699759999</v>
      </c>
      <c r="G5464" s="66" t="s">
        <v>80</v>
      </c>
      <c r="H5464" s="68">
        <v>9.8014571575996798E-7</v>
      </c>
      <c r="I5464" s="87">
        <v>1.43685428603301</v>
      </c>
      <c r="J5464" s="69" t="str">
        <f>_xlfn.XLOOKUP(SimpleBB[[#This Row],[customer_code]],'Input  - indicative charges'!$B$13:$B$69,'Input  - indicative charges'!$E$13:$E$69)</f>
        <v>Major Industrial</v>
      </c>
      <c r="K5464" s="70">
        <f t="shared" si="85"/>
        <v>1.3283050309654867</v>
      </c>
    </row>
    <row r="5465" spans="1:11" x14ac:dyDescent="0.25">
      <c r="A5465" s="65">
        <v>44531</v>
      </c>
      <c r="B5465" s="66" t="s">
        <v>143</v>
      </c>
      <c r="C5465" s="66" t="s">
        <v>137</v>
      </c>
      <c r="D5465" s="67">
        <v>1183848.72</v>
      </c>
      <c r="E5465" s="66">
        <v>1.2383</v>
      </c>
      <c r="F5465" s="67">
        <v>1465959.8699759999</v>
      </c>
      <c r="G5465" s="66" t="s">
        <v>82</v>
      </c>
      <c r="H5465" s="68">
        <v>7.9304454324590303E-4</v>
      </c>
      <c r="I5465" s="87">
        <v>1162.5714755019401</v>
      </c>
      <c r="J5465" s="69" t="str">
        <f>_xlfn.XLOOKUP(SimpleBB[[#This Row],[customer_code]],'Input  - indicative charges'!$B$13:$B$69,'Input  - indicative charges'!$E$13:$E$69)</f>
        <v>Major Industrial</v>
      </c>
      <c r="K5465" s="70">
        <f t="shared" si="85"/>
        <v>1074.743315851249</v>
      </c>
    </row>
    <row r="5466" spans="1:11" x14ac:dyDescent="0.25">
      <c r="A5466" s="65">
        <v>44531</v>
      </c>
      <c r="B5466" s="66" t="s">
        <v>143</v>
      </c>
      <c r="C5466" s="66" t="s">
        <v>137</v>
      </c>
      <c r="D5466" s="67">
        <v>1183848.72</v>
      </c>
      <c r="E5466" s="66">
        <v>1.2383</v>
      </c>
      <c r="F5466" s="67">
        <v>1465959.8699759999</v>
      </c>
      <c r="G5466" s="66" t="s">
        <v>84</v>
      </c>
      <c r="H5466" s="68">
        <v>5.2165790408338603E-6</v>
      </c>
      <c r="I5466" s="87">
        <v>7.6472955324203298</v>
      </c>
      <c r="J5466" s="69" t="str">
        <f>_xlfn.XLOOKUP(SimpleBB[[#This Row],[customer_code]],'Input  - indicative charges'!$B$13:$B$69,'Input  - indicative charges'!$E$13:$E$69)</f>
        <v>Major Industrial</v>
      </c>
      <c r="K5466" s="70">
        <f t="shared" si="85"/>
        <v>7.0695694251911414</v>
      </c>
    </row>
    <row r="5467" spans="1:11" x14ac:dyDescent="0.25">
      <c r="A5467" s="65">
        <v>44531</v>
      </c>
      <c r="B5467" s="66" t="s">
        <v>143</v>
      </c>
      <c r="C5467" s="66" t="s">
        <v>137</v>
      </c>
      <c r="D5467" s="67">
        <v>1183848.72</v>
      </c>
      <c r="E5467" s="66">
        <v>1.2383</v>
      </c>
      <c r="F5467" s="67">
        <v>1465959.8699759999</v>
      </c>
      <c r="G5467" s="66" t="s">
        <v>86</v>
      </c>
      <c r="H5467" s="68">
        <v>2.0778461552327101E-6</v>
      </c>
      <c r="I5467" s="87">
        <v>3.0460390795550798</v>
      </c>
      <c r="J5467" s="69" t="str">
        <f>_xlfn.XLOOKUP(SimpleBB[[#This Row],[customer_code]],'Input  - indicative charges'!$B$13:$B$69,'Input  - indicative charges'!$E$13:$E$69)</f>
        <v>North Island generation</v>
      </c>
      <c r="K5467" s="70">
        <f t="shared" si="85"/>
        <v>2.8159216096026172</v>
      </c>
    </row>
    <row r="5468" spans="1:11" x14ac:dyDescent="0.25">
      <c r="A5468" s="65">
        <v>44531</v>
      </c>
      <c r="B5468" s="66" t="s">
        <v>143</v>
      </c>
      <c r="C5468" s="66" t="s">
        <v>137</v>
      </c>
      <c r="D5468" s="67">
        <v>1183848.72</v>
      </c>
      <c r="E5468" s="66">
        <v>1.2383</v>
      </c>
      <c r="F5468" s="67">
        <v>1465959.8699759999</v>
      </c>
      <c r="G5468" s="66" t="s">
        <v>88</v>
      </c>
      <c r="H5468" s="68">
        <v>8.4115103663943102E-5</v>
      </c>
      <c r="I5468" s="87">
        <v>123.309366430211</v>
      </c>
      <c r="J5468" s="69" t="str">
        <f>_xlfn.XLOOKUP(SimpleBB[[#This Row],[customer_code]],'Input  - indicative charges'!$B$13:$B$69,'Input  - indicative charges'!$E$13:$E$69)</f>
        <v>North Island generation</v>
      </c>
      <c r="K5468" s="70">
        <f t="shared" si="85"/>
        <v>113.99378029252233</v>
      </c>
    </row>
    <row r="5469" spans="1:11" x14ac:dyDescent="0.25">
      <c r="A5469" s="65">
        <v>44531</v>
      </c>
      <c r="B5469" s="66" t="s">
        <v>143</v>
      </c>
      <c r="C5469" s="66" t="s">
        <v>137</v>
      </c>
      <c r="D5469" s="67">
        <v>1183848.72</v>
      </c>
      <c r="E5469" s="66">
        <v>1.2383</v>
      </c>
      <c r="F5469" s="67">
        <v>1465959.8699759999</v>
      </c>
      <c r="G5469" s="66" t="s">
        <v>90</v>
      </c>
      <c r="H5469" s="68">
        <v>8.6946835979807499E-3</v>
      </c>
      <c r="I5469" s="87">
        <v>12746.057236778301</v>
      </c>
      <c r="J5469" s="69" t="str">
        <f>_xlfn.XLOOKUP(SimpleBB[[#This Row],[customer_code]],'Input  - indicative charges'!$B$13:$B$69,'Input  - indicative charges'!$E$13:$E$69)</f>
        <v>Upper South Island distributor</v>
      </c>
      <c r="K5469" s="70">
        <f t="shared" si="85"/>
        <v>11783.13773161387</v>
      </c>
    </row>
    <row r="5470" spans="1:11" x14ac:dyDescent="0.25">
      <c r="A5470" s="65">
        <v>44531</v>
      </c>
      <c r="B5470" s="66" t="s">
        <v>143</v>
      </c>
      <c r="C5470" s="66" t="s">
        <v>137</v>
      </c>
      <c r="D5470" s="67">
        <v>1183848.72</v>
      </c>
      <c r="E5470" s="66">
        <v>1.2383</v>
      </c>
      <c r="F5470" s="67">
        <v>1465959.8699759999</v>
      </c>
      <c r="G5470" s="66" t="s">
        <v>92</v>
      </c>
      <c r="H5470" s="68">
        <v>1.2511791546000099E-6</v>
      </c>
      <c r="I5470" s="87">
        <v>1.83417843079411</v>
      </c>
      <c r="J5470" s="69" t="str">
        <f>_xlfn.XLOOKUP(SimpleBB[[#This Row],[customer_code]],'Input  - indicative charges'!$B$13:$B$69,'Input  - indicative charges'!$E$13:$E$69)</f>
        <v>North Island generation</v>
      </c>
      <c r="K5470" s="70">
        <f t="shared" si="85"/>
        <v>1.6956127430559971</v>
      </c>
    </row>
    <row r="5471" spans="1:11" x14ac:dyDescent="0.25">
      <c r="A5471" s="65">
        <v>44531</v>
      </c>
      <c r="B5471" s="66" t="s">
        <v>143</v>
      </c>
      <c r="C5471" s="66" t="s">
        <v>137</v>
      </c>
      <c r="D5471" s="67">
        <v>1183848.72</v>
      </c>
      <c r="E5471" s="66">
        <v>1.2383</v>
      </c>
      <c r="F5471" s="67">
        <v>1465959.8699759999</v>
      </c>
      <c r="G5471" s="66" t="s">
        <v>94</v>
      </c>
      <c r="H5471" s="68">
        <v>7.8088285838620302E-6</v>
      </c>
      <c r="I5471" s="87">
        <v>11.4474293354632</v>
      </c>
      <c r="J5471" s="69" t="str">
        <f>_xlfn.XLOOKUP(SimpleBB[[#This Row],[customer_code]],'Input  - indicative charges'!$B$13:$B$69,'Input  - indicative charges'!$E$13:$E$69)</f>
        <v>North Island generation</v>
      </c>
      <c r="K5471" s="70">
        <f t="shared" si="85"/>
        <v>10.582616571300909</v>
      </c>
    </row>
    <row r="5472" spans="1:11" x14ac:dyDescent="0.25">
      <c r="A5472" s="65">
        <v>44531</v>
      </c>
      <c r="B5472" s="66" t="s">
        <v>143</v>
      </c>
      <c r="C5472" s="66" t="s">
        <v>137</v>
      </c>
      <c r="D5472" s="67">
        <v>1183848.72</v>
      </c>
      <c r="E5472" s="66">
        <v>1.2383</v>
      </c>
      <c r="F5472" s="67">
        <v>1465959.8699759999</v>
      </c>
      <c r="G5472" s="66" t="s">
        <v>96</v>
      </c>
      <c r="H5472" s="68">
        <v>3.4560113778816398E-4</v>
      </c>
      <c r="I5472" s="87">
        <v>506.63739901549502</v>
      </c>
      <c r="J5472" s="69" t="str">
        <f>_xlfn.XLOOKUP(SimpleBB[[#This Row],[customer_code]],'Input  - indicative charges'!$B$13:$B$69,'Input  - indicative charges'!$E$13:$E$69)</f>
        <v>Upper North Island distributor</v>
      </c>
      <c r="K5472" s="70">
        <f t="shared" si="85"/>
        <v>468.36273693802389</v>
      </c>
    </row>
    <row r="5473" spans="1:11" x14ac:dyDescent="0.25">
      <c r="A5473" s="65">
        <v>44531</v>
      </c>
      <c r="B5473" s="66" t="s">
        <v>143</v>
      </c>
      <c r="C5473" s="66" t="s">
        <v>137</v>
      </c>
      <c r="D5473" s="67">
        <v>1183848.72</v>
      </c>
      <c r="E5473" s="66">
        <v>1.2383</v>
      </c>
      <c r="F5473" s="67">
        <v>1465959.8699759999</v>
      </c>
      <c r="G5473" s="66" t="s">
        <v>98</v>
      </c>
      <c r="H5473" s="68">
        <v>1.01116899720995E-4</v>
      </c>
      <c r="I5473" s="87">
        <v>148.23331716736701</v>
      </c>
      <c r="J5473" s="69" t="str">
        <f>_xlfn.XLOOKUP(SimpleBB[[#This Row],[customer_code]],'Input  - indicative charges'!$B$13:$B$69,'Input  - indicative charges'!$E$13:$E$69)</f>
        <v>Major Industrial</v>
      </c>
      <c r="K5473" s="70">
        <f t="shared" si="85"/>
        <v>137.03481477842266</v>
      </c>
    </row>
    <row r="5474" spans="1:11" x14ac:dyDescent="0.25">
      <c r="A5474" s="65">
        <v>44531</v>
      </c>
      <c r="B5474" s="66" t="s">
        <v>143</v>
      </c>
      <c r="C5474" s="66" t="s">
        <v>137</v>
      </c>
      <c r="D5474" s="67">
        <v>1183848.72</v>
      </c>
      <c r="E5474" s="66">
        <v>1.2383</v>
      </c>
      <c r="F5474" s="67">
        <v>1465959.8699759999</v>
      </c>
      <c r="G5474" s="66" t="s">
        <v>100</v>
      </c>
      <c r="H5474" s="68">
        <v>2.2648120363980901E-4</v>
      </c>
      <c r="I5474" s="87">
        <v>332.01235583982299</v>
      </c>
      <c r="J5474" s="69" t="str">
        <f>_xlfn.XLOOKUP(SimpleBB[[#This Row],[customer_code]],'Input  - indicative charges'!$B$13:$B$69,'Input  - indicative charges'!$E$13:$E$69)</f>
        <v>North Island generation</v>
      </c>
      <c r="K5474" s="70">
        <f t="shared" si="85"/>
        <v>306.92999762858943</v>
      </c>
    </row>
    <row r="5475" spans="1:11" x14ac:dyDescent="0.25">
      <c r="A5475" s="65">
        <v>44531</v>
      </c>
      <c r="B5475" s="66" t="s">
        <v>143</v>
      </c>
      <c r="C5475" s="66" t="s">
        <v>137</v>
      </c>
      <c r="D5475" s="67">
        <v>1183848.72</v>
      </c>
      <c r="E5475" s="66">
        <v>1.2383</v>
      </c>
      <c r="F5475" s="67">
        <v>1465959.8699759999</v>
      </c>
      <c r="G5475" s="66" t="s">
        <v>102</v>
      </c>
      <c r="H5475" s="68">
        <v>4.4712984573401504E-3</v>
      </c>
      <c r="I5475" s="87">
        <v>6554.7441051462602</v>
      </c>
      <c r="J5475" s="69" t="str">
        <f>_xlfn.XLOOKUP(SimpleBB[[#This Row],[customer_code]],'Input  - indicative charges'!$B$13:$B$69,'Input  - indicative charges'!$E$13:$E$69)</f>
        <v>Lower North Island distributor</v>
      </c>
      <c r="K5475" s="70">
        <f t="shared" si="85"/>
        <v>6059.5563907843043</v>
      </c>
    </row>
    <row r="5476" spans="1:11" x14ac:dyDescent="0.25">
      <c r="A5476" s="65">
        <v>44531</v>
      </c>
      <c r="B5476" s="66" t="s">
        <v>143</v>
      </c>
      <c r="C5476" s="66" t="s">
        <v>137</v>
      </c>
      <c r="D5476" s="67">
        <v>1183848.72</v>
      </c>
      <c r="E5476" s="66">
        <v>1.2383</v>
      </c>
      <c r="F5476" s="67">
        <v>1465959.8699759999</v>
      </c>
      <c r="G5476" s="66" t="s">
        <v>104</v>
      </c>
      <c r="H5476" s="68">
        <v>1.88643303135426E-3</v>
      </c>
      <c r="I5476" s="87">
        <v>2765.43512136252</v>
      </c>
      <c r="J5476" s="69" t="str">
        <f>_xlfn.XLOOKUP(SimpleBB[[#This Row],[customer_code]],'Input  - indicative charges'!$B$13:$B$69,'Input  - indicative charges'!$E$13:$E$69)</f>
        <v>Lower North Island distributor</v>
      </c>
      <c r="K5476" s="70">
        <f t="shared" si="85"/>
        <v>2556.5162871568286</v>
      </c>
    </row>
    <row r="5477" spans="1:11" x14ac:dyDescent="0.25">
      <c r="A5477" s="65">
        <v>44531</v>
      </c>
      <c r="B5477" s="66" t="s">
        <v>143</v>
      </c>
      <c r="C5477" s="66" t="s">
        <v>137</v>
      </c>
      <c r="D5477" s="67">
        <v>1183848.72</v>
      </c>
      <c r="E5477" s="66">
        <v>1.2383</v>
      </c>
      <c r="F5477" s="67">
        <v>1465959.8699759999</v>
      </c>
      <c r="G5477" s="66" t="s">
        <v>106</v>
      </c>
      <c r="H5477" s="68">
        <v>2.0922651877537401E-2</v>
      </c>
      <c r="I5477" s="87">
        <v>30671.768025947898</v>
      </c>
      <c r="J5477" s="69" t="str">
        <f>_xlfn.XLOOKUP(SimpleBB[[#This Row],[customer_code]],'Input  - indicative charges'!$B$13:$B$69,'Input  - indicative charges'!$E$13:$E$69)</f>
        <v>Upper North Island distributor</v>
      </c>
      <c r="K5477" s="70">
        <f t="shared" si="85"/>
        <v>28354.624524909526</v>
      </c>
    </row>
    <row r="5478" spans="1:11" x14ac:dyDescent="0.25">
      <c r="A5478" s="65">
        <v>44531</v>
      </c>
      <c r="B5478" s="66" t="s">
        <v>143</v>
      </c>
      <c r="C5478" s="66" t="s">
        <v>137</v>
      </c>
      <c r="D5478" s="67">
        <v>1183848.72</v>
      </c>
      <c r="E5478" s="66">
        <v>1.2383</v>
      </c>
      <c r="F5478" s="67">
        <v>1465959.8699759999</v>
      </c>
      <c r="G5478" s="66" t="s">
        <v>108</v>
      </c>
      <c r="H5478" s="68">
        <v>5.6181573329040801E-4</v>
      </c>
      <c r="I5478" s="87">
        <v>823.59931932487802</v>
      </c>
      <c r="J5478" s="69" t="str">
        <f>_xlfn.XLOOKUP(SimpleBB[[#This Row],[customer_code]],'Input  - indicative charges'!$B$13:$B$69,'Input  - indicative charges'!$E$13:$E$69)</f>
        <v>Lower North Island distributor</v>
      </c>
      <c r="K5478" s="70">
        <f t="shared" si="85"/>
        <v>761.37930616428059</v>
      </c>
    </row>
    <row r="5479" spans="1:11" x14ac:dyDescent="0.25">
      <c r="A5479" s="65">
        <v>44531</v>
      </c>
      <c r="B5479" s="66" t="s">
        <v>143</v>
      </c>
      <c r="C5479" s="66" t="s">
        <v>137</v>
      </c>
      <c r="D5479" s="67">
        <v>1183848.72</v>
      </c>
      <c r="E5479" s="66">
        <v>1.2383</v>
      </c>
      <c r="F5479" s="67">
        <v>1465959.8699759999</v>
      </c>
      <c r="G5479" s="66" t="s">
        <v>110</v>
      </c>
      <c r="H5479" s="68">
        <v>3.7204543527369701E-3</v>
      </c>
      <c r="I5479" s="87">
        <v>5454.0367791899398</v>
      </c>
      <c r="J5479" s="69" t="str">
        <f>_xlfn.XLOOKUP(SimpleBB[[#This Row],[customer_code]],'Input  - indicative charges'!$B$13:$B$69,'Input  - indicative charges'!$E$13:$E$69)</f>
        <v>Lower South Island distributor</v>
      </c>
      <c r="K5479" s="70">
        <f t="shared" si="85"/>
        <v>5042.0036069700391</v>
      </c>
    </row>
    <row r="5480" spans="1:11" x14ac:dyDescent="0.25">
      <c r="A5480" s="65">
        <v>44531</v>
      </c>
      <c r="B5480" s="66" t="s">
        <v>143</v>
      </c>
      <c r="C5480" s="66" t="s">
        <v>137</v>
      </c>
      <c r="D5480" s="67">
        <v>1183848.72</v>
      </c>
      <c r="E5480" s="66">
        <v>1.2383</v>
      </c>
      <c r="F5480" s="67">
        <v>1465959.8699759999</v>
      </c>
      <c r="G5480" s="66" t="s">
        <v>112</v>
      </c>
      <c r="H5480" s="68">
        <v>6.9486389983257295E-5</v>
      </c>
      <c r="I5480" s="87">
        <v>101.864259224957</v>
      </c>
      <c r="J5480" s="69" t="str">
        <f>_xlfn.XLOOKUP(SimpleBB[[#This Row],[customer_code]],'Input  - indicative charges'!$B$13:$B$69,'Input  - indicative charges'!$E$13:$E$69)</f>
        <v>North Island generation</v>
      </c>
      <c r="K5480" s="70">
        <f t="shared" si="85"/>
        <v>94.168775024257656</v>
      </c>
    </row>
    <row r="5481" spans="1:11" x14ac:dyDescent="0.25">
      <c r="A5481" s="65">
        <v>44531</v>
      </c>
      <c r="B5481" s="66" t="s">
        <v>143</v>
      </c>
      <c r="C5481" s="66" t="s">
        <v>137</v>
      </c>
      <c r="D5481" s="67">
        <v>1183848.72</v>
      </c>
      <c r="E5481" s="66">
        <v>1.2383</v>
      </c>
      <c r="F5481" s="67">
        <v>1465959.8699759999</v>
      </c>
      <c r="G5481" s="66" t="s">
        <v>114</v>
      </c>
      <c r="H5481" s="68">
        <v>2.24320834141793E-3</v>
      </c>
      <c r="I5481" s="87">
        <v>3288.4534085141099</v>
      </c>
      <c r="J5481" s="69" t="str">
        <f>_xlfn.XLOOKUP(SimpleBB[[#This Row],[customer_code]],'Input  - indicative charges'!$B$13:$B$69,'Input  - indicative charges'!$E$13:$E$69)</f>
        <v>Lower North Island distributor</v>
      </c>
      <c r="K5481" s="70">
        <f t="shared" si="85"/>
        <v>3040.0223941180798</v>
      </c>
    </row>
    <row r="5482" spans="1:11" x14ac:dyDescent="0.25">
      <c r="A5482" s="65">
        <v>44531</v>
      </c>
      <c r="B5482" s="66" t="s">
        <v>143</v>
      </c>
      <c r="C5482" s="66" t="s">
        <v>137</v>
      </c>
      <c r="D5482" s="67">
        <v>1183848.72</v>
      </c>
      <c r="E5482" s="66">
        <v>1.2383</v>
      </c>
      <c r="F5482" s="67">
        <v>1465959.8699759999</v>
      </c>
      <c r="G5482" s="66" t="s">
        <v>116</v>
      </c>
      <c r="H5482" s="68">
        <v>5.5229435287600299E-4</v>
      </c>
      <c r="I5482" s="87">
        <v>809.64135773058501</v>
      </c>
      <c r="J5482" s="69" t="str">
        <f>_xlfn.XLOOKUP(SimpleBB[[#This Row],[customer_code]],'Input  - indicative charges'!$B$13:$B$69,'Input  - indicative charges'!$E$13:$E$69)</f>
        <v>Major Industrial</v>
      </c>
      <c r="K5482" s="70">
        <f t="shared" si="85"/>
        <v>748.47581915940805</v>
      </c>
    </row>
    <row r="5483" spans="1:11" x14ac:dyDescent="0.25">
      <c r="A5483" s="65">
        <v>44531</v>
      </c>
      <c r="B5483" s="66" t="s">
        <v>143</v>
      </c>
      <c r="C5483" s="66" t="s">
        <v>137</v>
      </c>
      <c r="D5483" s="67">
        <v>1183848.72</v>
      </c>
      <c r="E5483" s="66">
        <v>1.2383</v>
      </c>
      <c r="F5483" s="67">
        <v>1465959.8699759999</v>
      </c>
      <c r="G5483" s="66" t="s">
        <v>118</v>
      </c>
      <c r="H5483" s="68">
        <v>1.58074857989902E-3</v>
      </c>
      <c r="I5483" s="87">
        <v>2317.3139826535198</v>
      </c>
      <c r="J5483" s="69" t="str">
        <f>_xlfn.XLOOKUP(SimpleBB[[#This Row],[customer_code]],'Input  - indicative charges'!$B$13:$B$69,'Input  - indicative charges'!$E$13:$E$69)</f>
        <v>Upper South Island distributor</v>
      </c>
      <c r="K5483" s="70">
        <f t="shared" si="85"/>
        <v>2142.2491141976684</v>
      </c>
    </row>
    <row r="5484" spans="1:11" x14ac:dyDescent="0.25">
      <c r="A5484" s="65">
        <v>44531</v>
      </c>
      <c r="B5484" s="66" t="s">
        <v>143</v>
      </c>
      <c r="C5484" s="66" t="s">
        <v>137</v>
      </c>
      <c r="D5484" s="67">
        <v>1183848.72</v>
      </c>
      <c r="E5484" s="66">
        <v>1.2383</v>
      </c>
      <c r="F5484" s="67">
        <v>1465959.8699759999</v>
      </c>
      <c r="G5484" s="66" t="s">
        <v>120</v>
      </c>
      <c r="H5484" s="68">
        <v>3.6741156111456198E-4</v>
      </c>
      <c r="I5484" s="87">
        <v>538.61060435918296</v>
      </c>
      <c r="J5484" s="69" t="str">
        <f>_xlfn.XLOOKUP(SimpleBB[[#This Row],[customer_code]],'Input  - indicative charges'!$B$13:$B$69,'Input  - indicative charges'!$E$13:$E$69)</f>
        <v>Lower North Island distributor</v>
      </c>
      <c r="K5484" s="70">
        <f t="shared" si="85"/>
        <v>497.92047979820529</v>
      </c>
    </row>
    <row r="5485" spans="1:11" x14ac:dyDescent="0.25">
      <c r="A5485" s="65">
        <v>44531</v>
      </c>
      <c r="B5485" s="66" t="s">
        <v>143</v>
      </c>
      <c r="C5485" s="66" t="s">
        <v>137</v>
      </c>
      <c r="D5485" s="67">
        <v>1183848.72</v>
      </c>
      <c r="E5485" s="66">
        <v>1.2383</v>
      </c>
      <c r="F5485" s="67">
        <v>1465959.8699759999</v>
      </c>
      <c r="G5485" s="66" t="s">
        <v>241</v>
      </c>
      <c r="H5485" s="68">
        <v>1.6355433534657899E-5</v>
      </c>
      <c r="I5485" s="87">
        <v>23.976409217868301</v>
      </c>
      <c r="J5485" s="69" t="str">
        <f>_xlfn.XLOOKUP(SimpleBB[[#This Row],[customer_code]],'Input  - indicative charges'!$B$13:$B$69,'Input  - indicative charges'!$E$13:$E$69)</f>
        <v>North Island generation</v>
      </c>
      <c r="K5485" s="70">
        <f t="shared" si="85"/>
        <v>22.165076374244165</v>
      </c>
    </row>
    <row r="5486" spans="1:11" x14ac:dyDescent="0.25">
      <c r="A5486" s="65">
        <v>44562</v>
      </c>
      <c r="B5486" s="66" t="s">
        <v>143</v>
      </c>
      <c r="C5486" s="66" t="s">
        <v>137</v>
      </c>
      <c r="D5486" s="67">
        <v>2576468.1800000002</v>
      </c>
      <c r="E5486" s="66">
        <v>0.48491085561195202</v>
      </c>
      <c r="F5486" s="67">
        <v>1249357.38962076</v>
      </c>
      <c r="G5486" s="66" t="s">
        <v>8</v>
      </c>
      <c r="H5486" s="68">
        <v>9.2188621126246002E-3</v>
      </c>
      <c r="I5486" s="87">
        <v>11517.6535043024</v>
      </c>
      <c r="J5486" s="69" t="str">
        <f>_xlfn.XLOOKUP(SimpleBB[[#This Row],[customer_code]],'Input  - indicative charges'!$B$13:$B$69,'Input  - indicative charges'!$E$13:$E$69)</f>
        <v>Lower South Island distributor</v>
      </c>
      <c r="K5486" s="70">
        <f t="shared" si="85"/>
        <v>10647.53555276702</v>
      </c>
    </row>
    <row r="5487" spans="1:11" x14ac:dyDescent="0.25">
      <c r="A5487" s="65">
        <v>44562</v>
      </c>
      <c r="B5487" s="66" t="s">
        <v>143</v>
      </c>
      <c r="C5487" s="66" t="s">
        <v>137</v>
      </c>
      <c r="D5487" s="67">
        <v>2576468.1800000002</v>
      </c>
      <c r="E5487" s="66">
        <v>0.48491085561195202</v>
      </c>
      <c r="F5487" s="67">
        <v>1249357.38962076</v>
      </c>
      <c r="G5487" s="66" t="s">
        <v>10</v>
      </c>
      <c r="H5487" s="68">
        <v>4.2758953460536597E-4</v>
      </c>
      <c r="I5487" s="87">
        <v>534.21214478371905</v>
      </c>
      <c r="J5487" s="69" t="str">
        <f>_xlfn.XLOOKUP(SimpleBB[[#This Row],[customer_code]],'Input  - indicative charges'!$B$13:$B$69,'Input  - indicative charges'!$E$13:$E$69)</f>
        <v>Upper South Island distributor</v>
      </c>
      <c r="K5487" s="70">
        <f t="shared" si="85"/>
        <v>493.85430827380009</v>
      </c>
    </row>
    <row r="5488" spans="1:11" x14ac:dyDescent="0.25">
      <c r="A5488" s="65">
        <v>44562</v>
      </c>
      <c r="B5488" s="66" t="s">
        <v>143</v>
      </c>
      <c r="C5488" s="66" t="s">
        <v>137</v>
      </c>
      <c r="D5488" s="67">
        <v>2576468.1800000002</v>
      </c>
      <c r="E5488" s="66">
        <v>0.48491085561195202</v>
      </c>
      <c r="F5488" s="67">
        <v>1249357.38962076</v>
      </c>
      <c r="G5488" s="66" t="s">
        <v>12</v>
      </c>
      <c r="H5488" s="68">
        <v>1.2243052350301701E-4</v>
      </c>
      <c r="I5488" s="87">
        <v>152.95947925363399</v>
      </c>
      <c r="J5488" s="69" t="str">
        <f>_xlfn.XLOOKUP(SimpleBB[[#This Row],[customer_code]],'Input  - indicative charges'!$B$13:$B$69,'Input  - indicative charges'!$E$13:$E$69)</f>
        <v>Lower North Island distributor</v>
      </c>
      <c r="K5488" s="70">
        <f t="shared" si="85"/>
        <v>141.40393204895605</v>
      </c>
    </row>
    <row r="5489" spans="1:11" x14ac:dyDescent="0.25">
      <c r="A5489" s="65">
        <v>44562</v>
      </c>
      <c r="B5489" s="66" t="s">
        <v>143</v>
      </c>
      <c r="C5489" s="66" t="s">
        <v>137</v>
      </c>
      <c r="D5489" s="67">
        <v>2576468.1800000002</v>
      </c>
      <c r="E5489" s="66">
        <v>0.48491085561195202</v>
      </c>
      <c r="F5489" s="67">
        <v>1249357.38962076</v>
      </c>
      <c r="G5489" s="66" t="s">
        <v>14</v>
      </c>
      <c r="H5489" s="68">
        <v>9.2459343875640298E-4</v>
      </c>
      <c r="I5489" s="87">
        <v>1155.1476451051899</v>
      </c>
      <c r="J5489" s="69" t="str">
        <f>_xlfn.XLOOKUP(SimpleBB[[#This Row],[customer_code]],'Input  - indicative charges'!$B$13:$B$69,'Input  - indicative charges'!$E$13:$E$69)</f>
        <v>Upper North Island distributor</v>
      </c>
      <c r="K5489" s="70">
        <f t="shared" si="85"/>
        <v>1067.8803295617602</v>
      </c>
    </row>
    <row r="5490" spans="1:11" x14ac:dyDescent="0.25">
      <c r="A5490" s="65">
        <v>44562</v>
      </c>
      <c r="B5490" s="66" t="s">
        <v>143</v>
      </c>
      <c r="C5490" s="66" t="s">
        <v>137</v>
      </c>
      <c r="D5490" s="67">
        <v>2576468.1800000002</v>
      </c>
      <c r="E5490" s="66">
        <v>0.48491085561195202</v>
      </c>
      <c r="F5490" s="67">
        <v>1249357.38962076</v>
      </c>
      <c r="G5490" s="66" t="s">
        <v>16</v>
      </c>
      <c r="H5490" s="68">
        <v>0.10634509394297501</v>
      </c>
      <c r="I5490" s="87">
        <v>132863.02896756999</v>
      </c>
      <c r="J5490" s="69" t="str">
        <f>_xlfn.XLOOKUP(SimpleBB[[#This Row],[customer_code]],'Input  - indicative charges'!$B$13:$B$69,'Input  - indicative charges'!$E$13:$E$69)</f>
        <v>South Island generation</v>
      </c>
      <c r="K5490" s="70">
        <f t="shared" si="85"/>
        <v>122825.69744367381</v>
      </c>
    </row>
    <row r="5491" spans="1:11" x14ac:dyDescent="0.25">
      <c r="A5491" s="65">
        <v>44562</v>
      </c>
      <c r="B5491" s="66" t="s">
        <v>143</v>
      </c>
      <c r="C5491" s="66" t="s">
        <v>137</v>
      </c>
      <c r="D5491" s="67">
        <v>2576468.1800000002</v>
      </c>
      <c r="E5491" s="66">
        <v>0.48491085561195202</v>
      </c>
      <c r="F5491" s="67">
        <v>1249357.38962076</v>
      </c>
      <c r="G5491" s="66" t="s">
        <v>19</v>
      </c>
      <c r="H5491" s="68">
        <v>5.9308824454250002E-2</v>
      </c>
      <c r="I5491" s="87">
        <v>74097.918101638206</v>
      </c>
      <c r="J5491" s="69" t="str">
        <f>_xlfn.XLOOKUP(SimpleBB[[#This Row],[customer_code]],'Input  - indicative charges'!$B$13:$B$69,'Input  - indicative charges'!$E$13:$E$69)</f>
        <v>Lower South Island distributor</v>
      </c>
      <c r="K5491" s="70">
        <f t="shared" si="85"/>
        <v>68500.082684246139</v>
      </c>
    </row>
    <row r="5492" spans="1:11" x14ac:dyDescent="0.25">
      <c r="A5492" s="65">
        <v>44562</v>
      </c>
      <c r="B5492" s="66" t="s">
        <v>143</v>
      </c>
      <c r="C5492" s="66" t="s">
        <v>137</v>
      </c>
      <c r="D5492" s="67">
        <v>2576468.1800000002</v>
      </c>
      <c r="E5492" s="66">
        <v>0.48491085561195202</v>
      </c>
      <c r="F5492" s="67">
        <v>1249357.38962076</v>
      </c>
      <c r="G5492" s="66" t="s">
        <v>21</v>
      </c>
      <c r="H5492" s="68">
        <v>6.8596460158660199E-3</v>
      </c>
      <c r="I5492" s="87">
        <v>8570.1494401048803</v>
      </c>
      <c r="J5492" s="69" t="str">
        <f>_xlfn.XLOOKUP(SimpleBB[[#This Row],[customer_code]],'Input  - indicative charges'!$B$13:$B$69,'Input  - indicative charges'!$E$13:$E$69)</f>
        <v>Upper South Island distributor</v>
      </c>
      <c r="K5492" s="70">
        <f t="shared" si="85"/>
        <v>7922.7049869104358</v>
      </c>
    </row>
    <row r="5493" spans="1:11" x14ac:dyDescent="0.25">
      <c r="A5493" s="65">
        <v>44562</v>
      </c>
      <c r="B5493" s="66" t="s">
        <v>143</v>
      </c>
      <c r="C5493" s="66" t="s">
        <v>137</v>
      </c>
      <c r="D5493" s="67">
        <v>2576468.1800000002</v>
      </c>
      <c r="E5493" s="66">
        <v>0.48491085561195202</v>
      </c>
      <c r="F5493" s="67">
        <v>1249357.38962076</v>
      </c>
      <c r="G5493" s="66" t="s">
        <v>23</v>
      </c>
      <c r="H5493" s="68">
        <v>3.8892456609575601E-4</v>
      </c>
      <c r="I5493" s="87">
        <v>485.90578065678397</v>
      </c>
      <c r="J5493" s="69" t="str">
        <f>_xlfn.XLOOKUP(SimpleBB[[#This Row],[customer_code]],'Input  - indicative charges'!$B$13:$B$69,'Input  - indicative charges'!$E$13:$E$69)</f>
        <v>Lower North Island distributor</v>
      </c>
      <c r="K5493" s="70">
        <f t="shared" si="85"/>
        <v>449.1973189595862</v>
      </c>
    </row>
    <row r="5494" spans="1:11" x14ac:dyDescent="0.25">
      <c r="A5494" s="65">
        <v>44562</v>
      </c>
      <c r="B5494" s="66" t="s">
        <v>143</v>
      </c>
      <c r="C5494" s="66" t="s">
        <v>137</v>
      </c>
      <c r="D5494" s="67">
        <v>2576468.1800000002</v>
      </c>
      <c r="E5494" s="66">
        <v>0.48491085561195202</v>
      </c>
      <c r="F5494" s="67">
        <v>1249357.38962076</v>
      </c>
      <c r="G5494" s="66" t="s">
        <v>25</v>
      </c>
      <c r="H5494" s="68">
        <v>3.1851336716087601E-3</v>
      </c>
      <c r="I5494" s="87">
        <v>3979.3702895543302</v>
      </c>
      <c r="J5494" s="69" t="str">
        <f>_xlfn.XLOOKUP(SimpleBB[[#This Row],[customer_code]],'Input  - indicative charges'!$B$13:$B$69,'Input  - indicative charges'!$E$13:$E$69)</f>
        <v>North Island generation</v>
      </c>
      <c r="K5494" s="70">
        <f t="shared" si="85"/>
        <v>3678.7429505347677</v>
      </c>
    </row>
    <row r="5495" spans="1:11" x14ac:dyDescent="0.25">
      <c r="A5495" s="65">
        <v>44562</v>
      </c>
      <c r="B5495" s="66" t="s">
        <v>143</v>
      </c>
      <c r="C5495" s="66" t="s">
        <v>137</v>
      </c>
      <c r="D5495" s="67">
        <v>2576468.1800000002</v>
      </c>
      <c r="E5495" s="66">
        <v>0.48491085561195202</v>
      </c>
      <c r="F5495" s="67">
        <v>1249357.38962076</v>
      </c>
      <c r="G5495" s="66" t="s">
        <v>27</v>
      </c>
      <c r="H5495" s="68">
        <v>7.0825069321550096E-4</v>
      </c>
      <c r="I5495" s="87">
        <v>884.85823727281797</v>
      </c>
      <c r="J5495" s="69" t="str">
        <f>_xlfn.XLOOKUP(SimpleBB[[#This Row],[customer_code]],'Input  - indicative charges'!$B$13:$B$69,'Input  - indicative charges'!$E$13:$E$69)</f>
        <v>Lower North Island distributor</v>
      </c>
      <c r="K5495" s="70">
        <f t="shared" si="85"/>
        <v>818.01032970836263</v>
      </c>
    </row>
    <row r="5496" spans="1:11" x14ac:dyDescent="0.25">
      <c r="A5496" s="65">
        <v>44562</v>
      </c>
      <c r="B5496" s="66" t="s">
        <v>143</v>
      </c>
      <c r="C5496" s="66" t="s">
        <v>137</v>
      </c>
      <c r="D5496" s="67">
        <v>2576468.1800000002</v>
      </c>
      <c r="E5496" s="66">
        <v>0.48491085561195202</v>
      </c>
      <c r="F5496" s="67">
        <v>1249357.38962076</v>
      </c>
      <c r="G5496" s="66" t="s">
        <v>29</v>
      </c>
      <c r="H5496" s="68">
        <v>7.5426100823735697E-4</v>
      </c>
      <c r="I5496" s="87">
        <v>942.34156434415399</v>
      </c>
      <c r="J5496" s="69" t="str">
        <f>_xlfn.XLOOKUP(SimpleBB[[#This Row],[customer_code]],'Input  - indicative charges'!$B$13:$B$69,'Input  - indicative charges'!$E$13:$E$69)</f>
        <v>Lower North Island distributor</v>
      </c>
      <c r="K5496" s="70">
        <f t="shared" si="85"/>
        <v>871.15099490155956</v>
      </c>
    </row>
    <row r="5497" spans="1:11" x14ac:dyDescent="0.25">
      <c r="A5497" s="65">
        <v>44562</v>
      </c>
      <c r="B5497" s="66" t="s">
        <v>143</v>
      </c>
      <c r="C5497" s="66" t="s">
        <v>137</v>
      </c>
      <c r="D5497" s="67">
        <v>2576468.1800000002</v>
      </c>
      <c r="E5497" s="66">
        <v>0.48491085561195202</v>
      </c>
      <c r="F5497" s="67">
        <v>1249357.38962076</v>
      </c>
      <c r="G5497" s="66" t="s">
        <v>31</v>
      </c>
      <c r="H5497" s="68">
        <v>1.8414991727260301E-6</v>
      </c>
      <c r="I5497" s="87">
        <v>2.3006905994258098</v>
      </c>
      <c r="J5497" s="69" t="str">
        <f>_xlfn.XLOOKUP(SimpleBB[[#This Row],[customer_code]],'Input  - indicative charges'!$B$13:$B$69,'Input  - indicative charges'!$E$13:$E$69)</f>
        <v>Major Industrial</v>
      </c>
      <c r="K5497" s="70">
        <f t="shared" si="85"/>
        <v>2.1268815687286025</v>
      </c>
    </row>
    <row r="5498" spans="1:11" x14ac:dyDescent="0.25">
      <c r="A5498" s="65">
        <v>44562</v>
      </c>
      <c r="B5498" s="66" t="s">
        <v>143</v>
      </c>
      <c r="C5498" s="66" t="s">
        <v>137</v>
      </c>
      <c r="D5498" s="67">
        <v>2576468.1800000002</v>
      </c>
      <c r="E5498" s="66">
        <v>0.48491085561195202</v>
      </c>
      <c r="F5498" s="67">
        <v>1249357.38962076</v>
      </c>
      <c r="G5498" s="66" t="s">
        <v>34</v>
      </c>
      <c r="H5498" s="68">
        <v>6.5537326938050694E-5</v>
      </c>
      <c r="I5498" s="87">
        <v>81.879543706045894</v>
      </c>
      <c r="J5498" s="69" t="str">
        <f>_xlfn.XLOOKUP(SimpleBB[[#This Row],[customer_code]],'Input  - indicative charges'!$B$13:$B$69,'Input  - indicative charges'!$E$13:$E$69)</f>
        <v>Major Industrial</v>
      </c>
      <c r="K5498" s="70">
        <f t="shared" si="85"/>
        <v>75.693834019993702</v>
      </c>
    </row>
    <row r="5499" spans="1:11" x14ac:dyDescent="0.25">
      <c r="A5499" s="65">
        <v>44562</v>
      </c>
      <c r="B5499" s="66" t="s">
        <v>143</v>
      </c>
      <c r="C5499" s="66" t="s">
        <v>137</v>
      </c>
      <c r="D5499" s="67">
        <v>2576468.1800000002</v>
      </c>
      <c r="E5499" s="66">
        <v>0.48491085561195202</v>
      </c>
      <c r="F5499" s="67">
        <v>1249357.38962076</v>
      </c>
      <c r="G5499" s="66" t="s">
        <v>36</v>
      </c>
      <c r="H5499" s="68">
        <v>4.2148728157898998E-3</v>
      </c>
      <c r="I5499" s="87">
        <v>5265.88249871881</v>
      </c>
      <c r="J5499" s="69" t="str">
        <f>_xlfn.XLOOKUP(SimpleBB[[#This Row],[customer_code]],'Input  - indicative charges'!$B$13:$B$69,'Input  - indicative charges'!$E$13:$E$69)</f>
        <v>Upper South Island distributor</v>
      </c>
      <c r="K5499" s="70">
        <f t="shared" si="85"/>
        <v>4868.0637163514084</v>
      </c>
    </row>
    <row r="5500" spans="1:11" x14ac:dyDescent="0.25">
      <c r="A5500" s="65">
        <v>44562</v>
      </c>
      <c r="B5500" s="66" t="s">
        <v>143</v>
      </c>
      <c r="C5500" s="66" t="s">
        <v>137</v>
      </c>
      <c r="D5500" s="67">
        <v>2576468.1800000002</v>
      </c>
      <c r="E5500" s="66">
        <v>0.48491085561195202</v>
      </c>
      <c r="F5500" s="67">
        <v>1249357.38962076</v>
      </c>
      <c r="G5500" s="66" t="s">
        <v>38</v>
      </c>
      <c r="H5500" s="68">
        <v>2.9087026741960601E-6</v>
      </c>
      <c r="I5500" s="87">
        <v>3.6340091802165402</v>
      </c>
      <c r="J5500" s="69" t="str">
        <f>_xlfn.XLOOKUP(SimpleBB[[#This Row],[customer_code]],'Input  - indicative charges'!$B$13:$B$69,'Input  - indicative charges'!$E$13:$E$69)</f>
        <v>North Island generation</v>
      </c>
      <c r="K5500" s="70">
        <f t="shared" si="85"/>
        <v>3.359472650482457</v>
      </c>
    </row>
    <row r="5501" spans="1:11" x14ac:dyDescent="0.25">
      <c r="A5501" s="65">
        <v>44562</v>
      </c>
      <c r="B5501" s="66" t="s">
        <v>143</v>
      </c>
      <c r="C5501" s="66" t="s">
        <v>137</v>
      </c>
      <c r="D5501" s="67">
        <v>2576468.1800000002</v>
      </c>
      <c r="E5501" s="66">
        <v>0.48491085561195202</v>
      </c>
      <c r="F5501" s="67">
        <v>1249357.38962076</v>
      </c>
      <c r="G5501" s="66" t="s">
        <v>40</v>
      </c>
      <c r="H5501" s="68">
        <v>1.3527106043802099E-6</v>
      </c>
      <c r="I5501" s="87">
        <v>1.69001898960079</v>
      </c>
      <c r="J5501" s="69" t="str">
        <f>_xlfn.XLOOKUP(SimpleBB[[#This Row],[customer_code]],'Input  - indicative charges'!$B$13:$B$69,'Input  - indicative charges'!$E$13:$E$69)</f>
        <v>North Island generation</v>
      </c>
      <c r="K5501" s="70">
        <f t="shared" si="85"/>
        <v>1.562344037342674</v>
      </c>
    </row>
    <row r="5502" spans="1:11" x14ac:dyDescent="0.25">
      <c r="A5502" s="65">
        <v>44562</v>
      </c>
      <c r="B5502" s="66" t="s">
        <v>143</v>
      </c>
      <c r="C5502" s="66" t="s">
        <v>137</v>
      </c>
      <c r="D5502" s="67">
        <v>2576468.1800000002</v>
      </c>
      <c r="E5502" s="66">
        <v>0.48491085561195202</v>
      </c>
      <c r="F5502" s="67">
        <v>1249357.38962076</v>
      </c>
      <c r="G5502" s="66" t="s">
        <v>42</v>
      </c>
      <c r="H5502" s="68">
        <v>0.26020223558783001</v>
      </c>
      <c r="I5502" s="87">
        <v>325085.58582749899</v>
      </c>
      <c r="J5502" s="69" t="str">
        <f>_xlfn.XLOOKUP(SimpleBB[[#This Row],[customer_code]],'Input  - indicative charges'!$B$13:$B$69,'Input  - indicative charges'!$E$13:$E$69)</f>
        <v>South Island generation</v>
      </c>
      <c r="K5502" s="70">
        <f t="shared" si="85"/>
        <v>300526.52057100041</v>
      </c>
    </row>
    <row r="5503" spans="1:11" x14ac:dyDescent="0.25">
      <c r="A5503" s="65">
        <v>44562</v>
      </c>
      <c r="B5503" s="66" t="s">
        <v>143</v>
      </c>
      <c r="C5503" s="66" t="s">
        <v>137</v>
      </c>
      <c r="D5503" s="67">
        <v>2576468.1800000002</v>
      </c>
      <c r="E5503" s="66">
        <v>0.48491085561195202</v>
      </c>
      <c r="F5503" s="67">
        <v>1249357.38962076</v>
      </c>
      <c r="G5503" s="66" t="s">
        <v>44</v>
      </c>
      <c r="H5503" s="68">
        <v>5.0662587510866702E-5</v>
      </c>
      <c r="I5503" s="87">
        <v>63.295678084010198</v>
      </c>
      <c r="J5503" s="69" t="str">
        <f>_xlfn.XLOOKUP(SimpleBB[[#This Row],[customer_code]],'Input  - indicative charges'!$B$13:$B$69,'Input  - indicative charges'!$E$13:$E$69)</f>
        <v>Major Industrial</v>
      </c>
      <c r="K5503" s="70">
        <f t="shared" si="85"/>
        <v>58.51391366168852</v>
      </c>
    </row>
    <row r="5504" spans="1:11" x14ac:dyDescent="0.25">
      <c r="A5504" s="65">
        <v>44562</v>
      </c>
      <c r="B5504" s="66" t="s">
        <v>143</v>
      </c>
      <c r="C5504" s="66" t="s">
        <v>137</v>
      </c>
      <c r="D5504" s="67">
        <v>2576468.1800000002</v>
      </c>
      <c r="E5504" s="66">
        <v>0.48491085561195202</v>
      </c>
      <c r="F5504" s="67">
        <v>1249357.38962076</v>
      </c>
      <c r="G5504" s="66" t="s">
        <v>46</v>
      </c>
      <c r="H5504" s="68">
        <v>8.0620000437611403E-3</v>
      </c>
      <c r="I5504" s="87">
        <v>10072.319329795901</v>
      </c>
      <c r="J5504" s="69" t="str">
        <f>_xlfn.XLOOKUP(SimpleBB[[#This Row],[customer_code]],'Input  - indicative charges'!$B$13:$B$69,'Input  - indicative charges'!$E$13:$E$69)</f>
        <v>Upper South Island distributor</v>
      </c>
      <c r="K5504" s="70">
        <f t="shared" si="85"/>
        <v>9311.3912588847197</v>
      </c>
    </row>
    <row r="5505" spans="1:11" x14ac:dyDescent="0.25">
      <c r="A5505" s="65">
        <v>44562</v>
      </c>
      <c r="B5505" s="66" t="s">
        <v>143</v>
      </c>
      <c r="C5505" s="66" t="s">
        <v>137</v>
      </c>
      <c r="D5505" s="67">
        <v>2576468.1800000002</v>
      </c>
      <c r="E5505" s="66">
        <v>0.48491085561195202</v>
      </c>
      <c r="F5505" s="67">
        <v>1249357.38962076</v>
      </c>
      <c r="G5505" s="66" t="s">
        <v>48</v>
      </c>
      <c r="H5505" s="68">
        <v>5.5346862280207195E-4</v>
      </c>
      <c r="I5505" s="87">
        <v>691.48011382099799</v>
      </c>
      <c r="J5505" s="69" t="str">
        <f>_xlfn.XLOOKUP(SimpleBB[[#This Row],[customer_code]],'Input  - indicative charges'!$B$13:$B$69,'Input  - indicative charges'!$E$13:$E$69)</f>
        <v>North Island generation</v>
      </c>
      <c r="K5505" s="70">
        <f t="shared" si="85"/>
        <v>639.24123895463515</v>
      </c>
    </row>
    <row r="5506" spans="1:11" x14ac:dyDescent="0.25">
      <c r="A5506" s="65">
        <v>44562</v>
      </c>
      <c r="B5506" s="66" t="s">
        <v>143</v>
      </c>
      <c r="C5506" s="66" t="s">
        <v>137</v>
      </c>
      <c r="D5506" s="67">
        <v>2576468.1800000002</v>
      </c>
      <c r="E5506" s="66">
        <v>0.48491085561195202</v>
      </c>
      <c r="F5506" s="67">
        <v>1249357.38962076</v>
      </c>
      <c r="G5506" s="66" t="s">
        <v>50</v>
      </c>
      <c r="H5506" s="68">
        <v>1.15984801325437E-4</v>
      </c>
      <c r="I5506" s="87">
        <v>144.906468619631</v>
      </c>
      <c r="J5506" s="69" t="str">
        <f>_xlfn.XLOOKUP(SimpleBB[[#This Row],[customer_code]],'Input  - indicative charges'!$B$13:$B$69,'Input  - indicative charges'!$E$13:$E$69)</f>
        <v>North Island generation</v>
      </c>
      <c r="K5506" s="70">
        <f t="shared" si="85"/>
        <v>133.95929786193804</v>
      </c>
    </row>
    <row r="5507" spans="1:11" x14ac:dyDescent="0.25">
      <c r="A5507" s="65">
        <v>44562</v>
      </c>
      <c r="B5507" s="66" t="s">
        <v>143</v>
      </c>
      <c r="C5507" s="66" t="s">
        <v>137</v>
      </c>
      <c r="D5507" s="67">
        <v>2576468.1800000002</v>
      </c>
      <c r="E5507" s="66">
        <v>0.48491085561195202</v>
      </c>
      <c r="F5507" s="67">
        <v>1249357.38962076</v>
      </c>
      <c r="G5507" s="66" t="s">
        <v>52</v>
      </c>
      <c r="H5507" s="68">
        <v>2.3214043204364799E-4</v>
      </c>
      <c r="I5507" s="87">
        <v>290.02636420349</v>
      </c>
      <c r="J5507" s="69" t="str">
        <f>_xlfn.XLOOKUP(SimpleBB[[#This Row],[customer_code]],'Input  - indicative charges'!$B$13:$B$69,'Input  - indicative charges'!$E$13:$E$69)</f>
        <v>North Island generation</v>
      </c>
      <c r="K5507" s="70">
        <f t="shared" si="85"/>
        <v>268.11589903645512</v>
      </c>
    </row>
    <row r="5508" spans="1:11" x14ac:dyDescent="0.25">
      <c r="A5508" s="65">
        <v>44562</v>
      </c>
      <c r="B5508" s="66" t="s">
        <v>143</v>
      </c>
      <c r="C5508" s="66" t="s">
        <v>137</v>
      </c>
      <c r="D5508" s="67">
        <v>2576468.1800000002</v>
      </c>
      <c r="E5508" s="66">
        <v>0.48491085561195202</v>
      </c>
      <c r="F5508" s="67">
        <v>1249357.38962076</v>
      </c>
      <c r="G5508" s="66" t="s">
        <v>54</v>
      </c>
      <c r="H5508" s="68">
        <v>7.2366988784084395E-4</v>
      </c>
      <c r="I5508" s="87">
        <v>904.122322019992</v>
      </c>
      <c r="J5508" s="69" t="str">
        <f>_xlfn.XLOOKUP(SimpleBB[[#This Row],[customer_code]],'Input  - indicative charges'!$B$13:$B$69,'Input  - indicative charges'!$E$13:$E$69)</f>
        <v>Upper South Island distributor</v>
      </c>
      <c r="K5508" s="70">
        <f t="shared" si="85"/>
        <v>835.81908104477259</v>
      </c>
    </row>
    <row r="5509" spans="1:11" x14ac:dyDescent="0.25">
      <c r="A5509" s="65">
        <v>44562</v>
      </c>
      <c r="B5509" s="66" t="s">
        <v>143</v>
      </c>
      <c r="C5509" s="66" t="s">
        <v>137</v>
      </c>
      <c r="D5509" s="67">
        <v>2576468.1800000002</v>
      </c>
      <c r="E5509" s="66">
        <v>0.48491085561195202</v>
      </c>
      <c r="F5509" s="67">
        <v>1249357.38962076</v>
      </c>
      <c r="G5509" s="66" t="s">
        <v>56</v>
      </c>
      <c r="H5509" s="68">
        <v>2.6535848192186301E-3</v>
      </c>
      <c r="I5509" s="87">
        <v>3315.2758028762901</v>
      </c>
      <c r="J5509" s="69" t="str">
        <f>_xlfn.XLOOKUP(SimpleBB[[#This Row],[customer_code]],'Input  - indicative charges'!$B$13:$B$69,'Input  - indicative charges'!$E$13:$E$69)</f>
        <v>Upper North Island distributor</v>
      </c>
      <c r="K5509" s="70">
        <f t="shared" si="85"/>
        <v>3064.818451533331</v>
      </c>
    </row>
    <row r="5510" spans="1:11" x14ac:dyDescent="0.25">
      <c r="A5510" s="65">
        <v>44562</v>
      </c>
      <c r="B5510" s="66" t="s">
        <v>143</v>
      </c>
      <c r="C5510" s="66" t="s">
        <v>137</v>
      </c>
      <c r="D5510" s="67">
        <v>2576468.1800000002</v>
      </c>
      <c r="E5510" s="66">
        <v>0.48491085561195202</v>
      </c>
      <c r="F5510" s="67">
        <v>1249357.38962076</v>
      </c>
      <c r="G5510" s="66" t="s">
        <v>58</v>
      </c>
      <c r="H5510" s="68">
        <v>1.43170116551208E-4</v>
      </c>
      <c r="I5510" s="87">
        <v>178.870643086119</v>
      </c>
      <c r="J5510" s="69" t="str">
        <f>_xlfn.XLOOKUP(SimpleBB[[#This Row],[customer_code]],'Input  - indicative charges'!$B$13:$B$69,'Input  - indicative charges'!$E$13:$E$69)</f>
        <v>North Island generation</v>
      </c>
      <c r="K5510" s="70">
        <f t="shared" si="85"/>
        <v>165.3575991754152</v>
      </c>
    </row>
    <row r="5511" spans="1:11" x14ac:dyDescent="0.25">
      <c r="A5511" s="65">
        <v>44562</v>
      </c>
      <c r="B5511" s="66" t="s">
        <v>143</v>
      </c>
      <c r="C5511" s="66" t="s">
        <v>137</v>
      </c>
      <c r="D5511" s="67">
        <v>2576468.1800000002</v>
      </c>
      <c r="E5511" s="66">
        <v>0.48491085561195202</v>
      </c>
      <c r="F5511" s="67">
        <v>1249357.38962076</v>
      </c>
      <c r="G5511" s="66" t="s">
        <v>60</v>
      </c>
      <c r="H5511" s="68">
        <v>0.37519059157485402</v>
      </c>
      <c r="I5511" s="87">
        <v>468747.138100232</v>
      </c>
      <c r="J5511" s="69" t="str">
        <f>_xlfn.XLOOKUP(SimpleBB[[#This Row],[customer_code]],'Input  - indicative charges'!$B$13:$B$69,'Input  - indicative charges'!$E$13:$E$69)</f>
        <v>Major Industrial</v>
      </c>
      <c r="K5511" s="70">
        <f t="shared" si="85"/>
        <v>433334.95110923698</v>
      </c>
    </row>
    <row r="5512" spans="1:11" x14ac:dyDescent="0.25">
      <c r="A5512" s="65">
        <v>44562</v>
      </c>
      <c r="B5512" s="66" t="s">
        <v>143</v>
      </c>
      <c r="C5512" s="66" t="s">
        <v>137</v>
      </c>
      <c r="D5512" s="67">
        <v>2576468.1800000002</v>
      </c>
      <c r="E5512" s="66">
        <v>0.48491085561195202</v>
      </c>
      <c r="F5512" s="67">
        <v>1249357.38962076</v>
      </c>
      <c r="G5512" s="66" t="s">
        <v>62</v>
      </c>
      <c r="H5512" s="68">
        <v>1.0091288271027699E-3</v>
      </c>
      <c r="I5512" s="87">
        <v>1260.76255722018</v>
      </c>
      <c r="J5512" s="69" t="str">
        <f>_xlfn.XLOOKUP(SimpleBB[[#This Row],[customer_code]],'Input  - indicative charges'!$B$13:$B$69,'Input  - indicative charges'!$E$13:$E$69)</f>
        <v>Major Industrial</v>
      </c>
      <c r="K5512" s="70">
        <f t="shared" si="85"/>
        <v>1165.516408926941</v>
      </c>
    </row>
    <row r="5513" spans="1:11" x14ac:dyDescent="0.25">
      <c r="A5513" s="65">
        <v>44562</v>
      </c>
      <c r="B5513" s="66" t="s">
        <v>143</v>
      </c>
      <c r="C5513" s="66" t="s">
        <v>137</v>
      </c>
      <c r="D5513" s="67">
        <v>2576468.1800000002</v>
      </c>
      <c r="E5513" s="66">
        <v>0.48491085561195202</v>
      </c>
      <c r="F5513" s="67">
        <v>1249357.38962076</v>
      </c>
      <c r="G5513" s="66" t="s">
        <v>64</v>
      </c>
      <c r="H5513" s="68">
        <v>5.3909469323167801E-5</v>
      </c>
      <c r="I5513" s="87">
        <v>67.352193869433805</v>
      </c>
      <c r="J5513" s="69" t="str">
        <f>_xlfn.XLOOKUP(SimpleBB[[#This Row],[customer_code]],'Input  - indicative charges'!$B$13:$B$69,'Input  - indicative charges'!$E$13:$E$69)</f>
        <v>Major Industrial</v>
      </c>
      <c r="K5513" s="70">
        <f t="shared" si="85"/>
        <v>62.263974038962786</v>
      </c>
    </row>
    <row r="5514" spans="1:11" x14ac:dyDescent="0.25">
      <c r="A5514" s="65">
        <v>44562</v>
      </c>
      <c r="B5514" s="66" t="s">
        <v>143</v>
      </c>
      <c r="C5514" s="66" t="s">
        <v>137</v>
      </c>
      <c r="D5514" s="67">
        <v>2576468.1800000002</v>
      </c>
      <c r="E5514" s="66">
        <v>0.48491085561195202</v>
      </c>
      <c r="F5514" s="67">
        <v>1249357.38962076</v>
      </c>
      <c r="G5514" s="66" t="s">
        <v>66</v>
      </c>
      <c r="H5514" s="68">
        <v>4.3346347764481402E-2</v>
      </c>
      <c r="I5514" s="87">
        <v>54155.079892626498</v>
      </c>
      <c r="J5514" s="69" t="str">
        <f>_xlfn.XLOOKUP(SimpleBB[[#This Row],[customer_code]],'Input  - indicative charges'!$B$13:$B$69,'Input  - indicative charges'!$E$13:$E$69)</f>
        <v>Upper South Island distributor</v>
      </c>
      <c r="K5514" s="70">
        <f t="shared" si="85"/>
        <v>50063.855307357895</v>
      </c>
    </row>
    <row r="5515" spans="1:11" x14ac:dyDescent="0.25">
      <c r="A5515" s="65">
        <v>44562</v>
      </c>
      <c r="B5515" s="66" t="s">
        <v>143</v>
      </c>
      <c r="C5515" s="66" t="s">
        <v>137</v>
      </c>
      <c r="D5515" s="67">
        <v>2576468.1800000002</v>
      </c>
      <c r="E5515" s="66">
        <v>0.48491085561195202</v>
      </c>
      <c r="F5515" s="67">
        <v>1249357.38962076</v>
      </c>
      <c r="G5515" s="66" t="s">
        <v>68</v>
      </c>
      <c r="H5515" s="68">
        <v>1.0077363896798201E-3</v>
      </c>
      <c r="I5515" s="87">
        <v>1259.0229052362399</v>
      </c>
      <c r="J5515" s="69" t="str">
        <f>_xlfn.XLOOKUP(SimpleBB[[#This Row],[customer_code]],'Input  - indicative charges'!$B$13:$B$69,'Input  - indicative charges'!$E$13:$E$69)</f>
        <v>Major Industrial</v>
      </c>
      <c r="K5515" s="70">
        <f t="shared" si="85"/>
        <v>1163.9081814922881</v>
      </c>
    </row>
    <row r="5516" spans="1:11" x14ac:dyDescent="0.25">
      <c r="A5516" s="65">
        <v>44562</v>
      </c>
      <c r="B5516" s="66" t="s">
        <v>143</v>
      </c>
      <c r="C5516" s="66" t="s">
        <v>137</v>
      </c>
      <c r="D5516" s="67">
        <v>2576468.1800000002</v>
      </c>
      <c r="E5516" s="66">
        <v>0.48491085561195202</v>
      </c>
      <c r="F5516" s="67">
        <v>1249357.38962076</v>
      </c>
      <c r="G5516" s="66" t="s">
        <v>70</v>
      </c>
      <c r="H5516" s="68">
        <v>4.9695844391775996E-3</v>
      </c>
      <c r="I5516" s="87">
        <v>6208.7870424309203</v>
      </c>
      <c r="J5516" s="69" t="str">
        <f>_xlfn.XLOOKUP(SimpleBB[[#This Row],[customer_code]],'Input  - indicative charges'!$B$13:$B$69,'Input  - indicative charges'!$E$13:$E$69)</f>
        <v>Lower North Island distributor</v>
      </c>
      <c r="K5516" s="70">
        <f t="shared" si="85"/>
        <v>5739.7351595225346</v>
      </c>
    </row>
    <row r="5517" spans="1:11" x14ac:dyDescent="0.25">
      <c r="A5517" s="65">
        <v>44562</v>
      </c>
      <c r="B5517" s="66" t="s">
        <v>143</v>
      </c>
      <c r="C5517" s="66" t="s">
        <v>137</v>
      </c>
      <c r="D5517" s="67">
        <v>2576468.1800000002</v>
      </c>
      <c r="E5517" s="66">
        <v>0.48491085561195202</v>
      </c>
      <c r="F5517" s="67">
        <v>1249357.38962076</v>
      </c>
      <c r="G5517" s="66" t="s">
        <v>72</v>
      </c>
      <c r="H5517" s="68">
        <v>6.0793139182015003E-2</v>
      </c>
      <c r="I5517" s="87">
        <v>75952.357675294406</v>
      </c>
      <c r="J5517" s="69" t="str">
        <f>_xlfn.XLOOKUP(SimpleBB[[#This Row],[customer_code]],'Input  - indicative charges'!$B$13:$B$69,'Input  - indicative charges'!$E$13:$E$69)</f>
        <v>Lower South Island distributor</v>
      </c>
      <c r="K5517" s="70">
        <f t="shared" si="85"/>
        <v>70214.425912542312</v>
      </c>
    </row>
    <row r="5518" spans="1:11" x14ac:dyDescent="0.25">
      <c r="A5518" s="65">
        <v>44562</v>
      </c>
      <c r="B5518" s="66" t="s">
        <v>143</v>
      </c>
      <c r="C5518" s="66" t="s">
        <v>137</v>
      </c>
      <c r="D5518" s="67">
        <v>2576468.1800000002</v>
      </c>
      <c r="E5518" s="66">
        <v>0.48491085561195202</v>
      </c>
      <c r="F5518" s="67">
        <v>1249357.38962076</v>
      </c>
      <c r="G5518" s="66" t="s">
        <v>74</v>
      </c>
      <c r="H5518" s="68">
        <v>1.61831006453667E-3</v>
      </c>
      <c r="I5518" s="87">
        <v>2021.84763782655</v>
      </c>
      <c r="J5518" s="69" t="str">
        <f>_xlfn.XLOOKUP(SimpleBB[[#This Row],[customer_code]],'Input  - indicative charges'!$B$13:$B$69,'Input  - indicative charges'!$E$13:$E$69)</f>
        <v>Major Industrial</v>
      </c>
      <c r="K5518" s="70">
        <f t="shared" ref="K5518:K5581" si="86">I5518*$L$9</f>
        <v>1869.1042058171463</v>
      </c>
    </row>
    <row r="5519" spans="1:11" x14ac:dyDescent="0.25">
      <c r="A5519" s="65">
        <v>44562</v>
      </c>
      <c r="B5519" s="66" t="s">
        <v>143</v>
      </c>
      <c r="C5519" s="66" t="s">
        <v>137</v>
      </c>
      <c r="D5519" s="67">
        <v>2576468.1800000002</v>
      </c>
      <c r="E5519" s="66">
        <v>0.48491085561195202</v>
      </c>
      <c r="F5519" s="67">
        <v>1249357.38962076</v>
      </c>
      <c r="G5519" s="66" t="s">
        <v>76</v>
      </c>
      <c r="H5519" s="68">
        <v>8.5627159323403698E-5</v>
      </c>
      <c r="I5519" s="87">
        <v>106.978924252929</v>
      </c>
      <c r="J5519" s="69" t="str">
        <f>_xlfn.XLOOKUP(SimpleBB[[#This Row],[customer_code]],'Input  - indicative charges'!$B$13:$B$69,'Input  - indicative charges'!$E$13:$E$69)</f>
        <v>Lower North Island distributor</v>
      </c>
      <c r="K5519" s="70">
        <f t="shared" si="86"/>
        <v>98.897045214490689</v>
      </c>
    </row>
    <row r="5520" spans="1:11" x14ac:dyDescent="0.25">
      <c r="A5520" s="65">
        <v>44562</v>
      </c>
      <c r="B5520" s="66" t="s">
        <v>143</v>
      </c>
      <c r="C5520" s="66" t="s">
        <v>137</v>
      </c>
      <c r="D5520" s="67">
        <v>2576468.1800000002</v>
      </c>
      <c r="E5520" s="66">
        <v>0.48491085561195202</v>
      </c>
      <c r="F5520" s="67">
        <v>1249357.38962076</v>
      </c>
      <c r="G5520" s="66" t="s">
        <v>78</v>
      </c>
      <c r="H5520" s="68">
        <v>4.0500379299335498E-6</v>
      </c>
      <c r="I5520" s="87">
        <v>5.0599448160068796</v>
      </c>
      <c r="J5520" s="69" t="str">
        <f>_xlfn.XLOOKUP(SimpleBB[[#This Row],[customer_code]],'Input  - indicative charges'!$B$13:$B$69,'Input  - indicative charges'!$E$13:$E$69)</f>
        <v>North Island generation</v>
      </c>
      <c r="K5520" s="70">
        <f t="shared" si="86"/>
        <v>4.6776838965807714</v>
      </c>
    </row>
    <row r="5521" spans="1:11" x14ac:dyDescent="0.25">
      <c r="A5521" s="65">
        <v>44562</v>
      </c>
      <c r="B5521" s="66" t="s">
        <v>143</v>
      </c>
      <c r="C5521" s="66" t="s">
        <v>137</v>
      </c>
      <c r="D5521" s="67">
        <v>2576468.1800000002</v>
      </c>
      <c r="E5521" s="66">
        <v>0.48491085561195202</v>
      </c>
      <c r="F5521" s="67">
        <v>1249357.38962076</v>
      </c>
      <c r="G5521" s="66" t="s">
        <v>80</v>
      </c>
      <c r="H5521" s="68">
        <v>9.8014571575996798E-7</v>
      </c>
      <c r="I5521" s="87">
        <v>1.22455229288985</v>
      </c>
      <c r="J5521" s="69" t="str">
        <f>_xlfn.XLOOKUP(SimpleBB[[#This Row],[customer_code]],'Input  - indicative charges'!$B$13:$B$69,'Input  - indicative charges'!$E$13:$E$69)</f>
        <v>Major Industrial</v>
      </c>
      <c r="K5521" s="70">
        <f t="shared" si="86"/>
        <v>1.1320417018880238</v>
      </c>
    </row>
    <row r="5522" spans="1:11" x14ac:dyDescent="0.25">
      <c r="A5522" s="65">
        <v>44562</v>
      </c>
      <c r="B5522" s="66" t="s">
        <v>143</v>
      </c>
      <c r="C5522" s="66" t="s">
        <v>137</v>
      </c>
      <c r="D5522" s="67">
        <v>2576468.1800000002</v>
      </c>
      <c r="E5522" s="66">
        <v>0.48491085561195202</v>
      </c>
      <c r="F5522" s="67">
        <v>1249357.38962076</v>
      </c>
      <c r="G5522" s="66" t="s">
        <v>82</v>
      </c>
      <c r="H5522" s="68">
        <v>7.9304454324590303E-4</v>
      </c>
      <c r="I5522" s="87">
        <v>990.79606040269698</v>
      </c>
      <c r="J5522" s="69" t="str">
        <f>_xlfn.XLOOKUP(SimpleBB[[#This Row],[customer_code]],'Input  - indicative charges'!$B$13:$B$69,'Input  - indicative charges'!$E$13:$E$69)</f>
        <v>Major Industrial</v>
      </c>
      <c r="K5522" s="70">
        <f t="shared" si="86"/>
        <v>915.94492530431262</v>
      </c>
    </row>
    <row r="5523" spans="1:11" x14ac:dyDescent="0.25">
      <c r="A5523" s="65">
        <v>44562</v>
      </c>
      <c r="B5523" s="66" t="s">
        <v>143</v>
      </c>
      <c r="C5523" s="66" t="s">
        <v>137</v>
      </c>
      <c r="D5523" s="67">
        <v>2576468.1800000002</v>
      </c>
      <c r="E5523" s="66">
        <v>0.48491085561195202</v>
      </c>
      <c r="F5523" s="67">
        <v>1249357.38962076</v>
      </c>
      <c r="G5523" s="66" t="s">
        <v>84</v>
      </c>
      <c r="H5523" s="68">
        <v>5.2165790408338603E-6</v>
      </c>
      <c r="I5523" s="87">
        <v>6.5173715732066002</v>
      </c>
      <c r="J5523" s="69" t="str">
        <f>_xlfn.XLOOKUP(SimpleBB[[#This Row],[customer_code]],'Input  - indicative charges'!$B$13:$B$69,'Input  - indicative charges'!$E$13:$E$69)</f>
        <v>Major Industrial</v>
      </c>
      <c r="K5523" s="70">
        <f t="shared" si="86"/>
        <v>6.0250072213396946</v>
      </c>
    </row>
    <row r="5524" spans="1:11" x14ac:dyDescent="0.25">
      <c r="A5524" s="65">
        <v>44562</v>
      </c>
      <c r="B5524" s="66" t="s">
        <v>143</v>
      </c>
      <c r="C5524" s="66" t="s">
        <v>137</v>
      </c>
      <c r="D5524" s="67">
        <v>2576468.1800000002</v>
      </c>
      <c r="E5524" s="66">
        <v>0.48491085561195202</v>
      </c>
      <c r="F5524" s="67">
        <v>1249357.38962076</v>
      </c>
      <c r="G5524" s="66" t="s">
        <v>86</v>
      </c>
      <c r="H5524" s="68">
        <v>2.0778461552327101E-6</v>
      </c>
      <c r="I5524" s="87">
        <v>2.5959724485350999</v>
      </c>
      <c r="J5524" s="69" t="str">
        <f>_xlfn.XLOOKUP(SimpleBB[[#This Row],[customer_code]],'Input  - indicative charges'!$B$13:$B$69,'Input  - indicative charges'!$E$13:$E$69)</f>
        <v>North Island generation</v>
      </c>
      <c r="K5524" s="70">
        <f t="shared" si="86"/>
        <v>2.3998559193898297</v>
      </c>
    </row>
    <row r="5525" spans="1:11" x14ac:dyDescent="0.25">
      <c r="A5525" s="65">
        <v>44562</v>
      </c>
      <c r="B5525" s="66" t="s">
        <v>143</v>
      </c>
      <c r="C5525" s="66" t="s">
        <v>137</v>
      </c>
      <c r="D5525" s="67">
        <v>2576468.1800000002</v>
      </c>
      <c r="E5525" s="66">
        <v>0.48491085561195202</v>
      </c>
      <c r="F5525" s="67">
        <v>1249357.38962076</v>
      </c>
      <c r="G5525" s="66" t="s">
        <v>88</v>
      </c>
      <c r="H5525" s="68">
        <v>8.4115103663943102E-5</v>
      </c>
      <c r="I5525" s="87">
        <v>105.089826341264</v>
      </c>
      <c r="J5525" s="69" t="str">
        <f>_xlfn.XLOOKUP(SimpleBB[[#This Row],[customer_code]],'Input  - indicative charges'!$B$13:$B$69,'Input  - indicative charges'!$E$13:$E$69)</f>
        <v>North Island generation</v>
      </c>
      <c r="K5525" s="70">
        <f t="shared" si="86"/>
        <v>97.150661962937107</v>
      </c>
    </row>
    <row r="5526" spans="1:11" x14ac:dyDescent="0.25">
      <c r="A5526" s="65">
        <v>44562</v>
      </c>
      <c r="B5526" s="66" t="s">
        <v>143</v>
      </c>
      <c r="C5526" s="66" t="s">
        <v>137</v>
      </c>
      <c r="D5526" s="67">
        <v>2576468.1800000002</v>
      </c>
      <c r="E5526" s="66">
        <v>0.48491085561195202</v>
      </c>
      <c r="F5526" s="67">
        <v>1249357.38962076</v>
      </c>
      <c r="G5526" s="66" t="s">
        <v>90</v>
      </c>
      <c r="H5526" s="68">
        <v>8.6946835979807499E-3</v>
      </c>
      <c r="I5526" s="87">
        <v>10862.767203551701</v>
      </c>
      <c r="J5526" s="69" t="str">
        <f>_xlfn.XLOOKUP(SimpleBB[[#This Row],[customer_code]],'Input  - indicative charges'!$B$13:$B$69,'Input  - indicative charges'!$E$13:$E$69)</f>
        <v>Upper South Island distributor</v>
      </c>
      <c r="K5526" s="70">
        <f t="shared" si="86"/>
        <v>10042.123593841668</v>
      </c>
    </row>
    <row r="5527" spans="1:11" x14ac:dyDescent="0.25">
      <c r="A5527" s="65">
        <v>44562</v>
      </c>
      <c r="B5527" s="66" t="s">
        <v>143</v>
      </c>
      <c r="C5527" s="66" t="s">
        <v>137</v>
      </c>
      <c r="D5527" s="67">
        <v>2576468.1800000002</v>
      </c>
      <c r="E5527" s="66">
        <v>0.48491085561195202</v>
      </c>
      <c r="F5527" s="67">
        <v>1249357.38962076</v>
      </c>
      <c r="G5527" s="66" t="s">
        <v>92</v>
      </c>
      <c r="H5527" s="68">
        <v>1.2511791546000099E-6</v>
      </c>
      <c r="I5527" s="87">
        <v>1.5631699225389899</v>
      </c>
      <c r="J5527" s="69" t="str">
        <f>_xlfn.XLOOKUP(SimpleBB[[#This Row],[customer_code]],'Input  - indicative charges'!$B$13:$B$69,'Input  - indicative charges'!$E$13:$E$69)</f>
        <v>North Island generation</v>
      </c>
      <c r="K5527" s="70">
        <f t="shared" si="86"/>
        <v>1.4450779682712855</v>
      </c>
    </row>
    <row r="5528" spans="1:11" x14ac:dyDescent="0.25">
      <c r="A5528" s="65">
        <v>44562</v>
      </c>
      <c r="B5528" s="66" t="s">
        <v>143</v>
      </c>
      <c r="C5528" s="66" t="s">
        <v>137</v>
      </c>
      <c r="D5528" s="67">
        <v>2576468.1800000002</v>
      </c>
      <c r="E5528" s="66">
        <v>0.48491085561195202</v>
      </c>
      <c r="F5528" s="67">
        <v>1249357.38962076</v>
      </c>
      <c r="G5528" s="66" t="s">
        <v>94</v>
      </c>
      <c r="H5528" s="68">
        <v>7.8088285838620302E-6</v>
      </c>
      <c r="I5528" s="87">
        <v>9.7560176955299092</v>
      </c>
      <c r="J5528" s="69" t="str">
        <f>_xlfn.XLOOKUP(SimpleBB[[#This Row],[customer_code]],'Input  - indicative charges'!$B$13:$B$69,'Input  - indicative charges'!$E$13:$E$69)</f>
        <v>North Island generation</v>
      </c>
      <c r="K5528" s="70">
        <f t="shared" si="86"/>
        <v>9.0189850934285882</v>
      </c>
    </row>
    <row r="5529" spans="1:11" x14ac:dyDescent="0.25">
      <c r="A5529" s="65">
        <v>44562</v>
      </c>
      <c r="B5529" s="66" t="s">
        <v>143</v>
      </c>
      <c r="C5529" s="66" t="s">
        <v>137</v>
      </c>
      <c r="D5529" s="67">
        <v>2576468.1800000002</v>
      </c>
      <c r="E5529" s="66">
        <v>0.48491085561195202</v>
      </c>
      <c r="F5529" s="67">
        <v>1249357.38962076</v>
      </c>
      <c r="G5529" s="66" t="s">
        <v>96</v>
      </c>
      <c r="H5529" s="68">
        <v>3.4560113778816398E-4</v>
      </c>
      <c r="I5529" s="87">
        <v>431.77933535698901</v>
      </c>
      <c r="J5529" s="69" t="str">
        <f>_xlfn.XLOOKUP(SimpleBB[[#This Row],[customer_code]],'Input  - indicative charges'!$B$13:$B$69,'Input  - indicative charges'!$E$13:$E$69)</f>
        <v>Upper North Island distributor</v>
      </c>
      <c r="K5529" s="70">
        <f t="shared" si="86"/>
        <v>399.15993500293342</v>
      </c>
    </row>
    <row r="5530" spans="1:11" x14ac:dyDescent="0.25">
      <c r="A5530" s="65">
        <v>44562</v>
      </c>
      <c r="B5530" s="66" t="s">
        <v>143</v>
      </c>
      <c r="C5530" s="66" t="s">
        <v>137</v>
      </c>
      <c r="D5530" s="67">
        <v>2576468.1800000002</v>
      </c>
      <c r="E5530" s="66">
        <v>0.48491085561195202</v>
      </c>
      <c r="F5530" s="67">
        <v>1249357.38962076</v>
      </c>
      <c r="G5530" s="66" t="s">
        <v>98</v>
      </c>
      <c r="H5530" s="68">
        <v>1.01116899720995E-4</v>
      </c>
      <c r="I5530" s="87">
        <v>126.331145881968</v>
      </c>
      <c r="J5530" s="69" t="str">
        <f>_xlfn.XLOOKUP(SimpleBB[[#This Row],[customer_code]],'Input  - indicative charges'!$B$13:$B$69,'Input  - indicative charges'!$E$13:$E$69)</f>
        <v>Major Industrial</v>
      </c>
      <c r="K5530" s="70">
        <f t="shared" si="86"/>
        <v>116.78727500333167</v>
      </c>
    </row>
    <row r="5531" spans="1:11" x14ac:dyDescent="0.25">
      <c r="A5531" s="65">
        <v>44562</v>
      </c>
      <c r="B5531" s="66" t="s">
        <v>143</v>
      </c>
      <c r="C5531" s="66" t="s">
        <v>137</v>
      </c>
      <c r="D5531" s="67">
        <v>2576468.1800000002</v>
      </c>
      <c r="E5531" s="66">
        <v>0.48491085561195202</v>
      </c>
      <c r="F5531" s="67">
        <v>1249357.38962076</v>
      </c>
      <c r="G5531" s="66" t="s">
        <v>100</v>
      </c>
      <c r="H5531" s="68">
        <v>2.2648120363980901E-4</v>
      </c>
      <c r="I5531" s="87">
        <v>282.95596537760201</v>
      </c>
      <c r="J5531" s="69" t="str">
        <f>_xlfn.XLOOKUP(SimpleBB[[#This Row],[customer_code]],'Input  - indicative charges'!$B$13:$B$69,'Input  - indicative charges'!$E$13:$E$69)</f>
        <v>North Island generation</v>
      </c>
      <c r="K5531" s="70">
        <f t="shared" si="86"/>
        <v>261.57964381374308</v>
      </c>
    </row>
    <row r="5532" spans="1:11" x14ac:dyDescent="0.25">
      <c r="A5532" s="65">
        <v>44562</v>
      </c>
      <c r="B5532" s="66" t="s">
        <v>143</v>
      </c>
      <c r="C5532" s="66" t="s">
        <v>137</v>
      </c>
      <c r="D5532" s="67">
        <v>2576468.1800000002</v>
      </c>
      <c r="E5532" s="66">
        <v>0.48491085561195202</v>
      </c>
      <c r="F5532" s="67">
        <v>1249357.38962076</v>
      </c>
      <c r="G5532" s="66" t="s">
        <v>102</v>
      </c>
      <c r="H5532" s="68">
        <v>4.4712984573401504E-3</v>
      </c>
      <c r="I5532" s="87">
        <v>5586.2497688778703</v>
      </c>
      <c r="J5532" s="69" t="str">
        <f>_xlfn.XLOOKUP(SimpleBB[[#This Row],[customer_code]],'Input  - indicative charges'!$B$13:$B$69,'Input  - indicative charges'!$E$13:$E$69)</f>
        <v>Lower North Island distributor</v>
      </c>
      <c r="K5532" s="70">
        <f t="shared" si="86"/>
        <v>5164.2283733006116</v>
      </c>
    </row>
    <row r="5533" spans="1:11" x14ac:dyDescent="0.25">
      <c r="A5533" s="65">
        <v>44562</v>
      </c>
      <c r="B5533" s="66" t="s">
        <v>143</v>
      </c>
      <c r="C5533" s="66" t="s">
        <v>137</v>
      </c>
      <c r="D5533" s="67">
        <v>2576468.1800000002</v>
      </c>
      <c r="E5533" s="66">
        <v>0.48491085561195202</v>
      </c>
      <c r="F5533" s="67">
        <v>1249357.38962076</v>
      </c>
      <c r="G5533" s="66" t="s">
        <v>104</v>
      </c>
      <c r="H5533" s="68">
        <v>1.88643303135426E-3</v>
      </c>
      <c r="I5533" s="87">
        <v>2356.8290477471501</v>
      </c>
      <c r="J5533" s="69" t="str">
        <f>_xlfn.XLOOKUP(SimpleBB[[#This Row],[customer_code]],'Input  - indicative charges'!$B$13:$B$69,'Input  - indicative charges'!$E$13:$E$69)</f>
        <v>Lower North Island distributor</v>
      </c>
      <c r="K5533" s="70">
        <f t="shared" si="86"/>
        <v>2178.7789560007027</v>
      </c>
    </row>
    <row r="5534" spans="1:11" x14ac:dyDescent="0.25">
      <c r="A5534" s="65">
        <v>44562</v>
      </c>
      <c r="B5534" s="66" t="s">
        <v>143</v>
      </c>
      <c r="C5534" s="66" t="s">
        <v>137</v>
      </c>
      <c r="D5534" s="67">
        <v>2576468.1800000002</v>
      </c>
      <c r="E5534" s="66">
        <v>0.48491085561195202</v>
      </c>
      <c r="F5534" s="67">
        <v>1249357.38962076</v>
      </c>
      <c r="G5534" s="66" t="s">
        <v>106</v>
      </c>
      <c r="H5534" s="68">
        <v>2.0922651877537401E-2</v>
      </c>
      <c r="I5534" s="87">
        <v>26139.869733664302</v>
      </c>
      <c r="J5534" s="69" t="str">
        <f>_xlfn.XLOOKUP(SimpleBB[[#This Row],[customer_code]],'Input  - indicative charges'!$B$13:$B$69,'Input  - indicative charges'!$E$13:$E$69)</f>
        <v>Upper North Island distributor</v>
      </c>
      <c r="K5534" s="70">
        <f t="shared" si="86"/>
        <v>24165.095106387886</v>
      </c>
    </row>
    <row r="5535" spans="1:11" x14ac:dyDescent="0.25">
      <c r="A5535" s="65">
        <v>44562</v>
      </c>
      <c r="B5535" s="66" t="s">
        <v>143</v>
      </c>
      <c r="C5535" s="66" t="s">
        <v>137</v>
      </c>
      <c r="D5535" s="67">
        <v>2576468.1800000002</v>
      </c>
      <c r="E5535" s="66">
        <v>0.48491085561195202</v>
      </c>
      <c r="F5535" s="67">
        <v>1249357.38962076</v>
      </c>
      <c r="G5535" s="66" t="s">
        <v>108</v>
      </c>
      <c r="H5535" s="68">
        <v>5.6181573329040801E-4</v>
      </c>
      <c r="I5535" s="87">
        <v>701.90863799158205</v>
      </c>
      <c r="J5535" s="69" t="str">
        <f>_xlfn.XLOOKUP(SimpleBB[[#This Row],[customer_code]],'Input  - indicative charges'!$B$13:$B$69,'Input  - indicative charges'!$E$13:$E$69)</f>
        <v>Lower North Island distributor</v>
      </c>
      <c r="K5535" s="70">
        <f t="shared" si="86"/>
        <v>648.88192503949665</v>
      </c>
    </row>
    <row r="5536" spans="1:11" x14ac:dyDescent="0.25">
      <c r="A5536" s="65">
        <v>44562</v>
      </c>
      <c r="B5536" s="66" t="s">
        <v>143</v>
      </c>
      <c r="C5536" s="66" t="s">
        <v>137</v>
      </c>
      <c r="D5536" s="67">
        <v>2576468.1800000002</v>
      </c>
      <c r="E5536" s="66">
        <v>0.48491085561195202</v>
      </c>
      <c r="F5536" s="67">
        <v>1249357.38962076</v>
      </c>
      <c r="G5536" s="66" t="s">
        <v>110</v>
      </c>
      <c r="H5536" s="68">
        <v>3.7204543527369701E-3</v>
      </c>
      <c r="I5536" s="87">
        <v>4648.1771383387004</v>
      </c>
      <c r="J5536" s="69" t="str">
        <f>_xlfn.XLOOKUP(SimpleBB[[#This Row],[customer_code]],'Input  - indicative charges'!$B$13:$B$69,'Input  - indicative charges'!$E$13:$E$69)</f>
        <v>Lower South Island distributor</v>
      </c>
      <c r="K5536" s="70">
        <f t="shared" si="86"/>
        <v>4297.0238093664357</v>
      </c>
    </row>
    <row r="5537" spans="1:11" x14ac:dyDescent="0.25">
      <c r="A5537" s="65">
        <v>44562</v>
      </c>
      <c r="B5537" s="66" t="s">
        <v>143</v>
      </c>
      <c r="C5537" s="66" t="s">
        <v>137</v>
      </c>
      <c r="D5537" s="67">
        <v>2576468.1800000002</v>
      </c>
      <c r="E5537" s="66">
        <v>0.48491085561195202</v>
      </c>
      <c r="F5537" s="67">
        <v>1249357.38962076</v>
      </c>
      <c r="G5537" s="66" t="s">
        <v>112</v>
      </c>
      <c r="H5537" s="68">
        <v>6.9486389983257295E-5</v>
      </c>
      <c r="I5537" s="87">
        <v>86.813334803653106</v>
      </c>
      <c r="J5537" s="69" t="str">
        <f>_xlfn.XLOOKUP(SimpleBB[[#This Row],[customer_code]],'Input  - indicative charges'!$B$13:$B$69,'Input  - indicative charges'!$E$13:$E$69)</f>
        <v>North Island generation</v>
      </c>
      <c r="K5537" s="70">
        <f t="shared" si="86"/>
        <v>80.254894665035224</v>
      </c>
    </row>
    <row r="5538" spans="1:11" x14ac:dyDescent="0.25">
      <c r="A5538" s="65">
        <v>44562</v>
      </c>
      <c r="B5538" s="66" t="s">
        <v>143</v>
      </c>
      <c r="C5538" s="66" t="s">
        <v>137</v>
      </c>
      <c r="D5538" s="67">
        <v>2576468.1800000002</v>
      </c>
      <c r="E5538" s="66">
        <v>0.48491085561195202</v>
      </c>
      <c r="F5538" s="67">
        <v>1249357.38962076</v>
      </c>
      <c r="G5538" s="66" t="s">
        <v>114</v>
      </c>
      <c r="H5538" s="68">
        <v>2.24320834141793E-3</v>
      </c>
      <c r="I5538" s="87">
        <v>2802.5689178094399</v>
      </c>
      <c r="J5538" s="69" t="str">
        <f>_xlfn.XLOOKUP(SimpleBB[[#This Row],[customer_code]],'Input  - indicative charges'!$B$13:$B$69,'Input  - indicative charges'!$E$13:$E$69)</f>
        <v>Lower North Island distributor</v>
      </c>
      <c r="K5538" s="70">
        <f t="shared" si="86"/>
        <v>2590.8447567300886</v>
      </c>
    </row>
    <row r="5539" spans="1:11" x14ac:dyDescent="0.25">
      <c r="A5539" s="65">
        <v>44562</v>
      </c>
      <c r="B5539" s="66" t="s">
        <v>143</v>
      </c>
      <c r="C5539" s="66" t="s">
        <v>137</v>
      </c>
      <c r="D5539" s="67">
        <v>2576468.1800000002</v>
      </c>
      <c r="E5539" s="66">
        <v>0.48491085561195202</v>
      </c>
      <c r="F5539" s="67">
        <v>1249357.38962076</v>
      </c>
      <c r="G5539" s="66" t="s">
        <v>116</v>
      </c>
      <c r="H5539" s="68">
        <v>5.5229435287600299E-4</v>
      </c>
      <c r="I5539" s="87">
        <v>690.01303101145595</v>
      </c>
      <c r="J5539" s="69" t="str">
        <f>_xlfn.XLOOKUP(SimpleBB[[#This Row],[customer_code]],'Input  - indicative charges'!$B$13:$B$69,'Input  - indicative charges'!$E$13:$E$69)</f>
        <v>Major Industrial</v>
      </c>
      <c r="K5539" s="70">
        <f t="shared" si="86"/>
        <v>637.88498905810741</v>
      </c>
    </row>
    <row r="5540" spans="1:11" x14ac:dyDescent="0.25">
      <c r="A5540" s="65">
        <v>44562</v>
      </c>
      <c r="B5540" s="66" t="s">
        <v>143</v>
      </c>
      <c r="C5540" s="66" t="s">
        <v>137</v>
      </c>
      <c r="D5540" s="67">
        <v>2576468.1800000002</v>
      </c>
      <c r="E5540" s="66">
        <v>0.48491085561195202</v>
      </c>
      <c r="F5540" s="67">
        <v>1249357.38962076</v>
      </c>
      <c r="G5540" s="66" t="s">
        <v>118</v>
      </c>
      <c r="H5540" s="68">
        <v>1.58074857989902E-3</v>
      </c>
      <c r="I5540" s="87">
        <v>1974.9199194293799</v>
      </c>
      <c r="J5540" s="69" t="str">
        <f>_xlfn.XLOOKUP(SimpleBB[[#This Row],[customer_code]],'Input  - indicative charges'!$B$13:$B$69,'Input  - indicative charges'!$E$13:$E$69)</f>
        <v>Upper South Island distributor</v>
      </c>
      <c r="K5540" s="70">
        <f t="shared" si="86"/>
        <v>1825.7217104280064</v>
      </c>
    </row>
    <row r="5541" spans="1:11" x14ac:dyDescent="0.25">
      <c r="A5541" s="65">
        <v>44562</v>
      </c>
      <c r="B5541" s="66" t="s">
        <v>143</v>
      </c>
      <c r="C5541" s="66" t="s">
        <v>137</v>
      </c>
      <c r="D5541" s="67">
        <v>2576468.1800000002</v>
      </c>
      <c r="E5541" s="66">
        <v>0.48491085561195202</v>
      </c>
      <c r="F5541" s="67">
        <v>1249357.38962076</v>
      </c>
      <c r="G5541" s="66" t="s">
        <v>120</v>
      </c>
      <c r="H5541" s="68">
        <v>3.6741156111456198E-4</v>
      </c>
      <c r="I5541" s="87">
        <v>459.02834891058097</v>
      </c>
      <c r="J5541" s="69" t="str">
        <f>_xlfn.XLOOKUP(SimpleBB[[#This Row],[customer_code]],'Input  - indicative charges'!$B$13:$B$69,'Input  - indicative charges'!$E$13:$E$69)</f>
        <v>Lower North Island distributor</v>
      </c>
      <c r="K5541" s="70">
        <f t="shared" si="86"/>
        <v>424.3503820398513</v>
      </c>
    </row>
    <row r="5542" spans="1:11" x14ac:dyDescent="0.25">
      <c r="A5542" s="65">
        <v>44562</v>
      </c>
      <c r="B5542" s="66" t="s">
        <v>143</v>
      </c>
      <c r="C5542" s="66" t="s">
        <v>137</v>
      </c>
      <c r="D5542" s="67">
        <v>2576468.1800000002</v>
      </c>
      <c r="E5542" s="66">
        <v>0.48491085561195202</v>
      </c>
      <c r="F5542" s="67">
        <v>1249357.38962076</v>
      </c>
      <c r="G5542" s="66" t="s">
        <v>241</v>
      </c>
      <c r="H5542" s="68">
        <v>1.6355433534657899E-5</v>
      </c>
      <c r="I5542" s="87">
        <v>20.433781746976202</v>
      </c>
      <c r="J5542" s="69" t="str">
        <f>_xlfn.XLOOKUP(SimpleBB[[#This Row],[customer_code]],'Input  - indicative charges'!$B$13:$B$69,'Input  - indicative charges'!$E$13:$E$69)</f>
        <v>North Island generation</v>
      </c>
      <c r="K5542" s="70">
        <f t="shared" si="86"/>
        <v>18.890081868423824</v>
      </c>
    </row>
    <row r="5543" spans="1:11" x14ac:dyDescent="0.25">
      <c r="A5543" s="65">
        <v>44593</v>
      </c>
      <c r="B5543" s="66" t="s">
        <v>143</v>
      </c>
      <c r="C5543" s="66" t="s">
        <v>137</v>
      </c>
      <c r="D5543" s="67">
        <v>1864469.81</v>
      </c>
      <c r="E5543" s="66">
        <v>0.61632333436765196</v>
      </c>
      <c r="F5543" s="67">
        <v>1149116.2501270201</v>
      </c>
      <c r="G5543" s="66" t="s">
        <v>8</v>
      </c>
      <c r="H5543" s="68">
        <v>9.2188621126246002E-3</v>
      </c>
      <c r="I5543" s="87">
        <v>10593.5442612972</v>
      </c>
      <c r="J5543" s="69" t="str">
        <f>_xlfn.XLOOKUP(SimpleBB[[#This Row],[customer_code]],'Input  - indicative charges'!$B$13:$B$69,'Input  - indicative charges'!$E$13:$E$69)</f>
        <v>Lower South Island distributor</v>
      </c>
      <c r="K5543" s="70">
        <f t="shared" si="86"/>
        <v>9793.2394918668579</v>
      </c>
    </row>
    <row r="5544" spans="1:11" x14ac:dyDescent="0.25">
      <c r="A5544" s="65">
        <v>44593</v>
      </c>
      <c r="B5544" s="66" t="s">
        <v>143</v>
      </c>
      <c r="C5544" s="66" t="s">
        <v>137</v>
      </c>
      <c r="D5544" s="67">
        <v>1864469.81</v>
      </c>
      <c r="E5544" s="66">
        <v>0.61632333436765196</v>
      </c>
      <c r="F5544" s="67">
        <v>1149116.2501270201</v>
      </c>
      <c r="G5544" s="66" t="s">
        <v>10</v>
      </c>
      <c r="H5544" s="68">
        <v>4.2758953460536597E-4</v>
      </c>
      <c r="I5544" s="87">
        <v>491.35008259927702</v>
      </c>
      <c r="J5544" s="69" t="str">
        <f>_xlfn.XLOOKUP(SimpleBB[[#This Row],[customer_code]],'Input  - indicative charges'!$B$13:$B$69,'Input  - indicative charges'!$E$13:$E$69)</f>
        <v>Upper South Island distributor</v>
      </c>
      <c r="K5544" s="70">
        <f t="shared" si="86"/>
        <v>454.23032316231195</v>
      </c>
    </row>
    <row r="5545" spans="1:11" x14ac:dyDescent="0.25">
      <c r="A5545" s="65">
        <v>44593</v>
      </c>
      <c r="B5545" s="66" t="s">
        <v>143</v>
      </c>
      <c r="C5545" s="66" t="s">
        <v>137</v>
      </c>
      <c r="D5545" s="67">
        <v>1864469.81</v>
      </c>
      <c r="E5545" s="66">
        <v>0.61632333436765196</v>
      </c>
      <c r="F5545" s="67">
        <v>1149116.2501270201</v>
      </c>
      <c r="G5545" s="66" t="s">
        <v>12</v>
      </c>
      <c r="H5545" s="68">
        <v>1.2243052350301701E-4</v>
      </c>
      <c r="I5545" s="87">
        <v>140.68690406887501</v>
      </c>
      <c r="J5545" s="69" t="str">
        <f>_xlfn.XLOOKUP(SimpleBB[[#This Row],[customer_code]],'Input  - indicative charges'!$B$13:$B$69,'Input  - indicative charges'!$E$13:$E$69)</f>
        <v>Lower North Island distributor</v>
      </c>
      <c r="K5545" s="70">
        <f t="shared" si="86"/>
        <v>130.05850647638479</v>
      </c>
    </row>
    <row r="5546" spans="1:11" x14ac:dyDescent="0.25">
      <c r="A5546" s="65">
        <v>44593</v>
      </c>
      <c r="B5546" s="66" t="s">
        <v>143</v>
      </c>
      <c r="C5546" s="66" t="s">
        <v>137</v>
      </c>
      <c r="D5546" s="67">
        <v>1864469.81</v>
      </c>
      <c r="E5546" s="66">
        <v>0.61632333436765196</v>
      </c>
      <c r="F5546" s="67">
        <v>1149116.2501270201</v>
      </c>
      <c r="G5546" s="66" t="s">
        <v>14</v>
      </c>
      <c r="H5546" s="68">
        <v>9.2459343875640298E-4</v>
      </c>
      <c r="I5546" s="87">
        <v>1062.4653452358</v>
      </c>
      <c r="J5546" s="69" t="str">
        <f>_xlfn.XLOOKUP(SimpleBB[[#This Row],[customer_code]],'Input  - indicative charges'!$B$13:$B$69,'Input  - indicative charges'!$E$13:$E$69)</f>
        <v>Upper North Island distributor</v>
      </c>
      <c r="K5546" s="70">
        <f t="shared" si="86"/>
        <v>982.19984936647461</v>
      </c>
    </row>
    <row r="5547" spans="1:11" x14ac:dyDescent="0.25">
      <c r="A5547" s="65">
        <v>44593</v>
      </c>
      <c r="B5547" s="66" t="s">
        <v>143</v>
      </c>
      <c r="C5547" s="66" t="s">
        <v>137</v>
      </c>
      <c r="D5547" s="67">
        <v>1864469.81</v>
      </c>
      <c r="E5547" s="66">
        <v>0.61632333436765196</v>
      </c>
      <c r="F5547" s="67">
        <v>1149116.2501270201</v>
      </c>
      <c r="G5547" s="66" t="s">
        <v>16</v>
      </c>
      <c r="H5547" s="68">
        <v>0.10634509394297501</v>
      </c>
      <c r="I5547" s="87">
        <v>122202.875571157</v>
      </c>
      <c r="J5547" s="69" t="str">
        <f>_xlfn.XLOOKUP(SimpleBB[[#This Row],[customer_code]],'Input  - indicative charges'!$B$13:$B$69,'Input  - indicative charges'!$E$13:$E$69)</f>
        <v>South Island generation</v>
      </c>
      <c r="K5547" s="70">
        <f t="shared" si="86"/>
        <v>112970.88090106309</v>
      </c>
    </row>
    <row r="5548" spans="1:11" x14ac:dyDescent="0.25">
      <c r="A5548" s="65">
        <v>44593</v>
      </c>
      <c r="B5548" s="66" t="s">
        <v>143</v>
      </c>
      <c r="C5548" s="66" t="s">
        <v>137</v>
      </c>
      <c r="D5548" s="67">
        <v>1864469.81</v>
      </c>
      <c r="E5548" s="66">
        <v>0.61632333436765196</v>
      </c>
      <c r="F5548" s="67">
        <v>1149116.2501270201</v>
      </c>
      <c r="G5548" s="66" t="s">
        <v>19</v>
      </c>
      <c r="H5548" s="68">
        <v>5.9308824454250002E-2</v>
      </c>
      <c r="I5548" s="87">
        <v>68152.733956309705</v>
      </c>
      <c r="J5548" s="69" t="str">
        <f>_xlfn.XLOOKUP(SimpleBB[[#This Row],[customer_code]],'Input  - indicative charges'!$B$13:$B$69,'Input  - indicative charges'!$E$13:$E$69)</f>
        <v>Lower South Island distributor</v>
      </c>
      <c r="K5548" s="70">
        <f t="shared" si="86"/>
        <v>63004.036156063485</v>
      </c>
    </row>
    <row r="5549" spans="1:11" x14ac:dyDescent="0.25">
      <c r="A5549" s="65">
        <v>44593</v>
      </c>
      <c r="B5549" s="66" t="s">
        <v>143</v>
      </c>
      <c r="C5549" s="66" t="s">
        <v>137</v>
      </c>
      <c r="D5549" s="67">
        <v>1864469.81</v>
      </c>
      <c r="E5549" s="66">
        <v>0.61632333436765196</v>
      </c>
      <c r="F5549" s="67">
        <v>1149116.2501270201</v>
      </c>
      <c r="G5549" s="66" t="s">
        <v>21</v>
      </c>
      <c r="H5549" s="68">
        <v>6.8596460158660199E-3</v>
      </c>
      <c r="I5549" s="87">
        <v>7882.5307069507398</v>
      </c>
      <c r="J5549" s="69" t="str">
        <f>_xlfn.XLOOKUP(SimpleBB[[#This Row],[customer_code]],'Input  - indicative charges'!$B$13:$B$69,'Input  - indicative charges'!$E$13:$E$69)</f>
        <v>Upper South Island distributor</v>
      </c>
      <c r="K5549" s="70">
        <f t="shared" si="86"/>
        <v>7287.0334149819682</v>
      </c>
    </row>
    <row r="5550" spans="1:11" x14ac:dyDescent="0.25">
      <c r="A5550" s="65">
        <v>44593</v>
      </c>
      <c r="B5550" s="66" t="s">
        <v>143</v>
      </c>
      <c r="C5550" s="66" t="s">
        <v>137</v>
      </c>
      <c r="D5550" s="67">
        <v>1864469.81</v>
      </c>
      <c r="E5550" s="66">
        <v>0.61632333436765196</v>
      </c>
      <c r="F5550" s="67">
        <v>1149116.2501270201</v>
      </c>
      <c r="G5550" s="66" t="s">
        <v>23</v>
      </c>
      <c r="H5550" s="68">
        <v>3.8892456609575601E-4</v>
      </c>
      <c r="I5550" s="87">
        <v>446.91953897423502</v>
      </c>
      <c r="J5550" s="69" t="str">
        <f>_xlfn.XLOOKUP(SimpleBB[[#This Row],[customer_code]],'Input  - indicative charges'!$B$13:$B$69,'Input  - indicative charges'!$E$13:$E$69)</f>
        <v>Lower North Island distributor</v>
      </c>
      <c r="K5550" s="70">
        <f t="shared" si="86"/>
        <v>413.15634983087909</v>
      </c>
    </row>
    <row r="5551" spans="1:11" x14ac:dyDescent="0.25">
      <c r="A5551" s="65">
        <v>44593</v>
      </c>
      <c r="B5551" s="66" t="s">
        <v>143</v>
      </c>
      <c r="C5551" s="66" t="s">
        <v>137</v>
      </c>
      <c r="D5551" s="67">
        <v>1864469.81</v>
      </c>
      <c r="E5551" s="66">
        <v>0.61632333436765196</v>
      </c>
      <c r="F5551" s="67">
        <v>1149116.2501270201</v>
      </c>
      <c r="G5551" s="66" t="s">
        <v>25</v>
      </c>
      <c r="H5551" s="68">
        <v>3.1851336716087601E-3</v>
      </c>
      <c r="I5551" s="87">
        <v>3660.0888608723799</v>
      </c>
      <c r="J5551" s="69" t="str">
        <f>_xlfn.XLOOKUP(SimpleBB[[#This Row],[customer_code]],'Input  - indicative charges'!$B$13:$B$69,'Input  - indicative charges'!$E$13:$E$69)</f>
        <v>North Island generation</v>
      </c>
      <c r="K5551" s="70">
        <f t="shared" si="86"/>
        <v>3383.5821035827898</v>
      </c>
    </row>
    <row r="5552" spans="1:11" x14ac:dyDescent="0.25">
      <c r="A5552" s="65">
        <v>44593</v>
      </c>
      <c r="B5552" s="66" t="s">
        <v>143</v>
      </c>
      <c r="C5552" s="66" t="s">
        <v>137</v>
      </c>
      <c r="D5552" s="67">
        <v>1864469.81</v>
      </c>
      <c r="E5552" s="66">
        <v>0.61632333436765196</v>
      </c>
      <c r="F5552" s="67">
        <v>1149116.2501270201</v>
      </c>
      <c r="G5552" s="66" t="s">
        <v>27</v>
      </c>
      <c r="H5552" s="68">
        <v>7.0825069321550096E-4</v>
      </c>
      <c r="I5552" s="87">
        <v>813.86238073766106</v>
      </c>
      <c r="J5552" s="69" t="str">
        <f>_xlfn.XLOOKUP(SimpleBB[[#This Row],[customer_code]],'Input  - indicative charges'!$B$13:$B$69,'Input  - indicative charges'!$E$13:$E$69)</f>
        <v>Lower North Island distributor</v>
      </c>
      <c r="K5552" s="70">
        <f t="shared" si="86"/>
        <v>752.37795882006901</v>
      </c>
    </row>
    <row r="5553" spans="1:11" x14ac:dyDescent="0.25">
      <c r="A5553" s="65">
        <v>44593</v>
      </c>
      <c r="B5553" s="66" t="s">
        <v>143</v>
      </c>
      <c r="C5553" s="66" t="s">
        <v>137</v>
      </c>
      <c r="D5553" s="67">
        <v>1864469.81</v>
      </c>
      <c r="E5553" s="66">
        <v>0.61632333436765196</v>
      </c>
      <c r="F5553" s="67">
        <v>1149116.2501270201</v>
      </c>
      <c r="G5553" s="66" t="s">
        <v>29</v>
      </c>
      <c r="H5553" s="68">
        <v>7.5426100823735697E-4</v>
      </c>
      <c r="I5553" s="87">
        <v>866.73358140274001</v>
      </c>
      <c r="J5553" s="69" t="str">
        <f>_xlfn.XLOOKUP(SimpleBB[[#This Row],[customer_code]],'Input  - indicative charges'!$B$13:$B$69,'Input  - indicative charges'!$E$13:$E$69)</f>
        <v>Lower North Island distributor</v>
      </c>
      <c r="K5553" s="70">
        <f t="shared" si="86"/>
        <v>801.25492743078644</v>
      </c>
    </row>
    <row r="5554" spans="1:11" x14ac:dyDescent="0.25">
      <c r="A5554" s="65">
        <v>44593</v>
      </c>
      <c r="B5554" s="66" t="s">
        <v>143</v>
      </c>
      <c r="C5554" s="66" t="s">
        <v>137</v>
      </c>
      <c r="D5554" s="67">
        <v>1864469.81</v>
      </c>
      <c r="E5554" s="66">
        <v>0.61632333436765196</v>
      </c>
      <c r="F5554" s="67">
        <v>1149116.2501270201</v>
      </c>
      <c r="G5554" s="66" t="s">
        <v>31</v>
      </c>
      <c r="H5554" s="68">
        <v>1.8414991727260301E-6</v>
      </c>
      <c r="I5554" s="87">
        <v>2.1160966239749599</v>
      </c>
      <c r="J5554" s="69" t="str">
        <f>_xlfn.XLOOKUP(SimpleBB[[#This Row],[customer_code]],'Input  - indicative charges'!$B$13:$B$69,'Input  - indicative charges'!$E$13:$E$69)</f>
        <v>Major Industrial</v>
      </c>
      <c r="K5554" s="70">
        <f t="shared" si="86"/>
        <v>1.9562330146888993</v>
      </c>
    </row>
    <row r="5555" spans="1:11" x14ac:dyDescent="0.25">
      <c r="A5555" s="65">
        <v>44593</v>
      </c>
      <c r="B5555" s="66" t="s">
        <v>143</v>
      </c>
      <c r="C5555" s="66" t="s">
        <v>137</v>
      </c>
      <c r="D5555" s="67">
        <v>1864469.81</v>
      </c>
      <c r="E5555" s="66">
        <v>0.61632333436765196</v>
      </c>
      <c r="F5555" s="67">
        <v>1149116.2501270201</v>
      </c>
      <c r="G5555" s="66" t="s">
        <v>34</v>
      </c>
      <c r="H5555" s="68">
        <v>6.5537326938050694E-5</v>
      </c>
      <c r="I5555" s="87">
        <v>75.310007374401593</v>
      </c>
      <c r="J5555" s="69" t="str">
        <f>_xlfn.XLOOKUP(SimpleBB[[#This Row],[customer_code]],'Input  - indicative charges'!$B$13:$B$69,'Input  - indicative charges'!$E$13:$E$69)</f>
        <v>Major Industrial</v>
      </c>
      <c r="K5555" s="70">
        <f t="shared" si="86"/>
        <v>69.620602903061084</v>
      </c>
    </row>
    <row r="5556" spans="1:11" x14ac:dyDescent="0.25">
      <c r="A5556" s="65">
        <v>44593</v>
      </c>
      <c r="B5556" s="66" t="s">
        <v>143</v>
      </c>
      <c r="C5556" s="66" t="s">
        <v>137</v>
      </c>
      <c r="D5556" s="67">
        <v>1864469.81</v>
      </c>
      <c r="E5556" s="66">
        <v>0.61632333436765196</v>
      </c>
      <c r="F5556" s="67">
        <v>1149116.2501270201</v>
      </c>
      <c r="G5556" s="66" t="s">
        <v>36</v>
      </c>
      <c r="H5556" s="68">
        <v>4.2148728157898998E-3</v>
      </c>
      <c r="I5556" s="87">
        <v>4843.3788448428204</v>
      </c>
      <c r="J5556" s="69" t="str">
        <f>_xlfn.XLOOKUP(SimpleBB[[#This Row],[customer_code]],'Input  - indicative charges'!$B$13:$B$69,'Input  - indicative charges'!$E$13:$E$69)</f>
        <v>Upper South Island distributor</v>
      </c>
      <c r="K5556" s="70">
        <f t="shared" si="86"/>
        <v>4477.4787179280647</v>
      </c>
    </row>
    <row r="5557" spans="1:11" x14ac:dyDescent="0.25">
      <c r="A5557" s="65">
        <v>44593</v>
      </c>
      <c r="B5557" s="66" t="s">
        <v>143</v>
      </c>
      <c r="C5557" s="66" t="s">
        <v>137</v>
      </c>
      <c r="D5557" s="67">
        <v>1864469.81</v>
      </c>
      <c r="E5557" s="66">
        <v>0.61632333436765196</v>
      </c>
      <c r="F5557" s="67">
        <v>1149116.2501270201</v>
      </c>
      <c r="G5557" s="66" t="s">
        <v>38</v>
      </c>
      <c r="H5557" s="68">
        <v>2.9087026741960601E-6</v>
      </c>
      <c r="I5557" s="87">
        <v>3.3424375097066199</v>
      </c>
      <c r="J5557" s="69" t="str">
        <f>_xlfn.XLOOKUP(SimpleBB[[#This Row],[customer_code]],'Input  - indicative charges'!$B$13:$B$69,'Input  - indicative charges'!$E$13:$E$69)</f>
        <v>North Island generation</v>
      </c>
      <c r="K5557" s="70">
        <f t="shared" si="86"/>
        <v>3.0899281875608766</v>
      </c>
    </row>
    <row r="5558" spans="1:11" x14ac:dyDescent="0.25">
      <c r="A5558" s="65">
        <v>44593</v>
      </c>
      <c r="B5558" s="66" t="s">
        <v>143</v>
      </c>
      <c r="C5558" s="66" t="s">
        <v>137</v>
      </c>
      <c r="D5558" s="67">
        <v>1864469.81</v>
      </c>
      <c r="E5558" s="66">
        <v>0.61632333436765196</v>
      </c>
      <c r="F5558" s="67">
        <v>1149116.2501270201</v>
      </c>
      <c r="G5558" s="66" t="s">
        <v>40</v>
      </c>
      <c r="H5558" s="68">
        <v>1.3527106043802099E-6</v>
      </c>
      <c r="I5558" s="87">
        <v>1.55442173721244</v>
      </c>
      <c r="J5558" s="69" t="str">
        <f>_xlfn.XLOOKUP(SimpleBB[[#This Row],[customer_code]],'Input  - indicative charges'!$B$13:$B$69,'Input  - indicative charges'!$E$13:$E$69)</f>
        <v>North Island generation</v>
      </c>
      <c r="K5558" s="70">
        <f t="shared" si="86"/>
        <v>1.4369906773789314</v>
      </c>
    </row>
    <row r="5559" spans="1:11" x14ac:dyDescent="0.25">
      <c r="A5559" s="65">
        <v>44593</v>
      </c>
      <c r="B5559" s="66" t="s">
        <v>143</v>
      </c>
      <c r="C5559" s="66" t="s">
        <v>137</v>
      </c>
      <c r="D5559" s="67">
        <v>1864469.81</v>
      </c>
      <c r="E5559" s="66">
        <v>0.61632333436765196</v>
      </c>
      <c r="F5559" s="67">
        <v>1149116.2501270201</v>
      </c>
      <c r="G5559" s="66" t="s">
        <v>42</v>
      </c>
      <c r="H5559" s="68">
        <v>0.26020223558783001</v>
      </c>
      <c r="I5559" s="87">
        <v>299002.61723335501</v>
      </c>
      <c r="J5559" s="69" t="str">
        <f>_xlfn.XLOOKUP(SimpleBB[[#This Row],[customer_code]],'Input  - indicative charges'!$B$13:$B$69,'Input  - indicative charges'!$E$13:$E$69)</f>
        <v>South Island generation</v>
      </c>
      <c r="K5559" s="70">
        <f t="shared" si="86"/>
        <v>276414.02792446333</v>
      </c>
    </row>
    <row r="5560" spans="1:11" x14ac:dyDescent="0.25">
      <c r="A5560" s="65">
        <v>44593</v>
      </c>
      <c r="B5560" s="66" t="s">
        <v>143</v>
      </c>
      <c r="C5560" s="66" t="s">
        <v>137</v>
      </c>
      <c r="D5560" s="67">
        <v>1864469.81</v>
      </c>
      <c r="E5560" s="66">
        <v>0.61632333436765196</v>
      </c>
      <c r="F5560" s="67">
        <v>1149116.2501270201</v>
      </c>
      <c r="G5560" s="66" t="s">
        <v>44</v>
      </c>
      <c r="H5560" s="68">
        <v>5.0662587510866702E-5</v>
      </c>
      <c r="I5560" s="87">
        <v>58.217202582219301</v>
      </c>
      <c r="J5560" s="69" t="str">
        <f>_xlfn.XLOOKUP(SimpleBB[[#This Row],[customer_code]],'Input  - indicative charges'!$B$13:$B$69,'Input  - indicative charges'!$E$13:$E$69)</f>
        <v>Major Industrial</v>
      </c>
      <c r="K5560" s="70">
        <f t="shared" si="86"/>
        <v>53.81909900703895</v>
      </c>
    </row>
    <row r="5561" spans="1:11" x14ac:dyDescent="0.25">
      <c r="A5561" s="65">
        <v>44593</v>
      </c>
      <c r="B5561" s="66" t="s">
        <v>143</v>
      </c>
      <c r="C5561" s="66" t="s">
        <v>137</v>
      </c>
      <c r="D5561" s="67">
        <v>1864469.81</v>
      </c>
      <c r="E5561" s="66">
        <v>0.61632333436765196</v>
      </c>
      <c r="F5561" s="67">
        <v>1149116.2501270201</v>
      </c>
      <c r="G5561" s="66" t="s">
        <v>46</v>
      </c>
      <c r="H5561" s="68">
        <v>8.0620000437611403E-3</v>
      </c>
      <c r="I5561" s="87">
        <v>9264.1752588106992</v>
      </c>
      <c r="J5561" s="69" t="str">
        <f>_xlfn.XLOOKUP(SimpleBB[[#This Row],[customer_code]],'Input  - indicative charges'!$B$13:$B$69,'Input  - indicative charges'!$E$13:$E$69)</f>
        <v>Upper South Island distributor</v>
      </c>
      <c r="K5561" s="70">
        <f t="shared" si="86"/>
        <v>8564.2996117572457</v>
      </c>
    </row>
    <row r="5562" spans="1:11" x14ac:dyDescent="0.25">
      <c r="A5562" s="65">
        <v>44593</v>
      </c>
      <c r="B5562" s="66" t="s">
        <v>143</v>
      </c>
      <c r="C5562" s="66" t="s">
        <v>137</v>
      </c>
      <c r="D5562" s="67">
        <v>1864469.81</v>
      </c>
      <c r="E5562" s="66">
        <v>0.61632333436765196</v>
      </c>
      <c r="F5562" s="67">
        <v>1149116.2501270201</v>
      </c>
      <c r="G5562" s="66" t="s">
        <v>48</v>
      </c>
      <c r="H5562" s="68">
        <v>5.5346862280207195E-4</v>
      </c>
      <c r="I5562" s="87">
        <v>635.99978839728499</v>
      </c>
      <c r="J5562" s="69" t="str">
        <f>_xlfn.XLOOKUP(SimpleBB[[#This Row],[customer_code]],'Input  - indicative charges'!$B$13:$B$69,'Input  - indicative charges'!$E$13:$E$69)</f>
        <v>North Island generation</v>
      </c>
      <c r="K5562" s="70">
        <f t="shared" si="86"/>
        <v>587.95225572489983</v>
      </c>
    </row>
    <row r="5563" spans="1:11" x14ac:dyDescent="0.25">
      <c r="A5563" s="65">
        <v>44593</v>
      </c>
      <c r="B5563" s="66" t="s">
        <v>143</v>
      </c>
      <c r="C5563" s="66" t="s">
        <v>137</v>
      </c>
      <c r="D5563" s="67">
        <v>1864469.81</v>
      </c>
      <c r="E5563" s="66">
        <v>0.61632333436765196</v>
      </c>
      <c r="F5563" s="67">
        <v>1149116.2501270201</v>
      </c>
      <c r="G5563" s="66" t="s">
        <v>50</v>
      </c>
      <c r="H5563" s="68">
        <v>1.15984801325437E-4</v>
      </c>
      <c r="I5563" s="87">
        <v>133.28001997081401</v>
      </c>
      <c r="J5563" s="69" t="str">
        <f>_xlfn.XLOOKUP(SimpleBB[[#This Row],[customer_code]],'Input  - indicative charges'!$B$13:$B$69,'Input  - indicative charges'!$E$13:$E$69)</f>
        <v>North Island generation</v>
      </c>
      <c r="K5563" s="70">
        <f t="shared" si="86"/>
        <v>123.21118625270648</v>
      </c>
    </row>
    <row r="5564" spans="1:11" x14ac:dyDescent="0.25">
      <c r="A5564" s="65">
        <v>44593</v>
      </c>
      <c r="B5564" s="66" t="s">
        <v>143</v>
      </c>
      <c r="C5564" s="66" t="s">
        <v>137</v>
      </c>
      <c r="D5564" s="67">
        <v>1864469.81</v>
      </c>
      <c r="E5564" s="66">
        <v>0.61632333436765196</v>
      </c>
      <c r="F5564" s="67">
        <v>1149116.2501270201</v>
      </c>
      <c r="G5564" s="66" t="s">
        <v>52</v>
      </c>
      <c r="H5564" s="68">
        <v>2.3214043204364799E-4</v>
      </c>
      <c r="I5564" s="87">
        <v>266.756342772864</v>
      </c>
      <c r="J5564" s="69" t="str">
        <f>_xlfn.XLOOKUP(SimpleBB[[#This Row],[customer_code]],'Input  - indicative charges'!$B$13:$B$69,'Input  - indicative charges'!$E$13:$E$69)</f>
        <v>North Island generation</v>
      </c>
      <c r="K5564" s="70">
        <f t="shared" si="86"/>
        <v>246.6038453526308</v>
      </c>
    </row>
    <row r="5565" spans="1:11" x14ac:dyDescent="0.25">
      <c r="A5565" s="65">
        <v>44593</v>
      </c>
      <c r="B5565" s="66" t="s">
        <v>143</v>
      </c>
      <c r="C5565" s="66" t="s">
        <v>137</v>
      </c>
      <c r="D5565" s="67">
        <v>1864469.81</v>
      </c>
      <c r="E5565" s="66">
        <v>0.61632333436765196</v>
      </c>
      <c r="F5565" s="67">
        <v>1149116.2501270201</v>
      </c>
      <c r="G5565" s="66" t="s">
        <v>54</v>
      </c>
      <c r="H5565" s="68">
        <v>7.2366988784084395E-4</v>
      </c>
      <c r="I5565" s="87">
        <v>831.58082784551402</v>
      </c>
      <c r="J5565" s="69" t="str">
        <f>_xlfn.XLOOKUP(SimpleBB[[#This Row],[customer_code]],'Input  - indicative charges'!$B$13:$B$69,'Input  - indicative charges'!$E$13:$E$69)</f>
        <v>Upper South Island distributor</v>
      </c>
      <c r="K5565" s="70">
        <f t="shared" si="86"/>
        <v>768.75783996949008</v>
      </c>
    </row>
    <row r="5566" spans="1:11" x14ac:dyDescent="0.25">
      <c r="A5566" s="65">
        <v>44593</v>
      </c>
      <c r="B5566" s="66" t="s">
        <v>143</v>
      </c>
      <c r="C5566" s="66" t="s">
        <v>137</v>
      </c>
      <c r="D5566" s="67">
        <v>1864469.81</v>
      </c>
      <c r="E5566" s="66">
        <v>0.61632333436765196</v>
      </c>
      <c r="F5566" s="67">
        <v>1149116.2501270201</v>
      </c>
      <c r="G5566" s="66" t="s">
        <v>56</v>
      </c>
      <c r="H5566" s="68">
        <v>2.6535848192186301E-3</v>
      </c>
      <c r="I5566" s="87">
        <v>3049.2774368545101</v>
      </c>
      <c r="J5566" s="69" t="str">
        <f>_xlfn.XLOOKUP(SimpleBB[[#This Row],[customer_code]],'Input  - indicative charges'!$B$13:$B$69,'Input  - indicative charges'!$E$13:$E$69)</f>
        <v>Upper North Island distributor</v>
      </c>
      <c r="K5566" s="70">
        <f t="shared" si="86"/>
        <v>2818.9153204713607</v>
      </c>
    </row>
    <row r="5567" spans="1:11" x14ac:dyDescent="0.25">
      <c r="A5567" s="65">
        <v>44593</v>
      </c>
      <c r="B5567" s="66" t="s">
        <v>143</v>
      </c>
      <c r="C5567" s="66" t="s">
        <v>137</v>
      </c>
      <c r="D5567" s="67">
        <v>1864469.81</v>
      </c>
      <c r="E5567" s="66">
        <v>0.61632333436765196</v>
      </c>
      <c r="F5567" s="67">
        <v>1149116.2501270201</v>
      </c>
      <c r="G5567" s="66" t="s">
        <v>58</v>
      </c>
      <c r="H5567" s="68">
        <v>1.43170116551208E-4</v>
      </c>
      <c r="I5567" s="87">
        <v>164.51910746157299</v>
      </c>
      <c r="J5567" s="69" t="str">
        <f>_xlfn.XLOOKUP(SimpleBB[[#This Row],[customer_code]],'Input  - indicative charges'!$B$13:$B$69,'Input  - indicative charges'!$E$13:$E$69)</f>
        <v>North Island generation</v>
      </c>
      <c r="K5567" s="70">
        <f t="shared" si="86"/>
        <v>152.09027126508391</v>
      </c>
    </row>
    <row r="5568" spans="1:11" x14ac:dyDescent="0.25">
      <c r="A5568" s="65">
        <v>44593</v>
      </c>
      <c r="B5568" s="66" t="s">
        <v>143</v>
      </c>
      <c r="C5568" s="66" t="s">
        <v>137</v>
      </c>
      <c r="D5568" s="67">
        <v>1864469.81</v>
      </c>
      <c r="E5568" s="66">
        <v>0.61632333436765196</v>
      </c>
      <c r="F5568" s="67">
        <v>1149116.2501270201</v>
      </c>
      <c r="G5568" s="66" t="s">
        <v>60</v>
      </c>
      <c r="H5568" s="68">
        <v>0.37519059157485402</v>
      </c>
      <c r="I5568" s="87">
        <v>431137.60567343602</v>
      </c>
      <c r="J5568" s="69" t="str">
        <f>_xlfn.XLOOKUP(SimpleBB[[#This Row],[customer_code]],'Input  - indicative charges'!$B$13:$B$69,'Input  - indicative charges'!$E$13:$E$69)</f>
        <v>Major Industrial</v>
      </c>
      <c r="K5568" s="70">
        <f t="shared" si="86"/>
        <v>398566.68572534889</v>
      </c>
    </row>
    <row r="5569" spans="1:11" x14ac:dyDescent="0.25">
      <c r="A5569" s="65">
        <v>44593</v>
      </c>
      <c r="B5569" s="66" t="s">
        <v>143</v>
      </c>
      <c r="C5569" s="66" t="s">
        <v>137</v>
      </c>
      <c r="D5569" s="67">
        <v>1864469.81</v>
      </c>
      <c r="E5569" s="66">
        <v>0.61632333436765196</v>
      </c>
      <c r="F5569" s="67">
        <v>1149116.2501270201</v>
      </c>
      <c r="G5569" s="66" t="s">
        <v>62</v>
      </c>
      <c r="H5569" s="68">
        <v>1.0091288271027699E-3</v>
      </c>
      <c r="I5569" s="87">
        <v>1159.6063336954201</v>
      </c>
      <c r="J5569" s="69" t="str">
        <f>_xlfn.XLOOKUP(SimpleBB[[#This Row],[customer_code]],'Input  - indicative charges'!$B$13:$B$69,'Input  - indicative charges'!$E$13:$E$69)</f>
        <v>Major Industrial</v>
      </c>
      <c r="K5569" s="70">
        <f t="shared" si="86"/>
        <v>1072.0021800120676</v>
      </c>
    </row>
    <row r="5570" spans="1:11" x14ac:dyDescent="0.25">
      <c r="A5570" s="65">
        <v>44593</v>
      </c>
      <c r="B5570" s="66" t="s">
        <v>143</v>
      </c>
      <c r="C5570" s="66" t="s">
        <v>137</v>
      </c>
      <c r="D5570" s="67">
        <v>1864469.81</v>
      </c>
      <c r="E5570" s="66">
        <v>0.61632333436765196</v>
      </c>
      <c r="F5570" s="67">
        <v>1149116.2501270201</v>
      </c>
      <c r="G5570" s="66" t="s">
        <v>64</v>
      </c>
      <c r="H5570" s="68">
        <v>5.3909469323167801E-5</v>
      </c>
      <c r="I5570" s="87">
        <v>61.9482472349764</v>
      </c>
      <c r="J5570" s="69" t="str">
        <f>_xlfn.XLOOKUP(SimpleBB[[#This Row],[customer_code]],'Input  - indicative charges'!$B$13:$B$69,'Input  - indicative charges'!$E$13:$E$69)</f>
        <v>Major Industrial</v>
      </c>
      <c r="K5570" s="70">
        <f t="shared" si="86"/>
        <v>57.268276443602112</v>
      </c>
    </row>
    <row r="5571" spans="1:11" x14ac:dyDescent="0.25">
      <c r="A5571" s="65">
        <v>44593</v>
      </c>
      <c r="B5571" s="66" t="s">
        <v>143</v>
      </c>
      <c r="C5571" s="66" t="s">
        <v>137</v>
      </c>
      <c r="D5571" s="67">
        <v>1864469.81</v>
      </c>
      <c r="E5571" s="66">
        <v>0.61632333436765196</v>
      </c>
      <c r="F5571" s="67">
        <v>1149116.2501270201</v>
      </c>
      <c r="G5571" s="66" t="s">
        <v>66</v>
      </c>
      <c r="H5571" s="68">
        <v>4.3346347764481402E-2</v>
      </c>
      <c r="I5571" s="87">
        <v>49809.992599822697</v>
      </c>
      <c r="J5571" s="69" t="str">
        <f>_xlfn.XLOOKUP(SimpleBB[[#This Row],[customer_code]],'Input  - indicative charges'!$B$13:$B$69,'Input  - indicative charges'!$E$13:$E$69)</f>
        <v>Upper South Island distributor</v>
      </c>
      <c r="K5571" s="70">
        <f t="shared" si="86"/>
        <v>46047.023978587444</v>
      </c>
    </row>
    <row r="5572" spans="1:11" x14ac:dyDescent="0.25">
      <c r="A5572" s="65">
        <v>44593</v>
      </c>
      <c r="B5572" s="66" t="s">
        <v>143</v>
      </c>
      <c r="C5572" s="66" t="s">
        <v>137</v>
      </c>
      <c r="D5572" s="67">
        <v>1864469.81</v>
      </c>
      <c r="E5572" s="66">
        <v>0.61632333436765196</v>
      </c>
      <c r="F5572" s="67">
        <v>1149116.2501270201</v>
      </c>
      <c r="G5572" s="66" t="s">
        <v>68</v>
      </c>
      <c r="H5572" s="68">
        <v>1.0077363896798201E-3</v>
      </c>
      <c r="I5572" s="87">
        <v>1158.0062612254201</v>
      </c>
      <c r="J5572" s="69" t="str">
        <f>_xlfn.XLOOKUP(SimpleBB[[#This Row],[customer_code]],'Input  - indicative charges'!$B$13:$B$69,'Input  - indicative charges'!$E$13:$E$69)</f>
        <v>Major Industrial</v>
      </c>
      <c r="K5572" s="70">
        <f t="shared" si="86"/>
        <v>1070.5229873531666</v>
      </c>
    </row>
    <row r="5573" spans="1:11" x14ac:dyDescent="0.25">
      <c r="A5573" s="65">
        <v>44593</v>
      </c>
      <c r="B5573" s="66" t="s">
        <v>143</v>
      </c>
      <c r="C5573" s="66" t="s">
        <v>137</v>
      </c>
      <c r="D5573" s="67">
        <v>1864469.81</v>
      </c>
      <c r="E5573" s="66">
        <v>0.61632333436765196</v>
      </c>
      <c r="F5573" s="67">
        <v>1149116.2501270201</v>
      </c>
      <c r="G5573" s="66" t="s">
        <v>70</v>
      </c>
      <c r="H5573" s="68">
        <v>4.9695844391775996E-3</v>
      </c>
      <c r="I5573" s="87">
        <v>5710.6302354373702</v>
      </c>
      <c r="J5573" s="69" t="str">
        <f>_xlfn.XLOOKUP(SimpleBB[[#This Row],[customer_code]],'Input  - indicative charges'!$B$13:$B$69,'Input  - indicative charges'!$E$13:$E$69)</f>
        <v>Lower North Island distributor</v>
      </c>
      <c r="K5573" s="70">
        <f t="shared" si="86"/>
        <v>5279.2123358991839</v>
      </c>
    </row>
    <row r="5574" spans="1:11" x14ac:dyDescent="0.25">
      <c r="A5574" s="65">
        <v>44593</v>
      </c>
      <c r="B5574" s="66" t="s">
        <v>143</v>
      </c>
      <c r="C5574" s="66" t="s">
        <v>137</v>
      </c>
      <c r="D5574" s="67">
        <v>1864469.81</v>
      </c>
      <c r="E5574" s="66">
        <v>0.61632333436765196</v>
      </c>
      <c r="F5574" s="67">
        <v>1149116.2501270201</v>
      </c>
      <c r="G5574" s="66" t="s">
        <v>72</v>
      </c>
      <c r="H5574" s="68">
        <v>6.0793139182015003E-2</v>
      </c>
      <c r="I5574" s="87">
        <v>69858.384130287406</v>
      </c>
      <c r="J5574" s="69" t="str">
        <f>_xlfn.XLOOKUP(SimpleBB[[#This Row],[customer_code]],'Input  - indicative charges'!$B$13:$B$69,'Input  - indicative charges'!$E$13:$E$69)</f>
        <v>Lower South Island distributor</v>
      </c>
      <c r="K5574" s="70">
        <f t="shared" si="86"/>
        <v>64580.830497135372</v>
      </c>
    </row>
    <row r="5575" spans="1:11" x14ac:dyDescent="0.25">
      <c r="A5575" s="65">
        <v>44593</v>
      </c>
      <c r="B5575" s="66" t="s">
        <v>143</v>
      </c>
      <c r="C5575" s="66" t="s">
        <v>137</v>
      </c>
      <c r="D5575" s="67">
        <v>1864469.81</v>
      </c>
      <c r="E5575" s="66">
        <v>0.61632333436765196</v>
      </c>
      <c r="F5575" s="67">
        <v>1149116.2501270201</v>
      </c>
      <c r="G5575" s="66" t="s">
        <v>74</v>
      </c>
      <c r="H5575" s="68">
        <v>1.61831006453667E-3</v>
      </c>
      <c r="I5575" s="87">
        <v>1859.6263929032</v>
      </c>
      <c r="J5575" s="69" t="str">
        <f>_xlfn.XLOOKUP(SimpleBB[[#This Row],[customer_code]],'Input  - indicative charges'!$B$13:$B$69,'Input  - indicative charges'!$E$13:$E$69)</f>
        <v>Major Industrial</v>
      </c>
      <c r="K5575" s="70">
        <f t="shared" si="86"/>
        <v>1719.1382017096009</v>
      </c>
    </row>
    <row r="5576" spans="1:11" x14ac:dyDescent="0.25">
      <c r="A5576" s="65">
        <v>44593</v>
      </c>
      <c r="B5576" s="66" t="s">
        <v>143</v>
      </c>
      <c r="C5576" s="66" t="s">
        <v>137</v>
      </c>
      <c r="D5576" s="67">
        <v>1864469.81</v>
      </c>
      <c r="E5576" s="66">
        <v>0.61632333436765196</v>
      </c>
      <c r="F5576" s="67">
        <v>1149116.2501270201</v>
      </c>
      <c r="G5576" s="66" t="s">
        <v>76</v>
      </c>
      <c r="H5576" s="68">
        <v>8.5627159323403698E-5</v>
      </c>
      <c r="I5576" s="87">
        <v>98.395560230738894</v>
      </c>
      <c r="J5576" s="69" t="str">
        <f>_xlfn.XLOOKUP(SimpleBB[[#This Row],[customer_code]],'Input  - indicative charges'!$B$13:$B$69,'Input  - indicative charges'!$E$13:$E$69)</f>
        <v>Lower North Island distributor</v>
      </c>
      <c r="K5576" s="70">
        <f t="shared" si="86"/>
        <v>90.962123960393981</v>
      </c>
    </row>
    <row r="5577" spans="1:11" x14ac:dyDescent="0.25">
      <c r="A5577" s="65">
        <v>44593</v>
      </c>
      <c r="B5577" s="66" t="s">
        <v>143</v>
      </c>
      <c r="C5577" s="66" t="s">
        <v>137</v>
      </c>
      <c r="D5577" s="67">
        <v>1864469.81</v>
      </c>
      <c r="E5577" s="66">
        <v>0.61632333436765196</v>
      </c>
      <c r="F5577" s="67">
        <v>1149116.2501270201</v>
      </c>
      <c r="G5577" s="66" t="s">
        <v>78</v>
      </c>
      <c r="H5577" s="68">
        <v>4.0500379299335498E-6</v>
      </c>
      <c r="I5577" s="87">
        <v>4.6539643989174504</v>
      </c>
      <c r="J5577" s="69" t="str">
        <f>_xlfn.XLOOKUP(SimpleBB[[#This Row],[customer_code]],'Input  - indicative charges'!$B$13:$B$69,'Input  - indicative charges'!$E$13:$E$69)</f>
        <v>North Island generation</v>
      </c>
      <c r="K5577" s="70">
        <f t="shared" si="86"/>
        <v>4.3023738628944699</v>
      </c>
    </row>
    <row r="5578" spans="1:11" x14ac:dyDescent="0.25">
      <c r="A5578" s="65">
        <v>44593</v>
      </c>
      <c r="B5578" s="66" t="s">
        <v>143</v>
      </c>
      <c r="C5578" s="66" t="s">
        <v>137</v>
      </c>
      <c r="D5578" s="67">
        <v>1864469.81</v>
      </c>
      <c r="E5578" s="66">
        <v>0.61632333436765196</v>
      </c>
      <c r="F5578" s="67">
        <v>1149116.2501270201</v>
      </c>
      <c r="G5578" s="66" t="s">
        <v>80</v>
      </c>
      <c r="H5578" s="68">
        <v>9.8014571575996798E-7</v>
      </c>
      <c r="I5578" s="87">
        <v>1.12630136947216</v>
      </c>
      <c r="J5578" s="69" t="str">
        <f>_xlfn.XLOOKUP(SimpleBB[[#This Row],[customer_code]],'Input  - indicative charges'!$B$13:$B$69,'Input  - indicative charges'!$E$13:$E$69)</f>
        <v>Major Industrial</v>
      </c>
      <c r="K5578" s="70">
        <f t="shared" si="86"/>
        <v>1.0412132879414449</v>
      </c>
    </row>
    <row r="5579" spans="1:11" x14ac:dyDescent="0.25">
      <c r="A5579" s="65">
        <v>44593</v>
      </c>
      <c r="B5579" s="66" t="s">
        <v>143</v>
      </c>
      <c r="C5579" s="66" t="s">
        <v>137</v>
      </c>
      <c r="D5579" s="67">
        <v>1864469.81</v>
      </c>
      <c r="E5579" s="66">
        <v>0.61632333436765196</v>
      </c>
      <c r="F5579" s="67">
        <v>1149116.2501270201</v>
      </c>
      <c r="G5579" s="66" t="s">
        <v>82</v>
      </c>
      <c r="H5579" s="68">
        <v>7.9304454324590303E-4</v>
      </c>
      <c r="I5579" s="87">
        <v>911.30037171843105</v>
      </c>
      <c r="J5579" s="69" t="str">
        <f>_xlfn.XLOOKUP(SimpleBB[[#This Row],[customer_code]],'Input  - indicative charges'!$B$13:$B$69,'Input  - indicative charges'!$E$13:$E$69)</f>
        <v>Major Industrial</v>
      </c>
      <c r="K5579" s="70">
        <f t="shared" si="86"/>
        <v>842.45485449768194</v>
      </c>
    </row>
    <row r="5580" spans="1:11" x14ac:dyDescent="0.25">
      <c r="A5580" s="65">
        <v>44593</v>
      </c>
      <c r="B5580" s="66" t="s">
        <v>143</v>
      </c>
      <c r="C5580" s="66" t="s">
        <v>137</v>
      </c>
      <c r="D5580" s="67">
        <v>1864469.81</v>
      </c>
      <c r="E5580" s="66">
        <v>0.61632333436765196</v>
      </c>
      <c r="F5580" s="67">
        <v>1149116.2501270201</v>
      </c>
      <c r="G5580" s="66" t="s">
        <v>84</v>
      </c>
      <c r="H5580" s="68">
        <v>5.2165790408338603E-6</v>
      </c>
      <c r="I5580" s="87">
        <v>5.9944557458942302</v>
      </c>
      <c r="J5580" s="69" t="str">
        <f>_xlfn.XLOOKUP(SimpleBB[[#This Row],[customer_code]],'Input  - indicative charges'!$B$13:$B$69,'Input  - indicative charges'!$E$13:$E$69)</f>
        <v>Major Industrial</v>
      </c>
      <c r="K5580" s="70">
        <f t="shared" si="86"/>
        <v>5.5415958337395024</v>
      </c>
    </row>
    <row r="5581" spans="1:11" x14ac:dyDescent="0.25">
      <c r="A5581" s="65">
        <v>44593</v>
      </c>
      <c r="B5581" s="66" t="s">
        <v>143</v>
      </c>
      <c r="C5581" s="66" t="s">
        <v>137</v>
      </c>
      <c r="D5581" s="67">
        <v>1864469.81</v>
      </c>
      <c r="E5581" s="66">
        <v>0.61632333436765196</v>
      </c>
      <c r="F5581" s="67">
        <v>1149116.2501270201</v>
      </c>
      <c r="G5581" s="66" t="s">
        <v>86</v>
      </c>
      <c r="H5581" s="68">
        <v>2.0778461552327101E-6</v>
      </c>
      <c r="I5581" s="87">
        <v>2.3876867822418699</v>
      </c>
      <c r="J5581" s="69" t="str">
        <f>_xlfn.XLOOKUP(SimpleBB[[#This Row],[customer_code]],'Input  - indicative charges'!$B$13:$B$69,'Input  - indicative charges'!$E$13:$E$69)</f>
        <v>North Island generation</v>
      </c>
      <c r="K5581" s="70">
        <f t="shared" si="86"/>
        <v>2.2073054978859612</v>
      </c>
    </row>
    <row r="5582" spans="1:11" x14ac:dyDescent="0.25">
      <c r="A5582" s="65">
        <v>44593</v>
      </c>
      <c r="B5582" s="66" t="s">
        <v>143</v>
      </c>
      <c r="C5582" s="66" t="s">
        <v>137</v>
      </c>
      <c r="D5582" s="67">
        <v>1864469.81</v>
      </c>
      <c r="E5582" s="66">
        <v>0.61632333436765196</v>
      </c>
      <c r="F5582" s="67">
        <v>1149116.2501270201</v>
      </c>
      <c r="G5582" s="66" t="s">
        <v>88</v>
      </c>
      <c r="H5582" s="68">
        <v>8.4115103663943102E-5</v>
      </c>
      <c r="I5582" s="87">
        <v>96.658032501356104</v>
      </c>
      <c r="J5582" s="69" t="str">
        <f>_xlfn.XLOOKUP(SimpleBB[[#This Row],[customer_code]],'Input  - indicative charges'!$B$13:$B$69,'Input  - indicative charges'!$E$13:$E$69)</f>
        <v>North Island generation</v>
      </c>
      <c r="K5582" s="70">
        <f t="shared" ref="K5582:K5645" si="87">I5582*$L$9</f>
        <v>89.35586030038624</v>
      </c>
    </row>
    <row r="5583" spans="1:11" x14ac:dyDescent="0.25">
      <c r="A5583" s="65">
        <v>44593</v>
      </c>
      <c r="B5583" s="66" t="s">
        <v>143</v>
      </c>
      <c r="C5583" s="66" t="s">
        <v>137</v>
      </c>
      <c r="D5583" s="67">
        <v>1864469.81</v>
      </c>
      <c r="E5583" s="66">
        <v>0.61632333436765196</v>
      </c>
      <c r="F5583" s="67">
        <v>1149116.2501270201</v>
      </c>
      <c r="G5583" s="66" t="s">
        <v>90</v>
      </c>
      <c r="H5583" s="68">
        <v>8.6946835979807499E-3</v>
      </c>
      <c r="I5583" s="87">
        <v>9991.2022121525806</v>
      </c>
      <c r="J5583" s="69" t="str">
        <f>_xlfn.XLOOKUP(SimpleBB[[#This Row],[customer_code]],'Input  - indicative charges'!$B$13:$B$69,'Input  - indicative charges'!$E$13:$E$69)</f>
        <v>Upper South Island distributor</v>
      </c>
      <c r="K5583" s="70">
        <f t="shared" si="87"/>
        <v>9236.4022523372842</v>
      </c>
    </row>
    <row r="5584" spans="1:11" x14ac:dyDescent="0.25">
      <c r="A5584" s="65">
        <v>44593</v>
      </c>
      <c r="B5584" s="66" t="s">
        <v>143</v>
      </c>
      <c r="C5584" s="66" t="s">
        <v>137</v>
      </c>
      <c r="D5584" s="67">
        <v>1864469.81</v>
      </c>
      <c r="E5584" s="66">
        <v>0.61632333436765196</v>
      </c>
      <c r="F5584" s="67">
        <v>1149116.2501270201</v>
      </c>
      <c r="G5584" s="66" t="s">
        <v>92</v>
      </c>
      <c r="H5584" s="68">
        <v>1.2511791546000099E-6</v>
      </c>
      <c r="I5584" s="87">
        <v>1.4377502983710599</v>
      </c>
      <c r="J5584" s="69" t="str">
        <f>_xlfn.XLOOKUP(SimpleBB[[#This Row],[customer_code]],'Input  - indicative charges'!$B$13:$B$69,'Input  - indicative charges'!$E$13:$E$69)</f>
        <v>North Island generation</v>
      </c>
      <c r="K5584" s="70">
        <f t="shared" si="87"/>
        <v>1.3291333527431424</v>
      </c>
    </row>
    <row r="5585" spans="1:11" x14ac:dyDescent="0.25">
      <c r="A5585" s="65">
        <v>44593</v>
      </c>
      <c r="B5585" s="66" t="s">
        <v>143</v>
      </c>
      <c r="C5585" s="66" t="s">
        <v>137</v>
      </c>
      <c r="D5585" s="67">
        <v>1864469.81</v>
      </c>
      <c r="E5585" s="66">
        <v>0.61632333436765196</v>
      </c>
      <c r="F5585" s="67">
        <v>1149116.2501270201</v>
      </c>
      <c r="G5585" s="66" t="s">
        <v>94</v>
      </c>
      <c r="H5585" s="68">
        <v>7.8088285838620302E-6</v>
      </c>
      <c r="I5585" s="87">
        <v>8.9732518201722495</v>
      </c>
      <c r="J5585" s="69" t="str">
        <f>_xlfn.XLOOKUP(SimpleBB[[#This Row],[customer_code]],'Input  - indicative charges'!$B$13:$B$69,'Input  - indicative charges'!$E$13:$E$69)</f>
        <v>North Island generation</v>
      </c>
      <c r="K5585" s="70">
        <f t="shared" si="87"/>
        <v>8.2953544090838882</v>
      </c>
    </row>
    <row r="5586" spans="1:11" x14ac:dyDescent="0.25">
      <c r="A5586" s="65">
        <v>44593</v>
      </c>
      <c r="B5586" s="66" t="s">
        <v>143</v>
      </c>
      <c r="C5586" s="66" t="s">
        <v>137</v>
      </c>
      <c r="D5586" s="67">
        <v>1864469.81</v>
      </c>
      <c r="E5586" s="66">
        <v>0.61632333436765196</v>
      </c>
      <c r="F5586" s="67">
        <v>1149116.2501270201</v>
      </c>
      <c r="G5586" s="66" t="s">
        <v>96</v>
      </c>
      <c r="H5586" s="68">
        <v>3.4560113778816398E-4</v>
      </c>
      <c r="I5586" s="87">
        <v>397.135883494768</v>
      </c>
      <c r="J5586" s="69" t="str">
        <f>_xlfn.XLOOKUP(SimpleBB[[#This Row],[customer_code]],'Input  - indicative charges'!$B$13:$B$69,'Input  - indicative charges'!$E$13:$E$69)</f>
        <v>Upper North Island distributor</v>
      </c>
      <c r="K5586" s="70">
        <f t="shared" si="87"/>
        <v>367.13367329643381</v>
      </c>
    </row>
    <row r="5587" spans="1:11" x14ac:dyDescent="0.25">
      <c r="A5587" s="65">
        <v>44593</v>
      </c>
      <c r="B5587" s="66" t="s">
        <v>143</v>
      </c>
      <c r="C5587" s="66" t="s">
        <v>137</v>
      </c>
      <c r="D5587" s="67">
        <v>1864469.81</v>
      </c>
      <c r="E5587" s="66">
        <v>0.61632333436765196</v>
      </c>
      <c r="F5587" s="67">
        <v>1149116.2501270201</v>
      </c>
      <c r="G5587" s="66" t="s">
        <v>98</v>
      </c>
      <c r="H5587" s="68">
        <v>1.01116899720995E-4</v>
      </c>
      <c r="I5587" s="87">
        <v>116.195072631861</v>
      </c>
      <c r="J5587" s="69" t="str">
        <f>_xlfn.XLOOKUP(SimpleBB[[#This Row],[customer_code]],'Input  - indicative charges'!$B$13:$B$69,'Input  - indicative charges'!$E$13:$E$69)</f>
        <v>Major Industrial</v>
      </c>
      <c r="K5587" s="70">
        <f t="shared" si="87"/>
        <v>107.41694620713632</v>
      </c>
    </row>
    <row r="5588" spans="1:11" x14ac:dyDescent="0.25">
      <c r="A5588" s="65">
        <v>44593</v>
      </c>
      <c r="B5588" s="66" t="s">
        <v>143</v>
      </c>
      <c r="C5588" s="66" t="s">
        <v>137</v>
      </c>
      <c r="D5588" s="67">
        <v>1864469.81</v>
      </c>
      <c r="E5588" s="66">
        <v>0.61632333436765196</v>
      </c>
      <c r="F5588" s="67">
        <v>1149116.2501270201</v>
      </c>
      <c r="G5588" s="66" t="s">
        <v>100</v>
      </c>
      <c r="H5588" s="68">
        <v>2.2648120363980901E-4</v>
      </c>
      <c r="I5588" s="87">
        <v>260.25323145083303</v>
      </c>
      <c r="J5588" s="69" t="str">
        <f>_xlfn.XLOOKUP(SimpleBB[[#This Row],[customer_code]],'Input  - indicative charges'!$B$13:$B$69,'Input  - indicative charges'!$E$13:$E$69)</f>
        <v>North Island generation</v>
      </c>
      <c r="K5588" s="70">
        <f t="shared" si="87"/>
        <v>240.59202107096948</v>
      </c>
    </row>
    <row r="5589" spans="1:11" x14ac:dyDescent="0.25">
      <c r="A5589" s="65">
        <v>44593</v>
      </c>
      <c r="B5589" s="66" t="s">
        <v>143</v>
      </c>
      <c r="C5589" s="66" t="s">
        <v>137</v>
      </c>
      <c r="D5589" s="67">
        <v>1864469.81</v>
      </c>
      <c r="E5589" s="66">
        <v>0.61632333436765196</v>
      </c>
      <c r="F5589" s="67">
        <v>1149116.2501270201</v>
      </c>
      <c r="G5589" s="66" t="s">
        <v>102</v>
      </c>
      <c r="H5589" s="68">
        <v>4.4712984573401504E-3</v>
      </c>
      <c r="I5589" s="87">
        <v>5138.0417164974597</v>
      </c>
      <c r="J5589" s="69" t="str">
        <f>_xlfn.XLOOKUP(SimpleBB[[#This Row],[customer_code]],'Input  - indicative charges'!$B$13:$B$69,'Input  - indicative charges'!$E$13:$E$69)</f>
        <v>Lower North Island distributor</v>
      </c>
      <c r="K5589" s="70">
        <f t="shared" si="87"/>
        <v>4749.8808526902549</v>
      </c>
    </row>
    <row r="5590" spans="1:11" x14ac:dyDescent="0.25">
      <c r="A5590" s="65">
        <v>44593</v>
      </c>
      <c r="B5590" s="66" t="s">
        <v>143</v>
      </c>
      <c r="C5590" s="66" t="s">
        <v>137</v>
      </c>
      <c r="D5590" s="67">
        <v>1864469.81</v>
      </c>
      <c r="E5590" s="66">
        <v>0.61632333436765196</v>
      </c>
      <c r="F5590" s="67">
        <v>1149116.2501270201</v>
      </c>
      <c r="G5590" s="66" t="s">
        <v>104</v>
      </c>
      <c r="H5590" s="68">
        <v>1.88643303135426E-3</v>
      </c>
      <c r="I5590" s="87">
        <v>2167.7308511055599</v>
      </c>
      <c r="J5590" s="69" t="str">
        <f>_xlfn.XLOOKUP(SimpleBB[[#This Row],[customer_code]],'Input  - indicative charges'!$B$13:$B$69,'Input  - indicative charges'!$E$13:$E$69)</f>
        <v>Lower North Island distributor</v>
      </c>
      <c r="K5590" s="70">
        <f t="shared" si="87"/>
        <v>2003.9664587369723</v>
      </c>
    </row>
    <row r="5591" spans="1:11" x14ac:dyDescent="0.25">
      <c r="A5591" s="65">
        <v>44593</v>
      </c>
      <c r="B5591" s="66" t="s">
        <v>143</v>
      </c>
      <c r="C5591" s="66" t="s">
        <v>137</v>
      </c>
      <c r="D5591" s="67">
        <v>1864469.81</v>
      </c>
      <c r="E5591" s="66">
        <v>0.61632333436765196</v>
      </c>
      <c r="F5591" s="67">
        <v>1149116.2501270201</v>
      </c>
      <c r="G5591" s="66" t="s">
        <v>106</v>
      </c>
      <c r="H5591" s="68">
        <v>2.0922651877537401E-2</v>
      </c>
      <c r="I5591" s="87">
        <v>24042.559268229001</v>
      </c>
      <c r="J5591" s="69" t="str">
        <f>_xlfn.XLOOKUP(SimpleBB[[#This Row],[customer_code]],'Input  - indicative charges'!$B$13:$B$69,'Input  - indicative charges'!$E$13:$E$69)</f>
        <v>Upper North Island distributor</v>
      </c>
      <c r="K5591" s="70">
        <f t="shared" si="87"/>
        <v>22226.229022461077</v>
      </c>
    </row>
    <row r="5592" spans="1:11" x14ac:dyDescent="0.25">
      <c r="A5592" s="65">
        <v>44593</v>
      </c>
      <c r="B5592" s="66" t="s">
        <v>143</v>
      </c>
      <c r="C5592" s="66" t="s">
        <v>137</v>
      </c>
      <c r="D5592" s="67">
        <v>1864469.81</v>
      </c>
      <c r="E5592" s="66">
        <v>0.61632333436765196</v>
      </c>
      <c r="F5592" s="67">
        <v>1149116.2501270201</v>
      </c>
      <c r="G5592" s="66" t="s">
        <v>108</v>
      </c>
      <c r="H5592" s="68">
        <v>5.6181573329040801E-4</v>
      </c>
      <c r="I5592" s="87">
        <v>645.59158870103795</v>
      </c>
      <c r="J5592" s="69" t="str">
        <f>_xlfn.XLOOKUP(SimpleBB[[#This Row],[customer_code]],'Input  - indicative charges'!$B$13:$B$69,'Input  - indicative charges'!$E$13:$E$69)</f>
        <v>Lower North Island distributor</v>
      </c>
      <c r="K5592" s="70">
        <f t="shared" si="87"/>
        <v>596.81942946919605</v>
      </c>
    </row>
    <row r="5593" spans="1:11" x14ac:dyDescent="0.25">
      <c r="A5593" s="65">
        <v>44593</v>
      </c>
      <c r="B5593" s="66" t="s">
        <v>143</v>
      </c>
      <c r="C5593" s="66" t="s">
        <v>137</v>
      </c>
      <c r="D5593" s="67">
        <v>1864469.81</v>
      </c>
      <c r="E5593" s="66">
        <v>0.61632333436765196</v>
      </c>
      <c r="F5593" s="67">
        <v>1149116.2501270201</v>
      </c>
      <c r="G5593" s="66" t="s">
        <v>110</v>
      </c>
      <c r="H5593" s="68">
        <v>3.7204543527369701E-3</v>
      </c>
      <c r="I5593" s="87">
        <v>4275.2345545858798</v>
      </c>
      <c r="J5593" s="69" t="str">
        <f>_xlfn.XLOOKUP(SimpleBB[[#This Row],[customer_code]],'Input  - indicative charges'!$B$13:$B$69,'Input  - indicative charges'!$E$13:$E$69)</f>
        <v>Lower South Island distributor</v>
      </c>
      <c r="K5593" s="70">
        <f t="shared" si="87"/>
        <v>3952.2557176569903</v>
      </c>
    </row>
    <row r="5594" spans="1:11" x14ac:dyDescent="0.25">
      <c r="A5594" s="65">
        <v>44593</v>
      </c>
      <c r="B5594" s="66" t="s">
        <v>143</v>
      </c>
      <c r="C5594" s="66" t="s">
        <v>137</v>
      </c>
      <c r="D5594" s="67">
        <v>1864469.81</v>
      </c>
      <c r="E5594" s="66">
        <v>0.61632333436765196</v>
      </c>
      <c r="F5594" s="67">
        <v>1149116.2501270201</v>
      </c>
      <c r="G5594" s="66" t="s">
        <v>112</v>
      </c>
      <c r="H5594" s="68">
        <v>6.9486389983257295E-5</v>
      </c>
      <c r="I5594" s="87">
        <v>79.847939892424606</v>
      </c>
      <c r="J5594" s="69" t="str">
        <f>_xlfn.XLOOKUP(SimpleBB[[#This Row],[customer_code]],'Input  - indicative charges'!$B$13:$B$69,'Input  - indicative charges'!$E$13:$E$69)</f>
        <v>North Island generation</v>
      </c>
      <c r="K5594" s="70">
        <f t="shared" si="87"/>
        <v>73.815710682927758</v>
      </c>
    </row>
    <row r="5595" spans="1:11" x14ac:dyDescent="0.25">
      <c r="A5595" s="65">
        <v>44593</v>
      </c>
      <c r="B5595" s="66" t="s">
        <v>143</v>
      </c>
      <c r="C5595" s="66" t="s">
        <v>137</v>
      </c>
      <c r="D5595" s="67">
        <v>1864469.81</v>
      </c>
      <c r="E5595" s="66">
        <v>0.61632333436765196</v>
      </c>
      <c r="F5595" s="67">
        <v>1149116.2501270201</v>
      </c>
      <c r="G5595" s="66" t="s">
        <v>114</v>
      </c>
      <c r="H5595" s="68">
        <v>2.24320834141793E-3</v>
      </c>
      <c r="I5595" s="87">
        <v>2577.7071575438299</v>
      </c>
      <c r="J5595" s="69" t="str">
        <f>_xlfn.XLOOKUP(SimpleBB[[#This Row],[customer_code]],'Input  - indicative charges'!$B$13:$B$69,'Input  - indicative charges'!$E$13:$E$69)</f>
        <v>Lower North Island distributor</v>
      </c>
      <c r="K5595" s="70">
        <f t="shared" si="87"/>
        <v>2382.9705064766408</v>
      </c>
    </row>
    <row r="5596" spans="1:11" x14ac:dyDescent="0.25">
      <c r="A5596" s="65">
        <v>44593</v>
      </c>
      <c r="B5596" s="66" t="s">
        <v>143</v>
      </c>
      <c r="C5596" s="66" t="s">
        <v>137</v>
      </c>
      <c r="D5596" s="67">
        <v>1864469.81</v>
      </c>
      <c r="E5596" s="66">
        <v>0.61632333436765196</v>
      </c>
      <c r="F5596" s="67">
        <v>1149116.2501270201</v>
      </c>
      <c r="G5596" s="66" t="s">
        <v>116</v>
      </c>
      <c r="H5596" s="68">
        <v>5.5229435287600299E-4</v>
      </c>
      <c r="I5596" s="87">
        <v>634.65041574320401</v>
      </c>
      <c r="J5596" s="69" t="str">
        <f>_xlfn.XLOOKUP(SimpleBB[[#This Row],[customer_code]],'Input  - indicative charges'!$B$13:$B$69,'Input  - indicative charges'!$E$13:$E$69)</f>
        <v>Major Industrial</v>
      </c>
      <c r="K5596" s="70">
        <f t="shared" si="87"/>
        <v>586.7048233982639</v>
      </c>
    </row>
    <row r="5597" spans="1:11" x14ac:dyDescent="0.25">
      <c r="A5597" s="65">
        <v>44593</v>
      </c>
      <c r="B5597" s="66" t="s">
        <v>143</v>
      </c>
      <c r="C5597" s="66" t="s">
        <v>137</v>
      </c>
      <c r="D5597" s="67">
        <v>1864469.81</v>
      </c>
      <c r="E5597" s="66">
        <v>0.61632333436765196</v>
      </c>
      <c r="F5597" s="67">
        <v>1149116.2501270201</v>
      </c>
      <c r="G5597" s="66" t="s">
        <v>118</v>
      </c>
      <c r="H5597" s="68">
        <v>1.58074857989902E-3</v>
      </c>
      <c r="I5597" s="87">
        <v>1816.46388052718</v>
      </c>
      <c r="J5597" s="69" t="str">
        <f>_xlfn.XLOOKUP(SimpleBB[[#This Row],[customer_code]],'Input  - indicative charges'!$B$13:$B$69,'Input  - indicative charges'!$E$13:$E$69)</f>
        <v>Upper South Island distributor</v>
      </c>
      <c r="K5597" s="70">
        <f t="shared" si="87"/>
        <v>1679.2364643549613</v>
      </c>
    </row>
    <row r="5598" spans="1:11" x14ac:dyDescent="0.25">
      <c r="A5598" s="65">
        <v>44593</v>
      </c>
      <c r="B5598" s="66" t="s">
        <v>143</v>
      </c>
      <c r="C5598" s="66" t="s">
        <v>137</v>
      </c>
      <c r="D5598" s="67">
        <v>1864469.81</v>
      </c>
      <c r="E5598" s="66">
        <v>0.61632333436765196</v>
      </c>
      <c r="F5598" s="67">
        <v>1149116.2501270201</v>
      </c>
      <c r="G5598" s="66" t="s">
        <v>120</v>
      </c>
      <c r="H5598" s="68">
        <v>3.6741156111456198E-4</v>
      </c>
      <c r="I5598" s="87">
        <v>422.19859536128098</v>
      </c>
      <c r="J5598" s="69" t="str">
        <f>_xlfn.XLOOKUP(SimpleBB[[#This Row],[customer_code]],'Input  - indicative charges'!$B$13:$B$69,'Input  - indicative charges'!$E$13:$E$69)</f>
        <v>Lower North Island distributor</v>
      </c>
      <c r="K5598" s="70">
        <f t="shared" si="87"/>
        <v>390.30298599956114</v>
      </c>
    </row>
    <row r="5599" spans="1:11" x14ac:dyDescent="0.25">
      <c r="A5599" s="65">
        <v>44593</v>
      </c>
      <c r="B5599" s="66" t="s">
        <v>143</v>
      </c>
      <c r="C5599" s="66" t="s">
        <v>137</v>
      </c>
      <c r="D5599" s="67">
        <v>1864469.81</v>
      </c>
      <c r="E5599" s="66">
        <v>0.61632333436765196</v>
      </c>
      <c r="F5599" s="67">
        <v>1149116.2501270201</v>
      </c>
      <c r="G5599" s="66" t="s">
        <v>241</v>
      </c>
      <c r="H5599" s="68">
        <v>1.6355433534657899E-5</v>
      </c>
      <c r="I5599" s="87">
        <v>18.794294452547899</v>
      </c>
      <c r="J5599" s="69" t="str">
        <f>_xlfn.XLOOKUP(SimpleBB[[#This Row],[customer_code]],'Input  - indicative charges'!$B$13:$B$69,'Input  - indicative charges'!$E$13:$E$69)</f>
        <v>North Island generation</v>
      </c>
      <c r="K5599" s="70">
        <f t="shared" si="87"/>
        <v>17.374452035557752</v>
      </c>
    </row>
    <row r="5600" spans="1:11" x14ac:dyDescent="0.25">
      <c r="A5600" s="65">
        <v>44621</v>
      </c>
      <c r="B5600" s="66" t="s">
        <v>143</v>
      </c>
      <c r="C5600" s="66" t="s">
        <v>137</v>
      </c>
      <c r="D5600" s="67">
        <v>3519408.09</v>
      </c>
      <c r="E5600" s="66">
        <v>0.56787028716662102</v>
      </c>
      <c r="F5600" s="67">
        <v>1998567.2827248301</v>
      </c>
      <c r="G5600" s="66" t="s">
        <v>8</v>
      </c>
      <c r="H5600" s="68">
        <v>9.2188621126246002E-3</v>
      </c>
      <c r="I5600" s="87">
        <v>18424.516202243001</v>
      </c>
      <c r="J5600" s="69" t="str">
        <f>_xlfn.XLOOKUP(SimpleBB[[#This Row],[customer_code]],'Input  - indicative charges'!$B$13:$B$69,'Input  - indicative charges'!$E$13:$E$69)</f>
        <v>Lower South Island distributor</v>
      </c>
      <c r="K5600" s="70">
        <f t="shared" si="87"/>
        <v>17032.609223105494</v>
      </c>
    </row>
    <row r="5601" spans="1:11" x14ac:dyDescent="0.25">
      <c r="A5601" s="65">
        <v>44621</v>
      </c>
      <c r="B5601" s="66" t="s">
        <v>143</v>
      </c>
      <c r="C5601" s="66" t="s">
        <v>137</v>
      </c>
      <c r="D5601" s="67">
        <v>3519408.09</v>
      </c>
      <c r="E5601" s="66">
        <v>0.56787028716662102</v>
      </c>
      <c r="F5601" s="67">
        <v>1998567.2827248301</v>
      </c>
      <c r="G5601" s="66" t="s">
        <v>10</v>
      </c>
      <c r="H5601" s="68">
        <v>4.2758953460536597E-4</v>
      </c>
      <c r="I5601" s="87">
        <v>854.56645429782202</v>
      </c>
      <c r="J5601" s="69" t="str">
        <f>_xlfn.XLOOKUP(SimpleBB[[#This Row],[customer_code]],'Input  - indicative charges'!$B$13:$B$69,'Input  - indicative charges'!$E$13:$E$69)</f>
        <v>Upper South Island distributor</v>
      </c>
      <c r="K5601" s="70">
        <f t="shared" si="87"/>
        <v>790.00698370889404</v>
      </c>
    </row>
    <row r="5602" spans="1:11" x14ac:dyDescent="0.25">
      <c r="A5602" s="65">
        <v>44621</v>
      </c>
      <c r="B5602" s="66" t="s">
        <v>143</v>
      </c>
      <c r="C5602" s="66" t="s">
        <v>137</v>
      </c>
      <c r="D5602" s="67">
        <v>3519408.09</v>
      </c>
      <c r="E5602" s="66">
        <v>0.56787028716662102</v>
      </c>
      <c r="F5602" s="67">
        <v>1998567.2827248301</v>
      </c>
      <c r="G5602" s="66" t="s">
        <v>12</v>
      </c>
      <c r="H5602" s="68">
        <v>1.2243052350301701E-4</v>
      </c>
      <c r="I5602" s="87">
        <v>244.68563868000399</v>
      </c>
      <c r="J5602" s="69" t="str">
        <f>_xlfn.XLOOKUP(SimpleBB[[#This Row],[customer_code]],'Input  - indicative charges'!$B$13:$B$69,'Input  - indicative charges'!$E$13:$E$69)</f>
        <v>Lower North Island distributor</v>
      </c>
      <c r="K5602" s="70">
        <f t="shared" si="87"/>
        <v>226.20050482710238</v>
      </c>
    </row>
    <row r="5603" spans="1:11" x14ac:dyDescent="0.25">
      <c r="A5603" s="65">
        <v>44621</v>
      </c>
      <c r="B5603" s="66" t="s">
        <v>143</v>
      </c>
      <c r="C5603" s="66" t="s">
        <v>137</v>
      </c>
      <c r="D5603" s="67">
        <v>3519408.09</v>
      </c>
      <c r="E5603" s="66">
        <v>0.56787028716662102</v>
      </c>
      <c r="F5603" s="67">
        <v>1998567.2827248301</v>
      </c>
      <c r="G5603" s="66" t="s">
        <v>14</v>
      </c>
      <c r="H5603" s="68">
        <v>9.2459343875640298E-4</v>
      </c>
      <c r="I5603" s="87">
        <v>1847.86219652059</v>
      </c>
      <c r="J5603" s="69" t="str">
        <f>_xlfn.XLOOKUP(SimpleBB[[#This Row],[customer_code]],'Input  - indicative charges'!$B$13:$B$69,'Input  - indicative charges'!$E$13:$E$69)</f>
        <v>Upper North Island distributor</v>
      </c>
      <c r="K5603" s="70">
        <f t="shared" si="87"/>
        <v>1708.262748720259</v>
      </c>
    </row>
    <row r="5604" spans="1:11" x14ac:dyDescent="0.25">
      <c r="A5604" s="65">
        <v>44621</v>
      </c>
      <c r="B5604" s="66" t="s">
        <v>143</v>
      </c>
      <c r="C5604" s="66" t="s">
        <v>137</v>
      </c>
      <c r="D5604" s="67">
        <v>3519408.09</v>
      </c>
      <c r="E5604" s="66">
        <v>0.56787028716662102</v>
      </c>
      <c r="F5604" s="67">
        <v>1998567.2827248301</v>
      </c>
      <c r="G5604" s="66" t="s">
        <v>16</v>
      </c>
      <c r="H5604" s="68">
        <v>0.10634509394297501</v>
      </c>
      <c r="I5604" s="87">
        <v>212537.82543272799</v>
      </c>
      <c r="J5604" s="69" t="str">
        <f>_xlfn.XLOOKUP(SimpleBB[[#This Row],[customer_code]],'Input  - indicative charges'!$B$13:$B$69,'Input  - indicative charges'!$E$13:$E$69)</f>
        <v>South Island generation</v>
      </c>
      <c r="K5604" s="70">
        <f t="shared" si="87"/>
        <v>196481.34507236394</v>
      </c>
    </row>
    <row r="5605" spans="1:11" x14ac:dyDescent="0.25">
      <c r="A5605" s="65">
        <v>44621</v>
      </c>
      <c r="B5605" s="66" t="s">
        <v>143</v>
      </c>
      <c r="C5605" s="66" t="s">
        <v>137</v>
      </c>
      <c r="D5605" s="67">
        <v>3519408.09</v>
      </c>
      <c r="E5605" s="66">
        <v>0.56787028716662102</v>
      </c>
      <c r="F5605" s="67">
        <v>1998567.2827248301</v>
      </c>
      <c r="G5605" s="66" t="s">
        <v>19</v>
      </c>
      <c r="H5605" s="68">
        <v>5.9308824454250002E-2</v>
      </c>
      <c r="I5605" s="87">
        <v>118532.67613113399</v>
      </c>
      <c r="J5605" s="69" t="str">
        <f>_xlfn.XLOOKUP(SimpleBB[[#This Row],[customer_code]],'Input  - indicative charges'!$B$13:$B$69,'Input  - indicative charges'!$E$13:$E$69)</f>
        <v>Lower South Island distributor</v>
      </c>
      <c r="K5605" s="70">
        <f t="shared" si="87"/>
        <v>109577.95203679462</v>
      </c>
    </row>
    <row r="5606" spans="1:11" x14ac:dyDescent="0.25">
      <c r="A5606" s="65">
        <v>44621</v>
      </c>
      <c r="B5606" s="66" t="s">
        <v>143</v>
      </c>
      <c r="C5606" s="66" t="s">
        <v>137</v>
      </c>
      <c r="D5606" s="67">
        <v>3519408.09</v>
      </c>
      <c r="E5606" s="66">
        <v>0.56787028716662102</v>
      </c>
      <c r="F5606" s="67">
        <v>1998567.2827248301</v>
      </c>
      <c r="G5606" s="66" t="s">
        <v>21</v>
      </c>
      <c r="H5606" s="68">
        <v>6.8596460158660199E-3</v>
      </c>
      <c r="I5606" s="87">
        <v>13709.4640983835</v>
      </c>
      <c r="J5606" s="69" t="str">
        <f>_xlfn.XLOOKUP(SimpleBB[[#This Row],[customer_code]],'Input  - indicative charges'!$B$13:$B$69,'Input  - indicative charges'!$E$13:$E$69)</f>
        <v>Upper South Island distributor</v>
      </c>
      <c r="K5606" s="70">
        <f t="shared" si="87"/>
        <v>12673.762615136302</v>
      </c>
    </row>
    <row r="5607" spans="1:11" x14ac:dyDescent="0.25">
      <c r="A5607" s="65">
        <v>44621</v>
      </c>
      <c r="B5607" s="66" t="s">
        <v>143</v>
      </c>
      <c r="C5607" s="66" t="s">
        <v>137</v>
      </c>
      <c r="D5607" s="67">
        <v>3519408.09</v>
      </c>
      <c r="E5607" s="66">
        <v>0.56787028716662102</v>
      </c>
      <c r="F5607" s="67">
        <v>1998567.2827248301</v>
      </c>
      <c r="G5607" s="66" t="s">
        <v>23</v>
      </c>
      <c r="H5607" s="68">
        <v>3.8892456609575601E-4</v>
      </c>
      <c r="I5607" s="87">
        <v>777.29191324692897</v>
      </c>
      <c r="J5607" s="69" t="str">
        <f>_xlfn.XLOOKUP(SimpleBB[[#This Row],[customer_code]],'Input  - indicative charges'!$B$13:$B$69,'Input  - indicative charges'!$E$13:$E$69)</f>
        <v>Lower North Island distributor</v>
      </c>
      <c r="K5607" s="70">
        <f t="shared" si="87"/>
        <v>718.57026069445465</v>
      </c>
    </row>
    <row r="5608" spans="1:11" x14ac:dyDescent="0.25">
      <c r="A5608" s="65">
        <v>44621</v>
      </c>
      <c r="B5608" s="66" t="s">
        <v>143</v>
      </c>
      <c r="C5608" s="66" t="s">
        <v>137</v>
      </c>
      <c r="D5608" s="67">
        <v>3519408.09</v>
      </c>
      <c r="E5608" s="66">
        <v>0.56787028716662102</v>
      </c>
      <c r="F5608" s="67">
        <v>1998567.2827248301</v>
      </c>
      <c r="G5608" s="66" t="s">
        <v>25</v>
      </c>
      <c r="H5608" s="68">
        <v>3.1851336716087601E-3</v>
      </c>
      <c r="I5608" s="87">
        <v>6365.7039471824901</v>
      </c>
      <c r="J5608" s="69" t="str">
        <f>_xlfn.XLOOKUP(SimpleBB[[#This Row],[customer_code]],'Input  - indicative charges'!$B$13:$B$69,'Input  - indicative charges'!$E$13:$E$69)</f>
        <v>North Island generation</v>
      </c>
      <c r="K5608" s="70">
        <f t="shared" si="87"/>
        <v>5884.7975475817329</v>
      </c>
    </row>
    <row r="5609" spans="1:11" x14ac:dyDescent="0.25">
      <c r="A5609" s="65">
        <v>44621</v>
      </c>
      <c r="B5609" s="66" t="s">
        <v>143</v>
      </c>
      <c r="C5609" s="66" t="s">
        <v>137</v>
      </c>
      <c r="D5609" s="67">
        <v>3519408.09</v>
      </c>
      <c r="E5609" s="66">
        <v>0.56787028716662102</v>
      </c>
      <c r="F5609" s="67">
        <v>1998567.2827248301</v>
      </c>
      <c r="G5609" s="66" t="s">
        <v>27</v>
      </c>
      <c r="H5609" s="68">
        <v>7.0825069321550096E-4</v>
      </c>
      <c r="I5609" s="87">
        <v>1415.48666342768</v>
      </c>
      <c r="J5609" s="69" t="str">
        <f>_xlfn.XLOOKUP(SimpleBB[[#This Row],[customer_code]],'Input  - indicative charges'!$B$13:$B$69,'Input  - indicative charges'!$E$13:$E$69)</f>
        <v>Lower North Island distributor</v>
      </c>
      <c r="K5609" s="70">
        <f t="shared" si="87"/>
        <v>1308.5516566099054</v>
      </c>
    </row>
    <row r="5610" spans="1:11" x14ac:dyDescent="0.25">
      <c r="A5610" s="65">
        <v>44621</v>
      </c>
      <c r="B5610" s="66" t="s">
        <v>143</v>
      </c>
      <c r="C5610" s="66" t="s">
        <v>137</v>
      </c>
      <c r="D5610" s="67">
        <v>3519408.09</v>
      </c>
      <c r="E5610" s="66">
        <v>0.56787028716662102</v>
      </c>
      <c r="F5610" s="67">
        <v>1998567.2827248301</v>
      </c>
      <c r="G5610" s="66" t="s">
        <v>29</v>
      </c>
      <c r="H5610" s="68">
        <v>7.5426100823735697E-4</v>
      </c>
      <c r="I5610" s="87">
        <v>1507.4413736982201</v>
      </c>
      <c r="J5610" s="69" t="str">
        <f>_xlfn.XLOOKUP(SimpleBB[[#This Row],[customer_code]],'Input  - indicative charges'!$B$13:$B$69,'Input  - indicative charges'!$E$13:$E$69)</f>
        <v>Lower North Island distributor</v>
      </c>
      <c r="K5610" s="70">
        <f t="shared" si="87"/>
        <v>1393.5595140249793</v>
      </c>
    </row>
    <row r="5611" spans="1:11" x14ac:dyDescent="0.25">
      <c r="A5611" s="65">
        <v>44621</v>
      </c>
      <c r="B5611" s="66" t="s">
        <v>143</v>
      </c>
      <c r="C5611" s="66" t="s">
        <v>137</v>
      </c>
      <c r="D5611" s="67">
        <v>3519408.09</v>
      </c>
      <c r="E5611" s="66">
        <v>0.56787028716662102</v>
      </c>
      <c r="F5611" s="67">
        <v>1998567.2827248301</v>
      </c>
      <c r="G5611" s="66" t="s">
        <v>31</v>
      </c>
      <c r="H5611" s="68">
        <v>1.8414991727260301E-6</v>
      </c>
      <c r="I5611" s="87">
        <v>3.6803599977751</v>
      </c>
      <c r="J5611" s="69" t="str">
        <f>_xlfn.XLOOKUP(SimpleBB[[#This Row],[customer_code]],'Input  - indicative charges'!$B$13:$B$69,'Input  - indicative charges'!$E$13:$E$69)</f>
        <v>Major Industrial</v>
      </c>
      <c r="K5611" s="70">
        <f t="shared" si="87"/>
        <v>3.4023218278492036</v>
      </c>
    </row>
    <row r="5612" spans="1:11" x14ac:dyDescent="0.25">
      <c r="A5612" s="65">
        <v>44621</v>
      </c>
      <c r="B5612" s="66" t="s">
        <v>143</v>
      </c>
      <c r="C5612" s="66" t="s">
        <v>137</v>
      </c>
      <c r="D5612" s="67">
        <v>3519408.09</v>
      </c>
      <c r="E5612" s="66">
        <v>0.56787028716662102</v>
      </c>
      <c r="F5612" s="67">
        <v>1998567.2827248301</v>
      </c>
      <c r="G5612" s="66" t="s">
        <v>34</v>
      </c>
      <c r="H5612" s="68">
        <v>6.5537326938050694E-5</v>
      </c>
      <c r="I5612" s="87">
        <v>130.98075741562801</v>
      </c>
      <c r="J5612" s="69" t="str">
        <f>_xlfn.XLOOKUP(SimpleBB[[#This Row],[customer_code]],'Input  - indicative charges'!$B$13:$B$69,'Input  - indicative charges'!$E$13:$E$69)</f>
        <v>Major Industrial</v>
      </c>
      <c r="K5612" s="70">
        <f t="shared" si="87"/>
        <v>121.08562484453043</v>
      </c>
    </row>
    <row r="5613" spans="1:11" x14ac:dyDescent="0.25">
      <c r="A5613" s="65">
        <v>44621</v>
      </c>
      <c r="B5613" s="66" t="s">
        <v>143</v>
      </c>
      <c r="C5613" s="66" t="s">
        <v>137</v>
      </c>
      <c r="D5613" s="67">
        <v>3519408.09</v>
      </c>
      <c r="E5613" s="66">
        <v>0.56787028716662102</v>
      </c>
      <c r="F5613" s="67">
        <v>1998567.2827248301</v>
      </c>
      <c r="G5613" s="66" t="s">
        <v>36</v>
      </c>
      <c r="H5613" s="68">
        <v>4.2148728157898998E-3</v>
      </c>
      <c r="I5613" s="87">
        <v>8423.7069104839902</v>
      </c>
      <c r="J5613" s="69" t="str">
        <f>_xlfn.XLOOKUP(SimpleBB[[#This Row],[customer_code]],'Input  - indicative charges'!$B$13:$B$69,'Input  - indicative charges'!$E$13:$E$69)</f>
        <v>Upper South Island distributor</v>
      </c>
      <c r="K5613" s="70">
        <f t="shared" si="87"/>
        <v>7787.3256720184654</v>
      </c>
    </row>
    <row r="5614" spans="1:11" x14ac:dyDescent="0.25">
      <c r="A5614" s="65">
        <v>44621</v>
      </c>
      <c r="B5614" s="66" t="s">
        <v>143</v>
      </c>
      <c r="C5614" s="66" t="s">
        <v>137</v>
      </c>
      <c r="D5614" s="67">
        <v>3519408.09</v>
      </c>
      <c r="E5614" s="66">
        <v>0.56787028716662102</v>
      </c>
      <c r="F5614" s="67">
        <v>1998567.2827248301</v>
      </c>
      <c r="G5614" s="66" t="s">
        <v>38</v>
      </c>
      <c r="H5614" s="68">
        <v>2.9087026741960601E-6</v>
      </c>
      <c r="I5614" s="87">
        <v>5.8132379998224799</v>
      </c>
      <c r="J5614" s="69" t="str">
        <f>_xlfn.XLOOKUP(SimpleBB[[#This Row],[customer_code]],'Input  - indicative charges'!$B$13:$B$69,'Input  - indicative charges'!$E$13:$E$69)</f>
        <v>North Island generation</v>
      </c>
      <c r="K5614" s="70">
        <f t="shared" si="87"/>
        <v>5.3740684469006386</v>
      </c>
    </row>
    <row r="5615" spans="1:11" x14ac:dyDescent="0.25">
      <c r="A5615" s="65">
        <v>44621</v>
      </c>
      <c r="B5615" s="66" t="s">
        <v>143</v>
      </c>
      <c r="C5615" s="66" t="s">
        <v>137</v>
      </c>
      <c r="D5615" s="67">
        <v>3519408.09</v>
      </c>
      <c r="E5615" s="66">
        <v>0.56787028716662102</v>
      </c>
      <c r="F5615" s="67">
        <v>1998567.2827248301</v>
      </c>
      <c r="G5615" s="66" t="s">
        <v>40</v>
      </c>
      <c r="H5615" s="68">
        <v>1.3527106043802099E-6</v>
      </c>
      <c r="I5615" s="87">
        <v>2.7034831569092201</v>
      </c>
      <c r="J5615" s="69" t="str">
        <f>_xlfn.XLOOKUP(SimpleBB[[#This Row],[customer_code]],'Input  - indicative charges'!$B$13:$B$69,'Input  - indicative charges'!$E$13:$E$69)</f>
        <v>North Island generation</v>
      </c>
      <c r="K5615" s="70">
        <f t="shared" si="87"/>
        <v>2.4992445743175891</v>
      </c>
    </row>
    <row r="5616" spans="1:11" x14ac:dyDescent="0.25">
      <c r="A5616" s="65">
        <v>44621</v>
      </c>
      <c r="B5616" s="66" t="s">
        <v>143</v>
      </c>
      <c r="C5616" s="66" t="s">
        <v>137</v>
      </c>
      <c r="D5616" s="67">
        <v>3519408.09</v>
      </c>
      <c r="E5616" s="66">
        <v>0.56787028716662102</v>
      </c>
      <c r="F5616" s="67">
        <v>1998567.2827248301</v>
      </c>
      <c r="G5616" s="66" t="s">
        <v>42</v>
      </c>
      <c r="H5616" s="68">
        <v>0.26020223558783001</v>
      </c>
      <c r="I5616" s="87">
        <v>520031.67493769602</v>
      </c>
      <c r="J5616" s="69" t="str">
        <f>_xlfn.XLOOKUP(SimpleBB[[#This Row],[customer_code]],'Input  - indicative charges'!$B$13:$B$69,'Input  - indicative charges'!$E$13:$E$69)</f>
        <v>South Island generation</v>
      </c>
      <c r="K5616" s="70">
        <f t="shared" si="87"/>
        <v>480745.12272797083</v>
      </c>
    </row>
    <row r="5617" spans="1:11" x14ac:dyDescent="0.25">
      <c r="A5617" s="65">
        <v>44621</v>
      </c>
      <c r="B5617" s="66" t="s">
        <v>143</v>
      </c>
      <c r="C5617" s="66" t="s">
        <v>137</v>
      </c>
      <c r="D5617" s="67">
        <v>3519408.09</v>
      </c>
      <c r="E5617" s="66">
        <v>0.56787028716662102</v>
      </c>
      <c r="F5617" s="67">
        <v>1998567.2827248301</v>
      </c>
      <c r="G5617" s="66" t="s">
        <v>44</v>
      </c>
      <c r="H5617" s="68">
        <v>5.0662587510866702E-5</v>
      </c>
      <c r="I5617" s="87">
        <v>101.25258985740101</v>
      </c>
      <c r="J5617" s="69" t="str">
        <f>_xlfn.XLOOKUP(SimpleBB[[#This Row],[customer_code]],'Input  - indicative charges'!$B$13:$B$69,'Input  - indicative charges'!$E$13:$E$69)</f>
        <v>Major Industrial</v>
      </c>
      <c r="K5617" s="70">
        <f t="shared" si="87"/>
        <v>93.603315112205422</v>
      </c>
    </row>
    <row r="5618" spans="1:11" x14ac:dyDescent="0.25">
      <c r="A5618" s="65">
        <v>44621</v>
      </c>
      <c r="B5618" s="66" t="s">
        <v>143</v>
      </c>
      <c r="C5618" s="66" t="s">
        <v>137</v>
      </c>
      <c r="D5618" s="67">
        <v>3519408.09</v>
      </c>
      <c r="E5618" s="66">
        <v>0.56787028716662102</v>
      </c>
      <c r="F5618" s="67">
        <v>1998567.2827248301</v>
      </c>
      <c r="G5618" s="66" t="s">
        <v>46</v>
      </c>
      <c r="H5618" s="68">
        <v>8.0620000437611403E-3</v>
      </c>
      <c r="I5618" s="87">
        <v>16112.4495207871</v>
      </c>
      <c r="J5618" s="69" t="str">
        <f>_xlfn.XLOOKUP(SimpleBB[[#This Row],[customer_code]],'Input  - indicative charges'!$B$13:$B$69,'Input  - indicative charges'!$E$13:$E$69)</f>
        <v>Upper South Island distributor</v>
      </c>
      <c r="K5618" s="70">
        <f t="shared" si="87"/>
        <v>14895.210995074598</v>
      </c>
    </row>
    <row r="5619" spans="1:11" x14ac:dyDescent="0.25">
      <c r="A5619" s="65">
        <v>44621</v>
      </c>
      <c r="B5619" s="66" t="s">
        <v>143</v>
      </c>
      <c r="C5619" s="66" t="s">
        <v>137</v>
      </c>
      <c r="D5619" s="67">
        <v>3519408.09</v>
      </c>
      <c r="E5619" s="66">
        <v>0.56787028716662102</v>
      </c>
      <c r="F5619" s="67">
        <v>1998567.2827248301</v>
      </c>
      <c r="G5619" s="66" t="s">
        <v>48</v>
      </c>
      <c r="H5619" s="68">
        <v>5.5346862280207195E-4</v>
      </c>
      <c r="I5619" s="87">
        <v>1106.14428154699</v>
      </c>
      <c r="J5619" s="69" t="str">
        <f>_xlfn.XLOOKUP(SimpleBB[[#This Row],[customer_code]],'Input  - indicative charges'!$B$13:$B$69,'Input  - indicative charges'!$E$13:$E$69)</f>
        <v>North Island generation</v>
      </c>
      <c r="K5619" s="70">
        <f t="shared" si="87"/>
        <v>1022.5789966560432</v>
      </c>
    </row>
    <row r="5620" spans="1:11" x14ac:dyDescent="0.25">
      <c r="A5620" s="65">
        <v>44621</v>
      </c>
      <c r="B5620" s="66" t="s">
        <v>143</v>
      </c>
      <c r="C5620" s="66" t="s">
        <v>137</v>
      </c>
      <c r="D5620" s="67">
        <v>3519408.09</v>
      </c>
      <c r="E5620" s="66">
        <v>0.56787028716662102</v>
      </c>
      <c r="F5620" s="67">
        <v>1998567.2827248301</v>
      </c>
      <c r="G5620" s="66" t="s">
        <v>50</v>
      </c>
      <c r="H5620" s="68">
        <v>1.15984801325437E-4</v>
      </c>
      <c r="I5620" s="87">
        <v>231.80342922235801</v>
      </c>
      <c r="J5620" s="69" t="str">
        <f>_xlfn.XLOOKUP(SimpleBB[[#This Row],[customer_code]],'Input  - indicative charges'!$B$13:$B$69,'Input  - indicative charges'!$E$13:$E$69)</f>
        <v>North Island generation</v>
      </c>
      <c r="K5620" s="70">
        <f t="shared" si="87"/>
        <v>214.29150069294954</v>
      </c>
    </row>
    <row r="5621" spans="1:11" x14ac:dyDescent="0.25">
      <c r="A5621" s="65">
        <v>44621</v>
      </c>
      <c r="B5621" s="66" t="s">
        <v>143</v>
      </c>
      <c r="C5621" s="66" t="s">
        <v>137</v>
      </c>
      <c r="D5621" s="67">
        <v>3519408.09</v>
      </c>
      <c r="E5621" s="66">
        <v>0.56787028716662102</v>
      </c>
      <c r="F5621" s="67">
        <v>1998567.2827248301</v>
      </c>
      <c r="G5621" s="66" t="s">
        <v>52</v>
      </c>
      <c r="H5621" s="68">
        <v>2.3214043204364799E-4</v>
      </c>
      <c r="I5621" s="87">
        <v>463.94827248004299</v>
      </c>
      <c r="J5621" s="69" t="str">
        <f>_xlfn.XLOOKUP(SimpleBB[[#This Row],[customer_code]],'Input  - indicative charges'!$B$13:$B$69,'Input  - indicative charges'!$E$13:$E$69)</f>
        <v>North Island generation</v>
      </c>
      <c r="K5621" s="70">
        <f t="shared" si="87"/>
        <v>428.89862279941008</v>
      </c>
    </row>
    <row r="5622" spans="1:11" x14ac:dyDescent="0.25">
      <c r="A5622" s="65">
        <v>44621</v>
      </c>
      <c r="B5622" s="66" t="s">
        <v>143</v>
      </c>
      <c r="C5622" s="66" t="s">
        <v>137</v>
      </c>
      <c r="D5622" s="67">
        <v>3519408.09</v>
      </c>
      <c r="E5622" s="66">
        <v>0.56787028716662102</v>
      </c>
      <c r="F5622" s="67">
        <v>1998567.2827248301</v>
      </c>
      <c r="G5622" s="66" t="s">
        <v>54</v>
      </c>
      <c r="H5622" s="68">
        <v>7.2366988784084395E-4</v>
      </c>
      <c r="I5622" s="87">
        <v>1446.3029613318599</v>
      </c>
      <c r="J5622" s="69" t="str">
        <f>_xlfn.XLOOKUP(SimpleBB[[#This Row],[customer_code]],'Input  - indicative charges'!$B$13:$B$69,'Input  - indicative charges'!$E$13:$E$69)</f>
        <v>Upper South Island distributor</v>
      </c>
      <c r="K5622" s="70">
        <f t="shared" si="87"/>
        <v>1337.03989229236</v>
      </c>
    </row>
    <row r="5623" spans="1:11" x14ac:dyDescent="0.25">
      <c r="A5623" s="65">
        <v>44621</v>
      </c>
      <c r="B5623" s="66" t="s">
        <v>143</v>
      </c>
      <c r="C5623" s="66" t="s">
        <v>137</v>
      </c>
      <c r="D5623" s="67">
        <v>3519408.09</v>
      </c>
      <c r="E5623" s="66">
        <v>0.56787028716662102</v>
      </c>
      <c r="F5623" s="67">
        <v>1998567.2827248301</v>
      </c>
      <c r="G5623" s="66" t="s">
        <v>56</v>
      </c>
      <c r="H5623" s="68">
        <v>2.6535848192186301E-3</v>
      </c>
      <c r="I5623" s="87">
        <v>5303.3678016256399</v>
      </c>
      <c r="J5623" s="69" t="str">
        <f>_xlfn.XLOOKUP(SimpleBB[[#This Row],[customer_code]],'Input  - indicative charges'!$B$13:$B$69,'Input  - indicative charges'!$E$13:$E$69)</f>
        <v>Upper North Island distributor</v>
      </c>
      <c r="K5623" s="70">
        <f t="shared" si="87"/>
        <v>4902.7171373158099</v>
      </c>
    </row>
    <row r="5624" spans="1:11" x14ac:dyDescent="0.25">
      <c r="A5624" s="65">
        <v>44621</v>
      </c>
      <c r="B5624" s="66" t="s">
        <v>143</v>
      </c>
      <c r="C5624" s="66" t="s">
        <v>137</v>
      </c>
      <c r="D5624" s="67">
        <v>3519408.09</v>
      </c>
      <c r="E5624" s="66">
        <v>0.56787028716662102</v>
      </c>
      <c r="F5624" s="67">
        <v>1998567.2827248301</v>
      </c>
      <c r="G5624" s="66" t="s">
        <v>58</v>
      </c>
      <c r="H5624" s="68">
        <v>1.43170116551208E-4</v>
      </c>
      <c r="I5624" s="87">
        <v>286.13511080314601</v>
      </c>
      <c r="J5624" s="69" t="str">
        <f>_xlfn.XLOOKUP(SimpleBB[[#This Row],[customer_code]],'Input  - indicative charges'!$B$13:$B$69,'Input  - indicative charges'!$E$13:$E$69)</f>
        <v>North Island generation</v>
      </c>
      <c r="K5624" s="70">
        <f t="shared" si="87"/>
        <v>264.51861605607104</v>
      </c>
    </row>
    <row r="5625" spans="1:11" x14ac:dyDescent="0.25">
      <c r="A5625" s="65">
        <v>44621</v>
      </c>
      <c r="B5625" s="66" t="s">
        <v>143</v>
      </c>
      <c r="C5625" s="66" t="s">
        <v>137</v>
      </c>
      <c r="D5625" s="67">
        <v>3519408.09</v>
      </c>
      <c r="E5625" s="66">
        <v>0.56787028716662102</v>
      </c>
      <c r="F5625" s="67">
        <v>1998567.2827248301</v>
      </c>
      <c r="G5625" s="66" t="s">
        <v>60</v>
      </c>
      <c r="H5625" s="68">
        <v>0.37519059157485402</v>
      </c>
      <c r="I5625" s="87">
        <v>749843.641107679</v>
      </c>
      <c r="J5625" s="69" t="str">
        <f>_xlfn.XLOOKUP(SimpleBB[[#This Row],[customer_code]],'Input  - indicative charges'!$B$13:$B$69,'Input  - indicative charges'!$E$13:$E$69)</f>
        <v>Major Industrial</v>
      </c>
      <c r="K5625" s="70">
        <f t="shared" si="87"/>
        <v>693195.60835268057</v>
      </c>
    </row>
    <row r="5626" spans="1:11" x14ac:dyDescent="0.25">
      <c r="A5626" s="65">
        <v>44621</v>
      </c>
      <c r="B5626" s="66" t="s">
        <v>143</v>
      </c>
      <c r="C5626" s="66" t="s">
        <v>137</v>
      </c>
      <c r="D5626" s="67">
        <v>3519408.09</v>
      </c>
      <c r="E5626" s="66">
        <v>0.56787028716662102</v>
      </c>
      <c r="F5626" s="67">
        <v>1998567.2827248301</v>
      </c>
      <c r="G5626" s="66" t="s">
        <v>62</v>
      </c>
      <c r="H5626" s="68">
        <v>1.0091288271027699E-3</v>
      </c>
      <c r="I5626" s="87">
        <v>2016.81185790208</v>
      </c>
      <c r="J5626" s="69" t="str">
        <f>_xlfn.XLOOKUP(SimpleBB[[#This Row],[customer_code]],'Input  - indicative charges'!$B$13:$B$69,'Input  - indicative charges'!$E$13:$E$69)</f>
        <v>Major Industrial</v>
      </c>
      <c r="K5626" s="70">
        <f t="shared" si="87"/>
        <v>1864.4488612400867</v>
      </c>
    </row>
    <row r="5627" spans="1:11" x14ac:dyDescent="0.25">
      <c r="A5627" s="65">
        <v>44621</v>
      </c>
      <c r="B5627" s="66" t="s">
        <v>143</v>
      </c>
      <c r="C5627" s="66" t="s">
        <v>137</v>
      </c>
      <c r="D5627" s="67">
        <v>3519408.09</v>
      </c>
      <c r="E5627" s="66">
        <v>0.56787028716662102</v>
      </c>
      <c r="F5627" s="67">
        <v>1998567.2827248301</v>
      </c>
      <c r="G5627" s="66" t="s">
        <v>64</v>
      </c>
      <c r="H5627" s="68">
        <v>5.3909469323167801E-5</v>
      </c>
      <c r="I5627" s="87">
        <v>107.741701618341</v>
      </c>
      <c r="J5627" s="69" t="str">
        <f>_xlfn.XLOOKUP(SimpleBB[[#This Row],[customer_code]],'Input  - indicative charges'!$B$13:$B$69,'Input  - indicative charges'!$E$13:$E$69)</f>
        <v>Major Industrial</v>
      </c>
      <c r="K5627" s="70">
        <f t="shared" si="87"/>
        <v>99.602197450059876</v>
      </c>
    </row>
    <row r="5628" spans="1:11" x14ac:dyDescent="0.25">
      <c r="A5628" s="65">
        <v>44621</v>
      </c>
      <c r="B5628" s="66" t="s">
        <v>143</v>
      </c>
      <c r="C5628" s="66" t="s">
        <v>137</v>
      </c>
      <c r="D5628" s="67">
        <v>3519408.09</v>
      </c>
      <c r="E5628" s="66">
        <v>0.56787028716662102</v>
      </c>
      <c r="F5628" s="67">
        <v>1998567.2827248301</v>
      </c>
      <c r="G5628" s="66" t="s">
        <v>66</v>
      </c>
      <c r="H5628" s="68">
        <v>4.3346347764481402E-2</v>
      </c>
      <c r="I5628" s="87">
        <v>86630.592467705195</v>
      </c>
      <c r="J5628" s="69" t="str">
        <f>_xlfn.XLOOKUP(SimpleBB[[#This Row],[customer_code]],'Input  - indicative charges'!$B$13:$B$69,'Input  - indicative charges'!$E$13:$E$69)</f>
        <v>Upper South Island distributor</v>
      </c>
      <c r="K5628" s="70">
        <f t="shared" si="87"/>
        <v>80085.957865688528</v>
      </c>
    </row>
    <row r="5629" spans="1:11" x14ac:dyDescent="0.25">
      <c r="A5629" s="65">
        <v>44621</v>
      </c>
      <c r="B5629" s="66" t="s">
        <v>143</v>
      </c>
      <c r="C5629" s="66" t="s">
        <v>137</v>
      </c>
      <c r="D5629" s="67">
        <v>3519408.09</v>
      </c>
      <c r="E5629" s="66">
        <v>0.56787028716662102</v>
      </c>
      <c r="F5629" s="67">
        <v>1998567.2827248301</v>
      </c>
      <c r="G5629" s="66" t="s">
        <v>68</v>
      </c>
      <c r="H5629" s="68">
        <v>1.0077363896798201E-3</v>
      </c>
      <c r="I5629" s="87">
        <v>2014.0289780253299</v>
      </c>
      <c r="J5629" s="69" t="str">
        <f>_xlfn.XLOOKUP(SimpleBB[[#This Row],[customer_code]],'Input  - indicative charges'!$B$13:$B$69,'Input  - indicative charges'!$E$13:$E$69)</f>
        <v>Major Industrial</v>
      </c>
      <c r="K5629" s="70">
        <f t="shared" si="87"/>
        <v>1861.8762180870601</v>
      </c>
    </row>
    <row r="5630" spans="1:11" x14ac:dyDescent="0.25">
      <c r="A5630" s="65">
        <v>44621</v>
      </c>
      <c r="B5630" s="66" t="s">
        <v>143</v>
      </c>
      <c r="C5630" s="66" t="s">
        <v>137</v>
      </c>
      <c r="D5630" s="67">
        <v>3519408.09</v>
      </c>
      <c r="E5630" s="66">
        <v>0.56787028716662102</v>
      </c>
      <c r="F5630" s="67">
        <v>1998567.2827248301</v>
      </c>
      <c r="G5630" s="66" t="s">
        <v>70</v>
      </c>
      <c r="H5630" s="68">
        <v>4.9695844391775996E-3</v>
      </c>
      <c r="I5630" s="87">
        <v>9932.04886887879</v>
      </c>
      <c r="J5630" s="69" t="str">
        <f>_xlfn.XLOOKUP(SimpleBB[[#This Row],[customer_code]],'Input  - indicative charges'!$B$13:$B$69,'Input  - indicative charges'!$E$13:$E$69)</f>
        <v>Lower North Island distributor</v>
      </c>
      <c r="K5630" s="70">
        <f t="shared" si="87"/>
        <v>9181.7177347541292</v>
      </c>
    </row>
    <row r="5631" spans="1:11" x14ac:dyDescent="0.25">
      <c r="A5631" s="65">
        <v>44621</v>
      </c>
      <c r="B5631" s="66" t="s">
        <v>143</v>
      </c>
      <c r="C5631" s="66" t="s">
        <v>137</v>
      </c>
      <c r="D5631" s="67">
        <v>3519408.09</v>
      </c>
      <c r="E5631" s="66">
        <v>0.56787028716662102</v>
      </c>
      <c r="F5631" s="67">
        <v>1998567.2827248301</v>
      </c>
      <c r="G5631" s="66" t="s">
        <v>72</v>
      </c>
      <c r="H5631" s="68">
        <v>6.0793139182015003E-2</v>
      </c>
      <c r="I5631" s="87">
        <v>121499.178983312</v>
      </c>
      <c r="J5631" s="69" t="str">
        <f>_xlfn.XLOOKUP(SimpleBB[[#This Row],[customer_code]],'Input  - indicative charges'!$B$13:$B$69,'Input  - indicative charges'!$E$13:$E$69)</f>
        <v>Lower South Island distributor</v>
      </c>
      <c r="K5631" s="70">
        <f t="shared" si="87"/>
        <v>112320.34609945254</v>
      </c>
    </row>
    <row r="5632" spans="1:11" x14ac:dyDescent="0.25">
      <c r="A5632" s="65">
        <v>44621</v>
      </c>
      <c r="B5632" s="66" t="s">
        <v>143</v>
      </c>
      <c r="C5632" s="66" t="s">
        <v>137</v>
      </c>
      <c r="D5632" s="67">
        <v>3519408.09</v>
      </c>
      <c r="E5632" s="66">
        <v>0.56787028716662102</v>
      </c>
      <c r="F5632" s="67">
        <v>1998567.2827248301</v>
      </c>
      <c r="G5632" s="66" t="s">
        <v>74</v>
      </c>
      <c r="H5632" s="68">
        <v>1.61831006453667E-3</v>
      </c>
      <c r="I5632" s="87">
        <v>3234.3015482873002</v>
      </c>
      <c r="J5632" s="69" t="str">
        <f>_xlfn.XLOOKUP(SimpleBB[[#This Row],[customer_code]],'Input  - indicative charges'!$B$13:$B$69,'Input  - indicative charges'!$E$13:$E$69)</f>
        <v>Major Industrial</v>
      </c>
      <c r="K5632" s="70">
        <f t="shared" si="87"/>
        <v>2989.9615152421834</v>
      </c>
    </row>
    <row r="5633" spans="1:11" x14ac:dyDescent="0.25">
      <c r="A5633" s="65">
        <v>44621</v>
      </c>
      <c r="B5633" s="66" t="s">
        <v>143</v>
      </c>
      <c r="C5633" s="66" t="s">
        <v>137</v>
      </c>
      <c r="D5633" s="67">
        <v>3519408.09</v>
      </c>
      <c r="E5633" s="66">
        <v>0.56787028716662102</v>
      </c>
      <c r="F5633" s="67">
        <v>1998567.2827248301</v>
      </c>
      <c r="G5633" s="66" t="s">
        <v>76</v>
      </c>
      <c r="H5633" s="68">
        <v>8.5627159323403698E-5</v>
      </c>
      <c r="I5633" s="87">
        <v>171.131639136421</v>
      </c>
      <c r="J5633" s="69" t="str">
        <f>_xlfn.XLOOKUP(SimpleBB[[#This Row],[customer_code]],'Input  - indicative charges'!$B$13:$B$69,'Input  - indicative charges'!$E$13:$E$69)</f>
        <v>Lower North Island distributor</v>
      </c>
      <c r="K5633" s="70">
        <f t="shared" si="87"/>
        <v>158.20324957923808</v>
      </c>
    </row>
    <row r="5634" spans="1:11" x14ac:dyDescent="0.25">
      <c r="A5634" s="65">
        <v>44621</v>
      </c>
      <c r="B5634" s="66" t="s">
        <v>143</v>
      </c>
      <c r="C5634" s="66" t="s">
        <v>137</v>
      </c>
      <c r="D5634" s="67">
        <v>3519408.09</v>
      </c>
      <c r="E5634" s="66">
        <v>0.56787028716662102</v>
      </c>
      <c r="F5634" s="67">
        <v>1998567.2827248301</v>
      </c>
      <c r="G5634" s="66" t="s">
        <v>78</v>
      </c>
      <c r="H5634" s="68">
        <v>4.0500379299335498E-6</v>
      </c>
      <c r="I5634" s="87">
        <v>8.0942733005597898</v>
      </c>
      <c r="J5634" s="69" t="str">
        <f>_xlfn.XLOOKUP(SimpleBB[[#This Row],[customer_code]],'Input  - indicative charges'!$B$13:$B$69,'Input  - indicative charges'!$E$13:$E$69)</f>
        <v>North Island generation</v>
      </c>
      <c r="K5634" s="70">
        <f t="shared" si="87"/>
        <v>7.4827796051799353</v>
      </c>
    </row>
    <row r="5635" spans="1:11" x14ac:dyDescent="0.25">
      <c r="A5635" s="65">
        <v>44621</v>
      </c>
      <c r="B5635" s="66" t="s">
        <v>143</v>
      </c>
      <c r="C5635" s="66" t="s">
        <v>137</v>
      </c>
      <c r="D5635" s="67">
        <v>3519408.09</v>
      </c>
      <c r="E5635" s="66">
        <v>0.56787028716662102</v>
      </c>
      <c r="F5635" s="67">
        <v>1998567.2827248301</v>
      </c>
      <c r="G5635" s="66" t="s">
        <v>80</v>
      </c>
      <c r="H5635" s="68">
        <v>9.8014571575996798E-7</v>
      </c>
      <c r="I5635" s="87">
        <v>1.95888715982078</v>
      </c>
      <c r="J5635" s="69" t="str">
        <f>_xlfn.XLOOKUP(SimpleBB[[#This Row],[customer_code]],'Input  - indicative charges'!$B$13:$B$69,'Input  - indicative charges'!$E$13:$E$69)</f>
        <v>Major Industrial</v>
      </c>
      <c r="K5635" s="70">
        <f t="shared" si="87"/>
        <v>1.8109001690543434</v>
      </c>
    </row>
    <row r="5636" spans="1:11" x14ac:dyDescent="0.25">
      <c r="A5636" s="65">
        <v>44621</v>
      </c>
      <c r="B5636" s="66" t="s">
        <v>143</v>
      </c>
      <c r="C5636" s="66" t="s">
        <v>137</v>
      </c>
      <c r="D5636" s="67">
        <v>3519408.09</v>
      </c>
      <c r="E5636" s="66">
        <v>0.56787028716662102</v>
      </c>
      <c r="F5636" s="67">
        <v>1998567.2827248301</v>
      </c>
      <c r="G5636" s="66" t="s">
        <v>82</v>
      </c>
      <c r="H5636" s="68">
        <v>7.9304454324590303E-4</v>
      </c>
      <c r="I5636" s="87">
        <v>1584.9528778747199</v>
      </c>
      <c r="J5636" s="69" t="str">
        <f>_xlfn.XLOOKUP(SimpleBB[[#This Row],[customer_code]],'Input  - indicative charges'!$B$13:$B$69,'Input  - indicative charges'!$E$13:$E$69)</f>
        <v>Major Industrial</v>
      </c>
      <c r="K5636" s="70">
        <f t="shared" si="87"/>
        <v>1465.2152984396989</v>
      </c>
    </row>
    <row r="5637" spans="1:11" x14ac:dyDescent="0.25">
      <c r="A5637" s="65">
        <v>44621</v>
      </c>
      <c r="B5637" s="66" t="s">
        <v>143</v>
      </c>
      <c r="C5637" s="66" t="s">
        <v>137</v>
      </c>
      <c r="D5637" s="67">
        <v>3519408.09</v>
      </c>
      <c r="E5637" s="66">
        <v>0.56787028716662102</v>
      </c>
      <c r="F5637" s="67">
        <v>1998567.2827248301</v>
      </c>
      <c r="G5637" s="66" t="s">
        <v>84</v>
      </c>
      <c r="H5637" s="68">
        <v>5.2165790408338603E-6</v>
      </c>
      <c r="I5637" s="87">
        <v>10.425684198758599</v>
      </c>
      <c r="J5637" s="69" t="str">
        <f>_xlfn.XLOOKUP(SimpleBB[[#This Row],[customer_code]],'Input  - indicative charges'!$B$13:$B$69,'Input  - indicative charges'!$E$13:$E$69)</f>
        <v>Major Industrial</v>
      </c>
      <c r="K5637" s="70">
        <f t="shared" si="87"/>
        <v>9.6380606628543504</v>
      </c>
    </row>
    <row r="5638" spans="1:11" x14ac:dyDescent="0.25">
      <c r="A5638" s="65">
        <v>44621</v>
      </c>
      <c r="B5638" s="66" t="s">
        <v>143</v>
      </c>
      <c r="C5638" s="66" t="s">
        <v>137</v>
      </c>
      <c r="D5638" s="67">
        <v>3519408.09</v>
      </c>
      <c r="E5638" s="66">
        <v>0.56787028716662102</v>
      </c>
      <c r="F5638" s="67">
        <v>1998567.2827248301</v>
      </c>
      <c r="G5638" s="66" t="s">
        <v>86</v>
      </c>
      <c r="H5638" s="68">
        <v>2.0778461552327101E-6</v>
      </c>
      <c r="I5638" s="87">
        <v>4.1527153443836902</v>
      </c>
      <c r="J5638" s="69" t="str">
        <f>_xlfn.XLOOKUP(SimpleBB[[#This Row],[customer_code]],'Input  - indicative charges'!$B$13:$B$69,'Input  - indicative charges'!$E$13:$E$69)</f>
        <v>North Island generation</v>
      </c>
      <c r="K5638" s="70">
        <f t="shared" si="87"/>
        <v>3.838992400086493</v>
      </c>
    </row>
    <row r="5639" spans="1:11" x14ac:dyDescent="0.25">
      <c r="A5639" s="65">
        <v>44621</v>
      </c>
      <c r="B5639" s="66" t="s">
        <v>143</v>
      </c>
      <c r="C5639" s="66" t="s">
        <v>137</v>
      </c>
      <c r="D5639" s="67">
        <v>3519408.09</v>
      </c>
      <c r="E5639" s="66">
        <v>0.56787028716662102</v>
      </c>
      <c r="F5639" s="67">
        <v>1998567.2827248301</v>
      </c>
      <c r="G5639" s="66" t="s">
        <v>88</v>
      </c>
      <c r="H5639" s="68">
        <v>8.4115103663943102E-5</v>
      </c>
      <c r="I5639" s="87">
        <v>168.10969416576401</v>
      </c>
      <c r="J5639" s="69" t="str">
        <f>_xlfn.XLOOKUP(SimpleBB[[#This Row],[customer_code]],'Input  - indicative charges'!$B$13:$B$69,'Input  - indicative charges'!$E$13:$E$69)</f>
        <v>North Island generation</v>
      </c>
      <c r="K5639" s="70">
        <f t="shared" si="87"/>
        <v>155.40960185389571</v>
      </c>
    </row>
    <row r="5640" spans="1:11" x14ac:dyDescent="0.25">
      <c r="A5640" s="65">
        <v>44621</v>
      </c>
      <c r="B5640" s="66" t="s">
        <v>143</v>
      </c>
      <c r="C5640" s="66" t="s">
        <v>137</v>
      </c>
      <c r="D5640" s="67">
        <v>3519408.09</v>
      </c>
      <c r="E5640" s="66">
        <v>0.56787028716662102</v>
      </c>
      <c r="F5640" s="67">
        <v>1998567.2827248301</v>
      </c>
      <c r="G5640" s="66" t="s">
        <v>90</v>
      </c>
      <c r="H5640" s="68">
        <v>8.6946835979807499E-3</v>
      </c>
      <c r="I5640" s="87">
        <v>17376.9101725685</v>
      </c>
      <c r="J5640" s="69" t="str">
        <f>_xlfn.XLOOKUP(SimpleBB[[#This Row],[customer_code]],'Input  - indicative charges'!$B$13:$B$69,'Input  - indicative charges'!$E$13:$E$69)</f>
        <v>Upper South Island distributor</v>
      </c>
      <c r="K5640" s="70">
        <f t="shared" si="87"/>
        <v>16064.146120609341</v>
      </c>
    </row>
    <row r="5641" spans="1:11" x14ac:dyDescent="0.25">
      <c r="A5641" s="65">
        <v>44621</v>
      </c>
      <c r="B5641" s="66" t="s">
        <v>143</v>
      </c>
      <c r="C5641" s="66" t="s">
        <v>137</v>
      </c>
      <c r="D5641" s="67">
        <v>3519408.09</v>
      </c>
      <c r="E5641" s="66">
        <v>0.56787028716662102</v>
      </c>
      <c r="F5641" s="67">
        <v>1998567.2827248301</v>
      </c>
      <c r="G5641" s="66" t="s">
        <v>92</v>
      </c>
      <c r="H5641" s="68">
        <v>1.2511791546000099E-6</v>
      </c>
      <c r="I5641" s="87">
        <v>2.5005657232109</v>
      </c>
      <c r="J5641" s="69" t="str">
        <f>_xlfn.XLOOKUP(SimpleBB[[#This Row],[customer_code]],'Input  - indicative charges'!$B$13:$B$69,'Input  - indicative charges'!$E$13:$E$69)</f>
        <v>North Island generation</v>
      </c>
      <c r="K5641" s="70">
        <f t="shared" si="87"/>
        <v>2.3116568344387995</v>
      </c>
    </row>
    <row r="5642" spans="1:11" x14ac:dyDescent="0.25">
      <c r="A5642" s="65">
        <v>44621</v>
      </c>
      <c r="B5642" s="66" t="s">
        <v>143</v>
      </c>
      <c r="C5642" s="66" t="s">
        <v>137</v>
      </c>
      <c r="D5642" s="67">
        <v>3519408.09</v>
      </c>
      <c r="E5642" s="66">
        <v>0.56787028716662102</v>
      </c>
      <c r="F5642" s="67">
        <v>1998567.2827248301</v>
      </c>
      <c r="G5642" s="66" t="s">
        <v>94</v>
      </c>
      <c r="H5642" s="68">
        <v>7.8088285838620302E-6</v>
      </c>
      <c r="I5642" s="87">
        <v>15.6064693241131</v>
      </c>
      <c r="J5642" s="69" t="str">
        <f>_xlfn.XLOOKUP(SimpleBB[[#This Row],[customer_code]],'Input  - indicative charges'!$B$13:$B$69,'Input  - indicative charges'!$E$13:$E$69)</f>
        <v>North Island generation</v>
      </c>
      <c r="K5642" s="70">
        <f t="shared" si="87"/>
        <v>14.427455811167563</v>
      </c>
    </row>
    <row r="5643" spans="1:11" x14ac:dyDescent="0.25">
      <c r="A5643" s="65">
        <v>44621</v>
      </c>
      <c r="B5643" s="66" t="s">
        <v>143</v>
      </c>
      <c r="C5643" s="66" t="s">
        <v>137</v>
      </c>
      <c r="D5643" s="67">
        <v>3519408.09</v>
      </c>
      <c r="E5643" s="66">
        <v>0.56787028716662102</v>
      </c>
      <c r="F5643" s="67">
        <v>1998567.2827248301</v>
      </c>
      <c r="G5643" s="66" t="s">
        <v>96</v>
      </c>
      <c r="H5643" s="68">
        <v>3.4560113778816398E-4</v>
      </c>
      <c r="I5643" s="87">
        <v>690.70712685590297</v>
      </c>
      <c r="J5643" s="69" t="str">
        <f>_xlfn.XLOOKUP(SimpleBB[[#This Row],[customer_code]],'Input  - indicative charges'!$B$13:$B$69,'Input  - indicative charges'!$E$13:$E$69)</f>
        <v>Upper North Island distributor</v>
      </c>
      <c r="K5643" s="70">
        <f t="shared" si="87"/>
        <v>638.52664841849855</v>
      </c>
    </row>
    <row r="5644" spans="1:11" x14ac:dyDescent="0.25">
      <c r="A5644" s="65">
        <v>44621</v>
      </c>
      <c r="B5644" s="66" t="s">
        <v>143</v>
      </c>
      <c r="C5644" s="66" t="s">
        <v>137</v>
      </c>
      <c r="D5644" s="67">
        <v>3519408.09</v>
      </c>
      <c r="E5644" s="66">
        <v>0.56787028716662102</v>
      </c>
      <c r="F5644" s="67">
        <v>1998567.2827248301</v>
      </c>
      <c r="G5644" s="66" t="s">
        <v>98</v>
      </c>
      <c r="H5644" s="68">
        <v>1.01116899720995E-4</v>
      </c>
      <c r="I5644" s="87">
        <v>202.08892751294999</v>
      </c>
      <c r="J5644" s="69" t="str">
        <f>_xlfn.XLOOKUP(SimpleBB[[#This Row],[customer_code]],'Input  - indicative charges'!$B$13:$B$69,'Input  - indicative charges'!$E$13:$E$69)</f>
        <v>Major Industrial</v>
      </c>
      <c r="K5644" s="70">
        <f t="shared" si="87"/>
        <v>186.82182440294022</v>
      </c>
    </row>
    <row r="5645" spans="1:11" x14ac:dyDescent="0.25">
      <c r="A5645" s="65">
        <v>44621</v>
      </c>
      <c r="B5645" s="66" t="s">
        <v>143</v>
      </c>
      <c r="C5645" s="66" t="s">
        <v>137</v>
      </c>
      <c r="D5645" s="67">
        <v>3519408.09</v>
      </c>
      <c r="E5645" s="66">
        <v>0.56787028716662102</v>
      </c>
      <c r="F5645" s="67">
        <v>1998567.2827248301</v>
      </c>
      <c r="G5645" s="66" t="s">
        <v>100</v>
      </c>
      <c r="H5645" s="68">
        <v>2.2648120363980901E-4</v>
      </c>
      <c r="I5645" s="87">
        <v>452.637923746664</v>
      </c>
      <c r="J5645" s="69" t="str">
        <f>_xlfn.XLOOKUP(SimpleBB[[#This Row],[customer_code]],'Input  - indicative charges'!$B$13:$B$69,'Input  - indicative charges'!$E$13:$E$69)</f>
        <v>North Island generation</v>
      </c>
      <c r="K5645" s="70">
        <f t="shared" si="87"/>
        <v>418.44273087595008</v>
      </c>
    </row>
    <row r="5646" spans="1:11" x14ac:dyDescent="0.25">
      <c r="A5646" s="65">
        <v>44621</v>
      </c>
      <c r="B5646" s="66" t="s">
        <v>143</v>
      </c>
      <c r="C5646" s="66" t="s">
        <v>137</v>
      </c>
      <c r="D5646" s="67">
        <v>3519408.09</v>
      </c>
      <c r="E5646" s="66">
        <v>0.56787028716662102</v>
      </c>
      <c r="F5646" s="67">
        <v>1998567.2827248301</v>
      </c>
      <c r="G5646" s="66" t="s">
        <v>102</v>
      </c>
      <c r="H5646" s="68">
        <v>4.4712984573401504E-3</v>
      </c>
      <c r="I5646" s="87">
        <v>8936.1908081380498</v>
      </c>
      <c r="J5646" s="69" t="str">
        <f>_xlfn.XLOOKUP(SimpleBB[[#This Row],[customer_code]],'Input  - indicative charges'!$B$13:$B$69,'Input  - indicative charges'!$E$13:$E$69)</f>
        <v>Lower North Island distributor</v>
      </c>
      <c r="K5646" s="70">
        <f t="shared" ref="K5646:K5709" si="88">I5646*$L$9</f>
        <v>8261.0932253186129</v>
      </c>
    </row>
    <row r="5647" spans="1:11" x14ac:dyDescent="0.25">
      <c r="A5647" s="65">
        <v>44621</v>
      </c>
      <c r="B5647" s="66" t="s">
        <v>143</v>
      </c>
      <c r="C5647" s="66" t="s">
        <v>137</v>
      </c>
      <c r="D5647" s="67">
        <v>3519408.09</v>
      </c>
      <c r="E5647" s="66">
        <v>0.56787028716662102</v>
      </c>
      <c r="F5647" s="67">
        <v>1998567.2827248301</v>
      </c>
      <c r="G5647" s="66" t="s">
        <v>104</v>
      </c>
      <c r="H5647" s="68">
        <v>1.88643303135426E-3</v>
      </c>
      <c r="I5647" s="87">
        <v>3770.16333751605</v>
      </c>
      <c r="J5647" s="69" t="str">
        <f>_xlfn.XLOOKUP(SimpleBB[[#This Row],[customer_code]],'Input  - indicative charges'!$B$13:$B$69,'Input  - indicative charges'!$E$13:$E$69)</f>
        <v>Lower North Island distributor</v>
      </c>
      <c r="K5647" s="70">
        <f t="shared" si="88"/>
        <v>3485.3408431626785</v>
      </c>
    </row>
    <row r="5648" spans="1:11" x14ac:dyDescent="0.25">
      <c r="A5648" s="65">
        <v>44621</v>
      </c>
      <c r="B5648" s="66" t="s">
        <v>143</v>
      </c>
      <c r="C5648" s="66" t="s">
        <v>137</v>
      </c>
      <c r="D5648" s="67">
        <v>3519408.09</v>
      </c>
      <c r="E5648" s="66">
        <v>0.56787028716662102</v>
      </c>
      <c r="F5648" s="67">
        <v>1998567.2827248301</v>
      </c>
      <c r="G5648" s="66" t="s">
        <v>106</v>
      </c>
      <c r="H5648" s="68">
        <v>2.0922651877537401E-2</v>
      </c>
      <c r="I5648" s="87">
        <v>41815.327510287701</v>
      </c>
      <c r="J5648" s="69" t="str">
        <f>_xlfn.XLOOKUP(SimpleBB[[#This Row],[customer_code]],'Input  - indicative charges'!$B$13:$B$69,'Input  - indicative charges'!$E$13:$E$69)</f>
        <v>Upper North Island distributor</v>
      </c>
      <c r="K5648" s="70">
        <f t="shared" si="88"/>
        <v>38656.327536687066</v>
      </c>
    </row>
    <row r="5649" spans="1:11" x14ac:dyDescent="0.25">
      <c r="A5649" s="65">
        <v>44621</v>
      </c>
      <c r="B5649" s="66" t="s">
        <v>143</v>
      </c>
      <c r="C5649" s="66" t="s">
        <v>137</v>
      </c>
      <c r="D5649" s="67">
        <v>3519408.09</v>
      </c>
      <c r="E5649" s="66">
        <v>0.56787028716662102</v>
      </c>
      <c r="F5649" s="67">
        <v>1998567.2827248301</v>
      </c>
      <c r="G5649" s="66" t="s">
        <v>108</v>
      </c>
      <c r="H5649" s="68">
        <v>5.6181573329040801E-4</v>
      </c>
      <c r="I5649" s="87">
        <v>1122.82654347427</v>
      </c>
      <c r="J5649" s="69" t="str">
        <f>_xlfn.XLOOKUP(SimpleBB[[#This Row],[customer_code]],'Input  - indicative charges'!$B$13:$B$69,'Input  - indicative charges'!$E$13:$E$69)</f>
        <v>Lower North Island distributor</v>
      </c>
      <c r="K5649" s="70">
        <f t="shared" si="88"/>
        <v>1038.000972747348</v>
      </c>
    </row>
    <row r="5650" spans="1:11" x14ac:dyDescent="0.25">
      <c r="A5650" s="65">
        <v>44621</v>
      </c>
      <c r="B5650" s="66" t="s">
        <v>143</v>
      </c>
      <c r="C5650" s="66" t="s">
        <v>137</v>
      </c>
      <c r="D5650" s="67">
        <v>3519408.09</v>
      </c>
      <c r="E5650" s="66">
        <v>0.56787028716662102</v>
      </c>
      <c r="F5650" s="67">
        <v>1998567.2827248301</v>
      </c>
      <c r="G5650" s="66" t="s">
        <v>110</v>
      </c>
      <c r="H5650" s="68">
        <v>3.7204543527369701E-3</v>
      </c>
      <c r="I5650" s="87">
        <v>7435.57834625131</v>
      </c>
      <c r="J5650" s="69" t="str">
        <f>_xlfn.XLOOKUP(SimpleBB[[#This Row],[customer_code]],'Input  - indicative charges'!$B$13:$B$69,'Input  - indicative charges'!$E$13:$E$69)</f>
        <v>Lower South Island distributor</v>
      </c>
      <c r="K5650" s="70">
        <f t="shared" si="88"/>
        <v>6873.8467229910493</v>
      </c>
    </row>
    <row r="5651" spans="1:11" x14ac:dyDescent="0.25">
      <c r="A5651" s="65">
        <v>44621</v>
      </c>
      <c r="B5651" s="66" t="s">
        <v>143</v>
      </c>
      <c r="C5651" s="66" t="s">
        <v>137</v>
      </c>
      <c r="D5651" s="67">
        <v>3519408.09</v>
      </c>
      <c r="E5651" s="66">
        <v>0.56787028716662102</v>
      </c>
      <c r="F5651" s="67">
        <v>1998567.2827248301</v>
      </c>
      <c r="G5651" s="66" t="s">
        <v>112</v>
      </c>
      <c r="H5651" s="68">
        <v>6.9486389983257295E-5</v>
      </c>
      <c r="I5651" s="87">
        <v>138.87322561519599</v>
      </c>
      <c r="J5651" s="69" t="str">
        <f>_xlfn.XLOOKUP(SimpleBB[[#This Row],[customer_code]],'Input  - indicative charges'!$B$13:$B$69,'Input  - indicative charges'!$E$13:$E$69)</f>
        <v>North Island generation</v>
      </c>
      <c r="K5651" s="70">
        <f t="shared" si="88"/>
        <v>128.38184500973961</v>
      </c>
    </row>
    <row r="5652" spans="1:11" x14ac:dyDescent="0.25">
      <c r="A5652" s="65">
        <v>44621</v>
      </c>
      <c r="B5652" s="66" t="s">
        <v>143</v>
      </c>
      <c r="C5652" s="66" t="s">
        <v>137</v>
      </c>
      <c r="D5652" s="67">
        <v>3519408.09</v>
      </c>
      <c r="E5652" s="66">
        <v>0.56787028716662102</v>
      </c>
      <c r="F5652" s="67">
        <v>1998567.2827248301</v>
      </c>
      <c r="G5652" s="66" t="s">
        <v>114</v>
      </c>
      <c r="H5652" s="68">
        <v>2.24320834141793E-3</v>
      </c>
      <c r="I5652" s="87">
        <v>4483.2027994933096</v>
      </c>
      <c r="J5652" s="69" t="str">
        <f>_xlfn.XLOOKUP(SimpleBB[[#This Row],[customer_code]],'Input  - indicative charges'!$B$13:$B$69,'Input  - indicative charges'!$E$13:$E$69)</f>
        <v>Lower North Island distributor</v>
      </c>
      <c r="K5652" s="70">
        <f t="shared" si="88"/>
        <v>4144.5126978371327</v>
      </c>
    </row>
    <row r="5653" spans="1:11" x14ac:dyDescent="0.25">
      <c r="A5653" s="65">
        <v>44621</v>
      </c>
      <c r="B5653" s="66" t="s">
        <v>143</v>
      </c>
      <c r="C5653" s="66" t="s">
        <v>137</v>
      </c>
      <c r="D5653" s="67">
        <v>3519408.09</v>
      </c>
      <c r="E5653" s="66">
        <v>0.56787028716662102</v>
      </c>
      <c r="F5653" s="67">
        <v>1998567.2827248301</v>
      </c>
      <c r="G5653" s="66" t="s">
        <v>116</v>
      </c>
      <c r="H5653" s="68">
        <v>5.5229435287600299E-4</v>
      </c>
      <c r="I5653" s="87">
        <v>1103.7974240916601</v>
      </c>
      <c r="J5653" s="69" t="str">
        <f>_xlfn.XLOOKUP(SimpleBB[[#This Row],[customer_code]],'Input  - indicative charges'!$B$13:$B$69,'Input  - indicative charges'!$E$13:$E$69)</f>
        <v>Major Industrial</v>
      </c>
      <c r="K5653" s="70">
        <f t="shared" si="88"/>
        <v>1020.4094359739505</v>
      </c>
    </row>
    <row r="5654" spans="1:11" x14ac:dyDescent="0.25">
      <c r="A5654" s="65">
        <v>44621</v>
      </c>
      <c r="B5654" s="66" t="s">
        <v>143</v>
      </c>
      <c r="C5654" s="66" t="s">
        <v>137</v>
      </c>
      <c r="D5654" s="67">
        <v>3519408.09</v>
      </c>
      <c r="E5654" s="66">
        <v>0.56787028716662102</v>
      </c>
      <c r="F5654" s="67">
        <v>1998567.2827248301</v>
      </c>
      <c r="G5654" s="66" t="s">
        <v>118</v>
      </c>
      <c r="H5654" s="68">
        <v>1.58074857989902E-3</v>
      </c>
      <c r="I5654" s="87">
        <v>3159.2323939999301</v>
      </c>
      <c r="J5654" s="69" t="str">
        <f>_xlfn.XLOOKUP(SimpleBB[[#This Row],[customer_code]],'Input  - indicative charges'!$B$13:$B$69,'Input  - indicative charges'!$E$13:$E$69)</f>
        <v>Upper South Island distributor</v>
      </c>
      <c r="K5654" s="70">
        <f t="shared" si="88"/>
        <v>2920.5635698280112</v>
      </c>
    </row>
    <row r="5655" spans="1:11" x14ac:dyDescent="0.25">
      <c r="A5655" s="65">
        <v>44621</v>
      </c>
      <c r="B5655" s="66" t="s">
        <v>143</v>
      </c>
      <c r="C5655" s="66" t="s">
        <v>137</v>
      </c>
      <c r="D5655" s="67">
        <v>3519408.09</v>
      </c>
      <c r="E5655" s="66">
        <v>0.56787028716662102</v>
      </c>
      <c r="F5655" s="67">
        <v>1998567.2827248301</v>
      </c>
      <c r="G5655" s="66" t="s">
        <v>120</v>
      </c>
      <c r="H5655" s="68">
        <v>3.6741156111456198E-4</v>
      </c>
      <c r="I5655" s="87">
        <v>734.29672533841904</v>
      </c>
      <c r="J5655" s="69" t="str">
        <f>_xlfn.XLOOKUP(SimpleBB[[#This Row],[customer_code]],'Input  - indicative charges'!$B$13:$B$69,'Input  - indicative charges'!$E$13:$E$69)</f>
        <v>Lower North Island distributor</v>
      </c>
      <c r="K5655" s="70">
        <f t="shared" si="88"/>
        <v>678.82320703610742</v>
      </c>
    </row>
    <row r="5656" spans="1:11" x14ac:dyDescent="0.25">
      <c r="A5656" s="65">
        <v>44621</v>
      </c>
      <c r="B5656" s="66" t="s">
        <v>143</v>
      </c>
      <c r="C5656" s="66" t="s">
        <v>137</v>
      </c>
      <c r="D5656" s="67">
        <v>3519408.09</v>
      </c>
      <c r="E5656" s="66">
        <v>0.56787028716662102</v>
      </c>
      <c r="F5656" s="67">
        <v>1998567.2827248301</v>
      </c>
      <c r="G5656" s="66" t="s">
        <v>241</v>
      </c>
      <c r="H5656" s="68">
        <v>1.6355433534657899E-5</v>
      </c>
      <c r="I5656" s="87">
        <v>32.687434357148</v>
      </c>
      <c r="J5656" s="69" t="str">
        <f>_xlfn.XLOOKUP(SimpleBB[[#This Row],[customer_code]],'Input  - indicative charges'!$B$13:$B$69,'Input  - indicative charges'!$E$13:$E$69)</f>
        <v>North Island generation</v>
      </c>
      <c r="K5656" s="70">
        <f t="shared" si="88"/>
        <v>30.21801439993498</v>
      </c>
    </row>
    <row r="5657" spans="1:11" x14ac:dyDescent="0.25">
      <c r="A5657" s="65">
        <v>44287</v>
      </c>
      <c r="B5657" s="66" t="s">
        <v>144</v>
      </c>
      <c r="C5657" s="66" t="s">
        <v>137</v>
      </c>
      <c r="D5657" s="67">
        <v>242770.78</v>
      </c>
      <c r="E5657" s="66">
        <v>0.20369999999999999</v>
      </c>
      <c r="F5657" s="67">
        <v>49452.407886000001</v>
      </c>
      <c r="G5657" s="66" t="s">
        <v>8</v>
      </c>
      <c r="H5657" s="68">
        <v>1.10186246651021E-10</v>
      </c>
      <c r="I5657" s="87">
        <v>5.4489752128137201E-6</v>
      </c>
      <c r="J5657" s="69" t="str">
        <f>_xlfn.XLOOKUP(SimpleBB[[#This Row],[customer_code]],'Input  - indicative charges'!$B$13:$B$69,'Input  - indicative charges'!$E$13:$E$69)</f>
        <v>Lower South Island distributor</v>
      </c>
      <c r="K5657" s="70">
        <f t="shared" si="88"/>
        <v>5.0373244240163796E-6</v>
      </c>
    </row>
    <row r="5658" spans="1:11" x14ac:dyDescent="0.25">
      <c r="A5658" s="65">
        <v>44287</v>
      </c>
      <c r="B5658" s="66" t="s">
        <v>144</v>
      </c>
      <c r="C5658" s="66" t="s">
        <v>137</v>
      </c>
      <c r="D5658" s="67">
        <v>242770.78</v>
      </c>
      <c r="E5658" s="66">
        <v>0.20369999999999999</v>
      </c>
      <c r="F5658" s="67">
        <v>49452.407886000001</v>
      </c>
      <c r="G5658" s="66" t="s">
        <v>10</v>
      </c>
      <c r="H5658" s="68">
        <v>5.0565931054558403E-12</v>
      </c>
      <c r="I5658" s="87">
        <v>2.5006070476453799E-7</v>
      </c>
      <c r="J5658" s="69" t="str">
        <f>_xlfn.XLOOKUP(SimpleBB[[#This Row],[customer_code]],'Input  - indicative charges'!$B$13:$B$69,'Input  - indicative charges'!$E$13:$E$69)</f>
        <v>Upper South Island distributor</v>
      </c>
      <c r="K5658" s="70">
        <f t="shared" si="88"/>
        <v>2.3116950369585365E-7</v>
      </c>
    </row>
    <row r="5659" spans="1:11" x14ac:dyDescent="0.25">
      <c r="A5659" s="65">
        <v>44287</v>
      </c>
      <c r="B5659" s="66" t="s">
        <v>144</v>
      </c>
      <c r="C5659" s="66" t="s">
        <v>137</v>
      </c>
      <c r="D5659" s="67">
        <v>242770.78</v>
      </c>
      <c r="E5659" s="66">
        <v>0.20369999999999999</v>
      </c>
      <c r="F5659" s="67">
        <v>49452.407886000001</v>
      </c>
      <c r="G5659" s="66" t="s">
        <v>12</v>
      </c>
      <c r="H5659" s="68">
        <v>1.5943649639840001E-8</v>
      </c>
      <c r="I5659" s="87">
        <v>7.8845186518084495E-4</v>
      </c>
      <c r="J5659" s="69" t="str">
        <f>_xlfn.XLOOKUP(SimpleBB[[#This Row],[customer_code]],'Input  - indicative charges'!$B$13:$B$69,'Input  - indicative charges'!$E$13:$E$69)</f>
        <v>Lower North Island distributor</v>
      </c>
      <c r="K5659" s="70">
        <f t="shared" si="88"/>
        <v>7.2888711776426958E-4</v>
      </c>
    </row>
    <row r="5660" spans="1:11" x14ac:dyDescent="0.25">
      <c r="A5660" s="65">
        <v>44287</v>
      </c>
      <c r="B5660" s="66" t="s">
        <v>144</v>
      </c>
      <c r="C5660" s="66" t="s">
        <v>137</v>
      </c>
      <c r="D5660" s="67">
        <v>242770.78</v>
      </c>
      <c r="E5660" s="66">
        <v>0.20369999999999999</v>
      </c>
      <c r="F5660" s="67">
        <v>49452.407886000001</v>
      </c>
      <c r="G5660" s="66" t="s">
        <v>14</v>
      </c>
      <c r="H5660" s="68">
        <v>5.3735540138227303E-6</v>
      </c>
      <c r="I5660" s="87">
        <v>0.26573518488901399</v>
      </c>
      <c r="J5660" s="69" t="str">
        <f>_xlfn.XLOOKUP(SimpleBB[[#This Row],[customer_code]],'Input  - indicative charges'!$B$13:$B$69,'Input  - indicative charges'!$E$13:$E$69)</f>
        <v>Upper North Island distributor</v>
      </c>
      <c r="K5660" s="70">
        <f t="shared" si="88"/>
        <v>0.24565983233216443</v>
      </c>
    </row>
    <row r="5661" spans="1:11" x14ac:dyDescent="0.25">
      <c r="A5661" s="65">
        <v>44287</v>
      </c>
      <c r="B5661" s="66" t="s">
        <v>144</v>
      </c>
      <c r="C5661" s="66" t="s">
        <v>137</v>
      </c>
      <c r="D5661" s="67">
        <v>242770.78</v>
      </c>
      <c r="E5661" s="66">
        <v>0.20369999999999999</v>
      </c>
      <c r="F5661" s="67">
        <v>49452.407886000001</v>
      </c>
      <c r="G5661" s="66" t="s">
        <v>16</v>
      </c>
      <c r="H5661" s="68">
        <v>9.0114079862150004E-2</v>
      </c>
      <c r="I5661" s="87">
        <v>4456.3582336146201</v>
      </c>
      <c r="J5661" s="69" t="str">
        <f>_xlfn.XLOOKUP(SimpleBB[[#This Row],[customer_code]],'Input  - indicative charges'!$B$13:$B$69,'Input  - indicative charges'!$E$13:$E$69)</f>
        <v>South Island generation</v>
      </c>
      <c r="K5661" s="70">
        <f t="shared" si="88"/>
        <v>4119.6961438849612</v>
      </c>
    </row>
    <row r="5662" spans="1:11" x14ac:dyDescent="0.25">
      <c r="A5662" s="65">
        <v>44287</v>
      </c>
      <c r="B5662" s="66" t="s">
        <v>144</v>
      </c>
      <c r="C5662" s="66" t="s">
        <v>137</v>
      </c>
      <c r="D5662" s="67">
        <v>242770.78</v>
      </c>
      <c r="E5662" s="66">
        <v>0.20369999999999999</v>
      </c>
      <c r="F5662" s="67">
        <v>49452.407886000001</v>
      </c>
      <c r="G5662" s="66" t="s">
        <v>19</v>
      </c>
      <c r="H5662" s="68">
        <v>8.6773299430510095E-5</v>
      </c>
      <c r="I5662" s="87">
        <v>4.2911485970515901</v>
      </c>
      <c r="J5662" s="69" t="str">
        <f>_xlfn.XLOOKUP(SimpleBB[[#This Row],[customer_code]],'Input  - indicative charges'!$B$13:$B$69,'Input  - indicative charges'!$E$13:$E$69)</f>
        <v>Lower South Island distributor</v>
      </c>
      <c r="K5662" s="70">
        <f t="shared" si="88"/>
        <v>3.9669675105476685</v>
      </c>
    </row>
    <row r="5663" spans="1:11" x14ac:dyDescent="0.25">
      <c r="A5663" s="65">
        <v>44287</v>
      </c>
      <c r="B5663" s="66" t="s">
        <v>144</v>
      </c>
      <c r="C5663" s="66" t="s">
        <v>137</v>
      </c>
      <c r="D5663" s="67">
        <v>242770.78</v>
      </c>
      <c r="E5663" s="66">
        <v>0.20369999999999999</v>
      </c>
      <c r="F5663" s="67">
        <v>49452.407886000001</v>
      </c>
      <c r="G5663" s="66" t="s">
        <v>21</v>
      </c>
      <c r="H5663" s="68">
        <v>6.0907947959999799E-11</v>
      </c>
      <c r="I5663" s="87">
        <v>3.01204468601717E-6</v>
      </c>
      <c r="J5663" s="69" t="str">
        <f>_xlfn.XLOOKUP(SimpleBB[[#This Row],[customer_code]],'Input  - indicative charges'!$B$13:$B$69,'Input  - indicative charges'!$E$13:$E$69)</f>
        <v>Upper South Island distributor</v>
      </c>
      <c r="K5663" s="70">
        <f t="shared" si="88"/>
        <v>2.7844953721615935E-6</v>
      </c>
    </row>
    <row r="5664" spans="1:11" x14ac:dyDescent="0.25">
      <c r="A5664" s="65">
        <v>44287</v>
      </c>
      <c r="B5664" s="66" t="s">
        <v>144</v>
      </c>
      <c r="C5664" s="66" t="s">
        <v>137</v>
      </c>
      <c r="D5664" s="67">
        <v>242770.78</v>
      </c>
      <c r="E5664" s="66">
        <v>0.20369999999999999</v>
      </c>
      <c r="F5664" s="67">
        <v>49452.407886000001</v>
      </c>
      <c r="G5664" s="66" t="s">
        <v>23</v>
      </c>
      <c r="H5664" s="68">
        <v>1.09142571552705E-10</v>
      </c>
      <c r="I5664" s="87">
        <v>5.3973629661513198E-6</v>
      </c>
      <c r="J5664" s="69" t="str">
        <f>_xlfn.XLOOKUP(SimpleBB[[#This Row],[customer_code]],'Input  - indicative charges'!$B$13:$B$69,'Input  - indicative charges'!$E$13:$E$69)</f>
        <v>Lower North Island distributor</v>
      </c>
      <c r="K5664" s="70">
        <f t="shared" si="88"/>
        <v>4.9896112998899412E-6</v>
      </c>
    </row>
    <row r="5665" spans="1:11" x14ac:dyDescent="0.25">
      <c r="A5665" s="65">
        <v>44287</v>
      </c>
      <c r="B5665" s="66" t="s">
        <v>144</v>
      </c>
      <c r="C5665" s="66" t="s">
        <v>137</v>
      </c>
      <c r="D5665" s="67">
        <v>242770.78</v>
      </c>
      <c r="E5665" s="66">
        <v>0.20369999999999999</v>
      </c>
      <c r="F5665" s="67">
        <v>49452.407886000001</v>
      </c>
      <c r="G5665" s="66" t="s">
        <v>25</v>
      </c>
      <c r="H5665" s="68">
        <v>0.11316225676672501</v>
      </c>
      <c r="I5665" s="87">
        <v>5596.1460789283501</v>
      </c>
      <c r="J5665" s="69" t="str">
        <f>_xlfn.XLOOKUP(SimpleBB[[#This Row],[customer_code]],'Input  - indicative charges'!$B$13:$B$69,'Input  - indicative charges'!$E$13:$E$69)</f>
        <v>North Island generation</v>
      </c>
      <c r="K5665" s="70">
        <f t="shared" si="88"/>
        <v>5173.3770521581864</v>
      </c>
    </row>
    <row r="5666" spans="1:11" x14ac:dyDescent="0.25">
      <c r="A5666" s="65">
        <v>44287</v>
      </c>
      <c r="B5666" s="66" t="s">
        <v>144</v>
      </c>
      <c r="C5666" s="66" t="s">
        <v>137</v>
      </c>
      <c r="D5666" s="67">
        <v>242770.78</v>
      </c>
      <c r="E5666" s="66">
        <v>0.20369999999999999</v>
      </c>
      <c r="F5666" s="67">
        <v>49452.407886000001</v>
      </c>
      <c r="G5666" s="66" t="s">
        <v>27</v>
      </c>
      <c r="H5666" s="68">
        <v>1.3560894026945E-5</v>
      </c>
      <c r="I5666" s="87">
        <v>0.67061886271930604</v>
      </c>
      <c r="J5666" s="69" t="str">
        <f>_xlfn.XLOOKUP(SimpleBB[[#This Row],[customer_code]],'Input  - indicative charges'!$B$13:$B$69,'Input  - indicative charges'!$E$13:$E$69)</f>
        <v>Lower North Island distributor</v>
      </c>
      <c r="K5666" s="70">
        <f t="shared" si="88"/>
        <v>0.61995598152806886</v>
      </c>
    </row>
    <row r="5667" spans="1:11" x14ac:dyDescent="0.25">
      <c r="A5667" s="65">
        <v>44287</v>
      </c>
      <c r="B5667" s="66" t="s">
        <v>144</v>
      </c>
      <c r="C5667" s="66" t="s">
        <v>137</v>
      </c>
      <c r="D5667" s="67">
        <v>242770.78</v>
      </c>
      <c r="E5667" s="66">
        <v>0.20369999999999999</v>
      </c>
      <c r="F5667" s="67">
        <v>49452.407886000001</v>
      </c>
      <c r="G5667" s="66" t="s">
        <v>29</v>
      </c>
      <c r="H5667" s="68">
        <v>4.0340370603448398E-5</v>
      </c>
      <c r="I5667" s="87">
        <v>1.99492846135413</v>
      </c>
      <c r="J5667" s="69" t="str">
        <f>_xlfn.XLOOKUP(SimpleBB[[#This Row],[customer_code]],'Input  - indicative charges'!$B$13:$B$69,'Input  - indicative charges'!$E$13:$E$69)</f>
        <v>Lower North Island distributor</v>
      </c>
      <c r="K5667" s="70">
        <f t="shared" si="88"/>
        <v>1.8442186778374901</v>
      </c>
    </row>
    <row r="5668" spans="1:11" x14ac:dyDescent="0.25">
      <c r="A5668" s="65">
        <v>44287</v>
      </c>
      <c r="B5668" s="66" t="s">
        <v>144</v>
      </c>
      <c r="C5668" s="66" t="s">
        <v>137</v>
      </c>
      <c r="D5668" s="67">
        <v>242770.78</v>
      </c>
      <c r="E5668" s="66">
        <v>0.20369999999999999</v>
      </c>
      <c r="F5668" s="67">
        <v>49452.407886000001</v>
      </c>
      <c r="G5668" s="66" t="s">
        <v>31</v>
      </c>
      <c r="H5668" s="68">
        <v>8.3937259749785597E-5</v>
      </c>
      <c r="I5668" s="87">
        <v>4.1508996059795198</v>
      </c>
      <c r="J5668" s="69" t="str">
        <f>_xlfn.XLOOKUP(SimpleBB[[#This Row],[customer_code]],'Input  - indicative charges'!$B$13:$B$69,'Input  - indicative charges'!$E$13:$E$69)</f>
        <v>Major Industrial</v>
      </c>
      <c r="K5668" s="70">
        <f t="shared" si="88"/>
        <v>3.8373138342913244</v>
      </c>
    </row>
    <row r="5669" spans="1:11" x14ac:dyDescent="0.25">
      <c r="A5669" s="65">
        <v>44287</v>
      </c>
      <c r="B5669" s="66" t="s">
        <v>144</v>
      </c>
      <c r="C5669" s="66" t="s">
        <v>137</v>
      </c>
      <c r="D5669" s="67">
        <v>242770.78</v>
      </c>
      <c r="E5669" s="66">
        <v>0.20369999999999999</v>
      </c>
      <c r="F5669" s="67">
        <v>49452.407886000001</v>
      </c>
      <c r="G5669" s="66" t="s">
        <v>34</v>
      </c>
      <c r="H5669" s="68">
        <v>8.5346705146300796E-9</v>
      </c>
      <c r="I5669" s="87">
        <v>4.2206000746210399E-4</v>
      </c>
      <c r="J5669" s="69" t="str">
        <f>_xlfn.XLOOKUP(SimpleBB[[#This Row],[customer_code]],'Input  - indicative charges'!$B$13:$B$69,'Input  - indicative charges'!$E$13:$E$69)</f>
        <v>Major Industrial</v>
      </c>
      <c r="K5669" s="70">
        <f t="shared" si="88"/>
        <v>3.9017486792558722E-4</v>
      </c>
    </row>
    <row r="5670" spans="1:11" x14ac:dyDescent="0.25">
      <c r="A5670" s="65">
        <v>44287</v>
      </c>
      <c r="B5670" s="66" t="s">
        <v>144</v>
      </c>
      <c r="C5670" s="66" t="s">
        <v>137</v>
      </c>
      <c r="D5670" s="67">
        <v>242770.78</v>
      </c>
      <c r="E5670" s="66">
        <v>0.20369999999999999</v>
      </c>
      <c r="F5670" s="67">
        <v>49452.407886000001</v>
      </c>
      <c r="G5670" s="66" t="s">
        <v>36</v>
      </c>
      <c r="H5670" s="68">
        <v>4.9844290132981698E-11</v>
      </c>
      <c r="I5670" s="87">
        <v>2.4649201664443399E-6</v>
      </c>
      <c r="J5670" s="69" t="str">
        <f>_xlfn.XLOOKUP(SimpleBB[[#This Row],[customer_code]],'Input  - indicative charges'!$B$13:$B$69,'Input  - indicative charges'!$E$13:$E$69)</f>
        <v>Upper South Island distributor</v>
      </c>
      <c r="K5670" s="70">
        <f t="shared" si="88"/>
        <v>2.2787041733061873E-6</v>
      </c>
    </row>
    <row r="5671" spans="1:11" x14ac:dyDescent="0.25">
      <c r="A5671" s="65">
        <v>44287</v>
      </c>
      <c r="B5671" s="66" t="s">
        <v>144</v>
      </c>
      <c r="C5671" s="66" t="s">
        <v>137</v>
      </c>
      <c r="D5671" s="67">
        <v>242770.78</v>
      </c>
      <c r="E5671" s="66">
        <v>0.20369999999999999</v>
      </c>
      <c r="F5671" s="67">
        <v>49452.407886000001</v>
      </c>
      <c r="G5671" s="66" t="s">
        <v>38</v>
      </c>
      <c r="H5671" s="68">
        <v>1.2528078788276399E-4</v>
      </c>
      <c r="I5671" s="87">
        <v>6.1954366226579198</v>
      </c>
      <c r="J5671" s="69" t="str">
        <f>_xlfn.XLOOKUP(SimpleBB[[#This Row],[customer_code]],'Input  - indicative charges'!$B$13:$B$69,'Input  - indicative charges'!$E$13:$E$69)</f>
        <v>North Island generation</v>
      </c>
      <c r="K5671" s="70">
        <f t="shared" si="88"/>
        <v>5.7273933167049602</v>
      </c>
    </row>
    <row r="5672" spans="1:11" x14ac:dyDescent="0.25">
      <c r="A5672" s="65">
        <v>44287</v>
      </c>
      <c r="B5672" s="66" t="s">
        <v>144</v>
      </c>
      <c r="C5672" s="66" t="s">
        <v>137</v>
      </c>
      <c r="D5672" s="67">
        <v>242770.78</v>
      </c>
      <c r="E5672" s="66">
        <v>0.20369999999999999</v>
      </c>
      <c r="F5672" s="67">
        <v>49452.407886000001</v>
      </c>
      <c r="G5672" s="66" t="s">
        <v>40</v>
      </c>
      <c r="H5672" s="68">
        <v>7.8107836629843301E-7</v>
      </c>
      <c r="I5672" s="87">
        <v>3.8626205961120597E-2</v>
      </c>
      <c r="J5672" s="69" t="str">
        <f>_xlfn.XLOOKUP(SimpleBB[[#This Row],[customer_code]],'Input  - indicative charges'!$B$13:$B$69,'Input  - indicative charges'!$E$13:$E$69)</f>
        <v>North Island generation</v>
      </c>
      <c r="K5672" s="70">
        <f t="shared" si="88"/>
        <v>3.5708132831561767E-2</v>
      </c>
    </row>
    <row r="5673" spans="1:11" x14ac:dyDescent="0.25">
      <c r="A5673" s="65">
        <v>44287</v>
      </c>
      <c r="B5673" s="66" t="s">
        <v>144</v>
      </c>
      <c r="C5673" s="66" t="s">
        <v>137</v>
      </c>
      <c r="D5673" s="67">
        <v>242770.78</v>
      </c>
      <c r="E5673" s="66">
        <v>0.20369999999999999</v>
      </c>
      <c r="F5673" s="67">
        <v>49452.407886000001</v>
      </c>
      <c r="G5673" s="66" t="s">
        <v>42</v>
      </c>
      <c r="H5673" s="68">
        <v>4.1390372559288298E-2</v>
      </c>
      <c r="I5673" s="87">
        <v>2046.85358635542</v>
      </c>
      <c r="J5673" s="69" t="str">
        <f>_xlfn.XLOOKUP(SimpleBB[[#This Row],[customer_code]],'Input  - indicative charges'!$B$13:$B$69,'Input  - indicative charges'!$E$13:$E$69)</f>
        <v>South Island generation</v>
      </c>
      <c r="K5673" s="70">
        <f t="shared" si="88"/>
        <v>1892.2210434518561</v>
      </c>
    </row>
    <row r="5674" spans="1:11" x14ac:dyDescent="0.25">
      <c r="A5674" s="65">
        <v>44287</v>
      </c>
      <c r="B5674" s="66" t="s">
        <v>144</v>
      </c>
      <c r="C5674" s="66" t="s">
        <v>137</v>
      </c>
      <c r="D5674" s="67">
        <v>242770.78</v>
      </c>
      <c r="E5674" s="66">
        <v>0.20369999999999999</v>
      </c>
      <c r="F5674" s="67">
        <v>49452.407886000001</v>
      </c>
      <c r="G5674" s="66" t="s">
        <v>44</v>
      </c>
      <c r="H5674" s="68">
        <v>6.5975912052772098E-9</v>
      </c>
      <c r="I5674" s="87">
        <v>3.2626677134845502E-4</v>
      </c>
      <c r="J5674" s="69" t="str">
        <f>_xlfn.XLOOKUP(SimpleBB[[#This Row],[customer_code]],'Input  - indicative charges'!$B$13:$B$69,'Input  - indicative charges'!$E$13:$E$69)</f>
        <v>Major Industrial</v>
      </c>
      <c r="K5674" s="70">
        <f t="shared" si="88"/>
        <v>3.0161847170706254E-4</v>
      </c>
    </row>
    <row r="5675" spans="1:11" x14ac:dyDescent="0.25">
      <c r="A5675" s="65">
        <v>44287</v>
      </c>
      <c r="B5675" s="66" t="s">
        <v>144</v>
      </c>
      <c r="C5675" s="66" t="s">
        <v>137</v>
      </c>
      <c r="D5675" s="67">
        <v>242770.78</v>
      </c>
      <c r="E5675" s="66">
        <v>0.20369999999999999</v>
      </c>
      <c r="F5675" s="67">
        <v>49452.407886000001</v>
      </c>
      <c r="G5675" s="66" t="s">
        <v>46</v>
      </c>
      <c r="H5675" s="68">
        <v>6.9819652199315803E-11</v>
      </c>
      <c r="I5675" s="87">
        <v>3.4527499190192199E-6</v>
      </c>
      <c r="J5675" s="69" t="str">
        <f>_xlfn.XLOOKUP(SimpleBB[[#This Row],[customer_code]],'Input  - indicative charges'!$B$13:$B$69,'Input  - indicative charges'!$E$13:$E$69)</f>
        <v>Upper South Island distributor</v>
      </c>
      <c r="K5675" s="70">
        <f t="shared" si="88"/>
        <v>3.1919068848388026E-6</v>
      </c>
    </row>
    <row r="5676" spans="1:11" x14ac:dyDescent="0.25">
      <c r="A5676" s="65">
        <v>44287</v>
      </c>
      <c r="B5676" s="66" t="s">
        <v>144</v>
      </c>
      <c r="C5676" s="66" t="s">
        <v>137</v>
      </c>
      <c r="D5676" s="67">
        <v>242770.78</v>
      </c>
      <c r="E5676" s="66">
        <v>0.20369999999999999</v>
      </c>
      <c r="F5676" s="67">
        <v>49452.407886000001</v>
      </c>
      <c r="G5676" s="66" t="s">
        <v>48</v>
      </c>
      <c r="H5676" s="68">
        <v>5.3558551311210102E-2</v>
      </c>
      <c r="I5676" s="87">
        <v>2648.5993252252201</v>
      </c>
      <c r="J5676" s="69" t="str">
        <f>_xlfn.XLOOKUP(SimpleBB[[#This Row],[customer_code]],'Input  - indicative charges'!$B$13:$B$69,'Input  - indicative charges'!$E$13:$E$69)</f>
        <v>North Island generation</v>
      </c>
      <c r="K5676" s="70">
        <f t="shared" si="88"/>
        <v>2448.5070218370274</v>
      </c>
    </row>
    <row r="5677" spans="1:11" x14ac:dyDescent="0.25">
      <c r="A5677" s="65">
        <v>44287</v>
      </c>
      <c r="B5677" s="66" t="s">
        <v>144</v>
      </c>
      <c r="C5677" s="66" t="s">
        <v>137</v>
      </c>
      <c r="D5677" s="67">
        <v>242770.78</v>
      </c>
      <c r="E5677" s="66">
        <v>0.20369999999999999</v>
      </c>
      <c r="F5677" s="67">
        <v>49452.407886000001</v>
      </c>
      <c r="G5677" s="66" t="s">
        <v>50</v>
      </c>
      <c r="H5677" s="68">
        <v>1.12801550581968E-2</v>
      </c>
      <c r="I5677" s="87">
        <v>557.83082895527502</v>
      </c>
      <c r="J5677" s="69" t="str">
        <f>_xlfn.XLOOKUP(SimpleBB[[#This Row],[customer_code]],'Input  - indicative charges'!$B$13:$B$69,'Input  - indicative charges'!$E$13:$E$69)</f>
        <v>North Island generation</v>
      </c>
      <c r="K5677" s="70">
        <f t="shared" si="88"/>
        <v>515.68868446268937</v>
      </c>
    </row>
    <row r="5678" spans="1:11" x14ac:dyDescent="0.25">
      <c r="A5678" s="65">
        <v>44287</v>
      </c>
      <c r="B5678" s="66" t="s">
        <v>144</v>
      </c>
      <c r="C5678" s="66" t="s">
        <v>137</v>
      </c>
      <c r="D5678" s="67">
        <v>242770.78</v>
      </c>
      <c r="E5678" s="66">
        <v>0.20369999999999999</v>
      </c>
      <c r="F5678" s="67">
        <v>49452.407886000001</v>
      </c>
      <c r="G5678" s="66" t="s">
        <v>52</v>
      </c>
      <c r="H5678" s="68">
        <v>2.2778563153093598E-2</v>
      </c>
      <c r="I5678" s="87">
        <v>1126.4547961037899</v>
      </c>
      <c r="J5678" s="69" t="str">
        <f>_xlfn.XLOOKUP(SimpleBB[[#This Row],[customer_code]],'Input  - indicative charges'!$B$13:$B$69,'Input  - indicative charges'!$E$13:$E$69)</f>
        <v>North Island generation</v>
      </c>
      <c r="K5678" s="70">
        <f t="shared" si="88"/>
        <v>1041.3551237341617</v>
      </c>
    </row>
    <row r="5679" spans="1:11" x14ac:dyDescent="0.25">
      <c r="A5679" s="65">
        <v>44287</v>
      </c>
      <c r="B5679" s="66" t="s">
        <v>144</v>
      </c>
      <c r="C5679" s="66" t="s">
        <v>137</v>
      </c>
      <c r="D5679" s="67">
        <v>242770.78</v>
      </c>
      <c r="E5679" s="66">
        <v>0.20369999999999999</v>
      </c>
      <c r="F5679" s="67">
        <v>49452.407886000001</v>
      </c>
      <c r="G5679" s="66" t="s">
        <v>54</v>
      </c>
      <c r="H5679" s="68">
        <v>6.42558635924951E-12</v>
      </c>
      <c r="I5679" s="87">
        <v>3.1776071754432398E-7</v>
      </c>
      <c r="J5679" s="69" t="str">
        <f>_xlfn.XLOOKUP(SimpleBB[[#This Row],[customer_code]],'Input  - indicative charges'!$B$13:$B$69,'Input  - indicative charges'!$E$13:$E$69)</f>
        <v>Upper South Island distributor</v>
      </c>
      <c r="K5679" s="70">
        <f t="shared" si="88"/>
        <v>2.9375502015771673E-7</v>
      </c>
    </row>
    <row r="5680" spans="1:11" x14ac:dyDescent="0.25">
      <c r="A5680" s="65">
        <v>44287</v>
      </c>
      <c r="B5680" s="66" t="s">
        <v>144</v>
      </c>
      <c r="C5680" s="66" t="s">
        <v>137</v>
      </c>
      <c r="D5680" s="67">
        <v>242770.78</v>
      </c>
      <c r="E5680" s="66">
        <v>0.20369999999999999</v>
      </c>
      <c r="F5680" s="67">
        <v>49452.407886000001</v>
      </c>
      <c r="G5680" s="66" t="s">
        <v>56</v>
      </c>
      <c r="H5680" s="68">
        <v>0.55130308074877499</v>
      </c>
      <c r="I5680" s="87">
        <v>27263.264817996798</v>
      </c>
      <c r="J5680" s="69" t="str">
        <f>_xlfn.XLOOKUP(SimpleBB[[#This Row],[customer_code]],'Input  - indicative charges'!$B$13:$B$69,'Input  - indicative charges'!$E$13:$E$69)</f>
        <v>Upper North Island distributor</v>
      </c>
      <c r="K5680" s="70">
        <f t="shared" si="88"/>
        <v>25203.62166874417</v>
      </c>
    </row>
    <row r="5681" spans="1:11" x14ac:dyDescent="0.25">
      <c r="A5681" s="65">
        <v>44287</v>
      </c>
      <c r="B5681" s="66" t="s">
        <v>144</v>
      </c>
      <c r="C5681" s="66" t="s">
        <v>137</v>
      </c>
      <c r="D5681" s="67">
        <v>242770.78</v>
      </c>
      <c r="E5681" s="66">
        <v>0.20369999999999999</v>
      </c>
      <c r="F5681" s="67">
        <v>49452.407886000001</v>
      </c>
      <c r="G5681" s="66" t="s">
        <v>58</v>
      </c>
      <c r="H5681" s="68">
        <v>1.4058851552652501E-2</v>
      </c>
      <c r="I5681" s="87">
        <v>695.24406139049597</v>
      </c>
      <c r="J5681" s="69" t="str">
        <f>_xlfn.XLOOKUP(SimpleBB[[#This Row],[customer_code]],'Input  - indicative charges'!$B$13:$B$69,'Input  - indicative charges'!$E$13:$E$69)</f>
        <v>North Island generation</v>
      </c>
      <c r="K5681" s="70">
        <f t="shared" si="88"/>
        <v>642.72083360905071</v>
      </c>
    </row>
    <row r="5682" spans="1:11" x14ac:dyDescent="0.25">
      <c r="A5682" s="65">
        <v>44287</v>
      </c>
      <c r="B5682" s="66" t="s">
        <v>144</v>
      </c>
      <c r="C5682" s="66" t="s">
        <v>137</v>
      </c>
      <c r="D5682" s="67">
        <v>242770.78</v>
      </c>
      <c r="E5682" s="66">
        <v>0.20369999999999999</v>
      </c>
      <c r="F5682" s="67">
        <v>49452.407886000001</v>
      </c>
      <c r="G5682" s="66" t="s">
        <v>60</v>
      </c>
      <c r="H5682" s="68">
        <v>1.7297039765585901E-10</v>
      </c>
      <c r="I5682" s="87">
        <v>8.5538026570811703E-6</v>
      </c>
      <c r="J5682" s="69" t="str">
        <f>_xlfn.XLOOKUP(SimpleBB[[#This Row],[customer_code]],'Input  - indicative charges'!$B$13:$B$69,'Input  - indicative charges'!$E$13:$E$69)</f>
        <v>Major Industrial</v>
      </c>
      <c r="K5682" s="70">
        <f t="shared" si="88"/>
        <v>7.9075931454790805E-6</v>
      </c>
    </row>
    <row r="5683" spans="1:11" x14ac:dyDescent="0.25">
      <c r="A5683" s="65">
        <v>44287</v>
      </c>
      <c r="B5683" s="66" t="s">
        <v>144</v>
      </c>
      <c r="C5683" s="66" t="s">
        <v>137</v>
      </c>
      <c r="D5683" s="67">
        <v>242770.78</v>
      </c>
      <c r="E5683" s="66">
        <v>0.20369999999999999</v>
      </c>
      <c r="F5683" s="67">
        <v>49452.407886000001</v>
      </c>
      <c r="G5683" s="66" t="s">
        <v>62</v>
      </c>
      <c r="H5683" s="68">
        <v>2.6535175627348702E-6</v>
      </c>
      <c r="I5683" s="87">
        <v>0.131222832845029</v>
      </c>
      <c r="J5683" s="69" t="str">
        <f>_xlfn.XLOOKUP(SimpleBB[[#This Row],[customer_code]],'Input  - indicative charges'!$B$13:$B$69,'Input  - indicative charges'!$E$13:$E$69)</f>
        <v>Major Industrial</v>
      </c>
      <c r="K5683" s="70">
        <f t="shared" si="88"/>
        <v>0.12130941233214981</v>
      </c>
    </row>
    <row r="5684" spans="1:11" x14ac:dyDescent="0.25">
      <c r="A5684" s="65">
        <v>44287</v>
      </c>
      <c r="B5684" s="66" t="s">
        <v>144</v>
      </c>
      <c r="C5684" s="66" t="s">
        <v>137</v>
      </c>
      <c r="D5684" s="67">
        <v>242770.78</v>
      </c>
      <c r="E5684" s="66">
        <v>0.20369999999999999</v>
      </c>
      <c r="F5684" s="67">
        <v>49452.407886000001</v>
      </c>
      <c r="G5684" s="66" t="s">
        <v>64</v>
      </c>
      <c r="H5684" s="68">
        <v>7.0204199619966997E-9</v>
      </c>
      <c r="I5684" s="87">
        <v>3.4717667149167703E-4</v>
      </c>
      <c r="J5684" s="69" t="str">
        <f>_xlfn.XLOOKUP(SimpleBB[[#This Row],[customer_code]],'Input  - indicative charges'!$B$13:$B$69,'Input  - indicative charges'!$E$13:$E$69)</f>
        <v>Major Industrial</v>
      </c>
      <c r="K5684" s="70">
        <f t="shared" si="88"/>
        <v>3.2094870291228138E-4</v>
      </c>
    </row>
    <row r="5685" spans="1:11" x14ac:dyDescent="0.25">
      <c r="A5685" s="65">
        <v>44287</v>
      </c>
      <c r="B5685" s="66" t="s">
        <v>144</v>
      </c>
      <c r="C5685" s="66" t="s">
        <v>137</v>
      </c>
      <c r="D5685" s="67">
        <v>242770.78</v>
      </c>
      <c r="E5685" s="66">
        <v>0.20369999999999999</v>
      </c>
      <c r="F5685" s="67">
        <v>49452.407886000001</v>
      </c>
      <c r="G5685" s="66" t="s">
        <v>66</v>
      </c>
      <c r="H5685" s="68">
        <v>3.7724043974993402E-10</v>
      </c>
      <c r="I5685" s="87">
        <v>1.8655448097607702E-5</v>
      </c>
      <c r="J5685" s="69" t="str">
        <f>_xlfn.XLOOKUP(SimpleBB[[#This Row],[customer_code]],'Input  - indicative charges'!$B$13:$B$69,'Input  - indicative charges'!$E$13:$E$69)</f>
        <v>Upper South Island distributor</v>
      </c>
      <c r="K5685" s="70">
        <f t="shared" si="88"/>
        <v>1.7246095031238633E-5</v>
      </c>
    </row>
    <row r="5686" spans="1:11" x14ac:dyDescent="0.25">
      <c r="A5686" s="65">
        <v>44287</v>
      </c>
      <c r="B5686" s="66" t="s">
        <v>144</v>
      </c>
      <c r="C5686" s="66" t="s">
        <v>137</v>
      </c>
      <c r="D5686" s="67">
        <v>242770.78</v>
      </c>
      <c r="E5686" s="66">
        <v>0.20369999999999999</v>
      </c>
      <c r="F5686" s="67">
        <v>49452.407886000001</v>
      </c>
      <c r="G5686" s="66" t="s">
        <v>68</v>
      </c>
      <c r="H5686" s="68">
        <v>2.25331590919541E-10</v>
      </c>
      <c r="I5686" s="87">
        <v>1.11431897437544E-5</v>
      </c>
      <c r="J5686" s="69" t="str">
        <f>_xlfn.XLOOKUP(SimpleBB[[#This Row],[customer_code]],'Input  - indicative charges'!$B$13:$B$69,'Input  - indicative charges'!$E$13:$E$69)</f>
        <v>Major Industrial</v>
      </c>
      <c r="K5686" s="70">
        <f t="shared" si="88"/>
        <v>1.0301361203784539E-5</v>
      </c>
    </row>
    <row r="5687" spans="1:11" x14ac:dyDescent="0.25">
      <c r="A5687" s="65">
        <v>44287</v>
      </c>
      <c r="B5687" s="66" t="s">
        <v>144</v>
      </c>
      <c r="C5687" s="66" t="s">
        <v>137</v>
      </c>
      <c r="D5687" s="67">
        <v>242770.78</v>
      </c>
      <c r="E5687" s="66">
        <v>0.20369999999999999</v>
      </c>
      <c r="F5687" s="67">
        <v>49452.407886000001</v>
      </c>
      <c r="G5687" s="66" t="s">
        <v>70</v>
      </c>
      <c r="H5687" s="68">
        <v>1.1984114018414099E-4</v>
      </c>
      <c r="I5687" s="87">
        <v>5.92643294590947</v>
      </c>
      <c r="J5687" s="69" t="str">
        <f>_xlfn.XLOOKUP(SimpleBB[[#This Row],[customer_code]],'Input  - indicative charges'!$B$13:$B$69,'Input  - indicative charges'!$E$13:$E$69)</f>
        <v>Lower North Island distributor</v>
      </c>
      <c r="K5687" s="70">
        <f t="shared" si="88"/>
        <v>5.4787119155033839</v>
      </c>
    </row>
    <row r="5688" spans="1:11" x14ac:dyDescent="0.25">
      <c r="A5688" s="65">
        <v>44287</v>
      </c>
      <c r="B5688" s="66" t="s">
        <v>144</v>
      </c>
      <c r="C5688" s="66" t="s">
        <v>137</v>
      </c>
      <c r="D5688" s="67">
        <v>242770.78</v>
      </c>
      <c r="E5688" s="66">
        <v>0.20369999999999999</v>
      </c>
      <c r="F5688" s="67">
        <v>49452.407886000001</v>
      </c>
      <c r="G5688" s="66" t="s">
        <v>72</v>
      </c>
      <c r="H5688" s="68">
        <v>5.7262701771701299E-5</v>
      </c>
      <c r="I5688" s="87">
        <v>2.8317784846685399</v>
      </c>
      <c r="J5688" s="69" t="str">
        <f>_xlfn.XLOOKUP(SimpleBB[[#This Row],[customer_code]],'Input  - indicative charges'!$B$13:$B$69,'Input  - indicative charges'!$E$13:$E$69)</f>
        <v>Lower South Island distributor</v>
      </c>
      <c r="K5688" s="70">
        <f t="shared" si="88"/>
        <v>2.6178476442103391</v>
      </c>
    </row>
    <row r="5689" spans="1:11" x14ac:dyDescent="0.25">
      <c r="A5689" s="65">
        <v>44287</v>
      </c>
      <c r="B5689" s="66" t="s">
        <v>144</v>
      </c>
      <c r="C5689" s="66" t="s">
        <v>137</v>
      </c>
      <c r="D5689" s="67">
        <v>242770.78</v>
      </c>
      <c r="E5689" s="66">
        <v>0.20369999999999999</v>
      </c>
      <c r="F5689" s="67">
        <v>49452.407886000001</v>
      </c>
      <c r="G5689" s="66" t="s">
        <v>74</v>
      </c>
      <c r="H5689" s="68">
        <v>4.7520648326507997E-13</v>
      </c>
      <c r="I5689" s="87">
        <v>2.3500104840496399E-8</v>
      </c>
      <c r="J5689" s="69" t="str">
        <f>_xlfn.XLOOKUP(SimpleBB[[#This Row],[customer_code]],'Input  - indicative charges'!$B$13:$B$69,'Input  - indicative charges'!$E$13:$E$69)</f>
        <v>Major Industrial</v>
      </c>
      <c r="K5689" s="70">
        <f t="shared" si="88"/>
        <v>2.1724755106538771E-8</v>
      </c>
    </row>
    <row r="5690" spans="1:11" x14ac:dyDescent="0.25">
      <c r="A5690" s="65">
        <v>44287</v>
      </c>
      <c r="B5690" s="66" t="s">
        <v>144</v>
      </c>
      <c r="C5690" s="66" t="s">
        <v>137</v>
      </c>
      <c r="D5690" s="67">
        <v>242770.78</v>
      </c>
      <c r="E5690" s="66">
        <v>0.20369999999999999</v>
      </c>
      <c r="F5690" s="67">
        <v>49452.407886000001</v>
      </c>
      <c r="G5690" s="66" t="s">
        <v>76</v>
      </c>
      <c r="H5690" s="68">
        <v>1.1150891042897899E-8</v>
      </c>
      <c r="I5690" s="87">
        <v>5.5143841214573498E-4</v>
      </c>
      <c r="J5690" s="69" t="str">
        <f>_xlfn.XLOOKUP(SimpleBB[[#This Row],[customer_code]],'Input  - indicative charges'!$B$13:$B$69,'Input  - indicative charges'!$E$13:$E$69)</f>
        <v>Lower North Island distributor</v>
      </c>
      <c r="K5690" s="70">
        <f t="shared" si="88"/>
        <v>5.0977919211494182E-4</v>
      </c>
    </row>
    <row r="5691" spans="1:11" x14ac:dyDescent="0.25">
      <c r="A5691" s="65">
        <v>44287</v>
      </c>
      <c r="B5691" s="66" t="s">
        <v>144</v>
      </c>
      <c r="C5691" s="66" t="s">
        <v>137</v>
      </c>
      <c r="D5691" s="67">
        <v>242770.78</v>
      </c>
      <c r="E5691" s="66">
        <v>0.20369999999999999</v>
      </c>
      <c r="F5691" s="67">
        <v>49452.407886000001</v>
      </c>
      <c r="G5691" s="66" t="s">
        <v>78</v>
      </c>
      <c r="H5691" s="68">
        <v>1.9006456981770402E-5</v>
      </c>
      <c r="I5691" s="87">
        <v>0.93991506313022199</v>
      </c>
      <c r="J5691" s="69" t="str">
        <f>_xlfn.XLOOKUP(SimpleBB[[#This Row],[customer_code]],'Input  - indicative charges'!$B$13:$B$69,'Input  - indicative charges'!$E$13:$E$69)</f>
        <v>North Island generation</v>
      </c>
      <c r="K5691" s="70">
        <f t="shared" si="88"/>
        <v>0.86890780726490058</v>
      </c>
    </row>
    <row r="5692" spans="1:11" x14ac:dyDescent="0.25">
      <c r="A5692" s="65">
        <v>44287</v>
      </c>
      <c r="B5692" s="66" t="s">
        <v>144</v>
      </c>
      <c r="C5692" s="66" t="s">
        <v>137</v>
      </c>
      <c r="D5692" s="67">
        <v>242770.78</v>
      </c>
      <c r="E5692" s="66">
        <v>0.20369999999999999</v>
      </c>
      <c r="F5692" s="67">
        <v>49452.407886000001</v>
      </c>
      <c r="G5692" s="66" t="s">
        <v>80</v>
      </c>
      <c r="H5692" s="68">
        <v>1.5387873381809199E-13</v>
      </c>
      <c r="I5692" s="87">
        <v>7.60967390975354E-9</v>
      </c>
      <c r="J5692" s="69" t="str">
        <f>_xlfn.XLOOKUP(SimpleBB[[#This Row],[customer_code]],'Input  - indicative charges'!$B$13:$B$69,'Input  - indicative charges'!$E$13:$E$69)</f>
        <v>Major Industrial</v>
      </c>
      <c r="K5692" s="70">
        <f t="shared" si="88"/>
        <v>7.0347899829420939E-9</v>
      </c>
    </row>
    <row r="5693" spans="1:11" x14ac:dyDescent="0.25">
      <c r="A5693" s="65">
        <v>44287</v>
      </c>
      <c r="B5693" s="66" t="s">
        <v>144</v>
      </c>
      <c r="C5693" s="66" t="s">
        <v>137</v>
      </c>
      <c r="D5693" s="67">
        <v>242770.78</v>
      </c>
      <c r="E5693" s="66">
        <v>0.20369999999999999</v>
      </c>
      <c r="F5693" s="67">
        <v>49452.407886000001</v>
      </c>
      <c r="G5693" s="66" t="s">
        <v>82</v>
      </c>
      <c r="H5693" s="68">
        <v>8.1888577595004705E-4</v>
      </c>
      <c r="I5693" s="87">
        <v>40.495873404325302</v>
      </c>
      <c r="J5693" s="69" t="str">
        <f>_xlfn.XLOOKUP(SimpleBB[[#This Row],[customer_code]],'Input  - indicative charges'!$B$13:$B$69,'Input  - indicative charges'!$E$13:$E$69)</f>
        <v>Major Industrial</v>
      </c>
      <c r="K5693" s="70">
        <f t="shared" si="88"/>
        <v>37.436553517766363</v>
      </c>
    </row>
    <row r="5694" spans="1:11" x14ac:dyDescent="0.25">
      <c r="A5694" s="65">
        <v>44287</v>
      </c>
      <c r="B5694" s="66" t="s">
        <v>144</v>
      </c>
      <c r="C5694" s="66" t="s">
        <v>137</v>
      </c>
      <c r="D5694" s="67">
        <v>242770.78</v>
      </c>
      <c r="E5694" s="66">
        <v>0.20369999999999999</v>
      </c>
      <c r="F5694" s="67">
        <v>49452.407886000001</v>
      </c>
      <c r="G5694" s="66" t="s">
        <v>84</v>
      </c>
      <c r="H5694" s="68">
        <v>1.5318153393421E-15</v>
      </c>
      <c r="I5694" s="87">
        <v>7.5751956967177198E-11</v>
      </c>
      <c r="J5694" s="69" t="str">
        <f>_xlfn.XLOOKUP(SimpleBB[[#This Row],[customer_code]],'Input  - indicative charges'!$B$13:$B$69,'Input  - indicative charges'!$E$13:$E$69)</f>
        <v>Major Industrial</v>
      </c>
      <c r="K5694" s="70">
        <f t="shared" si="88"/>
        <v>7.0029164768535806E-11</v>
      </c>
    </row>
    <row r="5695" spans="1:11" x14ac:dyDescent="0.25">
      <c r="A5695" s="65">
        <v>44287</v>
      </c>
      <c r="B5695" s="66" t="s">
        <v>144</v>
      </c>
      <c r="C5695" s="66" t="s">
        <v>137</v>
      </c>
      <c r="D5695" s="67">
        <v>242770.78</v>
      </c>
      <c r="E5695" s="66">
        <v>0.20369999999999999</v>
      </c>
      <c r="F5695" s="67">
        <v>49452.407886000001</v>
      </c>
      <c r="G5695" s="66" t="s">
        <v>86</v>
      </c>
      <c r="H5695" s="68">
        <v>8.5482652822445698E-5</v>
      </c>
      <c r="I5695" s="87">
        <v>4.2273230145529102</v>
      </c>
      <c r="J5695" s="69" t="str">
        <f>_xlfn.XLOOKUP(SimpleBB[[#This Row],[customer_code]],'Input  - indicative charges'!$B$13:$B$69,'Input  - indicative charges'!$E$13:$E$69)</f>
        <v>North Island generation</v>
      </c>
      <c r="K5695" s="70">
        <f t="shared" si="88"/>
        <v>3.9079637248740591</v>
      </c>
    </row>
    <row r="5696" spans="1:11" x14ac:dyDescent="0.25">
      <c r="A5696" s="65">
        <v>44287</v>
      </c>
      <c r="B5696" s="66" t="s">
        <v>144</v>
      </c>
      <c r="C5696" s="66" t="s">
        <v>137</v>
      </c>
      <c r="D5696" s="67">
        <v>242770.78</v>
      </c>
      <c r="E5696" s="66">
        <v>0.20369999999999999</v>
      </c>
      <c r="F5696" s="67">
        <v>49452.407886000001</v>
      </c>
      <c r="G5696" s="66" t="s">
        <v>88</v>
      </c>
      <c r="H5696" s="68">
        <v>8.1806529926562403E-3</v>
      </c>
      <c r="I5696" s="87">
        <v>404.55298856666298</v>
      </c>
      <c r="J5696" s="69" t="str">
        <f>_xlfn.XLOOKUP(SimpleBB[[#This Row],[customer_code]],'Input  - indicative charges'!$B$13:$B$69,'Input  - indicative charges'!$E$13:$E$69)</f>
        <v>North Island generation</v>
      </c>
      <c r="K5696" s="70">
        <f t="shared" si="88"/>
        <v>373.99044233555361</v>
      </c>
    </row>
    <row r="5697" spans="1:11" x14ac:dyDescent="0.25">
      <c r="A5697" s="65">
        <v>44287</v>
      </c>
      <c r="B5697" s="66" t="s">
        <v>144</v>
      </c>
      <c r="C5697" s="66" t="s">
        <v>137</v>
      </c>
      <c r="D5697" s="67">
        <v>242770.78</v>
      </c>
      <c r="E5697" s="66">
        <v>0.20369999999999999</v>
      </c>
      <c r="F5697" s="67">
        <v>49452.407886000001</v>
      </c>
      <c r="G5697" s="66" t="s">
        <v>90</v>
      </c>
      <c r="H5697" s="68">
        <v>7.8226592602501099E-11</v>
      </c>
      <c r="I5697" s="87">
        <v>3.8684933649108302E-6</v>
      </c>
      <c r="J5697" s="69" t="str">
        <f>_xlfn.XLOOKUP(SimpleBB[[#This Row],[customer_code]],'Input  - indicative charges'!$B$13:$B$69,'Input  - indicative charges'!$E$13:$E$69)</f>
        <v>Upper South Island distributor</v>
      </c>
      <c r="K5697" s="70">
        <f t="shared" si="88"/>
        <v>3.5762423850608945E-6</v>
      </c>
    </row>
    <row r="5698" spans="1:11" x14ac:dyDescent="0.25">
      <c r="A5698" s="65">
        <v>44287</v>
      </c>
      <c r="B5698" s="66" t="s">
        <v>144</v>
      </c>
      <c r="C5698" s="66" t="s">
        <v>137</v>
      </c>
      <c r="D5698" s="67">
        <v>242770.78</v>
      </c>
      <c r="E5698" s="66">
        <v>0.20369999999999999</v>
      </c>
      <c r="F5698" s="67">
        <v>49452.407886000001</v>
      </c>
      <c r="G5698" s="66" t="s">
        <v>92</v>
      </c>
      <c r="H5698" s="68">
        <v>6.6346077516604902E-5</v>
      </c>
      <c r="I5698" s="87">
        <v>3.2809732869873098</v>
      </c>
      <c r="J5698" s="69" t="str">
        <f>_xlfn.XLOOKUP(SimpleBB[[#This Row],[customer_code]],'Input  - indicative charges'!$B$13:$B$69,'Input  - indicative charges'!$E$13:$E$69)</f>
        <v>North Island generation</v>
      </c>
      <c r="K5698" s="70">
        <f t="shared" si="88"/>
        <v>3.0331073692941546</v>
      </c>
    </row>
    <row r="5699" spans="1:11" x14ac:dyDescent="0.25">
      <c r="A5699" s="65">
        <v>44287</v>
      </c>
      <c r="B5699" s="66" t="s">
        <v>144</v>
      </c>
      <c r="C5699" s="66" t="s">
        <v>137</v>
      </c>
      <c r="D5699" s="67">
        <v>242770.78</v>
      </c>
      <c r="E5699" s="66">
        <v>0.20369999999999999</v>
      </c>
      <c r="F5699" s="67">
        <v>49452.407886000001</v>
      </c>
      <c r="G5699" s="66" t="s">
        <v>94</v>
      </c>
      <c r="H5699" s="68">
        <v>3.5139480809344003E-4</v>
      </c>
      <c r="I5699" s="87">
        <v>17.3773193788595</v>
      </c>
      <c r="J5699" s="69" t="str">
        <f>_xlfn.XLOOKUP(SimpleBB[[#This Row],[customer_code]],'Input  - indicative charges'!$B$13:$B$69,'Input  - indicative charges'!$E$13:$E$69)</f>
        <v>North Island generation</v>
      </c>
      <c r="K5699" s="70">
        <f t="shared" si="88"/>
        <v>16.064524412813583</v>
      </c>
    </row>
    <row r="5700" spans="1:11" x14ac:dyDescent="0.25">
      <c r="A5700" s="65">
        <v>44287</v>
      </c>
      <c r="B5700" s="66" t="s">
        <v>144</v>
      </c>
      <c r="C5700" s="66" t="s">
        <v>137</v>
      </c>
      <c r="D5700" s="67">
        <v>242770.78</v>
      </c>
      <c r="E5700" s="66">
        <v>0.20369999999999999</v>
      </c>
      <c r="F5700" s="67">
        <v>49452.407886000001</v>
      </c>
      <c r="G5700" s="66" t="s">
        <v>96</v>
      </c>
      <c r="H5700" s="68">
        <v>7.5302060562983497E-2</v>
      </c>
      <c r="I5700" s="87">
        <v>3723.86821361693</v>
      </c>
      <c r="J5700" s="69" t="str">
        <f>_xlfn.XLOOKUP(SimpleBB[[#This Row],[customer_code]],'Input  - indicative charges'!$B$13:$B$69,'Input  - indicative charges'!$E$13:$E$69)</f>
        <v>Upper North Island distributor</v>
      </c>
      <c r="K5700" s="70">
        <f t="shared" si="88"/>
        <v>3442.5431519965482</v>
      </c>
    </row>
    <row r="5701" spans="1:11" x14ac:dyDescent="0.25">
      <c r="A5701" s="65">
        <v>44287</v>
      </c>
      <c r="B5701" s="66" t="s">
        <v>144</v>
      </c>
      <c r="C5701" s="66" t="s">
        <v>137</v>
      </c>
      <c r="D5701" s="67">
        <v>242770.78</v>
      </c>
      <c r="E5701" s="66">
        <v>0.20369999999999999</v>
      </c>
      <c r="F5701" s="67">
        <v>49452.407886000001</v>
      </c>
      <c r="G5701" s="66" t="s">
        <v>98</v>
      </c>
      <c r="H5701" s="68">
        <v>6.1646222343374099E-6</v>
      </c>
      <c r="I5701" s="87">
        <v>0.30485541319555798</v>
      </c>
      <c r="J5701" s="69" t="str">
        <f>_xlfn.XLOOKUP(SimpleBB[[#This Row],[customer_code]],'Input  - indicative charges'!$B$13:$B$69,'Input  - indicative charges'!$E$13:$E$69)</f>
        <v>Major Industrial</v>
      </c>
      <c r="K5701" s="70">
        <f t="shared" si="88"/>
        <v>0.28182466586971566</v>
      </c>
    </row>
    <row r="5702" spans="1:11" x14ac:dyDescent="0.25">
      <c r="A5702" s="65">
        <v>44287</v>
      </c>
      <c r="B5702" s="66" t="s">
        <v>144</v>
      </c>
      <c r="C5702" s="66" t="s">
        <v>137</v>
      </c>
      <c r="D5702" s="67">
        <v>242770.78</v>
      </c>
      <c r="E5702" s="66">
        <v>0.20369999999999999</v>
      </c>
      <c r="F5702" s="67">
        <v>49452.407886000001</v>
      </c>
      <c r="G5702" s="66" t="s">
        <v>100</v>
      </c>
      <c r="H5702" s="68">
        <v>3.1575120709586001E-4</v>
      </c>
      <c r="I5702" s="87">
        <v>15.614657483801301</v>
      </c>
      <c r="J5702" s="69" t="str">
        <f>_xlfn.XLOOKUP(SimpleBB[[#This Row],[customer_code]],'Input  - indicative charges'!$B$13:$B$69,'Input  - indicative charges'!$E$13:$E$69)</f>
        <v>North Island generation</v>
      </c>
      <c r="K5702" s="70">
        <f t="shared" si="88"/>
        <v>14.435025384376141</v>
      </c>
    </row>
    <row r="5703" spans="1:11" x14ac:dyDescent="0.25">
      <c r="A5703" s="65">
        <v>44287</v>
      </c>
      <c r="B5703" s="66" t="s">
        <v>144</v>
      </c>
      <c r="C5703" s="66" t="s">
        <v>137</v>
      </c>
      <c r="D5703" s="67">
        <v>242770.78</v>
      </c>
      <c r="E5703" s="66">
        <v>0.20369999999999999</v>
      </c>
      <c r="F5703" s="67">
        <v>49452.407886000001</v>
      </c>
      <c r="G5703" s="66" t="s">
        <v>102</v>
      </c>
      <c r="H5703" s="68">
        <v>1.9726585084009199E-3</v>
      </c>
      <c r="I5703" s="87">
        <v>97.552713177230899</v>
      </c>
      <c r="J5703" s="69" t="str">
        <f>_xlfn.XLOOKUP(SimpleBB[[#This Row],[customer_code]],'Input  - indicative charges'!$B$13:$B$69,'Input  - indicative charges'!$E$13:$E$69)</f>
        <v>Lower North Island distributor</v>
      </c>
      <c r="K5703" s="70">
        <f t="shared" si="88"/>
        <v>90.182951018230114</v>
      </c>
    </row>
    <row r="5704" spans="1:11" x14ac:dyDescent="0.25">
      <c r="A5704" s="65">
        <v>44287</v>
      </c>
      <c r="B5704" s="66" t="s">
        <v>144</v>
      </c>
      <c r="C5704" s="66" t="s">
        <v>137</v>
      </c>
      <c r="D5704" s="67">
        <v>242770.78</v>
      </c>
      <c r="E5704" s="66">
        <v>0.20369999999999999</v>
      </c>
      <c r="F5704" s="67">
        <v>49452.407886000001</v>
      </c>
      <c r="G5704" s="66" t="s">
        <v>104</v>
      </c>
      <c r="H5704" s="68">
        <v>4.13073344727181E-3</v>
      </c>
      <c r="I5704" s="87">
        <v>204.27471530282801</v>
      </c>
      <c r="J5704" s="69" t="str">
        <f>_xlfn.XLOOKUP(SimpleBB[[#This Row],[customer_code]],'Input  - indicative charges'!$B$13:$B$69,'Input  - indicative charges'!$E$13:$E$69)</f>
        <v>Lower North Island distributor</v>
      </c>
      <c r="K5704" s="70">
        <f t="shared" si="88"/>
        <v>188.84248366264418</v>
      </c>
    </row>
    <row r="5705" spans="1:11" x14ac:dyDescent="0.25">
      <c r="A5705" s="65">
        <v>44287</v>
      </c>
      <c r="B5705" s="66" t="s">
        <v>144</v>
      </c>
      <c r="C5705" s="66" t="s">
        <v>137</v>
      </c>
      <c r="D5705" s="67">
        <v>242770.78</v>
      </c>
      <c r="E5705" s="66">
        <v>0.20369999999999999</v>
      </c>
      <c r="F5705" s="67">
        <v>49452.407886000001</v>
      </c>
      <c r="G5705" s="66" t="s">
        <v>106</v>
      </c>
      <c r="H5705" s="68">
        <v>1.4300325938410999E-3</v>
      </c>
      <c r="I5705" s="87">
        <v>70.718555120904597</v>
      </c>
      <c r="J5705" s="69" t="str">
        <f>_xlfn.XLOOKUP(SimpleBB[[#This Row],[customer_code]],'Input  - indicative charges'!$B$13:$B$69,'Input  - indicative charges'!$E$13:$E$69)</f>
        <v>Upper North Island distributor</v>
      </c>
      <c r="K5705" s="70">
        <f t="shared" si="88"/>
        <v>65.376018614283893</v>
      </c>
    </row>
    <row r="5706" spans="1:11" x14ac:dyDescent="0.25">
      <c r="A5706" s="65">
        <v>44287</v>
      </c>
      <c r="B5706" s="66" t="s">
        <v>144</v>
      </c>
      <c r="C5706" s="66" t="s">
        <v>137</v>
      </c>
      <c r="D5706" s="67">
        <v>242770.78</v>
      </c>
      <c r="E5706" s="66">
        <v>0.20369999999999999</v>
      </c>
      <c r="F5706" s="67">
        <v>49452.407886000001</v>
      </c>
      <c r="G5706" s="66" t="s">
        <v>108</v>
      </c>
      <c r="H5706" s="68">
        <v>5.2412816518957396E-6</v>
      </c>
      <c r="I5706" s="87">
        <v>0.25919399809495602</v>
      </c>
      <c r="J5706" s="69" t="str">
        <f>_xlfn.XLOOKUP(SimpleBB[[#This Row],[customer_code]],'Input  - indicative charges'!$B$13:$B$69,'Input  - indicative charges'!$E$13:$E$69)</f>
        <v>Lower North Island distributor</v>
      </c>
      <c r="K5706" s="70">
        <f t="shared" si="88"/>
        <v>0.2396128090456065</v>
      </c>
    </row>
    <row r="5707" spans="1:11" x14ac:dyDescent="0.25">
      <c r="A5707" s="65">
        <v>44287</v>
      </c>
      <c r="B5707" s="66" t="s">
        <v>144</v>
      </c>
      <c r="C5707" s="66" t="s">
        <v>137</v>
      </c>
      <c r="D5707" s="67">
        <v>242770.78</v>
      </c>
      <c r="E5707" s="66">
        <v>0.20369999999999999</v>
      </c>
      <c r="F5707" s="67">
        <v>49452.407886000001</v>
      </c>
      <c r="G5707" s="66" t="s">
        <v>110</v>
      </c>
      <c r="H5707" s="68">
        <v>4.0926844888545402E-11</v>
      </c>
      <c r="I5707" s="87">
        <v>2.0239310269153998E-6</v>
      </c>
      <c r="J5707" s="69" t="str">
        <f>_xlfn.XLOOKUP(SimpleBB[[#This Row],[customer_code]],'Input  - indicative charges'!$B$13:$B$69,'Input  - indicative charges'!$E$13:$E$69)</f>
        <v>Lower South Island distributor</v>
      </c>
      <c r="K5707" s="70">
        <f t="shared" si="88"/>
        <v>1.871030202235209E-6</v>
      </c>
    </row>
    <row r="5708" spans="1:11" x14ac:dyDescent="0.25">
      <c r="A5708" s="65">
        <v>44287</v>
      </c>
      <c r="B5708" s="66" t="s">
        <v>144</v>
      </c>
      <c r="C5708" s="66" t="s">
        <v>137</v>
      </c>
      <c r="D5708" s="67">
        <v>242770.78</v>
      </c>
      <c r="E5708" s="66">
        <v>0.20369999999999999</v>
      </c>
      <c r="F5708" s="67">
        <v>49452.407886000001</v>
      </c>
      <c r="G5708" s="66" t="s">
        <v>112</v>
      </c>
      <c r="H5708" s="68">
        <v>6.7579307330638497E-3</v>
      </c>
      <c r="I5708" s="87">
        <v>334.19594707680801</v>
      </c>
      <c r="J5708" s="69" t="str">
        <f>_xlfn.XLOOKUP(SimpleBB[[#This Row],[customer_code]],'Input  - indicative charges'!$B$13:$B$69,'Input  - indicative charges'!$E$13:$E$69)</f>
        <v>North Island generation</v>
      </c>
      <c r="K5708" s="70">
        <f t="shared" si="88"/>
        <v>308.94862627719596</v>
      </c>
    </row>
    <row r="5709" spans="1:11" x14ac:dyDescent="0.25">
      <c r="A5709" s="65">
        <v>44287</v>
      </c>
      <c r="B5709" s="66" t="s">
        <v>144</v>
      </c>
      <c r="C5709" s="66" t="s">
        <v>137</v>
      </c>
      <c r="D5709" s="67">
        <v>242770.78</v>
      </c>
      <c r="E5709" s="66">
        <v>0.20369999999999999</v>
      </c>
      <c r="F5709" s="67">
        <v>49452.407886000001</v>
      </c>
      <c r="G5709" s="66" t="s">
        <v>114</v>
      </c>
      <c r="H5709" s="68">
        <v>1.62630370127469E-3</v>
      </c>
      <c r="I5709" s="87">
        <v>80.424633981947693</v>
      </c>
      <c r="J5709" s="69" t="str">
        <f>_xlfn.XLOOKUP(SimpleBB[[#This Row],[customer_code]],'Input  - indicative charges'!$B$13:$B$69,'Input  - indicative charges'!$E$13:$E$69)</f>
        <v>Lower North Island distributor</v>
      </c>
      <c r="K5709" s="70">
        <f t="shared" si="88"/>
        <v>74.348837575395393</v>
      </c>
    </row>
    <row r="5710" spans="1:11" x14ac:dyDescent="0.25">
      <c r="A5710" s="65">
        <v>44287</v>
      </c>
      <c r="B5710" s="66" t="s">
        <v>144</v>
      </c>
      <c r="C5710" s="66" t="s">
        <v>137</v>
      </c>
      <c r="D5710" s="67">
        <v>242770.78</v>
      </c>
      <c r="E5710" s="66">
        <v>0.20369999999999999</v>
      </c>
      <c r="F5710" s="67">
        <v>49452.407886000001</v>
      </c>
      <c r="G5710" s="66" t="s">
        <v>116</v>
      </c>
      <c r="H5710" s="68">
        <v>8.8622234038926406E-11</v>
      </c>
      <c r="I5710" s="87">
        <v>4.38258286546154E-6</v>
      </c>
      <c r="J5710" s="69" t="str">
        <f>_xlfn.XLOOKUP(SimpleBB[[#This Row],[customer_code]],'Input  - indicative charges'!$B$13:$B$69,'Input  - indicative charges'!$E$13:$E$69)</f>
        <v>Major Industrial</v>
      </c>
      <c r="K5710" s="70">
        <f t="shared" ref="K5710:K5773" si="89">I5710*$L$9</f>
        <v>4.051494243642436E-6</v>
      </c>
    </row>
    <row r="5711" spans="1:11" x14ac:dyDescent="0.25">
      <c r="A5711" s="65">
        <v>44287</v>
      </c>
      <c r="B5711" s="66" t="s">
        <v>144</v>
      </c>
      <c r="C5711" s="66" t="s">
        <v>137</v>
      </c>
      <c r="D5711" s="67">
        <v>242770.78</v>
      </c>
      <c r="E5711" s="66">
        <v>0.20369999999999999</v>
      </c>
      <c r="F5711" s="67">
        <v>49452.407886000001</v>
      </c>
      <c r="G5711" s="66" t="s">
        <v>118</v>
      </c>
      <c r="H5711" s="68">
        <v>1.4439348945225701E-11</v>
      </c>
      <c r="I5711" s="87">
        <v>7.1406057364758696E-7</v>
      </c>
      <c r="J5711" s="69" t="str">
        <f>_xlfn.XLOOKUP(SimpleBB[[#This Row],[customer_code]],'Input  - indicative charges'!$B$13:$B$69,'Input  - indicative charges'!$E$13:$E$69)</f>
        <v>Upper South Island distributor</v>
      </c>
      <c r="K5711" s="70">
        <f t="shared" si="89"/>
        <v>6.6011582497266588E-7</v>
      </c>
    </row>
    <row r="5712" spans="1:11" x14ac:dyDescent="0.25">
      <c r="A5712" s="65">
        <v>44287</v>
      </c>
      <c r="B5712" s="66" t="s">
        <v>144</v>
      </c>
      <c r="C5712" s="66" t="s">
        <v>137</v>
      </c>
      <c r="D5712" s="67">
        <v>242770.78</v>
      </c>
      <c r="E5712" s="66">
        <v>0.20369999999999999</v>
      </c>
      <c r="F5712" s="67">
        <v>49452.407886000001</v>
      </c>
      <c r="G5712" s="66" t="s">
        <v>120</v>
      </c>
      <c r="H5712" s="68">
        <v>5.4570391623105799E-6</v>
      </c>
      <c r="I5712" s="87">
        <v>0.269863726504458</v>
      </c>
      <c r="J5712" s="69" t="str">
        <f>_xlfn.XLOOKUP(SimpleBB[[#This Row],[customer_code]],'Input  - indicative charges'!$B$13:$B$69,'Input  - indicative charges'!$E$13:$E$69)</f>
        <v>Lower North Island distributor</v>
      </c>
      <c r="K5712" s="70">
        <f t="shared" si="89"/>
        <v>0.24947647724296138</v>
      </c>
    </row>
    <row r="5713" spans="1:11" x14ac:dyDescent="0.25">
      <c r="A5713" s="65">
        <v>44287</v>
      </c>
      <c r="B5713" s="66" t="s">
        <v>144</v>
      </c>
      <c r="C5713" s="66" t="s">
        <v>137</v>
      </c>
      <c r="D5713" s="67">
        <v>242770.78</v>
      </c>
      <c r="E5713" s="66">
        <v>0.20369999999999999</v>
      </c>
      <c r="F5713" s="67">
        <v>49452.407886000001</v>
      </c>
      <c r="G5713" s="66" t="s">
        <v>241</v>
      </c>
      <c r="H5713" s="68">
        <v>7.4413126632085196E-4</v>
      </c>
      <c r="I5713" s="87">
        <v>36.799082902824402</v>
      </c>
      <c r="J5713" s="69" t="str">
        <f>_xlfn.XLOOKUP(SimpleBB[[#This Row],[customer_code]],'Input  - indicative charges'!$B$13:$B$69,'Input  - indicative charges'!$E$13:$E$69)</f>
        <v>North Island generation</v>
      </c>
      <c r="K5713" s="70">
        <f t="shared" si="89"/>
        <v>34.019042452586397</v>
      </c>
    </row>
    <row r="5714" spans="1:11" x14ac:dyDescent="0.25">
      <c r="A5714" s="65">
        <v>44317</v>
      </c>
      <c r="B5714" s="66" t="s">
        <v>144</v>
      </c>
      <c r="C5714" s="66" t="s">
        <v>137</v>
      </c>
      <c r="D5714" s="67">
        <v>410486.89999999898</v>
      </c>
      <c r="E5714" s="66">
        <v>0.1762</v>
      </c>
      <c r="F5714" s="67">
        <v>72327.791779999898</v>
      </c>
      <c r="G5714" s="66" t="s">
        <v>8</v>
      </c>
      <c r="H5714" s="68">
        <v>1.10186246651021E-10</v>
      </c>
      <c r="I5714" s="87">
        <v>7.9695279047948101E-6</v>
      </c>
      <c r="J5714" s="69" t="str">
        <f>_xlfn.XLOOKUP(SimpleBB[[#This Row],[customer_code]],'Input  - indicative charges'!$B$13:$B$69,'Input  - indicative charges'!$E$13:$E$69)</f>
        <v>Lower South Island distributor</v>
      </c>
      <c r="K5714" s="70">
        <f t="shared" si="89"/>
        <v>7.3674582824855636E-6</v>
      </c>
    </row>
    <row r="5715" spans="1:11" x14ac:dyDescent="0.25">
      <c r="A5715" s="65">
        <v>44317</v>
      </c>
      <c r="B5715" s="66" t="s">
        <v>144</v>
      </c>
      <c r="C5715" s="66" t="s">
        <v>137</v>
      </c>
      <c r="D5715" s="67">
        <v>410486.89999999898</v>
      </c>
      <c r="E5715" s="66">
        <v>0.1762</v>
      </c>
      <c r="F5715" s="67">
        <v>72327.791779999898</v>
      </c>
      <c r="G5715" s="66" t="s">
        <v>10</v>
      </c>
      <c r="H5715" s="68">
        <v>5.0565931054558403E-12</v>
      </c>
      <c r="I5715" s="87">
        <v>3.6573221324759399E-7</v>
      </c>
      <c r="J5715" s="69" t="str">
        <f>_xlfn.XLOOKUP(SimpleBB[[#This Row],[customer_code]],'Input  - indicative charges'!$B$13:$B$69,'Input  - indicative charges'!$E$13:$E$69)</f>
        <v>Upper South Island distributor</v>
      </c>
      <c r="K5715" s="70">
        <f t="shared" si="89"/>
        <v>3.38102439172291E-7</v>
      </c>
    </row>
    <row r="5716" spans="1:11" x14ac:dyDescent="0.25">
      <c r="A5716" s="65">
        <v>44317</v>
      </c>
      <c r="B5716" s="66" t="s">
        <v>144</v>
      </c>
      <c r="C5716" s="66" t="s">
        <v>137</v>
      </c>
      <c r="D5716" s="67">
        <v>410486.89999999898</v>
      </c>
      <c r="E5716" s="66">
        <v>0.1762</v>
      </c>
      <c r="F5716" s="67">
        <v>72327.791779999898</v>
      </c>
      <c r="G5716" s="66" t="s">
        <v>12</v>
      </c>
      <c r="H5716" s="68">
        <v>1.5943649639840001E-8</v>
      </c>
      <c r="I5716" s="87">
        <v>1.15316897136362E-3</v>
      </c>
      <c r="J5716" s="69" t="str">
        <f>_xlfn.XLOOKUP(SimpleBB[[#This Row],[customer_code]],'Input  - indicative charges'!$B$13:$B$69,'Input  - indicative charges'!$E$13:$E$69)</f>
        <v>Lower North Island distributor</v>
      </c>
      <c r="K5716" s="70">
        <f t="shared" si="89"/>
        <v>1.0660511376171665E-3</v>
      </c>
    </row>
    <row r="5717" spans="1:11" x14ac:dyDescent="0.25">
      <c r="A5717" s="65">
        <v>44317</v>
      </c>
      <c r="B5717" s="66" t="s">
        <v>144</v>
      </c>
      <c r="C5717" s="66" t="s">
        <v>137</v>
      </c>
      <c r="D5717" s="67">
        <v>410486.89999999898</v>
      </c>
      <c r="E5717" s="66">
        <v>0.1762</v>
      </c>
      <c r="F5717" s="67">
        <v>72327.791779999898</v>
      </c>
      <c r="G5717" s="66" t="s">
        <v>14</v>
      </c>
      <c r="H5717" s="68">
        <v>5.3735540138227303E-6</v>
      </c>
      <c r="I5717" s="87">
        <v>0.38865729583035302</v>
      </c>
      <c r="J5717" s="69" t="str">
        <f>_xlfn.XLOOKUP(SimpleBB[[#This Row],[customer_code]],'Input  - indicative charges'!$B$13:$B$69,'Input  - indicative charges'!$E$13:$E$69)</f>
        <v>Upper North Island distributor</v>
      </c>
      <c r="K5717" s="70">
        <f t="shared" si="89"/>
        <v>0.35929561291717443</v>
      </c>
    </row>
    <row r="5718" spans="1:11" x14ac:dyDescent="0.25">
      <c r="A5718" s="65">
        <v>44317</v>
      </c>
      <c r="B5718" s="66" t="s">
        <v>144</v>
      </c>
      <c r="C5718" s="66" t="s">
        <v>137</v>
      </c>
      <c r="D5718" s="67">
        <v>410486.89999999898</v>
      </c>
      <c r="E5718" s="66">
        <v>0.1762</v>
      </c>
      <c r="F5718" s="67">
        <v>72327.791779999898</v>
      </c>
      <c r="G5718" s="66" t="s">
        <v>16</v>
      </c>
      <c r="H5718" s="68">
        <v>9.0114079862150004E-2</v>
      </c>
      <c r="I5718" s="87">
        <v>6517.7524047158704</v>
      </c>
      <c r="J5718" s="69" t="str">
        <f>_xlfn.XLOOKUP(SimpleBB[[#This Row],[customer_code]],'Input  - indicative charges'!$B$13:$B$69,'Input  - indicative charges'!$E$13:$E$69)</f>
        <v>South Island generation</v>
      </c>
      <c r="K5718" s="70">
        <f t="shared" si="89"/>
        <v>6025.3592823765239</v>
      </c>
    </row>
    <row r="5719" spans="1:11" x14ac:dyDescent="0.25">
      <c r="A5719" s="65">
        <v>44317</v>
      </c>
      <c r="B5719" s="66" t="s">
        <v>144</v>
      </c>
      <c r="C5719" s="66" t="s">
        <v>137</v>
      </c>
      <c r="D5719" s="67">
        <v>410486.89999999898</v>
      </c>
      <c r="E5719" s="66">
        <v>0.1762</v>
      </c>
      <c r="F5719" s="67">
        <v>72327.791779999898</v>
      </c>
      <c r="G5719" s="66" t="s">
        <v>19</v>
      </c>
      <c r="H5719" s="68">
        <v>8.6773299430510095E-5</v>
      </c>
      <c r="I5719" s="87">
        <v>6.2761211332735201</v>
      </c>
      <c r="J5719" s="69" t="str">
        <f>_xlfn.XLOOKUP(SimpleBB[[#This Row],[customer_code]],'Input  - indicative charges'!$B$13:$B$69,'Input  - indicative charges'!$E$13:$E$69)</f>
        <v>Lower South Island distributor</v>
      </c>
      <c r="K5719" s="70">
        <f t="shared" si="89"/>
        <v>5.8019823981542586</v>
      </c>
    </row>
    <row r="5720" spans="1:11" x14ac:dyDescent="0.25">
      <c r="A5720" s="65">
        <v>44317</v>
      </c>
      <c r="B5720" s="66" t="s">
        <v>144</v>
      </c>
      <c r="C5720" s="66" t="s">
        <v>137</v>
      </c>
      <c r="D5720" s="67">
        <v>410486.89999999898</v>
      </c>
      <c r="E5720" s="66">
        <v>0.1762</v>
      </c>
      <c r="F5720" s="67">
        <v>72327.791779999898</v>
      </c>
      <c r="G5720" s="66" t="s">
        <v>21</v>
      </c>
      <c r="H5720" s="68">
        <v>6.0907947959999799E-11</v>
      </c>
      <c r="I5720" s="87">
        <v>4.4053373777979401E-6</v>
      </c>
      <c r="J5720" s="69" t="str">
        <f>_xlfn.XLOOKUP(SimpleBB[[#This Row],[customer_code]],'Input  - indicative charges'!$B$13:$B$69,'Input  - indicative charges'!$E$13:$E$69)</f>
        <v>Upper South Island distributor</v>
      </c>
      <c r="K5720" s="70">
        <f t="shared" si="89"/>
        <v>4.0725297331192806E-6</v>
      </c>
    </row>
    <row r="5721" spans="1:11" x14ac:dyDescent="0.25">
      <c r="A5721" s="65">
        <v>44317</v>
      </c>
      <c r="B5721" s="66" t="s">
        <v>144</v>
      </c>
      <c r="C5721" s="66" t="s">
        <v>137</v>
      </c>
      <c r="D5721" s="67">
        <v>410486.89999999898</v>
      </c>
      <c r="E5721" s="66">
        <v>0.1762</v>
      </c>
      <c r="F5721" s="67">
        <v>72327.791779999898</v>
      </c>
      <c r="G5721" s="66" t="s">
        <v>23</v>
      </c>
      <c r="H5721" s="68">
        <v>1.09142571552705E-10</v>
      </c>
      <c r="I5721" s="87">
        <v>7.8940411895978201E-6</v>
      </c>
      <c r="J5721" s="69" t="str">
        <f>_xlfn.XLOOKUP(SimpleBB[[#This Row],[customer_code]],'Input  - indicative charges'!$B$13:$B$69,'Input  - indicative charges'!$E$13:$E$69)</f>
        <v>Lower North Island distributor</v>
      </c>
      <c r="K5721" s="70">
        <f t="shared" si="89"/>
        <v>7.2976743214103925E-6</v>
      </c>
    </row>
    <row r="5722" spans="1:11" x14ac:dyDescent="0.25">
      <c r="A5722" s="65">
        <v>44317</v>
      </c>
      <c r="B5722" s="66" t="s">
        <v>144</v>
      </c>
      <c r="C5722" s="66" t="s">
        <v>137</v>
      </c>
      <c r="D5722" s="67">
        <v>410486.89999999898</v>
      </c>
      <c r="E5722" s="66">
        <v>0.1762</v>
      </c>
      <c r="F5722" s="67">
        <v>72327.791779999898</v>
      </c>
      <c r="G5722" s="66" t="s">
        <v>25</v>
      </c>
      <c r="H5722" s="68">
        <v>0.11316225676672501</v>
      </c>
      <c r="I5722" s="87">
        <v>8184.7761447785797</v>
      </c>
      <c r="J5722" s="69" t="str">
        <f>_xlfn.XLOOKUP(SimpleBB[[#This Row],[customer_code]],'Input  - indicative charges'!$B$13:$B$69,'Input  - indicative charges'!$E$13:$E$69)</f>
        <v>North Island generation</v>
      </c>
      <c r="K5722" s="70">
        <f t="shared" si="89"/>
        <v>7566.4452798840875</v>
      </c>
    </row>
    <row r="5723" spans="1:11" x14ac:dyDescent="0.25">
      <c r="A5723" s="65">
        <v>44317</v>
      </c>
      <c r="B5723" s="66" t="s">
        <v>144</v>
      </c>
      <c r="C5723" s="66" t="s">
        <v>137</v>
      </c>
      <c r="D5723" s="67">
        <v>410486.89999999898</v>
      </c>
      <c r="E5723" s="66">
        <v>0.1762</v>
      </c>
      <c r="F5723" s="67">
        <v>72327.791779999898</v>
      </c>
      <c r="G5723" s="66" t="s">
        <v>27</v>
      </c>
      <c r="H5723" s="68">
        <v>1.3560894026945E-5</v>
      </c>
      <c r="I5723" s="87">
        <v>0.98082951953152497</v>
      </c>
      <c r="J5723" s="69" t="str">
        <f>_xlfn.XLOOKUP(SimpleBB[[#This Row],[customer_code]],'Input  - indicative charges'!$B$13:$B$69,'Input  - indicative charges'!$E$13:$E$69)</f>
        <v>Lower North Island distributor</v>
      </c>
      <c r="K5723" s="70">
        <f t="shared" si="89"/>
        <v>0.90673132131594214</v>
      </c>
    </row>
    <row r="5724" spans="1:11" x14ac:dyDescent="0.25">
      <c r="A5724" s="65">
        <v>44317</v>
      </c>
      <c r="B5724" s="66" t="s">
        <v>144</v>
      </c>
      <c r="C5724" s="66" t="s">
        <v>137</v>
      </c>
      <c r="D5724" s="67">
        <v>410486.89999999898</v>
      </c>
      <c r="E5724" s="66">
        <v>0.1762</v>
      </c>
      <c r="F5724" s="67">
        <v>72327.791779999898</v>
      </c>
      <c r="G5724" s="66" t="s">
        <v>29</v>
      </c>
      <c r="H5724" s="68">
        <v>4.0340370603448398E-5</v>
      </c>
      <c r="I5724" s="87">
        <v>2.9177299253342501</v>
      </c>
      <c r="J5724" s="69" t="str">
        <f>_xlfn.XLOOKUP(SimpleBB[[#This Row],[customer_code]],'Input  - indicative charges'!$B$13:$B$69,'Input  - indicative charges'!$E$13:$E$69)</f>
        <v>Lower North Island distributor</v>
      </c>
      <c r="K5724" s="70">
        <f t="shared" si="89"/>
        <v>2.6973057577885808</v>
      </c>
    </row>
    <row r="5725" spans="1:11" x14ac:dyDescent="0.25">
      <c r="A5725" s="65">
        <v>44317</v>
      </c>
      <c r="B5725" s="66" t="s">
        <v>144</v>
      </c>
      <c r="C5725" s="66" t="s">
        <v>137</v>
      </c>
      <c r="D5725" s="67">
        <v>410486.89999999898</v>
      </c>
      <c r="E5725" s="66">
        <v>0.1762</v>
      </c>
      <c r="F5725" s="67">
        <v>72327.791779999898</v>
      </c>
      <c r="G5725" s="66" t="s">
        <v>31</v>
      </c>
      <c r="H5725" s="68">
        <v>8.3937259749785597E-5</v>
      </c>
      <c r="I5725" s="87">
        <v>6.0709966457662601</v>
      </c>
      <c r="J5725" s="69" t="str">
        <f>_xlfn.XLOOKUP(SimpleBB[[#This Row],[customer_code]],'Input  - indicative charges'!$B$13:$B$69,'Input  - indicative charges'!$E$13:$E$69)</f>
        <v>Major Industrial</v>
      </c>
      <c r="K5725" s="70">
        <f t="shared" si="89"/>
        <v>5.6123543395691655</v>
      </c>
    </row>
    <row r="5726" spans="1:11" x14ac:dyDescent="0.25">
      <c r="A5726" s="65">
        <v>44317</v>
      </c>
      <c r="B5726" s="66" t="s">
        <v>144</v>
      </c>
      <c r="C5726" s="66" t="s">
        <v>137</v>
      </c>
      <c r="D5726" s="67">
        <v>410486.89999999898</v>
      </c>
      <c r="E5726" s="66">
        <v>0.1762</v>
      </c>
      <c r="F5726" s="67">
        <v>72327.791779999898</v>
      </c>
      <c r="G5726" s="66" t="s">
        <v>34</v>
      </c>
      <c r="H5726" s="68">
        <v>8.5346705146300796E-9</v>
      </c>
      <c r="I5726" s="87">
        <v>6.1729387189306901E-4</v>
      </c>
      <c r="J5726" s="69" t="str">
        <f>_xlfn.XLOOKUP(SimpleBB[[#This Row],[customer_code]],'Input  - indicative charges'!$B$13:$B$69,'Input  - indicative charges'!$E$13:$E$69)</f>
        <v>Major Industrial</v>
      </c>
      <c r="K5726" s="70">
        <f t="shared" si="89"/>
        <v>5.7065950499652187E-4</v>
      </c>
    </row>
    <row r="5727" spans="1:11" x14ac:dyDescent="0.25">
      <c r="A5727" s="65">
        <v>44317</v>
      </c>
      <c r="B5727" s="66" t="s">
        <v>144</v>
      </c>
      <c r="C5727" s="66" t="s">
        <v>137</v>
      </c>
      <c r="D5727" s="67">
        <v>410486.89999999898</v>
      </c>
      <c r="E5727" s="66">
        <v>0.1762</v>
      </c>
      <c r="F5727" s="67">
        <v>72327.791779999898</v>
      </c>
      <c r="G5727" s="66" t="s">
        <v>36</v>
      </c>
      <c r="H5727" s="68">
        <v>4.9844290132981698E-11</v>
      </c>
      <c r="I5727" s="87">
        <v>3.6051274381602102E-6</v>
      </c>
      <c r="J5727" s="69" t="str">
        <f>_xlfn.XLOOKUP(SimpleBB[[#This Row],[customer_code]],'Input  - indicative charges'!$B$13:$B$69,'Input  - indicative charges'!$E$13:$E$69)</f>
        <v>Upper South Island distributor</v>
      </c>
      <c r="K5727" s="70">
        <f t="shared" si="89"/>
        <v>3.3327728218015762E-6</v>
      </c>
    </row>
    <row r="5728" spans="1:11" x14ac:dyDescent="0.25">
      <c r="A5728" s="65">
        <v>44317</v>
      </c>
      <c r="B5728" s="66" t="s">
        <v>144</v>
      </c>
      <c r="C5728" s="66" t="s">
        <v>137</v>
      </c>
      <c r="D5728" s="67">
        <v>410486.89999999898</v>
      </c>
      <c r="E5728" s="66">
        <v>0.1762</v>
      </c>
      <c r="F5728" s="67">
        <v>72327.791779999898</v>
      </c>
      <c r="G5728" s="66" t="s">
        <v>38</v>
      </c>
      <c r="H5728" s="68">
        <v>1.2528078788276399E-4</v>
      </c>
      <c r="I5728" s="87">
        <v>9.0612827400189406</v>
      </c>
      <c r="J5728" s="69" t="str">
        <f>_xlfn.XLOOKUP(SimpleBB[[#This Row],[customer_code]],'Input  - indicative charges'!$B$13:$B$69,'Input  - indicative charges'!$E$13:$E$69)</f>
        <v>North Island generation</v>
      </c>
      <c r="K5728" s="70">
        <f t="shared" si="89"/>
        <v>8.3767349045520216</v>
      </c>
    </row>
    <row r="5729" spans="1:11" x14ac:dyDescent="0.25">
      <c r="A5729" s="65">
        <v>44317</v>
      </c>
      <c r="B5729" s="66" t="s">
        <v>144</v>
      </c>
      <c r="C5729" s="66" t="s">
        <v>137</v>
      </c>
      <c r="D5729" s="67">
        <v>410486.89999999898</v>
      </c>
      <c r="E5729" s="66">
        <v>0.1762</v>
      </c>
      <c r="F5729" s="67">
        <v>72327.791779999898</v>
      </c>
      <c r="G5729" s="66" t="s">
        <v>40</v>
      </c>
      <c r="H5729" s="68">
        <v>7.8107836629843301E-7</v>
      </c>
      <c r="I5729" s="87">
        <v>5.6493673441495598E-2</v>
      </c>
      <c r="J5729" s="69" t="str">
        <f>_xlfn.XLOOKUP(SimpleBB[[#This Row],[customer_code]],'Input  - indicative charges'!$B$13:$B$69,'Input  - indicative charges'!$E$13:$E$69)</f>
        <v>North Island generation</v>
      </c>
      <c r="K5729" s="70">
        <f t="shared" si="89"/>
        <v>5.2225776391869941E-2</v>
      </c>
    </row>
    <row r="5730" spans="1:11" x14ac:dyDescent="0.25">
      <c r="A5730" s="65">
        <v>44317</v>
      </c>
      <c r="B5730" s="66" t="s">
        <v>144</v>
      </c>
      <c r="C5730" s="66" t="s">
        <v>137</v>
      </c>
      <c r="D5730" s="67">
        <v>410486.89999999898</v>
      </c>
      <c r="E5730" s="66">
        <v>0.1762</v>
      </c>
      <c r="F5730" s="67">
        <v>72327.791779999898</v>
      </c>
      <c r="G5730" s="66" t="s">
        <v>42</v>
      </c>
      <c r="H5730" s="68">
        <v>4.1390372559288298E-2</v>
      </c>
      <c r="I5730" s="87">
        <v>2993.6742481648298</v>
      </c>
      <c r="J5730" s="69" t="str">
        <f>_xlfn.XLOOKUP(SimpleBB[[#This Row],[customer_code]],'Input  - indicative charges'!$B$13:$B$69,'Input  - indicative charges'!$E$13:$E$69)</f>
        <v>South Island generation</v>
      </c>
      <c r="K5730" s="70">
        <f t="shared" si="89"/>
        <v>2767.5127558604845</v>
      </c>
    </row>
    <row r="5731" spans="1:11" x14ac:dyDescent="0.25">
      <c r="A5731" s="65">
        <v>44317</v>
      </c>
      <c r="B5731" s="66" t="s">
        <v>144</v>
      </c>
      <c r="C5731" s="66" t="s">
        <v>137</v>
      </c>
      <c r="D5731" s="67">
        <v>410486.89999999898</v>
      </c>
      <c r="E5731" s="66">
        <v>0.1762</v>
      </c>
      <c r="F5731" s="67">
        <v>72327.791779999898</v>
      </c>
      <c r="G5731" s="66" t="s">
        <v>44</v>
      </c>
      <c r="H5731" s="68">
        <v>6.5975912052772098E-9</v>
      </c>
      <c r="I5731" s="87">
        <v>4.7718920294484901E-4</v>
      </c>
      <c r="J5731" s="69" t="str">
        <f>_xlfn.XLOOKUP(SimpleBB[[#This Row],[customer_code]],'Input  - indicative charges'!$B$13:$B$69,'Input  - indicative charges'!$E$13:$E$69)</f>
        <v>Major Industrial</v>
      </c>
      <c r="K5731" s="70">
        <f t="shared" si="89"/>
        <v>4.4113924783844893E-4</v>
      </c>
    </row>
    <row r="5732" spans="1:11" x14ac:dyDescent="0.25">
      <c r="A5732" s="65">
        <v>44317</v>
      </c>
      <c r="B5732" s="66" t="s">
        <v>144</v>
      </c>
      <c r="C5732" s="66" t="s">
        <v>137</v>
      </c>
      <c r="D5732" s="67">
        <v>410486.89999999898</v>
      </c>
      <c r="E5732" s="66">
        <v>0.1762</v>
      </c>
      <c r="F5732" s="67">
        <v>72327.791779999898</v>
      </c>
      <c r="G5732" s="66" t="s">
        <v>46</v>
      </c>
      <c r="H5732" s="68">
        <v>6.9819652199315803E-11</v>
      </c>
      <c r="I5732" s="87">
        <v>5.0499012664241296E-6</v>
      </c>
      <c r="J5732" s="69" t="str">
        <f>_xlfn.XLOOKUP(SimpleBB[[#This Row],[customer_code]],'Input  - indicative charges'!$B$13:$B$69,'Input  - indicative charges'!$E$13:$E$69)</f>
        <v>Upper South Island distributor</v>
      </c>
      <c r="K5732" s="70">
        <f t="shared" si="89"/>
        <v>4.6683991016163834E-6</v>
      </c>
    </row>
    <row r="5733" spans="1:11" x14ac:dyDescent="0.25">
      <c r="A5733" s="65">
        <v>44317</v>
      </c>
      <c r="B5733" s="66" t="s">
        <v>144</v>
      </c>
      <c r="C5733" s="66" t="s">
        <v>137</v>
      </c>
      <c r="D5733" s="67">
        <v>410486.89999999898</v>
      </c>
      <c r="E5733" s="66">
        <v>0.1762</v>
      </c>
      <c r="F5733" s="67">
        <v>72327.791779999898</v>
      </c>
      <c r="G5733" s="66" t="s">
        <v>48</v>
      </c>
      <c r="H5733" s="68">
        <v>5.3558551311210102E-2</v>
      </c>
      <c r="I5733" s="87">
        <v>3873.7717472756499</v>
      </c>
      <c r="J5733" s="69" t="str">
        <f>_xlfn.XLOOKUP(SimpleBB[[#This Row],[customer_code]],'Input  - indicative charges'!$B$13:$B$69,'Input  - indicative charges'!$E$13:$E$69)</f>
        <v>North Island generation</v>
      </c>
      <c r="K5733" s="70">
        <f t="shared" si="89"/>
        <v>3581.1220043227104</v>
      </c>
    </row>
    <row r="5734" spans="1:11" x14ac:dyDescent="0.25">
      <c r="A5734" s="65">
        <v>44317</v>
      </c>
      <c r="B5734" s="66" t="s">
        <v>144</v>
      </c>
      <c r="C5734" s="66" t="s">
        <v>137</v>
      </c>
      <c r="D5734" s="67">
        <v>410486.89999999898</v>
      </c>
      <c r="E5734" s="66">
        <v>0.1762</v>
      </c>
      <c r="F5734" s="67">
        <v>72327.791779999898</v>
      </c>
      <c r="G5734" s="66" t="s">
        <v>50</v>
      </c>
      <c r="H5734" s="68">
        <v>1.12801550581968E-2</v>
      </c>
      <c r="I5734" s="87">
        <v>815.86870629537202</v>
      </c>
      <c r="J5734" s="69" t="str">
        <f>_xlfn.XLOOKUP(SimpleBB[[#This Row],[customer_code]],'Input  - indicative charges'!$B$13:$B$69,'Input  - indicative charges'!$E$13:$E$69)</f>
        <v>North Island generation</v>
      </c>
      <c r="K5734" s="70">
        <f t="shared" si="89"/>
        <v>754.23271358397756</v>
      </c>
    </row>
    <row r="5735" spans="1:11" x14ac:dyDescent="0.25">
      <c r="A5735" s="65">
        <v>44317</v>
      </c>
      <c r="B5735" s="66" t="s">
        <v>144</v>
      </c>
      <c r="C5735" s="66" t="s">
        <v>137</v>
      </c>
      <c r="D5735" s="67">
        <v>410486.89999999898</v>
      </c>
      <c r="E5735" s="66">
        <v>0.1762</v>
      </c>
      <c r="F5735" s="67">
        <v>72327.791779999898</v>
      </c>
      <c r="G5735" s="66" t="s">
        <v>52</v>
      </c>
      <c r="H5735" s="68">
        <v>2.2778563153093598E-2</v>
      </c>
      <c r="I5735" s="87">
        <v>1647.5231727845301</v>
      </c>
      <c r="J5735" s="69" t="str">
        <f>_xlfn.XLOOKUP(SimpleBB[[#This Row],[customer_code]],'Input  - indicative charges'!$B$13:$B$69,'Input  - indicative charges'!$E$13:$E$69)</f>
        <v>North Island generation</v>
      </c>
      <c r="K5735" s="70">
        <f t="shared" si="89"/>
        <v>1523.0586290582537</v>
      </c>
    </row>
    <row r="5736" spans="1:11" x14ac:dyDescent="0.25">
      <c r="A5736" s="65">
        <v>44317</v>
      </c>
      <c r="B5736" s="66" t="s">
        <v>144</v>
      </c>
      <c r="C5736" s="66" t="s">
        <v>137</v>
      </c>
      <c r="D5736" s="67">
        <v>410486.89999999898</v>
      </c>
      <c r="E5736" s="66">
        <v>0.1762</v>
      </c>
      <c r="F5736" s="67">
        <v>72327.791779999898</v>
      </c>
      <c r="G5736" s="66" t="s">
        <v>54</v>
      </c>
      <c r="H5736" s="68">
        <v>6.42558635924951E-12</v>
      </c>
      <c r="I5736" s="87">
        <v>4.6474847225620702E-7</v>
      </c>
      <c r="J5736" s="69" t="str">
        <f>_xlfn.XLOOKUP(SimpleBB[[#This Row],[customer_code]],'Input  - indicative charges'!$B$13:$B$69,'Input  - indicative charges'!$E$13:$E$69)</f>
        <v>Upper South Island distributor</v>
      </c>
      <c r="K5736" s="70">
        <f t="shared" si="89"/>
        <v>4.2963837031506851E-7</v>
      </c>
    </row>
    <row r="5737" spans="1:11" x14ac:dyDescent="0.25">
      <c r="A5737" s="65">
        <v>44317</v>
      </c>
      <c r="B5737" s="66" t="s">
        <v>144</v>
      </c>
      <c r="C5737" s="66" t="s">
        <v>137</v>
      </c>
      <c r="D5737" s="67">
        <v>410486.89999999898</v>
      </c>
      <c r="E5737" s="66">
        <v>0.1762</v>
      </c>
      <c r="F5737" s="67">
        <v>72327.791779999898</v>
      </c>
      <c r="G5737" s="66" t="s">
        <v>56</v>
      </c>
      <c r="H5737" s="68">
        <v>0.55130308074877499</v>
      </c>
      <c r="I5737" s="87">
        <v>39874.534432069901</v>
      </c>
      <c r="J5737" s="69" t="str">
        <f>_xlfn.XLOOKUP(SimpleBB[[#This Row],[customer_code]],'Input  - indicative charges'!$B$13:$B$69,'Input  - indicative charges'!$E$13:$E$69)</f>
        <v>Upper North Island distributor</v>
      </c>
      <c r="K5737" s="70">
        <f t="shared" si="89"/>
        <v>36862.154505420847</v>
      </c>
    </row>
    <row r="5738" spans="1:11" x14ac:dyDescent="0.25">
      <c r="A5738" s="65">
        <v>44317</v>
      </c>
      <c r="B5738" s="66" t="s">
        <v>144</v>
      </c>
      <c r="C5738" s="66" t="s">
        <v>137</v>
      </c>
      <c r="D5738" s="67">
        <v>410486.89999999898</v>
      </c>
      <c r="E5738" s="66">
        <v>0.1762</v>
      </c>
      <c r="F5738" s="67">
        <v>72327.791779999898</v>
      </c>
      <c r="G5738" s="66" t="s">
        <v>58</v>
      </c>
      <c r="H5738" s="68">
        <v>1.4058851552652501E-2</v>
      </c>
      <c r="I5738" s="87">
        <v>1016.84568776618</v>
      </c>
      <c r="J5738" s="69" t="str">
        <f>_xlfn.XLOOKUP(SimpleBB[[#This Row],[customer_code]],'Input  - indicative charges'!$B$13:$B$69,'Input  - indicative charges'!$E$13:$E$69)</f>
        <v>North Island generation</v>
      </c>
      <c r="K5738" s="70">
        <f t="shared" si="89"/>
        <v>940.02659553214232</v>
      </c>
    </row>
    <row r="5739" spans="1:11" x14ac:dyDescent="0.25">
      <c r="A5739" s="65">
        <v>44317</v>
      </c>
      <c r="B5739" s="66" t="s">
        <v>144</v>
      </c>
      <c r="C5739" s="66" t="s">
        <v>137</v>
      </c>
      <c r="D5739" s="67">
        <v>410486.89999999898</v>
      </c>
      <c r="E5739" s="66">
        <v>0.1762</v>
      </c>
      <c r="F5739" s="67">
        <v>72327.791779999898</v>
      </c>
      <c r="G5739" s="66" t="s">
        <v>60</v>
      </c>
      <c r="H5739" s="68">
        <v>1.7297039765585901E-10</v>
      </c>
      <c r="I5739" s="87">
        <v>1.25105669057567E-5</v>
      </c>
      <c r="J5739" s="69" t="str">
        <f>_xlfn.XLOOKUP(SimpleBB[[#This Row],[customer_code]],'Input  - indicative charges'!$B$13:$B$69,'Input  - indicative charges'!$E$13:$E$69)</f>
        <v>Major Industrial</v>
      </c>
      <c r="K5739" s="70">
        <f t="shared" si="89"/>
        <v>1.1565437861501548E-5</v>
      </c>
    </row>
    <row r="5740" spans="1:11" x14ac:dyDescent="0.25">
      <c r="A5740" s="65">
        <v>44317</v>
      </c>
      <c r="B5740" s="66" t="s">
        <v>144</v>
      </c>
      <c r="C5740" s="66" t="s">
        <v>137</v>
      </c>
      <c r="D5740" s="67">
        <v>410486.89999999898</v>
      </c>
      <c r="E5740" s="66">
        <v>0.1762</v>
      </c>
      <c r="F5740" s="67">
        <v>72327.791779999898</v>
      </c>
      <c r="G5740" s="66" t="s">
        <v>62</v>
      </c>
      <c r="H5740" s="68">
        <v>2.6535175627348702E-6</v>
      </c>
      <c r="I5740" s="87">
        <v>0.19192306576206</v>
      </c>
      <c r="J5740" s="69" t="str">
        <f>_xlfn.XLOOKUP(SimpleBB[[#This Row],[customer_code]],'Input  - indicative charges'!$B$13:$B$69,'Input  - indicative charges'!$E$13:$E$69)</f>
        <v>Major Industrial</v>
      </c>
      <c r="K5740" s="70">
        <f t="shared" si="89"/>
        <v>0.17742395752174936</v>
      </c>
    </row>
    <row r="5741" spans="1:11" x14ac:dyDescent="0.25">
      <c r="A5741" s="65">
        <v>44317</v>
      </c>
      <c r="B5741" s="66" t="s">
        <v>144</v>
      </c>
      <c r="C5741" s="66" t="s">
        <v>137</v>
      </c>
      <c r="D5741" s="67">
        <v>410486.89999999898</v>
      </c>
      <c r="E5741" s="66">
        <v>0.1762</v>
      </c>
      <c r="F5741" s="67">
        <v>72327.791779999898</v>
      </c>
      <c r="G5741" s="66" t="s">
        <v>64</v>
      </c>
      <c r="H5741" s="68">
        <v>7.0204199619966997E-9</v>
      </c>
      <c r="I5741" s="87">
        <v>5.0777147321945295E-4</v>
      </c>
      <c r="J5741" s="69" t="str">
        <f>_xlfn.XLOOKUP(SimpleBB[[#This Row],[customer_code]],'Input  - indicative charges'!$B$13:$B$69,'Input  - indicative charges'!$E$13:$E$69)</f>
        <v>Major Industrial</v>
      </c>
      <c r="K5741" s="70">
        <f t="shared" si="89"/>
        <v>4.6941113585032034E-4</v>
      </c>
    </row>
    <row r="5742" spans="1:11" x14ac:dyDescent="0.25">
      <c r="A5742" s="65">
        <v>44317</v>
      </c>
      <c r="B5742" s="66" t="s">
        <v>144</v>
      </c>
      <c r="C5742" s="66" t="s">
        <v>137</v>
      </c>
      <c r="D5742" s="67">
        <v>410486.89999999898</v>
      </c>
      <c r="E5742" s="66">
        <v>0.1762</v>
      </c>
      <c r="F5742" s="67">
        <v>72327.791779999898</v>
      </c>
      <c r="G5742" s="66" t="s">
        <v>66</v>
      </c>
      <c r="H5742" s="68">
        <v>3.7724043974993402E-10</v>
      </c>
      <c r="I5742" s="87">
        <v>2.72849679772288E-5</v>
      </c>
      <c r="J5742" s="69" t="str">
        <f>_xlfn.XLOOKUP(SimpleBB[[#This Row],[customer_code]],'Input  - indicative charges'!$B$13:$B$69,'Input  - indicative charges'!$E$13:$E$69)</f>
        <v>Upper South Island distributor</v>
      </c>
      <c r="K5742" s="70">
        <f t="shared" si="89"/>
        <v>2.5223685231122026E-5</v>
      </c>
    </row>
    <row r="5743" spans="1:11" x14ac:dyDescent="0.25">
      <c r="A5743" s="65">
        <v>44317</v>
      </c>
      <c r="B5743" s="66" t="s">
        <v>144</v>
      </c>
      <c r="C5743" s="66" t="s">
        <v>137</v>
      </c>
      <c r="D5743" s="67">
        <v>410486.89999999898</v>
      </c>
      <c r="E5743" s="66">
        <v>0.1762</v>
      </c>
      <c r="F5743" s="67">
        <v>72327.791779999898</v>
      </c>
      <c r="G5743" s="66" t="s">
        <v>68</v>
      </c>
      <c r="H5743" s="68">
        <v>2.25331590919541E-10</v>
      </c>
      <c r="I5743" s="87">
        <v>1.6297736389484699E-5</v>
      </c>
      <c r="J5743" s="69" t="str">
        <f>_xlfn.XLOOKUP(SimpleBB[[#This Row],[customer_code]],'Input  - indicative charges'!$B$13:$B$69,'Input  - indicative charges'!$E$13:$E$69)</f>
        <v>Major Industrial</v>
      </c>
      <c r="K5743" s="70">
        <f t="shared" si="89"/>
        <v>1.5066500096728993E-5</v>
      </c>
    </row>
    <row r="5744" spans="1:11" x14ac:dyDescent="0.25">
      <c r="A5744" s="65">
        <v>44317</v>
      </c>
      <c r="B5744" s="66" t="s">
        <v>144</v>
      </c>
      <c r="C5744" s="66" t="s">
        <v>137</v>
      </c>
      <c r="D5744" s="67">
        <v>410486.89999999898</v>
      </c>
      <c r="E5744" s="66">
        <v>0.1762</v>
      </c>
      <c r="F5744" s="67">
        <v>72327.791779999898</v>
      </c>
      <c r="G5744" s="66" t="s">
        <v>70</v>
      </c>
      <c r="H5744" s="68">
        <v>1.1984114018414099E-4</v>
      </c>
      <c r="I5744" s="87">
        <v>8.6678450339163806</v>
      </c>
      <c r="J5744" s="69" t="str">
        <f>_xlfn.XLOOKUP(SimpleBB[[#This Row],[customer_code]],'Input  - indicative charges'!$B$13:$B$69,'Input  - indicative charges'!$E$13:$E$69)</f>
        <v>Lower North Island distributor</v>
      </c>
      <c r="K5744" s="70">
        <f t="shared" si="89"/>
        <v>8.0130200244367913</v>
      </c>
    </row>
    <row r="5745" spans="1:11" x14ac:dyDescent="0.25">
      <c r="A5745" s="65">
        <v>44317</v>
      </c>
      <c r="B5745" s="66" t="s">
        <v>144</v>
      </c>
      <c r="C5745" s="66" t="s">
        <v>137</v>
      </c>
      <c r="D5745" s="67">
        <v>410486.89999999898</v>
      </c>
      <c r="E5745" s="66">
        <v>0.1762</v>
      </c>
      <c r="F5745" s="67">
        <v>72327.791779999898</v>
      </c>
      <c r="G5745" s="66" t="s">
        <v>72</v>
      </c>
      <c r="H5745" s="68">
        <v>5.7262701771701299E-5</v>
      </c>
      <c r="I5745" s="87">
        <v>4.1416847705038498</v>
      </c>
      <c r="J5745" s="69" t="str">
        <f>_xlfn.XLOOKUP(SimpleBB[[#This Row],[customer_code]],'Input  - indicative charges'!$B$13:$B$69,'Input  - indicative charges'!$E$13:$E$69)</f>
        <v>Lower South Island distributor</v>
      </c>
      <c r="K5745" s="70">
        <f t="shared" si="89"/>
        <v>3.8287951470167467</v>
      </c>
    </row>
    <row r="5746" spans="1:11" x14ac:dyDescent="0.25">
      <c r="A5746" s="65">
        <v>44317</v>
      </c>
      <c r="B5746" s="66" t="s">
        <v>144</v>
      </c>
      <c r="C5746" s="66" t="s">
        <v>137</v>
      </c>
      <c r="D5746" s="67">
        <v>410486.89999999898</v>
      </c>
      <c r="E5746" s="66">
        <v>0.1762</v>
      </c>
      <c r="F5746" s="67">
        <v>72327.791779999898</v>
      </c>
      <c r="G5746" s="66" t="s">
        <v>74</v>
      </c>
      <c r="H5746" s="68">
        <v>4.7520648326507997E-13</v>
      </c>
      <c r="I5746" s="87">
        <v>3.4370635574102802E-8</v>
      </c>
      <c r="J5746" s="69" t="str">
        <f>_xlfn.XLOOKUP(SimpleBB[[#This Row],[customer_code]],'Input  - indicative charges'!$B$13:$B$69,'Input  - indicative charges'!$E$13:$E$69)</f>
        <v>Major Industrial</v>
      </c>
      <c r="K5746" s="70">
        <f t="shared" si="89"/>
        <v>3.1774055723221206E-8</v>
      </c>
    </row>
    <row r="5747" spans="1:11" x14ac:dyDescent="0.25">
      <c r="A5747" s="65">
        <v>44317</v>
      </c>
      <c r="B5747" s="66" t="s">
        <v>144</v>
      </c>
      <c r="C5747" s="66" t="s">
        <v>137</v>
      </c>
      <c r="D5747" s="67">
        <v>410486.89999999898</v>
      </c>
      <c r="E5747" s="66">
        <v>0.1762</v>
      </c>
      <c r="F5747" s="67">
        <v>72327.791779999898</v>
      </c>
      <c r="G5747" s="66" t="s">
        <v>76</v>
      </c>
      <c r="H5747" s="68">
        <v>1.1150891042897899E-8</v>
      </c>
      <c r="I5747" s="87">
        <v>8.0651932551219197E-4</v>
      </c>
      <c r="J5747" s="69" t="str">
        <f>_xlfn.XLOOKUP(SimpleBB[[#This Row],[customer_code]],'Input  - indicative charges'!$B$13:$B$69,'Input  - indicative charges'!$E$13:$E$69)</f>
        <v>Lower North Island distributor</v>
      </c>
      <c r="K5747" s="70">
        <f t="shared" si="89"/>
        <v>7.4558964542360264E-4</v>
      </c>
    </row>
    <row r="5748" spans="1:11" x14ac:dyDescent="0.25">
      <c r="A5748" s="65">
        <v>44317</v>
      </c>
      <c r="B5748" s="66" t="s">
        <v>144</v>
      </c>
      <c r="C5748" s="66" t="s">
        <v>137</v>
      </c>
      <c r="D5748" s="67">
        <v>410486.89999999898</v>
      </c>
      <c r="E5748" s="66">
        <v>0.1762</v>
      </c>
      <c r="F5748" s="67">
        <v>72327.791779999898</v>
      </c>
      <c r="G5748" s="66" t="s">
        <v>78</v>
      </c>
      <c r="H5748" s="68">
        <v>1.9006456981770402E-5</v>
      </c>
      <c r="I5748" s="87">
        <v>1.3746950630530099</v>
      </c>
      <c r="J5748" s="69" t="str">
        <f>_xlfn.XLOOKUP(SimpleBB[[#This Row],[customer_code]],'Input  - indicative charges'!$B$13:$B$69,'Input  - indicative charges'!$E$13:$E$69)</f>
        <v>North Island generation</v>
      </c>
      <c r="K5748" s="70">
        <f t="shared" si="89"/>
        <v>1.2708417172475759</v>
      </c>
    </row>
    <row r="5749" spans="1:11" x14ac:dyDescent="0.25">
      <c r="A5749" s="65">
        <v>44317</v>
      </c>
      <c r="B5749" s="66" t="s">
        <v>144</v>
      </c>
      <c r="C5749" s="66" t="s">
        <v>137</v>
      </c>
      <c r="D5749" s="67">
        <v>410486.89999999898</v>
      </c>
      <c r="E5749" s="66">
        <v>0.1762</v>
      </c>
      <c r="F5749" s="67">
        <v>72327.791779999898</v>
      </c>
      <c r="G5749" s="66" t="s">
        <v>80</v>
      </c>
      <c r="H5749" s="68">
        <v>1.5387873381809199E-13</v>
      </c>
      <c r="I5749" s="87">
        <v>1.1129709018965001E-8</v>
      </c>
      <c r="J5749" s="69" t="str">
        <f>_xlfn.XLOOKUP(SimpleBB[[#This Row],[customer_code]],'Input  - indicative charges'!$B$13:$B$69,'Input  - indicative charges'!$E$13:$E$69)</f>
        <v>Major Industrial</v>
      </c>
      <c r="K5749" s="70">
        <f t="shared" si="89"/>
        <v>1.0288898900033295E-8</v>
      </c>
    </row>
    <row r="5750" spans="1:11" x14ac:dyDescent="0.25">
      <c r="A5750" s="65">
        <v>44317</v>
      </c>
      <c r="B5750" s="66" t="s">
        <v>144</v>
      </c>
      <c r="C5750" s="66" t="s">
        <v>137</v>
      </c>
      <c r="D5750" s="67">
        <v>410486.89999999898</v>
      </c>
      <c r="E5750" s="66">
        <v>0.1762</v>
      </c>
      <c r="F5750" s="67">
        <v>72327.791779999898</v>
      </c>
      <c r="G5750" s="66" t="s">
        <v>82</v>
      </c>
      <c r="H5750" s="68">
        <v>8.1888577595004705E-4</v>
      </c>
      <c r="I5750" s="87">
        <v>59.228199894518703</v>
      </c>
      <c r="J5750" s="69" t="str">
        <f>_xlfn.XLOOKUP(SimpleBB[[#This Row],[customer_code]],'Input  - indicative charges'!$B$13:$B$69,'Input  - indicative charges'!$E$13:$E$69)</f>
        <v>Major Industrial</v>
      </c>
      <c r="K5750" s="70">
        <f t="shared" si="89"/>
        <v>54.753719051168481</v>
      </c>
    </row>
    <row r="5751" spans="1:11" x14ac:dyDescent="0.25">
      <c r="A5751" s="65">
        <v>44317</v>
      </c>
      <c r="B5751" s="66" t="s">
        <v>144</v>
      </c>
      <c r="C5751" s="66" t="s">
        <v>137</v>
      </c>
      <c r="D5751" s="67">
        <v>410486.89999999898</v>
      </c>
      <c r="E5751" s="66">
        <v>0.1762</v>
      </c>
      <c r="F5751" s="67">
        <v>72327.791779999898</v>
      </c>
      <c r="G5751" s="66" t="s">
        <v>84</v>
      </c>
      <c r="H5751" s="68">
        <v>1.5318153393421E-15</v>
      </c>
      <c r="I5751" s="87">
        <v>1.10792820909345E-10</v>
      </c>
      <c r="J5751" s="69" t="str">
        <f>_xlfn.XLOOKUP(SimpleBB[[#This Row],[customer_code]],'Input  - indicative charges'!$B$13:$B$69,'Input  - indicative charges'!$E$13:$E$69)</f>
        <v>Major Industrial</v>
      </c>
      <c r="K5751" s="70">
        <f t="shared" si="89"/>
        <v>1.0242281547911962E-10</v>
      </c>
    </row>
    <row r="5752" spans="1:11" x14ac:dyDescent="0.25">
      <c r="A5752" s="65">
        <v>44317</v>
      </c>
      <c r="B5752" s="66" t="s">
        <v>144</v>
      </c>
      <c r="C5752" s="66" t="s">
        <v>137</v>
      </c>
      <c r="D5752" s="67">
        <v>410486.89999999898</v>
      </c>
      <c r="E5752" s="66">
        <v>0.1762</v>
      </c>
      <c r="F5752" s="67">
        <v>72327.791779999898</v>
      </c>
      <c r="G5752" s="66" t="s">
        <v>86</v>
      </c>
      <c r="H5752" s="68">
        <v>8.5482652822445698E-5</v>
      </c>
      <c r="I5752" s="87">
        <v>6.1827715141438802</v>
      </c>
      <c r="J5752" s="69" t="str">
        <f>_xlfn.XLOOKUP(SimpleBB[[#This Row],[customer_code]],'Input  - indicative charges'!$B$13:$B$69,'Input  - indicative charges'!$E$13:$E$69)</f>
        <v>North Island generation</v>
      </c>
      <c r="K5752" s="70">
        <f t="shared" si="89"/>
        <v>5.7156850123066283</v>
      </c>
    </row>
    <row r="5753" spans="1:11" x14ac:dyDescent="0.25">
      <c r="A5753" s="65">
        <v>44317</v>
      </c>
      <c r="B5753" s="66" t="s">
        <v>144</v>
      </c>
      <c r="C5753" s="66" t="s">
        <v>137</v>
      </c>
      <c r="D5753" s="67">
        <v>410486.89999999898</v>
      </c>
      <c r="E5753" s="66">
        <v>0.1762</v>
      </c>
      <c r="F5753" s="67">
        <v>72327.791779999898</v>
      </c>
      <c r="G5753" s="66" t="s">
        <v>88</v>
      </c>
      <c r="H5753" s="68">
        <v>8.1806529926562403E-3</v>
      </c>
      <c r="I5753" s="87">
        <v>591.68856627727496</v>
      </c>
      <c r="J5753" s="69" t="str">
        <f>_xlfn.XLOOKUP(SimpleBB[[#This Row],[customer_code]],'Input  - indicative charges'!$B$13:$B$69,'Input  - indicative charges'!$E$13:$E$69)</f>
        <v>North Island generation</v>
      </c>
      <c r="K5753" s="70">
        <f t="shared" si="89"/>
        <v>546.98858958117353</v>
      </c>
    </row>
    <row r="5754" spans="1:11" x14ac:dyDescent="0.25">
      <c r="A5754" s="65">
        <v>44317</v>
      </c>
      <c r="B5754" s="66" t="s">
        <v>144</v>
      </c>
      <c r="C5754" s="66" t="s">
        <v>137</v>
      </c>
      <c r="D5754" s="67">
        <v>410486.89999999898</v>
      </c>
      <c r="E5754" s="66">
        <v>0.1762</v>
      </c>
      <c r="F5754" s="67">
        <v>72327.791779999898</v>
      </c>
      <c r="G5754" s="66" t="s">
        <v>90</v>
      </c>
      <c r="H5754" s="68">
        <v>7.8226592602501099E-11</v>
      </c>
      <c r="I5754" s="87">
        <v>5.65795670141259E-6</v>
      </c>
      <c r="J5754" s="69" t="str">
        <f>_xlfn.XLOOKUP(SimpleBB[[#This Row],[customer_code]],'Input  - indicative charges'!$B$13:$B$69,'Input  - indicative charges'!$E$13:$E$69)</f>
        <v>Upper South Island distributor</v>
      </c>
      <c r="K5754" s="70">
        <f t="shared" si="89"/>
        <v>5.2305181009138005E-6</v>
      </c>
    </row>
    <row r="5755" spans="1:11" x14ac:dyDescent="0.25">
      <c r="A5755" s="65">
        <v>44317</v>
      </c>
      <c r="B5755" s="66" t="s">
        <v>144</v>
      </c>
      <c r="C5755" s="66" t="s">
        <v>137</v>
      </c>
      <c r="D5755" s="67">
        <v>410486.89999999898</v>
      </c>
      <c r="E5755" s="66">
        <v>0.1762</v>
      </c>
      <c r="F5755" s="67">
        <v>72327.791779999898</v>
      </c>
      <c r="G5755" s="66" t="s">
        <v>92</v>
      </c>
      <c r="H5755" s="68">
        <v>6.6346077516604902E-5</v>
      </c>
      <c r="I5755" s="87">
        <v>4.7986652800407299</v>
      </c>
      <c r="J5755" s="69" t="str">
        <f>_xlfn.XLOOKUP(SimpleBB[[#This Row],[customer_code]],'Input  - indicative charges'!$B$13:$B$69,'Input  - indicative charges'!$E$13:$E$69)</f>
        <v>North Island generation</v>
      </c>
      <c r="K5755" s="70">
        <f t="shared" si="89"/>
        <v>4.436143104667658</v>
      </c>
    </row>
    <row r="5756" spans="1:11" x14ac:dyDescent="0.25">
      <c r="A5756" s="65">
        <v>44317</v>
      </c>
      <c r="B5756" s="66" t="s">
        <v>144</v>
      </c>
      <c r="C5756" s="66" t="s">
        <v>137</v>
      </c>
      <c r="D5756" s="67">
        <v>410486.89999999898</v>
      </c>
      <c r="E5756" s="66">
        <v>0.1762</v>
      </c>
      <c r="F5756" s="67">
        <v>72327.791779999898</v>
      </c>
      <c r="G5756" s="66" t="s">
        <v>94</v>
      </c>
      <c r="H5756" s="68">
        <v>3.5139480809344003E-4</v>
      </c>
      <c r="I5756" s="87">
        <v>25.4156105123554</v>
      </c>
      <c r="J5756" s="69" t="str">
        <f>_xlfn.XLOOKUP(SimpleBB[[#This Row],[customer_code]],'Input  - indicative charges'!$B$13:$B$69,'Input  - indicative charges'!$E$13:$E$69)</f>
        <v>North Island generation</v>
      </c>
      <c r="K5756" s="70">
        <f t="shared" si="89"/>
        <v>23.495551105483081</v>
      </c>
    </row>
    <row r="5757" spans="1:11" x14ac:dyDescent="0.25">
      <c r="A5757" s="65">
        <v>44317</v>
      </c>
      <c r="B5757" s="66" t="s">
        <v>144</v>
      </c>
      <c r="C5757" s="66" t="s">
        <v>137</v>
      </c>
      <c r="D5757" s="67">
        <v>410486.89999999898</v>
      </c>
      <c r="E5757" s="66">
        <v>0.1762</v>
      </c>
      <c r="F5757" s="67">
        <v>72327.791779999898</v>
      </c>
      <c r="G5757" s="66" t="s">
        <v>96</v>
      </c>
      <c r="H5757" s="68">
        <v>7.5302060562983497E-2</v>
      </c>
      <c r="I5757" s="87">
        <v>5446.4317570044204</v>
      </c>
      <c r="J5757" s="69" t="str">
        <f>_xlfn.XLOOKUP(SimpleBB[[#This Row],[customer_code]],'Input  - indicative charges'!$B$13:$B$69,'Input  - indicative charges'!$E$13:$E$69)</f>
        <v>Upper North Island distributor</v>
      </c>
      <c r="K5757" s="70">
        <f t="shared" si="89"/>
        <v>5034.973117290032</v>
      </c>
    </row>
    <row r="5758" spans="1:11" x14ac:dyDescent="0.25">
      <c r="A5758" s="65">
        <v>44317</v>
      </c>
      <c r="B5758" s="66" t="s">
        <v>144</v>
      </c>
      <c r="C5758" s="66" t="s">
        <v>137</v>
      </c>
      <c r="D5758" s="67">
        <v>410486.89999999898</v>
      </c>
      <c r="E5758" s="66">
        <v>0.1762</v>
      </c>
      <c r="F5758" s="67">
        <v>72327.791779999898</v>
      </c>
      <c r="G5758" s="66" t="s">
        <v>98</v>
      </c>
      <c r="H5758" s="68">
        <v>6.1646222343374099E-6</v>
      </c>
      <c r="I5758" s="87">
        <v>0.44587351336751402</v>
      </c>
      <c r="J5758" s="69" t="str">
        <f>_xlfn.XLOOKUP(SimpleBB[[#This Row],[customer_code]],'Input  - indicative charges'!$B$13:$B$69,'Input  - indicative charges'!$E$13:$E$69)</f>
        <v>Major Industrial</v>
      </c>
      <c r="K5758" s="70">
        <f t="shared" si="89"/>
        <v>0.41218934775597676</v>
      </c>
    </row>
    <row r="5759" spans="1:11" x14ac:dyDescent="0.25">
      <c r="A5759" s="65">
        <v>44317</v>
      </c>
      <c r="B5759" s="66" t="s">
        <v>144</v>
      </c>
      <c r="C5759" s="66" t="s">
        <v>137</v>
      </c>
      <c r="D5759" s="67">
        <v>410486.89999999898</v>
      </c>
      <c r="E5759" s="66">
        <v>0.1762</v>
      </c>
      <c r="F5759" s="67">
        <v>72327.791779999898</v>
      </c>
      <c r="G5759" s="66" t="s">
        <v>100</v>
      </c>
      <c r="H5759" s="68">
        <v>3.1575120709586001E-4</v>
      </c>
      <c r="I5759" s="87">
        <v>22.837587561113001</v>
      </c>
      <c r="J5759" s="69" t="str">
        <f>_xlfn.XLOOKUP(SimpleBB[[#This Row],[customer_code]],'Input  - indicative charges'!$B$13:$B$69,'Input  - indicative charges'!$E$13:$E$69)</f>
        <v>North Island generation</v>
      </c>
      <c r="K5759" s="70">
        <f t="shared" si="89"/>
        <v>21.112288662403937</v>
      </c>
    </row>
    <row r="5760" spans="1:11" x14ac:dyDescent="0.25">
      <c r="A5760" s="65">
        <v>44317</v>
      </c>
      <c r="B5760" s="66" t="s">
        <v>144</v>
      </c>
      <c r="C5760" s="66" t="s">
        <v>137</v>
      </c>
      <c r="D5760" s="67">
        <v>410486.89999999898</v>
      </c>
      <c r="E5760" s="66">
        <v>0.1762</v>
      </c>
      <c r="F5760" s="67">
        <v>72327.791779999898</v>
      </c>
      <c r="G5760" s="66" t="s">
        <v>102</v>
      </c>
      <c r="H5760" s="68">
        <v>1.9726585084009199E-3</v>
      </c>
      <c r="I5760" s="87">
        <v>142.67803384866701</v>
      </c>
      <c r="J5760" s="69" t="str">
        <f>_xlfn.XLOOKUP(SimpleBB[[#This Row],[customer_code]],'Input  - indicative charges'!$B$13:$B$69,'Input  - indicative charges'!$E$13:$E$69)</f>
        <v>Lower North Island distributor</v>
      </c>
      <c r="K5760" s="70">
        <f t="shared" si="89"/>
        <v>131.89921344960544</v>
      </c>
    </row>
    <row r="5761" spans="1:11" x14ac:dyDescent="0.25">
      <c r="A5761" s="65">
        <v>44317</v>
      </c>
      <c r="B5761" s="66" t="s">
        <v>144</v>
      </c>
      <c r="C5761" s="66" t="s">
        <v>137</v>
      </c>
      <c r="D5761" s="67">
        <v>410486.89999999898</v>
      </c>
      <c r="E5761" s="66">
        <v>0.1762</v>
      </c>
      <c r="F5761" s="67">
        <v>72327.791779999898</v>
      </c>
      <c r="G5761" s="66" t="s">
        <v>104</v>
      </c>
      <c r="H5761" s="68">
        <v>4.13073344727181E-3</v>
      </c>
      <c r="I5761" s="87">
        <v>298.76682867295699</v>
      </c>
      <c r="J5761" s="69" t="str">
        <f>_xlfn.XLOOKUP(SimpleBB[[#This Row],[customer_code]],'Input  - indicative charges'!$B$13:$B$69,'Input  - indicative charges'!$E$13:$E$69)</f>
        <v>Lower North Island distributor</v>
      </c>
      <c r="K5761" s="70">
        <f t="shared" si="89"/>
        <v>276.19605235514825</v>
      </c>
    </row>
    <row r="5762" spans="1:11" x14ac:dyDescent="0.25">
      <c r="A5762" s="65">
        <v>44317</v>
      </c>
      <c r="B5762" s="66" t="s">
        <v>144</v>
      </c>
      <c r="C5762" s="66" t="s">
        <v>137</v>
      </c>
      <c r="D5762" s="67">
        <v>410486.89999999898</v>
      </c>
      <c r="E5762" s="66">
        <v>0.1762</v>
      </c>
      <c r="F5762" s="67">
        <v>72327.791779999898</v>
      </c>
      <c r="G5762" s="66" t="s">
        <v>106</v>
      </c>
      <c r="H5762" s="68">
        <v>1.4300325938410999E-3</v>
      </c>
      <c r="I5762" s="87">
        <v>103.43109968595201</v>
      </c>
      <c r="J5762" s="69" t="str">
        <f>_xlfn.XLOOKUP(SimpleBB[[#This Row],[customer_code]],'Input  - indicative charges'!$B$13:$B$69,'Input  - indicative charges'!$E$13:$E$69)</f>
        <v>Upper North Island distributor</v>
      </c>
      <c r="K5762" s="70">
        <f t="shared" si="89"/>
        <v>95.617246234797747</v>
      </c>
    </row>
    <row r="5763" spans="1:11" x14ac:dyDescent="0.25">
      <c r="A5763" s="65">
        <v>44317</v>
      </c>
      <c r="B5763" s="66" t="s">
        <v>144</v>
      </c>
      <c r="C5763" s="66" t="s">
        <v>137</v>
      </c>
      <c r="D5763" s="67">
        <v>410486.89999999898</v>
      </c>
      <c r="E5763" s="66">
        <v>0.1762</v>
      </c>
      <c r="F5763" s="67">
        <v>72327.791779999898</v>
      </c>
      <c r="G5763" s="66" t="s">
        <v>108</v>
      </c>
      <c r="H5763" s="68">
        <v>5.2412816518957396E-6</v>
      </c>
      <c r="I5763" s="87">
        <v>0.379090327978649</v>
      </c>
      <c r="J5763" s="69" t="str">
        <f>_xlfn.XLOOKUP(SimpleBB[[#This Row],[customer_code]],'Input  - indicative charges'!$B$13:$B$69,'Input  - indicative charges'!$E$13:$E$69)</f>
        <v>Lower North Island distributor</v>
      </c>
      <c r="K5763" s="70">
        <f t="shared" si="89"/>
        <v>0.35045139562107797</v>
      </c>
    </row>
    <row r="5764" spans="1:11" x14ac:dyDescent="0.25">
      <c r="A5764" s="65">
        <v>44317</v>
      </c>
      <c r="B5764" s="66" t="s">
        <v>144</v>
      </c>
      <c r="C5764" s="66" t="s">
        <v>137</v>
      </c>
      <c r="D5764" s="67">
        <v>410486.89999999898</v>
      </c>
      <c r="E5764" s="66">
        <v>0.1762</v>
      </c>
      <c r="F5764" s="67">
        <v>72327.791779999898</v>
      </c>
      <c r="G5764" s="66" t="s">
        <v>110</v>
      </c>
      <c r="H5764" s="68">
        <v>4.0926844888545402E-11</v>
      </c>
      <c r="I5764" s="87">
        <v>2.9601483153110702E-6</v>
      </c>
      <c r="J5764" s="69" t="str">
        <f>_xlfn.XLOOKUP(SimpleBB[[#This Row],[customer_code]],'Input  - indicative charges'!$B$13:$B$69,'Input  - indicative charges'!$E$13:$E$69)</f>
        <v>Lower South Island distributor</v>
      </c>
      <c r="K5764" s="70">
        <f t="shared" si="89"/>
        <v>2.7365195885572019E-6</v>
      </c>
    </row>
    <row r="5765" spans="1:11" x14ac:dyDescent="0.25">
      <c r="A5765" s="65">
        <v>44317</v>
      </c>
      <c r="B5765" s="66" t="s">
        <v>144</v>
      </c>
      <c r="C5765" s="66" t="s">
        <v>137</v>
      </c>
      <c r="D5765" s="67">
        <v>410486.89999999898</v>
      </c>
      <c r="E5765" s="66">
        <v>0.1762</v>
      </c>
      <c r="F5765" s="67">
        <v>72327.791779999898</v>
      </c>
      <c r="G5765" s="66" t="s">
        <v>112</v>
      </c>
      <c r="H5765" s="68">
        <v>6.7579307330638497E-3</v>
      </c>
      <c r="I5765" s="87">
        <v>488.78620692470503</v>
      </c>
      <c r="J5765" s="69" t="str">
        <f>_xlfn.XLOOKUP(SimpleBB[[#This Row],[customer_code]],'Input  - indicative charges'!$B$13:$B$69,'Input  - indicative charges'!$E$13:$E$69)</f>
        <v>North Island generation</v>
      </c>
      <c r="K5765" s="70">
        <f t="shared" si="89"/>
        <v>451.86013921922995</v>
      </c>
    </row>
    <row r="5766" spans="1:11" x14ac:dyDescent="0.25">
      <c r="A5766" s="65">
        <v>44317</v>
      </c>
      <c r="B5766" s="66" t="s">
        <v>144</v>
      </c>
      <c r="C5766" s="66" t="s">
        <v>137</v>
      </c>
      <c r="D5766" s="67">
        <v>410486.89999999898</v>
      </c>
      <c r="E5766" s="66">
        <v>0.1762</v>
      </c>
      <c r="F5766" s="67">
        <v>72327.791779999898</v>
      </c>
      <c r="G5766" s="66" t="s">
        <v>114</v>
      </c>
      <c r="H5766" s="68">
        <v>1.62630370127469E-3</v>
      </c>
      <c r="I5766" s="87">
        <v>117.626955476839</v>
      </c>
      <c r="J5766" s="69" t="str">
        <f>_xlfn.XLOOKUP(SimpleBB[[#This Row],[customer_code]],'Input  - indicative charges'!$B$13:$B$69,'Input  - indicative charges'!$E$13:$E$69)</f>
        <v>Lower North Island distributor</v>
      </c>
      <c r="K5766" s="70">
        <f t="shared" si="89"/>
        <v>108.74065537182038</v>
      </c>
    </row>
    <row r="5767" spans="1:11" x14ac:dyDescent="0.25">
      <c r="A5767" s="65">
        <v>44317</v>
      </c>
      <c r="B5767" s="66" t="s">
        <v>144</v>
      </c>
      <c r="C5767" s="66" t="s">
        <v>137</v>
      </c>
      <c r="D5767" s="67">
        <v>410486.89999999898</v>
      </c>
      <c r="E5767" s="66">
        <v>0.1762</v>
      </c>
      <c r="F5767" s="67">
        <v>72327.791779999898</v>
      </c>
      <c r="G5767" s="66" t="s">
        <v>116</v>
      </c>
      <c r="H5767" s="68">
        <v>8.8622234038926406E-11</v>
      </c>
      <c r="I5767" s="87">
        <v>6.4098504906458999E-6</v>
      </c>
      <c r="J5767" s="69" t="str">
        <f>_xlfn.XLOOKUP(SimpleBB[[#This Row],[customer_code]],'Input  - indicative charges'!$B$13:$B$69,'Input  - indicative charges'!$E$13:$E$69)</f>
        <v>Major Industrial</v>
      </c>
      <c r="K5767" s="70">
        <f t="shared" si="89"/>
        <v>5.9256089759584285E-6</v>
      </c>
    </row>
    <row r="5768" spans="1:11" x14ac:dyDescent="0.25">
      <c r="A5768" s="65">
        <v>44317</v>
      </c>
      <c r="B5768" s="66" t="s">
        <v>144</v>
      </c>
      <c r="C5768" s="66" t="s">
        <v>137</v>
      </c>
      <c r="D5768" s="67">
        <v>410486.89999999898</v>
      </c>
      <c r="E5768" s="66">
        <v>0.1762</v>
      </c>
      <c r="F5768" s="67">
        <v>72327.791779999898</v>
      </c>
      <c r="G5768" s="66" t="s">
        <v>118</v>
      </c>
      <c r="H5768" s="68">
        <v>1.4439348945225701E-11</v>
      </c>
      <c r="I5768" s="87">
        <v>1.0443662239490499E-6</v>
      </c>
      <c r="J5768" s="69" t="str">
        <f>_xlfn.XLOOKUP(SimpleBB[[#This Row],[customer_code]],'Input  - indicative charges'!$B$13:$B$69,'Input  - indicative charges'!$E$13:$E$69)</f>
        <v>Upper South Island distributor</v>
      </c>
      <c r="K5768" s="70">
        <f t="shared" si="89"/>
        <v>9.654680526248444E-7</v>
      </c>
    </row>
    <row r="5769" spans="1:11" x14ac:dyDescent="0.25">
      <c r="A5769" s="65">
        <v>44317</v>
      </c>
      <c r="B5769" s="66" t="s">
        <v>144</v>
      </c>
      <c r="C5769" s="66" t="s">
        <v>137</v>
      </c>
      <c r="D5769" s="67">
        <v>410486.89999999898</v>
      </c>
      <c r="E5769" s="66">
        <v>0.1762</v>
      </c>
      <c r="F5769" s="67">
        <v>72327.791779999898</v>
      </c>
      <c r="G5769" s="66" t="s">
        <v>120</v>
      </c>
      <c r="H5769" s="68">
        <v>5.4570391623105799E-6</v>
      </c>
      <c r="I5769" s="87">
        <v>0.39469559226690498</v>
      </c>
      <c r="J5769" s="69" t="str">
        <f>_xlfn.XLOOKUP(SimpleBB[[#This Row],[customer_code]],'Input  - indicative charges'!$B$13:$B$69,'Input  - indicative charges'!$E$13:$E$69)</f>
        <v>Lower North Island distributor</v>
      </c>
      <c r="K5769" s="70">
        <f t="shared" si="89"/>
        <v>0.36487773743258178</v>
      </c>
    </row>
    <row r="5770" spans="1:11" x14ac:dyDescent="0.25">
      <c r="A5770" s="65">
        <v>44317</v>
      </c>
      <c r="B5770" s="66" t="s">
        <v>144</v>
      </c>
      <c r="C5770" s="66" t="s">
        <v>137</v>
      </c>
      <c r="D5770" s="67">
        <v>410486.89999999898</v>
      </c>
      <c r="E5770" s="66">
        <v>0.1762</v>
      </c>
      <c r="F5770" s="67">
        <v>72327.791779999898</v>
      </c>
      <c r="G5770" s="66" t="s">
        <v>241</v>
      </c>
      <c r="H5770" s="68">
        <v>7.4413126632085196E-4</v>
      </c>
      <c r="I5770" s="87">
        <v>53.821371287442297</v>
      </c>
      <c r="J5770" s="69" t="str">
        <f>_xlfn.XLOOKUP(SimpleBB[[#This Row],[customer_code]],'Input  - indicative charges'!$B$13:$B$69,'Input  - indicative charges'!$E$13:$E$69)</f>
        <v>North Island generation</v>
      </c>
      <c r="K5770" s="70">
        <f t="shared" si="89"/>
        <v>49.755357206018438</v>
      </c>
    </row>
    <row r="5771" spans="1:11" x14ac:dyDescent="0.25">
      <c r="A5771" s="65">
        <v>44348</v>
      </c>
      <c r="B5771" s="66" t="s">
        <v>144</v>
      </c>
      <c r="C5771" s="66" t="s">
        <v>137</v>
      </c>
      <c r="D5771" s="67">
        <v>278131.61</v>
      </c>
      <c r="E5771" s="66">
        <v>0.2994</v>
      </c>
      <c r="F5771" s="67">
        <v>83272.604033999902</v>
      </c>
      <c r="G5771" s="66" t="s">
        <v>8</v>
      </c>
      <c r="H5771" s="68">
        <v>1.10186246651021E-10</v>
      </c>
      <c r="I5771" s="87">
        <v>9.1754956873631796E-6</v>
      </c>
      <c r="J5771" s="69" t="str">
        <f>_xlfn.XLOOKUP(SimpleBB[[#This Row],[customer_code]],'Input  - indicative charges'!$B$13:$B$69,'Input  - indicative charges'!$E$13:$E$69)</f>
        <v>Lower South Island distributor</v>
      </c>
      <c r="K5771" s="70">
        <f t="shared" si="89"/>
        <v>8.4823194680205981E-6</v>
      </c>
    </row>
    <row r="5772" spans="1:11" x14ac:dyDescent="0.25">
      <c r="A5772" s="65">
        <v>44348</v>
      </c>
      <c r="B5772" s="66" t="s">
        <v>144</v>
      </c>
      <c r="C5772" s="66" t="s">
        <v>137</v>
      </c>
      <c r="D5772" s="67">
        <v>278131.61</v>
      </c>
      <c r="E5772" s="66">
        <v>0.2994</v>
      </c>
      <c r="F5772" s="67">
        <v>83272.604033999902</v>
      </c>
      <c r="G5772" s="66" t="s">
        <v>10</v>
      </c>
      <c r="H5772" s="68">
        <v>5.0565931054558403E-12</v>
      </c>
      <c r="I5772" s="87">
        <v>4.21075675431679E-7</v>
      </c>
      <c r="J5772" s="69" t="str">
        <f>_xlfn.XLOOKUP(SimpleBB[[#This Row],[customer_code]],'Input  - indicative charges'!$B$13:$B$69,'Input  - indicative charges'!$E$13:$E$69)</f>
        <v>Upper South Island distributor</v>
      </c>
      <c r="K5772" s="70">
        <f t="shared" si="89"/>
        <v>3.8926489869567749E-7</v>
      </c>
    </row>
    <row r="5773" spans="1:11" x14ac:dyDescent="0.25">
      <c r="A5773" s="65">
        <v>44348</v>
      </c>
      <c r="B5773" s="66" t="s">
        <v>144</v>
      </c>
      <c r="C5773" s="66" t="s">
        <v>137</v>
      </c>
      <c r="D5773" s="67">
        <v>278131.61</v>
      </c>
      <c r="E5773" s="66">
        <v>0.2994</v>
      </c>
      <c r="F5773" s="67">
        <v>83272.604033999902</v>
      </c>
      <c r="G5773" s="66" t="s">
        <v>12</v>
      </c>
      <c r="H5773" s="68">
        <v>1.5943649639840001E-8</v>
      </c>
      <c r="I5773" s="87">
        <v>1.3276692233152199E-3</v>
      </c>
      <c r="J5773" s="69" t="str">
        <f>_xlfn.XLOOKUP(SimpleBB[[#This Row],[customer_code]],'Input  - indicative charges'!$B$13:$B$69,'Input  - indicative charges'!$E$13:$E$69)</f>
        <v>Lower North Island distributor</v>
      </c>
      <c r="K5773" s="70">
        <f t="shared" si="89"/>
        <v>1.2273685132377658E-3</v>
      </c>
    </row>
    <row r="5774" spans="1:11" x14ac:dyDescent="0.25">
      <c r="A5774" s="65">
        <v>44348</v>
      </c>
      <c r="B5774" s="66" t="s">
        <v>144</v>
      </c>
      <c r="C5774" s="66" t="s">
        <v>137</v>
      </c>
      <c r="D5774" s="67">
        <v>278131.61</v>
      </c>
      <c r="E5774" s="66">
        <v>0.2994</v>
      </c>
      <c r="F5774" s="67">
        <v>83272.604033999902</v>
      </c>
      <c r="G5774" s="66" t="s">
        <v>14</v>
      </c>
      <c r="H5774" s="68">
        <v>5.3735540138227303E-6</v>
      </c>
      <c r="I5774" s="87">
        <v>0.44746983564837101</v>
      </c>
      <c r="J5774" s="69" t="str">
        <f>_xlfn.XLOOKUP(SimpleBB[[#This Row],[customer_code]],'Input  - indicative charges'!$B$13:$B$69,'Input  - indicative charges'!$E$13:$E$69)</f>
        <v>Upper North Island distributor</v>
      </c>
      <c r="K5774" s="70">
        <f t="shared" ref="K5774:K5837" si="90">I5774*$L$9</f>
        <v>0.41366507353924936</v>
      </c>
    </row>
    <row r="5775" spans="1:11" x14ac:dyDescent="0.25">
      <c r="A5775" s="65">
        <v>44348</v>
      </c>
      <c r="B5775" s="66" t="s">
        <v>144</v>
      </c>
      <c r="C5775" s="66" t="s">
        <v>137</v>
      </c>
      <c r="D5775" s="67">
        <v>278131.61</v>
      </c>
      <c r="E5775" s="66">
        <v>0.2994</v>
      </c>
      <c r="F5775" s="67">
        <v>83272.604033999902</v>
      </c>
      <c r="G5775" s="66" t="s">
        <v>16</v>
      </c>
      <c r="H5775" s="68">
        <v>9.0114079862150004E-2</v>
      </c>
      <c r="I5775" s="87">
        <v>7504.0340902490698</v>
      </c>
      <c r="J5775" s="69" t="str">
        <f>_xlfn.XLOOKUP(SimpleBB[[#This Row],[customer_code]],'Input  - indicative charges'!$B$13:$B$69,'Input  - indicative charges'!$E$13:$E$69)</f>
        <v>South Island generation</v>
      </c>
      <c r="K5775" s="70">
        <f t="shared" si="90"/>
        <v>6937.1308778525399</v>
      </c>
    </row>
    <row r="5776" spans="1:11" x14ac:dyDescent="0.25">
      <c r="A5776" s="65">
        <v>44348</v>
      </c>
      <c r="B5776" s="66" t="s">
        <v>144</v>
      </c>
      <c r="C5776" s="66" t="s">
        <v>137</v>
      </c>
      <c r="D5776" s="67">
        <v>278131.61</v>
      </c>
      <c r="E5776" s="66">
        <v>0.2994</v>
      </c>
      <c r="F5776" s="67">
        <v>83272.604033999902</v>
      </c>
      <c r="G5776" s="66" t="s">
        <v>19</v>
      </c>
      <c r="H5776" s="68">
        <v>8.6773299430510095E-5</v>
      </c>
      <c r="I5776" s="87">
        <v>7.2258386042005798</v>
      </c>
      <c r="J5776" s="69" t="str">
        <f>_xlfn.XLOOKUP(SimpleBB[[#This Row],[customer_code]],'Input  - indicative charges'!$B$13:$B$69,'Input  - indicative charges'!$E$13:$E$69)</f>
        <v>Lower South Island distributor</v>
      </c>
      <c r="K5776" s="70">
        <f t="shared" si="90"/>
        <v>6.6799520760059563</v>
      </c>
    </row>
    <row r="5777" spans="1:11" x14ac:dyDescent="0.25">
      <c r="A5777" s="65">
        <v>44348</v>
      </c>
      <c r="B5777" s="66" t="s">
        <v>144</v>
      </c>
      <c r="C5777" s="66" t="s">
        <v>137</v>
      </c>
      <c r="D5777" s="67">
        <v>278131.61</v>
      </c>
      <c r="E5777" s="66">
        <v>0.2994</v>
      </c>
      <c r="F5777" s="67">
        <v>83272.604033999902</v>
      </c>
      <c r="G5777" s="66" t="s">
        <v>21</v>
      </c>
      <c r="H5777" s="68">
        <v>6.0907947959999799E-11</v>
      </c>
      <c r="I5777" s="87">
        <v>5.0719634329965404E-6</v>
      </c>
      <c r="J5777" s="69" t="str">
        <f>_xlfn.XLOOKUP(SimpleBB[[#This Row],[customer_code]],'Input  - indicative charges'!$B$13:$B$69,'Input  - indicative charges'!$E$13:$E$69)</f>
        <v>Upper South Island distributor</v>
      </c>
      <c r="K5777" s="70">
        <f t="shared" si="90"/>
        <v>4.6887945496009118E-6</v>
      </c>
    </row>
    <row r="5778" spans="1:11" x14ac:dyDescent="0.25">
      <c r="A5778" s="65">
        <v>44348</v>
      </c>
      <c r="B5778" s="66" t="s">
        <v>144</v>
      </c>
      <c r="C5778" s="66" t="s">
        <v>137</v>
      </c>
      <c r="D5778" s="67">
        <v>278131.61</v>
      </c>
      <c r="E5778" s="66">
        <v>0.2994</v>
      </c>
      <c r="F5778" s="67">
        <v>83272.604033999902</v>
      </c>
      <c r="G5778" s="66" t="s">
        <v>23</v>
      </c>
      <c r="H5778" s="68">
        <v>1.09142571552705E-10</v>
      </c>
      <c r="I5778" s="87">
        <v>9.0885861441609399E-6</v>
      </c>
      <c r="J5778" s="69" t="str">
        <f>_xlfn.XLOOKUP(SimpleBB[[#This Row],[customer_code]],'Input  - indicative charges'!$B$13:$B$69,'Input  - indicative charges'!$E$13:$E$69)</f>
        <v>Lower North Island distributor</v>
      </c>
      <c r="K5778" s="70">
        <f t="shared" si="90"/>
        <v>8.401975633160928E-6</v>
      </c>
    </row>
    <row r="5779" spans="1:11" x14ac:dyDescent="0.25">
      <c r="A5779" s="65">
        <v>44348</v>
      </c>
      <c r="B5779" s="66" t="s">
        <v>144</v>
      </c>
      <c r="C5779" s="66" t="s">
        <v>137</v>
      </c>
      <c r="D5779" s="67">
        <v>278131.61</v>
      </c>
      <c r="E5779" s="66">
        <v>0.2994</v>
      </c>
      <c r="F5779" s="67">
        <v>83272.604033999902</v>
      </c>
      <c r="G5779" s="66" t="s">
        <v>25</v>
      </c>
      <c r="H5779" s="68">
        <v>0.11316225676672501</v>
      </c>
      <c r="I5779" s="87">
        <v>9423.3157993293298</v>
      </c>
      <c r="J5779" s="69" t="str">
        <f>_xlfn.XLOOKUP(SimpleBB[[#This Row],[customer_code]],'Input  - indicative charges'!$B$13:$B$69,'Input  - indicative charges'!$E$13:$E$69)</f>
        <v>North Island generation</v>
      </c>
      <c r="K5779" s="70">
        <f t="shared" si="90"/>
        <v>8711.4176477726305</v>
      </c>
    </row>
    <row r="5780" spans="1:11" x14ac:dyDescent="0.25">
      <c r="A5780" s="65">
        <v>44348</v>
      </c>
      <c r="B5780" s="66" t="s">
        <v>144</v>
      </c>
      <c r="C5780" s="66" t="s">
        <v>137</v>
      </c>
      <c r="D5780" s="67">
        <v>278131.61</v>
      </c>
      <c r="E5780" s="66">
        <v>0.2994</v>
      </c>
      <c r="F5780" s="67">
        <v>83272.604033999902</v>
      </c>
      <c r="G5780" s="66" t="s">
        <v>27</v>
      </c>
      <c r="H5780" s="68">
        <v>1.3560894026945E-5</v>
      </c>
      <c r="I5780" s="87">
        <v>1.1292509586528201</v>
      </c>
      <c r="J5780" s="69" t="str">
        <f>_xlfn.XLOOKUP(SimpleBB[[#This Row],[customer_code]],'Input  - indicative charges'!$B$13:$B$69,'Input  - indicative charges'!$E$13:$E$69)</f>
        <v>Lower North Island distributor</v>
      </c>
      <c r="K5780" s="70">
        <f t="shared" si="90"/>
        <v>1.0439400461005963</v>
      </c>
    </row>
    <row r="5781" spans="1:11" x14ac:dyDescent="0.25">
      <c r="A5781" s="65">
        <v>44348</v>
      </c>
      <c r="B5781" s="66" t="s">
        <v>144</v>
      </c>
      <c r="C5781" s="66" t="s">
        <v>137</v>
      </c>
      <c r="D5781" s="67">
        <v>278131.61</v>
      </c>
      <c r="E5781" s="66">
        <v>0.2994</v>
      </c>
      <c r="F5781" s="67">
        <v>83272.604033999902</v>
      </c>
      <c r="G5781" s="66" t="s">
        <v>29</v>
      </c>
      <c r="H5781" s="68">
        <v>4.0340370603448398E-5</v>
      </c>
      <c r="I5781" s="87">
        <v>3.3592477078457699</v>
      </c>
      <c r="J5781" s="69" t="str">
        <f>_xlfn.XLOOKUP(SimpleBB[[#This Row],[customer_code]],'Input  - indicative charges'!$B$13:$B$69,'Input  - indicative charges'!$E$13:$E$69)</f>
        <v>Lower North Island distributor</v>
      </c>
      <c r="K5781" s="70">
        <f t="shared" si="90"/>
        <v>3.1054684347361192</v>
      </c>
    </row>
    <row r="5782" spans="1:11" x14ac:dyDescent="0.25">
      <c r="A5782" s="65">
        <v>44348</v>
      </c>
      <c r="B5782" s="66" t="s">
        <v>144</v>
      </c>
      <c r="C5782" s="66" t="s">
        <v>137</v>
      </c>
      <c r="D5782" s="67">
        <v>278131.61</v>
      </c>
      <c r="E5782" s="66">
        <v>0.2994</v>
      </c>
      <c r="F5782" s="67">
        <v>83272.604033999902</v>
      </c>
      <c r="G5782" s="66" t="s">
        <v>31</v>
      </c>
      <c r="H5782" s="68">
        <v>8.3937259749785597E-5</v>
      </c>
      <c r="I5782" s="87">
        <v>6.9896741948429</v>
      </c>
      <c r="J5782" s="69" t="str">
        <f>_xlfn.XLOOKUP(SimpleBB[[#This Row],[customer_code]],'Input  - indicative charges'!$B$13:$B$69,'Input  - indicative charges'!$E$13:$E$69)</f>
        <v>Major Industrial</v>
      </c>
      <c r="K5782" s="70">
        <f t="shared" si="90"/>
        <v>6.4616290517897124</v>
      </c>
    </row>
    <row r="5783" spans="1:11" x14ac:dyDescent="0.25">
      <c r="A5783" s="65">
        <v>44348</v>
      </c>
      <c r="B5783" s="66" t="s">
        <v>144</v>
      </c>
      <c r="C5783" s="66" t="s">
        <v>137</v>
      </c>
      <c r="D5783" s="67">
        <v>278131.61</v>
      </c>
      <c r="E5783" s="66">
        <v>0.2994</v>
      </c>
      <c r="F5783" s="67">
        <v>83272.604033999902</v>
      </c>
      <c r="G5783" s="66" t="s">
        <v>34</v>
      </c>
      <c r="H5783" s="68">
        <v>8.5346705146300796E-9</v>
      </c>
      <c r="I5783" s="87">
        <v>7.1070423832544504E-4</v>
      </c>
      <c r="J5783" s="69" t="str">
        <f>_xlfn.XLOOKUP(SimpleBB[[#This Row],[customer_code]],'Input  - indicative charges'!$B$13:$B$69,'Input  - indicative charges'!$E$13:$E$69)</f>
        <v>Major Industrial</v>
      </c>
      <c r="K5783" s="70">
        <f t="shared" si="90"/>
        <v>6.5701304890320312E-4</v>
      </c>
    </row>
    <row r="5784" spans="1:11" x14ac:dyDescent="0.25">
      <c r="A5784" s="65">
        <v>44348</v>
      </c>
      <c r="B5784" s="66" t="s">
        <v>144</v>
      </c>
      <c r="C5784" s="66" t="s">
        <v>137</v>
      </c>
      <c r="D5784" s="67">
        <v>278131.61</v>
      </c>
      <c r="E5784" s="66">
        <v>0.2994</v>
      </c>
      <c r="F5784" s="67">
        <v>83272.604033999902</v>
      </c>
      <c r="G5784" s="66" t="s">
        <v>36</v>
      </c>
      <c r="H5784" s="68">
        <v>4.9844290132981698E-11</v>
      </c>
      <c r="I5784" s="87">
        <v>4.1506638355996003E-6</v>
      </c>
      <c r="J5784" s="69" t="str">
        <f>_xlfn.XLOOKUP(SimpleBB[[#This Row],[customer_code]],'Input  - indicative charges'!$B$13:$B$69,'Input  - indicative charges'!$E$13:$E$69)</f>
        <v>Upper South Island distributor</v>
      </c>
      <c r="K5784" s="70">
        <f t="shared" si="90"/>
        <v>3.8370958755290174E-6</v>
      </c>
    </row>
    <row r="5785" spans="1:11" x14ac:dyDescent="0.25">
      <c r="A5785" s="65">
        <v>44348</v>
      </c>
      <c r="B5785" s="66" t="s">
        <v>144</v>
      </c>
      <c r="C5785" s="66" t="s">
        <v>137</v>
      </c>
      <c r="D5785" s="67">
        <v>278131.61</v>
      </c>
      <c r="E5785" s="66">
        <v>0.2994</v>
      </c>
      <c r="F5785" s="67">
        <v>83272.604033999902</v>
      </c>
      <c r="G5785" s="66" t="s">
        <v>38</v>
      </c>
      <c r="H5785" s="68">
        <v>1.2528078788276399E-4</v>
      </c>
      <c r="I5785" s="87">
        <v>10.432457442429</v>
      </c>
      <c r="J5785" s="69" t="str">
        <f>_xlfn.XLOOKUP(SimpleBB[[#This Row],[customer_code]],'Input  - indicative charges'!$B$13:$B$69,'Input  - indicative charges'!$E$13:$E$69)</f>
        <v>North Island generation</v>
      </c>
      <c r="K5785" s="70">
        <f t="shared" si="90"/>
        <v>9.6443222119416898</v>
      </c>
    </row>
    <row r="5786" spans="1:11" x14ac:dyDescent="0.25">
      <c r="A5786" s="65">
        <v>44348</v>
      </c>
      <c r="B5786" s="66" t="s">
        <v>144</v>
      </c>
      <c r="C5786" s="66" t="s">
        <v>137</v>
      </c>
      <c r="D5786" s="67">
        <v>278131.61</v>
      </c>
      <c r="E5786" s="66">
        <v>0.2994</v>
      </c>
      <c r="F5786" s="67">
        <v>83272.604033999902</v>
      </c>
      <c r="G5786" s="66" t="s">
        <v>40</v>
      </c>
      <c r="H5786" s="68">
        <v>7.8107836629843301E-7</v>
      </c>
      <c r="I5786" s="87">
        <v>6.5042429516292993E-2</v>
      </c>
      <c r="J5786" s="69" t="str">
        <f>_xlfn.XLOOKUP(SimpleBB[[#This Row],[customer_code]],'Input  - indicative charges'!$B$13:$B$69,'Input  - indicative charges'!$E$13:$E$69)</f>
        <v>North Island generation</v>
      </c>
      <c r="K5786" s="70">
        <f t="shared" si="90"/>
        <v>6.0128704206492661E-2</v>
      </c>
    </row>
    <row r="5787" spans="1:11" x14ac:dyDescent="0.25">
      <c r="A5787" s="65">
        <v>44348</v>
      </c>
      <c r="B5787" s="66" t="s">
        <v>144</v>
      </c>
      <c r="C5787" s="66" t="s">
        <v>137</v>
      </c>
      <c r="D5787" s="67">
        <v>278131.61</v>
      </c>
      <c r="E5787" s="66">
        <v>0.2994</v>
      </c>
      <c r="F5787" s="67">
        <v>83272.604033999902</v>
      </c>
      <c r="G5787" s="66" t="s">
        <v>42</v>
      </c>
      <c r="H5787" s="68">
        <v>4.1390372559288298E-2</v>
      </c>
      <c r="I5787" s="87">
        <v>3446.6841049493501</v>
      </c>
      <c r="J5787" s="69" t="str">
        <f>_xlfn.XLOOKUP(SimpleBB[[#This Row],[customer_code]],'Input  - indicative charges'!$B$13:$B$69,'Input  - indicative charges'!$E$13:$E$69)</f>
        <v>South Island generation</v>
      </c>
      <c r="K5787" s="70">
        <f t="shared" si="90"/>
        <v>3186.2993215498664</v>
      </c>
    </row>
    <row r="5788" spans="1:11" x14ac:dyDescent="0.25">
      <c r="A5788" s="65">
        <v>44348</v>
      </c>
      <c r="B5788" s="66" t="s">
        <v>144</v>
      </c>
      <c r="C5788" s="66" t="s">
        <v>137</v>
      </c>
      <c r="D5788" s="67">
        <v>278131.61</v>
      </c>
      <c r="E5788" s="66">
        <v>0.2994</v>
      </c>
      <c r="F5788" s="67">
        <v>83272.604033999902</v>
      </c>
      <c r="G5788" s="66" t="s">
        <v>44</v>
      </c>
      <c r="H5788" s="68">
        <v>6.5975912052772098E-9</v>
      </c>
      <c r="I5788" s="87">
        <v>5.4939860001525004E-4</v>
      </c>
      <c r="J5788" s="69" t="str">
        <f>_xlfn.XLOOKUP(SimpleBB[[#This Row],[customer_code]],'Input  - indicative charges'!$B$13:$B$69,'Input  - indicative charges'!$E$13:$E$69)</f>
        <v>Major Industrial</v>
      </c>
      <c r="K5788" s="70">
        <f t="shared" si="90"/>
        <v>5.0789348057029508E-4</v>
      </c>
    </row>
    <row r="5789" spans="1:11" x14ac:dyDescent="0.25">
      <c r="A5789" s="65">
        <v>44348</v>
      </c>
      <c r="B5789" s="66" t="s">
        <v>144</v>
      </c>
      <c r="C5789" s="66" t="s">
        <v>137</v>
      </c>
      <c r="D5789" s="67">
        <v>278131.61</v>
      </c>
      <c r="E5789" s="66">
        <v>0.2994</v>
      </c>
      <c r="F5789" s="67">
        <v>83272.604033999902</v>
      </c>
      <c r="G5789" s="66" t="s">
        <v>46</v>
      </c>
      <c r="H5789" s="68">
        <v>6.9819652199315803E-11</v>
      </c>
      <c r="I5789" s="87">
        <v>5.8140642513852204E-6</v>
      </c>
      <c r="J5789" s="69" t="str">
        <f>_xlfn.XLOOKUP(SimpleBB[[#This Row],[customer_code]],'Input  - indicative charges'!$B$13:$B$69,'Input  - indicative charges'!$E$13:$E$69)</f>
        <v>Upper South Island distributor</v>
      </c>
      <c r="K5789" s="70">
        <f t="shared" si="90"/>
        <v>5.3748322780826164E-6</v>
      </c>
    </row>
    <row r="5790" spans="1:11" x14ac:dyDescent="0.25">
      <c r="A5790" s="65">
        <v>44348</v>
      </c>
      <c r="B5790" s="66" t="s">
        <v>144</v>
      </c>
      <c r="C5790" s="66" t="s">
        <v>137</v>
      </c>
      <c r="D5790" s="67">
        <v>278131.61</v>
      </c>
      <c r="E5790" s="66">
        <v>0.2994</v>
      </c>
      <c r="F5790" s="67">
        <v>83272.604033999902</v>
      </c>
      <c r="G5790" s="66" t="s">
        <v>48</v>
      </c>
      <c r="H5790" s="68">
        <v>5.3558551311210102E-2</v>
      </c>
      <c r="I5790" s="87">
        <v>4459.9600359730703</v>
      </c>
      <c r="J5790" s="69" t="str">
        <f>_xlfn.XLOOKUP(SimpleBB[[#This Row],[customer_code]],'Input  - indicative charges'!$B$13:$B$69,'Input  - indicative charges'!$E$13:$E$69)</f>
        <v>North Island generation</v>
      </c>
      <c r="K5790" s="70">
        <f t="shared" si="90"/>
        <v>4123.0258428250545</v>
      </c>
    </row>
    <row r="5791" spans="1:11" x14ac:dyDescent="0.25">
      <c r="A5791" s="65">
        <v>44348</v>
      </c>
      <c r="B5791" s="66" t="s">
        <v>144</v>
      </c>
      <c r="C5791" s="66" t="s">
        <v>137</v>
      </c>
      <c r="D5791" s="67">
        <v>278131.61</v>
      </c>
      <c r="E5791" s="66">
        <v>0.2994</v>
      </c>
      <c r="F5791" s="67">
        <v>83272.604033999902</v>
      </c>
      <c r="G5791" s="66" t="s">
        <v>50</v>
      </c>
      <c r="H5791" s="68">
        <v>1.12801550581968E-2</v>
      </c>
      <c r="I5791" s="87">
        <v>939.32788560334495</v>
      </c>
      <c r="J5791" s="69" t="str">
        <f>_xlfn.XLOOKUP(SimpleBB[[#This Row],[customer_code]],'Input  - indicative charges'!$B$13:$B$69,'Input  - indicative charges'!$E$13:$E$69)</f>
        <v>North Island generation</v>
      </c>
      <c r="K5791" s="70">
        <f t="shared" si="90"/>
        <v>868.36498892166139</v>
      </c>
    </row>
    <row r="5792" spans="1:11" x14ac:dyDescent="0.25">
      <c r="A5792" s="65">
        <v>44348</v>
      </c>
      <c r="B5792" s="66" t="s">
        <v>144</v>
      </c>
      <c r="C5792" s="66" t="s">
        <v>137</v>
      </c>
      <c r="D5792" s="67">
        <v>278131.61</v>
      </c>
      <c r="E5792" s="66">
        <v>0.2994</v>
      </c>
      <c r="F5792" s="67">
        <v>83272.604033999902</v>
      </c>
      <c r="G5792" s="66" t="s">
        <v>52</v>
      </c>
      <c r="H5792" s="68">
        <v>2.2778563153093598E-2</v>
      </c>
      <c r="I5792" s="87">
        <v>1896.83026991102</v>
      </c>
      <c r="J5792" s="69" t="str">
        <f>_xlfn.XLOOKUP(SimpleBB[[#This Row],[customer_code]],'Input  - indicative charges'!$B$13:$B$69,'Input  - indicative charges'!$E$13:$E$69)</f>
        <v>North Island generation</v>
      </c>
      <c r="K5792" s="70">
        <f t="shared" si="90"/>
        <v>1753.5314575054592</v>
      </c>
    </row>
    <row r="5793" spans="1:11" x14ac:dyDescent="0.25">
      <c r="A5793" s="65">
        <v>44348</v>
      </c>
      <c r="B5793" s="66" t="s">
        <v>144</v>
      </c>
      <c r="C5793" s="66" t="s">
        <v>137</v>
      </c>
      <c r="D5793" s="67">
        <v>278131.61</v>
      </c>
      <c r="E5793" s="66">
        <v>0.2994</v>
      </c>
      <c r="F5793" s="67">
        <v>83272.604033999902</v>
      </c>
      <c r="G5793" s="66" t="s">
        <v>54</v>
      </c>
      <c r="H5793" s="68">
        <v>6.42558635924951E-12</v>
      </c>
      <c r="I5793" s="87">
        <v>5.3507530858005597E-7</v>
      </c>
      <c r="J5793" s="69" t="str">
        <f>_xlfn.XLOOKUP(SimpleBB[[#This Row],[customer_code]],'Input  - indicative charges'!$B$13:$B$69,'Input  - indicative charges'!$E$13:$E$69)</f>
        <v>Upper South Island distributor</v>
      </c>
      <c r="K5793" s="70">
        <f t="shared" si="90"/>
        <v>4.9465226310079031E-7</v>
      </c>
    </row>
    <row r="5794" spans="1:11" x14ac:dyDescent="0.25">
      <c r="A5794" s="65">
        <v>44348</v>
      </c>
      <c r="B5794" s="66" t="s">
        <v>144</v>
      </c>
      <c r="C5794" s="66" t="s">
        <v>137</v>
      </c>
      <c r="D5794" s="67">
        <v>278131.61</v>
      </c>
      <c r="E5794" s="66">
        <v>0.2994</v>
      </c>
      <c r="F5794" s="67">
        <v>83272.604033999902</v>
      </c>
      <c r="G5794" s="66" t="s">
        <v>56</v>
      </c>
      <c r="H5794" s="68">
        <v>0.55130308074877499</v>
      </c>
      <c r="I5794" s="87">
        <v>45908.443145917103</v>
      </c>
      <c r="J5794" s="69" t="str">
        <f>_xlfn.XLOOKUP(SimpleBB[[#This Row],[customer_code]],'Input  - indicative charges'!$B$13:$B$69,'Input  - indicative charges'!$E$13:$E$69)</f>
        <v>Upper North Island distributor</v>
      </c>
      <c r="K5794" s="70">
        <f t="shared" si="90"/>
        <v>42440.22277504189</v>
      </c>
    </row>
    <row r="5795" spans="1:11" x14ac:dyDescent="0.25">
      <c r="A5795" s="65">
        <v>44348</v>
      </c>
      <c r="B5795" s="66" t="s">
        <v>144</v>
      </c>
      <c r="C5795" s="66" t="s">
        <v>137</v>
      </c>
      <c r="D5795" s="67">
        <v>278131.61</v>
      </c>
      <c r="E5795" s="66">
        <v>0.2994</v>
      </c>
      <c r="F5795" s="67">
        <v>83272.604033999902</v>
      </c>
      <c r="G5795" s="66" t="s">
        <v>58</v>
      </c>
      <c r="H5795" s="68">
        <v>1.4058851552652501E-2</v>
      </c>
      <c r="I5795" s="87">
        <v>1170.71717851681</v>
      </c>
      <c r="J5795" s="69" t="str">
        <f>_xlfn.XLOOKUP(SimpleBB[[#This Row],[customer_code]],'Input  - indicative charges'!$B$13:$B$69,'Input  - indicative charges'!$E$13:$E$69)</f>
        <v>North Island generation</v>
      </c>
      <c r="K5795" s="70">
        <f t="shared" si="90"/>
        <v>1082.2736398378763</v>
      </c>
    </row>
    <row r="5796" spans="1:11" x14ac:dyDescent="0.25">
      <c r="A5796" s="65">
        <v>44348</v>
      </c>
      <c r="B5796" s="66" t="s">
        <v>144</v>
      </c>
      <c r="C5796" s="66" t="s">
        <v>137</v>
      </c>
      <c r="D5796" s="67">
        <v>278131.61</v>
      </c>
      <c r="E5796" s="66">
        <v>0.2994</v>
      </c>
      <c r="F5796" s="67">
        <v>83272.604033999902</v>
      </c>
      <c r="G5796" s="66" t="s">
        <v>60</v>
      </c>
      <c r="H5796" s="68">
        <v>1.7297039765585901E-10</v>
      </c>
      <c r="I5796" s="87">
        <v>1.44036954335998E-5</v>
      </c>
      <c r="J5796" s="69" t="str">
        <f>_xlfn.XLOOKUP(SimpleBB[[#This Row],[customer_code]],'Input  - indicative charges'!$B$13:$B$69,'Input  - indicative charges'!$E$13:$E$69)</f>
        <v>Major Industrial</v>
      </c>
      <c r="K5796" s="70">
        <f t="shared" si="90"/>
        <v>1.3315547230448722E-5</v>
      </c>
    </row>
    <row r="5797" spans="1:11" x14ac:dyDescent="0.25">
      <c r="A5797" s="65">
        <v>44348</v>
      </c>
      <c r="B5797" s="66" t="s">
        <v>144</v>
      </c>
      <c r="C5797" s="66" t="s">
        <v>137</v>
      </c>
      <c r="D5797" s="67">
        <v>278131.61</v>
      </c>
      <c r="E5797" s="66">
        <v>0.2994</v>
      </c>
      <c r="F5797" s="67">
        <v>83272.604033999902</v>
      </c>
      <c r="G5797" s="66" t="s">
        <v>62</v>
      </c>
      <c r="H5797" s="68">
        <v>2.6535175627348702E-6</v>
      </c>
      <c r="I5797" s="87">
        <v>0.22096531729888499</v>
      </c>
      <c r="J5797" s="69" t="str">
        <f>_xlfn.XLOOKUP(SimpleBB[[#This Row],[customer_code]],'Input  - indicative charges'!$B$13:$B$69,'Input  - indicative charges'!$E$13:$E$69)</f>
        <v>Major Industrial</v>
      </c>
      <c r="K5797" s="70">
        <f t="shared" si="90"/>
        <v>0.2042721697600525</v>
      </c>
    </row>
    <row r="5798" spans="1:11" x14ac:dyDescent="0.25">
      <c r="A5798" s="65">
        <v>44348</v>
      </c>
      <c r="B5798" s="66" t="s">
        <v>144</v>
      </c>
      <c r="C5798" s="66" t="s">
        <v>137</v>
      </c>
      <c r="D5798" s="67">
        <v>278131.61</v>
      </c>
      <c r="E5798" s="66">
        <v>0.2994</v>
      </c>
      <c r="F5798" s="67">
        <v>83272.604033999902</v>
      </c>
      <c r="G5798" s="66" t="s">
        <v>64</v>
      </c>
      <c r="H5798" s="68">
        <v>7.0204199619966997E-9</v>
      </c>
      <c r="I5798" s="87">
        <v>5.8460865164774002E-4</v>
      </c>
      <c r="J5798" s="69" t="str">
        <f>_xlfn.XLOOKUP(SimpleBB[[#This Row],[customer_code]],'Input  - indicative charges'!$B$13:$B$69,'Input  - indicative charges'!$E$13:$E$69)</f>
        <v>Major Industrial</v>
      </c>
      <c r="K5798" s="70">
        <f t="shared" si="90"/>
        <v>5.4044353744009551E-4</v>
      </c>
    </row>
    <row r="5799" spans="1:11" x14ac:dyDescent="0.25">
      <c r="A5799" s="65">
        <v>44348</v>
      </c>
      <c r="B5799" s="66" t="s">
        <v>144</v>
      </c>
      <c r="C5799" s="66" t="s">
        <v>137</v>
      </c>
      <c r="D5799" s="67">
        <v>278131.61</v>
      </c>
      <c r="E5799" s="66">
        <v>0.2994</v>
      </c>
      <c r="F5799" s="67">
        <v>83272.604033999902</v>
      </c>
      <c r="G5799" s="66" t="s">
        <v>66</v>
      </c>
      <c r="H5799" s="68">
        <v>3.7724043974993402E-10</v>
      </c>
      <c r="I5799" s="87">
        <v>3.14137937649083E-5</v>
      </c>
      <c r="J5799" s="69" t="str">
        <f>_xlfn.XLOOKUP(SimpleBB[[#This Row],[customer_code]],'Input  - indicative charges'!$B$13:$B$69,'Input  - indicative charges'!$E$13:$E$69)</f>
        <v>Upper South Island distributor</v>
      </c>
      <c r="K5799" s="70">
        <f t="shared" si="90"/>
        <v>2.9040592845947989E-5</v>
      </c>
    </row>
    <row r="5800" spans="1:11" x14ac:dyDescent="0.25">
      <c r="A5800" s="65">
        <v>44348</v>
      </c>
      <c r="B5800" s="66" t="s">
        <v>144</v>
      </c>
      <c r="C5800" s="66" t="s">
        <v>137</v>
      </c>
      <c r="D5800" s="67">
        <v>278131.61</v>
      </c>
      <c r="E5800" s="66">
        <v>0.2994</v>
      </c>
      <c r="F5800" s="67">
        <v>83272.604033999902</v>
      </c>
      <c r="G5800" s="66" t="s">
        <v>68</v>
      </c>
      <c r="H5800" s="68">
        <v>2.25331590919541E-10</v>
      </c>
      <c r="I5800" s="87">
        <v>1.8763948346994199E-5</v>
      </c>
      <c r="J5800" s="69" t="str">
        <f>_xlfn.XLOOKUP(SimpleBB[[#This Row],[customer_code]],'Input  - indicative charges'!$B$13:$B$69,'Input  - indicative charges'!$E$13:$E$69)</f>
        <v>Major Industrial</v>
      </c>
      <c r="K5800" s="70">
        <f t="shared" si="90"/>
        <v>1.7346398470858109E-5</v>
      </c>
    </row>
    <row r="5801" spans="1:11" x14ac:dyDescent="0.25">
      <c r="A5801" s="65">
        <v>44348</v>
      </c>
      <c r="B5801" s="66" t="s">
        <v>144</v>
      </c>
      <c r="C5801" s="66" t="s">
        <v>137</v>
      </c>
      <c r="D5801" s="67">
        <v>278131.61</v>
      </c>
      <c r="E5801" s="66">
        <v>0.2994</v>
      </c>
      <c r="F5801" s="67">
        <v>83272.604033999902</v>
      </c>
      <c r="G5801" s="66" t="s">
        <v>70</v>
      </c>
      <c r="H5801" s="68">
        <v>1.1984114018414099E-4</v>
      </c>
      <c r="I5801" s="87">
        <v>9.9794838135371098</v>
      </c>
      <c r="J5801" s="69" t="str">
        <f>_xlfn.XLOOKUP(SimpleBB[[#This Row],[customer_code]],'Input  - indicative charges'!$B$13:$B$69,'Input  - indicative charges'!$E$13:$E$69)</f>
        <v>Lower North Island distributor</v>
      </c>
      <c r="K5801" s="70">
        <f t="shared" si="90"/>
        <v>9.2255691372558903</v>
      </c>
    </row>
    <row r="5802" spans="1:11" x14ac:dyDescent="0.25">
      <c r="A5802" s="65">
        <v>44348</v>
      </c>
      <c r="B5802" s="66" t="s">
        <v>144</v>
      </c>
      <c r="C5802" s="66" t="s">
        <v>137</v>
      </c>
      <c r="D5802" s="67">
        <v>278131.61</v>
      </c>
      <c r="E5802" s="66">
        <v>0.2994</v>
      </c>
      <c r="F5802" s="67">
        <v>83272.604033999902</v>
      </c>
      <c r="G5802" s="66" t="s">
        <v>72</v>
      </c>
      <c r="H5802" s="68">
        <v>5.7262701771701299E-5</v>
      </c>
      <c r="I5802" s="87">
        <v>4.7684142905519096</v>
      </c>
      <c r="J5802" s="69" t="str">
        <f>_xlfn.XLOOKUP(SimpleBB[[#This Row],[customer_code]],'Input  - indicative charges'!$B$13:$B$69,'Input  - indicative charges'!$E$13:$E$69)</f>
        <v>Lower South Island distributor</v>
      </c>
      <c r="K5802" s="70">
        <f t="shared" si="90"/>
        <v>4.4081774703508874</v>
      </c>
    </row>
    <row r="5803" spans="1:11" x14ac:dyDescent="0.25">
      <c r="A5803" s="65">
        <v>44348</v>
      </c>
      <c r="B5803" s="66" t="s">
        <v>144</v>
      </c>
      <c r="C5803" s="66" t="s">
        <v>137</v>
      </c>
      <c r="D5803" s="67">
        <v>278131.61</v>
      </c>
      <c r="E5803" s="66">
        <v>0.2994</v>
      </c>
      <c r="F5803" s="67">
        <v>83272.604033999902</v>
      </c>
      <c r="G5803" s="66" t="s">
        <v>74</v>
      </c>
      <c r="H5803" s="68">
        <v>4.7520648326507997E-13</v>
      </c>
      <c r="I5803" s="87">
        <v>3.9571681315322698E-8</v>
      </c>
      <c r="J5803" s="69" t="str">
        <f>_xlfn.XLOOKUP(SimpleBB[[#This Row],[customer_code]],'Input  - indicative charges'!$B$13:$B$69,'Input  - indicative charges'!$E$13:$E$69)</f>
        <v>Major Industrial</v>
      </c>
      <c r="K5803" s="70">
        <f t="shared" si="90"/>
        <v>3.658218086959064E-8</v>
      </c>
    </row>
    <row r="5804" spans="1:11" x14ac:dyDescent="0.25">
      <c r="A5804" s="65">
        <v>44348</v>
      </c>
      <c r="B5804" s="66" t="s">
        <v>144</v>
      </c>
      <c r="C5804" s="66" t="s">
        <v>137</v>
      </c>
      <c r="D5804" s="67">
        <v>278131.61</v>
      </c>
      <c r="E5804" s="66">
        <v>0.2994</v>
      </c>
      <c r="F5804" s="67">
        <v>83272.604033999902</v>
      </c>
      <c r="G5804" s="66" t="s">
        <v>76</v>
      </c>
      <c r="H5804" s="68">
        <v>1.1150891042897899E-8</v>
      </c>
      <c r="I5804" s="87">
        <v>9.2856373444151995E-4</v>
      </c>
      <c r="J5804" s="69" t="str">
        <f>_xlfn.XLOOKUP(SimpleBB[[#This Row],[customer_code]],'Input  - indicative charges'!$B$13:$B$69,'Input  - indicative charges'!$E$13:$E$69)</f>
        <v>Lower North Island distributor</v>
      </c>
      <c r="K5804" s="70">
        <f t="shared" si="90"/>
        <v>8.5841403127667943E-4</v>
      </c>
    </row>
    <row r="5805" spans="1:11" x14ac:dyDescent="0.25">
      <c r="A5805" s="65">
        <v>44348</v>
      </c>
      <c r="B5805" s="66" t="s">
        <v>144</v>
      </c>
      <c r="C5805" s="66" t="s">
        <v>137</v>
      </c>
      <c r="D5805" s="67">
        <v>278131.61</v>
      </c>
      <c r="E5805" s="66">
        <v>0.2994</v>
      </c>
      <c r="F5805" s="67">
        <v>83272.604033999902</v>
      </c>
      <c r="G5805" s="66" t="s">
        <v>78</v>
      </c>
      <c r="H5805" s="68">
        <v>1.9006456981770402E-5</v>
      </c>
      <c r="I5805" s="87">
        <v>1.5827171663322199</v>
      </c>
      <c r="J5805" s="69" t="str">
        <f>_xlfn.XLOOKUP(SimpleBB[[#This Row],[customer_code]],'Input  - indicative charges'!$B$13:$B$69,'Input  - indicative charges'!$E$13:$E$69)</f>
        <v>North Island generation</v>
      </c>
      <c r="K5805" s="70">
        <f t="shared" si="90"/>
        <v>1.4631484869901612</v>
      </c>
    </row>
    <row r="5806" spans="1:11" x14ac:dyDescent="0.25">
      <c r="A5806" s="65">
        <v>44348</v>
      </c>
      <c r="B5806" s="66" t="s">
        <v>144</v>
      </c>
      <c r="C5806" s="66" t="s">
        <v>137</v>
      </c>
      <c r="D5806" s="67">
        <v>278131.61</v>
      </c>
      <c r="E5806" s="66">
        <v>0.2994</v>
      </c>
      <c r="F5806" s="67">
        <v>83272.604033999902</v>
      </c>
      <c r="G5806" s="66" t="s">
        <v>80</v>
      </c>
      <c r="H5806" s="68">
        <v>1.5387873381809199E-13</v>
      </c>
      <c r="I5806" s="87">
        <v>1.28138828704873E-8</v>
      </c>
      <c r="J5806" s="69" t="str">
        <f>_xlfn.XLOOKUP(SimpleBB[[#This Row],[customer_code]],'Input  - indicative charges'!$B$13:$B$69,'Input  - indicative charges'!$E$13:$E$69)</f>
        <v>Major Industrial</v>
      </c>
      <c r="K5806" s="70">
        <f t="shared" si="90"/>
        <v>1.1845839378788423E-8</v>
      </c>
    </row>
    <row r="5807" spans="1:11" x14ac:dyDescent="0.25">
      <c r="A5807" s="65">
        <v>44348</v>
      </c>
      <c r="B5807" s="66" t="s">
        <v>144</v>
      </c>
      <c r="C5807" s="66" t="s">
        <v>137</v>
      </c>
      <c r="D5807" s="67">
        <v>278131.61</v>
      </c>
      <c r="E5807" s="66">
        <v>0.2994</v>
      </c>
      <c r="F5807" s="67">
        <v>83272.604033999902</v>
      </c>
      <c r="G5807" s="66" t="s">
        <v>82</v>
      </c>
      <c r="H5807" s="68">
        <v>8.1888577595004705E-4</v>
      </c>
      <c r="I5807" s="87">
        <v>68.190750969763101</v>
      </c>
      <c r="J5807" s="69" t="str">
        <f>_xlfn.XLOOKUP(SimpleBB[[#This Row],[customer_code]],'Input  - indicative charges'!$B$13:$B$69,'Input  - indicative charges'!$E$13:$E$69)</f>
        <v>Major Industrial</v>
      </c>
      <c r="K5807" s="70">
        <f t="shared" si="90"/>
        <v>63.039181118724834</v>
      </c>
    </row>
    <row r="5808" spans="1:11" x14ac:dyDescent="0.25">
      <c r="A5808" s="65">
        <v>44348</v>
      </c>
      <c r="B5808" s="66" t="s">
        <v>144</v>
      </c>
      <c r="C5808" s="66" t="s">
        <v>137</v>
      </c>
      <c r="D5808" s="67">
        <v>278131.61</v>
      </c>
      <c r="E5808" s="66">
        <v>0.2994</v>
      </c>
      <c r="F5808" s="67">
        <v>83272.604033999902</v>
      </c>
      <c r="G5808" s="66" t="s">
        <v>84</v>
      </c>
      <c r="H5808" s="68">
        <v>1.5318153393421E-15</v>
      </c>
      <c r="I5808" s="87">
        <v>1.27558252206242E-10</v>
      </c>
      <c r="J5808" s="69" t="str">
        <f>_xlfn.XLOOKUP(SimpleBB[[#This Row],[customer_code]],'Input  - indicative charges'!$B$13:$B$69,'Input  - indicative charges'!$E$13:$E$69)</f>
        <v>Major Industrial</v>
      </c>
      <c r="K5808" s="70">
        <f t="shared" si="90"/>
        <v>1.1792167778857366E-10</v>
      </c>
    </row>
    <row r="5809" spans="1:11" x14ac:dyDescent="0.25">
      <c r="A5809" s="65">
        <v>44348</v>
      </c>
      <c r="B5809" s="66" t="s">
        <v>144</v>
      </c>
      <c r="C5809" s="66" t="s">
        <v>137</v>
      </c>
      <c r="D5809" s="67">
        <v>278131.61</v>
      </c>
      <c r="E5809" s="66">
        <v>0.2994</v>
      </c>
      <c r="F5809" s="67">
        <v>83272.604033999902</v>
      </c>
      <c r="G5809" s="66" t="s">
        <v>86</v>
      </c>
      <c r="H5809" s="68">
        <v>8.5482652822445698E-5</v>
      </c>
      <c r="I5809" s="87">
        <v>7.1183631002594199</v>
      </c>
      <c r="J5809" s="69" t="str">
        <f>_xlfn.XLOOKUP(SimpleBB[[#This Row],[customer_code]],'Input  - indicative charges'!$B$13:$B$69,'Input  - indicative charges'!$E$13:$E$69)</f>
        <v>North Island generation</v>
      </c>
      <c r="K5809" s="70">
        <f t="shared" si="90"/>
        <v>6.5805959659408648</v>
      </c>
    </row>
    <row r="5810" spans="1:11" x14ac:dyDescent="0.25">
      <c r="A5810" s="65">
        <v>44348</v>
      </c>
      <c r="B5810" s="66" t="s">
        <v>144</v>
      </c>
      <c r="C5810" s="66" t="s">
        <v>137</v>
      </c>
      <c r="D5810" s="67">
        <v>278131.61</v>
      </c>
      <c r="E5810" s="66">
        <v>0.2994</v>
      </c>
      <c r="F5810" s="67">
        <v>83272.604033999902</v>
      </c>
      <c r="G5810" s="66" t="s">
        <v>88</v>
      </c>
      <c r="H5810" s="68">
        <v>8.1806529926562403E-3</v>
      </c>
      <c r="I5810" s="87">
        <v>681.22427739702005</v>
      </c>
      <c r="J5810" s="69" t="str">
        <f>_xlfn.XLOOKUP(SimpleBB[[#This Row],[customer_code]],'Input  - indicative charges'!$B$13:$B$69,'Input  - indicative charges'!$E$13:$E$69)</f>
        <v>North Island generation</v>
      </c>
      <c r="K5810" s="70">
        <f t="shared" si="90"/>
        <v>629.76019466841171</v>
      </c>
    </row>
    <row r="5811" spans="1:11" x14ac:dyDescent="0.25">
      <c r="A5811" s="65">
        <v>44348</v>
      </c>
      <c r="B5811" s="66" t="s">
        <v>144</v>
      </c>
      <c r="C5811" s="66" t="s">
        <v>137</v>
      </c>
      <c r="D5811" s="67">
        <v>278131.61</v>
      </c>
      <c r="E5811" s="66">
        <v>0.2994</v>
      </c>
      <c r="F5811" s="67">
        <v>83272.604033999902</v>
      </c>
      <c r="G5811" s="66" t="s">
        <v>90</v>
      </c>
      <c r="H5811" s="68">
        <v>7.8226592602501099E-11</v>
      </c>
      <c r="I5811" s="87">
        <v>6.5141320707171096E-6</v>
      </c>
      <c r="J5811" s="69" t="str">
        <f>_xlfn.XLOOKUP(SimpleBB[[#This Row],[customer_code]],'Input  - indicative charges'!$B$13:$B$69,'Input  - indicative charges'!$E$13:$E$69)</f>
        <v>Upper South Island distributor</v>
      </c>
      <c r="K5811" s="70">
        <f t="shared" si="90"/>
        <v>6.0220124517959463E-6</v>
      </c>
    </row>
    <row r="5812" spans="1:11" x14ac:dyDescent="0.25">
      <c r="A5812" s="65">
        <v>44348</v>
      </c>
      <c r="B5812" s="66" t="s">
        <v>144</v>
      </c>
      <c r="C5812" s="66" t="s">
        <v>137</v>
      </c>
      <c r="D5812" s="67">
        <v>278131.61</v>
      </c>
      <c r="E5812" s="66">
        <v>0.2994</v>
      </c>
      <c r="F5812" s="67">
        <v>83272.604033999902</v>
      </c>
      <c r="G5812" s="66" t="s">
        <v>92</v>
      </c>
      <c r="H5812" s="68">
        <v>6.6346077516604902E-5</v>
      </c>
      <c r="I5812" s="87">
        <v>5.5248106422493004</v>
      </c>
      <c r="J5812" s="69" t="str">
        <f>_xlfn.XLOOKUP(SimpleBB[[#This Row],[customer_code]],'Input  - indicative charges'!$B$13:$B$69,'Input  - indicative charges'!$E$13:$E$69)</f>
        <v>North Island generation</v>
      </c>
      <c r="K5812" s="70">
        <f t="shared" si="90"/>
        <v>5.1074307552038105</v>
      </c>
    </row>
    <row r="5813" spans="1:11" x14ac:dyDescent="0.25">
      <c r="A5813" s="65">
        <v>44348</v>
      </c>
      <c r="B5813" s="66" t="s">
        <v>144</v>
      </c>
      <c r="C5813" s="66" t="s">
        <v>137</v>
      </c>
      <c r="D5813" s="67">
        <v>278131.61</v>
      </c>
      <c r="E5813" s="66">
        <v>0.2994</v>
      </c>
      <c r="F5813" s="67">
        <v>83272.604033999902</v>
      </c>
      <c r="G5813" s="66" t="s">
        <v>94</v>
      </c>
      <c r="H5813" s="68">
        <v>3.5139480809344003E-4</v>
      </c>
      <c r="I5813" s="87">
        <v>29.2615607139684</v>
      </c>
      <c r="J5813" s="69" t="str">
        <f>_xlfn.XLOOKUP(SimpleBB[[#This Row],[customer_code]],'Input  - indicative charges'!$B$13:$B$69,'Input  - indicative charges'!$E$13:$E$69)</f>
        <v>North Island generation</v>
      </c>
      <c r="K5813" s="70">
        <f t="shared" si="90"/>
        <v>27.050953383433981</v>
      </c>
    </row>
    <row r="5814" spans="1:11" x14ac:dyDescent="0.25">
      <c r="A5814" s="65">
        <v>44348</v>
      </c>
      <c r="B5814" s="66" t="s">
        <v>144</v>
      </c>
      <c r="C5814" s="66" t="s">
        <v>137</v>
      </c>
      <c r="D5814" s="67">
        <v>278131.61</v>
      </c>
      <c r="E5814" s="66">
        <v>0.2994</v>
      </c>
      <c r="F5814" s="67">
        <v>83272.604033999902</v>
      </c>
      <c r="G5814" s="66" t="s">
        <v>96</v>
      </c>
      <c r="H5814" s="68">
        <v>7.5302060562983497E-2</v>
      </c>
      <c r="I5814" s="87">
        <v>6270.5986722056095</v>
      </c>
      <c r="J5814" s="69" t="str">
        <f>_xlfn.XLOOKUP(SimpleBB[[#This Row],[customer_code]],'Input  - indicative charges'!$B$13:$B$69,'Input  - indicative charges'!$E$13:$E$69)</f>
        <v>Upper North Island distributor</v>
      </c>
      <c r="K5814" s="70">
        <f t="shared" si="90"/>
        <v>5796.8771394713694</v>
      </c>
    </row>
    <row r="5815" spans="1:11" x14ac:dyDescent="0.25">
      <c r="A5815" s="65">
        <v>44348</v>
      </c>
      <c r="B5815" s="66" t="s">
        <v>144</v>
      </c>
      <c r="C5815" s="66" t="s">
        <v>137</v>
      </c>
      <c r="D5815" s="67">
        <v>278131.61</v>
      </c>
      <c r="E5815" s="66">
        <v>0.2994</v>
      </c>
      <c r="F5815" s="67">
        <v>83272.604033999902</v>
      </c>
      <c r="G5815" s="66" t="s">
        <v>98</v>
      </c>
      <c r="H5815" s="68">
        <v>6.1646222343374099E-6</v>
      </c>
      <c r="I5815" s="87">
        <v>0.51334414633917103</v>
      </c>
      <c r="J5815" s="69" t="str">
        <f>_xlfn.XLOOKUP(SimpleBB[[#This Row],[customer_code]],'Input  - indicative charges'!$B$13:$B$69,'Input  - indicative charges'!$E$13:$E$69)</f>
        <v>Major Industrial</v>
      </c>
      <c r="K5815" s="70">
        <f t="shared" si="90"/>
        <v>0.47456281324224592</v>
      </c>
    </row>
    <row r="5816" spans="1:11" x14ac:dyDescent="0.25">
      <c r="A5816" s="65">
        <v>44348</v>
      </c>
      <c r="B5816" s="66" t="s">
        <v>144</v>
      </c>
      <c r="C5816" s="66" t="s">
        <v>137</v>
      </c>
      <c r="D5816" s="67">
        <v>278131.61</v>
      </c>
      <c r="E5816" s="66">
        <v>0.2994</v>
      </c>
      <c r="F5816" s="67">
        <v>83272.604033999902</v>
      </c>
      <c r="G5816" s="66" t="s">
        <v>100</v>
      </c>
      <c r="H5816" s="68">
        <v>3.1575120709586001E-4</v>
      </c>
      <c r="I5816" s="87">
        <v>26.293425241750999</v>
      </c>
      <c r="J5816" s="69" t="str">
        <f>_xlfn.XLOOKUP(SimpleBB[[#This Row],[customer_code]],'Input  - indicative charges'!$B$13:$B$69,'Input  - indicative charges'!$E$13:$E$69)</f>
        <v>North Island generation</v>
      </c>
      <c r="K5816" s="70">
        <f t="shared" si="90"/>
        <v>24.307050039401418</v>
      </c>
    </row>
    <row r="5817" spans="1:11" x14ac:dyDescent="0.25">
      <c r="A5817" s="65">
        <v>44348</v>
      </c>
      <c r="B5817" s="66" t="s">
        <v>144</v>
      </c>
      <c r="C5817" s="66" t="s">
        <v>137</v>
      </c>
      <c r="D5817" s="67">
        <v>278131.61</v>
      </c>
      <c r="E5817" s="66">
        <v>0.2994</v>
      </c>
      <c r="F5817" s="67">
        <v>83272.604033999902</v>
      </c>
      <c r="G5817" s="66" t="s">
        <v>102</v>
      </c>
      <c r="H5817" s="68">
        <v>1.9726585084009199E-3</v>
      </c>
      <c r="I5817" s="87">
        <v>164.26841086437099</v>
      </c>
      <c r="J5817" s="69" t="str">
        <f>_xlfn.XLOOKUP(SimpleBB[[#This Row],[customer_code]],'Input  - indicative charges'!$B$13:$B$69,'Input  - indicative charges'!$E$13:$E$69)</f>
        <v>Lower North Island distributor</v>
      </c>
      <c r="K5817" s="70">
        <f t="shared" si="90"/>
        <v>151.85851390837328</v>
      </c>
    </row>
    <row r="5818" spans="1:11" x14ac:dyDescent="0.25">
      <c r="A5818" s="65">
        <v>44348</v>
      </c>
      <c r="B5818" s="66" t="s">
        <v>144</v>
      </c>
      <c r="C5818" s="66" t="s">
        <v>137</v>
      </c>
      <c r="D5818" s="67">
        <v>278131.61</v>
      </c>
      <c r="E5818" s="66">
        <v>0.2994</v>
      </c>
      <c r="F5818" s="67">
        <v>83272.604033999902</v>
      </c>
      <c r="G5818" s="66" t="s">
        <v>104</v>
      </c>
      <c r="H5818" s="68">
        <v>4.13073344727181E-3</v>
      </c>
      <c r="I5818" s="87">
        <v>343.97693072466501</v>
      </c>
      <c r="J5818" s="69" t="str">
        <f>_xlfn.XLOOKUP(SimpleBB[[#This Row],[customer_code]],'Input  - indicative charges'!$B$13:$B$69,'Input  - indicative charges'!$E$13:$E$69)</f>
        <v>Lower North Island distributor</v>
      </c>
      <c r="K5818" s="70">
        <f t="shared" si="90"/>
        <v>317.99069123362892</v>
      </c>
    </row>
    <row r="5819" spans="1:11" x14ac:dyDescent="0.25">
      <c r="A5819" s="65">
        <v>44348</v>
      </c>
      <c r="B5819" s="66" t="s">
        <v>144</v>
      </c>
      <c r="C5819" s="66" t="s">
        <v>137</v>
      </c>
      <c r="D5819" s="67">
        <v>278131.61</v>
      </c>
      <c r="E5819" s="66">
        <v>0.2994</v>
      </c>
      <c r="F5819" s="67">
        <v>83272.604033999902</v>
      </c>
      <c r="G5819" s="66" t="s">
        <v>106</v>
      </c>
      <c r="H5819" s="68">
        <v>1.4300325938410999E-3</v>
      </c>
      <c r="I5819" s="87">
        <v>119.082537942643</v>
      </c>
      <c r="J5819" s="69" t="str">
        <f>_xlfn.XLOOKUP(SimpleBB[[#This Row],[customer_code]],'Input  - indicative charges'!$B$13:$B$69,'Input  - indicative charges'!$E$13:$E$69)</f>
        <v>Upper North Island distributor</v>
      </c>
      <c r="K5819" s="70">
        <f t="shared" si="90"/>
        <v>110.08627373487002</v>
      </c>
    </row>
    <row r="5820" spans="1:11" x14ac:dyDescent="0.25">
      <c r="A5820" s="65">
        <v>44348</v>
      </c>
      <c r="B5820" s="66" t="s">
        <v>144</v>
      </c>
      <c r="C5820" s="66" t="s">
        <v>137</v>
      </c>
      <c r="D5820" s="67">
        <v>278131.61</v>
      </c>
      <c r="E5820" s="66">
        <v>0.2994</v>
      </c>
      <c r="F5820" s="67">
        <v>83272.604033999902</v>
      </c>
      <c r="G5820" s="66" t="s">
        <v>108</v>
      </c>
      <c r="H5820" s="68">
        <v>5.2412816518957396E-6</v>
      </c>
      <c r="I5820" s="87">
        <v>0.43645517162898301</v>
      </c>
      <c r="J5820" s="69" t="str">
        <f>_xlfn.XLOOKUP(SimpleBB[[#This Row],[customer_code]],'Input  - indicative charges'!$B$13:$B$69,'Input  - indicative charges'!$E$13:$E$69)</f>
        <v>Lower North Island distributor</v>
      </c>
      <c r="K5820" s="70">
        <f t="shared" si="90"/>
        <v>0.40348252839631654</v>
      </c>
    </row>
    <row r="5821" spans="1:11" x14ac:dyDescent="0.25">
      <c r="A5821" s="65">
        <v>44348</v>
      </c>
      <c r="B5821" s="66" t="s">
        <v>144</v>
      </c>
      <c r="C5821" s="66" t="s">
        <v>137</v>
      </c>
      <c r="D5821" s="67">
        <v>278131.61</v>
      </c>
      <c r="E5821" s="66">
        <v>0.2994</v>
      </c>
      <c r="F5821" s="67">
        <v>83272.604033999902</v>
      </c>
      <c r="G5821" s="66" t="s">
        <v>110</v>
      </c>
      <c r="H5821" s="68">
        <v>4.0926844888545402E-11</v>
      </c>
      <c r="I5821" s="87">
        <v>3.40808494876477E-6</v>
      </c>
      <c r="J5821" s="69" t="str">
        <f>_xlfn.XLOOKUP(SimpleBB[[#This Row],[customer_code]],'Input  - indicative charges'!$B$13:$B$69,'Input  - indicative charges'!$E$13:$E$69)</f>
        <v>Lower South Island distributor</v>
      </c>
      <c r="K5821" s="70">
        <f t="shared" si="90"/>
        <v>3.1506161949799795E-6</v>
      </c>
    </row>
    <row r="5822" spans="1:11" x14ac:dyDescent="0.25">
      <c r="A5822" s="65">
        <v>44348</v>
      </c>
      <c r="B5822" s="66" t="s">
        <v>144</v>
      </c>
      <c r="C5822" s="66" t="s">
        <v>137</v>
      </c>
      <c r="D5822" s="67">
        <v>278131.61</v>
      </c>
      <c r="E5822" s="66">
        <v>0.2994</v>
      </c>
      <c r="F5822" s="67">
        <v>83272.604033999902</v>
      </c>
      <c r="G5822" s="66" t="s">
        <v>112</v>
      </c>
      <c r="H5822" s="68">
        <v>6.7579307330638497E-3</v>
      </c>
      <c r="I5822" s="87">
        <v>562.75049002362505</v>
      </c>
      <c r="J5822" s="69" t="str">
        <f>_xlfn.XLOOKUP(SimpleBB[[#This Row],[customer_code]],'Input  - indicative charges'!$B$13:$B$69,'Input  - indicative charges'!$E$13:$E$69)</f>
        <v>North Island generation</v>
      </c>
      <c r="K5822" s="70">
        <f t="shared" si="90"/>
        <v>520.23668255216603</v>
      </c>
    </row>
    <row r="5823" spans="1:11" x14ac:dyDescent="0.25">
      <c r="A5823" s="65">
        <v>44348</v>
      </c>
      <c r="B5823" s="66" t="s">
        <v>144</v>
      </c>
      <c r="C5823" s="66" t="s">
        <v>137</v>
      </c>
      <c r="D5823" s="67">
        <v>278131.61</v>
      </c>
      <c r="E5823" s="66">
        <v>0.2994</v>
      </c>
      <c r="F5823" s="67">
        <v>83272.604033999902</v>
      </c>
      <c r="G5823" s="66" t="s">
        <v>114</v>
      </c>
      <c r="H5823" s="68">
        <v>1.62630370127469E-3</v>
      </c>
      <c r="I5823" s="87">
        <v>135.42654415527599</v>
      </c>
      <c r="J5823" s="69" t="str">
        <f>_xlfn.XLOOKUP(SimpleBB[[#This Row],[customer_code]],'Input  - indicative charges'!$B$13:$B$69,'Input  - indicative charges'!$E$13:$E$69)</f>
        <v>Lower North Island distributor</v>
      </c>
      <c r="K5823" s="70">
        <f t="shared" si="90"/>
        <v>125.19554813339649</v>
      </c>
    </row>
    <row r="5824" spans="1:11" x14ac:dyDescent="0.25">
      <c r="A5824" s="65">
        <v>44348</v>
      </c>
      <c r="B5824" s="66" t="s">
        <v>144</v>
      </c>
      <c r="C5824" s="66" t="s">
        <v>137</v>
      </c>
      <c r="D5824" s="67">
        <v>278131.61</v>
      </c>
      <c r="E5824" s="66">
        <v>0.2994</v>
      </c>
      <c r="F5824" s="67">
        <v>83272.604033999902</v>
      </c>
      <c r="G5824" s="66" t="s">
        <v>116</v>
      </c>
      <c r="H5824" s="68">
        <v>8.8622234038926406E-11</v>
      </c>
      <c r="I5824" s="87">
        <v>7.3798042037319899E-6</v>
      </c>
      <c r="J5824" s="69" t="str">
        <f>_xlfn.XLOOKUP(SimpleBB[[#This Row],[customer_code]],'Input  - indicative charges'!$B$13:$B$69,'Input  - indicative charges'!$E$13:$E$69)</f>
        <v>Major Industrial</v>
      </c>
      <c r="K5824" s="70">
        <f t="shared" si="90"/>
        <v>6.8222861195072127E-6</v>
      </c>
    </row>
    <row r="5825" spans="1:11" x14ac:dyDescent="0.25">
      <c r="A5825" s="65">
        <v>44348</v>
      </c>
      <c r="B5825" s="66" t="s">
        <v>144</v>
      </c>
      <c r="C5825" s="66" t="s">
        <v>137</v>
      </c>
      <c r="D5825" s="67">
        <v>278131.61</v>
      </c>
      <c r="E5825" s="66">
        <v>0.2994</v>
      </c>
      <c r="F5825" s="67">
        <v>83272.604033999902</v>
      </c>
      <c r="G5825" s="66" t="s">
        <v>118</v>
      </c>
      <c r="H5825" s="68">
        <v>1.4439348945225701E-11</v>
      </c>
      <c r="I5825" s="87">
        <v>1.2024021872245299E-6</v>
      </c>
      <c r="J5825" s="69" t="str">
        <f>_xlfn.XLOOKUP(SimpleBB[[#This Row],[customer_code]],'Input  - indicative charges'!$B$13:$B$69,'Input  - indicative charges'!$E$13:$E$69)</f>
        <v>Upper South Island distributor</v>
      </c>
      <c r="K5825" s="70">
        <f t="shared" si="90"/>
        <v>1.1115649582977653E-6</v>
      </c>
    </row>
    <row r="5826" spans="1:11" x14ac:dyDescent="0.25">
      <c r="A5826" s="65">
        <v>44348</v>
      </c>
      <c r="B5826" s="66" t="s">
        <v>144</v>
      </c>
      <c r="C5826" s="66" t="s">
        <v>137</v>
      </c>
      <c r="D5826" s="67">
        <v>278131.61</v>
      </c>
      <c r="E5826" s="66">
        <v>0.2994</v>
      </c>
      <c r="F5826" s="67">
        <v>83272.604033999902</v>
      </c>
      <c r="G5826" s="66" t="s">
        <v>120</v>
      </c>
      <c r="H5826" s="68">
        <v>5.4570391623105799E-6</v>
      </c>
      <c r="I5826" s="87">
        <v>0.45442186136112001</v>
      </c>
      <c r="J5826" s="69" t="str">
        <f>_xlfn.XLOOKUP(SimpleBB[[#This Row],[customer_code]],'Input  - indicative charges'!$B$13:$B$69,'Input  - indicative charges'!$E$13:$E$69)</f>
        <v>Lower North Island distributor</v>
      </c>
      <c r="K5826" s="70">
        <f t="shared" si="90"/>
        <v>0.42009189831849758</v>
      </c>
    </row>
    <row r="5827" spans="1:11" x14ac:dyDescent="0.25">
      <c r="A5827" s="65">
        <v>44348</v>
      </c>
      <c r="B5827" s="66" t="s">
        <v>144</v>
      </c>
      <c r="C5827" s="66" t="s">
        <v>137</v>
      </c>
      <c r="D5827" s="67">
        <v>278131.61</v>
      </c>
      <c r="E5827" s="66">
        <v>0.2994</v>
      </c>
      <c r="F5827" s="67">
        <v>83272.604033999902</v>
      </c>
      <c r="G5827" s="66" t="s">
        <v>241</v>
      </c>
      <c r="H5827" s="68">
        <v>7.4413126632085196E-4</v>
      </c>
      <c r="I5827" s="87">
        <v>61.965748289655302</v>
      </c>
      <c r="J5827" s="69" t="str">
        <f>_xlfn.XLOOKUP(SimpleBB[[#This Row],[customer_code]],'Input  - indicative charges'!$B$13:$B$69,'Input  - indicative charges'!$E$13:$E$69)</f>
        <v>North Island generation</v>
      </c>
      <c r="K5827" s="70">
        <f t="shared" si="90"/>
        <v>57.284455355551053</v>
      </c>
    </row>
    <row r="5828" spans="1:11" x14ac:dyDescent="0.25">
      <c r="A5828" s="65">
        <v>44378</v>
      </c>
      <c r="B5828" s="66" t="s">
        <v>144</v>
      </c>
      <c r="C5828" s="66" t="s">
        <v>137</v>
      </c>
      <c r="D5828" s="67">
        <v>209175.12</v>
      </c>
      <c r="E5828" s="66">
        <v>0.58430000000000004</v>
      </c>
      <c r="F5828" s="67">
        <v>122221.022616</v>
      </c>
      <c r="G5828" s="66" t="s">
        <v>8</v>
      </c>
      <c r="H5828" s="68">
        <v>1.10186246651021E-10</v>
      </c>
      <c r="I5828" s="87">
        <v>1.34670757439066E-5</v>
      </c>
      <c r="J5828" s="69" t="str">
        <f>_xlfn.XLOOKUP(SimpleBB[[#This Row],[customer_code]],'Input  - indicative charges'!$B$13:$B$69,'Input  - indicative charges'!$E$13:$E$69)</f>
        <v>Lower South Island distributor</v>
      </c>
      <c r="K5828" s="70">
        <f t="shared" si="90"/>
        <v>1.244968584282279E-5</v>
      </c>
    </row>
    <row r="5829" spans="1:11" x14ac:dyDescent="0.25">
      <c r="A5829" s="65">
        <v>44378</v>
      </c>
      <c r="B5829" s="66" t="s">
        <v>144</v>
      </c>
      <c r="C5829" s="66" t="s">
        <v>137</v>
      </c>
      <c r="D5829" s="67">
        <v>209175.12</v>
      </c>
      <c r="E5829" s="66">
        <v>0.58430000000000004</v>
      </c>
      <c r="F5829" s="67">
        <v>122221.022616</v>
      </c>
      <c r="G5829" s="66" t="s">
        <v>10</v>
      </c>
      <c r="H5829" s="68">
        <v>5.0565931054558403E-12</v>
      </c>
      <c r="I5829" s="87">
        <v>6.1802198030182903E-7</v>
      </c>
      <c r="J5829" s="69" t="str">
        <f>_xlfn.XLOOKUP(SimpleBB[[#This Row],[customer_code]],'Input  - indicative charges'!$B$13:$B$69,'Input  - indicative charges'!$E$13:$E$69)</f>
        <v>Upper South Island distributor</v>
      </c>
      <c r="K5829" s="70">
        <f t="shared" si="90"/>
        <v>5.7133260739239135E-7</v>
      </c>
    </row>
    <row r="5830" spans="1:11" x14ac:dyDescent="0.25">
      <c r="A5830" s="65">
        <v>44378</v>
      </c>
      <c r="B5830" s="66" t="s">
        <v>144</v>
      </c>
      <c r="C5830" s="66" t="s">
        <v>137</v>
      </c>
      <c r="D5830" s="67">
        <v>209175.12</v>
      </c>
      <c r="E5830" s="66">
        <v>0.58430000000000004</v>
      </c>
      <c r="F5830" s="67">
        <v>122221.022616</v>
      </c>
      <c r="G5830" s="66" t="s">
        <v>12</v>
      </c>
      <c r="H5830" s="68">
        <v>1.5943649639840001E-8</v>
      </c>
      <c r="I5830" s="87">
        <v>1.94864916321246E-3</v>
      </c>
      <c r="J5830" s="69" t="str">
        <f>_xlfn.XLOOKUP(SimpleBB[[#This Row],[customer_code]],'Input  - indicative charges'!$B$13:$B$69,'Input  - indicative charges'!$E$13:$E$69)</f>
        <v>Lower North Island distributor</v>
      </c>
      <c r="K5830" s="70">
        <f t="shared" si="90"/>
        <v>1.8014356168488551E-3</v>
      </c>
    </row>
    <row r="5831" spans="1:11" x14ac:dyDescent="0.25">
      <c r="A5831" s="65">
        <v>44378</v>
      </c>
      <c r="B5831" s="66" t="s">
        <v>144</v>
      </c>
      <c r="C5831" s="66" t="s">
        <v>137</v>
      </c>
      <c r="D5831" s="67">
        <v>209175.12</v>
      </c>
      <c r="E5831" s="66">
        <v>0.58430000000000004</v>
      </c>
      <c r="F5831" s="67">
        <v>122221.022616</v>
      </c>
      <c r="G5831" s="66" t="s">
        <v>14</v>
      </c>
      <c r="H5831" s="68">
        <v>5.3735540138227303E-6</v>
      </c>
      <c r="I5831" s="87">
        <v>0.65676126665172596</v>
      </c>
      <c r="J5831" s="69" t="str">
        <f>_xlfn.XLOOKUP(SimpleBB[[#This Row],[customer_code]],'Input  - indicative charges'!$B$13:$B$69,'Input  - indicative charges'!$E$13:$E$69)</f>
        <v>Upper North Island distributor</v>
      </c>
      <c r="K5831" s="70">
        <f t="shared" si="90"/>
        <v>0.60714527778964456</v>
      </c>
    </row>
    <row r="5832" spans="1:11" x14ac:dyDescent="0.25">
      <c r="A5832" s="65">
        <v>44378</v>
      </c>
      <c r="B5832" s="66" t="s">
        <v>144</v>
      </c>
      <c r="C5832" s="66" t="s">
        <v>137</v>
      </c>
      <c r="D5832" s="67">
        <v>209175.12</v>
      </c>
      <c r="E5832" s="66">
        <v>0.58430000000000004</v>
      </c>
      <c r="F5832" s="67">
        <v>122221.022616</v>
      </c>
      <c r="G5832" s="66" t="s">
        <v>16</v>
      </c>
      <c r="H5832" s="68">
        <v>9.0114079862150004E-2</v>
      </c>
      <c r="I5832" s="87">
        <v>11013.8349928518</v>
      </c>
      <c r="J5832" s="69" t="str">
        <f>_xlfn.XLOOKUP(SimpleBB[[#This Row],[customer_code]],'Input  - indicative charges'!$B$13:$B$69,'Input  - indicative charges'!$E$13:$E$69)</f>
        <v>South Island generation</v>
      </c>
      <c r="K5832" s="70">
        <f t="shared" si="90"/>
        <v>10181.77874641679</v>
      </c>
    </row>
    <row r="5833" spans="1:11" x14ac:dyDescent="0.25">
      <c r="A5833" s="65">
        <v>44378</v>
      </c>
      <c r="B5833" s="66" t="s">
        <v>144</v>
      </c>
      <c r="C5833" s="66" t="s">
        <v>137</v>
      </c>
      <c r="D5833" s="67">
        <v>209175.12</v>
      </c>
      <c r="E5833" s="66">
        <v>0.58430000000000004</v>
      </c>
      <c r="F5833" s="67">
        <v>122221.022616</v>
      </c>
      <c r="G5833" s="66" t="s">
        <v>19</v>
      </c>
      <c r="H5833" s="68">
        <v>8.6773299430510095E-5</v>
      </c>
      <c r="I5833" s="87">
        <v>10.6055213921613</v>
      </c>
      <c r="J5833" s="69" t="str">
        <f>_xlfn.XLOOKUP(SimpleBB[[#This Row],[customer_code]],'Input  - indicative charges'!$B$13:$B$69,'Input  - indicative charges'!$E$13:$E$69)</f>
        <v>Lower South Island distributor</v>
      </c>
      <c r="K5833" s="70">
        <f t="shared" si="90"/>
        <v>9.8043117928913688</v>
      </c>
    </row>
    <row r="5834" spans="1:11" x14ac:dyDescent="0.25">
      <c r="A5834" s="65">
        <v>44378</v>
      </c>
      <c r="B5834" s="66" t="s">
        <v>144</v>
      </c>
      <c r="C5834" s="66" t="s">
        <v>137</v>
      </c>
      <c r="D5834" s="67">
        <v>209175.12</v>
      </c>
      <c r="E5834" s="66">
        <v>0.58430000000000004</v>
      </c>
      <c r="F5834" s="67">
        <v>122221.022616</v>
      </c>
      <c r="G5834" s="66" t="s">
        <v>21</v>
      </c>
      <c r="H5834" s="68">
        <v>6.0907947959999799E-11</v>
      </c>
      <c r="I5834" s="87">
        <v>7.4442316851132799E-6</v>
      </c>
      <c r="J5834" s="69" t="str">
        <f>_xlfn.XLOOKUP(SimpleBB[[#This Row],[customer_code]],'Input  - indicative charges'!$B$13:$B$69,'Input  - indicative charges'!$E$13:$E$69)</f>
        <v>Upper South Island distributor</v>
      </c>
      <c r="K5834" s="70">
        <f t="shared" si="90"/>
        <v>6.8818463327334804E-6</v>
      </c>
    </row>
    <row r="5835" spans="1:11" x14ac:dyDescent="0.25">
      <c r="A5835" s="65">
        <v>44378</v>
      </c>
      <c r="B5835" s="66" t="s">
        <v>144</v>
      </c>
      <c r="C5835" s="66" t="s">
        <v>137</v>
      </c>
      <c r="D5835" s="67">
        <v>209175.12</v>
      </c>
      <c r="E5835" s="66">
        <v>0.58430000000000004</v>
      </c>
      <c r="F5835" s="67">
        <v>122221.022616</v>
      </c>
      <c r="G5835" s="66" t="s">
        <v>23</v>
      </c>
      <c r="H5835" s="68">
        <v>1.09142571552705E-10</v>
      </c>
      <c r="I5835" s="87">
        <v>1.33395167061115E-5</v>
      </c>
      <c r="J5835" s="69" t="str">
        <f>_xlfn.XLOOKUP(SimpleBB[[#This Row],[customer_code]],'Input  - indicative charges'!$B$13:$B$69,'Input  - indicative charges'!$E$13:$E$69)</f>
        <v>Lower North Island distributor</v>
      </c>
      <c r="K5835" s="70">
        <f t="shared" si="90"/>
        <v>1.2331763438793816E-5</v>
      </c>
    </row>
    <row r="5836" spans="1:11" x14ac:dyDescent="0.25">
      <c r="A5836" s="65">
        <v>44378</v>
      </c>
      <c r="B5836" s="66" t="s">
        <v>144</v>
      </c>
      <c r="C5836" s="66" t="s">
        <v>137</v>
      </c>
      <c r="D5836" s="67">
        <v>209175.12</v>
      </c>
      <c r="E5836" s="66">
        <v>0.58430000000000004</v>
      </c>
      <c r="F5836" s="67">
        <v>122221.022616</v>
      </c>
      <c r="G5836" s="66" t="s">
        <v>25</v>
      </c>
      <c r="H5836" s="68">
        <v>0.11316225676672501</v>
      </c>
      <c r="I5836" s="87">
        <v>13830.8067435635</v>
      </c>
      <c r="J5836" s="69" t="str">
        <f>_xlfn.XLOOKUP(SimpleBB[[#This Row],[customer_code]],'Input  - indicative charges'!$B$13:$B$69,'Input  - indicative charges'!$E$13:$E$69)</f>
        <v>North Island generation</v>
      </c>
      <c r="K5836" s="70">
        <f t="shared" si="90"/>
        <v>12785.938253007178</v>
      </c>
    </row>
    <row r="5837" spans="1:11" x14ac:dyDescent="0.25">
      <c r="A5837" s="65">
        <v>44378</v>
      </c>
      <c r="B5837" s="66" t="s">
        <v>144</v>
      </c>
      <c r="C5837" s="66" t="s">
        <v>137</v>
      </c>
      <c r="D5837" s="67">
        <v>209175.12</v>
      </c>
      <c r="E5837" s="66">
        <v>0.58430000000000004</v>
      </c>
      <c r="F5837" s="67">
        <v>122221.022616</v>
      </c>
      <c r="G5837" s="66" t="s">
        <v>27</v>
      </c>
      <c r="H5837" s="68">
        <v>1.3560894026945E-5</v>
      </c>
      <c r="I5837" s="87">
        <v>1.65742633556042</v>
      </c>
      <c r="J5837" s="69" t="str">
        <f>_xlfn.XLOOKUP(SimpleBB[[#This Row],[customer_code]],'Input  - indicative charges'!$B$13:$B$69,'Input  - indicative charges'!$E$13:$E$69)</f>
        <v>Lower North Island distributor</v>
      </c>
      <c r="K5837" s="70">
        <f t="shared" si="90"/>
        <v>1.5322136429420921</v>
      </c>
    </row>
    <row r="5838" spans="1:11" x14ac:dyDescent="0.25">
      <c r="A5838" s="65">
        <v>44378</v>
      </c>
      <c r="B5838" s="66" t="s">
        <v>144</v>
      </c>
      <c r="C5838" s="66" t="s">
        <v>137</v>
      </c>
      <c r="D5838" s="67">
        <v>209175.12</v>
      </c>
      <c r="E5838" s="66">
        <v>0.58430000000000004</v>
      </c>
      <c r="F5838" s="67">
        <v>122221.022616</v>
      </c>
      <c r="G5838" s="66" t="s">
        <v>29</v>
      </c>
      <c r="H5838" s="68">
        <v>4.0340370603448398E-5</v>
      </c>
      <c r="I5838" s="87">
        <v>4.9304413478618896</v>
      </c>
      <c r="J5838" s="69" t="str">
        <f>_xlfn.XLOOKUP(SimpleBB[[#This Row],[customer_code]],'Input  - indicative charges'!$B$13:$B$69,'Input  - indicative charges'!$E$13:$E$69)</f>
        <v>Lower North Island distributor</v>
      </c>
      <c r="K5838" s="70">
        <f t="shared" ref="K5838:K5854" si="91">I5838*$L$9</f>
        <v>4.5579639570318582</v>
      </c>
    </row>
    <row r="5839" spans="1:11" x14ac:dyDescent="0.25">
      <c r="A5839" s="65">
        <v>44378</v>
      </c>
      <c r="B5839" s="66" t="s">
        <v>144</v>
      </c>
      <c r="C5839" s="66" t="s">
        <v>137</v>
      </c>
      <c r="D5839" s="67">
        <v>209175.12</v>
      </c>
      <c r="E5839" s="66">
        <v>0.58430000000000004</v>
      </c>
      <c r="F5839" s="67">
        <v>122221.022616</v>
      </c>
      <c r="G5839" s="66" t="s">
        <v>31</v>
      </c>
      <c r="H5839" s="68">
        <v>8.3937259749785597E-5</v>
      </c>
      <c r="I5839" s="87">
        <v>10.258897722203599</v>
      </c>
      <c r="J5839" s="69" t="str">
        <f>_xlfn.XLOOKUP(SimpleBB[[#This Row],[customer_code]],'Input  - indicative charges'!$B$13:$B$69,'Input  - indicative charges'!$E$13:$E$69)</f>
        <v>Major Industrial</v>
      </c>
      <c r="K5839" s="70">
        <f t="shared" si="91"/>
        <v>9.4838743142047122</v>
      </c>
    </row>
    <row r="5840" spans="1:11" x14ac:dyDescent="0.25">
      <c r="A5840" s="65">
        <v>44378</v>
      </c>
      <c r="B5840" s="66" t="s">
        <v>144</v>
      </c>
      <c r="C5840" s="66" t="s">
        <v>137</v>
      </c>
      <c r="D5840" s="67">
        <v>209175.12</v>
      </c>
      <c r="E5840" s="66">
        <v>0.58430000000000004</v>
      </c>
      <c r="F5840" s="67">
        <v>122221.022616</v>
      </c>
      <c r="G5840" s="66" t="s">
        <v>34</v>
      </c>
      <c r="H5840" s="68">
        <v>8.5346705146300796E-9</v>
      </c>
      <c r="I5840" s="87">
        <v>1.04311615798871E-3</v>
      </c>
      <c r="J5840" s="69" t="str">
        <f>_xlfn.XLOOKUP(SimpleBB[[#This Row],[customer_code]],'Input  - indicative charges'!$B$13:$B$69,'Input  - indicative charges'!$E$13:$E$69)</f>
        <v>Major Industrial</v>
      </c>
      <c r="K5840" s="70">
        <f t="shared" si="91"/>
        <v>9.6431242472276764E-4</v>
      </c>
    </row>
    <row r="5841" spans="1:11" x14ac:dyDescent="0.25">
      <c r="A5841" s="65">
        <v>44378</v>
      </c>
      <c r="B5841" s="66" t="s">
        <v>144</v>
      </c>
      <c r="C5841" s="66" t="s">
        <v>137</v>
      </c>
      <c r="D5841" s="67">
        <v>209175.12</v>
      </c>
      <c r="E5841" s="66">
        <v>0.58430000000000004</v>
      </c>
      <c r="F5841" s="67">
        <v>122221.022616</v>
      </c>
      <c r="G5841" s="66" t="s">
        <v>36</v>
      </c>
      <c r="H5841" s="68">
        <v>4.9844290132981698E-11</v>
      </c>
      <c r="I5841" s="87">
        <v>6.0920201116216299E-6</v>
      </c>
      <c r="J5841" s="69" t="str">
        <f>_xlfn.XLOOKUP(SimpleBB[[#This Row],[customer_code]],'Input  - indicative charges'!$B$13:$B$69,'Input  - indicative charges'!$E$13:$E$69)</f>
        <v>Upper South Island distributor</v>
      </c>
      <c r="K5841" s="70">
        <f t="shared" si="91"/>
        <v>5.6317895569989846E-6</v>
      </c>
    </row>
    <row r="5842" spans="1:11" x14ac:dyDescent="0.25">
      <c r="A5842" s="65">
        <v>44378</v>
      </c>
      <c r="B5842" s="66" t="s">
        <v>144</v>
      </c>
      <c r="C5842" s="66" t="s">
        <v>137</v>
      </c>
      <c r="D5842" s="67">
        <v>209175.12</v>
      </c>
      <c r="E5842" s="66">
        <v>0.58430000000000004</v>
      </c>
      <c r="F5842" s="67">
        <v>122221.022616</v>
      </c>
      <c r="G5842" s="66" t="s">
        <v>38</v>
      </c>
      <c r="H5842" s="68">
        <v>1.2528078788276399E-4</v>
      </c>
      <c r="I5842" s="87">
        <v>15.311946009169599</v>
      </c>
      <c r="J5842" s="69" t="str">
        <f>_xlfn.XLOOKUP(SimpleBB[[#This Row],[customer_code]],'Input  - indicative charges'!$B$13:$B$69,'Input  - indicative charges'!$E$13:$E$69)</f>
        <v>North Island generation</v>
      </c>
      <c r="K5842" s="70">
        <f t="shared" si="91"/>
        <v>14.155182690100995</v>
      </c>
    </row>
    <row r="5843" spans="1:11" x14ac:dyDescent="0.25">
      <c r="A5843" s="65">
        <v>44378</v>
      </c>
      <c r="B5843" s="66" t="s">
        <v>144</v>
      </c>
      <c r="C5843" s="66" t="s">
        <v>137</v>
      </c>
      <c r="D5843" s="67">
        <v>209175.12</v>
      </c>
      <c r="E5843" s="66">
        <v>0.58430000000000004</v>
      </c>
      <c r="F5843" s="67">
        <v>122221.022616</v>
      </c>
      <c r="G5843" s="66" t="s">
        <v>40</v>
      </c>
      <c r="H5843" s="68">
        <v>7.8107836629843301E-7</v>
      </c>
      <c r="I5843" s="87">
        <v>9.5464196672229204E-2</v>
      </c>
      <c r="J5843" s="69" t="str">
        <f>_xlfn.XLOOKUP(SimpleBB[[#This Row],[customer_code]],'Input  - indicative charges'!$B$13:$B$69,'Input  - indicative charges'!$E$13:$E$69)</f>
        <v>North Island generation</v>
      </c>
      <c r="K5843" s="70">
        <f t="shared" si="91"/>
        <v>8.8252214542155413E-2</v>
      </c>
    </row>
    <row r="5844" spans="1:11" x14ac:dyDescent="0.25">
      <c r="A5844" s="65">
        <v>44378</v>
      </c>
      <c r="B5844" s="66" t="s">
        <v>144</v>
      </c>
      <c r="C5844" s="66" t="s">
        <v>137</v>
      </c>
      <c r="D5844" s="67">
        <v>209175.12</v>
      </c>
      <c r="E5844" s="66">
        <v>0.58430000000000004</v>
      </c>
      <c r="F5844" s="67">
        <v>122221.022616</v>
      </c>
      <c r="G5844" s="66" t="s">
        <v>42</v>
      </c>
      <c r="H5844" s="68">
        <v>4.1390372559288298E-2</v>
      </c>
      <c r="I5844" s="87">
        <v>5058.7736606534399</v>
      </c>
      <c r="J5844" s="69" t="str">
        <f>_xlfn.XLOOKUP(SimpleBB[[#This Row],[customer_code]],'Input  - indicative charges'!$B$13:$B$69,'Input  - indicative charges'!$E$13:$E$69)</f>
        <v>South Island generation</v>
      </c>
      <c r="K5844" s="70">
        <f t="shared" si="91"/>
        <v>4676.6012178685751</v>
      </c>
    </row>
    <row r="5845" spans="1:11" x14ac:dyDescent="0.25">
      <c r="A5845" s="65">
        <v>44378</v>
      </c>
      <c r="B5845" s="66" t="s">
        <v>144</v>
      </c>
      <c r="C5845" s="66" t="s">
        <v>137</v>
      </c>
      <c r="D5845" s="67">
        <v>209175.12</v>
      </c>
      <c r="E5845" s="66">
        <v>0.58430000000000004</v>
      </c>
      <c r="F5845" s="67">
        <v>122221.022616</v>
      </c>
      <c r="G5845" s="66" t="s">
        <v>44</v>
      </c>
      <c r="H5845" s="68">
        <v>6.5975912052772098E-9</v>
      </c>
      <c r="I5845" s="87">
        <v>8.06364343911309E-4</v>
      </c>
      <c r="J5845" s="69" t="str">
        <f>_xlfn.XLOOKUP(SimpleBB[[#This Row],[customer_code]],'Input  - indicative charges'!$B$13:$B$69,'Input  - indicative charges'!$E$13:$E$69)</f>
        <v>Major Industrial</v>
      </c>
      <c r="K5845" s="70">
        <f t="shared" si="91"/>
        <v>7.4544637213405543E-4</v>
      </c>
    </row>
    <row r="5846" spans="1:11" x14ac:dyDescent="0.25">
      <c r="A5846" s="65">
        <v>44378</v>
      </c>
      <c r="B5846" s="66" t="s">
        <v>144</v>
      </c>
      <c r="C5846" s="66" t="s">
        <v>137</v>
      </c>
      <c r="D5846" s="67">
        <v>209175.12</v>
      </c>
      <c r="E5846" s="66">
        <v>0.58430000000000004</v>
      </c>
      <c r="F5846" s="67">
        <v>122221.022616</v>
      </c>
      <c r="G5846" s="66" t="s">
        <v>46</v>
      </c>
      <c r="H5846" s="68">
        <v>6.9819652199315803E-11</v>
      </c>
      <c r="I5846" s="87">
        <v>8.5334292904938402E-6</v>
      </c>
      <c r="J5846" s="69" t="str">
        <f>_xlfn.XLOOKUP(SimpleBB[[#This Row],[customer_code]],'Input  - indicative charges'!$B$13:$B$69,'Input  - indicative charges'!$E$13:$E$69)</f>
        <v>Upper South Island distributor</v>
      </c>
      <c r="K5846" s="70">
        <f t="shared" si="91"/>
        <v>7.8887589146188512E-6</v>
      </c>
    </row>
    <row r="5847" spans="1:11" x14ac:dyDescent="0.25">
      <c r="A5847" s="65">
        <v>44378</v>
      </c>
      <c r="B5847" s="66" t="s">
        <v>144</v>
      </c>
      <c r="C5847" s="66" t="s">
        <v>137</v>
      </c>
      <c r="D5847" s="67">
        <v>209175.12</v>
      </c>
      <c r="E5847" s="66">
        <v>0.58430000000000004</v>
      </c>
      <c r="F5847" s="67">
        <v>122221.022616</v>
      </c>
      <c r="G5847" s="66" t="s">
        <v>48</v>
      </c>
      <c r="H5847" s="68">
        <v>5.3558551311210102E-2</v>
      </c>
      <c r="I5847" s="87">
        <v>6545.9809110876104</v>
      </c>
      <c r="J5847" s="69" t="str">
        <f>_xlfn.XLOOKUP(SimpleBB[[#This Row],[customer_code]],'Input  - indicative charges'!$B$13:$B$69,'Input  - indicative charges'!$E$13:$E$69)</f>
        <v>North Island generation</v>
      </c>
      <c r="K5847" s="70">
        <f t="shared" si="91"/>
        <v>6051.4552250164325</v>
      </c>
    </row>
    <row r="5848" spans="1:11" x14ac:dyDescent="0.25">
      <c r="A5848" s="65">
        <v>44378</v>
      </c>
      <c r="B5848" s="66" t="s">
        <v>144</v>
      </c>
      <c r="C5848" s="66" t="s">
        <v>137</v>
      </c>
      <c r="D5848" s="67">
        <v>209175.12</v>
      </c>
      <c r="E5848" s="66">
        <v>0.58430000000000004</v>
      </c>
      <c r="F5848" s="67">
        <v>122221.022616</v>
      </c>
      <c r="G5848" s="66" t="s">
        <v>50</v>
      </c>
      <c r="H5848" s="68">
        <v>1.12801550581968E-2</v>
      </c>
      <c r="I5848" s="87">
        <v>1378.6720864798599</v>
      </c>
      <c r="J5848" s="69" t="str">
        <f>_xlfn.XLOOKUP(SimpleBB[[#This Row],[customer_code]],'Input  - indicative charges'!$B$13:$B$69,'Input  - indicative charges'!$E$13:$E$69)</f>
        <v>North Island generation</v>
      </c>
      <c r="K5848" s="70">
        <f t="shared" si="91"/>
        <v>1274.5182906325763</v>
      </c>
    </row>
    <row r="5849" spans="1:11" x14ac:dyDescent="0.25">
      <c r="A5849" s="65">
        <v>44378</v>
      </c>
      <c r="B5849" s="66" t="s">
        <v>144</v>
      </c>
      <c r="C5849" s="66" t="s">
        <v>137</v>
      </c>
      <c r="D5849" s="67">
        <v>209175.12</v>
      </c>
      <c r="E5849" s="66">
        <v>0.58430000000000004</v>
      </c>
      <c r="F5849" s="67">
        <v>122221.022616</v>
      </c>
      <c r="G5849" s="66" t="s">
        <v>52</v>
      </c>
      <c r="H5849" s="68">
        <v>2.2778563153093598E-2</v>
      </c>
      <c r="I5849" s="87">
        <v>2784.0192822942299</v>
      </c>
      <c r="J5849" s="69" t="str">
        <f>_xlfn.XLOOKUP(SimpleBB[[#This Row],[customer_code]],'Input  - indicative charges'!$B$13:$B$69,'Input  - indicative charges'!$E$13:$E$69)</f>
        <v>North Island generation</v>
      </c>
      <c r="K5849" s="70">
        <f t="shared" si="91"/>
        <v>2573.6964805152079</v>
      </c>
    </row>
    <row r="5850" spans="1:11" x14ac:dyDescent="0.25">
      <c r="A5850" s="65">
        <v>44378</v>
      </c>
      <c r="B5850" s="66" t="s">
        <v>144</v>
      </c>
      <c r="C5850" s="66" t="s">
        <v>137</v>
      </c>
      <c r="D5850" s="67">
        <v>209175.12</v>
      </c>
      <c r="E5850" s="66">
        <v>0.58430000000000004</v>
      </c>
      <c r="F5850" s="67">
        <v>122221.022616</v>
      </c>
      <c r="G5850" s="66" t="s">
        <v>54</v>
      </c>
      <c r="H5850" s="68">
        <v>6.42558635924951E-12</v>
      </c>
      <c r="I5850" s="87">
        <v>7.8534173573489596E-7</v>
      </c>
      <c r="J5850" s="69" t="str">
        <f>_xlfn.XLOOKUP(SimpleBB[[#This Row],[customer_code]],'Input  - indicative charges'!$B$13:$B$69,'Input  - indicative charges'!$E$13:$E$69)</f>
        <v>Upper South Island distributor</v>
      </c>
      <c r="K5850" s="70">
        <f t="shared" si="91"/>
        <v>7.2601194758858408E-7</v>
      </c>
    </row>
    <row r="5851" spans="1:11" x14ac:dyDescent="0.25">
      <c r="A5851" s="65">
        <v>44378</v>
      </c>
      <c r="B5851" s="66" t="s">
        <v>144</v>
      </c>
      <c r="C5851" s="66" t="s">
        <v>137</v>
      </c>
      <c r="D5851" s="67">
        <v>209175.12</v>
      </c>
      <c r="E5851" s="66">
        <v>0.58430000000000004</v>
      </c>
      <c r="F5851" s="67">
        <v>122221.022616</v>
      </c>
      <c r="G5851" s="66" t="s">
        <v>56</v>
      </c>
      <c r="H5851" s="68">
        <v>0.55130308074877499</v>
      </c>
      <c r="I5851" s="87">
        <v>67380.826300466593</v>
      </c>
      <c r="J5851" s="69" t="str">
        <f>_xlfn.XLOOKUP(SimpleBB[[#This Row],[customer_code]],'Input  - indicative charges'!$B$13:$B$69,'Input  - indicative charges'!$E$13:$E$69)</f>
        <v>Upper North Island distributor</v>
      </c>
      <c r="K5851" s="70">
        <f t="shared" si="91"/>
        <v>62290.443391185428</v>
      </c>
    </row>
    <row r="5852" spans="1:11" x14ac:dyDescent="0.25">
      <c r="A5852" s="65">
        <v>44378</v>
      </c>
      <c r="B5852" s="66" t="s">
        <v>144</v>
      </c>
      <c r="C5852" s="66" t="s">
        <v>137</v>
      </c>
      <c r="D5852" s="67">
        <v>209175.12</v>
      </c>
      <c r="E5852" s="66">
        <v>0.58430000000000004</v>
      </c>
      <c r="F5852" s="67">
        <v>122221.022616</v>
      </c>
      <c r="G5852" s="66" t="s">
        <v>58</v>
      </c>
      <c r="H5852" s="68">
        <v>1.4058851552652501E-2</v>
      </c>
      <c r="I5852" s="87">
        <v>1718.28721357172</v>
      </c>
      <c r="J5852" s="69" t="str">
        <f>_xlfn.XLOOKUP(SimpleBB[[#This Row],[customer_code]],'Input  - indicative charges'!$B$13:$B$69,'Input  - indicative charges'!$E$13:$E$69)</f>
        <v>North Island generation</v>
      </c>
      <c r="K5852" s="70">
        <f t="shared" si="91"/>
        <v>1588.4766970577475</v>
      </c>
    </row>
    <row r="5853" spans="1:11" x14ac:dyDescent="0.25">
      <c r="A5853" s="65">
        <v>44378</v>
      </c>
      <c r="B5853" s="66" t="s">
        <v>144</v>
      </c>
      <c r="C5853" s="66" t="s">
        <v>137</v>
      </c>
      <c r="D5853" s="67">
        <v>209175.12</v>
      </c>
      <c r="E5853" s="66">
        <v>0.58430000000000004</v>
      </c>
      <c r="F5853" s="67">
        <v>122221.022616</v>
      </c>
      <c r="G5853" s="66" t="s">
        <v>60</v>
      </c>
      <c r="H5853" s="68">
        <v>1.7297039765585901E-10</v>
      </c>
      <c r="I5853" s="87">
        <v>2.1140618883795198E-5</v>
      </c>
      <c r="J5853" s="69" t="str">
        <f>_xlfn.XLOOKUP(SimpleBB[[#This Row],[customer_code]],'Input  - indicative charges'!$B$13:$B$69,'Input  - indicative charges'!$E$13:$E$69)</f>
        <v>Major Industrial</v>
      </c>
      <c r="K5853" s="70">
        <f t="shared" si="91"/>
        <v>1.9543519961650449E-5</v>
      </c>
    </row>
    <row r="5854" spans="1:11" x14ac:dyDescent="0.25">
      <c r="A5854" s="65">
        <v>44378</v>
      </c>
      <c r="B5854" s="66" t="s">
        <v>144</v>
      </c>
      <c r="C5854" s="66" t="s">
        <v>137</v>
      </c>
      <c r="D5854" s="67">
        <v>209175.12</v>
      </c>
      <c r="E5854" s="66">
        <v>0.58430000000000004</v>
      </c>
      <c r="F5854" s="67">
        <v>122221.022616</v>
      </c>
      <c r="G5854" s="66" t="s">
        <v>62</v>
      </c>
      <c r="H5854" s="68">
        <v>2.6535175627348702E-6</v>
      </c>
      <c r="I5854" s="87">
        <v>0.324315630046972</v>
      </c>
      <c r="J5854" s="69" t="str">
        <f>_xlfn.XLOOKUP(SimpleBB[[#This Row],[customer_code]],'Input  - indicative charges'!$B$13:$B$69,'Input  - indicative charges'!$E$13:$E$69)</f>
        <v>Major Industrial</v>
      </c>
      <c r="K5854" s="70">
        <f t="shared" si="91"/>
        <v>0.29981473222416766</v>
      </c>
    </row>
    <row r="5855" spans="1:11" x14ac:dyDescent="0.25">
      <c r="A5855" s="65">
        <v>44378</v>
      </c>
      <c r="B5855" s="66" t="s">
        <v>144</v>
      </c>
      <c r="C5855" s="66" t="s">
        <v>137</v>
      </c>
      <c r="D5855" s="67">
        <v>209175.12</v>
      </c>
      <c r="E5855" s="66">
        <v>0.58430000000000004</v>
      </c>
      <c r="F5855" s="67">
        <v>122221.022616</v>
      </c>
      <c r="G5855" s="66" t="s">
        <v>64</v>
      </c>
      <c r="H5855" s="68">
        <v>7.0204199619966997E-9</v>
      </c>
      <c r="I5855" s="87">
        <v>8.5804290694901605E-4</v>
      </c>
      <c r="J5855" s="69" t="str">
        <f>_xlfn.XLOOKUP(SimpleBB[[#This Row],[customer_code]],'Input  - indicative charges'!$B$13:$B$69,'Input  - indicative charges'!$E$13:$E$69)</f>
        <v>Major Industrial</v>
      </c>
      <c r="K5855" s="70">
        <f t="shared" ref="K5855:K5901" si="92">I5855*$L$9</f>
        <v>7.9322080266839591E-4</v>
      </c>
    </row>
    <row r="5856" spans="1:11" x14ac:dyDescent="0.25">
      <c r="A5856" s="65">
        <v>44378</v>
      </c>
      <c r="B5856" s="66" t="s">
        <v>144</v>
      </c>
      <c r="C5856" s="66" t="s">
        <v>137</v>
      </c>
      <c r="D5856" s="67">
        <v>209175.12</v>
      </c>
      <c r="E5856" s="66">
        <v>0.58430000000000004</v>
      </c>
      <c r="F5856" s="67">
        <v>122221.022616</v>
      </c>
      <c r="G5856" s="66" t="s">
        <v>66</v>
      </c>
      <c r="H5856" s="68">
        <v>3.7724043974993402E-10</v>
      </c>
      <c r="I5856" s="87">
        <v>4.6106712318346501E-5</v>
      </c>
      <c r="J5856" s="69" t="str">
        <f>_xlfn.XLOOKUP(SimpleBB[[#This Row],[customer_code]],'Input  - indicative charges'!$B$13:$B$69,'Input  - indicative charges'!$E$13:$E$69)</f>
        <v>Upper South Island distributor</v>
      </c>
      <c r="K5856" s="70">
        <f t="shared" si="92"/>
        <v>4.2623513413336498E-5</v>
      </c>
    </row>
    <row r="5857" spans="1:11" x14ac:dyDescent="0.25">
      <c r="A5857" s="65">
        <v>44378</v>
      </c>
      <c r="B5857" s="66" t="s">
        <v>144</v>
      </c>
      <c r="C5857" s="66" t="s">
        <v>137</v>
      </c>
      <c r="D5857" s="67">
        <v>209175.12</v>
      </c>
      <c r="E5857" s="66">
        <v>0.58430000000000004</v>
      </c>
      <c r="F5857" s="67">
        <v>122221.022616</v>
      </c>
      <c r="G5857" s="66" t="s">
        <v>68</v>
      </c>
      <c r="H5857" s="68">
        <v>2.25331590919541E-10</v>
      </c>
      <c r="I5857" s="87">
        <v>2.7540257469876501E-5</v>
      </c>
      <c r="J5857" s="69" t="str">
        <f>_xlfn.XLOOKUP(SimpleBB[[#This Row],[customer_code]],'Input  - indicative charges'!$B$13:$B$69,'Input  - indicative charges'!$E$13:$E$69)</f>
        <v>Major Industrial</v>
      </c>
      <c r="K5857" s="70">
        <f t="shared" si="92"/>
        <v>2.5459688506285572E-5</v>
      </c>
    </row>
    <row r="5858" spans="1:11" x14ac:dyDescent="0.25">
      <c r="A5858" s="65">
        <v>44378</v>
      </c>
      <c r="B5858" s="66" t="s">
        <v>144</v>
      </c>
      <c r="C5858" s="66" t="s">
        <v>137</v>
      </c>
      <c r="D5858" s="67">
        <v>209175.12</v>
      </c>
      <c r="E5858" s="66">
        <v>0.58430000000000004</v>
      </c>
      <c r="F5858" s="67">
        <v>122221.022616</v>
      </c>
      <c r="G5858" s="66" t="s">
        <v>70</v>
      </c>
      <c r="H5858" s="68">
        <v>1.1984114018414099E-4</v>
      </c>
      <c r="I5858" s="87">
        <v>14.647106704773099</v>
      </c>
      <c r="J5858" s="69" t="str">
        <f>_xlfn.XLOOKUP(SimpleBB[[#This Row],[customer_code]],'Input  - indicative charges'!$B$13:$B$69,'Input  - indicative charges'!$E$13:$E$69)</f>
        <v>Lower North Island distributor</v>
      </c>
      <c r="K5858" s="70">
        <f t="shared" si="92"/>
        <v>13.540569641723188</v>
      </c>
    </row>
    <row r="5859" spans="1:11" x14ac:dyDescent="0.25">
      <c r="A5859" s="65">
        <v>44378</v>
      </c>
      <c r="B5859" s="66" t="s">
        <v>144</v>
      </c>
      <c r="C5859" s="66" t="s">
        <v>137</v>
      </c>
      <c r="D5859" s="67">
        <v>209175.12</v>
      </c>
      <c r="E5859" s="66">
        <v>0.58430000000000004</v>
      </c>
      <c r="F5859" s="67">
        <v>122221.022616</v>
      </c>
      <c r="G5859" s="66" t="s">
        <v>72</v>
      </c>
      <c r="H5859" s="68">
        <v>5.7262701771701299E-5</v>
      </c>
      <c r="I5859" s="87">
        <v>6.99870596829237</v>
      </c>
      <c r="J5859" s="69" t="str">
        <f>_xlfn.XLOOKUP(SimpleBB[[#This Row],[customer_code]],'Input  - indicative charges'!$B$13:$B$69,'Input  - indicative charges'!$E$13:$E$69)</f>
        <v>Lower South Island distributor</v>
      </c>
      <c r="K5859" s="70">
        <f t="shared" si="92"/>
        <v>6.4699785067261582</v>
      </c>
    </row>
    <row r="5860" spans="1:11" x14ac:dyDescent="0.25">
      <c r="A5860" s="65">
        <v>44378</v>
      </c>
      <c r="B5860" s="66" t="s">
        <v>144</v>
      </c>
      <c r="C5860" s="66" t="s">
        <v>137</v>
      </c>
      <c r="D5860" s="67">
        <v>209175.12</v>
      </c>
      <c r="E5860" s="66">
        <v>0.58430000000000004</v>
      </c>
      <c r="F5860" s="67">
        <v>122221.022616</v>
      </c>
      <c r="G5860" s="66" t="s">
        <v>74</v>
      </c>
      <c r="H5860" s="68">
        <v>4.7520648326507997E-13</v>
      </c>
      <c r="I5860" s="87">
        <v>5.8080222338411201E-8</v>
      </c>
      <c r="J5860" s="69" t="str">
        <f>_xlfn.XLOOKUP(SimpleBB[[#This Row],[customer_code]],'Input  - indicative charges'!$B$13:$B$69,'Input  - indicative charges'!$E$13:$E$69)</f>
        <v>Major Industrial</v>
      </c>
      <c r="K5860" s="70">
        <f t="shared" si="92"/>
        <v>5.3692467135761642E-8</v>
      </c>
    </row>
    <row r="5861" spans="1:11" x14ac:dyDescent="0.25">
      <c r="A5861" s="65">
        <v>44378</v>
      </c>
      <c r="B5861" s="66" t="s">
        <v>144</v>
      </c>
      <c r="C5861" s="66" t="s">
        <v>137</v>
      </c>
      <c r="D5861" s="67">
        <v>209175.12</v>
      </c>
      <c r="E5861" s="66">
        <v>0.58430000000000004</v>
      </c>
      <c r="F5861" s="67">
        <v>122221.022616</v>
      </c>
      <c r="G5861" s="66" t="s">
        <v>76</v>
      </c>
      <c r="H5861" s="68">
        <v>1.1150891042897899E-8</v>
      </c>
      <c r="I5861" s="87">
        <v>1.3628733063425799E-3</v>
      </c>
      <c r="J5861" s="69" t="str">
        <f>_xlfn.XLOOKUP(SimpleBB[[#This Row],[customer_code]],'Input  - indicative charges'!$B$13:$B$69,'Input  - indicative charges'!$E$13:$E$69)</f>
        <v>Lower North Island distributor</v>
      </c>
      <c r="K5861" s="70">
        <f t="shared" si="92"/>
        <v>1.2599130524094258E-3</v>
      </c>
    </row>
    <row r="5862" spans="1:11" x14ac:dyDescent="0.25">
      <c r="A5862" s="65">
        <v>44378</v>
      </c>
      <c r="B5862" s="66" t="s">
        <v>144</v>
      </c>
      <c r="C5862" s="66" t="s">
        <v>137</v>
      </c>
      <c r="D5862" s="67">
        <v>209175.12</v>
      </c>
      <c r="E5862" s="66">
        <v>0.58430000000000004</v>
      </c>
      <c r="F5862" s="67">
        <v>122221.022616</v>
      </c>
      <c r="G5862" s="66" t="s">
        <v>78</v>
      </c>
      <c r="H5862" s="68">
        <v>1.9006456981770402E-5</v>
      </c>
      <c r="I5862" s="87">
        <v>2.3229886086189899</v>
      </c>
      <c r="J5862" s="69" t="str">
        <f>_xlfn.XLOOKUP(SimpleBB[[#This Row],[customer_code]],'Input  - indicative charges'!$B$13:$B$69,'Input  - indicative charges'!$E$13:$E$69)</f>
        <v>North Island generation</v>
      </c>
      <c r="K5862" s="70">
        <f t="shared" si="92"/>
        <v>2.1474950422587469</v>
      </c>
    </row>
    <row r="5863" spans="1:11" x14ac:dyDescent="0.25">
      <c r="A5863" s="65">
        <v>44378</v>
      </c>
      <c r="B5863" s="66" t="s">
        <v>144</v>
      </c>
      <c r="C5863" s="66" t="s">
        <v>137</v>
      </c>
      <c r="D5863" s="67">
        <v>209175.12</v>
      </c>
      <c r="E5863" s="66">
        <v>0.58430000000000004</v>
      </c>
      <c r="F5863" s="67">
        <v>122221.022616</v>
      </c>
      <c r="G5863" s="66" t="s">
        <v>80</v>
      </c>
      <c r="H5863" s="68">
        <v>1.5387873381809199E-13</v>
      </c>
      <c r="I5863" s="87">
        <v>1.8807216206102499E-8</v>
      </c>
      <c r="J5863" s="69" t="str">
        <f>_xlfn.XLOOKUP(SimpleBB[[#This Row],[customer_code]],'Input  - indicative charges'!$B$13:$B$69,'Input  - indicative charges'!$E$13:$E$69)</f>
        <v>Major Industrial</v>
      </c>
      <c r="K5863" s="70">
        <f t="shared" si="92"/>
        <v>1.7386397596372315E-8</v>
      </c>
    </row>
    <row r="5864" spans="1:11" x14ac:dyDescent="0.25">
      <c r="A5864" s="65">
        <v>44378</v>
      </c>
      <c r="B5864" s="66" t="s">
        <v>144</v>
      </c>
      <c r="C5864" s="66" t="s">
        <v>137</v>
      </c>
      <c r="D5864" s="67">
        <v>209175.12</v>
      </c>
      <c r="E5864" s="66">
        <v>0.58430000000000004</v>
      </c>
      <c r="F5864" s="67">
        <v>122221.022616</v>
      </c>
      <c r="G5864" s="66" t="s">
        <v>82</v>
      </c>
      <c r="H5864" s="68">
        <v>8.1888577595004705E-4</v>
      </c>
      <c r="I5864" s="87">
        <v>100.085056942311</v>
      </c>
      <c r="J5864" s="69" t="str">
        <f>_xlfn.XLOOKUP(SimpleBB[[#This Row],[customer_code]],'Input  - indicative charges'!$B$13:$B$69,'Input  - indicative charges'!$E$13:$E$69)</f>
        <v>Major Industrial</v>
      </c>
      <c r="K5864" s="70">
        <f t="shared" si="92"/>
        <v>92.523985175964256</v>
      </c>
    </row>
    <row r="5865" spans="1:11" x14ac:dyDescent="0.25">
      <c r="A5865" s="65">
        <v>44378</v>
      </c>
      <c r="B5865" s="66" t="s">
        <v>144</v>
      </c>
      <c r="C5865" s="66" t="s">
        <v>137</v>
      </c>
      <c r="D5865" s="67">
        <v>209175.12</v>
      </c>
      <c r="E5865" s="66">
        <v>0.58430000000000004</v>
      </c>
      <c r="F5865" s="67">
        <v>122221.022616</v>
      </c>
      <c r="G5865" s="66" t="s">
        <v>84</v>
      </c>
      <c r="H5865" s="68">
        <v>1.5318153393421E-15</v>
      </c>
      <c r="I5865" s="87">
        <v>1.8722003723326699E-10</v>
      </c>
      <c r="J5865" s="69" t="str">
        <f>_xlfn.XLOOKUP(SimpleBB[[#This Row],[customer_code]],'Input  - indicative charges'!$B$13:$B$69,'Input  - indicative charges'!$E$13:$E$69)</f>
        <v>Major Industrial</v>
      </c>
      <c r="K5865" s="70">
        <f t="shared" si="92"/>
        <v>1.7307622615031197E-10</v>
      </c>
    </row>
    <row r="5866" spans="1:11" x14ac:dyDescent="0.25">
      <c r="A5866" s="65">
        <v>44378</v>
      </c>
      <c r="B5866" s="66" t="s">
        <v>144</v>
      </c>
      <c r="C5866" s="66" t="s">
        <v>137</v>
      </c>
      <c r="D5866" s="67">
        <v>209175.12</v>
      </c>
      <c r="E5866" s="66">
        <v>0.58430000000000004</v>
      </c>
      <c r="F5866" s="67">
        <v>122221.022616</v>
      </c>
      <c r="G5866" s="66" t="s">
        <v>86</v>
      </c>
      <c r="H5866" s="68">
        <v>8.5482652822445698E-5</v>
      </c>
      <c r="I5866" s="87">
        <v>10.447777243887799</v>
      </c>
      <c r="J5866" s="69" t="str">
        <f>_xlfn.XLOOKUP(SimpleBB[[#This Row],[customer_code]],'Input  - indicative charges'!$B$13:$B$69,'Input  - indicative charges'!$E$13:$E$69)</f>
        <v>North Island generation</v>
      </c>
      <c r="K5866" s="70">
        <f t="shared" si="92"/>
        <v>9.6584846566300069</v>
      </c>
    </row>
    <row r="5867" spans="1:11" x14ac:dyDescent="0.25">
      <c r="A5867" s="65">
        <v>44378</v>
      </c>
      <c r="B5867" s="66" t="s">
        <v>144</v>
      </c>
      <c r="C5867" s="66" t="s">
        <v>137</v>
      </c>
      <c r="D5867" s="67">
        <v>209175.12</v>
      </c>
      <c r="E5867" s="66">
        <v>0.58430000000000004</v>
      </c>
      <c r="F5867" s="67">
        <v>122221.022616</v>
      </c>
      <c r="G5867" s="66" t="s">
        <v>88</v>
      </c>
      <c r="H5867" s="68">
        <v>8.1806529926562403E-3</v>
      </c>
      <c r="I5867" s="87">
        <v>999.84777442908705</v>
      </c>
      <c r="J5867" s="69" t="str">
        <f>_xlfn.XLOOKUP(SimpleBB[[#This Row],[customer_code]],'Input  - indicative charges'!$B$13:$B$69,'Input  - indicative charges'!$E$13:$E$69)</f>
        <v>North Island generation</v>
      </c>
      <c r="K5867" s="70">
        <f t="shared" si="92"/>
        <v>924.31281437767859</v>
      </c>
    </row>
    <row r="5868" spans="1:11" x14ac:dyDescent="0.25">
      <c r="A5868" s="65">
        <v>44378</v>
      </c>
      <c r="B5868" s="66" t="s">
        <v>144</v>
      </c>
      <c r="C5868" s="66" t="s">
        <v>137</v>
      </c>
      <c r="D5868" s="67">
        <v>209175.12</v>
      </c>
      <c r="E5868" s="66">
        <v>0.58430000000000004</v>
      </c>
      <c r="F5868" s="67">
        <v>122221.022616</v>
      </c>
      <c r="G5868" s="66" t="s">
        <v>90</v>
      </c>
      <c r="H5868" s="68">
        <v>7.8226592602501099E-11</v>
      </c>
      <c r="I5868" s="87">
        <v>9.56093414364291E-6</v>
      </c>
      <c r="J5868" s="69" t="str">
        <f>_xlfn.XLOOKUP(SimpleBB[[#This Row],[customer_code]],'Input  - indicative charges'!$B$13:$B$69,'Input  - indicative charges'!$E$13:$E$69)</f>
        <v>Upper South Island distributor</v>
      </c>
      <c r="K5868" s="70">
        <f t="shared" si="92"/>
        <v>8.8386394133210044E-6</v>
      </c>
    </row>
    <row r="5869" spans="1:11" x14ac:dyDescent="0.25">
      <c r="A5869" s="65">
        <v>44378</v>
      </c>
      <c r="B5869" s="66" t="s">
        <v>144</v>
      </c>
      <c r="C5869" s="66" t="s">
        <v>137</v>
      </c>
      <c r="D5869" s="67">
        <v>209175.12</v>
      </c>
      <c r="E5869" s="66">
        <v>0.58430000000000004</v>
      </c>
      <c r="F5869" s="67">
        <v>122221.022616</v>
      </c>
      <c r="G5869" s="66" t="s">
        <v>92</v>
      </c>
      <c r="H5869" s="68">
        <v>6.6346077516604902E-5</v>
      </c>
      <c r="I5869" s="87">
        <v>8.1088854406398507</v>
      </c>
      <c r="J5869" s="69" t="str">
        <f>_xlfn.XLOOKUP(SimpleBB[[#This Row],[customer_code]],'Input  - indicative charges'!$B$13:$B$69,'Input  - indicative charges'!$E$13:$E$69)</f>
        <v>North Island generation</v>
      </c>
      <c r="K5869" s="70">
        <f t="shared" si="92"/>
        <v>7.496287849801667</v>
      </c>
    </row>
    <row r="5870" spans="1:11" x14ac:dyDescent="0.25">
      <c r="A5870" s="65">
        <v>44378</v>
      </c>
      <c r="B5870" s="66" t="s">
        <v>144</v>
      </c>
      <c r="C5870" s="66" t="s">
        <v>137</v>
      </c>
      <c r="D5870" s="67">
        <v>209175.12</v>
      </c>
      <c r="E5870" s="66">
        <v>0.58430000000000004</v>
      </c>
      <c r="F5870" s="67">
        <v>122221.022616</v>
      </c>
      <c r="G5870" s="66" t="s">
        <v>94</v>
      </c>
      <c r="H5870" s="68">
        <v>3.5139480809344003E-4</v>
      </c>
      <c r="I5870" s="87">
        <v>42.947832787133301</v>
      </c>
      <c r="J5870" s="69" t="str">
        <f>_xlfn.XLOOKUP(SimpleBB[[#This Row],[customer_code]],'Input  - indicative charges'!$B$13:$B$69,'Input  - indicative charges'!$E$13:$E$69)</f>
        <v>North Island generation</v>
      </c>
      <c r="K5870" s="70">
        <f t="shared" si="92"/>
        <v>39.703276048760756</v>
      </c>
    </row>
    <row r="5871" spans="1:11" x14ac:dyDescent="0.25">
      <c r="A5871" s="65">
        <v>44378</v>
      </c>
      <c r="B5871" s="66" t="s">
        <v>144</v>
      </c>
      <c r="C5871" s="66" t="s">
        <v>137</v>
      </c>
      <c r="D5871" s="67">
        <v>209175.12</v>
      </c>
      <c r="E5871" s="66">
        <v>0.58430000000000004</v>
      </c>
      <c r="F5871" s="67">
        <v>122221.022616</v>
      </c>
      <c r="G5871" s="66" t="s">
        <v>96</v>
      </c>
      <c r="H5871" s="68">
        <v>7.5302060562983497E-2</v>
      </c>
      <c r="I5871" s="87">
        <v>9203.4948470998097</v>
      </c>
      <c r="J5871" s="69" t="str">
        <f>_xlfn.XLOOKUP(SimpleBB[[#This Row],[customer_code]],'Input  - indicative charges'!$B$13:$B$69,'Input  - indicative charges'!$E$13:$E$69)</f>
        <v>Upper North Island distributor</v>
      </c>
      <c r="K5871" s="70">
        <f t="shared" si="92"/>
        <v>8508.2033903518277</v>
      </c>
    </row>
    <row r="5872" spans="1:11" x14ac:dyDescent="0.25">
      <c r="A5872" s="65">
        <v>44378</v>
      </c>
      <c r="B5872" s="66" t="s">
        <v>144</v>
      </c>
      <c r="C5872" s="66" t="s">
        <v>137</v>
      </c>
      <c r="D5872" s="67">
        <v>209175.12</v>
      </c>
      <c r="E5872" s="66">
        <v>0.58430000000000004</v>
      </c>
      <c r="F5872" s="67">
        <v>122221.022616</v>
      </c>
      <c r="G5872" s="66" t="s">
        <v>98</v>
      </c>
      <c r="H5872" s="68">
        <v>6.1646222343374099E-6</v>
      </c>
      <c r="I5872" s="87">
        <v>0.75344643352204899</v>
      </c>
      <c r="J5872" s="69" t="str">
        <f>_xlfn.XLOOKUP(SimpleBB[[#This Row],[customer_code]],'Input  - indicative charges'!$B$13:$B$69,'Input  - indicative charges'!$E$13:$E$69)</f>
        <v>Major Industrial</v>
      </c>
      <c r="K5872" s="70">
        <f t="shared" si="92"/>
        <v>0.69652622255347363</v>
      </c>
    </row>
    <row r="5873" spans="1:11" x14ac:dyDescent="0.25">
      <c r="A5873" s="65">
        <v>44378</v>
      </c>
      <c r="B5873" s="66" t="s">
        <v>144</v>
      </c>
      <c r="C5873" s="66" t="s">
        <v>137</v>
      </c>
      <c r="D5873" s="67">
        <v>209175.12</v>
      </c>
      <c r="E5873" s="66">
        <v>0.58430000000000004</v>
      </c>
      <c r="F5873" s="67">
        <v>122221.022616</v>
      </c>
      <c r="G5873" s="66" t="s">
        <v>100</v>
      </c>
      <c r="H5873" s="68">
        <v>3.1575120709586001E-4</v>
      </c>
      <c r="I5873" s="87">
        <v>38.591435423492399</v>
      </c>
      <c r="J5873" s="69" t="str">
        <f>_xlfn.XLOOKUP(SimpleBB[[#This Row],[customer_code]],'Input  - indicative charges'!$B$13:$B$69,'Input  - indicative charges'!$E$13:$E$69)</f>
        <v>North Island generation</v>
      </c>
      <c r="K5873" s="70">
        <f t="shared" si="92"/>
        <v>35.675989084969046</v>
      </c>
    </row>
    <row r="5874" spans="1:11" x14ac:dyDescent="0.25">
      <c r="A5874" s="65">
        <v>44378</v>
      </c>
      <c r="B5874" s="66" t="s">
        <v>144</v>
      </c>
      <c r="C5874" s="66" t="s">
        <v>137</v>
      </c>
      <c r="D5874" s="67">
        <v>209175.12</v>
      </c>
      <c r="E5874" s="66">
        <v>0.58430000000000004</v>
      </c>
      <c r="F5874" s="67">
        <v>122221.022616</v>
      </c>
      <c r="G5874" s="66" t="s">
        <v>102</v>
      </c>
      <c r="H5874" s="68">
        <v>1.9726585084009199E-3</v>
      </c>
      <c r="I5874" s="87">
        <v>241.10034016891399</v>
      </c>
      <c r="J5874" s="69" t="str">
        <f>_xlfn.XLOOKUP(SimpleBB[[#This Row],[customer_code]],'Input  - indicative charges'!$B$13:$B$69,'Input  - indicative charges'!$E$13:$E$69)</f>
        <v>Lower North Island distributor</v>
      </c>
      <c r="K5874" s="70">
        <f t="shared" si="92"/>
        <v>222.8860629271222</v>
      </c>
    </row>
    <row r="5875" spans="1:11" x14ac:dyDescent="0.25">
      <c r="A5875" s="65">
        <v>44378</v>
      </c>
      <c r="B5875" s="66" t="s">
        <v>144</v>
      </c>
      <c r="C5875" s="66" t="s">
        <v>137</v>
      </c>
      <c r="D5875" s="67">
        <v>209175.12</v>
      </c>
      <c r="E5875" s="66">
        <v>0.58430000000000004</v>
      </c>
      <c r="F5875" s="67">
        <v>122221.022616</v>
      </c>
      <c r="G5875" s="66" t="s">
        <v>104</v>
      </c>
      <c r="H5875" s="68">
        <v>4.13073344727181E-3</v>
      </c>
      <c r="I5875" s="87">
        <v>504.86246607967598</v>
      </c>
      <c r="J5875" s="69" t="str">
        <f>_xlfn.XLOOKUP(SimpleBB[[#This Row],[customer_code]],'Input  - indicative charges'!$B$13:$B$69,'Input  - indicative charges'!$E$13:$E$69)</f>
        <v>Lower North Island distributor</v>
      </c>
      <c r="K5875" s="70">
        <f t="shared" si="92"/>
        <v>466.72189390251748</v>
      </c>
    </row>
    <row r="5876" spans="1:11" x14ac:dyDescent="0.25">
      <c r="A5876" s="65">
        <v>44378</v>
      </c>
      <c r="B5876" s="66" t="s">
        <v>144</v>
      </c>
      <c r="C5876" s="66" t="s">
        <v>137</v>
      </c>
      <c r="D5876" s="67">
        <v>209175.12</v>
      </c>
      <c r="E5876" s="66">
        <v>0.58430000000000004</v>
      </c>
      <c r="F5876" s="67">
        <v>122221.022616</v>
      </c>
      <c r="G5876" s="66" t="s">
        <v>106</v>
      </c>
      <c r="H5876" s="68">
        <v>1.4300325938410999E-3</v>
      </c>
      <c r="I5876" s="87">
        <v>174.78004599347</v>
      </c>
      <c r="J5876" s="69" t="str">
        <f>_xlfn.XLOOKUP(SimpleBB[[#This Row],[customer_code]],'Input  - indicative charges'!$B$13:$B$69,'Input  - indicative charges'!$E$13:$E$69)</f>
        <v>Upper North Island distributor</v>
      </c>
      <c r="K5876" s="70">
        <f t="shared" si="92"/>
        <v>161.57603221303384</v>
      </c>
    </row>
    <row r="5877" spans="1:11" x14ac:dyDescent="0.25">
      <c r="A5877" s="65">
        <v>44378</v>
      </c>
      <c r="B5877" s="66" t="s">
        <v>144</v>
      </c>
      <c r="C5877" s="66" t="s">
        <v>137</v>
      </c>
      <c r="D5877" s="67">
        <v>209175.12</v>
      </c>
      <c r="E5877" s="66">
        <v>0.58430000000000004</v>
      </c>
      <c r="F5877" s="67">
        <v>122221.022616</v>
      </c>
      <c r="G5877" s="66" t="s">
        <v>108</v>
      </c>
      <c r="H5877" s="68">
        <v>5.2412816518957396E-6</v>
      </c>
      <c r="I5877" s="87">
        <v>0.64059480331317498</v>
      </c>
      <c r="J5877" s="69" t="str">
        <f>_xlfn.XLOOKUP(SimpleBB[[#This Row],[customer_code]],'Input  - indicative charges'!$B$13:$B$69,'Input  - indicative charges'!$E$13:$E$69)</f>
        <v>Lower North Island distributor</v>
      </c>
      <c r="K5877" s="70">
        <f t="shared" si="92"/>
        <v>0.59220013352953749</v>
      </c>
    </row>
    <row r="5878" spans="1:11" x14ac:dyDescent="0.25">
      <c r="A5878" s="65">
        <v>44378</v>
      </c>
      <c r="B5878" s="66" t="s">
        <v>144</v>
      </c>
      <c r="C5878" s="66" t="s">
        <v>137</v>
      </c>
      <c r="D5878" s="67">
        <v>209175.12</v>
      </c>
      <c r="E5878" s="66">
        <v>0.58430000000000004</v>
      </c>
      <c r="F5878" s="67">
        <v>122221.022616</v>
      </c>
      <c r="G5878" s="66" t="s">
        <v>110</v>
      </c>
      <c r="H5878" s="68">
        <v>4.0926844888545402E-11</v>
      </c>
      <c r="I5878" s="87">
        <v>5.0021208347244299E-6</v>
      </c>
      <c r="J5878" s="69" t="str">
        <f>_xlfn.XLOOKUP(SimpleBB[[#This Row],[customer_code]],'Input  - indicative charges'!$B$13:$B$69,'Input  - indicative charges'!$E$13:$E$69)</f>
        <v>Lower South Island distributor</v>
      </c>
      <c r="K5878" s="70">
        <f t="shared" si="92"/>
        <v>4.624228312396247E-6</v>
      </c>
    </row>
    <row r="5879" spans="1:11" x14ac:dyDescent="0.25">
      <c r="A5879" s="65">
        <v>44378</v>
      </c>
      <c r="B5879" s="66" t="s">
        <v>144</v>
      </c>
      <c r="C5879" s="66" t="s">
        <v>137</v>
      </c>
      <c r="D5879" s="67">
        <v>209175.12</v>
      </c>
      <c r="E5879" s="66">
        <v>0.58430000000000004</v>
      </c>
      <c r="F5879" s="67">
        <v>122221.022616</v>
      </c>
      <c r="G5879" s="66" t="s">
        <v>112</v>
      </c>
      <c r="H5879" s="68">
        <v>6.7579307330638497E-3</v>
      </c>
      <c r="I5879" s="87">
        <v>825.96120496315905</v>
      </c>
      <c r="J5879" s="69" t="str">
        <f>_xlfn.XLOOKUP(SimpleBB[[#This Row],[customer_code]],'Input  - indicative charges'!$B$13:$B$69,'Input  - indicative charges'!$E$13:$E$69)</f>
        <v>North Island generation</v>
      </c>
      <c r="K5879" s="70">
        <f t="shared" si="92"/>
        <v>763.56275970329989</v>
      </c>
    </row>
    <row r="5880" spans="1:11" x14ac:dyDescent="0.25">
      <c r="A5880" s="65">
        <v>44378</v>
      </c>
      <c r="B5880" s="66" t="s">
        <v>144</v>
      </c>
      <c r="C5880" s="66" t="s">
        <v>137</v>
      </c>
      <c r="D5880" s="67">
        <v>209175.12</v>
      </c>
      <c r="E5880" s="66">
        <v>0.58430000000000004</v>
      </c>
      <c r="F5880" s="67">
        <v>122221.022616</v>
      </c>
      <c r="G5880" s="66" t="s">
        <v>114</v>
      </c>
      <c r="H5880" s="68">
        <v>1.62630370127469E-3</v>
      </c>
      <c r="I5880" s="87">
        <v>198.76850145397901</v>
      </c>
      <c r="J5880" s="69" t="str">
        <f>_xlfn.XLOOKUP(SimpleBB[[#This Row],[customer_code]],'Input  - indicative charges'!$B$13:$B$69,'Input  - indicative charges'!$E$13:$E$69)</f>
        <v>Lower North Island distributor</v>
      </c>
      <c r="K5880" s="70">
        <f t="shared" si="92"/>
        <v>183.75224477892905</v>
      </c>
    </row>
    <row r="5881" spans="1:11" x14ac:dyDescent="0.25">
      <c r="A5881" s="65">
        <v>44378</v>
      </c>
      <c r="B5881" s="66" t="s">
        <v>144</v>
      </c>
      <c r="C5881" s="66" t="s">
        <v>137</v>
      </c>
      <c r="D5881" s="67">
        <v>209175.12</v>
      </c>
      <c r="E5881" s="66">
        <v>0.58430000000000004</v>
      </c>
      <c r="F5881" s="67">
        <v>122221.022616</v>
      </c>
      <c r="G5881" s="66" t="s">
        <v>116</v>
      </c>
      <c r="H5881" s="68">
        <v>8.8622234038926406E-11</v>
      </c>
      <c r="I5881" s="87">
        <v>1.0831500070751999E-5</v>
      </c>
      <c r="J5881" s="69" t="str">
        <f>_xlfn.XLOOKUP(SimpleBB[[#This Row],[customer_code]],'Input  - indicative charges'!$B$13:$B$69,'Input  - indicative charges'!$E$13:$E$69)</f>
        <v>Major Industrial</v>
      </c>
      <c r="K5881" s="70">
        <f t="shared" si="92"/>
        <v>1.0013218582244163E-5</v>
      </c>
    </row>
    <row r="5882" spans="1:11" x14ac:dyDescent="0.25">
      <c r="A5882" s="65">
        <v>44378</v>
      </c>
      <c r="B5882" s="66" t="s">
        <v>144</v>
      </c>
      <c r="C5882" s="66" t="s">
        <v>137</v>
      </c>
      <c r="D5882" s="67">
        <v>209175.12</v>
      </c>
      <c r="E5882" s="66">
        <v>0.58430000000000004</v>
      </c>
      <c r="F5882" s="67">
        <v>122221.022616</v>
      </c>
      <c r="G5882" s="66" t="s">
        <v>118</v>
      </c>
      <c r="H5882" s="68">
        <v>1.4439348945225701E-11</v>
      </c>
      <c r="I5882" s="87">
        <v>1.7647919939947501E-6</v>
      </c>
      <c r="J5882" s="69" t="str">
        <f>_xlfn.XLOOKUP(SimpleBB[[#This Row],[customer_code]],'Input  - indicative charges'!$B$13:$B$69,'Input  - indicative charges'!$E$13:$E$69)</f>
        <v>Upper South Island distributor</v>
      </c>
      <c r="K5882" s="70">
        <f t="shared" si="92"/>
        <v>1.6314682059395583E-6</v>
      </c>
    </row>
    <row r="5883" spans="1:11" x14ac:dyDescent="0.25">
      <c r="A5883" s="65">
        <v>44378</v>
      </c>
      <c r="B5883" s="66" t="s">
        <v>144</v>
      </c>
      <c r="C5883" s="66" t="s">
        <v>137</v>
      </c>
      <c r="D5883" s="67">
        <v>209175.12</v>
      </c>
      <c r="E5883" s="66">
        <v>0.58430000000000004</v>
      </c>
      <c r="F5883" s="67">
        <v>122221.022616</v>
      </c>
      <c r="G5883" s="66" t="s">
        <v>120</v>
      </c>
      <c r="H5883" s="68">
        <v>5.4570391623105799E-6</v>
      </c>
      <c r="I5883" s="87">
        <v>0.66696490687315901</v>
      </c>
      <c r="J5883" s="69" t="str">
        <f>_xlfn.XLOOKUP(SimpleBB[[#This Row],[customer_code]],'Input  - indicative charges'!$B$13:$B$69,'Input  - indicative charges'!$E$13:$E$69)</f>
        <v>Lower North Island distributor</v>
      </c>
      <c r="K5883" s="70">
        <f t="shared" si="92"/>
        <v>0.61657806911165891</v>
      </c>
    </row>
    <row r="5884" spans="1:11" x14ac:dyDescent="0.25">
      <c r="A5884" s="65">
        <v>44378</v>
      </c>
      <c r="B5884" s="66" t="s">
        <v>144</v>
      </c>
      <c r="C5884" s="66" t="s">
        <v>137</v>
      </c>
      <c r="D5884" s="67">
        <v>209175.12</v>
      </c>
      <c r="E5884" s="66">
        <v>0.58430000000000004</v>
      </c>
      <c r="F5884" s="67">
        <v>122221.022616</v>
      </c>
      <c r="G5884" s="66" t="s">
        <v>241</v>
      </c>
      <c r="H5884" s="68">
        <v>7.4413126632085196E-4</v>
      </c>
      <c r="I5884" s="87">
        <v>90.948484330273502</v>
      </c>
      <c r="J5884" s="69" t="str">
        <f>_xlfn.XLOOKUP(SimpleBB[[#This Row],[customer_code]],'Input  - indicative charges'!$B$13:$B$69,'Input  - indicative charges'!$E$13:$E$69)</f>
        <v>North Island generation</v>
      </c>
      <c r="K5884" s="70">
        <f t="shared" si="92"/>
        <v>84.077648282710157</v>
      </c>
    </row>
    <row r="5885" spans="1:11" x14ac:dyDescent="0.25">
      <c r="A5885" s="65">
        <v>44440</v>
      </c>
      <c r="B5885" s="66" t="s">
        <v>144</v>
      </c>
      <c r="C5885" s="66" t="s">
        <v>137</v>
      </c>
      <c r="D5885" s="67">
        <v>63586.63</v>
      </c>
      <c r="E5885" s="66">
        <v>0.8962</v>
      </c>
      <c r="F5885" s="67">
        <v>56986.337805999901</v>
      </c>
      <c r="G5885" s="66" t="s">
        <v>8</v>
      </c>
      <c r="H5885" s="68">
        <v>1.10186246651021E-10</v>
      </c>
      <c r="I5885" s="87">
        <v>6.2791106732303504E-6</v>
      </c>
      <c r="J5885" s="69" t="str">
        <f>_xlfn.XLOOKUP(SimpleBB[[#This Row],[customer_code]],'Input  - indicative charges'!$B$13:$B$69,'Input  - indicative charges'!$E$13:$E$69)</f>
        <v>Lower South Island distributor</v>
      </c>
      <c r="K5885" s="70">
        <f t="shared" si="92"/>
        <v>5.804746088949861E-6</v>
      </c>
    </row>
    <row r="5886" spans="1:11" x14ac:dyDescent="0.25">
      <c r="A5886" s="65">
        <v>44440</v>
      </c>
      <c r="B5886" s="66" t="s">
        <v>144</v>
      </c>
      <c r="C5886" s="66" t="s">
        <v>137</v>
      </c>
      <c r="D5886" s="67">
        <v>63586.63</v>
      </c>
      <c r="E5886" s="66">
        <v>0.8962</v>
      </c>
      <c r="F5886" s="67">
        <v>56986.337805999901</v>
      </c>
      <c r="G5886" s="66" t="s">
        <v>10</v>
      </c>
      <c r="H5886" s="68">
        <v>5.0565931054558403E-12</v>
      </c>
      <c r="I5886" s="87">
        <v>2.8815672285499699E-7</v>
      </c>
      <c r="J5886" s="69" t="str">
        <f>_xlfn.XLOOKUP(SimpleBB[[#This Row],[customer_code]],'Input  - indicative charges'!$B$13:$B$69,'Input  - indicative charges'!$E$13:$E$69)</f>
        <v>Upper South Island distributor</v>
      </c>
      <c r="K5886" s="70">
        <f t="shared" si="92"/>
        <v>2.6638750247359913E-7</v>
      </c>
    </row>
    <row r="5887" spans="1:11" x14ac:dyDescent="0.25">
      <c r="A5887" s="65">
        <v>44440</v>
      </c>
      <c r="B5887" s="66" t="s">
        <v>144</v>
      </c>
      <c r="C5887" s="66" t="s">
        <v>137</v>
      </c>
      <c r="D5887" s="67">
        <v>63586.63</v>
      </c>
      <c r="E5887" s="66">
        <v>0.8962</v>
      </c>
      <c r="F5887" s="67">
        <v>56986.337805999901</v>
      </c>
      <c r="G5887" s="66" t="s">
        <v>12</v>
      </c>
      <c r="H5887" s="68">
        <v>1.5943649639840001E-8</v>
      </c>
      <c r="I5887" s="87">
        <v>9.0857020423643303E-4</v>
      </c>
      <c r="J5887" s="69" t="str">
        <f>_xlfn.XLOOKUP(SimpleBB[[#This Row],[customer_code]],'Input  - indicative charges'!$B$13:$B$69,'Input  - indicative charges'!$E$13:$E$69)</f>
        <v>Lower North Island distributor</v>
      </c>
      <c r="K5887" s="70">
        <f t="shared" si="92"/>
        <v>8.3993094150457766E-4</v>
      </c>
    </row>
    <row r="5888" spans="1:11" x14ac:dyDescent="0.25">
      <c r="A5888" s="65">
        <v>44440</v>
      </c>
      <c r="B5888" s="66" t="s">
        <v>144</v>
      </c>
      <c r="C5888" s="66" t="s">
        <v>137</v>
      </c>
      <c r="D5888" s="67">
        <v>63586.63</v>
      </c>
      <c r="E5888" s="66">
        <v>0.8962</v>
      </c>
      <c r="F5888" s="67">
        <v>56986.337805999901</v>
      </c>
      <c r="G5888" s="66" t="s">
        <v>14</v>
      </c>
      <c r="H5888" s="68">
        <v>5.3735540138227303E-6</v>
      </c>
      <c r="I5888" s="87">
        <v>0.30621916425048901</v>
      </c>
      <c r="J5888" s="69" t="str">
        <f>_xlfn.XLOOKUP(SimpleBB[[#This Row],[customer_code]],'Input  - indicative charges'!$B$13:$B$69,'Input  - indicative charges'!$E$13:$E$69)</f>
        <v>Upper North Island distributor</v>
      </c>
      <c r="K5888" s="70">
        <f t="shared" si="92"/>
        <v>0.28308539035991476</v>
      </c>
    </row>
    <row r="5889" spans="1:11" x14ac:dyDescent="0.25">
      <c r="A5889" s="65">
        <v>44440</v>
      </c>
      <c r="B5889" s="66" t="s">
        <v>144</v>
      </c>
      <c r="C5889" s="66" t="s">
        <v>137</v>
      </c>
      <c r="D5889" s="67">
        <v>63586.63</v>
      </c>
      <c r="E5889" s="66">
        <v>0.8962</v>
      </c>
      <c r="F5889" s="67">
        <v>56986.337805999901</v>
      </c>
      <c r="G5889" s="66" t="s">
        <v>16</v>
      </c>
      <c r="H5889" s="68">
        <v>9.0114079862150004E-2</v>
      </c>
      <c r="I5889" s="87">
        <v>5135.2713961013396</v>
      </c>
      <c r="J5889" s="69" t="str">
        <f>_xlfn.XLOOKUP(SimpleBB[[#This Row],[customer_code]],'Input  - indicative charges'!$B$13:$B$69,'Input  - indicative charges'!$E$13:$E$69)</f>
        <v>South Island generation</v>
      </c>
      <c r="K5889" s="70">
        <f t="shared" si="92"/>
        <v>4747.3198201935556</v>
      </c>
    </row>
    <row r="5890" spans="1:11" x14ac:dyDescent="0.25">
      <c r="A5890" s="65">
        <v>44440</v>
      </c>
      <c r="B5890" s="66" t="s">
        <v>144</v>
      </c>
      <c r="C5890" s="66" t="s">
        <v>137</v>
      </c>
      <c r="D5890" s="67">
        <v>63586.63</v>
      </c>
      <c r="E5890" s="66">
        <v>0.8962</v>
      </c>
      <c r="F5890" s="67">
        <v>56986.337805999901</v>
      </c>
      <c r="G5890" s="66" t="s">
        <v>19</v>
      </c>
      <c r="H5890" s="68">
        <v>8.6773299430510095E-5</v>
      </c>
      <c r="I5890" s="87">
        <v>4.9448925538882298</v>
      </c>
      <c r="J5890" s="69" t="str">
        <f>_xlfn.XLOOKUP(SimpleBB[[#This Row],[customer_code]],'Input  - indicative charges'!$B$13:$B$69,'Input  - indicative charges'!$E$13:$E$69)</f>
        <v>Lower South Island distributor</v>
      </c>
      <c r="K5890" s="70">
        <f t="shared" si="92"/>
        <v>4.5713234255979458</v>
      </c>
    </row>
    <row r="5891" spans="1:11" x14ac:dyDescent="0.25">
      <c r="A5891" s="65">
        <v>44440</v>
      </c>
      <c r="B5891" s="66" t="s">
        <v>144</v>
      </c>
      <c r="C5891" s="66" t="s">
        <v>137</v>
      </c>
      <c r="D5891" s="67">
        <v>63586.63</v>
      </c>
      <c r="E5891" s="66">
        <v>0.8962</v>
      </c>
      <c r="F5891" s="67">
        <v>56986.337805999901</v>
      </c>
      <c r="G5891" s="66" t="s">
        <v>21</v>
      </c>
      <c r="H5891" s="68">
        <v>6.0907947959999799E-11</v>
      </c>
      <c r="I5891" s="87">
        <v>3.4709208975188102E-6</v>
      </c>
      <c r="J5891" s="69" t="str">
        <f>_xlfn.XLOOKUP(SimpleBB[[#This Row],[customer_code]],'Input  - indicative charges'!$B$13:$B$69,'Input  - indicative charges'!$E$13:$E$69)</f>
        <v>Upper South Island distributor</v>
      </c>
      <c r="K5891" s="70">
        <f t="shared" si="92"/>
        <v>3.2087051102352066E-6</v>
      </c>
    </row>
    <row r="5892" spans="1:11" x14ac:dyDescent="0.25">
      <c r="A5892" s="65">
        <v>44440</v>
      </c>
      <c r="B5892" s="66" t="s">
        <v>144</v>
      </c>
      <c r="C5892" s="66" t="s">
        <v>137</v>
      </c>
      <c r="D5892" s="67">
        <v>63586.63</v>
      </c>
      <c r="E5892" s="66">
        <v>0.8962</v>
      </c>
      <c r="F5892" s="67">
        <v>56986.337805999901</v>
      </c>
      <c r="G5892" s="66" t="s">
        <v>23</v>
      </c>
      <c r="H5892" s="68">
        <v>1.09142571552705E-10</v>
      </c>
      <c r="I5892" s="87">
        <v>6.21963545151799E-6</v>
      </c>
      <c r="J5892" s="69" t="str">
        <f>_xlfn.XLOOKUP(SimpleBB[[#This Row],[customer_code]],'Input  - indicative charges'!$B$13:$B$69,'Input  - indicative charges'!$E$13:$E$69)</f>
        <v>Lower North Island distributor</v>
      </c>
      <c r="K5892" s="70">
        <f t="shared" si="92"/>
        <v>5.7497640097047693E-6</v>
      </c>
    </row>
    <row r="5893" spans="1:11" x14ac:dyDescent="0.25">
      <c r="A5893" s="65">
        <v>44440</v>
      </c>
      <c r="B5893" s="66" t="s">
        <v>144</v>
      </c>
      <c r="C5893" s="66" t="s">
        <v>137</v>
      </c>
      <c r="D5893" s="67">
        <v>63586.63</v>
      </c>
      <c r="E5893" s="66">
        <v>0.8962</v>
      </c>
      <c r="F5893" s="67">
        <v>56986.337805999901</v>
      </c>
      <c r="G5893" s="66" t="s">
        <v>25</v>
      </c>
      <c r="H5893" s="68">
        <v>0.11316225676672501</v>
      </c>
      <c r="I5893" s="87">
        <v>6448.7025909979002</v>
      </c>
      <c r="J5893" s="69" t="str">
        <f>_xlfn.XLOOKUP(SimpleBB[[#This Row],[customer_code]],'Input  - indicative charges'!$B$13:$B$69,'Input  - indicative charges'!$E$13:$E$69)</f>
        <v>North Island generation</v>
      </c>
      <c r="K5893" s="70">
        <f t="shared" si="92"/>
        <v>5961.5259376592694</v>
      </c>
    </row>
    <row r="5894" spans="1:11" x14ac:dyDescent="0.25">
      <c r="A5894" s="65">
        <v>44440</v>
      </c>
      <c r="B5894" s="66" t="s">
        <v>144</v>
      </c>
      <c r="C5894" s="66" t="s">
        <v>137</v>
      </c>
      <c r="D5894" s="67">
        <v>63586.63</v>
      </c>
      <c r="E5894" s="66">
        <v>0.8962</v>
      </c>
      <c r="F5894" s="67">
        <v>56986.337805999901</v>
      </c>
      <c r="G5894" s="66" t="s">
        <v>27</v>
      </c>
      <c r="H5894" s="68">
        <v>1.3560894026945E-5</v>
      </c>
      <c r="I5894" s="87">
        <v>0.772785687970857</v>
      </c>
      <c r="J5894" s="69" t="str">
        <f>_xlfn.XLOOKUP(SimpleBB[[#This Row],[customer_code]],'Input  - indicative charges'!$B$13:$B$69,'Input  - indicative charges'!$E$13:$E$69)</f>
        <v>Lower North Island distributor</v>
      </c>
      <c r="K5894" s="70">
        <f t="shared" si="92"/>
        <v>0.71440446478664832</v>
      </c>
    </row>
    <row r="5895" spans="1:11" x14ac:dyDescent="0.25">
      <c r="A5895" s="65">
        <v>44440</v>
      </c>
      <c r="B5895" s="66" t="s">
        <v>144</v>
      </c>
      <c r="C5895" s="66" t="s">
        <v>137</v>
      </c>
      <c r="D5895" s="67">
        <v>63586.63</v>
      </c>
      <c r="E5895" s="66">
        <v>0.8962</v>
      </c>
      <c r="F5895" s="67">
        <v>56986.337805999901</v>
      </c>
      <c r="G5895" s="66" t="s">
        <v>29</v>
      </c>
      <c r="H5895" s="68">
        <v>4.0340370603448398E-5</v>
      </c>
      <c r="I5895" s="87">
        <v>2.29884998642734</v>
      </c>
      <c r="J5895" s="69" t="str">
        <f>_xlfn.XLOOKUP(SimpleBB[[#This Row],[customer_code]],'Input  - indicative charges'!$B$13:$B$69,'Input  - indicative charges'!$E$13:$E$69)</f>
        <v>Lower North Island distributor</v>
      </c>
      <c r="K5895" s="70">
        <f t="shared" si="92"/>
        <v>2.1251800075266813</v>
      </c>
    </row>
    <row r="5896" spans="1:11" x14ac:dyDescent="0.25">
      <c r="A5896" s="65">
        <v>44440</v>
      </c>
      <c r="B5896" s="66" t="s">
        <v>144</v>
      </c>
      <c r="C5896" s="66" t="s">
        <v>137</v>
      </c>
      <c r="D5896" s="67">
        <v>63586.63</v>
      </c>
      <c r="E5896" s="66">
        <v>0.8962</v>
      </c>
      <c r="F5896" s="67">
        <v>56986.337805999901</v>
      </c>
      <c r="G5896" s="66" t="s">
        <v>31</v>
      </c>
      <c r="H5896" s="68">
        <v>8.3937259749785597E-5</v>
      </c>
      <c r="I5896" s="87">
        <v>4.7832770386112404</v>
      </c>
      <c r="J5896" s="69" t="str">
        <f>_xlfn.XLOOKUP(SimpleBB[[#This Row],[customer_code]],'Input  - indicative charges'!$B$13:$B$69,'Input  - indicative charges'!$E$13:$E$69)</f>
        <v>Major Industrial</v>
      </c>
      <c r="K5896" s="70">
        <f t="shared" si="92"/>
        <v>4.4219173904061684</v>
      </c>
    </row>
    <row r="5897" spans="1:11" x14ac:dyDescent="0.25">
      <c r="A5897" s="65">
        <v>44440</v>
      </c>
      <c r="B5897" s="66" t="s">
        <v>144</v>
      </c>
      <c r="C5897" s="66" t="s">
        <v>137</v>
      </c>
      <c r="D5897" s="67">
        <v>63586.63</v>
      </c>
      <c r="E5897" s="66">
        <v>0.8962</v>
      </c>
      <c r="F5897" s="67">
        <v>56986.337805999901</v>
      </c>
      <c r="G5897" s="66" t="s">
        <v>34</v>
      </c>
      <c r="H5897" s="68">
        <v>8.5346705146300796E-9</v>
      </c>
      <c r="I5897" s="87">
        <v>4.8635961700961702E-4</v>
      </c>
      <c r="J5897" s="69" t="str">
        <f>_xlfn.XLOOKUP(SimpleBB[[#This Row],[customer_code]],'Input  - indicative charges'!$B$13:$B$69,'Input  - indicative charges'!$E$13:$E$69)</f>
        <v>Major Industrial</v>
      </c>
      <c r="K5897" s="70">
        <f t="shared" si="92"/>
        <v>4.4961686958247326E-4</v>
      </c>
    </row>
    <row r="5898" spans="1:11" x14ac:dyDescent="0.25">
      <c r="A5898" s="65">
        <v>44440</v>
      </c>
      <c r="B5898" s="66" t="s">
        <v>144</v>
      </c>
      <c r="C5898" s="66" t="s">
        <v>137</v>
      </c>
      <c r="D5898" s="67">
        <v>63586.63</v>
      </c>
      <c r="E5898" s="66">
        <v>0.8962</v>
      </c>
      <c r="F5898" s="67">
        <v>56986.337805999901</v>
      </c>
      <c r="G5898" s="66" t="s">
        <v>36</v>
      </c>
      <c r="H5898" s="68">
        <v>4.9844290132981698E-11</v>
      </c>
      <c r="I5898" s="87">
        <v>2.8404435552183698E-6</v>
      </c>
      <c r="J5898" s="69" t="str">
        <f>_xlfn.XLOOKUP(SimpleBB[[#This Row],[customer_code]],'Input  - indicative charges'!$B$13:$B$69,'Input  - indicative charges'!$E$13:$E$69)</f>
        <v>Upper South Island distributor</v>
      </c>
      <c r="K5898" s="70">
        <f t="shared" si="92"/>
        <v>2.625858099353141E-6</v>
      </c>
    </row>
    <row r="5899" spans="1:11" x14ac:dyDescent="0.25">
      <c r="A5899" s="65">
        <v>44440</v>
      </c>
      <c r="B5899" s="66" t="s">
        <v>144</v>
      </c>
      <c r="C5899" s="66" t="s">
        <v>137</v>
      </c>
      <c r="D5899" s="67">
        <v>63586.63</v>
      </c>
      <c r="E5899" s="66">
        <v>0.8962</v>
      </c>
      <c r="F5899" s="67">
        <v>56986.337805999901</v>
      </c>
      <c r="G5899" s="66" t="s">
        <v>38</v>
      </c>
      <c r="H5899" s="68">
        <v>1.2528078788276399E-4</v>
      </c>
      <c r="I5899" s="87">
        <v>7.1392932988890498</v>
      </c>
      <c r="J5899" s="69" t="str">
        <f>_xlfn.XLOOKUP(SimpleBB[[#This Row],[customer_code]],'Input  - indicative charges'!$B$13:$B$69,'Input  - indicative charges'!$E$13:$E$69)</f>
        <v>North Island generation</v>
      </c>
      <c r="K5899" s="70">
        <f t="shared" si="92"/>
        <v>6.599944962153697</v>
      </c>
    </row>
    <row r="5900" spans="1:11" x14ac:dyDescent="0.25">
      <c r="A5900" s="65">
        <v>44440</v>
      </c>
      <c r="B5900" s="66" t="s">
        <v>144</v>
      </c>
      <c r="C5900" s="66" t="s">
        <v>137</v>
      </c>
      <c r="D5900" s="67">
        <v>63586.63</v>
      </c>
      <c r="E5900" s="66">
        <v>0.8962</v>
      </c>
      <c r="F5900" s="67">
        <v>56986.337805999901</v>
      </c>
      <c r="G5900" s="66" t="s">
        <v>40</v>
      </c>
      <c r="H5900" s="68">
        <v>7.8107836629843301E-7</v>
      </c>
      <c r="I5900" s="87">
        <v>4.4510795634841102E-2</v>
      </c>
      <c r="J5900" s="69" t="str">
        <f>_xlfn.XLOOKUP(SimpleBB[[#This Row],[customer_code]],'Input  - indicative charges'!$B$13:$B$69,'Input  - indicative charges'!$E$13:$E$69)</f>
        <v>North Island generation</v>
      </c>
      <c r="K5900" s="70">
        <f t="shared" si="92"/>
        <v>4.1148162585971343E-2</v>
      </c>
    </row>
    <row r="5901" spans="1:11" x14ac:dyDescent="0.25">
      <c r="A5901" s="65">
        <v>44440</v>
      </c>
      <c r="B5901" s="66" t="s">
        <v>144</v>
      </c>
      <c r="C5901" s="66" t="s">
        <v>137</v>
      </c>
      <c r="D5901" s="67">
        <v>63586.63</v>
      </c>
      <c r="E5901" s="66">
        <v>0.8962</v>
      </c>
      <c r="F5901" s="67">
        <v>56986.337805999901</v>
      </c>
      <c r="G5901" s="66" t="s">
        <v>42</v>
      </c>
      <c r="H5901" s="68">
        <v>4.1390372559288298E-2</v>
      </c>
      <c r="I5901" s="87">
        <v>2358.68575257979</v>
      </c>
      <c r="J5901" s="69" t="str">
        <f>_xlfn.XLOOKUP(SimpleBB[[#This Row],[customer_code]],'Input  - indicative charges'!$B$13:$B$69,'Input  - indicative charges'!$E$13:$E$69)</f>
        <v>South Island generation</v>
      </c>
      <c r="K5901" s="70">
        <f t="shared" si="92"/>
        <v>2180.4953933556853</v>
      </c>
    </row>
    <row r="5902" spans="1:11" x14ac:dyDescent="0.25">
      <c r="A5902" s="65">
        <v>44440</v>
      </c>
      <c r="B5902" s="66" t="s">
        <v>144</v>
      </c>
      <c r="C5902" s="66" t="s">
        <v>137</v>
      </c>
      <c r="D5902" s="67">
        <v>63586.63</v>
      </c>
      <c r="E5902" s="66">
        <v>0.8962</v>
      </c>
      <c r="F5902" s="67">
        <v>56986.337805999901</v>
      </c>
      <c r="G5902" s="66" t="s">
        <v>44</v>
      </c>
      <c r="H5902" s="68">
        <v>6.5975912052772098E-9</v>
      </c>
      <c r="I5902" s="87">
        <v>3.7597256112982199E-4</v>
      </c>
      <c r="J5902" s="69" t="str">
        <f>_xlfn.XLOOKUP(SimpleBB[[#This Row],[customer_code]],'Input  - indicative charges'!$B$13:$B$69,'Input  - indicative charges'!$E$13:$E$69)</f>
        <v>Major Industrial</v>
      </c>
      <c r="K5902" s="70">
        <f t="shared" ref="K5902:K5965" si="93">I5902*$L$9</f>
        <v>3.4756916502126666E-4</v>
      </c>
    </row>
    <row r="5903" spans="1:11" x14ac:dyDescent="0.25">
      <c r="A5903" s="65">
        <v>44440</v>
      </c>
      <c r="B5903" s="66" t="s">
        <v>144</v>
      </c>
      <c r="C5903" s="66" t="s">
        <v>137</v>
      </c>
      <c r="D5903" s="67">
        <v>63586.63</v>
      </c>
      <c r="E5903" s="66">
        <v>0.8962</v>
      </c>
      <c r="F5903" s="67">
        <v>56986.337805999901</v>
      </c>
      <c r="G5903" s="66" t="s">
        <v>46</v>
      </c>
      <c r="H5903" s="68">
        <v>6.9819652199315803E-11</v>
      </c>
      <c r="I5903" s="87">
        <v>3.9787662857276398E-6</v>
      </c>
      <c r="J5903" s="69" t="str">
        <f>_xlfn.XLOOKUP(SimpleBB[[#This Row],[customer_code]],'Input  - indicative charges'!$B$13:$B$69,'Input  - indicative charges'!$E$13:$E$69)</f>
        <v>Upper South Island distributor</v>
      </c>
      <c r="K5903" s="70">
        <f t="shared" si="93"/>
        <v>3.6781845770591039E-6</v>
      </c>
    </row>
    <row r="5904" spans="1:11" x14ac:dyDescent="0.25">
      <c r="A5904" s="65">
        <v>44440</v>
      </c>
      <c r="B5904" s="66" t="s">
        <v>144</v>
      </c>
      <c r="C5904" s="66" t="s">
        <v>137</v>
      </c>
      <c r="D5904" s="67">
        <v>63586.63</v>
      </c>
      <c r="E5904" s="66">
        <v>0.8962</v>
      </c>
      <c r="F5904" s="67">
        <v>56986.337805999901</v>
      </c>
      <c r="G5904" s="66" t="s">
        <v>48</v>
      </c>
      <c r="H5904" s="68">
        <v>5.3558551311210102E-2</v>
      </c>
      <c r="I5904" s="87">
        <v>3052.1056974205999</v>
      </c>
      <c r="J5904" s="69" t="str">
        <f>_xlfn.XLOOKUP(SimpleBB[[#This Row],[customer_code]],'Input  - indicative charges'!$B$13:$B$69,'Input  - indicative charges'!$E$13:$E$69)</f>
        <v>North Island generation</v>
      </c>
      <c r="K5904" s="70">
        <f t="shared" si="93"/>
        <v>2821.5299159632877</v>
      </c>
    </row>
    <row r="5905" spans="1:11" x14ac:dyDescent="0.25">
      <c r="A5905" s="65">
        <v>44440</v>
      </c>
      <c r="B5905" s="66" t="s">
        <v>144</v>
      </c>
      <c r="C5905" s="66" t="s">
        <v>137</v>
      </c>
      <c r="D5905" s="67">
        <v>63586.63</v>
      </c>
      <c r="E5905" s="66">
        <v>0.8962</v>
      </c>
      <c r="F5905" s="67">
        <v>56986.337805999901</v>
      </c>
      <c r="G5905" s="66" t="s">
        <v>50</v>
      </c>
      <c r="H5905" s="68">
        <v>1.12801550581968E-2</v>
      </c>
      <c r="I5905" s="87">
        <v>642.81472665046294</v>
      </c>
      <c r="J5905" s="69" t="str">
        <f>_xlfn.XLOOKUP(SimpleBB[[#This Row],[customer_code]],'Input  - indicative charges'!$B$13:$B$69,'Input  - indicative charges'!$E$13:$E$69)</f>
        <v>North Island generation</v>
      </c>
      <c r="K5905" s="70">
        <f t="shared" si="93"/>
        <v>594.25234951687912</v>
      </c>
    </row>
    <row r="5906" spans="1:11" x14ac:dyDescent="0.25">
      <c r="A5906" s="65">
        <v>44440</v>
      </c>
      <c r="B5906" s="66" t="s">
        <v>144</v>
      </c>
      <c r="C5906" s="66" t="s">
        <v>137</v>
      </c>
      <c r="D5906" s="67">
        <v>63586.63</v>
      </c>
      <c r="E5906" s="66">
        <v>0.8962</v>
      </c>
      <c r="F5906" s="67">
        <v>56986.337805999901</v>
      </c>
      <c r="G5906" s="66" t="s">
        <v>52</v>
      </c>
      <c r="H5906" s="68">
        <v>2.2778563153093598E-2</v>
      </c>
      <c r="I5906" s="87">
        <v>1298.0668945774901</v>
      </c>
      <c r="J5906" s="69" t="str">
        <f>_xlfn.XLOOKUP(SimpleBB[[#This Row],[customer_code]],'Input  - indicative charges'!$B$13:$B$69,'Input  - indicative charges'!$E$13:$E$69)</f>
        <v>North Island generation</v>
      </c>
      <c r="K5906" s="70">
        <f t="shared" si="93"/>
        <v>1200.0025356484994</v>
      </c>
    </row>
    <row r="5907" spans="1:11" x14ac:dyDescent="0.25">
      <c r="A5907" s="65">
        <v>44440</v>
      </c>
      <c r="B5907" s="66" t="s">
        <v>144</v>
      </c>
      <c r="C5907" s="66" t="s">
        <v>137</v>
      </c>
      <c r="D5907" s="67">
        <v>63586.63</v>
      </c>
      <c r="E5907" s="66">
        <v>0.8962</v>
      </c>
      <c r="F5907" s="67">
        <v>56986.337805999901</v>
      </c>
      <c r="G5907" s="66" t="s">
        <v>54</v>
      </c>
      <c r="H5907" s="68">
        <v>6.42558635924951E-12</v>
      </c>
      <c r="I5907" s="87">
        <v>3.66170634869818E-7</v>
      </c>
      <c r="J5907" s="69" t="str">
        <f>_xlfn.XLOOKUP(SimpleBB[[#This Row],[customer_code]],'Input  - indicative charges'!$B$13:$B$69,'Input  - indicative charges'!$E$13:$E$69)</f>
        <v>Upper South Island distributor</v>
      </c>
      <c r="K5907" s="70">
        <f t="shared" si="93"/>
        <v>3.3850773959290081E-7</v>
      </c>
    </row>
    <row r="5908" spans="1:11" x14ac:dyDescent="0.25">
      <c r="A5908" s="65">
        <v>44440</v>
      </c>
      <c r="B5908" s="66" t="s">
        <v>144</v>
      </c>
      <c r="C5908" s="66" t="s">
        <v>137</v>
      </c>
      <c r="D5908" s="67">
        <v>63586.63</v>
      </c>
      <c r="E5908" s="66">
        <v>0.8962</v>
      </c>
      <c r="F5908" s="67">
        <v>56986.337805999901</v>
      </c>
      <c r="G5908" s="66" t="s">
        <v>56</v>
      </c>
      <c r="H5908" s="68">
        <v>0.55130308074877499</v>
      </c>
      <c r="I5908" s="87">
        <v>31416.743593038202</v>
      </c>
      <c r="J5908" s="69" t="str">
        <f>_xlfn.XLOOKUP(SimpleBB[[#This Row],[customer_code]],'Input  - indicative charges'!$B$13:$B$69,'Input  - indicative charges'!$E$13:$E$69)</f>
        <v>Upper North Island distributor</v>
      </c>
      <c r="K5908" s="70">
        <f t="shared" si="93"/>
        <v>29043.319825004612</v>
      </c>
    </row>
    <row r="5909" spans="1:11" x14ac:dyDescent="0.25">
      <c r="A5909" s="65">
        <v>44440</v>
      </c>
      <c r="B5909" s="66" t="s">
        <v>144</v>
      </c>
      <c r="C5909" s="66" t="s">
        <v>137</v>
      </c>
      <c r="D5909" s="67">
        <v>63586.63</v>
      </c>
      <c r="E5909" s="66">
        <v>0.8962</v>
      </c>
      <c r="F5909" s="67">
        <v>56986.337805999901</v>
      </c>
      <c r="G5909" s="66" t="s">
        <v>58</v>
      </c>
      <c r="H5909" s="68">
        <v>1.4058851552652501E-2</v>
      </c>
      <c r="I5909" s="87">
        <v>801.16246374386299</v>
      </c>
      <c r="J5909" s="69" t="str">
        <f>_xlfn.XLOOKUP(SimpleBB[[#This Row],[customer_code]],'Input  - indicative charges'!$B$13:$B$69,'Input  - indicative charges'!$E$13:$E$69)</f>
        <v>North Island generation</v>
      </c>
      <c r="K5909" s="70">
        <f t="shared" si="93"/>
        <v>740.63747559940759</v>
      </c>
    </row>
    <row r="5910" spans="1:11" x14ac:dyDescent="0.25">
      <c r="A5910" s="65">
        <v>44440</v>
      </c>
      <c r="B5910" s="66" t="s">
        <v>144</v>
      </c>
      <c r="C5910" s="66" t="s">
        <v>137</v>
      </c>
      <c r="D5910" s="67">
        <v>63586.63</v>
      </c>
      <c r="E5910" s="66">
        <v>0.8962</v>
      </c>
      <c r="F5910" s="67">
        <v>56986.337805999901</v>
      </c>
      <c r="G5910" s="66" t="s">
        <v>60</v>
      </c>
      <c r="H5910" s="68">
        <v>1.7297039765585901E-10</v>
      </c>
      <c r="I5910" s="87">
        <v>9.8569495112549393E-6</v>
      </c>
      <c r="J5910" s="69" t="str">
        <f>_xlfn.XLOOKUP(SimpleBB[[#This Row],[customer_code]],'Input  - indicative charges'!$B$13:$B$69,'Input  - indicative charges'!$E$13:$E$69)</f>
        <v>Major Industrial</v>
      </c>
      <c r="K5910" s="70">
        <f t="shared" si="93"/>
        <v>9.1122918677586317E-6</v>
      </c>
    </row>
    <row r="5911" spans="1:11" x14ac:dyDescent="0.25">
      <c r="A5911" s="65">
        <v>44440</v>
      </c>
      <c r="B5911" s="66" t="s">
        <v>144</v>
      </c>
      <c r="C5911" s="66" t="s">
        <v>137</v>
      </c>
      <c r="D5911" s="67">
        <v>63586.63</v>
      </c>
      <c r="E5911" s="66">
        <v>0.8962</v>
      </c>
      <c r="F5911" s="67">
        <v>56986.337805999901</v>
      </c>
      <c r="G5911" s="66" t="s">
        <v>62</v>
      </c>
      <c r="H5911" s="68">
        <v>2.6535175627348702E-6</v>
      </c>
      <c r="I5911" s="87">
        <v>0.15121424820416299</v>
      </c>
      <c r="J5911" s="69" t="str">
        <f>_xlfn.XLOOKUP(SimpleBB[[#This Row],[customer_code]],'Input  - indicative charges'!$B$13:$B$69,'Input  - indicative charges'!$E$13:$E$69)</f>
        <v>Major Industrial</v>
      </c>
      <c r="K5911" s="70">
        <f t="shared" si="93"/>
        <v>0.13979054702742422</v>
      </c>
    </row>
    <row r="5912" spans="1:11" x14ac:dyDescent="0.25">
      <c r="A5912" s="65">
        <v>44440</v>
      </c>
      <c r="B5912" s="66" t="s">
        <v>144</v>
      </c>
      <c r="C5912" s="66" t="s">
        <v>137</v>
      </c>
      <c r="D5912" s="67">
        <v>63586.63</v>
      </c>
      <c r="E5912" s="66">
        <v>0.8962</v>
      </c>
      <c r="F5912" s="67">
        <v>56986.337805999901</v>
      </c>
      <c r="G5912" s="66" t="s">
        <v>64</v>
      </c>
      <c r="H5912" s="68">
        <v>7.0204199619966997E-9</v>
      </c>
      <c r="I5912" s="87">
        <v>4.0006802349432899E-4</v>
      </c>
      <c r="J5912" s="69" t="str">
        <f>_xlfn.XLOOKUP(SimpleBB[[#This Row],[customer_code]],'Input  - indicative charges'!$B$13:$B$69,'Input  - indicative charges'!$E$13:$E$69)</f>
        <v>Major Industrial</v>
      </c>
      <c r="K5912" s="70">
        <f t="shared" si="93"/>
        <v>3.6984430049835074E-4</v>
      </c>
    </row>
    <row r="5913" spans="1:11" x14ac:dyDescent="0.25">
      <c r="A5913" s="65">
        <v>44440</v>
      </c>
      <c r="B5913" s="66" t="s">
        <v>144</v>
      </c>
      <c r="C5913" s="66" t="s">
        <v>137</v>
      </c>
      <c r="D5913" s="67">
        <v>63586.63</v>
      </c>
      <c r="E5913" s="66">
        <v>0.8962</v>
      </c>
      <c r="F5913" s="67">
        <v>56986.337805999901</v>
      </c>
      <c r="G5913" s="66" t="s">
        <v>66</v>
      </c>
      <c r="H5913" s="68">
        <v>3.7724043974993402E-10</v>
      </c>
      <c r="I5913" s="87">
        <v>2.14975511336737E-5</v>
      </c>
      <c r="J5913" s="69" t="str">
        <f>_xlfn.XLOOKUP(SimpleBB[[#This Row],[customer_code]],'Input  - indicative charges'!$B$13:$B$69,'Input  - indicative charges'!$E$13:$E$69)</f>
        <v>Upper South Island distributor</v>
      </c>
      <c r="K5913" s="70">
        <f t="shared" si="93"/>
        <v>1.987348724353567E-5</v>
      </c>
    </row>
    <row r="5914" spans="1:11" x14ac:dyDescent="0.25">
      <c r="A5914" s="65">
        <v>44440</v>
      </c>
      <c r="B5914" s="66" t="s">
        <v>144</v>
      </c>
      <c r="C5914" s="66" t="s">
        <v>137</v>
      </c>
      <c r="D5914" s="67">
        <v>63586.63</v>
      </c>
      <c r="E5914" s="66">
        <v>0.8962</v>
      </c>
      <c r="F5914" s="67">
        <v>56986.337805999901</v>
      </c>
      <c r="G5914" s="66" t="s">
        <v>68</v>
      </c>
      <c r="H5914" s="68">
        <v>2.25331590919541E-10</v>
      </c>
      <c r="I5914" s="87">
        <v>1.2840822158504401E-5</v>
      </c>
      <c r="J5914" s="69" t="str">
        <f>_xlfn.XLOOKUP(SimpleBB[[#This Row],[customer_code]],'Input  - indicative charges'!$B$13:$B$69,'Input  - indicative charges'!$E$13:$E$69)</f>
        <v>Major Industrial</v>
      </c>
      <c r="K5914" s="70">
        <f t="shared" si="93"/>
        <v>1.1870743498956751E-5</v>
      </c>
    </row>
    <row r="5915" spans="1:11" x14ac:dyDescent="0.25">
      <c r="A5915" s="65">
        <v>44440</v>
      </c>
      <c r="B5915" s="66" t="s">
        <v>144</v>
      </c>
      <c r="C5915" s="66" t="s">
        <v>137</v>
      </c>
      <c r="D5915" s="67">
        <v>63586.63</v>
      </c>
      <c r="E5915" s="66">
        <v>0.8962</v>
      </c>
      <c r="F5915" s="67">
        <v>56986.337805999901</v>
      </c>
      <c r="G5915" s="66" t="s">
        <v>70</v>
      </c>
      <c r="H5915" s="68">
        <v>1.1984114018414099E-4</v>
      </c>
      <c r="I5915" s="87">
        <v>6.82930769758969</v>
      </c>
      <c r="J5915" s="69" t="str">
        <f>_xlfn.XLOOKUP(SimpleBB[[#This Row],[customer_code]],'Input  - indicative charges'!$B$13:$B$69,'Input  - indicative charges'!$E$13:$E$69)</f>
        <v>Lower North Island distributor</v>
      </c>
      <c r="K5915" s="70">
        <f t="shared" si="93"/>
        <v>6.3133776757313482</v>
      </c>
    </row>
    <row r="5916" spans="1:11" x14ac:dyDescent="0.25">
      <c r="A5916" s="65">
        <v>44440</v>
      </c>
      <c r="B5916" s="66" t="s">
        <v>144</v>
      </c>
      <c r="C5916" s="66" t="s">
        <v>137</v>
      </c>
      <c r="D5916" s="67">
        <v>63586.63</v>
      </c>
      <c r="E5916" s="66">
        <v>0.8962</v>
      </c>
      <c r="F5916" s="67">
        <v>56986.337805999901</v>
      </c>
      <c r="G5916" s="66" t="s">
        <v>72</v>
      </c>
      <c r="H5916" s="68">
        <v>5.7262701771701299E-5</v>
      </c>
      <c r="I5916" s="87">
        <v>3.2631916668463998</v>
      </c>
      <c r="J5916" s="69" t="str">
        <f>_xlfn.XLOOKUP(SimpleBB[[#This Row],[customer_code]],'Input  - indicative charges'!$B$13:$B$69,'Input  - indicative charges'!$E$13:$E$69)</f>
        <v>Lower South Island distributor</v>
      </c>
      <c r="K5916" s="70">
        <f t="shared" si="93"/>
        <v>3.0166690876107012</v>
      </c>
    </row>
    <row r="5917" spans="1:11" x14ac:dyDescent="0.25">
      <c r="A5917" s="65">
        <v>44440</v>
      </c>
      <c r="B5917" s="66" t="s">
        <v>144</v>
      </c>
      <c r="C5917" s="66" t="s">
        <v>137</v>
      </c>
      <c r="D5917" s="67">
        <v>63586.63</v>
      </c>
      <c r="E5917" s="66">
        <v>0.8962</v>
      </c>
      <c r="F5917" s="67">
        <v>56986.337805999901</v>
      </c>
      <c r="G5917" s="66" t="s">
        <v>74</v>
      </c>
      <c r="H5917" s="68">
        <v>4.7520648326507997E-13</v>
      </c>
      <c r="I5917" s="87">
        <v>2.7080277182945101E-8</v>
      </c>
      <c r="J5917" s="69" t="str">
        <f>_xlfn.XLOOKUP(SimpleBB[[#This Row],[customer_code]],'Input  - indicative charges'!$B$13:$B$69,'Input  - indicative charges'!$E$13:$E$69)</f>
        <v>Major Industrial</v>
      </c>
      <c r="K5917" s="70">
        <f t="shared" si="93"/>
        <v>2.5034458101772661E-8</v>
      </c>
    </row>
    <row r="5918" spans="1:11" x14ac:dyDescent="0.25">
      <c r="A5918" s="65">
        <v>44440</v>
      </c>
      <c r="B5918" s="66" t="s">
        <v>144</v>
      </c>
      <c r="C5918" s="66" t="s">
        <v>137</v>
      </c>
      <c r="D5918" s="67">
        <v>63586.63</v>
      </c>
      <c r="E5918" s="66">
        <v>0.8962</v>
      </c>
      <c r="F5918" s="67">
        <v>56986.337805999901</v>
      </c>
      <c r="G5918" s="66" t="s">
        <v>76</v>
      </c>
      <c r="H5918" s="68">
        <v>1.1150891042897899E-8</v>
      </c>
      <c r="I5918" s="87">
        <v>6.3544844380848404E-4</v>
      </c>
      <c r="J5918" s="69" t="str">
        <f>_xlfn.XLOOKUP(SimpleBB[[#This Row],[customer_code]],'Input  - indicative charges'!$B$13:$B$69,'Input  - indicative charges'!$E$13:$E$69)</f>
        <v>Lower North Island distributor</v>
      </c>
      <c r="K5918" s="70">
        <f t="shared" si="93"/>
        <v>5.8744256326810813E-4</v>
      </c>
    </row>
    <row r="5919" spans="1:11" x14ac:dyDescent="0.25">
      <c r="A5919" s="65">
        <v>44440</v>
      </c>
      <c r="B5919" s="66" t="s">
        <v>144</v>
      </c>
      <c r="C5919" s="66" t="s">
        <v>137</v>
      </c>
      <c r="D5919" s="67">
        <v>63586.63</v>
      </c>
      <c r="E5919" s="66">
        <v>0.8962</v>
      </c>
      <c r="F5919" s="67">
        <v>56986.337805999901</v>
      </c>
      <c r="G5919" s="66" t="s">
        <v>78</v>
      </c>
      <c r="H5919" s="68">
        <v>1.9006456981770402E-5</v>
      </c>
      <c r="I5919" s="87">
        <v>1.0831083780583699</v>
      </c>
      <c r="J5919" s="69" t="str">
        <f>_xlfn.XLOOKUP(SimpleBB[[#This Row],[customer_code]],'Input  - indicative charges'!$B$13:$B$69,'Input  - indicative charges'!$E$13:$E$69)</f>
        <v>North Island generation</v>
      </c>
      <c r="K5919" s="70">
        <f t="shared" si="93"/>
        <v>1.0012833741324476</v>
      </c>
    </row>
    <row r="5920" spans="1:11" x14ac:dyDescent="0.25">
      <c r="A5920" s="65">
        <v>44440</v>
      </c>
      <c r="B5920" s="66" t="s">
        <v>144</v>
      </c>
      <c r="C5920" s="66" t="s">
        <v>137</v>
      </c>
      <c r="D5920" s="67">
        <v>63586.63</v>
      </c>
      <c r="E5920" s="66">
        <v>0.8962</v>
      </c>
      <c r="F5920" s="67">
        <v>56986.337805999901</v>
      </c>
      <c r="G5920" s="66" t="s">
        <v>80</v>
      </c>
      <c r="H5920" s="68">
        <v>1.5387873381809199E-13</v>
      </c>
      <c r="I5920" s="87">
        <v>8.7689855065173802E-9</v>
      </c>
      <c r="J5920" s="69" t="str">
        <f>_xlfn.XLOOKUP(SimpleBB[[#This Row],[customer_code]],'Input  - indicative charges'!$B$13:$B$69,'Input  - indicative charges'!$E$13:$E$69)</f>
        <v>Major Industrial</v>
      </c>
      <c r="K5920" s="70">
        <f t="shared" si="93"/>
        <v>8.1065196923544392E-9</v>
      </c>
    </row>
    <row r="5921" spans="1:11" x14ac:dyDescent="0.25">
      <c r="A5921" s="65">
        <v>44440</v>
      </c>
      <c r="B5921" s="66" t="s">
        <v>144</v>
      </c>
      <c r="C5921" s="66" t="s">
        <v>137</v>
      </c>
      <c r="D5921" s="67">
        <v>63586.63</v>
      </c>
      <c r="E5921" s="66">
        <v>0.8962</v>
      </c>
      <c r="F5921" s="67">
        <v>56986.337805999901</v>
      </c>
      <c r="G5921" s="66" t="s">
        <v>82</v>
      </c>
      <c r="H5921" s="68">
        <v>8.1888577595004705E-4</v>
      </c>
      <c r="I5921" s="87">
        <v>46.665301452817801</v>
      </c>
      <c r="J5921" s="69" t="str">
        <f>_xlfn.XLOOKUP(SimpleBB[[#This Row],[customer_code]],'Input  - indicative charges'!$B$13:$B$69,'Input  - indicative charges'!$E$13:$E$69)</f>
        <v>Major Industrial</v>
      </c>
      <c r="K5921" s="70">
        <f t="shared" si="93"/>
        <v>43.139903116017763</v>
      </c>
    </row>
    <row r="5922" spans="1:11" x14ac:dyDescent="0.25">
      <c r="A5922" s="65">
        <v>44440</v>
      </c>
      <c r="B5922" s="66" t="s">
        <v>144</v>
      </c>
      <c r="C5922" s="66" t="s">
        <v>137</v>
      </c>
      <c r="D5922" s="67">
        <v>63586.63</v>
      </c>
      <c r="E5922" s="66">
        <v>0.8962</v>
      </c>
      <c r="F5922" s="67">
        <v>56986.337805999901</v>
      </c>
      <c r="G5922" s="66" t="s">
        <v>84</v>
      </c>
      <c r="H5922" s="68">
        <v>1.5318153393421E-15</v>
      </c>
      <c r="I5922" s="87">
        <v>8.7292546384161701E-11</v>
      </c>
      <c r="J5922" s="69" t="str">
        <f>_xlfn.XLOOKUP(SimpleBB[[#This Row],[customer_code]],'Input  - indicative charges'!$B$13:$B$69,'Input  - indicative charges'!$E$13:$E$69)</f>
        <v>Major Industrial</v>
      </c>
      <c r="K5922" s="70">
        <f t="shared" si="93"/>
        <v>8.0697903506971386E-11</v>
      </c>
    </row>
    <row r="5923" spans="1:11" x14ac:dyDescent="0.25">
      <c r="A5923" s="65">
        <v>44440</v>
      </c>
      <c r="B5923" s="66" t="s">
        <v>144</v>
      </c>
      <c r="C5923" s="66" t="s">
        <v>137</v>
      </c>
      <c r="D5923" s="67">
        <v>63586.63</v>
      </c>
      <c r="E5923" s="66">
        <v>0.8962</v>
      </c>
      <c r="F5923" s="67">
        <v>56986.337805999901</v>
      </c>
      <c r="G5923" s="66" t="s">
        <v>86</v>
      </c>
      <c r="H5923" s="68">
        <v>8.5482652822445698E-5</v>
      </c>
      <c r="I5923" s="87">
        <v>4.8713433302929099</v>
      </c>
      <c r="J5923" s="69" t="str">
        <f>_xlfn.XLOOKUP(SimpleBB[[#This Row],[customer_code]],'Input  - indicative charges'!$B$13:$B$69,'Input  - indicative charges'!$E$13:$E$69)</f>
        <v>North Island generation</v>
      </c>
      <c r="K5923" s="70">
        <f t="shared" si="93"/>
        <v>4.5033305854923595</v>
      </c>
    </row>
    <row r="5924" spans="1:11" x14ac:dyDescent="0.25">
      <c r="A5924" s="65">
        <v>44440</v>
      </c>
      <c r="B5924" s="66" t="s">
        <v>144</v>
      </c>
      <c r="C5924" s="66" t="s">
        <v>137</v>
      </c>
      <c r="D5924" s="67">
        <v>63586.63</v>
      </c>
      <c r="E5924" s="66">
        <v>0.8962</v>
      </c>
      <c r="F5924" s="67">
        <v>56986.337805999901</v>
      </c>
      <c r="G5924" s="66" t="s">
        <v>88</v>
      </c>
      <c r="H5924" s="68">
        <v>8.1806529926562403E-3</v>
      </c>
      <c r="I5924" s="87">
        <v>466.18545491317298</v>
      </c>
      <c r="J5924" s="69" t="str">
        <f>_xlfn.XLOOKUP(SimpleBB[[#This Row],[customer_code]],'Input  - indicative charges'!$B$13:$B$69,'Input  - indicative charges'!$E$13:$E$69)</f>
        <v>North Island generation</v>
      </c>
      <c r="K5924" s="70">
        <f t="shared" si="93"/>
        <v>430.9667940189974</v>
      </c>
    </row>
    <row r="5925" spans="1:11" x14ac:dyDescent="0.25">
      <c r="A5925" s="65">
        <v>44440</v>
      </c>
      <c r="B5925" s="66" t="s">
        <v>144</v>
      </c>
      <c r="C5925" s="66" t="s">
        <v>137</v>
      </c>
      <c r="D5925" s="67">
        <v>63586.63</v>
      </c>
      <c r="E5925" s="66">
        <v>0.8962</v>
      </c>
      <c r="F5925" s="67">
        <v>56986.337805999901</v>
      </c>
      <c r="G5925" s="66" t="s">
        <v>90</v>
      </c>
      <c r="H5925" s="68">
        <v>7.8226592602501099E-11</v>
      </c>
      <c r="I5925" s="87">
        <v>4.4578470314584701E-6</v>
      </c>
      <c r="J5925" s="69" t="str">
        <f>_xlfn.XLOOKUP(SimpleBB[[#This Row],[customer_code]],'Input  - indicative charges'!$B$13:$B$69,'Input  - indicative charges'!$E$13:$E$69)</f>
        <v>Upper South Island distributor</v>
      </c>
      <c r="K5925" s="70">
        <f t="shared" si="93"/>
        <v>4.1210724683218224E-6</v>
      </c>
    </row>
    <row r="5926" spans="1:11" x14ac:dyDescent="0.25">
      <c r="A5926" s="65">
        <v>44440</v>
      </c>
      <c r="B5926" s="66" t="s">
        <v>144</v>
      </c>
      <c r="C5926" s="66" t="s">
        <v>137</v>
      </c>
      <c r="D5926" s="67">
        <v>63586.63</v>
      </c>
      <c r="E5926" s="66">
        <v>0.8962</v>
      </c>
      <c r="F5926" s="67">
        <v>56986.337805999901</v>
      </c>
      <c r="G5926" s="66" t="s">
        <v>92</v>
      </c>
      <c r="H5926" s="68">
        <v>6.6346077516604902E-5</v>
      </c>
      <c r="I5926" s="87">
        <v>3.7808199854643001</v>
      </c>
      <c r="J5926" s="69" t="str">
        <f>_xlfn.XLOOKUP(SimpleBB[[#This Row],[customer_code]],'Input  - indicative charges'!$B$13:$B$69,'Input  - indicative charges'!$E$13:$E$69)</f>
        <v>North Island generation</v>
      </c>
      <c r="K5926" s="70">
        <f t="shared" si="93"/>
        <v>3.4951924190813264</v>
      </c>
    </row>
    <row r="5927" spans="1:11" x14ac:dyDescent="0.25">
      <c r="A5927" s="65">
        <v>44440</v>
      </c>
      <c r="B5927" s="66" t="s">
        <v>144</v>
      </c>
      <c r="C5927" s="66" t="s">
        <v>137</v>
      </c>
      <c r="D5927" s="67">
        <v>63586.63</v>
      </c>
      <c r="E5927" s="66">
        <v>0.8962</v>
      </c>
      <c r="F5927" s="67">
        <v>56986.337805999901</v>
      </c>
      <c r="G5927" s="66" t="s">
        <v>94</v>
      </c>
      <c r="H5927" s="68">
        <v>3.5139480809344003E-4</v>
      </c>
      <c r="I5927" s="87">
        <v>20.024703237287302</v>
      </c>
      <c r="J5927" s="69" t="str">
        <f>_xlfn.XLOOKUP(SimpleBB[[#This Row],[customer_code]],'Input  - indicative charges'!$B$13:$B$69,'Input  - indicative charges'!$E$13:$E$69)</f>
        <v>North Island generation</v>
      </c>
      <c r="K5927" s="70">
        <f t="shared" si="93"/>
        <v>18.511907792067174</v>
      </c>
    </row>
    <row r="5928" spans="1:11" x14ac:dyDescent="0.25">
      <c r="A5928" s="65">
        <v>44440</v>
      </c>
      <c r="B5928" s="66" t="s">
        <v>144</v>
      </c>
      <c r="C5928" s="66" t="s">
        <v>137</v>
      </c>
      <c r="D5928" s="67">
        <v>63586.63</v>
      </c>
      <c r="E5928" s="66">
        <v>0.8962</v>
      </c>
      <c r="F5928" s="67">
        <v>56986.337805999901</v>
      </c>
      <c r="G5928" s="66" t="s">
        <v>96</v>
      </c>
      <c r="H5928" s="68">
        <v>7.5302060562983497E-2</v>
      </c>
      <c r="I5928" s="87">
        <v>4291.1886607300503</v>
      </c>
      <c r="J5928" s="69" t="str">
        <f>_xlfn.XLOOKUP(SimpleBB[[#This Row],[customer_code]],'Input  - indicative charges'!$B$13:$B$69,'Input  - indicative charges'!$E$13:$E$69)</f>
        <v>Upper North Island distributor</v>
      </c>
      <c r="K5928" s="70">
        <f t="shared" si="93"/>
        <v>3967.0045475570405</v>
      </c>
    </row>
    <row r="5929" spans="1:11" x14ac:dyDescent="0.25">
      <c r="A5929" s="65">
        <v>44440</v>
      </c>
      <c r="B5929" s="66" t="s">
        <v>144</v>
      </c>
      <c r="C5929" s="66" t="s">
        <v>137</v>
      </c>
      <c r="D5929" s="67">
        <v>63586.63</v>
      </c>
      <c r="E5929" s="66">
        <v>0.8962</v>
      </c>
      <c r="F5929" s="67">
        <v>56986.337805999901</v>
      </c>
      <c r="G5929" s="66" t="s">
        <v>98</v>
      </c>
      <c r="H5929" s="68">
        <v>6.1646222343374099E-6</v>
      </c>
      <c r="I5929" s="87">
        <v>0.35129924509233001</v>
      </c>
      <c r="J5929" s="69" t="str">
        <f>_xlfn.XLOOKUP(SimpleBB[[#This Row],[customer_code]],'Input  - indicative charges'!$B$13:$B$69,'Input  - indicative charges'!$E$13:$E$69)</f>
        <v>Major Industrial</v>
      </c>
      <c r="K5929" s="70">
        <f t="shared" si="93"/>
        <v>0.32475983067067887</v>
      </c>
    </row>
    <row r="5930" spans="1:11" x14ac:dyDescent="0.25">
      <c r="A5930" s="65">
        <v>44440</v>
      </c>
      <c r="B5930" s="66" t="s">
        <v>144</v>
      </c>
      <c r="C5930" s="66" t="s">
        <v>137</v>
      </c>
      <c r="D5930" s="67">
        <v>63586.63</v>
      </c>
      <c r="E5930" s="66">
        <v>0.8962</v>
      </c>
      <c r="F5930" s="67">
        <v>56986.337805999901</v>
      </c>
      <c r="G5930" s="66" t="s">
        <v>100</v>
      </c>
      <c r="H5930" s="68">
        <v>3.1575120709586001E-4</v>
      </c>
      <c r="I5930" s="87">
        <v>17.993504950216899</v>
      </c>
      <c r="J5930" s="69" t="str">
        <f>_xlfn.XLOOKUP(SimpleBB[[#This Row],[customer_code]],'Input  - indicative charges'!$B$13:$B$69,'Input  - indicative charges'!$E$13:$E$69)</f>
        <v>North Island generation</v>
      </c>
      <c r="K5930" s="70">
        <f t="shared" si="93"/>
        <v>16.634159345456691</v>
      </c>
    </row>
    <row r="5931" spans="1:11" x14ac:dyDescent="0.25">
      <c r="A5931" s="65">
        <v>44440</v>
      </c>
      <c r="B5931" s="66" t="s">
        <v>144</v>
      </c>
      <c r="C5931" s="66" t="s">
        <v>137</v>
      </c>
      <c r="D5931" s="67">
        <v>63586.63</v>
      </c>
      <c r="E5931" s="66">
        <v>0.8962</v>
      </c>
      <c r="F5931" s="67">
        <v>56986.337805999901</v>
      </c>
      <c r="G5931" s="66" t="s">
        <v>102</v>
      </c>
      <c r="H5931" s="68">
        <v>1.9726585084009199E-3</v>
      </c>
      <c r="I5931" s="87">
        <v>112.414584135615</v>
      </c>
      <c r="J5931" s="69" t="str">
        <f>_xlfn.XLOOKUP(SimpleBB[[#This Row],[customer_code]],'Input  - indicative charges'!$B$13:$B$69,'Input  - indicative charges'!$E$13:$E$69)</f>
        <v>Lower North Island distributor</v>
      </c>
      <c r="K5931" s="70">
        <f t="shared" si="93"/>
        <v>103.92206023443629</v>
      </c>
    </row>
    <row r="5932" spans="1:11" x14ac:dyDescent="0.25">
      <c r="A5932" s="65">
        <v>44440</v>
      </c>
      <c r="B5932" s="66" t="s">
        <v>144</v>
      </c>
      <c r="C5932" s="66" t="s">
        <v>137</v>
      </c>
      <c r="D5932" s="67">
        <v>63586.63</v>
      </c>
      <c r="E5932" s="66">
        <v>0.8962</v>
      </c>
      <c r="F5932" s="67">
        <v>56986.337805999901</v>
      </c>
      <c r="G5932" s="66" t="s">
        <v>104</v>
      </c>
      <c r="H5932" s="68">
        <v>4.13073344727181E-3</v>
      </c>
      <c r="I5932" s="87">
        <v>235.395371612774</v>
      </c>
      <c r="J5932" s="69" t="str">
        <f>_xlfn.XLOOKUP(SimpleBB[[#This Row],[customer_code]],'Input  - indicative charges'!$B$13:$B$69,'Input  - indicative charges'!$E$13:$E$69)</f>
        <v>Lower North Island distributor</v>
      </c>
      <c r="K5932" s="70">
        <f t="shared" si="93"/>
        <v>217.61208455069095</v>
      </c>
    </row>
    <row r="5933" spans="1:11" x14ac:dyDescent="0.25">
      <c r="A5933" s="65">
        <v>44440</v>
      </c>
      <c r="B5933" s="66" t="s">
        <v>144</v>
      </c>
      <c r="C5933" s="66" t="s">
        <v>137</v>
      </c>
      <c r="D5933" s="67">
        <v>63586.63</v>
      </c>
      <c r="E5933" s="66">
        <v>0.8962</v>
      </c>
      <c r="F5933" s="67">
        <v>56986.337805999901</v>
      </c>
      <c r="G5933" s="66" t="s">
        <v>106</v>
      </c>
      <c r="H5933" s="68">
        <v>1.4300325938410999E-3</v>
      </c>
      <c r="I5933" s="87">
        <v>81.492320466219297</v>
      </c>
      <c r="J5933" s="69" t="str">
        <f>_xlfn.XLOOKUP(SimpleBB[[#This Row],[customer_code]],'Input  - indicative charges'!$B$13:$B$69,'Input  - indicative charges'!$E$13:$E$69)</f>
        <v>Upper North Island distributor</v>
      </c>
      <c r="K5933" s="70">
        <f t="shared" si="93"/>
        <v>75.335864125225541</v>
      </c>
    </row>
    <row r="5934" spans="1:11" x14ac:dyDescent="0.25">
      <c r="A5934" s="65">
        <v>44440</v>
      </c>
      <c r="B5934" s="66" t="s">
        <v>144</v>
      </c>
      <c r="C5934" s="66" t="s">
        <v>137</v>
      </c>
      <c r="D5934" s="67">
        <v>63586.63</v>
      </c>
      <c r="E5934" s="66">
        <v>0.8962</v>
      </c>
      <c r="F5934" s="67">
        <v>56986.337805999901</v>
      </c>
      <c r="G5934" s="66" t="s">
        <v>108</v>
      </c>
      <c r="H5934" s="68">
        <v>5.2412816518957396E-6</v>
      </c>
      <c r="I5934" s="87">
        <v>0.29868144675132002</v>
      </c>
      <c r="J5934" s="69" t="str">
        <f>_xlfn.XLOOKUP(SimpleBB[[#This Row],[customer_code]],'Input  - indicative charges'!$B$13:$B$69,'Input  - indicative charges'!$E$13:$E$69)</f>
        <v>Lower North Island distributor</v>
      </c>
      <c r="K5934" s="70">
        <f t="shared" si="93"/>
        <v>0.27611712073545214</v>
      </c>
    </row>
    <row r="5935" spans="1:11" x14ac:dyDescent="0.25">
      <c r="A5935" s="65">
        <v>44440</v>
      </c>
      <c r="B5935" s="66" t="s">
        <v>144</v>
      </c>
      <c r="C5935" s="66" t="s">
        <v>137</v>
      </c>
      <c r="D5935" s="67">
        <v>63586.63</v>
      </c>
      <c r="E5935" s="66">
        <v>0.8962</v>
      </c>
      <c r="F5935" s="67">
        <v>56986.337805999901</v>
      </c>
      <c r="G5935" s="66" t="s">
        <v>110</v>
      </c>
      <c r="H5935" s="68">
        <v>4.0926844888545402E-11</v>
      </c>
      <c r="I5935" s="87">
        <v>2.33227100815241E-6</v>
      </c>
      <c r="J5935" s="69" t="str">
        <f>_xlfn.XLOOKUP(SimpleBB[[#This Row],[customer_code]],'Input  - indicative charges'!$B$13:$B$69,'Input  - indicative charges'!$E$13:$E$69)</f>
        <v>Lower South Island distributor</v>
      </c>
      <c r="K5935" s="70">
        <f t="shared" si="93"/>
        <v>2.156076189365678E-6</v>
      </c>
    </row>
    <row r="5936" spans="1:11" x14ac:dyDescent="0.25">
      <c r="A5936" s="65">
        <v>44440</v>
      </c>
      <c r="B5936" s="66" t="s">
        <v>144</v>
      </c>
      <c r="C5936" s="66" t="s">
        <v>137</v>
      </c>
      <c r="D5936" s="67">
        <v>63586.63</v>
      </c>
      <c r="E5936" s="66">
        <v>0.8962</v>
      </c>
      <c r="F5936" s="67">
        <v>56986.337805999901</v>
      </c>
      <c r="G5936" s="66" t="s">
        <v>112</v>
      </c>
      <c r="H5936" s="68">
        <v>6.7579307330638497E-3</v>
      </c>
      <c r="I5936" s="87">
        <v>385.10972362392602</v>
      </c>
      <c r="J5936" s="69" t="str">
        <f>_xlfn.XLOOKUP(SimpleBB[[#This Row],[customer_code]],'Input  - indicative charges'!$B$13:$B$69,'Input  - indicative charges'!$E$13:$E$69)</f>
        <v>North Island generation</v>
      </c>
      <c r="K5936" s="70">
        <f t="shared" si="93"/>
        <v>356.01604723308526</v>
      </c>
    </row>
    <row r="5937" spans="1:11" x14ac:dyDescent="0.25">
      <c r="A5937" s="65">
        <v>44440</v>
      </c>
      <c r="B5937" s="66" t="s">
        <v>144</v>
      </c>
      <c r="C5937" s="66" t="s">
        <v>137</v>
      </c>
      <c r="D5937" s="67">
        <v>63586.63</v>
      </c>
      <c r="E5937" s="66">
        <v>0.8962</v>
      </c>
      <c r="F5937" s="67">
        <v>56986.337805999901</v>
      </c>
      <c r="G5937" s="66" t="s">
        <v>114</v>
      </c>
      <c r="H5937" s="68">
        <v>1.62630370127469E-3</v>
      </c>
      <c r="I5937" s="87">
        <v>92.677092095987902</v>
      </c>
      <c r="J5937" s="69" t="str">
        <f>_xlfn.XLOOKUP(SimpleBB[[#This Row],[customer_code]],'Input  - indicative charges'!$B$13:$B$69,'Input  - indicative charges'!$E$13:$E$69)</f>
        <v>Lower North Island distributor</v>
      </c>
      <c r="K5937" s="70">
        <f t="shared" si="93"/>
        <v>85.675665850729374</v>
      </c>
    </row>
    <row r="5938" spans="1:11" x14ac:dyDescent="0.25">
      <c r="A5938" s="65">
        <v>44440</v>
      </c>
      <c r="B5938" s="66" t="s">
        <v>144</v>
      </c>
      <c r="C5938" s="66" t="s">
        <v>137</v>
      </c>
      <c r="D5938" s="67">
        <v>63586.63</v>
      </c>
      <c r="E5938" s="66">
        <v>0.8962</v>
      </c>
      <c r="F5938" s="67">
        <v>56986.337805999901</v>
      </c>
      <c r="G5938" s="66" t="s">
        <v>116</v>
      </c>
      <c r="H5938" s="68">
        <v>8.8622234038926406E-11</v>
      </c>
      <c r="I5938" s="87">
        <v>5.0502565660646497E-6</v>
      </c>
      <c r="J5938" s="69" t="str">
        <f>_xlfn.XLOOKUP(SimpleBB[[#This Row],[customer_code]],'Input  - indicative charges'!$B$13:$B$69,'Input  - indicative charges'!$E$13:$E$69)</f>
        <v>Major Industrial</v>
      </c>
      <c r="K5938" s="70">
        <f t="shared" si="93"/>
        <v>4.6687275596267684E-6</v>
      </c>
    </row>
    <row r="5939" spans="1:11" x14ac:dyDescent="0.25">
      <c r="A5939" s="65">
        <v>44440</v>
      </c>
      <c r="B5939" s="66" t="s">
        <v>144</v>
      </c>
      <c r="C5939" s="66" t="s">
        <v>137</v>
      </c>
      <c r="D5939" s="67">
        <v>63586.63</v>
      </c>
      <c r="E5939" s="66">
        <v>0.8962</v>
      </c>
      <c r="F5939" s="67">
        <v>56986.337805999901</v>
      </c>
      <c r="G5939" s="66" t="s">
        <v>118</v>
      </c>
      <c r="H5939" s="68">
        <v>1.4439348945225701E-11</v>
      </c>
      <c r="I5939" s="87">
        <v>8.2284561669134402E-7</v>
      </c>
      <c r="J5939" s="69" t="str">
        <f>_xlfn.XLOOKUP(SimpleBB[[#This Row],[customer_code]],'Input  - indicative charges'!$B$13:$B$69,'Input  - indicative charges'!$E$13:$E$69)</f>
        <v>Upper South Island distributor</v>
      </c>
      <c r="K5939" s="70">
        <f t="shared" si="93"/>
        <v>7.6068254309671916E-7</v>
      </c>
    </row>
    <row r="5940" spans="1:11" x14ac:dyDescent="0.25">
      <c r="A5940" s="65">
        <v>44440</v>
      </c>
      <c r="B5940" s="66" t="s">
        <v>144</v>
      </c>
      <c r="C5940" s="66" t="s">
        <v>137</v>
      </c>
      <c r="D5940" s="67">
        <v>63586.63</v>
      </c>
      <c r="E5940" s="66">
        <v>0.8962</v>
      </c>
      <c r="F5940" s="67">
        <v>56986.337805999901</v>
      </c>
      <c r="G5940" s="66" t="s">
        <v>120</v>
      </c>
      <c r="H5940" s="68">
        <v>5.4570391623105799E-6</v>
      </c>
      <c r="I5940" s="87">
        <v>0.31097667712400201</v>
      </c>
      <c r="J5940" s="69" t="str">
        <f>_xlfn.XLOOKUP(SimpleBB[[#This Row],[customer_code]],'Input  - indicative charges'!$B$13:$B$69,'Input  - indicative charges'!$E$13:$E$69)</f>
        <v>Lower North Island distributor</v>
      </c>
      <c r="K5940" s="70">
        <f t="shared" si="93"/>
        <v>0.28748348997669471</v>
      </c>
    </row>
    <row r="5941" spans="1:11" x14ac:dyDescent="0.25">
      <c r="A5941" s="65">
        <v>44440</v>
      </c>
      <c r="B5941" s="66" t="s">
        <v>144</v>
      </c>
      <c r="C5941" s="66" t="s">
        <v>137</v>
      </c>
      <c r="D5941" s="67">
        <v>63586.63</v>
      </c>
      <c r="E5941" s="66">
        <v>0.8962</v>
      </c>
      <c r="F5941" s="67">
        <v>56986.337805999901</v>
      </c>
      <c r="G5941" s="66" t="s">
        <v>241</v>
      </c>
      <c r="H5941" s="68">
        <v>7.4413126632085196E-4</v>
      </c>
      <c r="I5941" s="87">
        <v>42.405315714566598</v>
      </c>
      <c r="J5941" s="69" t="str">
        <f>_xlfn.XLOOKUP(SimpleBB[[#This Row],[customer_code]],'Input  - indicative charges'!$B$13:$B$69,'Input  - indicative charges'!$E$13:$E$69)</f>
        <v>North Island generation</v>
      </c>
      <c r="K5941" s="70">
        <f t="shared" si="93"/>
        <v>39.201744220599821</v>
      </c>
    </row>
    <row r="5942" spans="1:11" x14ac:dyDescent="0.25">
      <c r="A5942" s="65">
        <v>44470</v>
      </c>
      <c r="B5942" s="66" t="s">
        <v>144</v>
      </c>
      <c r="C5942" s="66" t="s">
        <v>137</v>
      </c>
      <c r="D5942" s="67">
        <v>44903.69</v>
      </c>
      <c r="E5942" s="66">
        <v>1.1705000000000001</v>
      </c>
      <c r="F5942" s="67">
        <v>52559.769144999998</v>
      </c>
      <c r="G5942" s="66" t="s">
        <v>8</v>
      </c>
      <c r="H5942" s="68">
        <v>1.10186246651021E-10</v>
      </c>
      <c r="I5942" s="87">
        <v>5.7913636869317201E-6</v>
      </c>
      <c r="J5942" s="69" t="str">
        <f>_xlfn.XLOOKUP(SimpleBB[[#This Row],[customer_code]],'Input  - indicative charges'!$B$13:$B$69,'Input  - indicative charges'!$E$13:$E$69)</f>
        <v>Lower South Island distributor</v>
      </c>
      <c r="K5942" s="70">
        <f t="shared" si="93"/>
        <v>5.3538466609170857E-6</v>
      </c>
    </row>
    <row r="5943" spans="1:11" x14ac:dyDescent="0.25">
      <c r="A5943" s="65">
        <v>44470</v>
      </c>
      <c r="B5943" s="66" t="s">
        <v>144</v>
      </c>
      <c r="C5943" s="66" t="s">
        <v>137</v>
      </c>
      <c r="D5943" s="67">
        <v>44903.69</v>
      </c>
      <c r="E5943" s="66">
        <v>1.1705000000000001</v>
      </c>
      <c r="F5943" s="67">
        <v>52559.769144999998</v>
      </c>
      <c r="G5943" s="66" t="s">
        <v>10</v>
      </c>
      <c r="H5943" s="68">
        <v>5.0565931054558403E-12</v>
      </c>
      <c r="I5943" s="87">
        <v>2.6577336628295798E-7</v>
      </c>
      <c r="J5943" s="69" t="str">
        <f>_xlfn.XLOOKUP(SimpleBB[[#This Row],[customer_code]],'Input  - indicative charges'!$B$13:$B$69,'Input  - indicative charges'!$E$13:$E$69)</f>
        <v>Upper South Island distributor</v>
      </c>
      <c r="K5943" s="70">
        <f t="shared" si="93"/>
        <v>2.456951292569522E-7</v>
      </c>
    </row>
    <row r="5944" spans="1:11" x14ac:dyDescent="0.25">
      <c r="A5944" s="65">
        <v>44470</v>
      </c>
      <c r="B5944" s="66" t="s">
        <v>144</v>
      </c>
      <c r="C5944" s="66" t="s">
        <v>137</v>
      </c>
      <c r="D5944" s="67">
        <v>44903.69</v>
      </c>
      <c r="E5944" s="66">
        <v>1.1705000000000001</v>
      </c>
      <c r="F5944" s="67">
        <v>52559.769144999998</v>
      </c>
      <c r="G5944" s="66" t="s">
        <v>12</v>
      </c>
      <c r="H5944" s="68">
        <v>1.5943649639840001E-8</v>
      </c>
      <c r="I5944" s="87">
        <v>8.3799454439875297E-4</v>
      </c>
      <c r="J5944" s="69" t="str">
        <f>_xlfn.XLOOKUP(SimpleBB[[#This Row],[customer_code]],'Input  - indicative charges'!$B$13:$B$69,'Input  - indicative charges'!$E$13:$E$69)</f>
        <v>Lower North Island distributor</v>
      </c>
      <c r="K5944" s="70">
        <f t="shared" si="93"/>
        <v>7.7468702294069788E-4</v>
      </c>
    </row>
    <row r="5945" spans="1:11" x14ac:dyDescent="0.25">
      <c r="A5945" s="65">
        <v>44470</v>
      </c>
      <c r="B5945" s="66" t="s">
        <v>144</v>
      </c>
      <c r="C5945" s="66" t="s">
        <v>137</v>
      </c>
      <c r="D5945" s="67">
        <v>44903.69</v>
      </c>
      <c r="E5945" s="66">
        <v>1.1705000000000001</v>
      </c>
      <c r="F5945" s="67">
        <v>52559.769144999998</v>
      </c>
      <c r="G5945" s="66" t="s">
        <v>14</v>
      </c>
      <c r="H5945" s="68">
        <v>5.3735540138227303E-6</v>
      </c>
      <c r="I5945" s="87">
        <v>0.282432758454711</v>
      </c>
      <c r="J5945" s="69" t="str">
        <f>_xlfn.XLOOKUP(SimpleBB[[#This Row],[customer_code]],'Input  - indicative charges'!$B$13:$B$69,'Input  - indicative charges'!$E$13:$E$69)</f>
        <v>Upper North Island distributor</v>
      </c>
      <c r="K5945" s="70">
        <f t="shared" si="93"/>
        <v>0.26109596332180474</v>
      </c>
    </row>
    <row r="5946" spans="1:11" x14ac:dyDescent="0.25">
      <c r="A5946" s="65">
        <v>44470</v>
      </c>
      <c r="B5946" s="66" t="s">
        <v>144</v>
      </c>
      <c r="C5946" s="66" t="s">
        <v>137</v>
      </c>
      <c r="D5946" s="67">
        <v>44903.69</v>
      </c>
      <c r="E5946" s="66">
        <v>1.1705000000000001</v>
      </c>
      <c r="F5946" s="67">
        <v>52559.769144999998</v>
      </c>
      <c r="G5946" s="66" t="s">
        <v>16</v>
      </c>
      <c r="H5946" s="68">
        <v>9.0114079862150004E-2</v>
      </c>
      <c r="I5946" s="87">
        <v>4736.3752342686903</v>
      </c>
      <c r="J5946" s="69" t="str">
        <f>_xlfn.XLOOKUP(SimpleBB[[#This Row],[customer_code]],'Input  - indicative charges'!$B$13:$B$69,'Input  - indicative charges'!$E$13:$E$69)</f>
        <v>South Island generation</v>
      </c>
      <c r="K5946" s="70">
        <f t="shared" si="93"/>
        <v>4378.5588513565535</v>
      </c>
    </row>
    <row r="5947" spans="1:11" x14ac:dyDescent="0.25">
      <c r="A5947" s="65">
        <v>44470</v>
      </c>
      <c r="B5947" s="66" t="s">
        <v>144</v>
      </c>
      <c r="C5947" s="66" t="s">
        <v>137</v>
      </c>
      <c r="D5947" s="67">
        <v>44903.69</v>
      </c>
      <c r="E5947" s="66">
        <v>1.1705000000000001</v>
      </c>
      <c r="F5947" s="67">
        <v>52559.769144999998</v>
      </c>
      <c r="G5947" s="66" t="s">
        <v>19</v>
      </c>
      <c r="H5947" s="68">
        <v>8.6773299430510095E-5</v>
      </c>
      <c r="I5947" s="87">
        <v>4.5607845860175704</v>
      </c>
      <c r="J5947" s="69" t="str">
        <f>_xlfn.XLOOKUP(SimpleBB[[#This Row],[customer_code]],'Input  - indicative charges'!$B$13:$B$69,'Input  - indicative charges'!$E$13:$E$69)</f>
        <v>Lower South Island distributor</v>
      </c>
      <c r="K5947" s="70">
        <f t="shared" si="93"/>
        <v>4.2162334550170284</v>
      </c>
    </row>
    <row r="5948" spans="1:11" x14ac:dyDescent="0.25">
      <c r="A5948" s="65">
        <v>44470</v>
      </c>
      <c r="B5948" s="66" t="s">
        <v>144</v>
      </c>
      <c r="C5948" s="66" t="s">
        <v>137</v>
      </c>
      <c r="D5948" s="67">
        <v>44903.69</v>
      </c>
      <c r="E5948" s="66">
        <v>1.1705000000000001</v>
      </c>
      <c r="F5948" s="67">
        <v>52559.769144999998</v>
      </c>
      <c r="G5948" s="66" t="s">
        <v>21</v>
      </c>
      <c r="H5948" s="68">
        <v>6.0907947959999799E-11</v>
      </c>
      <c r="I5948" s="87">
        <v>3.2013076838732598E-6</v>
      </c>
      <c r="J5948" s="69" t="str">
        <f>_xlfn.XLOOKUP(SimpleBB[[#This Row],[customer_code]],'Input  - indicative charges'!$B$13:$B$69,'Input  - indicative charges'!$E$13:$E$69)</f>
        <v>Upper South Island distributor</v>
      </c>
      <c r="K5948" s="70">
        <f t="shared" si="93"/>
        <v>2.9594602204914391E-6</v>
      </c>
    </row>
    <row r="5949" spans="1:11" x14ac:dyDescent="0.25">
      <c r="A5949" s="65">
        <v>44470</v>
      </c>
      <c r="B5949" s="66" t="s">
        <v>144</v>
      </c>
      <c r="C5949" s="66" t="s">
        <v>137</v>
      </c>
      <c r="D5949" s="67">
        <v>44903.69</v>
      </c>
      <c r="E5949" s="66">
        <v>1.1705000000000001</v>
      </c>
      <c r="F5949" s="67">
        <v>52559.769144999998</v>
      </c>
      <c r="G5949" s="66" t="s">
        <v>23</v>
      </c>
      <c r="H5949" s="68">
        <v>1.09142571552705E-10</v>
      </c>
      <c r="I5949" s="87">
        <v>5.7365083647018298E-6</v>
      </c>
      <c r="J5949" s="69" t="str">
        <f>_xlfn.XLOOKUP(SimpleBB[[#This Row],[customer_code]],'Input  - indicative charges'!$B$13:$B$69,'Input  - indicative charges'!$E$13:$E$69)</f>
        <v>Lower North Island distributor</v>
      </c>
      <c r="K5949" s="70">
        <f t="shared" si="93"/>
        <v>5.3031354641022945E-6</v>
      </c>
    </row>
    <row r="5950" spans="1:11" x14ac:dyDescent="0.25">
      <c r="A5950" s="65">
        <v>44470</v>
      </c>
      <c r="B5950" s="66" t="s">
        <v>144</v>
      </c>
      <c r="C5950" s="66" t="s">
        <v>137</v>
      </c>
      <c r="D5950" s="67">
        <v>44903.69</v>
      </c>
      <c r="E5950" s="66">
        <v>1.1705000000000001</v>
      </c>
      <c r="F5950" s="67">
        <v>52559.769144999998</v>
      </c>
      <c r="G5950" s="66" t="s">
        <v>25</v>
      </c>
      <c r="H5950" s="68">
        <v>0.11316225676672501</v>
      </c>
      <c r="I5950" s="87">
        <v>5947.7820915862803</v>
      </c>
      <c r="J5950" s="69" t="str">
        <f>_xlfn.XLOOKUP(SimpleBB[[#This Row],[customer_code]],'Input  - indicative charges'!$B$13:$B$69,'Input  - indicative charges'!$E$13:$E$69)</f>
        <v>North Island generation</v>
      </c>
      <c r="K5950" s="70">
        <f t="shared" si="93"/>
        <v>5498.44820879699</v>
      </c>
    </row>
    <row r="5951" spans="1:11" x14ac:dyDescent="0.25">
      <c r="A5951" s="65">
        <v>44470</v>
      </c>
      <c r="B5951" s="66" t="s">
        <v>144</v>
      </c>
      <c r="C5951" s="66" t="s">
        <v>137</v>
      </c>
      <c r="D5951" s="67">
        <v>44903.69</v>
      </c>
      <c r="E5951" s="66">
        <v>1.1705000000000001</v>
      </c>
      <c r="F5951" s="67">
        <v>52559.769144999998</v>
      </c>
      <c r="G5951" s="66" t="s">
        <v>27</v>
      </c>
      <c r="H5951" s="68">
        <v>1.3560894026945E-5</v>
      </c>
      <c r="I5951" s="87">
        <v>0.71275745945603997</v>
      </c>
      <c r="J5951" s="69" t="str">
        <f>_xlfn.XLOOKUP(SimpleBB[[#This Row],[customer_code]],'Input  - indicative charges'!$B$13:$B$69,'Input  - indicative charges'!$E$13:$E$69)</f>
        <v>Lower North Island distributor</v>
      </c>
      <c r="K5951" s="70">
        <f t="shared" si="93"/>
        <v>0.65891115644546727</v>
      </c>
    </row>
    <row r="5952" spans="1:11" x14ac:dyDescent="0.25">
      <c r="A5952" s="65">
        <v>44470</v>
      </c>
      <c r="B5952" s="66" t="s">
        <v>144</v>
      </c>
      <c r="C5952" s="66" t="s">
        <v>137</v>
      </c>
      <c r="D5952" s="67">
        <v>44903.69</v>
      </c>
      <c r="E5952" s="66">
        <v>1.1705000000000001</v>
      </c>
      <c r="F5952" s="67">
        <v>52559.769144999998</v>
      </c>
      <c r="G5952" s="66" t="s">
        <v>29</v>
      </c>
      <c r="H5952" s="68">
        <v>4.0340370603448398E-5</v>
      </c>
      <c r="I5952" s="87">
        <v>2.1202805661409898</v>
      </c>
      <c r="J5952" s="69" t="str">
        <f>_xlfn.XLOOKUP(SimpleBB[[#This Row],[customer_code]],'Input  - indicative charges'!$B$13:$B$69,'Input  - indicative charges'!$E$13:$E$69)</f>
        <v>Lower North Island distributor</v>
      </c>
      <c r="K5952" s="70">
        <f t="shared" si="93"/>
        <v>1.9601008748347948</v>
      </c>
    </row>
    <row r="5953" spans="1:11" x14ac:dyDescent="0.25">
      <c r="A5953" s="65">
        <v>44470</v>
      </c>
      <c r="B5953" s="66" t="s">
        <v>144</v>
      </c>
      <c r="C5953" s="66" t="s">
        <v>137</v>
      </c>
      <c r="D5953" s="67">
        <v>44903.69</v>
      </c>
      <c r="E5953" s="66">
        <v>1.1705000000000001</v>
      </c>
      <c r="F5953" s="67">
        <v>52559.769144999998</v>
      </c>
      <c r="G5953" s="66" t="s">
        <v>31</v>
      </c>
      <c r="H5953" s="68">
        <v>8.3937259749785597E-5</v>
      </c>
      <c r="I5953" s="87">
        <v>4.4117229951126298</v>
      </c>
      <c r="J5953" s="69" t="str">
        <f>_xlfn.XLOOKUP(SimpleBB[[#This Row],[customer_code]],'Input  - indicative charges'!$B$13:$B$69,'Input  - indicative charges'!$E$13:$E$69)</f>
        <v>Major Industrial</v>
      </c>
      <c r="K5953" s="70">
        <f t="shared" si="93"/>
        <v>4.0784329396499448</v>
      </c>
    </row>
    <row r="5954" spans="1:11" x14ac:dyDescent="0.25">
      <c r="A5954" s="65">
        <v>44470</v>
      </c>
      <c r="B5954" s="66" t="s">
        <v>144</v>
      </c>
      <c r="C5954" s="66" t="s">
        <v>137</v>
      </c>
      <c r="D5954" s="67">
        <v>44903.69</v>
      </c>
      <c r="E5954" s="66">
        <v>1.1705000000000001</v>
      </c>
      <c r="F5954" s="67">
        <v>52559.769144999998</v>
      </c>
      <c r="G5954" s="66" t="s">
        <v>34</v>
      </c>
      <c r="H5954" s="68">
        <v>8.5346705146300796E-9</v>
      </c>
      <c r="I5954" s="87">
        <v>4.4858031197759498E-4</v>
      </c>
      <c r="J5954" s="69" t="str">
        <f>_xlfn.XLOOKUP(SimpleBB[[#This Row],[customer_code]],'Input  - indicative charges'!$B$13:$B$69,'Input  - indicative charges'!$E$13:$E$69)</f>
        <v>Major Industrial</v>
      </c>
      <c r="K5954" s="70">
        <f t="shared" si="93"/>
        <v>4.1469165731271518E-4</v>
      </c>
    </row>
    <row r="5955" spans="1:11" x14ac:dyDescent="0.25">
      <c r="A5955" s="65">
        <v>44470</v>
      </c>
      <c r="B5955" s="66" t="s">
        <v>144</v>
      </c>
      <c r="C5955" s="66" t="s">
        <v>137</v>
      </c>
      <c r="D5955" s="67">
        <v>44903.69</v>
      </c>
      <c r="E5955" s="66">
        <v>1.1705000000000001</v>
      </c>
      <c r="F5955" s="67">
        <v>52559.769144999998</v>
      </c>
      <c r="G5955" s="66" t="s">
        <v>36</v>
      </c>
      <c r="H5955" s="68">
        <v>4.9844290132981698E-11</v>
      </c>
      <c r="I5955" s="87">
        <v>2.6198043825859201E-6</v>
      </c>
      <c r="J5955" s="69" t="str">
        <f>_xlfn.XLOOKUP(SimpleBB[[#This Row],[customer_code]],'Input  - indicative charges'!$B$13:$B$69,'Input  - indicative charges'!$E$13:$E$69)</f>
        <v>Upper South Island distributor</v>
      </c>
      <c r="K5955" s="70">
        <f t="shared" si="93"/>
        <v>2.4218874351844765E-6</v>
      </c>
    </row>
    <row r="5956" spans="1:11" x14ac:dyDescent="0.25">
      <c r="A5956" s="65">
        <v>44470</v>
      </c>
      <c r="B5956" s="66" t="s">
        <v>144</v>
      </c>
      <c r="C5956" s="66" t="s">
        <v>137</v>
      </c>
      <c r="D5956" s="67">
        <v>44903.69</v>
      </c>
      <c r="E5956" s="66">
        <v>1.1705000000000001</v>
      </c>
      <c r="F5956" s="67">
        <v>52559.769144999998</v>
      </c>
      <c r="G5956" s="66" t="s">
        <v>38</v>
      </c>
      <c r="H5956" s="68">
        <v>1.2528078788276399E-4</v>
      </c>
      <c r="I5956" s="87">
        <v>6.5847292894218201</v>
      </c>
      <c r="J5956" s="69" t="str">
        <f>_xlfn.XLOOKUP(SimpleBB[[#This Row],[customer_code]],'Input  - indicative charges'!$B$13:$B$69,'Input  - indicative charges'!$E$13:$E$69)</f>
        <v>North Island generation</v>
      </c>
      <c r="K5956" s="70">
        <f t="shared" si="93"/>
        <v>6.0872763005307675</v>
      </c>
    </row>
    <row r="5957" spans="1:11" x14ac:dyDescent="0.25">
      <c r="A5957" s="65">
        <v>44470</v>
      </c>
      <c r="B5957" s="66" t="s">
        <v>144</v>
      </c>
      <c r="C5957" s="66" t="s">
        <v>137</v>
      </c>
      <c r="D5957" s="67">
        <v>44903.69</v>
      </c>
      <c r="E5957" s="66">
        <v>1.1705000000000001</v>
      </c>
      <c r="F5957" s="67">
        <v>52559.769144999998</v>
      </c>
      <c r="G5957" s="66" t="s">
        <v>40</v>
      </c>
      <c r="H5957" s="68">
        <v>7.8107836629843301E-7</v>
      </c>
      <c r="I5957" s="87">
        <v>4.1053298616799398E-2</v>
      </c>
      <c r="J5957" s="69" t="str">
        <f>_xlfn.XLOOKUP(SimpleBB[[#This Row],[customer_code]],'Input  - indicative charges'!$B$13:$B$69,'Input  - indicative charges'!$E$13:$E$69)</f>
        <v>North Island generation</v>
      </c>
      <c r="K5957" s="70">
        <f t="shared" si="93"/>
        <v>3.7951867228637207E-2</v>
      </c>
    </row>
    <row r="5958" spans="1:11" x14ac:dyDescent="0.25">
      <c r="A5958" s="65">
        <v>44470</v>
      </c>
      <c r="B5958" s="66" t="s">
        <v>144</v>
      </c>
      <c r="C5958" s="66" t="s">
        <v>137</v>
      </c>
      <c r="D5958" s="67">
        <v>44903.69</v>
      </c>
      <c r="E5958" s="66">
        <v>1.1705000000000001</v>
      </c>
      <c r="F5958" s="67">
        <v>52559.769144999998</v>
      </c>
      <c r="G5958" s="66" t="s">
        <v>42</v>
      </c>
      <c r="H5958" s="68">
        <v>4.1390372559288298E-2</v>
      </c>
      <c r="I5958" s="87">
        <v>2175.46842654173</v>
      </c>
      <c r="J5958" s="69" t="str">
        <f>_xlfn.XLOOKUP(SimpleBB[[#This Row],[customer_code]],'Input  - indicative charges'!$B$13:$B$69,'Input  - indicative charges'!$E$13:$E$69)</f>
        <v>South Island generation</v>
      </c>
      <c r="K5958" s="70">
        <f t="shared" si="93"/>
        <v>2011.1194877387618</v>
      </c>
    </row>
    <row r="5959" spans="1:11" x14ac:dyDescent="0.25">
      <c r="A5959" s="65">
        <v>44470</v>
      </c>
      <c r="B5959" s="66" t="s">
        <v>144</v>
      </c>
      <c r="C5959" s="66" t="s">
        <v>137</v>
      </c>
      <c r="D5959" s="67">
        <v>44903.69</v>
      </c>
      <c r="E5959" s="66">
        <v>1.1705000000000001</v>
      </c>
      <c r="F5959" s="67">
        <v>52559.769144999998</v>
      </c>
      <c r="G5959" s="66" t="s">
        <v>44</v>
      </c>
      <c r="H5959" s="68">
        <v>6.5975912052772098E-9</v>
      </c>
      <c r="I5959" s="87">
        <v>3.4676787066245202E-4</v>
      </c>
      <c r="J5959" s="69" t="str">
        <f>_xlfn.XLOOKUP(SimpleBB[[#This Row],[customer_code]],'Input  - indicative charges'!$B$13:$B$69,'Input  - indicative charges'!$E$13:$E$69)</f>
        <v>Major Industrial</v>
      </c>
      <c r="K5959" s="70">
        <f t="shared" si="93"/>
        <v>3.2057078553861251E-4</v>
      </c>
    </row>
    <row r="5960" spans="1:11" x14ac:dyDescent="0.25">
      <c r="A5960" s="65">
        <v>44470</v>
      </c>
      <c r="B5960" s="66" t="s">
        <v>144</v>
      </c>
      <c r="C5960" s="66" t="s">
        <v>137</v>
      </c>
      <c r="D5960" s="67">
        <v>44903.69</v>
      </c>
      <c r="E5960" s="66">
        <v>1.1705000000000001</v>
      </c>
      <c r="F5960" s="67">
        <v>52559.769144999998</v>
      </c>
      <c r="G5960" s="66" t="s">
        <v>46</v>
      </c>
      <c r="H5960" s="68">
        <v>6.9819652199315803E-11</v>
      </c>
      <c r="I5960" s="87">
        <v>3.6697048013802299E-6</v>
      </c>
      <c r="J5960" s="69" t="str">
        <f>_xlfn.XLOOKUP(SimpleBB[[#This Row],[customer_code]],'Input  - indicative charges'!$B$13:$B$69,'Input  - indicative charges'!$E$13:$E$69)</f>
        <v>Upper South Island distributor</v>
      </c>
      <c r="K5960" s="70">
        <f t="shared" si="93"/>
        <v>3.3924715938242163E-6</v>
      </c>
    </row>
    <row r="5961" spans="1:11" x14ac:dyDescent="0.25">
      <c r="A5961" s="65">
        <v>44470</v>
      </c>
      <c r="B5961" s="66" t="s">
        <v>144</v>
      </c>
      <c r="C5961" s="66" t="s">
        <v>137</v>
      </c>
      <c r="D5961" s="67">
        <v>44903.69</v>
      </c>
      <c r="E5961" s="66">
        <v>1.1705000000000001</v>
      </c>
      <c r="F5961" s="67">
        <v>52559.769144999998</v>
      </c>
      <c r="G5961" s="66" t="s">
        <v>48</v>
      </c>
      <c r="H5961" s="68">
        <v>5.3558551311210102E-2</v>
      </c>
      <c r="I5961" s="87">
        <v>2815.0250926578401</v>
      </c>
      <c r="J5961" s="69" t="str">
        <f>_xlfn.XLOOKUP(SimpleBB[[#This Row],[customer_code]],'Input  - indicative charges'!$B$13:$B$69,'Input  - indicative charges'!$E$13:$E$69)</f>
        <v>North Island generation</v>
      </c>
      <c r="K5961" s="70">
        <f t="shared" si="93"/>
        <v>2602.3599116616274</v>
      </c>
    </row>
    <row r="5962" spans="1:11" x14ac:dyDescent="0.25">
      <c r="A5962" s="65">
        <v>44470</v>
      </c>
      <c r="B5962" s="66" t="s">
        <v>144</v>
      </c>
      <c r="C5962" s="66" t="s">
        <v>137</v>
      </c>
      <c r="D5962" s="67">
        <v>44903.69</v>
      </c>
      <c r="E5962" s="66">
        <v>1.1705000000000001</v>
      </c>
      <c r="F5962" s="67">
        <v>52559.769144999998</v>
      </c>
      <c r="G5962" s="66" t="s">
        <v>50</v>
      </c>
      <c r="H5962" s="68">
        <v>1.12801550581968E-2</v>
      </c>
      <c r="I5962" s="87">
        <v>592.88234577862795</v>
      </c>
      <c r="J5962" s="69" t="str">
        <f>_xlfn.XLOOKUP(SimpleBB[[#This Row],[customer_code]],'Input  - indicative charges'!$B$13:$B$69,'Input  - indicative charges'!$E$13:$E$69)</f>
        <v>North Island generation</v>
      </c>
      <c r="K5962" s="70">
        <f t="shared" si="93"/>
        <v>548.09218326699431</v>
      </c>
    </row>
    <row r="5963" spans="1:11" x14ac:dyDescent="0.25">
      <c r="A5963" s="65">
        <v>44470</v>
      </c>
      <c r="B5963" s="66" t="s">
        <v>144</v>
      </c>
      <c r="C5963" s="66" t="s">
        <v>137</v>
      </c>
      <c r="D5963" s="67">
        <v>44903.69</v>
      </c>
      <c r="E5963" s="66">
        <v>1.1705000000000001</v>
      </c>
      <c r="F5963" s="67">
        <v>52559.769144999998</v>
      </c>
      <c r="G5963" s="66" t="s">
        <v>52</v>
      </c>
      <c r="H5963" s="68">
        <v>2.2778563153093598E-2</v>
      </c>
      <c r="I5963" s="87">
        <v>1197.2360207813999</v>
      </c>
      <c r="J5963" s="69" t="str">
        <f>_xlfn.XLOOKUP(SimpleBB[[#This Row],[customer_code]],'Input  - indicative charges'!$B$13:$B$69,'Input  - indicative charges'!$E$13:$E$69)</f>
        <v>North Island generation</v>
      </c>
      <c r="K5963" s="70">
        <f t="shared" si="93"/>
        <v>1106.7890774419825</v>
      </c>
    </row>
    <row r="5964" spans="1:11" x14ac:dyDescent="0.25">
      <c r="A5964" s="65">
        <v>44470</v>
      </c>
      <c r="B5964" s="66" t="s">
        <v>144</v>
      </c>
      <c r="C5964" s="66" t="s">
        <v>137</v>
      </c>
      <c r="D5964" s="67">
        <v>44903.69</v>
      </c>
      <c r="E5964" s="66">
        <v>1.1705000000000001</v>
      </c>
      <c r="F5964" s="67">
        <v>52559.769144999998</v>
      </c>
      <c r="G5964" s="66" t="s">
        <v>54</v>
      </c>
      <c r="H5964" s="68">
        <v>6.42558635924951E-12</v>
      </c>
      <c r="I5964" s="87">
        <v>3.3772733566341501E-7</v>
      </c>
      <c r="J5964" s="69" t="str">
        <f>_xlfn.XLOOKUP(SimpleBB[[#This Row],[customer_code]],'Input  - indicative charges'!$B$13:$B$69,'Input  - indicative charges'!$E$13:$E$69)</f>
        <v>Upper South Island distributor</v>
      </c>
      <c r="K5964" s="70">
        <f t="shared" si="93"/>
        <v>3.1221323095665503E-7</v>
      </c>
    </row>
    <row r="5965" spans="1:11" x14ac:dyDescent="0.25">
      <c r="A5965" s="65">
        <v>44470</v>
      </c>
      <c r="B5965" s="66" t="s">
        <v>144</v>
      </c>
      <c r="C5965" s="66" t="s">
        <v>137</v>
      </c>
      <c r="D5965" s="67">
        <v>44903.69</v>
      </c>
      <c r="E5965" s="66">
        <v>1.1705000000000001</v>
      </c>
      <c r="F5965" s="67">
        <v>52559.769144999998</v>
      </c>
      <c r="G5965" s="66" t="s">
        <v>56</v>
      </c>
      <c r="H5965" s="68">
        <v>0.55130308074877499</v>
      </c>
      <c r="I5965" s="87">
        <v>28976.362653082899</v>
      </c>
      <c r="J5965" s="69" t="str">
        <f>_xlfn.XLOOKUP(SimpleBB[[#This Row],[customer_code]],'Input  - indicative charges'!$B$13:$B$69,'Input  - indicative charges'!$E$13:$E$69)</f>
        <v>Upper North Island distributor</v>
      </c>
      <c r="K5965" s="70">
        <f t="shared" si="93"/>
        <v>26787.301026491288</v>
      </c>
    </row>
    <row r="5966" spans="1:11" x14ac:dyDescent="0.25">
      <c r="A5966" s="65">
        <v>44470</v>
      </c>
      <c r="B5966" s="66" t="s">
        <v>144</v>
      </c>
      <c r="C5966" s="66" t="s">
        <v>137</v>
      </c>
      <c r="D5966" s="67">
        <v>44903.69</v>
      </c>
      <c r="E5966" s="66">
        <v>1.1705000000000001</v>
      </c>
      <c r="F5966" s="67">
        <v>52559.769144999998</v>
      </c>
      <c r="G5966" s="66" t="s">
        <v>58</v>
      </c>
      <c r="H5966" s="68">
        <v>1.4058851552652501E-2</v>
      </c>
      <c r="I5966" s="87">
        <v>738.92999205123999</v>
      </c>
      <c r="J5966" s="69" t="str">
        <f>_xlfn.XLOOKUP(SimpleBB[[#This Row],[customer_code]],'Input  - indicative charges'!$B$13:$B$69,'Input  - indicative charges'!$E$13:$E$69)</f>
        <v>North Island generation</v>
      </c>
      <c r="K5966" s="70">
        <f t="shared" ref="K5966:K6029" si="94">I5966*$L$9</f>
        <v>683.10644684982333</v>
      </c>
    </row>
    <row r="5967" spans="1:11" x14ac:dyDescent="0.25">
      <c r="A5967" s="65">
        <v>44470</v>
      </c>
      <c r="B5967" s="66" t="s">
        <v>144</v>
      </c>
      <c r="C5967" s="66" t="s">
        <v>137</v>
      </c>
      <c r="D5967" s="67">
        <v>44903.69</v>
      </c>
      <c r="E5967" s="66">
        <v>1.1705000000000001</v>
      </c>
      <c r="F5967" s="67">
        <v>52559.769144999998</v>
      </c>
      <c r="G5967" s="66" t="s">
        <v>60</v>
      </c>
      <c r="H5967" s="68">
        <v>1.7297039765585901E-10</v>
      </c>
      <c r="I5967" s="87">
        <v>9.0912841697108099E-6</v>
      </c>
      <c r="J5967" s="69" t="str">
        <f>_xlfn.XLOOKUP(SimpleBB[[#This Row],[customer_code]],'Input  - indicative charges'!$B$13:$B$69,'Input  - indicative charges'!$E$13:$E$69)</f>
        <v>Major Industrial</v>
      </c>
      <c r="K5967" s="70">
        <f t="shared" si="94"/>
        <v>8.4044698324310978E-6</v>
      </c>
    </row>
    <row r="5968" spans="1:11" x14ac:dyDescent="0.25">
      <c r="A5968" s="65">
        <v>44470</v>
      </c>
      <c r="B5968" s="66" t="s">
        <v>144</v>
      </c>
      <c r="C5968" s="66" t="s">
        <v>137</v>
      </c>
      <c r="D5968" s="67">
        <v>44903.69</v>
      </c>
      <c r="E5968" s="66">
        <v>1.1705000000000001</v>
      </c>
      <c r="F5968" s="67">
        <v>52559.769144999998</v>
      </c>
      <c r="G5968" s="66" t="s">
        <v>62</v>
      </c>
      <c r="H5968" s="68">
        <v>2.6535175627348702E-6</v>
      </c>
      <c r="I5968" s="87">
        <v>0.13946827051954799</v>
      </c>
      <c r="J5968" s="69" t="str">
        <f>_xlfn.XLOOKUP(SimpleBB[[#This Row],[customer_code]],'Input  - indicative charges'!$B$13:$B$69,'Input  - indicative charges'!$E$13:$E$69)</f>
        <v>Major Industrial</v>
      </c>
      <c r="K5968" s="70">
        <f t="shared" si="94"/>
        <v>0.12893193637793487</v>
      </c>
    </row>
    <row r="5969" spans="1:11" x14ac:dyDescent="0.25">
      <c r="A5969" s="65">
        <v>44470</v>
      </c>
      <c r="B5969" s="66" t="s">
        <v>144</v>
      </c>
      <c r="C5969" s="66" t="s">
        <v>137</v>
      </c>
      <c r="D5969" s="67">
        <v>44903.69</v>
      </c>
      <c r="E5969" s="66">
        <v>1.1705000000000001</v>
      </c>
      <c r="F5969" s="67">
        <v>52559.769144999998</v>
      </c>
      <c r="G5969" s="66" t="s">
        <v>64</v>
      </c>
      <c r="H5969" s="68">
        <v>7.0204199619966997E-9</v>
      </c>
      <c r="I5969" s="87">
        <v>3.68991652503496E-4</v>
      </c>
      <c r="J5969" s="69" t="str">
        <f>_xlfn.XLOOKUP(SimpleBB[[#This Row],[customer_code]],'Input  - indicative charges'!$B$13:$B$69,'Input  - indicative charges'!$E$13:$E$69)</f>
        <v>Major Industrial</v>
      </c>
      <c r="K5969" s="70">
        <f t="shared" si="94"/>
        <v>3.4111563933032118E-4</v>
      </c>
    </row>
    <row r="5970" spans="1:11" x14ac:dyDescent="0.25">
      <c r="A5970" s="65">
        <v>44470</v>
      </c>
      <c r="B5970" s="66" t="s">
        <v>144</v>
      </c>
      <c r="C5970" s="66" t="s">
        <v>137</v>
      </c>
      <c r="D5970" s="67">
        <v>44903.69</v>
      </c>
      <c r="E5970" s="66">
        <v>1.1705000000000001</v>
      </c>
      <c r="F5970" s="67">
        <v>52559.769144999998</v>
      </c>
      <c r="G5970" s="66" t="s">
        <v>66</v>
      </c>
      <c r="H5970" s="68">
        <v>3.7724043974993402E-10</v>
      </c>
      <c r="I5970" s="87">
        <v>1.9827670425414801E-5</v>
      </c>
      <c r="J5970" s="69" t="str">
        <f>_xlfn.XLOOKUP(SimpleBB[[#This Row],[customer_code]],'Input  - indicative charges'!$B$13:$B$69,'Input  - indicative charges'!$E$13:$E$69)</f>
        <v>Upper South Island distributor</v>
      </c>
      <c r="K5970" s="70">
        <f t="shared" si="94"/>
        <v>1.8329760111665915E-5</v>
      </c>
    </row>
    <row r="5971" spans="1:11" x14ac:dyDescent="0.25">
      <c r="A5971" s="65">
        <v>44470</v>
      </c>
      <c r="B5971" s="66" t="s">
        <v>144</v>
      </c>
      <c r="C5971" s="66" t="s">
        <v>137</v>
      </c>
      <c r="D5971" s="67">
        <v>44903.69</v>
      </c>
      <c r="E5971" s="66">
        <v>1.1705000000000001</v>
      </c>
      <c r="F5971" s="67">
        <v>52559.769144999998</v>
      </c>
      <c r="G5971" s="66" t="s">
        <v>68</v>
      </c>
      <c r="H5971" s="68">
        <v>2.25331590919541E-10</v>
      </c>
      <c r="I5971" s="87">
        <v>1.18433763998066E-5</v>
      </c>
      <c r="J5971" s="69" t="str">
        <f>_xlfn.XLOOKUP(SimpleBB[[#This Row],[customer_code]],'Input  - indicative charges'!$B$13:$B$69,'Input  - indicative charges'!$E$13:$E$69)</f>
        <v>Major Industrial</v>
      </c>
      <c r="K5971" s="70">
        <f t="shared" si="94"/>
        <v>1.0948651236524625E-5</v>
      </c>
    </row>
    <row r="5972" spans="1:11" x14ac:dyDescent="0.25">
      <c r="A5972" s="65">
        <v>44470</v>
      </c>
      <c r="B5972" s="66" t="s">
        <v>144</v>
      </c>
      <c r="C5972" s="66" t="s">
        <v>137</v>
      </c>
      <c r="D5972" s="67">
        <v>44903.69</v>
      </c>
      <c r="E5972" s="66">
        <v>1.1705000000000001</v>
      </c>
      <c r="F5972" s="67">
        <v>52559.769144999998</v>
      </c>
      <c r="G5972" s="66" t="s">
        <v>70</v>
      </c>
      <c r="H5972" s="68">
        <v>1.1984114018414099E-4</v>
      </c>
      <c r="I5972" s="87">
        <v>6.2988226621520598</v>
      </c>
      <c r="J5972" s="69" t="str">
        <f>_xlfn.XLOOKUP(SimpleBB[[#This Row],[customer_code]],'Input  - indicative charges'!$B$13:$B$69,'Input  - indicative charges'!$E$13:$E$69)</f>
        <v>Lower North Island distributor</v>
      </c>
      <c r="K5972" s="70">
        <f t="shared" si="94"/>
        <v>5.8229689068859312</v>
      </c>
    </row>
    <row r="5973" spans="1:11" x14ac:dyDescent="0.25">
      <c r="A5973" s="65">
        <v>44470</v>
      </c>
      <c r="B5973" s="66" t="s">
        <v>144</v>
      </c>
      <c r="C5973" s="66" t="s">
        <v>137</v>
      </c>
      <c r="D5973" s="67">
        <v>44903.69</v>
      </c>
      <c r="E5973" s="66">
        <v>1.1705000000000001</v>
      </c>
      <c r="F5973" s="67">
        <v>52559.769144999998</v>
      </c>
      <c r="G5973" s="66" t="s">
        <v>72</v>
      </c>
      <c r="H5973" s="68">
        <v>5.7262701771701299E-5</v>
      </c>
      <c r="I5973" s="87">
        <v>3.0097143857396</v>
      </c>
      <c r="J5973" s="69" t="str">
        <f>_xlfn.XLOOKUP(SimpleBB[[#This Row],[customer_code]],'Input  - indicative charges'!$B$13:$B$69,'Input  - indicative charges'!$E$13:$E$69)</f>
        <v>Lower South Island distributor</v>
      </c>
      <c r="K5973" s="70">
        <f t="shared" si="94"/>
        <v>2.7823411178210908</v>
      </c>
    </row>
    <row r="5974" spans="1:11" x14ac:dyDescent="0.25">
      <c r="A5974" s="65">
        <v>44470</v>
      </c>
      <c r="B5974" s="66" t="s">
        <v>144</v>
      </c>
      <c r="C5974" s="66" t="s">
        <v>137</v>
      </c>
      <c r="D5974" s="67">
        <v>44903.69</v>
      </c>
      <c r="E5974" s="66">
        <v>1.1705000000000001</v>
      </c>
      <c r="F5974" s="67">
        <v>52559.769144999998</v>
      </c>
      <c r="G5974" s="66" t="s">
        <v>74</v>
      </c>
      <c r="H5974" s="68">
        <v>4.7520648326507997E-13</v>
      </c>
      <c r="I5974" s="87">
        <v>2.4976743056619901E-8</v>
      </c>
      <c r="J5974" s="69" t="str">
        <f>_xlfn.XLOOKUP(SimpleBB[[#This Row],[customer_code]],'Input  - indicative charges'!$B$13:$B$69,'Input  - indicative charges'!$E$13:$E$69)</f>
        <v>Major Industrial</v>
      </c>
      <c r="K5974" s="70">
        <f t="shared" si="94"/>
        <v>2.3089838532505382E-8</v>
      </c>
    </row>
    <row r="5975" spans="1:11" x14ac:dyDescent="0.25">
      <c r="A5975" s="65">
        <v>44470</v>
      </c>
      <c r="B5975" s="66" t="s">
        <v>144</v>
      </c>
      <c r="C5975" s="66" t="s">
        <v>137</v>
      </c>
      <c r="D5975" s="67">
        <v>44903.69</v>
      </c>
      <c r="E5975" s="66">
        <v>1.1705000000000001</v>
      </c>
      <c r="F5975" s="67">
        <v>52559.769144999998</v>
      </c>
      <c r="G5975" s="66" t="s">
        <v>76</v>
      </c>
      <c r="H5975" s="68">
        <v>1.1150891042897899E-8</v>
      </c>
      <c r="I5975" s="87">
        <v>5.8608825897576598E-4</v>
      </c>
      <c r="J5975" s="69" t="str">
        <f>_xlfn.XLOOKUP(SimpleBB[[#This Row],[customer_code]],'Input  - indicative charges'!$B$13:$B$69,'Input  - indicative charges'!$E$13:$E$69)</f>
        <v>Lower North Island distributor</v>
      </c>
      <c r="K5975" s="70">
        <f t="shared" si="94"/>
        <v>5.4181136567207054E-4</v>
      </c>
    </row>
    <row r="5976" spans="1:11" x14ac:dyDescent="0.25">
      <c r="A5976" s="65">
        <v>44470</v>
      </c>
      <c r="B5976" s="66" t="s">
        <v>144</v>
      </c>
      <c r="C5976" s="66" t="s">
        <v>137</v>
      </c>
      <c r="D5976" s="67">
        <v>44903.69</v>
      </c>
      <c r="E5976" s="66">
        <v>1.1705000000000001</v>
      </c>
      <c r="F5976" s="67">
        <v>52559.769144999998</v>
      </c>
      <c r="G5976" s="66" t="s">
        <v>78</v>
      </c>
      <c r="H5976" s="68">
        <v>1.9006456981770402E-5</v>
      </c>
      <c r="I5976" s="87">
        <v>0.99897499122622602</v>
      </c>
      <c r="J5976" s="69" t="str">
        <f>_xlfn.XLOOKUP(SimpleBB[[#This Row],[customer_code]],'Input  - indicative charges'!$B$13:$B$69,'Input  - indicative charges'!$E$13:$E$69)</f>
        <v>North Island generation</v>
      </c>
      <c r="K5976" s="70">
        <f t="shared" si="94"/>
        <v>0.92350596685627595</v>
      </c>
    </row>
    <row r="5977" spans="1:11" x14ac:dyDescent="0.25">
      <c r="A5977" s="65">
        <v>44470</v>
      </c>
      <c r="B5977" s="66" t="s">
        <v>144</v>
      </c>
      <c r="C5977" s="66" t="s">
        <v>137</v>
      </c>
      <c r="D5977" s="67">
        <v>44903.69</v>
      </c>
      <c r="E5977" s="66">
        <v>1.1705000000000001</v>
      </c>
      <c r="F5977" s="67">
        <v>52559.769144999998</v>
      </c>
      <c r="G5977" s="66" t="s">
        <v>80</v>
      </c>
      <c r="H5977" s="68">
        <v>1.5387873381809199E-13</v>
      </c>
      <c r="I5977" s="87">
        <v>8.0878307258038595E-9</v>
      </c>
      <c r="J5977" s="69" t="str">
        <f>_xlfn.XLOOKUP(SimpleBB[[#This Row],[customer_code]],'Input  - indicative charges'!$B$13:$B$69,'Input  - indicative charges'!$E$13:$E$69)</f>
        <v>Major Industrial</v>
      </c>
      <c r="K5977" s="70">
        <f t="shared" si="94"/>
        <v>7.4768237441410952E-9</v>
      </c>
    </row>
    <row r="5978" spans="1:11" x14ac:dyDescent="0.25">
      <c r="A5978" s="65">
        <v>44470</v>
      </c>
      <c r="B5978" s="66" t="s">
        <v>144</v>
      </c>
      <c r="C5978" s="66" t="s">
        <v>137</v>
      </c>
      <c r="D5978" s="67">
        <v>44903.69</v>
      </c>
      <c r="E5978" s="66">
        <v>1.1705000000000001</v>
      </c>
      <c r="F5978" s="67">
        <v>52559.769144999998</v>
      </c>
      <c r="G5978" s="66" t="s">
        <v>82</v>
      </c>
      <c r="H5978" s="68">
        <v>8.1888577595004705E-4</v>
      </c>
      <c r="I5978" s="87">
        <v>43.040447340058599</v>
      </c>
      <c r="J5978" s="69" t="str">
        <f>_xlfn.XLOOKUP(SimpleBB[[#This Row],[customer_code]],'Input  - indicative charges'!$B$13:$B$69,'Input  - indicative charges'!$E$13:$E$69)</f>
        <v>Major Industrial</v>
      </c>
      <c r="K5978" s="70">
        <f t="shared" si="94"/>
        <v>39.788893900053765</v>
      </c>
    </row>
    <row r="5979" spans="1:11" x14ac:dyDescent="0.25">
      <c r="A5979" s="65">
        <v>44470</v>
      </c>
      <c r="B5979" s="66" t="s">
        <v>144</v>
      </c>
      <c r="C5979" s="66" t="s">
        <v>137</v>
      </c>
      <c r="D5979" s="67">
        <v>44903.69</v>
      </c>
      <c r="E5979" s="66">
        <v>1.1705000000000001</v>
      </c>
      <c r="F5979" s="67">
        <v>52559.769144999998</v>
      </c>
      <c r="G5979" s="66" t="s">
        <v>84</v>
      </c>
      <c r="H5979" s="68">
        <v>1.5318153393421E-15</v>
      </c>
      <c r="I5979" s="87">
        <v>8.0511860608590797E-11</v>
      </c>
      <c r="J5979" s="69" t="str">
        <f>_xlfn.XLOOKUP(SimpleBB[[#This Row],[customer_code]],'Input  - indicative charges'!$B$13:$B$69,'Input  - indicative charges'!$E$13:$E$69)</f>
        <v>Major Industrial</v>
      </c>
      <c r="K5979" s="70">
        <f t="shared" si="94"/>
        <v>7.442947453916439E-11</v>
      </c>
    </row>
    <row r="5980" spans="1:11" x14ac:dyDescent="0.25">
      <c r="A5980" s="65">
        <v>44470</v>
      </c>
      <c r="B5980" s="66" t="s">
        <v>144</v>
      </c>
      <c r="C5980" s="66" t="s">
        <v>137</v>
      </c>
      <c r="D5980" s="67">
        <v>44903.69</v>
      </c>
      <c r="E5980" s="66">
        <v>1.1705000000000001</v>
      </c>
      <c r="F5980" s="67">
        <v>52559.769144999998</v>
      </c>
      <c r="G5980" s="66" t="s">
        <v>86</v>
      </c>
      <c r="H5980" s="68">
        <v>8.5482652822445698E-5</v>
      </c>
      <c r="I5980" s="87">
        <v>4.4929484982499304</v>
      </c>
      <c r="J5980" s="69" t="str">
        <f>_xlfn.XLOOKUP(SimpleBB[[#This Row],[customer_code]],'Input  - indicative charges'!$B$13:$B$69,'Input  - indicative charges'!$E$13:$E$69)</f>
        <v>North Island generation</v>
      </c>
      <c r="K5980" s="70">
        <f t="shared" si="94"/>
        <v>4.1535221435509593</v>
      </c>
    </row>
    <row r="5981" spans="1:11" x14ac:dyDescent="0.25">
      <c r="A5981" s="65">
        <v>44470</v>
      </c>
      <c r="B5981" s="66" t="s">
        <v>144</v>
      </c>
      <c r="C5981" s="66" t="s">
        <v>137</v>
      </c>
      <c r="D5981" s="67">
        <v>44903.69</v>
      </c>
      <c r="E5981" s="66">
        <v>1.1705000000000001</v>
      </c>
      <c r="F5981" s="67">
        <v>52559.769144999998</v>
      </c>
      <c r="G5981" s="66" t="s">
        <v>88</v>
      </c>
      <c r="H5981" s="68">
        <v>8.1806529926562403E-3</v>
      </c>
      <c r="I5981" s="87">
        <v>429.97323274936502</v>
      </c>
      <c r="J5981" s="69" t="str">
        <f>_xlfn.XLOOKUP(SimpleBB[[#This Row],[customer_code]],'Input  - indicative charges'!$B$13:$B$69,'Input  - indicative charges'!$E$13:$E$69)</f>
        <v>North Island generation</v>
      </c>
      <c r="K5981" s="70">
        <f t="shared" si="94"/>
        <v>397.49027705399112</v>
      </c>
    </row>
    <row r="5982" spans="1:11" x14ac:dyDescent="0.25">
      <c r="A5982" s="65">
        <v>44470</v>
      </c>
      <c r="B5982" s="66" t="s">
        <v>144</v>
      </c>
      <c r="C5982" s="66" t="s">
        <v>137</v>
      </c>
      <c r="D5982" s="67">
        <v>44903.69</v>
      </c>
      <c r="E5982" s="66">
        <v>1.1705000000000001</v>
      </c>
      <c r="F5982" s="67">
        <v>52559.769144999998</v>
      </c>
      <c r="G5982" s="66" t="s">
        <v>90</v>
      </c>
      <c r="H5982" s="68">
        <v>7.8226592602501099E-11</v>
      </c>
      <c r="I5982" s="87">
        <v>4.1115716481874198E-6</v>
      </c>
      <c r="J5982" s="69" t="str">
        <f>_xlfn.XLOOKUP(SimpleBB[[#This Row],[customer_code]],'Input  - indicative charges'!$B$13:$B$69,'Input  - indicative charges'!$E$13:$E$69)</f>
        <v>Upper South Island distributor</v>
      </c>
      <c r="K5982" s="70">
        <f t="shared" si="94"/>
        <v>3.8009569644955205E-6</v>
      </c>
    </row>
    <row r="5983" spans="1:11" x14ac:dyDescent="0.25">
      <c r="A5983" s="65">
        <v>44470</v>
      </c>
      <c r="B5983" s="66" t="s">
        <v>144</v>
      </c>
      <c r="C5983" s="66" t="s">
        <v>137</v>
      </c>
      <c r="D5983" s="67">
        <v>44903.69</v>
      </c>
      <c r="E5983" s="66">
        <v>1.1705000000000001</v>
      </c>
      <c r="F5983" s="67">
        <v>52559.769144999998</v>
      </c>
      <c r="G5983" s="66" t="s">
        <v>92</v>
      </c>
      <c r="H5983" s="68">
        <v>6.6346077516604902E-5</v>
      </c>
      <c r="I5983" s="87">
        <v>3.4871345179490199</v>
      </c>
      <c r="J5983" s="69" t="str">
        <f>_xlfn.XLOOKUP(SimpleBB[[#This Row],[customer_code]],'Input  - indicative charges'!$B$13:$B$69,'Input  - indicative charges'!$E$13:$E$69)</f>
        <v>North Island generation</v>
      </c>
      <c r="K5983" s="70">
        <f t="shared" si="94"/>
        <v>3.2236938490356262</v>
      </c>
    </row>
    <row r="5984" spans="1:11" x14ac:dyDescent="0.25">
      <c r="A5984" s="65">
        <v>44470</v>
      </c>
      <c r="B5984" s="66" t="s">
        <v>144</v>
      </c>
      <c r="C5984" s="66" t="s">
        <v>137</v>
      </c>
      <c r="D5984" s="67">
        <v>44903.69</v>
      </c>
      <c r="E5984" s="66">
        <v>1.1705000000000001</v>
      </c>
      <c r="F5984" s="67">
        <v>52559.769144999998</v>
      </c>
      <c r="G5984" s="66" t="s">
        <v>94</v>
      </c>
      <c r="H5984" s="68">
        <v>3.5139480809344003E-4</v>
      </c>
      <c r="I5984" s="87">
        <v>18.4692299921428</v>
      </c>
      <c r="J5984" s="69" t="str">
        <f>_xlfn.XLOOKUP(SimpleBB[[#This Row],[customer_code]],'Input  - indicative charges'!$B$13:$B$69,'Input  - indicative charges'!$E$13:$E$69)</f>
        <v>North Island generation</v>
      </c>
      <c r="K5984" s="70">
        <f t="shared" si="94"/>
        <v>17.073945044458274</v>
      </c>
    </row>
    <row r="5985" spans="1:11" x14ac:dyDescent="0.25">
      <c r="A5985" s="65">
        <v>44470</v>
      </c>
      <c r="B5985" s="66" t="s">
        <v>144</v>
      </c>
      <c r="C5985" s="66" t="s">
        <v>137</v>
      </c>
      <c r="D5985" s="67">
        <v>44903.69</v>
      </c>
      <c r="E5985" s="66">
        <v>1.1705000000000001</v>
      </c>
      <c r="F5985" s="67">
        <v>52559.769144999998</v>
      </c>
      <c r="G5985" s="66" t="s">
        <v>96</v>
      </c>
      <c r="H5985" s="68">
        <v>7.5302060562983497E-2</v>
      </c>
      <c r="I5985" s="87">
        <v>3957.85891933322</v>
      </c>
      <c r="J5985" s="69" t="str">
        <f>_xlfn.XLOOKUP(SimpleBB[[#This Row],[customer_code]],'Input  - indicative charges'!$B$13:$B$69,'Input  - indicative charges'!$E$13:$E$69)</f>
        <v>Upper North Island distributor</v>
      </c>
      <c r="K5985" s="70">
        <f t="shared" si="94"/>
        <v>3658.8566881869342</v>
      </c>
    </row>
    <row r="5986" spans="1:11" x14ac:dyDescent="0.25">
      <c r="A5986" s="65">
        <v>44470</v>
      </c>
      <c r="B5986" s="66" t="s">
        <v>144</v>
      </c>
      <c r="C5986" s="66" t="s">
        <v>137</v>
      </c>
      <c r="D5986" s="67">
        <v>44903.69</v>
      </c>
      <c r="E5986" s="66">
        <v>1.1705000000000001</v>
      </c>
      <c r="F5986" s="67">
        <v>52559.769144999998</v>
      </c>
      <c r="G5986" s="66" t="s">
        <v>98</v>
      </c>
      <c r="H5986" s="68">
        <v>6.1646222343374099E-6</v>
      </c>
      <c r="I5986" s="87">
        <v>0.32401112150290801</v>
      </c>
      <c r="J5986" s="69" t="str">
        <f>_xlfn.XLOOKUP(SimpleBB[[#This Row],[customer_code]],'Input  - indicative charges'!$B$13:$B$69,'Input  - indicative charges'!$E$13:$E$69)</f>
        <v>Major Industrial</v>
      </c>
      <c r="K5986" s="70">
        <f t="shared" si="94"/>
        <v>0.29953322822269446</v>
      </c>
    </row>
    <row r="5987" spans="1:11" x14ac:dyDescent="0.25">
      <c r="A5987" s="65">
        <v>44470</v>
      </c>
      <c r="B5987" s="66" t="s">
        <v>144</v>
      </c>
      <c r="C5987" s="66" t="s">
        <v>137</v>
      </c>
      <c r="D5987" s="67">
        <v>44903.69</v>
      </c>
      <c r="E5987" s="66">
        <v>1.1705000000000001</v>
      </c>
      <c r="F5987" s="67">
        <v>52559.769144999998</v>
      </c>
      <c r="G5987" s="66" t="s">
        <v>100</v>
      </c>
      <c r="H5987" s="68">
        <v>3.1575120709586001E-4</v>
      </c>
      <c r="I5987" s="87">
        <v>16.5958105522135</v>
      </c>
      <c r="J5987" s="69" t="str">
        <f>_xlfn.XLOOKUP(SimpleBB[[#This Row],[customer_code]],'Input  - indicative charges'!$B$13:$B$69,'Input  - indicative charges'!$E$13:$E$69)</f>
        <v>North Island generation</v>
      </c>
      <c r="K5987" s="70">
        <f t="shared" si="94"/>
        <v>15.342055811600137</v>
      </c>
    </row>
    <row r="5988" spans="1:11" x14ac:dyDescent="0.25">
      <c r="A5988" s="65">
        <v>44470</v>
      </c>
      <c r="B5988" s="66" t="s">
        <v>144</v>
      </c>
      <c r="C5988" s="66" t="s">
        <v>137</v>
      </c>
      <c r="D5988" s="67">
        <v>44903.69</v>
      </c>
      <c r="E5988" s="66">
        <v>1.1705000000000001</v>
      </c>
      <c r="F5988" s="67">
        <v>52559.769144999998</v>
      </c>
      <c r="G5988" s="66" t="s">
        <v>102</v>
      </c>
      <c r="H5988" s="68">
        <v>1.9726585084009199E-3</v>
      </c>
      <c r="I5988" s="87">
        <v>103.682475803472</v>
      </c>
      <c r="J5988" s="69" t="str">
        <f>_xlfn.XLOOKUP(SimpleBB[[#This Row],[customer_code]],'Input  - indicative charges'!$B$13:$B$69,'Input  - indicative charges'!$E$13:$E$69)</f>
        <v>Lower North Island distributor</v>
      </c>
      <c r="K5988" s="70">
        <f t="shared" si="94"/>
        <v>95.849631776471739</v>
      </c>
    </row>
    <row r="5989" spans="1:11" x14ac:dyDescent="0.25">
      <c r="A5989" s="65">
        <v>44470</v>
      </c>
      <c r="B5989" s="66" t="s">
        <v>144</v>
      </c>
      <c r="C5989" s="66" t="s">
        <v>137</v>
      </c>
      <c r="D5989" s="67">
        <v>44903.69</v>
      </c>
      <c r="E5989" s="66">
        <v>1.1705000000000001</v>
      </c>
      <c r="F5989" s="67">
        <v>52559.769144999998</v>
      </c>
      <c r="G5989" s="66" t="s">
        <v>104</v>
      </c>
      <c r="H5989" s="68">
        <v>4.13073344727181E-3</v>
      </c>
      <c r="I5989" s="87">
        <v>217.110396388136</v>
      </c>
      <c r="J5989" s="69" t="str">
        <f>_xlfn.XLOOKUP(SimpleBB[[#This Row],[customer_code]],'Input  - indicative charges'!$B$13:$B$69,'Input  - indicative charges'!$E$13:$E$69)</f>
        <v>Lower North Island distributor</v>
      </c>
      <c r="K5989" s="70">
        <f t="shared" si="94"/>
        <v>200.70847447828589</v>
      </c>
    </row>
    <row r="5990" spans="1:11" x14ac:dyDescent="0.25">
      <c r="A5990" s="65">
        <v>44470</v>
      </c>
      <c r="B5990" s="66" t="s">
        <v>144</v>
      </c>
      <c r="C5990" s="66" t="s">
        <v>137</v>
      </c>
      <c r="D5990" s="67">
        <v>44903.69</v>
      </c>
      <c r="E5990" s="66">
        <v>1.1705000000000001</v>
      </c>
      <c r="F5990" s="67">
        <v>52559.769144999998</v>
      </c>
      <c r="G5990" s="66" t="s">
        <v>106</v>
      </c>
      <c r="H5990" s="68">
        <v>1.4300325938410999E-3</v>
      </c>
      <c r="I5990" s="87">
        <v>75.162183002113693</v>
      </c>
      <c r="J5990" s="69" t="str">
        <f>_xlfn.XLOOKUP(SimpleBB[[#This Row],[customer_code]],'Input  - indicative charges'!$B$13:$B$69,'Input  - indicative charges'!$E$13:$E$69)</f>
        <v>Upper North Island distributor</v>
      </c>
      <c r="K5990" s="70">
        <f t="shared" si="94"/>
        <v>69.483946138824095</v>
      </c>
    </row>
    <row r="5991" spans="1:11" x14ac:dyDescent="0.25">
      <c r="A5991" s="65">
        <v>44470</v>
      </c>
      <c r="B5991" s="66" t="s">
        <v>144</v>
      </c>
      <c r="C5991" s="66" t="s">
        <v>137</v>
      </c>
      <c r="D5991" s="67">
        <v>44903.69</v>
      </c>
      <c r="E5991" s="66">
        <v>1.1705000000000001</v>
      </c>
      <c r="F5991" s="67">
        <v>52559.769144999998</v>
      </c>
      <c r="G5991" s="66" t="s">
        <v>108</v>
      </c>
      <c r="H5991" s="68">
        <v>5.2412816518957396E-6</v>
      </c>
      <c r="I5991" s="87">
        <v>0.27548055364756402</v>
      </c>
      <c r="J5991" s="69" t="str">
        <f>_xlfn.XLOOKUP(SimpleBB[[#This Row],[customer_code]],'Input  - indicative charges'!$B$13:$B$69,'Input  - indicative charges'!$E$13:$E$69)</f>
        <v>Lower North Island distributor</v>
      </c>
      <c r="K5991" s="70">
        <f t="shared" si="94"/>
        <v>0.25466897297810637</v>
      </c>
    </row>
    <row r="5992" spans="1:11" x14ac:dyDescent="0.25">
      <c r="A5992" s="65">
        <v>44470</v>
      </c>
      <c r="B5992" s="66" t="s">
        <v>144</v>
      </c>
      <c r="C5992" s="66" t="s">
        <v>137</v>
      </c>
      <c r="D5992" s="67">
        <v>44903.69</v>
      </c>
      <c r="E5992" s="66">
        <v>1.1705000000000001</v>
      </c>
      <c r="F5992" s="67">
        <v>52559.769144999998</v>
      </c>
      <c r="G5992" s="66" t="s">
        <v>110</v>
      </c>
      <c r="H5992" s="68">
        <v>4.0926844888545402E-11</v>
      </c>
      <c r="I5992" s="87">
        <v>2.1511055191751701E-6</v>
      </c>
      <c r="J5992" s="69" t="str">
        <f>_xlfn.XLOOKUP(SimpleBB[[#This Row],[customer_code]],'Input  - indicative charges'!$B$13:$B$69,'Input  - indicative charges'!$E$13:$E$69)</f>
        <v>Lower South Island distributor</v>
      </c>
      <c r="K5992" s="70">
        <f t="shared" si="94"/>
        <v>1.9885971117828161E-6</v>
      </c>
    </row>
    <row r="5993" spans="1:11" x14ac:dyDescent="0.25">
      <c r="A5993" s="65">
        <v>44470</v>
      </c>
      <c r="B5993" s="66" t="s">
        <v>144</v>
      </c>
      <c r="C5993" s="66" t="s">
        <v>137</v>
      </c>
      <c r="D5993" s="67">
        <v>44903.69</v>
      </c>
      <c r="E5993" s="66">
        <v>1.1705000000000001</v>
      </c>
      <c r="F5993" s="67">
        <v>52559.769144999998</v>
      </c>
      <c r="G5993" s="66" t="s">
        <v>112</v>
      </c>
      <c r="H5993" s="68">
        <v>6.7579307330638497E-3</v>
      </c>
      <c r="I5993" s="87">
        <v>355.19527922773699</v>
      </c>
      <c r="J5993" s="69" t="str">
        <f>_xlfn.XLOOKUP(SimpleBB[[#This Row],[customer_code]],'Input  - indicative charges'!$B$13:$B$69,'Input  - indicative charges'!$E$13:$E$69)</f>
        <v>North Island generation</v>
      </c>
      <c r="K5993" s="70">
        <f t="shared" si="94"/>
        <v>328.36153321851504</v>
      </c>
    </row>
    <row r="5994" spans="1:11" x14ac:dyDescent="0.25">
      <c r="A5994" s="65">
        <v>44470</v>
      </c>
      <c r="B5994" s="66" t="s">
        <v>144</v>
      </c>
      <c r="C5994" s="66" t="s">
        <v>137</v>
      </c>
      <c r="D5994" s="67">
        <v>44903.69</v>
      </c>
      <c r="E5994" s="66">
        <v>1.1705000000000001</v>
      </c>
      <c r="F5994" s="67">
        <v>52559.769144999998</v>
      </c>
      <c r="G5994" s="66" t="s">
        <v>114</v>
      </c>
      <c r="H5994" s="68">
        <v>1.62630370127469E-3</v>
      </c>
      <c r="I5994" s="87">
        <v>85.478147098657104</v>
      </c>
      <c r="J5994" s="69" t="str">
        <f>_xlfn.XLOOKUP(SimpleBB[[#This Row],[customer_code]],'Input  - indicative charges'!$B$13:$B$69,'Input  - indicative charges'!$E$13:$E$69)</f>
        <v>Lower North Island distributor</v>
      </c>
      <c r="K5994" s="70">
        <f t="shared" si="94"/>
        <v>79.020575664793398</v>
      </c>
    </row>
    <row r="5995" spans="1:11" x14ac:dyDescent="0.25">
      <c r="A5995" s="65">
        <v>44470</v>
      </c>
      <c r="B5995" s="66" t="s">
        <v>144</v>
      </c>
      <c r="C5995" s="66" t="s">
        <v>137</v>
      </c>
      <c r="D5995" s="67">
        <v>44903.69</v>
      </c>
      <c r="E5995" s="66">
        <v>1.1705000000000001</v>
      </c>
      <c r="F5995" s="67">
        <v>52559.769144999998</v>
      </c>
      <c r="G5995" s="66" t="s">
        <v>116</v>
      </c>
      <c r="H5995" s="68">
        <v>8.8622234038926406E-11</v>
      </c>
      <c r="I5995" s="87">
        <v>4.6579641622001297E-6</v>
      </c>
      <c r="J5995" s="69" t="str">
        <f>_xlfn.XLOOKUP(SimpleBB[[#This Row],[customer_code]],'Input  - indicative charges'!$B$13:$B$69,'Input  - indicative charges'!$E$13:$E$69)</f>
        <v>Major Industrial</v>
      </c>
      <c r="K5995" s="70">
        <f t="shared" si="94"/>
        <v>4.3060714582196871E-6</v>
      </c>
    </row>
    <row r="5996" spans="1:11" x14ac:dyDescent="0.25">
      <c r="A5996" s="65">
        <v>44470</v>
      </c>
      <c r="B5996" s="66" t="s">
        <v>144</v>
      </c>
      <c r="C5996" s="66" t="s">
        <v>137</v>
      </c>
      <c r="D5996" s="67">
        <v>44903.69</v>
      </c>
      <c r="E5996" s="66">
        <v>1.1705000000000001</v>
      </c>
      <c r="F5996" s="67">
        <v>52559.769144999998</v>
      </c>
      <c r="G5996" s="66" t="s">
        <v>118</v>
      </c>
      <c r="H5996" s="68">
        <v>1.4439348945225701E-11</v>
      </c>
      <c r="I5996" s="87">
        <v>7.5892884716516399E-7</v>
      </c>
      <c r="J5996" s="69" t="str">
        <f>_xlfn.XLOOKUP(SimpleBB[[#This Row],[customer_code]],'Input  - indicative charges'!$B$13:$B$69,'Input  - indicative charges'!$E$13:$E$69)</f>
        <v>Upper South Island distributor</v>
      </c>
      <c r="K5996" s="70">
        <f t="shared" si="94"/>
        <v>7.0159445925274891E-7</v>
      </c>
    </row>
    <row r="5997" spans="1:11" x14ac:dyDescent="0.25">
      <c r="A5997" s="65">
        <v>44470</v>
      </c>
      <c r="B5997" s="66" t="s">
        <v>144</v>
      </c>
      <c r="C5997" s="66" t="s">
        <v>137</v>
      </c>
      <c r="D5997" s="67">
        <v>44903.69</v>
      </c>
      <c r="E5997" s="66">
        <v>1.1705000000000001</v>
      </c>
      <c r="F5997" s="67">
        <v>52559.769144999998</v>
      </c>
      <c r="G5997" s="66" t="s">
        <v>120</v>
      </c>
      <c r="H5997" s="68">
        <v>5.4570391623105799E-6</v>
      </c>
      <c r="I5997" s="87">
        <v>0.28682071858626801</v>
      </c>
      <c r="J5997" s="69" t="str">
        <f>_xlfn.XLOOKUP(SimpleBB[[#This Row],[customer_code]],'Input  - indicative charges'!$B$13:$B$69,'Input  - indicative charges'!$E$13:$E$69)</f>
        <v>Lower North Island distributor</v>
      </c>
      <c r="K5997" s="70">
        <f t="shared" si="94"/>
        <v>0.26515242859812382</v>
      </c>
    </row>
    <row r="5998" spans="1:11" x14ac:dyDescent="0.25">
      <c r="A5998" s="65">
        <v>44470</v>
      </c>
      <c r="B5998" s="66" t="s">
        <v>144</v>
      </c>
      <c r="C5998" s="66" t="s">
        <v>137</v>
      </c>
      <c r="D5998" s="67">
        <v>44903.69</v>
      </c>
      <c r="E5998" s="66">
        <v>1.1705000000000001</v>
      </c>
      <c r="F5998" s="67">
        <v>52559.769144999998</v>
      </c>
      <c r="G5998" s="66" t="s">
        <v>241</v>
      </c>
      <c r="H5998" s="68">
        <v>7.4413126632085196E-4</v>
      </c>
      <c r="I5998" s="87">
        <v>39.1113675714005</v>
      </c>
      <c r="J5998" s="69" t="str">
        <f>_xlfn.XLOOKUP(SimpleBB[[#This Row],[customer_code]],'Input  - indicative charges'!$B$13:$B$69,'Input  - indicative charges'!$E$13:$E$69)</f>
        <v>North Island generation</v>
      </c>
      <c r="K5998" s="70">
        <f t="shared" si="94"/>
        <v>36.156642199582194</v>
      </c>
    </row>
    <row r="5999" spans="1:11" x14ac:dyDescent="0.25">
      <c r="A5999" s="65">
        <v>44501</v>
      </c>
      <c r="B5999" s="66" t="s">
        <v>144</v>
      </c>
      <c r="C5999" s="66" t="s">
        <v>137</v>
      </c>
      <c r="D5999" s="67">
        <v>60400.56</v>
      </c>
      <c r="E5999" s="66">
        <v>1.2881</v>
      </c>
      <c r="F5999" s="67">
        <v>77801.961335999993</v>
      </c>
      <c r="G5999" s="66" t="s">
        <v>8</v>
      </c>
      <c r="H5999" s="68">
        <v>1.10186246651021E-10</v>
      </c>
      <c r="I5999" s="87">
        <v>8.57270610170175E-6</v>
      </c>
      <c r="J5999" s="69" t="str">
        <f>_xlfn.XLOOKUP(SimpleBB[[#This Row],[customer_code]],'Input  - indicative charges'!$B$13:$B$69,'Input  - indicative charges'!$E$13:$E$69)</f>
        <v>Lower South Island distributor</v>
      </c>
      <c r="K5999" s="70">
        <f t="shared" si="94"/>
        <v>7.9250685017738499E-6</v>
      </c>
    </row>
    <row r="6000" spans="1:11" x14ac:dyDescent="0.25">
      <c r="A6000" s="65">
        <v>44501</v>
      </c>
      <c r="B6000" s="66" t="s">
        <v>144</v>
      </c>
      <c r="C6000" s="66" t="s">
        <v>137</v>
      </c>
      <c r="D6000" s="67">
        <v>60400.56</v>
      </c>
      <c r="E6000" s="66">
        <v>1.2881</v>
      </c>
      <c r="F6000" s="67">
        <v>77801.961335999993</v>
      </c>
      <c r="G6000" s="66" t="s">
        <v>10</v>
      </c>
      <c r="H6000" s="68">
        <v>5.0565931054558403E-12</v>
      </c>
      <c r="I6000" s="87">
        <v>3.9341286128256E-7</v>
      </c>
      <c r="J6000" s="69" t="str">
        <f>_xlfn.XLOOKUP(SimpleBB[[#This Row],[customer_code]],'Input  - indicative charges'!$B$13:$B$69,'Input  - indicative charges'!$E$13:$E$69)</f>
        <v>Upper South Island distributor</v>
      </c>
      <c r="K6000" s="70">
        <f t="shared" si="94"/>
        <v>3.636919122334345E-7</v>
      </c>
    </row>
    <row r="6001" spans="1:11" x14ac:dyDescent="0.25">
      <c r="A6001" s="65">
        <v>44501</v>
      </c>
      <c r="B6001" s="66" t="s">
        <v>144</v>
      </c>
      <c r="C6001" s="66" t="s">
        <v>137</v>
      </c>
      <c r="D6001" s="67">
        <v>60400.56</v>
      </c>
      <c r="E6001" s="66">
        <v>1.2881</v>
      </c>
      <c r="F6001" s="67">
        <v>77801.961335999993</v>
      </c>
      <c r="G6001" s="66" t="s">
        <v>12</v>
      </c>
      <c r="H6001" s="68">
        <v>1.5943649639840001E-8</v>
      </c>
      <c r="I6001" s="87">
        <v>1.24044721283356E-3</v>
      </c>
      <c r="J6001" s="69" t="str">
        <f>_xlfn.XLOOKUP(SimpleBB[[#This Row],[customer_code]],'Input  - indicative charges'!$B$13:$B$69,'Input  - indicative charges'!$E$13:$E$69)</f>
        <v>Lower North Island distributor</v>
      </c>
      <c r="K6001" s="70">
        <f t="shared" si="94"/>
        <v>1.1467358168955485E-3</v>
      </c>
    </row>
    <row r="6002" spans="1:11" x14ac:dyDescent="0.25">
      <c r="A6002" s="65">
        <v>44501</v>
      </c>
      <c r="B6002" s="66" t="s">
        <v>144</v>
      </c>
      <c r="C6002" s="66" t="s">
        <v>137</v>
      </c>
      <c r="D6002" s="67">
        <v>60400.56</v>
      </c>
      <c r="E6002" s="66">
        <v>1.2881</v>
      </c>
      <c r="F6002" s="67">
        <v>77801.961335999993</v>
      </c>
      <c r="G6002" s="66" t="s">
        <v>14</v>
      </c>
      <c r="H6002" s="68">
        <v>5.3735540138227303E-6</v>
      </c>
      <c r="I6002" s="87">
        <v>0.41807304162034398</v>
      </c>
      <c r="J6002" s="69" t="str">
        <f>_xlfn.XLOOKUP(SimpleBB[[#This Row],[customer_code]],'Input  - indicative charges'!$B$13:$B$69,'Input  - indicative charges'!$E$13:$E$69)</f>
        <v>Upper North Island distributor</v>
      </c>
      <c r="K6002" s="70">
        <f t="shared" si="94"/>
        <v>0.38648910323992886</v>
      </c>
    </row>
    <row r="6003" spans="1:11" x14ac:dyDescent="0.25">
      <c r="A6003" s="65">
        <v>44501</v>
      </c>
      <c r="B6003" s="66" t="s">
        <v>144</v>
      </c>
      <c r="C6003" s="66" t="s">
        <v>137</v>
      </c>
      <c r="D6003" s="67">
        <v>60400.56</v>
      </c>
      <c r="E6003" s="66">
        <v>1.2881</v>
      </c>
      <c r="F6003" s="67">
        <v>77801.961335999993</v>
      </c>
      <c r="G6003" s="66" t="s">
        <v>16</v>
      </c>
      <c r="H6003" s="68">
        <v>9.0114079862150004E-2</v>
      </c>
      <c r="I6003" s="87">
        <v>7011.0521572642101</v>
      </c>
      <c r="J6003" s="69" t="str">
        <f>_xlfn.XLOOKUP(SimpleBB[[#This Row],[customer_code]],'Input  - indicative charges'!$B$13:$B$69,'Input  - indicative charges'!$E$13:$E$69)</f>
        <v>South Island generation</v>
      </c>
      <c r="K6003" s="70">
        <f t="shared" si="94"/>
        <v>6481.3919848247779</v>
      </c>
    </row>
    <row r="6004" spans="1:11" x14ac:dyDescent="0.25">
      <c r="A6004" s="65">
        <v>44501</v>
      </c>
      <c r="B6004" s="66" t="s">
        <v>144</v>
      </c>
      <c r="C6004" s="66" t="s">
        <v>137</v>
      </c>
      <c r="D6004" s="67">
        <v>60400.56</v>
      </c>
      <c r="E6004" s="66">
        <v>1.2881</v>
      </c>
      <c r="F6004" s="67">
        <v>77801.961335999993</v>
      </c>
      <c r="G6004" s="66" t="s">
        <v>19</v>
      </c>
      <c r="H6004" s="68">
        <v>8.6773299430510095E-5</v>
      </c>
      <c r="I6004" s="87">
        <v>6.7511328872896899</v>
      </c>
      <c r="J6004" s="69" t="str">
        <f>_xlfn.XLOOKUP(SimpleBB[[#This Row],[customer_code]],'Input  - indicative charges'!$B$13:$B$69,'Input  - indicative charges'!$E$13:$E$69)</f>
        <v>Lower South Island distributor</v>
      </c>
      <c r="K6004" s="70">
        <f t="shared" si="94"/>
        <v>6.2411086956227573</v>
      </c>
    </row>
    <row r="6005" spans="1:11" x14ac:dyDescent="0.25">
      <c r="A6005" s="65">
        <v>44501</v>
      </c>
      <c r="B6005" s="66" t="s">
        <v>144</v>
      </c>
      <c r="C6005" s="66" t="s">
        <v>137</v>
      </c>
      <c r="D6005" s="67">
        <v>60400.56</v>
      </c>
      <c r="E6005" s="66">
        <v>1.2881</v>
      </c>
      <c r="F6005" s="67">
        <v>77801.961335999993</v>
      </c>
      <c r="G6005" s="66" t="s">
        <v>21</v>
      </c>
      <c r="H6005" s="68">
        <v>6.0907947959999799E-11</v>
      </c>
      <c r="I6005" s="87">
        <v>4.7387578122389998E-6</v>
      </c>
      <c r="J6005" s="69" t="str">
        <f>_xlfn.XLOOKUP(SimpleBB[[#This Row],[customer_code]],'Input  - indicative charges'!$B$13:$B$69,'Input  - indicative charges'!$E$13:$E$69)</f>
        <v>Upper South Island distributor</v>
      </c>
      <c r="K6005" s="70">
        <f t="shared" si="94"/>
        <v>4.3807614339951644E-6</v>
      </c>
    </row>
    <row r="6006" spans="1:11" x14ac:dyDescent="0.25">
      <c r="A6006" s="65">
        <v>44501</v>
      </c>
      <c r="B6006" s="66" t="s">
        <v>144</v>
      </c>
      <c r="C6006" s="66" t="s">
        <v>137</v>
      </c>
      <c r="D6006" s="67">
        <v>60400.56</v>
      </c>
      <c r="E6006" s="66">
        <v>1.2881</v>
      </c>
      <c r="F6006" s="67">
        <v>77801.961335999993</v>
      </c>
      <c r="G6006" s="66" t="s">
        <v>23</v>
      </c>
      <c r="H6006" s="68">
        <v>1.09142571552705E-10</v>
      </c>
      <c r="I6006" s="87">
        <v>8.4915061320551907E-6</v>
      </c>
      <c r="J6006" s="69" t="str">
        <f>_xlfn.XLOOKUP(SimpleBB[[#This Row],[customer_code]],'Input  - indicative charges'!$B$13:$B$69,'Input  - indicative charges'!$E$13:$E$69)</f>
        <v>Lower North Island distributor</v>
      </c>
      <c r="K6006" s="70">
        <f t="shared" si="94"/>
        <v>7.8500029023987356E-6</v>
      </c>
    </row>
    <row r="6007" spans="1:11" x14ac:dyDescent="0.25">
      <c r="A6007" s="65">
        <v>44501</v>
      </c>
      <c r="B6007" s="66" t="s">
        <v>144</v>
      </c>
      <c r="C6007" s="66" t="s">
        <v>137</v>
      </c>
      <c r="D6007" s="67">
        <v>60400.56</v>
      </c>
      <c r="E6007" s="66">
        <v>1.2881</v>
      </c>
      <c r="F6007" s="67">
        <v>77801.961335999993</v>
      </c>
      <c r="G6007" s="66" t="s">
        <v>25</v>
      </c>
      <c r="H6007" s="68">
        <v>0.11316225676672501</v>
      </c>
      <c r="I6007" s="87">
        <v>8804.2455256592493</v>
      </c>
      <c r="J6007" s="69" t="str">
        <f>_xlfn.XLOOKUP(SimpleBB[[#This Row],[customer_code]],'Input  - indicative charges'!$B$13:$B$69,'Input  - indicative charges'!$E$13:$E$69)</f>
        <v>North Island generation</v>
      </c>
      <c r="K6007" s="70">
        <f t="shared" si="94"/>
        <v>8139.1159418651623</v>
      </c>
    </row>
    <row r="6008" spans="1:11" x14ac:dyDescent="0.25">
      <c r="A6008" s="65">
        <v>44501</v>
      </c>
      <c r="B6008" s="66" t="s">
        <v>144</v>
      </c>
      <c r="C6008" s="66" t="s">
        <v>137</v>
      </c>
      <c r="D6008" s="67">
        <v>60400.56</v>
      </c>
      <c r="E6008" s="66">
        <v>1.2881</v>
      </c>
      <c r="F6008" s="67">
        <v>77801.961335999993</v>
      </c>
      <c r="G6008" s="66" t="s">
        <v>27</v>
      </c>
      <c r="H6008" s="68">
        <v>1.3560894026945E-5</v>
      </c>
      <c r="I6008" s="87">
        <v>1.0550641527659701</v>
      </c>
      <c r="J6008" s="69" t="str">
        <f>_xlfn.XLOOKUP(SimpleBB[[#This Row],[customer_code]],'Input  - indicative charges'!$B$13:$B$69,'Input  - indicative charges'!$E$13:$E$69)</f>
        <v>Lower North Island distributor</v>
      </c>
      <c r="K6008" s="70">
        <f t="shared" si="94"/>
        <v>0.97535779078866203</v>
      </c>
    </row>
    <row r="6009" spans="1:11" x14ac:dyDescent="0.25">
      <c r="A6009" s="65">
        <v>44501</v>
      </c>
      <c r="B6009" s="66" t="s">
        <v>144</v>
      </c>
      <c r="C6009" s="66" t="s">
        <v>137</v>
      </c>
      <c r="D6009" s="67">
        <v>60400.56</v>
      </c>
      <c r="E6009" s="66">
        <v>1.2881</v>
      </c>
      <c r="F6009" s="67">
        <v>77801.961335999993</v>
      </c>
      <c r="G6009" s="66" t="s">
        <v>29</v>
      </c>
      <c r="H6009" s="68">
        <v>4.0340370603448398E-5</v>
      </c>
      <c r="I6009" s="87">
        <v>3.13855995396941</v>
      </c>
      <c r="J6009" s="69" t="str">
        <f>_xlfn.XLOOKUP(SimpleBB[[#This Row],[customer_code]],'Input  - indicative charges'!$B$13:$B$69,'Input  - indicative charges'!$E$13:$E$69)</f>
        <v>Lower North Island distributor</v>
      </c>
      <c r="K6009" s="70">
        <f t="shared" si="94"/>
        <v>2.9014528594645519</v>
      </c>
    </row>
    <row r="6010" spans="1:11" x14ac:dyDescent="0.25">
      <c r="A6010" s="65">
        <v>44501</v>
      </c>
      <c r="B6010" s="66" t="s">
        <v>144</v>
      </c>
      <c r="C6010" s="66" t="s">
        <v>137</v>
      </c>
      <c r="D6010" s="67">
        <v>60400.56</v>
      </c>
      <c r="E6010" s="66">
        <v>1.2881</v>
      </c>
      <c r="F6010" s="67">
        <v>77801.961335999993</v>
      </c>
      <c r="G6010" s="66" t="s">
        <v>31</v>
      </c>
      <c r="H6010" s="68">
        <v>8.3937259749785597E-5</v>
      </c>
      <c r="I6010" s="87">
        <v>6.5304834377025998</v>
      </c>
      <c r="J6010" s="69" t="str">
        <f>_xlfn.XLOOKUP(SimpleBB[[#This Row],[customer_code]],'Input  - indicative charges'!$B$13:$B$69,'Input  - indicative charges'!$E$13:$E$69)</f>
        <v>Major Industrial</v>
      </c>
      <c r="K6010" s="70">
        <f t="shared" si="94"/>
        <v>6.0371285308869966</v>
      </c>
    </row>
    <row r="6011" spans="1:11" x14ac:dyDescent="0.25">
      <c r="A6011" s="65">
        <v>44501</v>
      </c>
      <c r="B6011" s="66" t="s">
        <v>144</v>
      </c>
      <c r="C6011" s="66" t="s">
        <v>137</v>
      </c>
      <c r="D6011" s="67">
        <v>60400.56</v>
      </c>
      <c r="E6011" s="66">
        <v>1.2881</v>
      </c>
      <c r="F6011" s="67">
        <v>77801.961335999993</v>
      </c>
      <c r="G6011" s="66" t="s">
        <v>34</v>
      </c>
      <c r="H6011" s="68">
        <v>8.5346705146300796E-9</v>
      </c>
      <c r="I6011" s="87">
        <v>6.6401410539474804E-4</v>
      </c>
      <c r="J6011" s="69" t="str">
        <f>_xlfn.XLOOKUP(SimpleBB[[#This Row],[customer_code]],'Input  - indicative charges'!$B$13:$B$69,'Input  - indicative charges'!$E$13:$E$69)</f>
        <v>Major Industrial</v>
      </c>
      <c r="K6011" s="70">
        <f t="shared" si="94"/>
        <v>6.1385019023956031E-4</v>
      </c>
    </row>
    <row r="6012" spans="1:11" x14ac:dyDescent="0.25">
      <c r="A6012" s="65">
        <v>44501</v>
      </c>
      <c r="B6012" s="66" t="s">
        <v>144</v>
      </c>
      <c r="C6012" s="66" t="s">
        <v>137</v>
      </c>
      <c r="D6012" s="67">
        <v>60400.56</v>
      </c>
      <c r="E6012" s="66">
        <v>1.2881</v>
      </c>
      <c r="F6012" s="67">
        <v>77801.961335999993</v>
      </c>
      <c r="G6012" s="66" t="s">
        <v>36</v>
      </c>
      <c r="H6012" s="68">
        <v>4.9844290132981698E-11</v>
      </c>
      <c r="I6012" s="87">
        <v>3.8779835337466098E-6</v>
      </c>
      <c r="J6012" s="69" t="str">
        <f>_xlfn.XLOOKUP(SimpleBB[[#This Row],[customer_code]],'Input  - indicative charges'!$B$13:$B$69,'Input  - indicative charges'!$E$13:$E$69)</f>
        <v>Upper South Island distributor</v>
      </c>
      <c r="K6012" s="70">
        <f t="shared" si="94"/>
        <v>3.5850156052348629E-6</v>
      </c>
    </row>
    <row r="6013" spans="1:11" x14ac:dyDescent="0.25">
      <c r="A6013" s="65">
        <v>44501</v>
      </c>
      <c r="B6013" s="66" t="s">
        <v>144</v>
      </c>
      <c r="C6013" s="66" t="s">
        <v>137</v>
      </c>
      <c r="D6013" s="67">
        <v>60400.56</v>
      </c>
      <c r="E6013" s="66">
        <v>1.2881</v>
      </c>
      <c r="F6013" s="67">
        <v>77801.961335999993</v>
      </c>
      <c r="G6013" s="66" t="s">
        <v>38</v>
      </c>
      <c r="H6013" s="68">
        <v>1.2528078788276399E-4</v>
      </c>
      <c r="I6013" s="87">
        <v>9.7470910149984693</v>
      </c>
      <c r="J6013" s="69" t="str">
        <f>_xlfn.XLOOKUP(SimpleBB[[#This Row],[customer_code]],'Input  - indicative charges'!$B$13:$B$69,'Input  - indicative charges'!$E$13:$E$69)</f>
        <v>North Island generation</v>
      </c>
      <c r="K6013" s="70">
        <f t="shared" si="94"/>
        <v>9.0107327920122273</v>
      </c>
    </row>
    <row r="6014" spans="1:11" x14ac:dyDescent="0.25">
      <c r="A6014" s="65">
        <v>44501</v>
      </c>
      <c r="B6014" s="66" t="s">
        <v>144</v>
      </c>
      <c r="C6014" s="66" t="s">
        <v>137</v>
      </c>
      <c r="D6014" s="67">
        <v>60400.56</v>
      </c>
      <c r="E6014" s="66">
        <v>1.2881</v>
      </c>
      <c r="F6014" s="67">
        <v>77801.961335999993</v>
      </c>
      <c r="G6014" s="66" t="s">
        <v>40</v>
      </c>
      <c r="H6014" s="68">
        <v>7.8107836629843301E-7</v>
      </c>
      <c r="I6014" s="87">
        <v>6.0769428855136698E-2</v>
      </c>
      <c r="J6014" s="69" t="str">
        <f>_xlfn.XLOOKUP(SimpleBB[[#This Row],[customer_code]],'Input  - indicative charges'!$B$13:$B$69,'Input  - indicative charges'!$E$13:$E$69)</f>
        <v>North Island generation</v>
      </c>
      <c r="K6014" s="70">
        <f t="shared" si="94"/>
        <v>5.6178513619524285E-2</v>
      </c>
    </row>
    <row r="6015" spans="1:11" x14ac:dyDescent="0.25">
      <c r="A6015" s="65">
        <v>44501</v>
      </c>
      <c r="B6015" s="66" t="s">
        <v>144</v>
      </c>
      <c r="C6015" s="66" t="s">
        <v>137</v>
      </c>
      <c r="D6015" s="67">
        <v>60400.56</v>
      </c>
      <c r="E6015" s="66">
        <v>1.2881</v>
      </c>
      <c r="F6015" s="67">
        <v>77801.961335999993</v>
      </c>
      <c r="G6015" s="66" t="s">
        <v>42</v>
      </c>
      <c r="H6015" s="68">
        <v>4.1390372559288298E-2</v>
      </c>
      <c r="I6015" s="87">
        <v>3220.2521655403798</v>
      </c>
      <c r="J6015" s="69" t="str">
        <f>_xlfn.XLOOKUP(SimpleBB[[#This Row],[customer_code]],'Input  - indicative charges'!$B$13:$B$69,'Input  - indicative charges'!$E$13:$E$69)</f>
        <v>South Island generation</v>
      </c>
      <c r="K6015" s="70">
        <f t="shared" si="94"/>
        <v>2976.9735136291474</v>
      </c>
    </row>
    <row r="6016" spans="1:11" x14ac:dyDescent="0.25">
      <c r="A6016" s="65">
        <v>44501</v>
      </c>
      <c r="B6016" s="66" t="s">
        <v>144</v>
      </c>
      <c r="C6016" s="66" t="s">
        <v>137</v>
      </c>
      <c r="D6016" s="67">
        <v>60400.56</v>
      </c>
      <c r="E6016" s="66">
        <v>1.2881</v>
      </c>
      <c r="F6016" s="67">
        <v>77801.961335999993</v>
      </c>
      <c r="G6016" s="66" t="s">
        <v>44</v>
      </c>
      <c r="H6016" s="68">
        <v>6.5975912052772098E-9</v>
      </c>
      <c r="I6016" s="87">
        <v>5.1330553586371097E-4</v>
      </c>
      <c r="J6016" s="69" t="str">
        <f>_xlfn.XLOOKUP(SimpleBB[[#This Row],[customer_code]],'Input  - indicative charges'!$B$13:$B$69,'Input  - indicative charges'!$E$13:$E$69)</f>
        <v>Major Industrial</v>
      </c>
      <c r="K6016" s="70">
        <f t="shared" si="94"/>
        <v>4.7452711965153177E-4</v>
      </c>
    </row>
    <row r="6017" spans="1:11" x14ac:dyDescent="0.25">
      <c r="A6017" s="65">
        <v>44501</v>
      </c>
      <c r="B6017" s="66" t="s">
        <v>144</v>
      </c>
      <c r="C6017" s="66" t="s">
        <v>137</v>
      </c>
      <c r="D6017" s="67">
        <v>60400.56</v>
      </c>
      <c r="E6017" s="66">
        <v>1.2881</v>
      </c>
      <c r="F6017" s="67">
        <v>77801.961335999993</v>
      </c>
      <c r="G6017" s="66" t="s">
        <v>46</v>
      </c>
      <c r="H6017" s="68">
        <v>6.9819652199315803E-11</v>
      </c>
      <c r="I6017" s="87">
        <v>5.4321058809041401E-6</v>
      </c>
      <c r="J6017" s="69" t="str">
        <f>_xlfn.XLOOKUP(SimpleBB[[#This Row],[customer_code]],'Input  - indicative charges'!$B$13:$B$69,'Input  - indicative charges'!$E$13:$E$69)</f>
        <v>Upper South Island distributor</v>
      </c>
      <c r="K6017" s="70">
        <f t="shared" si="94"/>
        <v>5.0217295104177383E-6</v>
      </c>
    </row>
    <row r="6018" spans="1:11" x14ac:dyDescent="0.25">
      <c r="A6018" s="65">
        <v>44501</v>
      </c>
      <c r="B6018" s="66" t="s">
        <v>144</v>
      </c>
      <c r="C6018" s="66" t="s">
        <v>137</v>
      </c>
      <c r="D6018" s="67">
        <v>60400.56</v>
      </c>
      <c r="E6018" s="66">
        <v>1.2881</v>
      </c>
      <c r="F6018" s="67">
        <v>77801.961335999993</v>
      </c>
      <c r="G6018" s="66" t="s">
        <v>48</v>
      </c>
      <c r="H6018" s="68">
        <v>5.3558551311210102E-2</v>
      </c>
      <c r="I6018" s="87">
        <v>4166.9603383269396</v>
      </c>
      <c r="J6018" s="69" t="str">
        <f>_xlfn.XLOOKUP(SimpleBB[[#This Row],[customer_code]],'Input  - indicative charges'!$B$13:$B$69,'Input  - indicative charges'!$E$13:$E$69)</f>
        <v>North Island generation</v>
      </c>
      <c r="K6018" s="70">
        <f t="shared" si="94"/>
        <v>3852.1612351624085</v>
      </c>
    </row>
    <row r="6019" spans="1:11" x14ac:dyDescent="0.25">
      <c r="A6019" s="65">
        <v>44501</v>
      </c>
      <c r="B6019" s="66" t="s">
        <v>144</v>
      </c>
      <c r="C6019" s="66" t="s">
        <v>137</v>
      </c>
      <c r="D6019" s="67">
        <v>60400.56</v>
      </c>
      <c r="E6019" s="66">
        <v>1.2881</v>
      </c>
      <c r="F6019" s="67">
        <v>77801.961335999993</v>
      </c>
      <c r="G6019" s="66" t="s">
        <v>50</v>
      </c>
      <c r="H6019" s="68">
        <v>1.12801550581968E-2</v>
      </c>
      <c r="I6019" s="87">
        <v>877.61818770191303</v>
      </c>
      <c r="J6019" s="69" t="str">
        <f>_xlfn.XLOOKUP(SimpleBB[[#This Row],[customer_code]],'Input  - indicative charges'!$B$13:$B$69,'Input  - indicative charges'!$E$13:$E$69)</f>
        <v>North Island generation</v>
      </c>
      <c r="K6019" s="70">
        <f t="shared" si="94"/>
        <v>811.31724025388223</v>
      </c>
    </row>
    <row r="6020" spans="1:11" x14ac:dyDescent="0.25">
      <c r="A6020" s="65">
        <v>44501</v>
      </c>
      <c r="B6020" s="66" t="s">
        <v>144</v>
      </c>
      <c r="C6020" s="66" t="s">
        <v>137</v>
      </c>
      <c r="D6020" s="67">
        <v>60400.56</v>
      </c>
      <c r="E6020" s="66">
        <v>1.2881</v>
      </c>
      <c r="F6020" s="67">
        <v>77801.961335999993</v>
      </c>
      <c r="G6020" s="66" t="s">
        <v>52</v>
      </c>
      <c r="H6020" s="68">
        <v>2.2778563153093598E-2</v>
      </c>
      <c r="I6020" s="87">
        <v>1772.2168897266199</v>
      </c>
      <c r="J6020" s="69" t="str">
        <f>_xlfn.XLOOKUP(SimpleBB[[#This Row],[customer_code]],'Input  - indicative charges'!$B$13:$B$69,'Input  - indicative charges'!$E$13:$E$69)</f>
        <v>North Island generation</v>
      </c>
      <c r="K6020" s="70">
        <f t="shared" si="94"/>
        <v>1638.3321770818695</v>
      </c>
    </row>
    <row r="6021" spans="1:11" x14ac:dyDescent="0.25">
      <c r="A6021" s="65">
        <v>44501</v>
      </c>
      <c r="B6021" s="66" t="s">
        <v>144</v>
      </c>
      <c r="C6021" s="66" t="s">
        <v>137</v>
      </c>
      <c r="D6021" s="67">
        <v>60400.56</v>
      </c>
      <c r="E6021" s="66">
        <v>1.2881</v>
      </c>
      <c r="F6021" s="67">
        <v>77801.961335999993</v>
      </c>
      <c r="G6021" s="66" t="s">
        <v>54</v>
      </c>
      <c r="H6021" s="68">
        <v>6.42558635924951E-12</v>
      </c>
      <c r="I6021" s="87">
        <v>4.9992322148345997E-7</v>
      </c>
      <c r="J6021" s="69" t="str">
        <f>_xlfn.XLOOKUP(SimpleBB[[#This Row],[customer_code]],'Input  - indicative charges'!$B$13:$B$69,'Input  - indicative charges'!$E$13:$E$69)</f>
        <v>Upper South Island distributor</v>
      </c>
      <c r="K6021" s="70">
        <f t="shared" si="94"/>
        <v>4.6215579175138253E-7</v>
      </c>
    </row>
    <row r="6022" spans="1:11" x14ac:dyDescent="0.25">
      <c r="A6022" s="65">
        <v>44501</v>
      </c>
      <c r="B6022" s="66" t="s">
        <v>144</v>
      </c>
      <c r="C6022" s="66" t="s">
        <v>137</v>
      </c>
      <c r="D6022" s="67">
        <v>60400.56</v>
      </c>
      <c r="E6022" s="66">
        <v>1.2881</v>
      </c>
      <c r="F6022" s="67">
        <v>77801.961335999993</v>
      </c>
      <c r="G6022" s="66" t="s">
        <v>56</v>
      </c>
      <c r="H6022" s="68">
        <v>0.55130308074877499</v>
      </c>
      <c r="I6022" s="87">
        <v>42892.460972833898</v>
      </c>
      <c r="J6022" s="69" t="str">
        <f>_xlfn.XLOOKUP(SimpleBB[[#This Row],[customer_code]],'Input  - indicative charges'!$B$13:$B$69,'Input  - indicative charges'!$E$13:$E$69)</f>
        <v>Upper North Island distributor</v>
      </c>
      <c r="K6022" s="70">
        <f t="shared" si="94"/>
        <v>39652.087379024008</v>
      </c>
    </row>
    <row r="6023" spans="1:11" x14ac:dyDescent="0.25">
      <c r="A6023" s="65">
        <v>44501</v>
      </c>
      <c r="B6023" s="66" t="s">
        <v>144</v>
      </c>
      <c r="C6023" s="66" t="s">
        <v>137</v>
      </c>
      <c r="D6023" s="67">
        <v>60400.56</v>
      </c>
      <c r="E6023" s="66">
        <v>1.2881</v>
      </c>
      <c r="F6023" s="67">
        <v>77801.961335999993</v>
      </c>
      <c r="G6023" s="66" t="s">
        <v>58</v>
      </c>
      <c r="H6023" s="68">
        <v>1.4058851552652501E-2</v>
      </c>
      <c r="I6023" s="87">
        <v>1093.8062249280299</v>
      </c>
      <c r="J6023" s="69" t="str">
        <f>_xlfn.XLOOKUP(SimpleBB[[#This Row],[customer_code]],'Input  - indicative charges'!$B$13:$B$69,'Input  - indicative charges'!$E$13:$E$69)</f>
        <v>North Island generation</v>
      </c>
      <c r="K6023" s="70">
        <f t="shared" si="94"/>
        <v>1011.1730365398306</v>
      </c>
    </row>
    <row r="6024" spans="1:11" x14ac:dyDescent="0.25">
      <c r="A6024" s="65">
        <v>44501</v>
      </c>
      <c r="B6024" s="66" t="s">
        <v>144</v>
      </c>
      <c r="C6024" s="66" t="s">
        <v>137</v>
      </c>
      <c r="D6024" s="67">
        <v>60400.56</v>
      </c>
      <c r="E6024" s="66">
        <v>1.2881</v>
      </c>
      <c r="F6024" s="67">
        <v>77801.961335999993</v>
      </c>
      <c r="G6024" s="66" t="s">
        <v>60</v>
      </c>
      <c r="H6024" s="68">
        <v>1.7297039765585901E-10</v>
      </c>
      <c r="I6024" s="87">
        <v>1.3457436190693701E-5</v>
      </c>
      <c r="J6024" s="69" t="str">
        <f>_xlfn.XLOOKUP(SimpleBB[[#This Row],[customer_code]],'Input  - indicative charges'!$B$13:$B$69,'Input  - indicative charges'!$E$13:$E$69)</f>
        <v>Major Industrial</v>
      </c>
      <c r="K6024" s="70">
        <f t="shared" si="94"/>
        <v>1.2440774523732596E-5</v>
      </c>
    </row>
    <row r="6025" spans="1:11" x14ac:dyDescent="0.25">
      <c r="A6025" s="65">
        <v>44501</v>
      </c>
      <c r="B6025" s="66" t="s">
        <v>144</v>
      </c>
      <c r="C6025" s="66" t="s">
        <v>137</v>
      </c>
      <c r="D6025" s="67">
        <v>60400.56</v>
      </c>
      <c r="E6025" s="66">
        <v>1.2881</v>
      </c>
      <c r="F6025" s="67">
        <v>77801.961335999993</v>
      </c>
      <c r="G6025" s="66" t="s">
        <v>62</v>
      </c>
      <c r="H6025" s="68">
        <v>2.6535175627348702E-6</v>
      </c>
      <c r="I6025" s="87">
        <v>0.20644887082029501</v>
      </c>
      <c r="J6025" s="69" t="str">
        <f>_xlfn.XLOOKUP(SimpleBB[[#This Row],[customer_code]],'Input  - indicative charges'!$B$13:$B$69,'Input  - indicative charges'!$E$13:$E$69)</f>
        <v>Major Industrial</v>
      </c>
      <c r="K6025" s="70">
        <f t="shared" si="94"/>
        <v>0.1908523894269413</v>
      </c>
    </row>
    <row r="6026" spans="1:11" x14ac:dyDescent="0.25">
      <c r="A6026" s="65">
        <v>44501</v>
      </c>
      <c r="B6026" s="66" t="s">
        <v>144</v>
      </c>
      <c r="C6026" s="66" t="s">
        <v>137</v>
      </c>
      <c r="D6026" s="67">
        <v>60400.56</v>
      </c>
      <c r="E6026" s="66">
        <v>1.2881</v>
      </c>
      <c r="F6026" s="67">
        <v>77801.961335999993</v>
      </c>
      <c r="G6026" s="66" t="s">
        <v>64</v>
      </c>
      <c r="H6026" s="68">
        <v>7.0204199619966997E-9</v>
      </c>
      <c r="I6026" s="87">
        <v>5.4620244244575004E-4</v>
      </c>
      <c r="J6026" s="69" t="str">
        <f>_xlfn.XLOOKUP(SimpleBB[[#This Row],[customer_code]],'Input  - indicative charges'!$B$13:$B$69,'Input  - indicative charges'!$E$13:$E$69)</f>
        <v>Major Industrial</v>
      </c>
      <c r="K6026" s="70">
        <f t="shared" si="94"/>
        <v>5.049387813912666E-4</v>
      </c>
    </row>
    <row r="6027" spans="1:11" x14ac:dyDescent="0.25">
      <c r="A6027" s="65">
        <v>44501</v>
      </c>
      <c r="B6027" s="66" t="s">
        <v>144</v>
      </c>
      <c r="C6027" s="66" t="s">
        <v>137</v>
      </c>
      <c r="D6027" s="67">
        <v>60400.56</v>
      </c>
      <c r="E6027" s="66">
        <v>1.2881</v>
      </c>
      <c r="F6027" s="67">
        <v>77801.961335999993</v>
      </c>
      <c r="G6027" s="66" t="s">
        <v>66</v>
      </c>
      <c r="H6027" s="68">
        <v>3.7724043974993402E-10</v>
      </c>
      <c r="I6027" s="87">
        <v>2.93500461078E-5</v>
      </c>
      <c r="J6027" s="69" t="str">
        <f>_xlfn.XLOOKUP(SimpleBB[[#This Row],[customer_code]],'Input  - indicative charges'!$B$13:$B$69,'Input  - indicative charges'!$E$13:$E$69)</f>
        <v>Upper South Island distributor</v>
      </c>
      <c r="K6027" s="70">
        <f t="shared" si="94"/>
        <v>2.7132754018986233E-5</v>
      </c>
    </row>
    <row r="6028" spans="1:11" x14ac:dyDescent="0.25">
      <c r="A6028" s="65">
        <v>44501</v>
      </c>
      <c r="B6028" s="66" t="s">
        <v>144</v>
      </c>
      <c r="C6028" s="66" t="s">
        <v>137</v>
      </c>
      <c r="D6028" s="67">
        <v>60400.56</v>
      </c>
      <c r="E6028" s="66">
        <v>1.2881</v>
      </c>
      <c r="F6028" s="67">
        <v>77801.961335999993</v>
      </c>
      <c r="G6028" s="66" t="s">
        <v>68</v>
      </c>
      <c r="H6028" s="68">
        <v>2.25331590919541E-10</v>
      </c>
      <c r="I6028" s="87">
        <v>1.7531239724501499E-5</v>
      </c>
      <c r="J6028" s="69" t="str">
        <f>_xlfn.XLOOKUP(SimpleBB[[#This Row],[customer_code]],'Input  - indicative charges'!$B$13:$B$69,'Input  - indicative charges'!$E$13:$E$69)</f>
        <v>Major Industrial</v>
      </c>
      <c r="K6028" s="70">
        <f t="shared" si="94"/>
        <v>1.6206816621196582E-5</v>
      </c>
    </row>
    <row r="6029" spans="1:11" x14ac:dyDescent="0.25">
      <c r="A6029" s="65">
        <v>44501</v>
      </c>
      <c r="B6029" s="66" t="s">
        <v>144</v>
      </c>
      <c r="C6029" s="66" t="s">
        <v>137</v>
      </c>
      <c r="D6029" s="67">
        <v>60400.56</v>
      </c>
      <c r="E6029" s="66">
        <v>1.2881</v>
      </c>
      <c r="F6029" s="67">
        <v>77801.961335999993</v>
      </c>
      <c r="G6029" s="66" t="s">
        <v>70</v>
      </c>
      <c r="H6029" s="68">
        <v>1.1984114018414099E-4</v>
      </c>
      <c r="I6029" s="87">
        <v>9.3238757550687392</v>
      </c>
      <c r="J6029" s="69" t="str">
        <f>_xlfn.XLOOKUP(SimpleBB[[#This Row],[customer_code]],'Input  - indicative charges'!$B$13:$B$69,'Input  - indicative charges'!$E$13:$E$69)</f>
        <v>Lower North Island distributor</v>
      </c>
      <c r="K6029" s="70">
        <f t="shared" si="94"/>
        <v>8.6194899468535287</v>
      </c>
    </row>
    <row r="6030" spans="1:11" x14ac:dyDescent="0.25">
      <c r="A6030" s="65">
        <v>44501</v>
      </c>
      <c r="B6030" s="66" t="s">
        <v>144</v>
      </c>
      <c r="C6030" s="66" t="s">
        <v>137</v>
      </c>
      <c r="D6030" s="67">
        <v>60400.56</v>
      </c>
      <c r="E6030" s="66">
        <v>1.2881</v>
      </c>
      <c r="F6030" s="67">
        <v>77801.961335999993</v>
      </c>
      <c r="G6030" s="66" t="s">
        <v>72</v>
      </c>
      <c r="H6030" s="68">
        <v>5.7262701771701299E-5</v>
      </c>
      <c r="I6030" s="87">
        <v>4.4551505092368</v>
      </c>
      <c r="J6030" s="69" t="str">
        <f>_xlfn.XLOOKUP(SimpleBB[[#This Row],[customer_code]],'Input  - indicative charges'!$B$13:$B$69,'Input  - indicative charges'!$E$13:$E$69)</f>
        <v>Lower South Island distributor</v>
      </c>
      <c r="K6030" s="70">
        <f t="shared" ref="K6030:K6093" si="95">I6030*$L$9</f>
        <v>4.1185796588087271</v>
      </c>
    </row>
    <row r="6031" spans="1:11" x14ac:dyDescent="0.25">
      <c r="A6031" s="65">
        <v>44501</v>
      </c>
      <c r="B6031" s="66" t="s">
        <v>144</v>
      </c>
      <c r="C6031" s="66" t="s">
        <v>137</v>
      </c>
      <c r="D6031" s="67">
        <v>60400.56</v>
      </c>
      <c r="E6031" s="66">
        <v>1.2881</v>
      </c>
      <c r="F6031" s="67">
        <v>77801.961335999993</v>
      </c>
      <c r="G6031" s="66" t="s">
        <v>74</v>
      </c>
      <c r="H6031" s="68">
        <v>4.7520648326507997E-13</v>
      </c>
      <c r="I6031" s="87">
        <v>3.6971996437606298E-8</v>
      </c>
      <c r="J6031" s="69" t="str">
        <f>_xlfn.XLOOKUP(SimpleBB[[#This Row],[customer_code]],'Input  - indicative charges'!$B$13:$B$69,'Input  - indicative charges'!$E$13:$E$69)</f>
        <v>Major Industrial</v>
      </c>
      <c r="K6031" s="70">
        <f t="shared" si="95"/>
        <v>3.4178892981902731E-8</v>
      </c>
    </row>
    <row r="6032" spans="1:11" x14ac:dyDescent="0.25">
      <c r="A6032" s="65">
        <v>44501</v>
      </c>
      <c r="B6032" s="66" t="s">
        <v>144</v>
      </c>
      <c r="C6032" s="66" t="s">
        <v>137</v>
      </c>
      <c r="D6032" s="67">
        <v>60400.56</v>
      </c>
      <c r="E6032" s="66">
        <v>1.2881</v>
      </c>
      <c r="F6032" s="67">
        <v>77801.961335999993</v>
      </c>
      <c r="G6032" s="66" t="s">
        <v>76</v>
      </c>
      <c r="H6032" s="68">
        <v>1.1150891042897899E-8</v>
      </c>
      <c r="I6032" s="87">
        <v>8.6756119378149702E-4</v>
      </c>
      <c r="J6032" s="69" t="str">
        <f>_xlfn.XLOOKUP(SimpleBB[[#This Row],[customer_code]],'Input  - indicative charges'!$B$13:$B$69,'Input  - indicative charges'!$E$13:$E$69)</f>
        <v>Lower North Island distributor</v>
      </c>
      <c r="K6032" s="70">
        <f t="shared" si="95"/>
        <v>8.0202001662394828E-4</v>
      </c>
    </row>
    <row r="6033" spans="1:11" x14ac:dyDescent="0.25">
      <c r="A6033" s="65">
        <v>44501</v>
      </c>
      <c r="B6033" s="66" t="s">
        <v>144</v>
      </c>
      <c r="C6033" s="66" t="s">
        <v>137</v>
      </c>
      <c r="D6033" s="67">
        <v>60400.56</v>
      </c>
      <c r="E6033" s="66">
        <v>1.2881</v>
      </c>
      <c r="F6033" s="67">
        <v>77801.961335999993</v>
      </c>
      <c r="G6033" s="66" t="s">
        <v>78</v>
      </c>
      <c r="H6033" s="68">
        <v>1.9006456981770402E-5</v>
      </c>
      <c r="I6033" s="87">
        <v>1.47873963123004</v>
      </c>
      <c r="J6033" s="69" t="str">
        <f>_xlfn.XLOOKUP(SimpleBB[[#This Row],[customer_code]],'Input  - indicative charges'!$B$13:$B$69,'Input  - indicative charges'!$E$13:$E$69)</f>
        <v>North Island generation</v>
      </c>
      <c r="K6033" s="70">
        <f t="shared" si="95"/>
        <v>1.3670260866005346</v>
      </c>
    </row>
    <row r="6034" spans="1:11" x14ac:dyDescent="0.25">
      <c r="A6034" s="65">
        <v>44501</v>
      </c>
      <c r="B6034" s="66" t="s">
        <v>144</v>
      </c>
      <c r="C6034" s="66" t="s">
        <v>137</v>
      </c>
      <c r="D6034" s="67">
        <v>60400.56</v>
      </c>
      <c r="E6034" s="66">
        <v>1.2881</v>
      </c>
      <c r="F6034" s="67">
        <v>77801.961335999993</v>
      </c>
      <c r="G6034" s="66" t="s">
        <v>80</v>
      </c>
      <c r="H6034" s="68">
        <v>1.5387873381809199E-13</v>
      </c>
      <c r="I6034" s="87">
        <v>1.1972067298947799E-8</v>
      </c>
      <c r="J6034" s="69" t="str">
        <f>_xlfn.XLOOKUP(SimpleBB[[#This Row],[customer_code]],'Input  - indicative charges'!$B$13:$B$69,'Input  - indicative charges'!$E$13:$E$69)</f>
        <v>Major Industrial</v>
      </c>
      <c r="K6034" s="70">
        <f t="shared" si="95"/>
        <v>1.1067619993781615E-8</v>
      </c>
    </row>
    <row r="6035" spans="1:11" x14ac:dyDescent="0.25">
      <c r="A6035" s="65">
        <v>44501</v>
      </c>
      <c r="B6035" s="66" t="s">
        <v>144</v>
      </c>
      <c r="C6035" s="66" t="s">
        <v>137</v>
      </c>
      <c r="D6035" s="67">
        <v>60400.56</v>
      </c>
      <c r="E6035" s="66">
        <v>1.2881</v>
      </c>
      <c r="F6035" s="67">
        <v>77801.961335999993</v>
      </c>
      <c r="G6035" s="66" t="s">
        <v>82</v>
      </c>
      <c r="H6035" s="68">
        <v>8.1888577595004705E-4</v>
      </c>
      <c r="I6035" s="87">
        <v>63.7109194790659</v>
      </c>
      <c r="J6035" s="69" t="str">
        <f>_xlfn.XLOOKUP(SimpleBB[[#This Row],[customer_code]],'Input  - indicative charges'!$B$13:$B$69,'Input  - indicative charges'!$E$13:$E$69)</f>
        <v>Major Industrial</v>
      </c>
      <c r="K6035" s="70">
        <f t="shared" si="95"/>
        <v>58.897785039238173</v>
      </c>
    </row>
    <row r="6036" spans="1:11" x14ac:dyDescent="0.25">
      <c r="A6036" s="65">
        <v>44501</v>
      </c>
      <c r="B6036" s="66" t="s">
        <v>144</v>
      </c>
      <c r="C6036" s="66" t="s">
        <v>137</v>
      </c>
      <c r="D6036" s="67">
        <v>60400.56</v>
      </c>
      <c r="E6036" s="66">
        <v>1.2881</v>
      </c>
      <c r="F6036" s="67">
        <v>77801.961335999993</v>
      </c>
      <c r="G6036" s="66" t="s">
        <v>84</v>
      </c>
      <c r="H6036" s="68">
        <v>1.5318153393421E-15</v>
      </c>
      <c r="I6036" s="87">
        <v>1.1917823780538601E-10</v>
      </c>
      <c r="J6036" s="69" t="str">
        <f>_xlfn.XLOOKUP(SimpleBB[[#This Row],[customer_code]],'Input  - indicative charges'!$B$13:$B$69,'Input  - indicative charges'!$E$13:$E$69)</f>
        <v>Major Industrial</v>
      </c>
      <c r="K6036" s="70">
        <f t="shared" si="95"/>
        <v>1.1017474381174554E-10</v>
      </c>
    </row>
    <row r="6037" spans="1:11" x14ac:dyDescent="0.25">
      <c r="A6037" s="65">
        <v>44501</v>
      </c>
      <c r="B6037" s="66" t="s">
        <v>144</v>
      </c>
      <c r="C6037" s="66" t="s">
        <v>137</v>
      </c>
      <c r="D6037" s="67">
        <v>60400.56</v>
      </c>
      <c r="E6037" s="66">
        <v>1.2881</v>
      </c>
      <c r="F6037" s="67">
        <v>77801.961335999993</v>
      </c>
      <c r="G6037" s="66" t="s">
        <v>86</v>
      </c>
      <c r="H6037" s="68">
        <v>8.5482652822445698E-5</v>
      </c>
      <c r="I6037" s="87">
        <v>6.6507180497906297</v>
      </c>
      <c r="J6037" s="69" t="str">
        <f>_xlfn.XLOOKUP(SimpleBB[[#This Row],[customer_code]],'Input  - indicative charges'!$B$13:$B$69,'Input  - indicative charges'!$E$13:$E$69)</f>
        <v>North Island generation</v>
      </c>
      <c r="K6037" s="70">
        <f t="shared" si="95"/>
        <v>6.148279843643734</v>
      </c>
    </row>
    <row r="6038" spans="1:11" x14ac:dyDescent="0.25">
      <c r="A6038" s="65">
        <v>44501</v>
      </c>
      <c r="B6038" s="66" t="s">
        <v>144</v>
      </c>
      <c r="C6038" s="66" t="s">
        <v>137</v>
      </c>
      <c r="D6038" s="67">
        <v>60400.56</v>
      </c>
      <c r="E6038" s="66">
        <v>1.2881</v>
      </c>
      <c r="F6038" s="67">
        <v>77801.961335999993</v>
      </c>
      <c r="G6038" s="66" t="s">
        <v>88</v>
      </c>
      <c r="H6038" s="68">
        <v>8.1806529926562403E-3</v>
      </c>
      <c r="I6038" s="87">
        <v>636.47084783787398</v>
      </c>
      <c r="J6038" s="69" t="str">
        <f>_xlfn.XLOOKUP(SimpleBB[[#This Row],[customer_code]],'Input  - indicative charges'!$B$13:$B$69,'Input  - indicative charges'!$E$13:$E$69)</f>
        <v>North Island generation</v>
      </c>
      <c r="K6038" s="70">
        <f t="shared" si="95"/>
        <v>588.38772829223001</v>
      </c>
    </row>
    <row r="6039" spans="1:11" x14ac:dyDescent="0.25">
      <c r="A6039" s="65">
        <v>44501</v>
      </c>
      <c r="B6039" s="66" t="s">
        <v>144</v>
      </c>
      <c r="C6039" s="66" t="s">
        <v>137</v>
      </c>
      <c r="D6039" s="67">
        <v>60400.56</v>
      </c>
      <c r="E6039" s="66">
        <v>1.2881</v>
      </c>
      <c r="F6039" s="67">
        <v>77801.961335999993</v>
      </c>
      <c r="G6039" s="66" t="s">
        <v>90</v>
      </c>
      <c r="H6039" s="68">
        <v>7.8226592602501099E-11</v>
      </c>
      <c r="I6039" s="87">
        <v>6.0861823331068096E-6</v>
      </c>
      <c r="J6039" s="69" t="str">
        <f>_xlfn.XLOOKUP(SimpleBB[[#This Row],[customer_code]],'Input  - indicative charges'!$B$13:$B$69,'Input  - indicative charges'!$E$13:$E$69)</f>
        <v>Upper South Island distributor</v>
      </c>
      <c r="K6039" s="70">
        <f t="shared" si="95"/>
        <v>5.6263928019861247E-6</v>
      </c>
    </row>
    <row r="6040" spans="1:11" x14ac:dyDescent="0.25">
      <c r="A6040" s="65">
        <v>44501</v>
      </c>
      <c r="B6040" s="66" t="s">
        <v>144</v>
      </c>
      <c r="C6040" s="66" t="s">
        <v>137</v>
      </c>
      <c r="D6040" s="67">
        <v>60400.56</v>
      </c>
      <c r="E6040" s="66">
        <v>1.2881</v>
      </c>
      <c r="F6040" s="67">
        <v>77801.961335999993</v>
      </c>
      <c r="G6040" s="66" t="s">
        <v>92</v>
      </c>
      <c r="H6040" s="68">
        <v>6.6346077516604902E-5</v>
      </c>
      <c r="I6040" s="87">
        <v>5.1618549577421504</v>
      </c>
      <c r="J6040" s="69" t="str">
        <f>_xlfn.XLOOKUP(SimpleBB[[#This Row],[customer_code]],'Input  - indicative charges'!$B$13:$B$69,'Input  - indicative charges'!$E$13:$E$69)</f>
        <v>North Island generation</v>
      </c>
      <c r="K6040" s="70">
        <f t="shared" si="95"/>
        <v>4.771895087854106</v>
      </c>
    </row>
    <row r="6041" spans="1:11" x14ac:dyDescent="0.25">
      <c r="A6041" s="65">
        <v>44501</v>
      </c>
      <c r="B6041" s="66" t="s">
        <v>144</v>
      </c>
      <c r="C6041" s="66" t="s">
        <v>137</v>
      </c>
      <c r="D6041" s="67">
        <v>60400.56</v>
      </c>
      <c r="E6041" s="66">
        <v>1.2881</v>
      </c>
      <c r="F6041" s="67">
        <v>77801.961335999993</v>
      </c>
      <c r="G6041" s="66" t="s">
        <v>94</v>
      </c>
      <c r="H6041" s="68">
        <v>3.5139480809344003E-4</v>
      </c>
      <c r="I6041" s="87">
        <v>27.3392052729569</v>
      </c>
      <c r="J6041" s="69" t="str">
        <f>_xlfn.XLOOKUP(SimpleBB[[#This Row],[customer_code]],'Input  - indicative charges'!$B$13:$B$69,'Input  - indicative charges'!$E$13:$E$69)</f>
        <v>North Island generation</v>
      </c>
      <c r="K6041" s="70">
        <f t="shared" si="95"/>
        <v>25.273825091149519</v>
      </c>
    </row>
    <row r="6042" spans="1:11" x14ac:dyDescent="0.25">
      <c r="A6042" s="65">
        <v>44501</v>
      </c>
      <c r="B6042" s="66" t="s">
        <v>144</v>
      </c>
      <c r="C6042" s="66" t="s">
        <v>137</v>
      </c>
      <c r="D6042" s="67">
        <v>60400.56</v>
      </c>
      <c r="E6042" s="66">
        <v>1.2881</v>
      </c>
      <c r="F6042" s="67">
        <v>77801.961335999993</v>
      </c>
      <c r="G6042" s="66" t="s">
        <v>96</v>
      </c>
      <c r="H6042" s="68">
        <v>7.5302060562983497E-2</v>
      </c>
      <c r="I6042" s="87">
        <v>5858.6480044423697</v>
      </c>
      <c r="J6042" s="69" t="str">
        <f>_xlfn.XLOOKUP(SimpleBB[[#This Row],[customer_code]],'Input  - indicative charges'!$B$13:$B$69,'Input  - indicative charges'!$E$13:$E$69)</f>
        <v>Upper North Island distributor</v>
      </c>
      <c r="K6042" s="70">
        <f t="shared" si="95"/>
        <v>5416.0478864158986</v>
      </c>
    </row>
    <row r="6043" spans="1:11" x14ac:dyDescent="0.25">
      <c r="A6043" s="65">
        <v>44501</v>
      </c>
      <c r="B6043" s="66" t="s">
        <v>144</v>
      </c>
      <c r="C6043" s="66" t="s">
        <v>137</v>
      </c>
      <c r="D6043" s="67">
        <v>60400.56</v>
      </c>
      <c r="E6043" s="66">
        <v>1.2881</v>
      </c>
      <c r="F6043" s="67">
        <v>77801.961335999993</v>
      </c>
      <c r="G6043" s="66" t="s">
        <v>98</v>
      </c>
      <c r="H6043" s="68">
        <v>6.1646222343374099E-6</v>
      </c>
      <c r="I6043" s="87">
        <v>0.47961970072696503</v>
      </c>
      <c r="J6043" s="69" t="str">
        <f>_xlfn.XLOOKUP(SimpleBB[[#This Row],[customer_code]],'Input  - indicative charges'!$B$13:$B$69,'Input  - indicative charges'!$E$13:$E$69)</f>
        <v>Major Industrial</v>
      </c>
      <c r="K6043" s="70">
        <f t="shared" si="95"/>
        <v>0.44338613011671291</v>
      </c>
    </row>
    <row r="6044" spans="1:11" x14ac:dyDescent="0.25">
      <c r="A6044" s="65">
        <v>44501</v>
      </c>
      <c r="B6044" s="66" t="s">
        <v>144</v>
      </c>
      <c r="C6044" s="66" t="s">
        <v>137</v>
      </c>
      <c r="D6044" s="67">
        <v>60400.56</v>
      </c>
      <c r="E6044" s="66">
        <v>1.2881</v>
      </c>
      <c r="F6044" s="67">
        <v>77801.961335999993</v>
      </c>
      <c r="G6044" s="66" t="s">
        <v>100</v>
      </c>
      <c r="H6044" s="68">
        <v>3.1575120709586001E-4</v>
      </c>
      <c r="I6044" s="87">
        <v>24.566063206267401</v>
      </c>
      <c r="J6044" s="69" t="str">
        <f>_xlfn.XLOOKUP(SimpleBB[[#This Row],[customer_code]],'Input  - indicative charges'!$B$13:$B$69,'Input  - indicative charges'!$E$13:$E$69)</f>
        <v>North Island generation</v>
      </c>
      <c r="K6044" s="70">
        <f t="shared" si="95"/>
        <v>22.710184091103766</v>
      </c>
    </row>
    <row r="6045" spans="1:11" x14ac:dyDescent="0.25">
      <c r="A6045" s="65">
        <v>44501</v>
      </c>
      <c r="B6045" s="66" t="s">
        <v>144</v>
      </c>
      <c r="C6045" s="66" t="s">
        <v>137</v>
      </c>
      <c r="D6045" s="67">
        <v>60400.56</v>
      </c>
      <c r="E6045" s="66">
        <v>1.2881</v>
      </c>
      <c r="F6045" s="67">
        <v>77801.961335999993</v>
      </c>
      <c r="G6045" s="66" t="s">
        <v>102</v>
      </c>
      <c r="H6045" s="68">
        <v>1.9726585084009199E-3</v>
      </c>
      <c r="I6045" s="87">
        <v>153.47670099973999</v>
      </c>
      <c r="J6045" s="69" t="str">
        <f>_xlfn.XLOOKUP(SimpleBB[[#This Row],[customer_code]],'Input  - indicative charges'!$B$13:$B$69,'Input  - indicative charges'!$E$13:$E$69)</f>
        <v>Lower North Island distributor</v>
      </c>
      <c r="K6045" s="70">
        <f t="shared" si="95"/>
        <v>141.88207952302886</v>
      </c>
    </row>
    <row r="6046" spans="1:11" x14ac:dyDescent="0.25">
      <c r="A6046" s="65">
        <v>44501</v>
      </c>
      <c r="B6046" s="66" t="s">
        <v>144</v>
      </c>
      <c r="C6046" s="66" t="s">
        <v>137</v>
      </c>
      <c r="D6046" s="67">
        <v>60400.56</v>
      </c>
      <c r="E6046" s="66">
        <v>1.2881</v>
      </c>
      <c r="F6046" s="67">
        <v>77801.961335999993</v>
      </c>
      <c r="G6046" s="66" t="s">
        <v>104</v>
      </c>
      <c r="H6046" s="68">
        <v>4.13073344727181E-3</v>
      </c>
      <c r="I6046" s="87">
        <v>321.379163953964</v>
      </c>
      <c r="J6046" s="69" t="str">
        <f>_xlfn.XLOOKUP(SimpleBB[[#This Row],[customer_code]],'Input  - indicative charges'!$B$13:$B$69,'Input  - indicative charges'!$E$13:$E$69)</f>
        <v>Lower North Island distributor</v>
      </c>
      <c r="K6046" s="70">
        <f t="shared" si="95"/>
        <v>297.10010574984994</v>
      </c>
    </row>
    <row r="6047" spans="1:11" x14ac:dyDescent="0.25">
      <c r="A6047" s="65">
        <v>44501</v>
      </c>
      <c r="B6047" s="66" t="s">
        <v>144</v>
      </c>
      <c r="C6047" s="66" t="s">
        <v>137</v>
      </c>
      <c r="D6047" s="67">
        <v>60400.56</v>
      </c>
      <c r="E6047" s="66">
        <v>1.2881</v>
      </c>
      <c r="F6047" s="67">
        <v>77801.961335999993</v>
      </c>
      <c r="G6047" s="66" t="s">
        <v>106</v>
      </c>
      <c r="H6047" s="68">
        <v>1.4300325938410999E-3</v>
      </c>
      <c r="I6047" s="87">
        <v>111.25934057524501</v>
      </c>
      <c r="J6047" s="69" t="str">
        <f>_xlfn.XLOOKUP(SimpleBB[[#This Row],[customer_code]],'Input  - indicative charges'!$B$13:$B$69,'Input  - indicative charges'!$E$13:$E$69)</f>
        <v>Upper North Island distributor</v>
      </c>
      <c r="K6047" s="70">
        <f t="shared" si="95"/>
        <v>102.85409123566845</v>
      </c>
    </row>
    <row r="6048" spans="1:11" x14ac:dyDescent="0.25">
      <c r="A6048" s="65">
        <v>44501</v>
      </c>
      <c r="B6048" s="66" t="s">
        <v>144</v>
      </c>
      <c r="C6048" s="66" t="s">
        <v>137</v>
      </c>
      <c r="D6048" s="67">
        <v>60400.56</v>
      </c>
      <c r="E6048" s="66">
        <v>1.2881</v>
      </c>
      <c r="F6048" s="67">
        <v>77801.961335999993</v>
      </c>
      <c r="G6048" s="66" t="s">
        <v>108</v>
      </c>
      <c r="H6048" s="68">
        <v>5.2412816518957396E-6</v>
      </c>
      <c r="I6048" s="87">
        <v>0.40778199243187802</v>
      </c>
      <c r="J6048" s="69" t="str">
        <f>_xlfn.XLOOKUP(SimpleBB[[#This Row],[customer_code]],'Input  - indicative charges'!$B$13:$B$69,'Input  - indicative charges'!$E$13:$E$69)</f>
        <v>Lower North Island distributor</v>
      </c>
      <c r="K6048" s="70">
        <f t="shared" si="95"/>
        <v>0.37697550638892668</v>
      </c>
    </row>
    <row r="6049" spans="1:11" x14ac:dyDescent="0.25">
      <c r="A6049" s="65">
        <v>44501</v>
      </c>
      <c r="B6049" s="66" t="s">
        <v>144</v>
      </c>
      <c r="C6049" s="66" t="s">
        <v>137</v>
      </c>
      <c r="D6049" s="67">
        <v>60400.56</v>
      </c>
      <c r="E6049" s="66">
        <v>1.2881</v>
      </c>
      <c r="F6049" s="67">
        <v>77801.961335999993</v>
      </c>
      <c r="G6049" s="66" t="s">
        <v>110</v>
      </c>
      <c r="H6049" s="68">
        <v>4.0926844888545402E-11</v>
      </c>
      <c r="I6049" s="87">
        <v>3.1841888036230801E-6</v>
      </c>
      <c r="J6049" s="69" t="str">
        <f>_xlfn.XLOOKUP(SimpleBB[[#This Row],[customer_code]],'Input  - indicative charges'!$B$13:$B$69,'Input  - indicative charges'!$E$13:$E$69)</f>
        <v>Lower South Island distributor</v>
      </c>
      <c r="K6049" s="70">
        <f t="shared" si="95"/>
        <v>2.943634611045968E-6</v>
      </c>
    </row>
    <row r="6050" spans="1:11" x14ac:dyDescent="0.25">
      <c r="A6050" s="65">
        <v>44501</v>
      </c>
      <c r="B6050" s="66" t="s">
        <v>144</v>
      </c>
      <c r="C6050" s="66" t="s">
        <v>137</v>
      </c>
      <c r="D6050" s="67">
        <v>60400.56</v>
      </c>
      <c r="E6050" s="66">
        <v>1.2881</v>
      </c>
      <c r="F6050" s="67">
        <v>77801.961335999993</v>
      </c>
      <c r="G6050" s="66" t="s">
        <v>112</v>
      </c>
      <c r="H6050" s="68">
        <v>6.7579307330638497E-3</v>
      </c>
      <c r="I6050" s="87">
        <v>525.78026560520004</v>
      </c>
      <c r="J6050" s="69" t="str">
        <f>_xlfn.XLOOKUP(SimpleBB[[#This Row],[customer_code]],'Input  - indicative charges'!$B$13:$B$69,'Input  - indicative charges'!$E$13:$E$69)</f>
        <v>North Island generation</v>
      </c>
      <c r="K6050" s="70">
        <f t="shared" si="95"/>
        <v>486.05942771966807</v>
      </c>
    </row>
    <row r="6051" spans="1:11" x14ac:dyDescent="0.25">
      <c r="A6051" s="65">
        <v>44501</v>
      </c>
      <c r="B6051" s="66" t="s">
        <v>144</v>
      </c>
      <c r="C6051" s="66" t="s">
        <v>137</v>
      </c>
      <c r="D6051" s="67">
        <v>60400.56</v>
      </c>
      <c r="E6051" s="66">
        <v>1.2881</v>
      </c>
      <c r="F6051" s="67">
        <v>77801.961335999993</v>
      </c>
      <c r="G6051" s="66" t="s">
        <v>114</v>
      </c>
      <c r="H6051" s="68">
        <v>1.62630370127469E-3</v>
      </c>
      <c r="I6051" s="87">
        <v>126.529617687167</v>
      </c>
      <c r="J6051" s="69" t="str">
        <f>_xlfn.XLOOKUP(SimpleBB[[#This Row],[customer_code]],'Input  - indicative charges'!$B$13:$B$69,'Input  - indicative charges'!$E$13:$E$69)</f>
        <v>Lower North Island distributor</v>
      </c>
      <c r="K6051" s="70">
        <f t="shared" si="95"/>
        <v>116.97075296620744</v>
      </c>
    </row>
    <row r="6052" spans="1:11" x14ac:dyDescent="0.25">
      <c r="A6052" s="65">
        <v>44501</v>
      </c>
      <c r="B6052" s="66" t="s">
        <v>144</v>
      </c>
      <c r="C6052" s="66" t="s">
        <v>137</v>
      </c>
      <c r="D6052" s="67">
        <v>60400.56</v>
      </c>
      <c r="E6052" s="66">
        <v>1.2881</v>
      </c>
      <c r="F6052" s="67">
        <v>77801.961335999993</v>
      </c>
      <c r="G6052" s="66" t="s">
        <v>116</v>
      </c>
      <c r="H6052" s="68">
        <v>8.8622234038926406E-11</v>
      </c>
      <c r="I6052" s="87">
        <v>6.8949836262064996E-6</v>
      </c>
      <c r="J6052" s="69" t="str">
        <f>_xlfn.XLOOKUP(SimpleBB[[#This Row],[customer_code]],'Input  - indicative charges'!$B$13:$B$69,'Input  - indicative charges'!$E$13:$E$69)</f>
        <v>Major Industrial</v>
      </c>
      <c r="K6052" s="70">
        <f t="shared" si="95"/>
        <v>6.3740920204238027E-6</v>
      </c>
    </row>
    <row r="6053" spans="1:11" x14ac:dyDescent="0.25">
      <c r="A6053" s="65">
        <v>44501</v>
      </c>
      <c r="B6053" s="66" t="s">
        <v>144</v>
      </c>
      <c r="C6053" s="66" t="s">
        <v>137</v>
      </c>
      <c r="D6053" s="67">
        <v>60400.56</v>
      </c>
      <c r="E6053" s="66">
        <v>1.2881</v>
      </c>
      <c r="F6053" s="67">
        <v>77801.961335999993</v>
      </c>
      <c r="G6053" s="66" t="s">
        <v>118</v>
      </c>
      <c r="H6053" s="68">
        <v>1.4439348945225701E-11</v>
      </c>
      <c r="I6053" s="87">
        <v>1.1234096683534599E-6</v>
      </c>
      <c r="J6053" s="69" t="str">
        <f>_xlfn.XLOOKUP(SimpleBB[[#This Row],[customer_code]],'Input  - indicative charges'!$B$13:$B$69,'Input  - indicative charges'!$E$13:$E$69)</f>
        <v>Upper South Island distributor</v>
      </c>
      <c r="K6053" s="70">
        <f t="shared" si="95"/>
        <v>1.0385400446060871E-6</v>
      </c>
    </row>
    <row r="6054" spans="1:11" x14ac:dyDescent="0.25">
      <c r="A6054" s="65">
        <v>44501</v>
      </c>
      <c r="B6054" s="66" t="s">
        <v>144</v>
      </c>
      <c r="C6054" s="66" t="s">
        <v>137</v>
      </c>
      <c r="D6054" s="67">
        <v>60400.56</v>
      </c>
      <c r="E6054" s="66">
        <v>1.2881</v>
      </c>
      <c r="F6054" s="67">
        <v>77801.961335999993</v>
      </c>
      <c r="G6054" s="66" t="s">
        <v>120</v>
      </c>
      <c r="H6054" s="68">
        <v>5.4570391623105799E-6</v>
      </c>
      <c r="I6054" s="87">
        <v>0.42456834991512499</v>
      </c>
      <c r="J6054" s="69" t="str">
        <f>_xlfn.XLOOKUP(SimpleBB[[#This Row],[customer_code]],'Input  - indicative charges'!$B$13:$B$69,'Input  - indicative charges'!$E$13:$E$69)</f>
        <v>Lower North Island distributor</v>
      </c>
      <c r="K6054" s="70">
        <f t="shared" si="95"/>
        <v>0.39249371398542743</v>
      </c>
    </row>
    <row r="6055" spans="1:11" x14ac:dyDescent="0.25">
      <c r="A6055" s="65">
        <v>44501</v>
      </c>
      <c r="B6055" s="66" t="s">
        <v>144</v>
      </c>
      <c r="C6055" s="66" t="s">
        <v>137</v>
      </c>
      <c r="D6055" s="67">
        <v>60400.56</v>
      </c>
      <c r="E6055" s="66">
        <v>1.2881</v>
      </c>
      <c r="F6055" s="67">
        <v>77801.961335999993</v>
      </c>
      <c r="G6055" s="66" t="s">
        <v>241</v>
      </c>
      <c r="H6055" s="68">
        <v>7.4413126632085196E-4</v>
      </c>
      <c r="I6055" s="87">
        <v>57.894872011203603</v>
      </c>
      <c r="J6055" s="69" t="str">
        <f>_xlfn.XLOOKUP(SimpleBB[[#This Row],[customer_code]],'Input  - indicative charges'!$B$13:$B$69,'Input  - indicative charges'!$E$13:$E$69)</f>
        <v>North Island generation</v>
      </c>
      <c r="K6055" s="70">
        <f t="shared" si="95"/>
        <v>53.521119369663047</v>
      </c>
    </row>
    <row r="6056" spans="1:11" x14ac:dyDescent="0.25">
      <c r="A6056" s="65">
        <v>44531</v>
      </c>
      <c r="B6056" s="66" t="s">
        <v>144</v>
      </c>
      <c r="C6056" s="66" t="s">
        <v>137</v>
      </c>
      <c r="D6056" s="67">
        <v>49198.33</v>
      </c>
      <c r="E6056" s="66">
        <v>1.2383</v>
      </c>
      <c r="F6056" s="67">
        <v>60922.292039</v>
      </c>
      <c r="G6056" s="66" t="s">
        <v>8</v>
      </c>
      <c r="H6056" s="68">
        <v>1.10186246651021E-10</v>
      </c>
      <c r="I6056" s="87">
        <v>6.71279869715482E-6</v>
      </c>
      <c r="J6056" s="69" t="str">
        <f>_xlfn.XLOOKUP(SimpleBB[[#This Row],[customer_code]],'Input  - indicative charges'!$B$13:$B$69,'Input  - indicative charges'!$E$13:$E$69)</f>
        <v>Lower South Island distributor</v>
      </c>
      <c r="K6056" s="70">
        <f t="shared" si="95"/>
        <v>6.2056705178554646E-6</v>
      </c>
    </row>
    <row r="6057" spans="1:11" x14ac:dyDescent="0.25">
      <c r="A6057" s="65">
        <v>44531</v>
      </c>
      <c r="B6057" s="66" t="s">
        <v>144</v>
      </c>
      <c r="C6057" s="66" t="s">
        <v>137</v>
      </c>
      <c r="D6057" s="67">
        <v>49198.33</v>
      </c>
      <c r="E6057" s="66">
        <v>1.2383</v>
      </c>
      <c r="F6057" s="67">
        <v>60922.292039</v>
      </c>
      <c r="G6057" s="66" t="s">
        <v>10</v>
      </c>
      <c r="H6057" s="68">
        <v>5.0565931054558403E-12</v>
      </c>
      <c r="I6057" s="87">
        <v>3.0805924189297498E-7</v>
      </c>
      <c r="J6057" s="69" t="str">
        <f>_xlfn.XLOOKUP(SimpleBB[[#This Row],[customer_code]],'Input  - indicative charges'!$B$13:$B$69,'Input  - indicative charges'!$E$13:$E$69)</f>
        <v>Upper South Island distributor</v>
      </c>
      <c r="K6057" s="70">
        <f t="shared" si="95"/>
        <v>2.847864566501016E-7</v>
      </c>
    </row>
    <row r="6058" spans="1:11" x14ac:dyDescent="0.25">
      <c r="A6058" s="65">
        <v>44531</v>
      </c>
      <c r="B6058" s="66" t="s">
        <v>144</v>
      </c>
      <c r="C6058" s="66" t="s">
        <v>137</v>
      </c>
      <c r="D6058" s="67">
        <v>49198.33</v>
      </c>
      <c r="E6058" s="66">
        <v>1.2383</v>
      </c>
      <c r="F6058" s="67">
        <v>60922.292039</v>
      </c>
      <c r="G6058" s="66" t="s">
        <v>12</v>
      </c>
      <c r="H6058" s="68">
        <v>1.5943649639840001E-8</v>
      </c>
      <c r="I6058" s="87">
        <v>9.7132367952582998E-4</v>
      </c>
      <c r="J6058" s="69" t="str">
        <f>_xlfn.XLOOKUP(SimpleBB[[#This Row],[customer_code]],'Input  - indicative charges'!$B$13:$B$69,'Input  - indicative charges'!$E$13:$E$69)</f>
        <v>Lower North Island distributor</v>
      </c>
      <c r="K6058" s="70">
        <f t="shared" si="95"/>
        <v>8.9794361387347181E-4</v>
      </c>
    </row>
    <row r="6059" spans="1:11" x14ac:dyDescent="0.25">
      <c r="A6059" s="65">
        <v>44531</v>
      </c>
      <c r="B6059" s="66" t="s">
        <v>144</v>
      </c>
      <c r="C6059" s="66" t="s">
        <v>137</v>
      </c>
      <c r="D6059" s="67">
        <v>49198.33</v>
      </c>
      <c r="E6059" s="66">
        <v>1.2383</v>
      </c>
      <c r="F6059" s="67">
        <v>60922.292039</v>
      </c>
      <c r="G6059" s="66" t="s">
        <v>14</v>
      </c>
      <c r="H6059" s="68">
        <v>5.3735540138227303E-6</v>
      </c>
      <c r="I6059" s="87">
        <v>0.32736922691744902</v>
      </c>
      <c r="J6059" s="69" t="str">
        <f>_xlfn.XLOOKUP(SimpleBB[[#This Row],[customer_code]],'Input  - indicative charges'!$B$13:$B$69,'Input  - indicative charges'!$E$13:$E$69)</f>
        <v>Upper North Island distributor</v>
      </c>
      <c r="K6059" s="70">
        <f t="shared" si="95"/>
        <v>0.30263764066034149</v>
      </c>
    </row>
    <row r="6060" spans="1:11" x14ac:dyDescent="0.25">
      <c r="A6060" s="65">
        <v>44531</v>
      </c>
      <c r="B6060" s="66" t="s">
        <v>144</v>
      </c>
      <c r="C6060" s="66" t="s">
        <v>137</v>
      </c>
      <c r="D6060" s="67">
        <v>49198.33</v>
      </c>
      <c r="E6060" s="66">
        <v>1.2383</v>
      </c>
      <c r="F6060" s="67">
        <v>60922.292039</v>
      </c>
      <c r="G6060" s="66" t="s">
        <v>16</v>
      </c>
      <c r="H6060" s="68">
        <v>9.0114079862150004E-2</v>
      </c>
      <c r="I6060" s="87">
        <v>5489.9562901876698</v>
      </c>
      <c r="J6060" s="69" t="str">
        <f>_xlfn.XLOOKUP(SimpleBB[[#This Row],[customer_code]],'Input  - indicative charges'!$B$13:$B$69,'Input  - indicative charges'!$E$13:$E$69)</f>
        <v>South Island generation</v>
      </c>
      <c r="K6060" s="70">
        <f t="shared" si="95"/>
        <v>5075.2095260614124</v>
      </c>
    </row>
    <row r="6061" spans="1:11" x14ac:dyDescent="0.25">
      <c r="A6061" s="65">
        <v>44531</v>
      </c>
      <c r="B6061" s="66" t="s">
        <v>144</v>
      </c>
      <c r="C6061" s="66" t="s">
        <v>137</v>
      </c>
      <c r="D6061" s="67">
        <v>49198.33</v>
      </c>
      <c r="E6061" s="66">
        <v>1.2383</v>
      </c>
      <c r="F6061" s="67">
        <v>60922.292039</v>
      </c>
      <c r="G6061" s="66" t="s">
        <v>19</v>
      </c>
      <c r="H6061" s="68">
        <v>8.6773299430510095E-5</v>
      </c>
      <c r="I6061" s="87">
        <v>5.28642828909312</v>
      </c>
      <c r="J6061" s="69" t="str">
        <f>_xlfn.XLOOKUP(SimpleBB[[#This Row],[customer_code]],'Input  - indicative charges'!$B$13:$B$69,'Input  - indicative charges'!$E$13:$E$69)</f>
        <v>Lower South Island distributor</v>
      </c>
      <c r="K6061" s="70">
        <f t="shared" si="95"/>
        <v>4.8870573449918639</v>
      </c>
    </row>
    <row r="6062" spans="1:11" x14ac:dyDescent="0.25">
      <c r="A6062" s="65">
        <v>44531</v>
      </c>
      <c r="B6062" s="66" t="s">
        <v>144</v>
      </c>
      <c r="C6062" s="66" t="s">
        <v>137</v>
      </c>
      <c r="D6062" s="67">
        <v>49198.33</v>
      </c>
      <c r="E6062" s="66">
        <v>1.2383</v>
      </c>
      <c r="F6062" s="67">
        <v>60922.292039</v>
      </c>
      <c r="G6062" s="66" t="s">
        <v>21</v>
      </c>
      <c r="H6062" s="68">
        <v>6.0907947959999799E-11</v>
      </c>
      <c r="I6062" s="87">
        <v>3.71065179311532E-6</v>
      </c>
      <c r="J6062" s="69" t="str">
        <f>_xlfn.XLOOKUP(SimpleBB[[#This Row],[customer_code]],'Input  - indicative charges'!$B$13:$B$69,'Input  - indicative charges'!$E$13:$E$69)</f>
        <v>Upper South Island distributor</v>
      </c>
      <c r="K6062" s="70">
        <f t="shared" si="95"/>
        <v>3.4303251852797472E-6</v>
      </c>
    </row>
    <row r="6063" spans="1:11" x14ac:dyDescent="0.25">
      <c r="A6063" s="65">
        <v>44531</v>
      </c>
      <c r="B6063" s="66" t="s">
        <v>144</v>
      </c>
      <c r="C6063" s="66" t="s">
        <v>137</v>
      </c>
      <c r="D6063" s="67">
        <v>49198.33</v>
      </c>
      <c r="E6063" s="66">
        <v>1.2383</v>
      </c>
      <c r="F6063" s="67">
        <v>60922.292039</v>
      </c>
      <c r="G6063" s="66" t="s">
        <v>23</v>
      </c>
      <c r="H6063" s="68">
        <v>1.09142571552705E-10</v>
      </c>
      <c r="I6063" s="87">
        <v>6.64921561802136E-6</v>
      </c>
      <c r="J6063" s="69" t="str">
        <f>_xlfn.XLOOKUP(SimpleBB[[#This Row],[customer_code]],'Input  - indicative charges'!$B$13:$B$69,'Input  - indicative charges'!$E$13:$E$69)</f>
        <v>Lower North Island distributor</v>
      </c>
      <c r="K6063" s="70">
        <f t="shared" si="95"/>
        <v>6.1468909152762561E-6</v>
      </c>
    </row>
    <row r="6064" spans="1:11" x14ac:dyDescent="0.25">
      <c r="A6064" s="65">
        <v>44531</v>
      </c>
      <c r="B6064" s="66" t="s">
        <v>144</v>
      </c>
      <c r="C6064" s="66" t="s">
        <v>137</v>
      </c>
      <c r="D6064" s="67">
        <v>49198.33</v>
      </c>
      <c r="E6064" s="66">
        <v>1.2383</v>
      </c>
      <c r="F6064" s="67">
        <v>60922.292039</v>
      </c>
      <c r="G6064" s="66" t="s">
        <v>25</v>
      </c>
      <c r="H6064" s="68">
        <v>0.11316225676672501</v>
      </c>
      <c r="I6064" s="87">
        <v>6894.1040545347296</v>
      </c>
      <c r="J6064" s="69" t="str">
        <f>_xlfn.XLOOKUP(SimpleBB[[#This Row],[customer_code]],'Input  - indicative charges'!$B$13:$B$69,'Input  - indicative charges'!$E$13:$E$69)</f>
        <v>North Island generation</v>
      </c>
      <c r="K6064" s="70">
        <f t="shared" si="95"/>
        <v>6373.2788972782864</v>
      </c>
    </row>
    <row r="6065" spans="1:11" x14ac:dyDescent="0.25">
      <c r="A6065" s="65">
        <v>44531</v>
      </c>
      <c r="B6065" s="66" t="s">
        <v>144</v>
      </c>
      <c r="C6065" s="66" t="s">
        <v>137</v>
      </c>
      <c r="D6065" s="67">
        <v>49198.33</v>
      </c>
      <c r="E6065" s="66">
        <v>1.2383</v>
      </c>
      <c r="F6065" s="67">
        <v>60922.292039</v>
      </c>
      <c r="G6065" s="66" t="s">
        <v>27</v>
      </c>
      <c r="H6065" s="68">
        <v>1.3560894026945E-5</v>
      </c>
      <c r="I6065" s="87">
        <v>0.82616074621947599</v>
      </c>
      <c r="J6065" s="69" t="str">
        <f>_xlfn.XLOOKUP(SimpleBB[[#This Row],[customer_code]],'Input  - indicative charges'!$B$13:$B$69,'Input  - indicative charges'!$E$13:$E$69)</f>
        <v>Lower North Island distributor</v>
      </c>
      <c r="K6065" s="70">
        <f t="shared" si="95"/>
        <v>0.76374722632404735</v>
      </c>
    </row>
    <row r="6066" spans="1:11" x14ac:dyDescent="0.25">
      <c r="A6066" s="65">
        <v>44531</v>
      </c>
      <c r="B6066" s="66" t="s">
        <v>144</v>
      </c>
      <c r="C6066" s="66" t="s">
        <v>137</v>
      </c>
      <c r="D6066" s="67">
        <v>49198.33</v>
      </c>
      <c r="E6066" s="66">
        <v>1.2383</v>
      </c>
      <c r="F6066" s="67">
        <v>60922.292039</v>
      </c>
      <c r="G6066" s="66" t="s">
        <v>29</v>
      </c>
      <c r="H6066" s="68">
        <v>4.0340370603448398E-5</v>
      </c>
      <c r="I6066" s="87">
        <v>2.4576278388647701</v>
      </c>
      <c r="J6066" s="69" t="str">
        <f>_xlfn.XLOOKUP(SimpleBB[[#This Row],[customer_code]],'Input  - indicative charges'!$B$13:$B$69,'Input  - indicative charges'!$E$13:$E$69)</f>
        <v>Lower North Island distributor</v>
      </c>
      <c r="K6066" s="70">
        <f t="shared" si="95"/>
        <v>2.2719627552615402</v>
      </c>
    </row>
    <row r="6067" spans="1:11" x14ac:dyDescent="0.25">
      <c r="A6067" s="65">
        <v>44531</v>
      </c>
      <c r="B6067" s="66" t="s">
        <v>144</v>
      </c>
      <c r="C6067" s="66" t="s">
        <v>137</v>
      </c>
      <c r="D6067" s="67">
        <v>49198.33</v>
      </c>
      <c r="E6067" s="66">
        <v>1.2383</v>
      </c>
      <c r="F6067" s="67">
        <v>60922.292039</v>
      </c>
      <c r="G6067" s="66" t="s">
        <v>31</v>
      </c>
      <c r="H6067" s="68">
        <v>8.3937259749785597E-5</v>
      </c>
      <c r="I6067" s="87">
        <v>5.1136502514298297</v>
      </c>
      <c r="J6067" s="69" t="str">
        <f>_xlfn.XLOOKUP(SimpleBB[[#This Row],[customer_code]],'Input  - indicative charges'!$B$13:$B$69,'Input  - indicative charges'!$E$13:$E$69)</f>
        <v>Major Industrial</v>
      </c>
      <c r="K6067" s="70">
        <f t="shared" si="95"/>
        <v>4.7273320764664648</v>
      </c>
    </row>
    <row r="6068" spans="1:11" x14ac:dyDescent="0.25">
      <c r="A6068" s="65">
        <v>44531</v>
      </c>
      <c r="B6068" s="66" t="s">
        <v>144</v>
      </c>
      <c r="C6068" s="66" t="s">
        <v>137</v>
      </c>
      <c r="D6068" s="67">
        <v>49198.33</v>
      </c>
      <c r="E6068" s="66">
        <v>1.2383</v>
      </c>
      <c r="F6068" s="67">
        <v>60922.292039</v>
      </c>
      <c r="G6068" s="66" t="s">
        <v>34</v>
      </c>
      <c r="H6068" s="68">
        <v>8.5346705146300796E-9</v>
      </c>
      <c r="I6068" s="87">
        <v>5.1995168954893601E-4</v>
      </c>
      <c r="J6068" s="69" t="str">
        <f>_xlfn.XLOOKUP(SimpleBB[[#This Row],[customer_code]],'Input  - indicative charges'!$B$13:$B$69,'Input  - indicative charges'!$E$13:$E$69)</f>
        <v>Major Industrial</v>
      </c>
      <c r="K6068" s="70">
        <f t="shared" si="95"/>
        <v>4.8067117995219567E-4</v>
      </c>
    </row>
    <row r="6069" spans="1:11" x14ac:dyDescent="0.25">
      <c r="A6069" s="65">
        <v>44531</v>
      </c>
      <c r="B6069" s="66" t="s">
        <v>144</v>
      </c>
      <c r="C6069" s="66" t="s">
        <v>137</v>
      </c>
      <c r="D6069" s="67">
        <v>49198.33</v>
      </c>
      <c r="E6069" s="66">
        <v>1.2383</v>
      </c>
      <c r="F6069" s="67">
        <v>60922.292039</v>
      </c>
      <c r="G6069" s="66" t="s">
        <v>36</v>
      </c>
      <c r="H6069" s="68">
        <v>4.9844290132981698E-11</v>
      </c>
      <c r="I6069" s="87">
        <v>3.0366283999581599E-6</v>
      </c>
      <c r="J6069" s="69" t="str">
        <f>_xlfn.XLOOKUP(SimpleBB[[#This Row],[customer_code]],'Input  - indicative charges'!$B$13:$B$69,'Input  - indicative charges'!$E$13:$E$69)</f>
        <v>Upper South Island distributor</v>
      </c>
      <c r="K6069" s="70">
        <f t="shared" si="95"/>
        <v>2.8072218735368923E-6</v>
      </c>
    </row>
    <row r="6070" spans="1:11" x14ac:dyDescent="0.25">
      <c r="A6070" s="65">
        <v>44531</v>
      </c>
      <c r="B6070" s="66" t="s">
        <v>144</v>
      </c>
      <c r="C6070" s="66" t="s">
        <v>137</v>
      </c>
      <c r="D6070" s="67">
        <v>49198.33</v>
      </c>
      <c r="E6070" s="66">
        <v>1.2383</v>
      </c>
      <c r="F6070" s="67">
        <v>60922.292039</v>
      </c>
      <c r="G6070" s="66" t="s">
        <v>38</v>
      </c>
      <c r="H6070" s="68">
        <v>1.2528078788276399E-4</v>
      </c>
      <c r="I6070" s="87">
        <v>7.6323927462697903</v>
      </c>
      <c r="J6070" s="69" t="str">
        <f>_xlfn.XLOOKUP(SimpleBB[[#This Row],[customer_code]],'Input  - indicative charges'!$B$13:$B$69,'Input  - indicative charges'!$E$13:$E$69)</f>
        <v>North Island generation</v>
      </c>
      <c r="K6070" s="70">
        <f t="shared" si="95"/>
        <v>7.0557924917807142</v>
      </c>
    </row>
    <row r="6071" spans="1:11" x14ac:dyDescent="0.25">
      <c r="A6071" s="65">
        <v>44531</v>
      </c>
      <c r="B6071" s="66" t="s">
        <v>144</v>
      </c>
      <c r="C6071" s="66" t="s">
        <v>137</v>
      </c>
      <c r="D6071" s="67">
        <v>49198.33</v>
      </c>
      <c r="E6071" s="66">
        <v>1.2383</v>
      </c>
      <c r="F6071" s="67">
        <v>60922.292039</v>
      </c>
      <c r="G6071" s="66" t="s">
        <v>40</v>
      </c>
      <c r="H6071" s="68">
        <v>7.8107836629843301E-7</v>
      </c>
      <c r="I6071" s="87">
        <v>4.7585084336978098E-2</v>
      </c>
      <c r="J6071" s="69" t="str">
        <f>_xlfn.XLOOKUP(SimpleBB[[#This Row],[customer_code]],'Input  - indicative charges'!$B$13:$B$69,'Input  - indicative charges'!$E$13:$E$69)</f>
        <v>North Island generation</v>
      </c>
      <c r="K6071" s="70">
        <f t="shared" si="95"/>
        <v>4.3990199659169109E-2</v>
      </c>
    </row>
    <row r="6072" spans="1:11" x14ac:dyDescent="0.25">
      <c r="A6072" s="65">
        <v>44531</v>
      </c>
      <c r="B6072" s="66" t="s">
        <v>144</v>
      </c>
      <c r="C6072" s="66" t="s">
        <v>137</v>
      </c>
      <c r="D6072" s="67">
        <v>49198.33</v>
      </c>
      <c r="E6072" s="66">
        <v>1.2383</v>
      </c>
      <c r="F6072" s="67">
        <v>60922.292039</v>
      </c>
      <c r="G6072" s="66" t="s">
        <v>42</v>
      </c>
      <c r="H6072" s="68">
        <v>4.1390372559288298E-2</v>
      </c>
      <c r="I6072" s="87">
        <v>2521.5963646599698</v>
      </c>
      <c r="J6072" s="69" t="str">
        <f>_xlfn.XLOOKUP(SimpleBB[[#This Row],[customer_code]],'Input  - indicative charges'!$B$13:$B$69,'Input  - indicative charges'!$E$13:$E$69)</f>
        <v>South Island generation</v>
      </c>
      <c r="K6072" s="70">
        <f t="shared" si="95"/>
        <v>2331.0986853716149</v>
      </c>
    </row>
    <row r="6073" spans="1:11" x14ac:dyDescent="0.25">
      <c r="A6073" s="65">
        <v>44531</v>
      </c>
      <c r="B6073" s="66" t="s">
        <v>144</v>
      </c>
      <c r="C6073" s="66" t="s">
        <v>137</v>
      </c>
      <c r="D6073" s="67">
        <v>49198.33</v>
      </c>
      <c r="E6073" s="66">
        <v>1.2383</v>
      </c>
      <c r="F6073" s="67">
        <v>60922.292039</v>
      </c>
      <c r="G6073" s="66" t="s">
        <v>44</v>
      </c>
      <c r="H6073" s="68">
        <v>6.5975912052772098E-9</v>
      </c>
      <c r="I6073" s="87">
        <v>4.0194037816183598E-4</v>
      </c>
      <c r="J6073" s="69" t="str">
        <f>_xlfn.XLOOKUP(SimpleBB[[#This Row],[customer_code]],'Input  - indicative charges'!$B$13:$B$69,'Input  - indicative charges'!$E$13:$E$69)</f>
        <v>Major Industrial</v>
      </c>
      <c r="K6073" s="70">
        <f t="shared" si="95"/>
        <v>3.7157520539857393E-4</v>
      </c>
    </row>
    <row r="6074" spans="1:11" x14ac:dyDescent="0.25">
      <c r="A6074" s="65">
        <v>44531</v>
      </c>
      <c r="B6074" s="66" t="s">
        <v>144</v>
      </c>
      <c r="C6074" s="66" t="s">
        <v>137</v>
      </c>
      <c r="D6074" s="67">
        <v>49198.33</v>
      </c>
      <c r="E6074" s="66">
        <v>1.2383</v>
      </c>
      <c r="F6074" s="67">
        <v>60922.292039</v>
      </c>
      <c r="G6074" s="66" t="s">
        <v>46</v>
      </c>
      <c r="H6074" s="68">
        <v>6.9819652199315803E-11</v>
      </c>
      <c r="I6074" s="87">
        <v>4.2535732413481297E-6</v>
      </c>
      <c r="J6074" s="69" t="str">
        <f>_xlfn.XLOOKUP(SimpleBB[[#This Row],[customer_code]],'Input  - indicative charges'!$B$13:$B$69,'Input  - indicative charges'!$E$13:$E$69)</f>
        <v>Upper South Island distributor</v>
      </c>
      <c r="K6074" s="70">
        <f t="shared" si="95"/>
        <v>3.9322308399566483E-6</v>
      </c>
    </row>
    <row r="6075" spans="1:11" x14ac:dyDescent="0.25">
      <c r="A6075" s="65">
        <v>44531</v>
      </c>
      <c r="B6075" s="66" t="s">
        <v>144</v>
      </c>
      <c r="C6075" s="66" t="s">
        <v>137</v>
      </c>
      <c r="D6075" s="67">
        <v>49198.33</v>
      </c>
      <c r="E6075" s="66">
        <v>1.2383</v>
      </c>
      <c r="F6075" s="67">
        <v>60922.292039</v>
      </c>
      <c r="G6075" s="66" t="s">
        <v>48</v>
      </c>
      <c r="H6075" s="68">
        <v>5.3558551311210102E-2</v>
      </c>
      <c r="I6075" s="87">
        <v>3262.9097041673099</v>
      </c>
      <c r="J6075" s="69" t="str">
        <f>_xlfn.XLOOKUP(SimpleBB[[#This Row],[customer_code]],'Input  - indicative charges'!$B$13:$B$69,'Input  - indicative charges'!$E$13:$E$69)</f>
        <v>North Island generation</v>
      </c>
      <c r="K6075" s="70">
        <f t="shared" si="95"/>
        <v>3016.4084262139122</v>
      </c>
    </row>
    <row r="6076" spans="1:11" x14ac:dyDescent="0.25">
      <c r="A6076" s="65">
        <v>44531</v>
      </c>
      <c r="B6076" s="66" t="s">
        <v>144</v>
      </c>
      <c r="C6076" s="66" t="s">
        <v>137</v>
      </c>
      <c r="D6076" s="67">
        <v>49198.33</v>
      </c>
      <c r="E6076" s="66">
        <v>1.2383</v>
      </c>
      <c r="F6076" s="67">
        <v>60922.292039</v>
      </c>
      <c r="G6076" s="66" t="s">
        <v>50</v>
      </c>
      <c r="H6076" s="68">
        <v>1.12801550581968E-2</v>
      </c>
      <c r="I6076" s="87">
        <v>687.21290070066902</v>
      </c>
      <c r="J6076" s="69" t="str">
        <f>_xlfn.XLOOKUP(SimpleBB[[#This Row],[customer_code]],'Input  - indicative charges'!$B$13:$B$69,'Input  - indicative charges'!$E$13:$E$69)</f>
        <v>North Island generation</v>
      </c>
      <c r="K6076" s="70">
        <f t="shared" si="95"/>
        <v>635.29639868027164</v>
      </c>
    </row>
    <row r="6077" spans="1:11" x14ac:dyDescent="0.25">
      <c r="A6077" s="65">
        <v>44531</v>
      </c>
      <c r="B6077" s="66" t="s">
        <v>144</v>
      </c>
      <c r="C6077" s="66" t="s">
        <v>137</v>
      </c>
      <c r="D6077" s="67">
        <v>49198.33</v>
      </c>
      <c r="E6077" s="66">
        <v>1.2383</v>
      </c>
      <c r="F6077" s="67">
        <v>60922.292039</v>
      </c>
      <c r="G6077" s="66" t="s">
        <v>52</v>
      </c>
      <c r="H6077" s="68">
        <v>2.2778563153093598E-2</v>
      </c>
      <c r="I6077" s="87">
        <v>1387.72227664157</v>
      </c>
      <c r="J6077" s="69" t="str">
        <f>_xlfn.XLOOKUP(SimpleBB[[#This Row],[customer_code]],'Input  - indicative charges'!$B$13:$B$69,'Input  - indicative charges'!$E$13:$E$69)</f>
        <v>North Island generation</v>
      </c>
      <c r="K6077" s="70">
        <f t="shared" si="95"/>
        <v>1282.8847709638446</v>
      </c>
    </row>
    <row r="6078" spans="1:11" x14ac:dyDescent="0.25">
      <c r="A6078" s="65">
        <v>44531</v>
      </c>
      <c r="B6078" s="66" t="s">
        <v>144</v>
      </c>
      <c r="C6078" s="66" t="s">
        <v>137</v>
      </c>
      <c r="D6078" s="67">
        <v>49198.33</v>
      </c>
      <c r="E6078" s="66">
        <v>1.2383</v>
      </c>
      <c r="F6078" s="67">
        <v>60922.292039</v>
      </c>
      <c r="G6078" s="66" t="s">
        <v>54</v>
      </c>
      <c r="H6078" s="68">
        <v>6.42558635924951E-12</v>
      </c>
      <c r="I6078" s="87">
        <v>3.9146144870001301E-7</v>
      </c>
      <c r="J6078" s="69" t="str">
        <f>_xlfn.XLOOKUP(SimpleBB[[#This Row],[customer_code]],'Input  - indicative charges'!$B$13:$B$69,'Input  - indicative charges'!$E$13:$E$69)</f>
        <v>Upper South Island distributor</v>
      </c>
      <c r="K6078" s="70">
        <f t="shared" si="95"/>
        <v>3.6188792196379972E-7</v>
      </c>
    </row>
    <row r="6079" spans="1:11" x14ac:dyDescent="0.25">
      <c r="A6079" s="65">
        <v>44531</v>
      </c>
      <c r="B6079" s="66" t="s">
        <v>144</v>
      </c>
      <c r="C6079" s="66" t="s">
        <v>137</v>
      </c>
      <c r="D6079" s="67">
        <v>49198.33</v>
      </c>
      <c r="E6079" s="66">
        <v>1.2383</v>
      </c>
      <c r="F6079" s="67">
        <v>60922.292039</v>
      </c>
      <c r="G6079" s="66" t="s">
        <v>56</v>
      </c>
      <c r="H6079" s="68">
        <v>0.55130308074877499</v>
      </c>
      <c r="I6079" s="87">
        <v>33586.647287377302</v>
      </c>
      <c r="J6079" s="69" t="str">
        <f>_xlfn.XLOOKUP(SimpleBB[[#This Row],[customer_code]],'Input  - indicative charges'!$B$13:$B$69,'Input  - indicative charges'!$E$13:$E$69)</f>
        <v>Upper North Island distributor</v>
      </c>
      <c r="K6079" s="70">
        <f t="shared" si="95"/>
        <v>31049.294976360361</v>
      </c>
    </row>
    <row r="6080" spans="1:11" x14ac:dyDescent="0.25">
      <c r="A6080" s="65">
        <v>44531</v>
      </c>
      <c r="B6080" s="66" t="s">
        <v>144</v>
      </c>
      <c r="C6080" s="66" t="s">
        <v>137</v>
      </c>
      <c r="D6080" s="67">
        <v>49198.33</v>
      </c>
      <c r="E6080" s="66">
        <v>1.2383</v>
      </c>
      <c r="F6080" s="67">
        <v>60922.292039</v>
      </c>
      <c r="G6080" s="66" t="s">
        <v>58</v>
      </c>
      <c r="H6080" s="68">
        <v>1.4058851552652501E-2</v>
      </c>
      <c r="I6080" s="87">
        <v>856.49746002364395</v>
      </c>
      <c r="J6080" s="69" t="str">
        <f>_xlfn.XLOOKUP(SimpleBB[[#This Row],[customer_code]],'Input  - indicative charges'!$B$13:$B$69,'Input  - indicative charges'!$E$13:$E$69)</f>
        <v>North Island generation</v>
      </c>
      <c r="K6080" s="70">
        <f t="shared" si="95"/>
        <v>791.79210878759216</v>
      </c>
    </row>
    <row r="6081" spans="1:11" x14ac:dyDescent="0.25">
      <c r="A6081" s="65">
        <v>44531</v>
      </c>
      <c r="B6081" s="66" t="s">
        <v>144</v>
      </c>
      <c r="C6081" s="66" t="s">
        <v>137</v>
      </c>
      <c r="D6081" s="67">
        <v>49198.33</v>
      </c>
      <c r="E6081" s="66">
        <v>1.2383</v>
      </c>
      <c r="F6081" s="67">
        <v>60922.292039</v>
      </c>
      <c r="G6081" s="66" t="s">
        <v>60</v>
      </c>
      <c r="H6081" s="68">
        <v>1.7297039765585901E-10</v>
      </c>
      <c r="I6081" s="87">
        <v>1.0537753080092201E-5</v>
      </c>
      <c r="J6081" s="69" t="str">
        <f>_xlfn.XLOOKUP(SimpleBB[[#This Row],[customer_code]],'Input  - indicative charges'!$B$13:$B$69,'Input  - indicative charges'!$E$13:$E$69)</f>
        <v>Major Industrial</v>
      </c>
      <c r="K6081" s="70">
        <f t="shared" si="95"/>
        <v>9.7416631369097307E-6</v>
      </c>
    </row>
    <row r="6082" spans="1:11" x14ac:dyDescent="0.25">
      <c r="A6082" s="65">
        <v>44531</v>
      </c>
      <c r="B6082" s="66" t="s">
        <v>144</v>
      </c>
      <c r="C6082" s="66" t="s">
        <v>137</v>
      </c>
      <c r="D6082" s="67">
        <v>49198.33</v>
      </c>
      <c r="E6082" s="66">
        <v>1.2383</v>
      </c>
      <c r="F6082" s="67">
        <v>60922.292039</v>
      </c>
      <c r="G6082" s="66" t="s">
        <v>62</v>
      </c>
      <c r="H6082" s="68">
        <v>2.6535175627348702E-6</v>
      </c>
      <c r="I6082" s="87">
        <v>0.161658371887549</v>
      </c>
      <c r="J6082" s="69" t="str">
        <f>_xlfn.XLOOKUP(SimpleBB[[#This Row],[customer_code]],'Input  - indicative charges'!$B$13:$B$69,'Input  - indicative charges'!$E$13:$E$69)</f>
        <v>Major Industrial</v>
      </c>
      <c r="K6082" s="70">
        <f t="shared" si="95"/>
        <v>0.1494456541371153</v>
      </c>
    </row>
    <row r="6083" spans="1:11" x14ac:dyDescent="0.25">
      <c r="A6083" s="65">
        <v>44531</v>
      </c>
      <c r="B6083" s="66" t="s">
        <v>144</v>
      </c>
      <c r="C6083" s="66" t="s">
        <v>137</v>
      </c>
      <c r="D6083" s="67">
        <v>49198.33</v>
      </c>
      <c r="E6083" s="66">
        <v>1.2383</v>
      </c>
      <c r="F6083" s="67">
        <v>60922.292039</v>
      </c>
      <c r="G6083" s="66" t="s">
        <v>64</v>
      </c>
      <c r="H6083" s="68">
        <v>7.0204199619966997E-9</v>
      </c>
      <c r="I6083" s="87">
        <v>4.2770007516118803E-4</v>
      </c>
      <c r="J6083" s="69" t="str">
        <f>_xlfn.XLOOKUP(SimpleBB[[#This Row],[customer_code]],'Input  - indicative charges'!$B$13:$B$69,'Input  - indicative charges'!$E$13:$E$69)</f>
        <v>Major Industrial</v>
      </c>
      <c r="K6083" s="70">
        <f t="shared" si="95"/>
        <v>3.9538884847497408E-4</v>
      </c>
    </row>
    <row r="6084" spans="1:11" x14ac:dyDescent="0.25">
      <c r="A6084" s="65">
        <v>44531</v>
      </c>
      <c r="B6084" s="66" t="s">
        <v>144</v>
      </c>
      <c r="C6084" s="66" t="s">
        <v>137</v>
      </c>
      <c r="D6084" s="67">
        <v>49198.33</v>
      </c>
      <c r="E6084" s="66">
        <v>1.2383</v>
      </c>
      <c r="F6084" s="67">
        <v>60922.292039</v>
      </c>
      <c r="G6084" s="66" t="s">
        <v>66</v>
      </c>
      <c r="H6084" s="68">
        <v>3.7724043974993402E-10</v>
      </c>
      <c r="I6084" s="87">
        <v>2.2982352239366199E-5</v>
      </c>
      <c r="J6084" s="69" t="str">
        <f>_xlfn.XLOOKUP(SimpleBB[[#This Row],[customer_code]],'Input  - indicative charges'!$B$13:$B$69,'Input  - indicative charges'!$E$13:$E$69)</f>
        <v>Upper South Island distributor</v>
      </c>
      <c r="K6084" s="70">
        <f t="shared" si="95"/>
        <v>2.1246116881659709E-5</v>
      </c>
    </row>
    <row r="6085" spans="1:11" x14ac:dyDescent="0.25">
      <c r="A6085" s="65">
        <v>44531</v>
      </c>
      <c r="B6085" s="66" t="s">
        <v>144</v>
      </c>
      <c r="C6085" s="66" t="s">
        <v>137</v>
      </c>
      <c r="D6085" s="67">
        <v>49198.33</v>
      </c>
      <c r="E6085" s="66">
        <v>1.2383</v>
      </c>
      <c r="F6085" s="67">
        <v>60922.292039</v>
      </c>
      <c r="G6085" s="66" t="s">
        <v>68</v>
      </c>
      <c r="H6085" s="68">
        <v>2.25331590919541E-10</v>
      </c>
      <c r="I6085" s="87">
        <v>1.3727716987612799E-5</v>
      </c>
      <c r="J6085" s="69" t="str">
        <f>_xlfn.XLOOKUP(SimpleBB[[#This Row],[customer_code]],'Input  - indicative charges'!$B$13:$B$69,'Input  - indicative charges'!$E$13:$E$69)</f>
        <v>Major Industrial</v>
      </c>
      <c r="K6085" s="70">
        <f t="shared" si="95"/>
        <v>1.2690636563196737E-5</v>
      </c>
    </row>
    <row r="6086" spans="1:11" x14ac:dyDescent="0.25">
      <c r="A6086" s="65">
        <v>44531</v>
      </c>
      <c r="B6086" s="66" t="s">
        <v>144</v>
      </c>
      <c r="C6086" s="66" t="s">
        <v>137</v>
      </c>
      <c r="D6086" s="67">
        <v>49198.33</v>
      </c>
      <c r="E6086" s="66">
        <v>1.2383</v>
      </c>
      <c r="F6086" s="67">
        <v>60922.292039</v>
      </c>
      <c r="G6086" s="66" t="s">
        <v>70</v>
      </c>
      <c r="H6086" s="68">
        <v>1.1984114018414099E-4</v>
      </c>
      <c r="I6086" s="87">
        <v>7.3009969405850104</v>
      </c>
      <c r="J6086" s="69" t="str">
        <f>_xlfn.XLOOKUP(SimpleBB[[#This Row],[customer_code]],'Input  - indicative charges'!$B$13:$B$69,'Input  - indicative charges'!$E$13:$E$69)</f>
        <v>Lower North Island distributor</v>
      </c>
      <c r="K6086" s="70">
        <f t="shared" si="95"/>
        <v>6.7494324661254463</v>
      </c>
    </row>
    <row r="6087" spans="1:11" x14ac:dyDescent="0.25">
      <c r="A6087" s="65">
        <v>44531</v>
      </c>
      <c r="B6087" s="66" t="s">
        <v>144</v>
      </c>
      <c r="C6087" s="66" t="s">
        <v>137</v>
      </c>
      <c r="D6087" s="67">
        <v>49198.33</v>
      </c>
      <c r="E6087" s="66">
        <v>1.2383</v>
      </c>
      <c r="F6087" s="67">
        <v>60922.292039</v>
      </c>
      <c r="G6087" s="66" t="s">
        <v>72</v>
      </c>
      <c r="H6087" s="68">
        <v>5.7262701771701299E-5</v>
      </c>
      <c r="I6087" s="87">
        <v>3.48857504027775</v>
      </c>
      <c r="J6087" s="69" t="str">
        <f>_xlfn.XLOOKUP(SimpleBB[[#This Row],[customer_code]],'Input  - indicative charges'!$B$13:$B$69,'Input  - indicative charges'!$E$13:$E$69)</f>
        <v>Lower South Island distributor</v>
      </c>
      <c r="K6087" s="70">
        <f t="shared" si="95"/>
        <v>3.2250255450016474</v>
      </c>
    </row>
    <row r="6088" spans="1:11" x14ac:dyDescent="0.25">
      <c r="A6088" s="65">
        <v>44531</v>
      </c>
      <c r="B6088" s="66" t="s">
        <v>144</v>
      </c>
      <c r="C6088" s="66" t="s">
        <v>137</v>
      </c>
      <c r="D6088" s="67">
        <v>49198.33</v>
      </c>
      <c r="E6088" s="66">
        <v>1.2383</v>
      </c>
      <c r="F6088" s="67">
        <v>60922.292039</v>
      </c>
      <c r="G6088" s="66" t="s">
        <v>74</v>
      </c>
      <c r="H6088" s="68">
        <v>4.7520648326507997E-13</v>
      </c>
      <c r="I6088" s="87">
        <v>2.89506681523014E-8</v>
      </c>
      <c r="J6088" s="69" t="str">
        <f>_xlfn.XLOOKUP(SimpleBB[[#This Row],[customer_code]],'Input  - indicative charges'!$B$13:$B$69,'Input  - indicative charges'!$E$13:$E$69)</f>
        <v>Major Industrial</v>
      </c>
      <c r="K6088" s="70">
        <f t="shared" si="95"/>
        <v>2.6763547654289265E-8</v>
      </c>
    </row>
    <row r="6089" spans="1:11" x14ac:dyDescent="0.25">
      <c r="A6089" s="65">
        <v>44531</v>
      </c>
      <c r="B6089" s="66" t="s">
        <v>144</v>
      </c>
      <c r="C6089" s="66" t="s">
        <v>137</v>
      </c>
      <c r="D6089" s="67">
        <v>49198.33</v>
      </c>
      <c r="E6089" s="66">
        <v>1.2383</v>
      </c>
      <c r="F6089" s="67">
        <v>60922.292039</v>
      </c>
      <c r="G6089" s="66" t="s">
        <v>76</v>
      </c>
      <c r="H6089" s="68">
        <v>1.1150891042897899E-8</v>
      </c>
      <c r="I6089" s="87">
        <v>6.7933784061049995E-4</v>
      </c>
      <c r="J6089" s="69" t="str">
        <f>_xlfn.XLOOKUP(SimpleBB[[#This Row],[customer_code]],'Input  - indicative charges'!$B$13:$B$69,'Input  - indicative charges'!$E$13:$E$69)</f>
        <v>Lower North Island distributor</v>
      </c>
      <c r="K6089" s="70">
        <f t="shared" si="95"/>
        <v>6.2801627150341828E-4</v>
      </c>
    </row>
    <row r="6090" spans="1:11" x14ac:dyDescent="0.25">
      <c r="A6090" s="65">
        <v>44531</v>
      </c>
      <c r="B6090" s="66" t="s">
        <v>144</v>
      </c>
      <c r="C6090" s="66" t="s">
        <v>137</v>
      </c>
      <c r="D6090" s="67">
        <v>49198.33</v>
      </c>
      <c r="E6090" s="66">
        <v>1.2383</v>
      </c>
      <c r="F6090" s="67">
        <v>60922.292039</v>
      </c>
      <c r="G6090" s="66" t="s">
        <v>78</v>
      </c>
      <c r="H6090" s="68">
        <v>1.9006456981770402E-5</v>
      </c>
      <c r="I6090" s="87">
        <v>1.1579169228701001</v>
      </c>
      <c r="J6090" s="69" t="str">
        <f>_xlfn.XLOOKUP(SimpleBB[[#This Row],[customer_code]],'Input  - indicative charges'!$B$13:$B$69,'Input  - indicative charges'!$E$13:$E$69)</f>
        <v>North Island generation</v>
      </c>
      <c r="K6090" s="70">
        <f t="shared" si="95"/>
        <v>1.0704403981943471</v>
      </c>
    </row>
    <row r="6091" spans="1:11" x14ac:dyDescent="0.25">
      <c r="A6091" s="65">
        <v>44531</v>
      </c>
      <c r="B6091" s="66" t="s">
        <v>144</v>
      </c>
      <c r="C6091" s="66" t="s">
        <v>137</v>
      </c>
      <c r="D6091" s="67">
        <v>49198.33</v>
      </c>
      <c r="E6091" s="66">
        <v>1.2383</v>
      </c>
      <c r="F6091" s="67">
        <v>60922.292039</v>
      </c>
      <c r="G6091" s="66" t="s">
        <v>80</v>
      </c>
      <c r="H6091" s="68">
        <v>1.5387873381809199E-13</v>
      </c>
      <c r="I6091" s="87">
        <v>9.3746451602573901E-9</v>
      </c>
      <c r="J6091" s="69" t="str">
        <f>_xlfn.XLOOKUP(SimpleBB[[#This Row],[customer_code]],'Input  - indicative charges'!$B$13:$B$69,'Input  - indicative charges'!$E$13:$E$69)</f>
        <v>Major Industrial</v>
      </c>
      <c r="K6091" s="70">
        <f t="shared" si="95"/>
        <v>8.6664239031960298E-9</v>
      </c>
    </row>
    <row r="6092" spans="1:11" x14ac:dyDescent="0.25">
      <c r="A6092" s="65">
        <v>44531</v>
      </c>
      <c r="B6092" s="66" t="s">
        <v>144</v>
      </c>
      <c r="C6092" s="66" t="s">
        <v>137</v>
      </c>
      <c r="D6092" s="67">
        <v>49198.33</v>
      </c>
      <c r="E6092" s="66">
        <v>1.2383</v>
      </c>
      <c r="F6092" s="67">
        <v>60922.292039</v>
      </c>
      <c r="G6092" s="66" t="s">
        <v>82</v>
      </c>
      <c r="H6092" s="68">
        <v>8.1888577595004705E-4</v>
      </c>
      <c r="I6092" s="87">
        <v>49.888398389011797</v>
      </c>
      <c r="J6092" s="69" t="str">
        <f>_xlfn.XLOOKUP(SimpleBB[[#This Row],[customer_code]],'Input  - indicative charges'!$B$13:$B$69,'Input  - indicative charges'!$E$13:$E$69)</f>
        <v>Major Industrial</v>
      </c>
      <c r="K6092" s="70">
        <f t="shared" si="95"/>
        <v>46.119506487947696</v>
      </c>
    </row>
    <row r="6093" spans="1:11" x14ac:dyDescent="0.25">
      <c r="A6093" s="65">
        <v>44531</v>
      </c>
      <c r="B6093" s="66" t="s">
        <v>144</v>
      </c>
      <c r="C6093" s="66" t="s">
        <v>137</v>
      </c>
      <c r="D6093" s="67">
        <v>49198.33</v>
      </c>
      <c r="E6093" s="66">
        <v>1.2383</v>
      </c>
      <c r="F6093" s="67">
        <v>60922.292039</v>
      </c>
      <c r="G6093" s="66" t="s">
        <v>84</v>
      </c>
      <c r="H6093" s="68">
        <v>1.5318153393421E-15</v>
      </c>
      <c r="I6093" s="87">
        <v>9.3321701453219599E-11</v>
      </c>
      <c r="J6093" s="69" t="str">
        <f>_xlfn.XLOOKUP(SimpleBB[[#This Row],[customer_code]],'Input  - indicative charges'!$B$13:$B$69,'Input  - indicative charges'!$E$13:$E$69)</f>
        <v>Major Industrial</v>
      </c>
      <c r="K6093" s="70">
        <f t="shared" si="95"/>
        <v>8.6271577252839776E-11</v>
      </c>
    </row>
    <row r="6094" spans="1:11" x14ac:dyDescent="0.25">
      <c r="A6094" s="65">
        <v>44531</v>
      </c>
      <c r="B6094" s="66" t="s">
        <v>144</v>
      </c>
      <c r="C6094" s="66" t="s">
        <v>137</v>
      </c>
      <c r="D6094" s="67">
        <v>49198.33</v>
      </c>
      <c r="E6094" s="66">
        <v>1.2383</v>
      </c>
      <c r="F6094" s="67">
        <v>60922.292039</v>
      </c>
      <c r="G6094" s="66" t="s">
        <v>86</v>
      </c>
      <c r="H6094" s="68">
        <v>8.5482652822445698E-5</v>
      </c>
      <c r="I6094" s="87">
        <v>5.2077991395174896</v>
      </c>
      <c r="J6094" s="69" t="str">
        <f>_xlfn.XLOOKUP(SimpleBB[[#This Row],[customer_code]],'Input  - indicative charges'!$B$13:$B$69,'Input  - indicative charges'!$E$13:$E$69)</f>
        <v>North Island generation</v>
      </c>
      <c r="K6094" s="70">
        <f t="shared" ref="K6094:K6157" si="96">I6094*$L$9</f>
        <v>4.8143683493316258</v>
      </c>
    </row>
    <row r="6095" spans="1:11" x14ac:dyDescent="0.25">
      <c r="A6095" s="65">
        <v>44531</v>
      </c>
      <c r="B6095" s="66" t="s">
        <v>144</v>
      </c>
      <c r="C6095" s="66" t="s">
        <v>137</v>
      </c>
      <c r="D6095" s="67">
        <v>49198.33</v>
      </c>
      <c r="E6095" s="66">
        <v>1.2383</v>
      </c>
      <c r="F6095" s="67">
        <v>60922.292039</v>
      </c>
      <c r="G6095" s="66" t="s">
        <v>88</v>
      </c>
      <c r="H6095" s="68">
        <v>8.1806529926562403E-3</v>
      </c>
      <c r="I6095" s="87">
        <v>498.38413068832301</v>
      </c>
      <c r="J6095" s="69" t="str">
        <f>_xlfn.XLOOKUP(SimpleBB[[#This Row],[customer_code]],'Input  - indicative charges'!$B$13:$B$69,'Input  - indicative charges'!$E$13:$E$69)</f>
        <v>North Island generation</v>
      </c>
      <c r="K6095" s="70">
        <f t="shared" si="96"/>
        <v>460.73297381767446</v>
      </c>
    </row>
    <row r="6096" spans="1:11" x14ac:dyDescent="0.25">
      <c r="A6096" s="65">
        <v>44531</v>
      </c>
      <c r="B6096" s="66" t="s">
        <v>144</v>
      </c>
      <c r="C6096" s="66" t="s">
        <v>137</v>
      </c>
      <c r="D6096" s="67">
        <v>49198.33</v>
      </c>
      <c r="E6096" s="66">
        <v>1.2383</v>
      </c>
      <c r="F6096" s="67">
        <v>60922.292039</v>
      </c>
      <c r="G6096" s="66" t="s">
        <v>90</v>
      </c>
      <c r="H6096" s="68">
        <v>7.8226592602501099E-11</v>
      </c>
      <c r="I6096" s="87">
        <v>4.7657433197454501E-6</v>
      </c>
      <c r="J6096" s="69" t="str">
        <f>_xlfn.XLOOKUP(SimpleBB[[#This Row],[customer_code]],'Input  - indicative charges'!$B$13:$B$69,'Input  - indicative charges'!$E$13:$E$69)</f>
        <v>Upper South Island distributor</v>
      </c>
      <c r="K6096" s="70">
        <f t="shared" si="96"/>
        <v>4.4057082819340316E-6</v>
      </c>
    </row>
    <row r="6097" spans="1:11" x14ac:dyDescent="0.25">
      <c r="A6097" s="65">
        <v>44531</v>
      </c>
      <c r="B6097" s="66" t="s">
        <v>144</v>
      </c>
      <c r="C6097" s="66" t="s">
        <v>137</v>
      </c>
      <c r="D6097" s="67">
        <v>49198.33</v>
      </c>
      <c r="E6097" s="66">
        <v>1.2383</v>
      </c>
      <c r="F6097" s="67">
        <v>60922.292039</v>
      </c>
      <c r="G6097" s="66" t="s">
        <v>92</v>
      </c>
      <c r="H6097" s="68">
        <v>6.6346077516604902E-5</v>
      </c>
      <c r="I6097" s="87">
        <v>4.0419551101087299</v>
      </c>
      <c r="J6097" s="69" t="str">
        <f>_xlfn.XLOOKUP(SimpleBB[[#This Row],[customer_code]],'Input  - indicative charges'!$B$13:$B$69,'Input  - indicative charges'!$E$13:$E$69)</f>
        <v>North Island generation</v>
      </c>
      <c r="K6097" s="70">
        <f t="shared" si="96"/>
        <v>3.7365997094368821</v>
      </c>
    </row>
    <row r="6098" spans="1:11" x14ac:dyDescent="0.25">
      <c r="A6098" s="65">
        <v>44531</v>
      </c>
      <c r="B6098" s="66" t="s">
        <v>144</v>
      </c>
      <c r="C6098" s="66" t="s">
        <v>137</v>
      </c>
      <c r="D6098" s="67">
        <v>49198.33</v>
      </c>
      <c r="E6098" s="66">
        <v>1.2383</v>
      </c>
      <c r="F6098" s="67">
        <v>60922.292039</v>
      </c>
      <c r="G6098" s="66" t="s">
        <v>94</v>
      </c>
      <c r="H6098" s="68">
        <v>3.5139480809344003E-4</v>
      </c>
      <c r="I6098" s="87">
        <v>21.407777119656899</v>
      </c>
      <c r="J6098" s="69" t="str">
        <f>_xlfn.XLOOKUP(SimpleBB[[#This Row],[customer_code]],'Input  - indicative charges'!$B$13:$B$69,'Input  - indicative charges'!$E$13:$E$69)</f>
        <v>North Island generation</v>
      </c>
      <c r="K6098" s="70">
        <f t="shared" si="96"/>
        <v>19.790495338491695</v>
      </c>
    </row>
    <row r="6099" spans="1:11" x14ac:dyDescent="0.25">
      <c r="A6099" s="65">
        <v>44531</v>
      </c>
      <c r="B6099" s="66" t="s">
        <v>144</v>
      </c>
      <c r="C6099" s="66" t="s">
        <v>137</v>
      </c>
      <c r="D6099" s="67">
        <v>49198.33</v>
      </c>
      <c r="E6099" s="66">
        <v>1.2383</v>
      </c>
      <c r="F6099" s="67">
        <v>60922.292039</v>
      </c>
      <c r="G6099" s="66" t="s">
        <v>96</v>
      </c>
      <c r="H6099" s="68">
        <v>7.5302060562983497E-2</v>
      </c>
      <c r="I6099" s="87">
        <v>4587.5741247565402</v>
      </c>
      <c r="J6099" s="69" t="str">
        <f>_xlfn.XLOOKUP(SimpleBB[[#This Row],[customer_code]],'Input  - indicative charges'!$B$13:$B$69,'Input  - indicative charges'!$E$13:$E$69)</f>
        <v>Upper North Island distributor</v>
      </c>
      <c r="K6099" s="70">
        <f t="shared" si="96"/>
        <v>4240.9991389350989</v>
      </c>
    </row>
    <row r="6100" spans="1:11" x14ac:dyDescent="0.25">
      <c r="A6100" s="65">
        <v>44531</v>
      </c>
      <c r="B6100" s="66" t="s">
        <v>144</v>
      </c>
      <c r="C6100" s="66" t="s">
        <v>137</v>
      </c>
      <c r="D6100" s="67">
        <v>49198.33</v>
      </c>
      <c r="E6100" s="66">
        <v>1.2383</v>
      </c>
      <c r="F6100" s="67">
        <v>60922.292039</v>
      </c>
      <c r="G6100" s="66" t="s">
        <v>98</v>
      </c>
      <c r="H6100" s="68">
        <v>6.1646222343374099E-6</v>
      </c>
      <c r="I6100" s="87">
        <v>0.37556291607041598</v>
      </c>
      <c r="J6100" s="69" t="str">
        <f>_xlfn.XLOOKUP(SimpleBB[[#This Row],[customer_code]],'Input  - indicative charges'!$B$13:$B$69,'Input  - indicative charges'!$E$13:$E$69)</f>
        <v>Major Industrial</v>
      </c>
      <c r="K6100" s="70">
        <f t="shared" si="96"/>
        <v>0.34719046719601854</v>
      </c>
    </row>
    <row r="6101" spans="1:11" x14ac:dyDescent="0.25">
      <c r="A6101" s="65">
        <v>44531</v>
      </c>
      <c r="B6101" s="66" t="s">
        <v>144</v>
      </c>
      <c r="C6101" s="66" t="s">
        <v>137</v>
      </c>
      <c r="D6101" s="67">
        <v>49198.33</v>
      </c>
      <c r="E6101" s="66">
        <v>1.2383</v>
      </c>
      <c r="F6101" s="67">
        <v>60922.292039</v>
      </c>
      <c r="G6101" s="66" t="s">
        <v>100</v>
      </c>
      <c r="H6101" s="68">
        <v>3.1575120709586001E-4</v>
      </c>
      <c r="I6101" s="87">
        <v>19.2362872503607</v>
      </c>
      <c r="J6101" s="69" t="str">
        <f>_xlfn.XLOOKUP(SimpleBB[[#This Row],[customer_code]],'Input  - indicative charges'!$B$13:$B$69,'Input  - indicative charges'!$E$13:$E$69)</f>
        <v>North Island generation</v>
      </c>
      <c r="K6101" s="70">
        <f t="shared" si="96"/>
        <v>17.783053842082044</v>
      </c>
    </row>
    <row r="6102" spans="1:11" x14ac:dyDescent="0.25">
      <c r="A6102" s="65">
        <v>44531</v>
      </c>
      <c r="B6102" s="66" t="s">
        <v>144</v>
      </c>
      <c r="C6102" s="66" t="s">
        <v>137</v>
      </c>
      <c r="D6102" s="67">
        <v>49198.33</v>
      </c>
      <c r="E6102" s="66">
        <v>1.2383</v>
      </c>
      <c r="F6102" s="67">
        <v>60922.292039</v>
      </c>
      <c r="G6102" s="66" t="s">
        <v>102</v>
      </c>
      <c r="H6102" s="68">
        <v>1.9726585084009199E-3</v>
      </c>
      <c r="I6102" s="87">
        <v>120.178877742019</v>
      </c>
      <c r="J6102" s="69" t="str">
        <f>_xlfn.XLOOKUP(SimpleBB[[#This Row],[customer_code]],'Input  - indicative charges'!$B$13:$B$69,'Input  - indicative charges'!$E$13:$E$69)</f>
        <v>Lower North Island distributor</v>
      </c>
      <c r="K6102" s="70">
        <f t="shared" si="96"/>
        <v>111.09978894327674</v>
      </c>
    </row>
    <row r="6103" spans="1:11" x14ac:dyDescent="0.25">
      <c r="A6103" s="65">
        <v>44531</v>
      </c>
      <c r="B6103" s="66" t="s">
        <v>144</v>
      </c>
      <c r="C6103" s="66" t="s">
        <v>137</v>
      </c>
      <c r="D6103" s="67">
        <v>49198.33</v>
      </c>
      <c r="E6103" s="66">
        <v>1.2383</v>
      </c>
      <c r="F6103" s="67">
        <v>60922.292039</v>
      </c>
      <c r="G6103" s="66" t="s">
        <v>104</v>
      </c>
      <c r="H6103" s="68">
        <v>4.13073344727181E-3</v>
      </c>
      <c r="I6103" s="87">
        <v>251.65374940995801</v>
      </c>
      <c r="J6103" s="69" t="str">
        <f>_xlfn.XLOOKUP(SimpleBB[[#This Row],[customer_code]],'Input  - indicative charges'!$B$13:$B$69,'Input  - indicative charges'!$E$13:$E$69)</f>
        <v>Lower North Island distributor</v>
      </c>
      <c r="K6103" s="70">
        <f t="shared" si="96"/>
        <v>232.64219945744424</v>
      </c>
    </row>
    <row r="6104" spans="1:11" x14ac:dyDescent="0.25">
      <c r="A6104" s="65">
        <v>44531</v>
      </c>
      <c r="B6104" s="66" t="s">
        <v>144</v>
      </c>
      <c r="C6104" s="66" t="s">
        <v>137</v>
      </c>
      <c r="D6104" s="67">
        <v>49198.33</v>
      </c>
      <c r="E6104" s="66">
        <v>1.2383</v>
      </c>
      <c r="F6104" s="67">
        <v>60922.292039</v>
      </c>
      <c r="G6104" s="66" t="s">
        <v>106</v>
      </c>
      <c r="H6104" s="68">
        <v>1.4300325938410999E-3</v>
      </c>
      <c r="I6104" s="87">
        <v>87.120863307276096</v>
      </c>
      <c r="J6104" s="69" t="str">
        <f>_xlfn.XLOOKUP(SimpleBB[[#This Row],[customer_code]],'Input  - indicative charges'!$B$13:$B$69,'Input  - indicative charges'!$E$13:$E$69)</f>
        <v>Upper North Island distributor</v>
      </c>
      <c r="K6104" s="70">
        <f t="shared" si="96"/>
        <v>80.539190478812912</v>
      </c>
    </row>
    <row r="6105" spans="1:11" x14ac:dyDescent="0.25">
      <c r="A6105" s="65">
        <v>44531</v>
      </c>
      <c r="B6105" s="66" t="s">
        <v>144</v>
      </c>
      <c r="C6105" s="66" t="s">
        <v>137</v>
      </c>
      <c r="D6105" s="67">
        <v>49198.33</v>
      </c>
      <c r="E6105" s="66">
        <v>1.2383</v>
      </c>
      <c r="F6105" s="67">
        <v>60922.292039</v>
      </c>
      <c r="G6105" s="66" t="s">
        <v>108</v>
      </c>
      <c r="H6105" s="68">
        <v>5.2412816518957396E-6</v>
      </c>
      <c r="I6105" s="87">
        <v>0.319310891455444</v>
      </c>
      <c r="J6105" s="69" t="str">
        <f>_xlfn.XLOOKUP(SimpleBB[[#This Row],[customer_code]],'Input  - indicative charges'!$B$13:$B$69,'Input  - indicative charges'!$E$13:$E$69)</f>
        <v>Lower North Island distributor</v>
      </c>
      <c r="K6105" s="70">
        <f t="shared" si="96"/>
        <v>0.29518808391722789</v>
      </c>
    </row>
    <row r="6106" spans="1:11" x14ac:dyDescent="0.25">
      <c r="A6106" s="65">
        <v>44531</v>
      </c>
      <c r="B6106" s="66" t="s">
        <v>144</v>
      </c>
      <c r="C6106" s="66" t="s">
        <v>137</v>
      </c>
      <c r="D6106" s="67">
        <v>49198.33</v>
      </c>
      <c r="E6106" s="66">
        <v>1.2383</v>
      </c>
      <c r="F6106" s="67">
        <v>60922.292039</v>
      </c>
      <c r="G6106" s="66" t="s">
        <v>110</v>
      </c>
      <c r="H6106" s="68">
        <v>4.0926844888545402E-11</v>
      </c>
      <c r="I6106" s="87">
        <v>2.4933571965348101E-6</v>
      </c>
      <c r="J6106" s="69" t="str">
        <f>_xlfn.XLOOKUP(SimpleBB[[#This Row],[customer_code]],'Input  - indicative charges'!$B$13:$B$69,'Input  - indicative charges'!$E$13:$E$69)</f>
        <v>Lower South Island distributor</v>
      </c>
      <c r="K6106" s="70">
        <f t="shared" si="96"/>
        <v>2.3049928864360172E-6</v>
      </c>
    </row>
    <row r="6107" spans="1:11" x14ac:dyDescent="0.25">
      <c r="A6107" s="65">
        <v>44531</v>
      </c>
      <c r="B6107" s="66" t="s">
        <v>144</v>
      </c>
      <c r="C6107" s="66" t="s">
        <v>137</v>
      </c>
      <c r="D6107" s="67">
        <v>49198.33</v>
      </c>
      <c r="E6107" s="66">
        <v>1.2383</v>
      </c>
      <c r="F6107" s="67">
        <v>60922.292039</v>
      </c>
      <c r="G6107" s="66" t="s">
        <v>112</v>
      </c>
      <c r="H6107" s="68">
        <v>6.7579307330638497E-3</v>
      </c>
      <c r="I6107" s="87">
        <v>411.70862969904903</v>
      </c>
      <c r="J6107" s="69" t="str">
        <f>_xlfn.XLOOKUP(SimpleBB[[#This Row],[customer_code]],'Input  - indicative charges'!$B$13:$B$69,'Input  - indicative charges'!$E$13:$E$69)</f>
        <v>North Island generation</v>
      </c>
      <c r="K6107" s="70">
        <f t="shared" si="96"/>
        <v>380.60550011025242</v>
      </c>
    </row>
    <row r="6108" spans="1:11" x14ac:dyDescent="0.25">
      <c r="A6108" s="65">
        <v>44531</v>
      </c>
      <c r="B6108" s="66" t="s">
        <v>144</v>
      </c>
      <c r="C6108" s="66" t="s">
        <v>137</v>
      </c>
      <c r="D6108" s="67">
        <v>49198.33</v>
      </c>
      <c r="E6108" s="66">
        <v>1.2383</v>
      </c>
      <c r="F6108" s="67">
        <v>60922.292039</v>
      </c>
      <c r="G6108" s="66" t="s">
        <v>114</v>
      </c>
      <c r="H6108" s="68">
        <v>1.62630370127469E-3</v>
      </c>
      <c r="I6108" s="87">
        <v>99.078149033163598</v>
      </c>
      <c r="J6108" s="69" t="str">
        <f>_xlfn.XLOOKUP(SimpleBB[[#This Row],[customer_code]],'Input  - indicative charges'!$B$13:$B$69,'Input  - indicative charges'!$E$13:$E$69)</f>
        <v>Lower North Island distributor</v>
      </c>
      <c r="K6108" s="70">
        <f t="shared" si="96"/>
        <v>91.593145595054438</v>
      </c>
    </row>
    <row r="6109" spans="1:11" x14ac:dyDescent="0.25">
      <c r="A6109" s="65">
        <v>44531</v>
      </c>
      <c r="B6109" s="66" t="s">
        <v>144</v>
      </c>
      <c r="C6109" s="66" t="s">
        <v>137</v>
      </c>
      <c r="D6109" s="67">
        <v>49198.33</v>
      </c>
      <c r="E6109" s="66">
        <v>1.2383</v>
      </c>
      <c r="F6109" s="67">
        <v>60922.292039</v>
      </c>
      <c r="G6109" s="66" t="s">
        <v>116</v>
      </c>
      <c r="H6109" s="68">
        <v>8.8622234038926406E-11</v>
      </c>
      <c r="I6109" s="87">
        <v>5.3990696232680801E-6</v>
      </c>
      <c r="J6109" s="69" t="str">
        <f>_xlfn.XLOOKUP(SimpleBB[[#This Row],[customer_code]],'Input  - indicative charges'!$B$13:$B$69,'Input  - indicative charges'!$E$13:$E$69)</f>
        <v>Major Industrial</v>
      </c>
      <c r="K6109" s="70">
        <f t="shared" si="96"/>
        <v>4.9911890251028333E-6</v>
      </c>
    </row>
    <row r="6110" spans="1:11" x14ac:dyDescent="0.25">
      <c r="A6110" s="65">
        <v>44531</v>
      </c>
      <c r="B6110" s="66" t="s">
        <v>144</v>
      </c>
      <c r="C6110" s="66" t="s">
        <v>137</v>
      </c>
      <c r="D6110" s="67">
        <v>49198.33</v>
      </c>
      <c r="E6110" s="66">
        <v>1.2383</v>
      </c>
      <c r="F6110" s="67">
        <v>60922.292039</v>
      </c>
      <c r="G6110" s="66" t="s">
        <v>118</v>
      </c>
      <c r="H6110" s="68">
        <v>1.4439348945225701E-11</v>
      </c>
      <c r="I6110" s="87">
        <v>8.7967823329406903E-7</v>
      </c>
      <c r="J6110" s="69" t="str">
        <f>_xlfn.XLOOKUP(SimpleBB[[#This Row],[customer_code]],'Input  - indicative charges'!$B$13:$B$69,'Input  - indicative charges'!$E$13:$E$69)</f>
        <v>Upper South Island distributor</v>
      </c>
      <c r="K6110" s="70">
        <f t="shared" si="96"/>
        <v>8.132216566937941E-7</v>
      </c>
    </row>
    <row r="6111" spans="1:11" x14ac:dyDescent="0.25">
      <c r="A6111" s="65">
        <v>44531</v>
      </c>
      <c r="B6111" s="66" t="s">
        <v>144</v>
      </c>
      <c r="C6111" s="66" t="s">
        <v>137</v>
      </c>
      <c r="D6111" s="67">
        <v>49198.33</v>
      </c>
      <c r="E6111" s="66">
        <v>1.2383</v>
      </c>
      <c r="F6111" s="67">
        <v>60922.292039</v>
      </c>
      <c r="G6111" s="66" t="s">
        <v>120</v>
      </c>
      <c r="H6111" s="68">
        <v>5.4570391623105799E-6</v>
      </c>
      <c r="I6111" s="87">
        <v>0.33245533351454498</v>
      </c>
      <c r="J6111" s="69" t="str">
        <f>_xlfn.XLOOKUP(SimpleBB[[#This Row],[customer_code]],'Input  - indicative charges'!$B$13:$B$69,'Input  - indicative charges'!$E$13:$E$69)</f>
        <v>Lower North Island distributor</v>
      </c>
      <c r="K6111" s="70">
        <f t="shared" si="96"/>
        <v>0.30733950990805869</v>
      </c>
    </row>
    <row r="6112" spans="1:11" x14ac:dyDescent="0.25">
      <c r="A6112" s="65">
        <v>44531</v>
      </c>
      <c r="B6112" s="66" t="s">
        <v>144</v>
      </c>
      <c r="C6112" s="66" t="s">
        <v>137</v>
      </c>
      <c r="D6112" s="67">
        <v>49198.33</v>
      </c>
      <c r="E6112" s="66">
        <v>1.2383</v>
      </c>
      <c r="F6112" s="67">
        <v>60922.292039</v>
      </c>
      <c r="G6112" s="66" t="s">
        <v>241</v>
      </c>
      <c r="H6112" s="68">
        <v>7.4413126632085196E-4</v>
      </c>
      <c r="I6112" s="87">
        <v>45.3341823221498</v>
      </c>
      <c r="J6112" s="69" t="str">
        <f>_xlfn.XLOOKUP(SimpleBB[[#This Row],[customer_code]],'Input  - indicative charges'!$B$13:$B$69,'Input  - indicative charges'!$E$13:$E$69)</f>
        <v>North Island generation</v>
      </c>
      <c r="K6112" s="70">
        <f t="shared" si="96"/>
        <v>41.909345323715577</v>
      </c>
    </row>
    <row r="6113" spans="1:11" x14ac:dyDescent="0.25">
      <c r="A6113" s="65">
        <v>44562</v>
      </c>
      <c r="B6113" s="66" t="s">
        <v>144</v>
      </c>
      <c r="C6113" s="66" t="s">
        <v>137</v>
      </c>
      <c r="D6113" s="67">
        <v>71689.399999999994</v>
      </c>
      <c r="E6113" s="66">
        <v>0.48491085561195202</v>
      </c>
      <c r="F6113" s="67">
        <v>34762.9682923074</v>
      </c>
      <c r="G6113" s="66" t="s">
        <v>8</v>
      </c>
      <c r="H6113" s="68">
        <v>1.10186246651021E-10</v>
      </c>
      <c r="I6113" s="87">
        <v>3.83040099857783E-6</v>
      </c>
      <c r="J6113" s="69" t="str">
        <f>_xlfn.XLOOKUP(SimpleBB[[#This Row],[customer_code]],'Input  - indicative charges'!$B$13:$B$69,'Input  - indicative charges'!$E$13:$E$69)</f>
        <v>Lower South Island distributor</v>
      </c>
      <c r="K6113" s="70">
        <f t="shared" si="96"/>
        <v>3.5410277621632586E-6</v>
      </c>
    </row>
    <row r="6114" spans="1:11" x14ac:dyDescent="0.25">
      <c r="A6114" s="65">
        <v>44562</v>
      </c>
      <c r="B6114" s="66" t="s">
        <v>144</v>
      </c>
      <c r="C6114" s="66" t="s">
        <v>137</v>
      </c>
      <c r="D6114" s="67">
        <v>71689.399999999994</v>
      </c>
      <c r="E6114" s="66">
        <v>0.48491085561195202</v>
      </c>
      <c r="F6114" s="67">
        <v>34762.9682923074</v>
      </c>
      <c r="G6114" s="66" t="s">
        <v>10</v>
      </c>
      <c r="H6114" s="68">
        <v>5.0565931054558403E-12</v>
      </c>
      <c r="I6114" s="87">
        <v>1.7578218579206201E-7</v>
      </c>
      <c r="J6114" s="69" t="str">
        <f>_xlfn.XLOOKUP(SimpleBB[[#This Row],[customer_code]],'Input  - indicative charges'!$B$13:$B$69,'Input  - indicative charges'!$E$13:$E$69)</f>
        <v>Upper South Island distributor</v>
      </c>
      <c r="K6114" s="70">
        <f t="shared" si="96"/>
        <v>1.6250246389726234E-7</v>
      </c>
    </row>
    <row r="6115" spans="1:11" x14ac:dyDescent="0.25">
      <c r="A6115" s="65">
        <v>44562</v>
      </c>
      <c r="B6115" s="66" t="s">
        <v>144</v>
      </c>
      <c r="C6115" s="66" t="s">
        <v>137</v>
      </c>
      <c r="D6115" s="67">
        <v>71689.399999999994</v>
      </c>
      <c r="E6115" s="66">
        <v>0.48491085561195202</v>
      </c>
      <c r="F6115" s="67">
        <v>34762.9682923074</v>
      </c>
      <c r="G6115" s="66" t="s">
        <v>12</v>
      </c>
      <c r="H6115" s="68">
        <v>1.5943649639840001E-8</v>
      </c>
      <c r="I6115" s="87">
        <v>5.54248586893418E-4</v>
      </c>
      <c r="J6115" s="69" t="str">
        <f>_xlfn.XLOOKUP(SimpleBB[[#This Row],[customer_code]],'Input  - indicative charges'!$B$13:$B$69,'Input  - indicative charges'!$E$13:$E$69)</f>
        <v>Lower North Island distributor</v>
      </c>
      <c r="K6115" s="70">
        <f t="shared" si="96"/>
        <v>5.1237706810802199E-4</v>
      </c>
    </row>
    <row r="6116" spans="1:11" x14ac:dyDescent="0.25">
      <c r="A6116" s="65">
        <v>44562</v>
      </c>
      <c r="B6116" s="66" t="s">
        <v>144</v>
      </c>
      <c r="C6116" s="66" t="s">
        <v>137</v>
      </c>
      <c r="D6116" s="67">
        <v>71689.399999999994</v>
      </c>
      <c r="E6116" s="66">
        <v>0.48491085561195202</v>
      </c>
      <c r="F6116" s="67">
        <v>34762.9682923074</v>
      </c>
      <c r="G6116" s="66" t="s">
        <v>14</v>
      </c>
      <c r="H6116" s="68">
        <v>5.3735540138227303E-6</v>
      </c>
      <c r="I6116" s="87">
        <v>0.186800687799521</v>
      </c>
      <c r="J6116" s="69" t="str">
        <f>_xlfn.XLOOKUP(SimpleBB[[#This Row],[customer_code]],'Input  - indicative charges'!$B$13:$B$69,'Input  - indicative charges'!$E$13:$E$69)</f>
        <v>Upper North Island distributor</v>
      </c>
      <c r="K6116" s="70">
        <f t="shared" si="96"/>
        <v>0.17268855708185327</v>
      </c>
    </row>
    <row r="6117" spans="1:11" x14ac:dyDescent="0.25">
      <c r="A6117" s="65">
        <v>44562</v>
      </c>
      <c r="B6117" s="66" t="s">
        <v>144</v>
      </c>
      <c r="C6117" s="66" t="s">
        <v>137</v>
      </c>
      <c r="D6117" s="67">
        <v>71689.399999999994</v>
      </c>
      <c r="E6117" s="66">
        <v>0.48491085561195202</v>
      </c>
      <c r="F6117" s="67">
        <v>34762.9682923074</v>
      </c>
      <c r="G6117" s="66" t="s">
        <v>16</v>
      </c>
      <c r="H6117" s="68">
        <v>9.0114079862150004E-2</v>
      </c>
      <c r="I6117" s="87">
        <v>3132.6329009383799</v>
      </c>
      <c r="J6117" s="69" t="str">
        <f>_xlfn.XLOOKUP(SimpleBB[[#This Row],[customer_code]],'Input  - indicative charges'!$B$13:$B$69,'Input  - indicative charges'!$E$13:$E$69)</f>
        <v>South Island generation</v>
      </c>
      <c r="K6117" s="70">
        <f t="shared" si="96"/>
        <v>2895.9735743091637</v>
      </c>
    </row>
    <row r="6118" spans="1:11" x14ac:dyDescent="0.25">
      <c r="A6118" s="65">
        <v>44562</v>
      </c>
      <c r="B6118" s="66" t="s">
        <v>144</v>
      </c>
      <c r="C6118" s="66" t="s">
        <v>137</v>
      </c>
      <c r="D6118" s="67">
        <v>71689.399999999994</v>
      </c>
      <c r="E6118" s="66">
        <v>0.48491085561195202</v>
      </c>
      <c r="F6118" s="67">
        <v>34762.9682923074</v>
      </c>
      <c r="G6118" s="66" t="s">
        <v>19</v>
      </c>
      <c r="H6118" s="68">
        <v>8.6773299430510095E-5</v>
      </c>
      <c r="I6118" s="87">
        <v>3.0164974567217202</v>
      </c>
      <c r="J6118" s="69" t="str">
        <f>_xlfn.XLOOKUP(SimpleBB[[#This Row],[customer_code]],'Input  - indicative charges'!$B$13:$B$69,'Input  - indicative charges'!$E$13:$E$69)</f>
        <v>Lower South Island distributor</v>
      </c>
      <c r="K6118" s="70">
        <f t="shared" si="96"/>
        <v>2.7886117518015356</v>
      </c>
    </row>
    <row r="6119" spans="1:11" x14ac:dyDescent="0.25">
      <c r="A6119" s="65">
        <v>44562</v>
      </c>
      <c r="B6119" s="66" t="s">
        <v>144</v>
      </c>
      <c r="C6119" s="66" t="s">
        <v>137</v>
      </c>
      <c r="D6119" s="67">
        <v>71689.399999999994</v>
      </c>
      <c r="E6119" s="66">
        <v>0.48491085561195202</v>
      </c>
      <c r="F6119" s="67">
        <v>34762.9682923074</v>
      </c>
      <c r="G6119" s="66" t="s">
        <v>21</v>
      </c>
      <c r="H6119" s="68">
        <v>6.0907947959999799E-11</v>
      </c>
      <c r="I6119" s="87">
        <v>2.1173410636829801E-6</v>
      </c>
      <c r="J6119" s="69" t="str">
        <f>_xlfn.XLOOKUP(SimpleBB[[#This Row],[customer_code]],'Input  - indicative charges'!$B$13:$B$69,'Input  - indicative charges'!$E$13:$E$69)</f>
        <v>Upper South Island distributor</v>
      </c>
      <c r="K6119" s="70">
        <f t="shared" si="96"/>
        <v>1.957383441382103E-6</v>
      </c>
    </row>
    <row r="6120" spans="1:11" x14ac:dyDescent="0.25">
      <c r="A6120" s="65">
        <v>44562</v>
      </c>
      <c r="B6120" s="66" t="s">
        <v>144</v>
      </c>
      <c r="C6120" s="66" t="s">
        <v>137</v>
      </c>
      <c r="D6120" s="67">
        <v>71689.399999999994</v>
      </c>
      <c r="E6120" s="66">
        <v>0.48491085561195202</v>
      </c>
      <c r="F6120" s="67">
        <v>34762.9682923074</v>
      </c>
      <c r="G6120" s="66" t="s">
        <v>23</v>
      </c>
      <c r="H6120" s="68">
        <v>1.09142571552705E-10</v>
      </c>
      <c r="I6120" s="87">
        <v>3.7941197542275898E-6</v>
      </c>
      <c r="J6120" s="69" t="str">
        <f>_xlfn.XLOOKUP(SimpleBB[[#This Row],[customer_code]],'Input  - indicative charges'!$B$13:$B$69,'Input  - indicative charges'!$E$13:$E$69)</f>
        <v>Lower North Island distributor</v>
      </c>
      <c r="K6120" s="70">
        <f t="shared" si="96"/>
        <v>3.5074874373936771E-6</v>
      </c>
    </row>
    <row r="6121" spans="1:11" x14ac:dyDescent="0.25">
      <c r="A6121" s="65">
        <v>44562</v>
      </c>
      <c r="B6121" s="66" t="s">
        <v>144</v>
      </c>
      <c r="C6121" s="66" t="s">
        <v>137</v>
      </c>
      <c r="D6121" s="67">
        <v>71689.399999999994</v>
      </c>
      <c r="E6121" s="66">
        <v>0.48491085561195202</v>
      </c>
      <c r="F6121" s="67">
        <v>34762.9682923074</v>
      </c>
      <c r="G6121" s="66" t="s">
        <v>25</v>
      </c>
      <c r="H6121" s="68">
        <v>0.11316225676672501</v>
      </c>
      <c r="I6121" s="87">
        <v>3933.8559438676202</v>
      </c>
      <c r="J6121" s="69" t="str">
        <f>_xlfn.XLOOKUP(SimpleBB[[#This Row],[customer_code]],'Input  - indicative charges'!$B$13:$B$69,'Input  - indicative charges'!$E$13:$E$69)</f>
        <v>North Island generation</v>
      </c>
      <c r="K6121" s="70">
        <f t="shared" si="96"/>
        <v>3636.6670525509344</v>
      </c>
    </row>
    <row r="6122" spans="1:11" x14ac:dyDescent="0.25">
      <c r="A6122" s="65">
        <v>44562</v>
      </c>
      <c r="B6122" s="66" t="s">
        <v>144</v>
      </c>
      <c r="C6122" s="66" t="s">
        <v>137</v>
      </c>
      <c r="D6122" s="67">
        <v>71689.399999999994</v>
      </c>
      <c r="E6122" s="66">
        <v>0.48491085561195202</v>
      </c>
      <c r="F6122" s="67">
        <v>34762.9682923074</v>
      </c>
      <c r="G6122" s="66" t="s">
        <v>27</v>
      </c>
      <c r="H6122" s="68">
        <v>1.3560894026945E-5</v>
      </c>
      <c r="I6122" s="87">
        <v>0.47141692907403199</v>
      </c>
      <c r="J6122" s="69" t="str">
        <f>_xlfn.XLOOKUP(SimpleBB[[#This Row],[customer_code]],'Input  - indicative charges'!$B$13:$B$69,'Input  - indicative charges'!$E$13:$E$69)</f>
        <v>Lower North Island distributor</v>
      </c>
      <c r="K6122" s="70">
        <f t="shared" si="96"/>
        <v>0.4358030488256141</v>
      </c>
    </row>
    <row r="6123" spans="1:11" x14ac:dyDescent="0.25">
      <c r="A6123" s="65">
        <v>44562</v>
      </c>
      <c r="B6123" s="66" t="s">
        <v>144</v>
      </c>
      <c r="C6123" s="66" t="s">
        <v>137</v>
      </c>
      <c r="D6123" s="67">
        <v>71689.399999999994</v>
      </c>
      <c r="E6123" s="66">
        <v>0.48491085561195202</v>
      </c>
      <c r="F6123" s="67">
        <v>34762.9682923074</v>
      </c>
      <c r="G6123" s="66" t="s">
        <v>29</v>
      </c>
      <c r="H6123" s="68">
        <v>4.0340370603448398E-5</v>
      </c>
      <c r="I6123" s="87">
        <v>1.40235102418761</v>
      </c>
      <c r="J6123" s="69" t="str">
        <f>_xlfn.XLOOKUP(SimpleBB[[#This Row],[customer_code]],'Input  - indicative charges'!$B$13:$B$69,'Input  - indicative charges'!$E$13:$E$69)</f>
        <v>Lower North Island distributor</v>
      </c>
      <c r="K6123" s="70">
        <f t="shared" si="96"/>
        <v>1.2964083684162884</v>
      </c>
    </row>
    <row r="6124" spans="1:11" x14ac:dyDescent="0.25">
      <c r="A6124" s="65">
        <v>44562</v>
      </c>
      <c r="B6124" s="66" t="s">
        <v>144</v>
      </c>
      <c r="C6124" s="66" t="s">
        <v>137</v>
      </c>
      <c r="D6124" s="67">
        <v>71689.399999999994</v>
      </c>
      <c r="E6124" s="66">
        <v>0.48491085561195202</v>
      </c>
      <c r="F6124" s="67">
        <v>34762.9682923074</v>
      </c>
      <c r="G6124" s="66" t="s">
        <v>31</v>
      </c>
      <c r="H6124" s="68">
        <v>8.3937259749785597E-5</v>
      </c>
      <c r="I6124" s="87">
        <v>2.9179082992249699</v>
      </c>
      <c r="J6124" s="69" t="str">
        <f>_xlfn.XLOOKUP(SimpleBB[[#This Row],[customer_code]],'Input  - indicative charges'!$B$13:$B$69,'Input  - indicative charges'!$E$13:$E$69)</f>
        <v>Major Industrial</v>
      </c>
      <c r="K6124" s="70">
        <f t="shared" si="96"/>
        <v>2.6974706561632731</v>
      </c>
    </row>
    <row r="6125" spans="1:11" x14ac:dyDescent="0.25">
      <c r="A6125" s="65">
        <v>44562</v>
      </c>
      <c r="B6125" s="66" t="s">
        <v>144</v>
      </c>
      <c r="C6125" s="66" t="s">
        <v>137</v>
      </c>
      <c r="D6125" s="67">
        <v>71689.399999999994</v>
      </c>
      <c r="E6125" s="66">
        <v>0.48491085561195202</v>
      </c>
      <c r="F6125" s="67">
        <v>34762.9682923074</v>
      </c>
      <c r="G6125" s="66" t="s">
        <v>34</v>
      </c>
      <c r="H6125" s="68">
        <v>8.5346705146300796E-9</v>
      </c>
      <c r="I6125" s="87">
        <v>2.9669048048537702E-4</v>
      </c>
      <c r="J6125" s="69" t="str">
        <f>_xlfn.XLOOKUP(SimpleBB[[#This Row],[customer_code]],'Input  - indicative charges'!$B$13:$B$69,'Input  - indicative charges'!$E$13:$E$69)</f>
        <v>Major Industrial</v>
      </c>
      <c r="K6125" s="70">
        <f t="shared" si="96"/>
        <v>2.7427656492318804E-4</v>
      </c>
    </row>
    <row r="6126" spans="1:11" x14ac:dyDescent="0.25">
      <c r="A6126" s="65">
        <v>44562</v>
      </c>
      <c r="B6126" s="66" t="s">
        <v>144</v>
      </c>
      <c r="C6126" s="66" t="s">
        <v>137</v>
      </c>
      <c r="D6126" s="67">
        <v>71689.399999999994</v>
      </c>
      <c r="E6126" s="66">
        <v>0.48491085561195202</v>
      </c>
      <c r="F6126" s="67">
        <v>34762.9682923074</v>
      </c>
      <c r="G6126" s="66" t="s">
        <v>36</v>
      </c>
      <c r="H6126" s="68">
        <v>4.9844290132981698E-11</v>
      </c>
      <c r="I6126" s="87">
        <v>1.7327354774454201E-6</v>
      </c>
      <c r="J6126" s="69" t="str">
        <f>_xlfn.XLOOKUP(SimpleBB[[#This Row],[customer_code]],'Input  - indicative charges'!$B$13:$B$69,'Input  - indicative charges'!$E$13:$E$69)</f>
        <v>Upper South Island distributor</v>
      </c>
      <c r="K6126" s="70">
        <f t="shared" si="96"/>
        <v>1.6018334457404122E-6</v>
      </c>
    </row>
    <row r="6127" spans="1:11" x14ac:dyDescent="0.25">
      <c r="A6127" s="65">
        <v>44562</v>
      </c>
      <c r="B6127" s="66" t="s">
        <v>144</v>
      </c>
      <c r="C6127" s="66" t="s">
        <v>137</v>
      </c>
      <c r="D6127" s="67">
        <v>71689.399999999994</v>
      </c>
      <c r="E6127" s="66">
        <v>0.48491085561195202</v>
      </c>
      <c r="F6127" s="67">
        <v>34762.9682923074</v>
      </c>
      <c r="G6127" s="66" t="s">
        <v>38</v>
      </c>
      <c r="H6127" s="68">
        <v>1.2528078788276399E-4</v>
      </c>
      <c r="I6127" s="87">
        <v>4.3551320568038401</v>
      </c>
      <c r="J6127" s="69" t="str">
        <f>_xlfn.XLOOKUP(SimpleBB[[#This Row],[customer_code]],'Input  - indicative charges'!$B$13:$B$69,'Input  - indicative charges'!$E$13:$E$69)</f>
        <v>North Island generation</v>
      </c>
      <c r="K6127" s="70">
        <f t="shared" si="96"/>
        <v>4.0261172464072024</v>
      </c>
    </row>
    <row r="6128" spans="1:11" x14ac:dyDescent="0.25">
      <c r="A6128" s="65">
        <v>44562</v>
      </c>
      <c r="B6128" s="66" t="s">
        <v>144</v>
      </c>
      <c r="C6128" s="66" t="s">
        <v>137</v>
      </c>
      <c r="D6128" s="67">
        <v>71689.399999999994</v>
      </c>
      <c r="E6128" s="66">
        <v>0.48491085561195202</v>
      </c>
      <c r="F6128" s="67">
        <v>34762.9682923074</v>
      </c>
      <c r="G6128" s="66" t="s">
        <v>40</v>
      </c>
      <c r="H6128" s="68">
        <v>7.8107836629843301E-7</v>
      </c>
      <c r="I6128" s="87">
        <v>2.7152602481439699E-2</v>
      </c>
      <c r="J6128" s="69" t="str">
        <f>_xlfn.XLOOKUP(SimpleBB[[#This Row],[customer_code]],'Input  - indicative charges'!$B$13:$B$69,'Input  - indicative charges'!$E$13:$E$69)</f>
        <v>North Island generation</v>
      </c>
      <c r="K6128" s="70">
        <f t="shared" si="96"/>
        <v>2.5101319479986377E-2</v>
      </c>
    </row>
    <row r="6129" spans="1:11" x14ac:dyDescent="0.25">
      <c r="A6129" s="65">
        <v>44562</v>
      </c>
      <c r="B6129" s="66" t="s">
        <v>144</v>
      </c>
      <c r="C6129" s="66" t="s">
        <v>137</v>
      </c>
      <c r="D6129" s="67">
        <v>71689.399999999994</v>
      </c>
      <c r="E6129" s="66">
        <v>0.48491085561195202</v>
      </c>
      <c r="F6129" s="67">
        <v>34762.9682923074</v>
      </c>
      <c r="G6129" s="66" t="s">
        <v>42</v>
      </c>
      <c r="H6129" s="68">
        <v>4.1390372559288298E-2</v>
      </c>
      <c r="I6129" s="87">
        <v>1438.8522088853299</v>
      </c>
      <c r="J6129" s="69" t="str">
        <f>_xlfn.XLOOKUP(SimpleBB[[#This Row],[customer_code]],'Input  - indicative charges'!$B$13:$B$69,'Input  - indicative charges'!$E$13:$E$69)</f>
        <v>South Island generation</v>
      </c>
      <c r="K6129" s="70">
        <f t="shared" si="96"/>
        <v>1330.1520178186522</v>
      </c>
    </row>
    <row r="6130" spans="1:11" x14ac:dyDescent="0.25">
      <c r="A6130" s="65">
        <v>44562</v>
      </c>
      <c r="B6130" s="66" t="s">
        <v>144</v>
      </c>
      <c r="C6130" s="66" t="s">
        <v>137</v>
      </c>
      <c r="D6130" s="67">
        <v>71689.399999999994</v>
      </c>
      <c r="E6130" s="66">
        <v>0.48491085561195202</v>
      </c>
      <c r="F6130" s="67">
        <v>34762.9682923074</v>
      </c>
      <c r="G6130" s="66" t="s">
        <v>44</v>
      </c>
      <c r="H6130" s="68">
        <v>6.5975912052772098E-9</v>
      </c>
      <c r="I6130" s="87">
        <v>2.29351853874658E-4</v>
      </c>
      <c r="J6130" s="69" t="str">
        <f>_xlfn.XLOOKUP(SimpleBB[[#This Row],[customer_code]],'Input  - indicative charges'!$B$13:$B$69,'Input  - indicative charges'!$E$13:$E$69)</f>
        <v>Major Industrial</v>
      </c>
      <c r="K6130" s="70">
        <f t="shared" si="96"/>
        <v>2.1202513318457013E-4</v>
      </c>
    </row>
    <row r="6131" spans="1:11" x14ac:dyDescent="0.25">
      <c r="A6131" s="65">
        <v>44562</v>
      </c>
      <c r="B6131" s="66" t="s">
        <v>144</v>
      </c>
      <c r="C6131" s="66" t="s">
        <v>137</v>
      </c>
      <c r="D6131" s="67">
        <v>71689.399999999994</v>
      </c>
      <c r="E6131" s="66">
        <v>0.48491085561195202</v>
      </c>
      <c r="F6131" s="67">
        <v>34762.9682923074</v>
      </c>
      <c r="G6131" s="66" t="s">
        <v>46</v>
      </c>
      <c r="H6131" s="68">
        <v>6.9819652199315803E-11</v>
      </c>
      <c r="I6131" s="87">
        <v>2.42713835558475E-6</v>
      </c>
      <c r="J6131" s="69" t="str">
        <f>_xlfn.XLOOKUP(SimpleBB[[#This Row],[customer_code]],'Input  - indicative charges'!$B$13:$B$69,'Input  - indicative charges'!$E$13:$E$69)</f>
        <v>Upper South Island distributor</v>
      </c>
      <c r="K6131" s="70">
        <f t="shared" si="96"/>
        <v>2.2437766445152637E-6</v>
      </c>
    </row>
    <row r="6132" spans="1:11" x14ac:dyDescent="0.25">
      <c r="A6132" s="65">
        <v>44562</v>
      </c>
      <c r="B6132" s="66" t="s">
        <v>144</v>
      </c>
      <c r="C6132" s="66" t="s">
        <v>137</v>
      </c>
      <c r="D6132" s="67">
        <v>71689.399999999994</v>
      </c>
      <c r="E6132" s="66">
        <v>0.48491085561195202</v>
      </c>
      <c r="F6132" s="67">
        <v>34762.9682923074</v>
      </c>
      <c r="G6132" s="66" t="s">
        <v>48</v>
      </c>
      <c r="H6132" s="68">
        <v>5.3558551311210102E-2</v>
      </c>
      <c r="I6132" s="87">
        <v>1861.8542210135199</v>
      </c>
      <c r="J6132" s="69" t="str">
        <f>_xlfn.XLOOKUP(SimpleBB[[#This Row],[customer_code]],'Input  - indicative charges'!$B$13:$B$69,'Input  - indicative charges'!$E$13:$E$69)</f>
        <v>North Island generation</v>
      </c>
      <c r="K6132" s="70">
        <f t="shared" si="96"/>
        <v>1721.1977252923537</v>
      </c>
    </row>
    <row r="6133" spans="1:11" x14ac:dyDescent="0.25">
      <c r="A6133" s="65">
        <v>44562</v>
      </c>
      <c r="B6133" s="66" t="s">
        <v>144</v>
      </c>
      <c r="C6133" s="66" t="s">
        <v>137</v>
      </c>
      <c r="D6133" s="67">
        <v>71689.399999999994</v>
      </c>
      <c r="E6133" s="66">
        <v>0.48491085561195202</v>
      </c>
      <c r="F6133" s="67">
        <v>34762.9682923074</v>
      </c>
      <c r="G6133" s="66" t="s">
        <v>50</v>
      </c>
      <c r="H6133" s="68">
        <v>1.12801550581968E-2</v>
      </c>
      <c r="I6133" s="87">
        <v>392.13167262040702</v>
      </c>
      <c r="J6133" s="69" t="str">
        <f>_xlfn.XLOOKUP(SimpleBB[[#This Row],[customer_code]],'Input  - indicative charges'!$B$13:$B$69,'Input  - indicative charges'!$E$13:$E$69)</f>
        <v>North Island generation</v>
      </c>
      <c r="K6133" s="70">
        <f t="shared" si="96"/>
        <v>362.50751283949711</v>
      </c>
    </row>
    <row r="6134" spans="1:11" x14ac:dyDescent="0.25">
      <c r="A6134" s="65">
        <v>44562</v>
      </c>
      <c r="B6134" s="66" t="s">
        <v>144</v>
      </c>
      <c r="C6134" s="66" t="s">
        <v>137</v>
      </c>
      <c r="D6134" s="67">
        <v>71689.399999999994</v>
      </c>
      <c r="E6134" s="66">
        <v>0.48491085561195202</v>
      </c>
      <c r="F6134" s="67">
        <v>34762.9682923074</v>
      </c>
      <c r="G6134" s="66" t="s">
        <v>52</v>
      </c>
      <c r="H6134" s="68">
        <v>2.2778563153093598E-2</v>
      </c>
      <c r="I6134" s="87">
        <v>791.85046863531602</v>
      </c>
      <c r="J6134" s="69" t="str">
        <f>_xlfn.XLOOKUP(SimpleBB[[#This Row],[customer_code]],'Input  - indicative charges'!$B$13:$B$69,'Input  - indicative charges'!$E$13:$E$69)</f>
        <v>North Island generation</v>
      </c>
      <c r="K6134" s="70">
        <f t="shared" si="96"/>
        <v>732.02896875828674</v>
      </c>
    </row>
    <row r="6135" spans="1:11" x14ac:dyDescent="0.25">
      <c r="A6135" s="65">
        <v>44562</v>
      </c>
      <c r="B6135" s="66" t="s">
        <v>144</v>
      </c>
      <c r="C6135" s="66" t="s">
        <v>137</v>
      </c>
      <c r="D6135" s="67">
        <v>71689.399999999994</v>
      </c>
      <c r="E6135" s="66">
        <v>0.48491085561195202</v>
      </c>
      <c r="F6135" s="67">
        <v>34762.9682923074</v>
      </c>
      <c r="G6135" s="66" t="s">
        <v>54</v>
      </c>
      <c r="H6135" s="68">
        <v>6.42558635924951E-12</v>
      </c>
      <c r="I6135" s="87">
        <v>2.2337245486607401E-7</v>
      </c>
      <c r="J6135" s="69" t="str">
        <f>_xlfn.XLOOKUP(SimpleBB[[#This Row],[customer_code]],'Input  - indicative charges'!$B$13:$B$69,'Input  - indicative charges'!$E$13:$E$69)</f>
        <v>Upper South Island distributor</v>
      </c>
      <c r="K6135" s="70">
        <f t="shared" si="96"/>
        <v>2.0649745660493562E-7</v>
      </c>
    </row>
    <row r="6136" spans="1:11" x14ac:dyDescent="0.25">
      <c r="A6136" s="65">
        <v>44562</v>
      </c>
      <c r="B6136" s="66" t="s">
        <v>144</v>
      </c>
      <c r="C6136" s="66" t="s">
        <v>137</v>
      </c>
      <c r="D6136" s="67">
        <v>71689.399999999994</v>
      </c>
      <c r="E6136" s="66">
        <v>0.48491085561195202</v>
      </c>
      <c r="F6136" s="67">
        <v>34762.9682923074</v>
      </c>
      <c r="G6136" s="66" t="s">
        <v>56</v>
      </c>
      <c r="H6136" s="68">
        <v>0.55130308074877499</v>
      </c>
      <c r="I6136" s="87">
        <v>19164.931515521101</v>
      </c>
      <c r="J6136" s="69" t="str">
        <f>_xlfn.XLOOKUP(SimpleBB[[#This Row],[customer_code]],'Input  - indicative charges'!$B$13:$B$69,'Input  - indicative charges'!$E$13:$E$69)</f>
        <v>Upper North Island distributor</v>
      </c>
      <c r="K6136" s="70">
        <f t="shared" si="96"/>
        <v>17717.088780421294</v>
      </c>
    </row>
    <row r="6137" spans="1:11" x14ac:dyDescent="0.25">
      <c r="A6137" s="65">
        <v>44562</v>
      </c>
      <c r="B6137" s="66" t="s">
        <v>144</v>
      </c>
      <c r="C6137" s="66" t="s">
        <v>137</v>
      </c>
      <c r="D6137" s="67">
        <v>71689.399999999994</v>
      </c>
      <c r="E6137" s="66">
        <v>0.48491085561195202</v>
      </c>
      <c r="F6137" s="67">
        <v>34762.9682923074</v>
      </c>
      <c r="G6137" s="66" t="s">
        <v>58</v>
      </c>
      <c r="H6137" s="68">
        <v>1.4058851552652501E-2</v>
      </c>
      <c r="I6137" s="87">
        <v>488.727410751116</v>
      </c>
      <c r="J6137" s="69" t="str">
        <f>_xlfn.XLOOKUP(SimpleBB[[#This Row],[customer_code]],'Input  - indicative charges'!$B$13:$B$69,'Input  - indicative charges'!$E$13:$E$69)</f>
        <v>North Island generation</v>
      </c>
      <c r="K6137" s="70">
        <f t="shared" si="96"/>
        <v>451.80578488842622</v>
      </c>
    </row>
    <row r="6138" spans="1:11" x14ac:dyDescent="0.25">
      <c r="A6138" s="65">
        <v>44562</v>
      </c>
      <c r="B6138" s="66" t="s">
        <v>144</v>
      </c>
      <c r="C6138" s="66" t="s">
        <v>137</v>
      </c>
      <c r="D6138" s="67">
        <v>71689.399999999994</v>
      </c>
      <c r="E6138" s="66">
        <v>0.48491085561195202</v>
      </c>
      <c r="F6138" s="67">
        <v>34762.9682923074</v>
      </c>
      <c r="G6138" s="66" t="s">
        <v>60</v>
      </c>
      <c r="H6138" s="68">
        <v>1.7297039765585901E-10</v>
      </c>
      <c r="I6138" s="87">
        <v>6.0129644492184498E-6</v>
      </c>
      <c r="J6138" s="69" t="str">
        <f>_xlfn.XLOOKUP(SimpleBB[[#This Row],[customer_code]],'Input  - indicative charges'!$B$13:$B$69,'Input  - indicative charges'!$E$13:$E$69)</f>
        <v>Major Industrial</v>
      </c>
      <c r="K6138" s="70">
        <f t="shared" si="96"/>
        <v>5.5587062700455288E-6</v>
      </c>
    </row>
    <row r="6139" spans="1:11" x14ac:dyDescent="0.25">
      <c r="A6139" s="65">
        <v>44562</v>
      </c>
      <c r="B6139" s="66" t="s">
        <v>144</v>
      </c>
      <c r="C6139" s="66" t="s">
        <v>137</v>
      </c>
      <c r="D6139" s="67">
        <v>71689.399999999994</v>
      </c>
      <c r="E6139" s="66">
        <v>0.48491085561195202</v>
      </c>
      <c r="F6139" s="67">
        <v>34762.9682923074</v>
      </c>
      <c r="G6139" s="66" t="s">
        <v>62</v>
      </c>
      <c r="H6139" s="68">
        <v>2.6535175627348702E-6</v>
      </c>
      <c r="I6139" s="87">
        <v>9.2244146896433399E-2</v>
      </c>
      <c r="J6139" s="69" t="str">
        <f>_xlfn.XLOOKUP(SimpleBB[[#This Row],[customer_code]],'Input  - indicative charges'!$B$13:$B$69,'Input  - indicative charges'!$E$13:$E$69)</f>
        <v>Major Industrial</v>
      </c>
      <c r="K6139" s="70">
        <f t="shared" si="96"/>
        <v>8.5275428128442063E-2</v>
      </c>
    </row>
    <row r="6140" spans="1:11" x14ac:dyDescent="0.25">
      <c r="A6140" s="65">
        <v>44562</v>
      </c>
      <c r="B6140" s="66" t="s">
        <v>144</v>
      </c>
      <c r="C6140" s="66" t="s">
        <v>137</v>
      </c>
      <c r="D6140" s="67">
        <v>71689.399999999994</v>
      </c>
      <c r="E6140" s="66">
        <v>0.48491085561195202</v>
      </c>
      <c r="F6140" s="67">
        <v>34762.9682923074</v>
      </c>
      <c r="G6140" s="66" t="s">
        <v>64</v>
      </c>
      <c r="H6140" s="68">
        <v>7.0204199619966997E-9</v>
      </c>
      <c r="I6140" s="87">
        <v>2.44050636537573E-4</v>
      </c>
      <c r="J6140" s="69" t="str">
        <f>_xlfn.XLOOKUP(SimpleBB[[#This Row],[customer_code]],'Input  - indicative charges'!$B$13:$B$69,'Input  - indicative charges'!$E$13:$E$69)</f>
        <v>Major Industrial</v>
      </c>
      <c r="K6140" s="70">
        <f t="shared" si="96"/>
        <v>2.2561347484872251E-4</v>
      </c>
    </row>
    <row r="6141" spans="1:11" x14ac:dyDescent="0.25">
      <c r="A6141" s="65">
        <v>44562</v>
      </c>
      <c r="B6141" s="66" t="s">
        <v>144</v>
      </c>
      <c r="C6141" s="66" t="s">
        <v>137</v>
      </c>
      <c r="D6141" s="67">
        <v>71689.399999999994</v>
      </c>
      <c r="E6141" s="66">
        <v>0.48491085561195202</v>
      </c>
      <c r="F6141" s="67">
        <v>34762.9682923074</v>
      </c>
      <c r="G6141" s="66" t="s">
        <v>66</v>
      </c>
      <c r="H6141" s="68">
        <v>3.7724043974993402E-10</v>
      </c>
      <c r="I6141" s="87">
        <v>1.3113997445603E-5</v>
      </c>
      <c r="J6141" s="69" t="str">
        <f>_xlfn.XLOOKUP(SimpleBB[[#This Row],[customer_code]],'Input  - indicative charges'!$B$13:$B$69,'Input  - indicative charges'!$E$13:$E$69)</f>
        <v>Upper South Island distributor</v>
      </c>
      <c r="K6141" s="70">
        <f t="shared" si="96"/>
        <v>1.2123281360113379E-5</v>
      </c>
    </row>
    <row r="6142" spans="1:11" x14ac:dyDescent="0.25">
      <c r="A6142" s="65">
        <v>44562</v>
      </c>
      <c r="B6142" s="66" t="s">
        <v>144</v>
      </c>
      <c r="C6142" s="66" t="s">
        <v>137</v>
      </c>
      <c r="D6142" s="67">
        <v>71689.399999999994</v>
      </c>
      <c r="E6142" s="66">
        <v>0.48491085561195202</v>
      </c>
      <c r="F6142" s="67">
        <v>34762.9682923074</v>
      </c>
      <c r="G6142" s="66" t="s">
        <v>68</v>
      </c>
      <c r="H6142" s="68">
        <v>2.25331590919541E-10</v>
      </c>
      <c r="I6142" s="87">
        <v>7.8331949503912296E-6</v>
      </c>
      <c r="J6142" s="69" t="str">
        <f>_xlfn.XLOOKUP(SimpleBB[[#This Row],[customer_code]],'Input  - indicative charges'!$B$13:$B$69,'Input  - indicative charges'!$E$13:$E$69)</f>
        <v>Major Industrial</v>
      </c>
      <c r="K6142" s="70">
        <f t="shared" si="96"/>
        <v>7.2414248001895702E-6</v>
      </c>
    </row>
    <row r="6143" spans="1:11" x14ac:dyDescent="0.25">
      <c r="A6143" s="65">
        <v>44562</v>
      </c>
      <c r="B6143" s="66" t="s">
        <v>144</v>
      </c>
      <c r="C6143" s="66" t="s">
        <v>137</v>
      </c>
      <c r="D6143" s="67">
        <v>71689.399999999994</v>
      </c>
      <c r="E6143" s="66">
        <v>0.48491085561195202</v>
      </c>
      <c r="F6143" s="67">
        <v>34762.9682923074</v>
      </c>
      <c r="G6143" s="66" t="s">
        <v>70</v>
      </c>
      <c r="H6143" s="68">
        <v>1.1984114018414099E-4</v>
      </c>
      <c r="I6143" s="87">
        <v>4.1660337563352901</v>
      </c>
      <c r="J6143" s="69" t="str">
        <f>_xlfn.XLOOKUP(SimpleBB[[#This Row],[customer_code]],'Input  - indicative charges'!$B$13:$B$69,'Input  - indicative charges'!$E$13:$E$69)</f>
        <v>Lower North Island distributor</v>
      </c>
      <c r="K6143" s="70">
        <f t="shared" si="96"/>
        <v>3.851304653160271</v>
      </c>
    </row>
    <row r="6144" spans="1:11" x14ac:dyDescent="0.25">
      <c r="A6144" s="65">
        <v>44562</v>
      </c>
      <c r="B6144" s="66" t="s">
        <v>144</v>
      </c>
      <c r="C6144" s="66" t="s">
        <v>137</v>
      </c>
      <c r="D6144" s="67">
        <v>71689.399999999994</v>
      </c>
      <c r="E6144" s="66">
        <v>0.48491085561195202</v>
      </c>
      <c r="F6144" s="67">
        <v>34762.9682923074</v>
      </c>
      <c r="G6144" s="66" t="s">
        <v>72</v>
      </c>
      <c r="H6144" s="68">
        <v>5.7262701771701299E-5</v>
      </c>
      <c r="I6144" s="87">
        <v>1.9906214860215099</v>
      </c>
      <c r="J6144" s="69" t="str">
        <f>_xlfn.XLOOKUP(SimpleBB[[#This Row],[customer_code]],'Input  - indicative charges'!$B$13:$B$69,'Input  - indicative charges'!$E$13:$E$69)</f>
        <v>Lower South Island distributor</v>
      </c>
      <c r="K6144" s="70">
        <f t="shared" si="96"/>
        <v>1.8402370792452218</v>
      </c>
    </row>
    <row r="6145" spans="1:11" x14ac:dyDescent="0.25">
      <c r="A6145" s="65">
        <v>44562</v>
      </c>
      <c r="B6145" s="66" t="s">
        <v>144</v>
      </c>
      <c r="C6145" s="66" t="s">
        <v>137</v>
      </c>
      <c r="D6145" s="67">
        <v>71689.399999999994</v>
      </c>
      <c r="E6145" s="66">
        <v>0.48491085561195202</v>
      </c>
      <c r="F6145" s="67">
        <v>34762.9682923074</v>
      </c>
      <c r="G6145" s="66" t="s">
        <v>74</v>
      </c>
      <c r="H6145" s="68">
        <v>4.7520648326507997E-13</v>
      </c>
      <c r="I6145" s="87">
        <v>1.65195879100429E-8</v>
      </c>
      <c r="J6145" s="69" t="str">
        <f>_xlfn.XLOOKUP(SimpleBB[[#This Row],[customer_code]],'Input  - indicative charges'!$B$13:$B$69,'Input  - indicative charges'!$E$13:$E$69)</f>
        <v>Major Industrial</v>
      </c>
      <c r="K6145" s="70">
        <f t="shared" si="96"/>
        <v>1.5271591520229142E-8</v>
      </c>
    </row>
    <row r="6146" spans="1:11" x14ac:dyDescent="0.25">
      <c r="A6146" s="65">
        <v>44562</v>
      </c>
      <c r="B6146" s="66" t="s">
        <v>144</v>
      </c>
      <c r="C6146" s="66" t="s">
        <v>137</v>
      </c>
      <c r="D6146" s="67">
        <v>71689.399999999994</v>
      </c>
      <c r="E6146" s="66">
        <v>0.48491085561195202</v>
      </c>
      <c r="F6146" s="67">
        <v>34762.9682923074</v>
      </c>
      <c r="G6146" s="66" t="s">
        <v>76</v>
      </c>
      <c r="H6146" s="68">
        <v>1.1150891042897899E-8</v>
      </c>
      <c r="I6146" s="87">
        <v>3.8763807175523803E-4</v>
      </c>
      <c r="J6146" s="69" t="str">
        <f>_xlfn.XLOOKUP(SimpleBB[[#This Row],[customer_code]],'Input  - indicative charges'!$B$13:$B$69,'Input  - indicative charges'!$E$13:$E$69)</f>
        <v>Lower North Island distributor</v>
      </c>
      <c r="K6146" s="70">
        <f t="shared" si="96"/>
        <v>3.5835338761303857E-4</v>
      </c>
    </row>
    <row r="6147" spans="1:11" x14ac:dyDescent="0.25">
      <c r="A6147" s="65">
        <v>44562</v>
      </c>
      <c r="B6147" s="66" t="s">
        <v>144</v>
      </c>
      <c r="C6147" s="66" t="s">
        <v>137</v>
      </c>
      <c r="D6147" s="67">
        <v>71689.399999999994</v>
      </c>
      <c r="E6147" s="66">
        <v>0.48491085561195202</v>
      </c>
      <c r="F6147" s="67">
        <v>34762.9682923074</v>
      </c>
      <c r="G6147" s="66" t="s">
        <v>78</v>
      </c>
      <c r="H6147" s="68">
        <v>1.9006456981770402E-5</v>
      </c>
      <c r="I6147" s="87">
        <v>0.66072086140638997</v>
      </c>
      <c r="J6147" s="69" t="str">
        <f>_xlfn.XLOOKUP(SimpleBB[[#This Row],[customer_code]],'Input  - indicative charges'!$B$13:$B$69,'Input  - indicative charges'!$E$13:$E$69)</f>
        <v>North Island generation</v>
      </c>
      <c r="K6147" s="70">
        <f t="shared" si="96"/>
        <v>0.61080573917694758</v>
      </c>
    </row>
    <row r="6148" spans="1:11" x14ac:dyDescent="0.25">
      <c r="A6148" s="65">
        <v>44562</v>
      </c>
      <c r="B6148" s="66" t="s">
        <v>144</v>
      </c>
      <c r="C6148" s="66" t="s">
        <v>137</v>
      </c>
      <c r="D6148" s="67">
        <v>71689.399999999994</v>
      </c>
      <c r="E6148" s="66">
        <v>0.48491085561195202</v>
      </c>
      <c r="F6148" s="67">
        <v>34762.9682923074</v>
      </c>
      <c r="G6148" s="66" t="s">
        <v>80</v>
      </c>
      <c r="H6148" s="68">
        <v>1.5387873381809199E-13</v>
      </c>
      <c r="I6148" s="87">
        <v>5.3492815445787799E-9</v>
      </c>
      <c r="J6148" s="69" t="str">
        <f>_xlfn.XLOOKUP(SimpleBB[[#This Row],[customer_code]],'Input  - indicative charges'!$B$13:$B$69,'Input  - indicative charges'!$E$13:$E$69)</f>
        <v>Major Industrial</v>
      </c>
      <c r="K6148" s="70">
        <f t="shared" si="96"/>
        <v>4.9451622595163997E-9</v>
      </c>
    </row>
    <row r="6149" spans="1:11" x14ac:dyDescent="0.25">
      <c r="A6149" s="65">
        <v>44562</v>
      </c>
      <c r="B6149" s="66" t="s">
        <v>144</v>
      </c>
      <c r="C6149" s="66" t="s">
        <v>137</v>
      </c>
      <c r="D6149" s="67">
        <v>71689.399999999994</v>
      </c>
      <c r="E6149" s="66">
        <v>0.48491085561195202</v>
      </c>
      <c r="F6149" s="67">
        <v>34762.9682923074</v>
      </c>
      <c r="G6149" s="66" t="s">
        <v>82</v>
      </c>
      <c r="H6149" s="68">
        <v>8.1888577595004705E-4</v>
      </c>
      <c r="I6149" s="87">
        <v>28.466900264372999</v>
      </c>
      <c r="J6149" s="69" t="str">
        <f>_xlfn.XLOOKUP(SimpleBB[[#This Row],[customer_code]],'Input  - indicative charges'!$B$13:$B$69,'Input  - indicative charges'!$E$13:$E$69)</f>
        <v>Major Industrial</v>
      </c>
      <c r="K6149" s="70">
        <f t="shared" si="96"/>
        <v>26.316326717830243</v>
      </c>
    </row>
    <row r="6150" spans="1:11" x14ac:dyDescent="0.25">
      <c r="A6150" s="65">
        <v>44562</v>
      </c>
      <c r="B6150" s="66" t="s">
        <v>144</v>
      </c>
      <c r="C6150" s="66" t="s">
        <v>137</v>
      </c>
      <c r="D6150" s="67">
        <v>71689.399999999994</v>
      </c>
      <c r="E6150" s="66">
        <v>0.48491085561195202</v>
      </c>
      <c r="F6150" s="67">
        <v>34762.9682923074</v>
      </c>
      <c r="G6150" s="66" t="s">
        <v>84</v>
      </c>
      <c r="H6150" s="68">
        <v>1.5318153393421E-15</v>
      </c>
      <c r="I6150" s="87">
        <v>5.3250448071219802E-11</v>
      </c>
      <c r="J6150" s="69" t="str">
        <f>_xlfn.XLOOKUP(SimpleBB[[#This Row],[customer_code]],'Input  - indicative charges'!$B$13:$B$69,'Input  - indicative charges'!$E$13:$E$69)</f>
        <v>Major Industrial</v>
      </c>
      <c r="K6150" s="70">
        <f t="shared" si="96"/>
        <v>4.9227565217801538E-11</v>
      </c>
    </row>
    <row r="6151" spans="1:11" x14ac:dyDescent="0.25">
      <c r="A6151" s="65">
        <v>44562</v>
      </c>
      <c r="B6151" s="66" t="s">
        <v>144</v>
      </c>
      <c r="C6151" s="66" t="s">
        <v>137</v>
      </c>
      <c r="D6151" s="67">
        <v>71689.399999999994</v>
      </c>
      <c r="E6151" s="66">
        <v>0.48491085561195202</v>
      </c>
      <c r="F6151" s="67">
        <v>34762.9682923074</v>
      </c>
      <c r="G6151" s="66" t="s">
        <v>86</v>
      </c>
      <c r="H6151" s="68">
        <v>8.5482652822445698E-5</v>
      </c>
      <c r="I6151" s="87">
        <v>2.9716307496090102</v>
      </c>
      <c r="J6151" s="69" t="str">
        <f>_xlfn.XLOOKUP(SimpleBB[[#This Row],[customer_code]],'Input  - indicative charges'!$B$13:$B$69,'Input  - indicative charges'!$E$13:$E$69)</f>
        <v>North Island generation</v>
      </c>
      <c r="K6151" s="70">
        <f t="shared" si="96"/>
        <v>2.7471345655899766</v>
      </c>
    </row>
    <row r="6152" spans="1:11" x14ac:dyDescent="0.25">
      <c r="A6152" s="65">
        <v>44562</v>
      </c>
      <c r="B6152" s="66" t="s">
        <v>144</v>
      </c>
      <c r="C6152" s="66" t="s">
        <v>137</v>
      </c>
      <c r="D6152" s="67">
        <v>71689.399999999994</v>
      </c>
      <c r="E6152" s="66">
        <v>0.48491085561195202</v>
      </c>
      <c r="F6152" s="67">
        <v>34762.9682923074</v>
      </c>
      <c r="G6152" s="66" t="s">
        <v>88</v>
      </c>
      <c r="H6152" s="68">
        <v>8.1806529926562403E-3</v>
      </c>
      <c r="I6152" s="87">
        <v>284.38378059407898</v>
      </c>
      <c r="J6152" s="69" t="str">
        <f>_xlfn.XLOOKUP(SimpleBB[[#This Row],[customer_code]],'Input  - indicative charges'!$B$13:$B$69,'Input  - indicative charges'!$E$13:$E$69)</f>
        <v>North Island generation</v>
      </c>
      <c r="K6152" s="70">
        <f t="shared" si="96"/>
        <v>262.89959264486055</v>
      </c>
    </row>
    <row r="6153" spans="1:11" x14ac:dyDescent="0.25">
      <c r="A6153" s="65">
        <v>44562</v>
      </c>
      <c r="B6153" s="66" t="s">
        <v>144</v>
      </c>
      <c r="C6153" s="66" t="s">
        <v>137</v>
      </c>
      <c r="D6153" s="67">
        <v>71689.399999999994</v>
      </c>
      <c r="E6153" s="66">
        <v>0.48491085561195202</v>
      </c>
      <c r="F6153" s="67">
        <v>34762.9682923074</v>
      </c>
      <c r="G6153" s="66" t="s">
        <v>90</v>
      </c>
      <c r="H6153" s="68">
        <v>7.8226592602501099E-11</v>
      </c>
      <c r="I6153" s="87">
        <v>2.719388558256E-6</v>
      </c>
      <c r="J6153" s="69" t="str">
        <f>_xlfn.XLOOKUP(SimpleBB[[#This Row],[customer_code]],'Input  - indicative charges'!$B$13:$B$69,'Input  - indicative charges'!$E$13:$E$69)</f>
        <v>Upper South Island distributor</v>
      </c>
      <c r="K6153" s="70">
        <f t="shared" si="96"/>
        <v>2.5139483788952843E-6</v>
      </c>
    </row>
    <row r="6154" spans="1:11" x14ac:dyDescent="0.25">
      <c r="A6154" s="65">
        <v>44562</v>
      </c>
      <c r="B6154" s="66" t="s">
        <v>144</v>
      </c>
      <c r="C6154" s="66" t="s">
        <v>137</v>
      </c>
      <c r="D6154" s="67">
        <v>71689.399999999994</v>
      </c>
      <c r="E6154" s="66">
        <v>0.48491085561195202</v>
      </c>
      <c r="F6154" s="67">
        <v>34762.9682923074</v>
      </c>
      <c r="G6154" s="66" t="s">
        <v>92</v>
      </c>
      <c r="H6154" s="68">
        <v>6.6346077516604902E-5</v>
      </c>
      <c r="I6154" s="87">
        <v>2.3063865890287101</v>
      </c>
      <c r="J6154" s="69" t="str">
        <f>_xlfn.XLOOKUP(SimpleBB[[#This Row],[customer_code]],'Input  - indicative charges'!$B$13:$B$69,'Input  - indicative charges'!$E$13:$E$69)</f>
        <v>North Island generation</v>
      </c>
      <c r="K6154" s="70">
        <f t="shared" si="96"/>
        <v>2.1321472464799274</v>
      </c>
    </row>
    <row r="6155" spans="1:11" x14ac:dyDescent="0.25">
      <c r="A6155" s="65">
        <v>44562</v>
      </c>
      <c r="B6155" s="66" t="s">
        <v>144</v>
      </c>
      <c r="C6155" s="66" t="s">
        <v>137</v>
      </c>
      <c r="D6155" s="67">
        <v>71689.399999999994</v>
      </c>
      <c r="E6155" s="66">
        <v>0.48491085561195202</v>
      </c>
      <c r="F6155" s="67">
        <v>34762.9682923074</v>
      </c>
      <c r="G6155" s="66" t="s">
        <v>94</v>
      </c>
      <c r="H6155" s="68">
        <v>3.5139480809344003E-4</v>
      </c>
      <c r="I6155" s="87">
        <v>12.215526571833699</v>
      </c>
      <c r="J6155" s="69" t="str">
        <f>_xlfn.XLOOKUP(SimpleBB[[#This Row],[customer_code]],'Input  - indicative charges'!$B$13:$B$69,'Input  - indicative charges'!$E$13:$E$69)</f>
        <v>North Island generation</v>
      </c>
      <c r="K6155" s="70">
        <f t="shared" si="96"/>
        <v>11.292686780409213</v>
      </c>
    </row>
    <row r="6156" spans="1:11" x14ac:dyDescent="0.25">
      <c r="A6156" s="65">
        <v>44562</v>
      </c>
      <c r="B6156" s="66" t="s">
        <v>144</v>
      </c>
      <c r="C6156" s="66" t="s">
        <v>137</v>
      </c>
      <c r="D6156" s="67">
        <v>71689.399999999994</v>
      </c>
      <c r="E6156" s="66">
        <v>0.48491085561195202</v>
      </c>
      <c r="F6156" s="67">
        <v>34762.9682923074</v>
      </c>
      <c r="G6156" s="66" t="s">
        <v>96</v>
      </c>
      <c r="H6156" s="68">
        <v>7.5302060562983497E-2</v>
      </c>
      <c r="I6156" s="87">
        <v>2617.7231436964098</v>
      </c>
      <c r="J6156" s="69" t="str">
        <f>_xlfn.XLOOKUP(SimpleBB[[#This Row],[customer_code]],'Input  - indicative charges'!$B$13:$B$69,'Input  - indicative charges'!$E$13:$E$69)</f>
        <v>Upper North Island distributor</v>
      </c>
      <c r="K6156" s="70">
        <f t="shared" si="96"/>
        <v>2419.9634265258042</v>
      </c>
    </row>
    <row r="6157" spans="1:11" x14ac:dyDescent="0.25">
      <c r="A6157" s="65">
        <v>44562</v>
      </c>
      <c r="B6157" s="66" t="s">
        <v>144</v>
      </c>
      <c r="C6157" s="66" t="s">
        <v>137</v>
      </c>
      <c r="D6157" s="67">
        <v>71689.399999999994</v>
      </c>
      <c r="E6157" s="66">
        <v>0.48491085561195202</v>
      </c>
      <c r="F6157" s="67">
        <v>34762.9682923074</v>
      </c>
      <c r="G6157" s="66" t="s">
        <v>98</v>
      </c>
      <c r="H6157" s="68">
        <v>6.1646222343374099E-6</v>
      </c>
      <c r="I6157" s="87">
        <v>0.21430056726632499</v>
      </c>
      <c r="J6157" s="69" t="str">
        <f>_xlfn.XLOOKUP(SimpleBB[[#This Row],[customer_code]],'Input  - indicative charges'!$B$13:$B$69,'Input  - indicative charges'!$E$13:$E$69)</f>
        <v>Major Industrial</v>
      </c>
      <c r="K6157" s="70">
        <f t="shared" si="96"/>
        <v>0.19811091800026656</v>
      </c>
    </row>
    <row r="6158" spans="1:11" x14ac:dyDescent="0.25">
      <c r="A6158" s="65">
        <v>44562</v>
      </c>
      <c r="B6158" s="66" t="s">
        <v>144</v>
      </c>
      <c r="C6158" s="66" t="s">
        <v>137</v>
      </c>
      <c r="D6158" s="67">
        <v>71689.399999999994</v>
      </c>
      <c r="E6158" s="66">
        <v>0.48491085561195202</v>
      </c>
      <c r="F6158" s="67">
        <v>34762.9682923074</v>
      </c>
      <c r="G6158" s="66" t="s">
        <v>100</v>
      </c>
      <c r="H6158" s="68">
        <v>3.1575120709586001E-4</v>
      </c>
      <c r="I6158" s="87">
        <v>10.976449200531199</v>
      </c>
      <c r="J6158" s="69" t="str">
        <f>_xlfn.XLOOKUP(SimpleBB[[#This Row],[customer_code]],'Input  - indicative charges'!$B$13:$B$69,'Input  - indicative charges'!$E$13:$E$69)</f>
        <v>North Island generation</v>
      </c>
      <c r="K6158" s="70">
        <f t="shared" ref="K6158:K6221" si="97">I6158*$L$9</f>
        <v>10.14721731836608</v>
      </c>
    </row>
    <row r="6159" spans="1:11" x14ac:dyDescent="0.25">
      <c r="A6159" s="65">
        <v>44562</v>
      </c>
      <c r="B6159" s="66" t="s">
        <v>144</v>
      </c>
      <c r="C6159" s="66" t="s">
        <v>137</v>
      </c>
      <c r="D6159" s="67">
        <v>71689.399999999994</v>
      </c>
      <c r="E6159" s="66">
        <v>0.48491085561195202</v>
      </c>
      <c r="F6159" s="67">
        <v>34762.9682923074</v>
      </c>
      <c r="G6159" s="66" t="s">
        <v>102</v>
      </c>
      <c r="H6159" s="68">
        <v>1.9726585084009199E-3</v>
      </c>
      <c r="I6159" s="87">
        <v>68.575465179091907</v>
      </c>
      <c r="J6159" s="69" t="str">
        <f>_xlfn.XLOOKUP(SimpleBB[[#This Row],[customer_code]],'Input  - indicative charges'!$B$13:$B$69,'Input  - indicative charges'!$E$13:$E$69)</f>
        <v>Lower North Island distributor</v>
      </c>
      <c r="K6159" s="70">
        <f t="shared" si="97"/>
        <v>63.394831531367736</v>
      </c>
    </row>
    <row r="6160" spans="1:11" x14ac:dyDescent="0.25">
      <c r="A6160" s="65">
        <v>44562</v>
      </c>
      <c r="B6160" s="66" t="s">
        <v>144</v>
      </c>
      <c r="C6160" s="66" t="s">
        <v>137</v>
      </c>
      <c r="D6160" s="67">
        <v>71689.399999999994</v>
      </c>
      <c r="E6160" s="66">
        <v>0.48491085561195202</v>
      </c>
      <c r="F6160" s="67">
        <v>34762.9682923074</v>
      </c>
      <c r="G6160" s="66" t="s">
        <v>104</v>
      </c>
      <c r="H6160" s="68">
        <v>4.13073344727181E-3</v>
      </c>
      <c r="I6160" s="87">
        <v>143.596555851484</v>
      </c>
      <c r="J6160" s="69" t="str">
        <f>_xlfn.XLOOKUP(SimpleBB[[#This Row],[customer_code]],'Input  - indicative charges'!$B$13:$B$69,'Input  - indicative charges'!$E$13:$E$69)</f>
        <v>Lower North Island distributor</v>
      </c>
      <c r="K6160" s="70">
        <f t="shared" si="97"/>
        <v>132.74834436653563</v>
      </c>
    </row>
    <row r="6161" spans="1:11" x14ac:dyDescent="0.25">
      <c r="A6161" s="65">
        <v>44562</v>
      </c>
      <c r="B6161" s="66" t="s">
        <v>144</v>
      </c>
      <c r="C6161" s="66" t="s">
        <v>137</v>
      </c>
      <c r="D6161" s="67">
        <v>71689.399999999994</v>
      </c>
      <c r="E6161" s="66">
        <v>0.48491085561195202</v>
      </c>
      <c r="F6161" s="67">
        <v>34762.9682923074</v>
      </c>
      <c r="G6161" s="66" t="s">
        <v>106</v>
      </c>
      <c r="H6161" s="68">
        <v>1.4300325938410999E-3</v>
      </c>
      <c r="I6161" s="87">
        <v>49.7121777166643</v>
      </c>
      <c r="J6161" s="69" t="str">
        <f>_xlfn.XLOOKUP(SimpleBB[[#This Row],[customer_code]],'Input  - indicative charges'!$B$13:$B$69,'Input  - indicative charges'!$E$13:$E$69)</f>
        <v>Upper North Island distributor</v>
      </c>
      <c r="K6161" s="70">
        <f t="shared" si="97"/>
        <v>45.956598663602087</v>
      </c>
    </row>
    <row r="6162" spans="1:11" x14ac:dyDescent="0.25">
      <c r="A6162" s="65">
        <v>44562</v>
      </c>
      <c r="B6162" s="66" t="s">
        <v>144</v>
      </c>
      <c r="C6162" s="66" t="s">
        <v>137</v>
      </c>
      <c r="D6162" s="67">
        <v>71689.399999999994</v>
      </c>
      <c r="E6162" s="66">
        <v>0.48491085561195202</v>
      </c>
      <c r="F6162" s="67">
        <v>34762.9682923074</v>
      </c>
      <c r="G6162" s="66" t="s">
        <v>108</v>
      </c>
      <c r="H6162" s="68">
        <v>5.2412816518957396E-6</v>
      </c>
      <c r="I6162" s="87">
        <v>0.182202507875904</v>
      </c>
      <c r="J6162" s="69" t="str">
        <f>_xlfn.XLOOKUP(SimpleBB[[#This Row],[customer_code]],'Input  - indicative charges'!$B$13:$B$69,'Input  - indicative charges'!$E$13:$E$69)</f>
        <v>Lower North Island distributor</v>
      </c>
      <c r="K6162" s="70">
        <f t="shared" si="97"/>
        <v>0.16843775337461872</v>
      </c>
    </row>
    <row r="6163" spans="1:11" x14ac:dyDescent="0.25">
      <c r="A6163" s="65">
        <v>44562</v>
      </c>
      <c r="B6163" s="66" t="s">
        <v>144</v>
      </c>
      <c r="C6163" s="66" t="s">
        <v>137</v>
      </c>
      <c r="D6163" s="67">
        <v>71689.399999999994</v>
      </c>
      <c r="E6163" s="66">
        <v>0.48491085561195202</v>
      </c>
      <c r="F6163" s="67">
        <v>34762.9682923074</v>
      </c>
      <c r="G6163" s="66" t="s">
        <v>110</v>
      </c>
      <c r="H6163" s="68">
        <v>4.0926844888545402E-11</v>
      </c>
      <c r="I6163" s="87">
        <v>1.42273861116469E-6</v>
      </c>
      <c r="J6163" s="69" t="str">
        <f>_xlfn.XLOOKUP(SimpleBB[[#This Row],[customer_code]],'Input  - indicative charges'!$B$13:$B$69,'Input  - indicative charges'!$E$13:$E$69)</f>
        <v>Lower South Island distributor</v>
      </c>
      <c r="K6163" s="70">
        <f t="shared" si="97"/>
        <v>1.3152557453661592E-6</v>
      </c>
    </row>
    <row r="6164" spans="1:11" x14ac:dyDescent="0.25">
      <c r="A6164" s="65">
        <v>44562</v>
      </c>
      <c r="B6164" s="66" t="s">
        <v>144</v>
      </c>
      <c r="C6164" s="66" t="s">
        <v>137</v>
      </c>
      <c r="D6164" s="67">
        <v>71689.399999999994</v>
      </c>
      <c r="E6164" s="66">
        <v>0.48491085561195202</v>
      </c>
      <c r="F6164" s="67">
        <v>34762.9682923074</v>
      </c>
      <c r="G6164" s="66" t="s">
        <v>112</v>
      </c>
      <c r="H6164" s="68">
        <v>6.7579307330638497E-3</v>
      </c>
      <c r="I6164" s="87">
        <v>234.92573179510899</v>
      </c>
      <c r="J6164" s="69" t="str">
        <f>_xlfn.XLOOKUP(SimpleBB[[#This Row],[customer_code]],'Input  - indicative charges'!$B$13:$B$69,'Input  - indicative charges'!$E$13:$E$69)</f>
        <v>North Island generation</v>
      </c>
      <c r="K6164" s="70">
        <f t="shared" si="97"/>
        <v>217.17792435879809</v>
      </c>
    </row>
    <row r="6165" spans="1:11" x14ac:dyDescent="0.25">
      <c r="A6165" s="65">
        <v>44562</v>
      </c>
      <c r="B6165" s="66" t="s">
        <v>144</v>
      </c>
      <c r="C6165" s="66" t="s">
        <v>137</v>
      </c>
      <c r="D6165" s="67">
        <v>71689.399999999994</v>
      </c>
      <c r="E6165" s="66">
        <v>0.48491085561195202</v>
      </c>
      <c r="F6165" s="67">
        <v>34762.9682923074</v>
      </c>
      <c r="G6165" s="66" t="s">
        <v>114</v>
      </c>
      <c r="H6165" s="68">
        <v>1.62630370127469E-3</v>
      </c>
      <c r="I6165" s="87">
        <v>56.535144001074499</v>
      </c>
      <c r="J6165" s="69" t="str">
        <f>_xlfn.XLOOKUP(SimpleBB[[#This Row],[customer_code]],'Input  - indicative charges'!$B$13:$B$69,'Input  - indicative charges'!$E$13:$E$69)</f>
        <v>Lower North Island distributor</v>
      </c>
      <c r="K6165" s="70">
        <f t="shared" si="97"/>
        <v>52.26411399747203</v>
      </c>
    </row>
    <row r="6166" spans="1:11" x14ac:dyDescent="0.25">
      <c r="A6166" s="65">
        <v>44562</v>
      </c>
      <c r="B6166" s="66" t="s">
        <v>144</v>
      </c>
      <c r="C6166" s="66" t="s">
        <v>137</v>
      </c>
      <c r="D6166" s="67">
        <v>71689.399999999994</v>
      </c>
      <c r="E6166" s="66">
        <v>0.48491085561195202</v>
      </c>
      <c r="F6166" s="67">
        <v>34762.9682923074</v>
      </c>
      <c r="G6166" s="66" t="s">
        <v>116</v>
      </c>
      <c r="H6166" s="68">
        <v>8.8622234038926406E-11</v>
      </c>
      <c r="I6166" s="87">
        <v>3.0807719118886499E-6</v>
      </c>
      <c r="J6166" s="69" t="str">
        <f>_xlfn.XLOOKUP(SimpleBB[[#This Row],[customer_code]],'Input  - indicative charges'!$B$13:$B$69,'Input  - indicative charges'!$E$13:$E$69)</f>
        <v>Major Industrial</v>
      </c>
      <c r="K6166" s="70">
        <f t="shared" si="97"/>
        <v>2.8480304994022486E-6</v>
      </c>
    </row>
    <row r="6167" spans="1:11" x14ac:dyDescent="0.25">
      <c r="A6167" s="65">
        <v>44562</v>
      </c>
      <c r="B6167" s="66" t="s">
        <v>144</v>
      </c>
      <c r="C6167" s="66" t="s">
        <v>137</v>
      </c>
      <c r="D6167" s="67">
        <v>71689.399999999994</v>
      </c>
      <c r="E6167" s="66">
        <v>0.48491085561195202</v>
      </c>
      <c r="F6167" s="67">
        <v>34762.9682923074</v>
      </c>
      <c r="G6167" s="66" t="s">
        <v>118</v>
      </c>
      <c r="H6167" s="68">
        <v>1.4439348945225701E-11</v>
      </c>
      <c r="I6167" s="87">
        <v>5.0195462954444597E-7</v>
      </c>
      <c r="J6167" s="69" t="str">
        <f>_xlfn.XLOOKUP(SimpleBB[[#This Row],[customer_code]],'Input  - indicative charges'!$B$13:$B$69,'Input  - indicative charges'!$E$13:$E$69)</f>
        <v>Upper South Island distributor</v>
      </c>
      <c r="K6167" s="70">
        <f t="shared" si="97"/>
        <v>4.6403373412423183E-7</v>
      </c>
    </row>
    <row r="6168" spans="1:11" x14ac:dyDescent="0.25">
      <c r="A6168" s="65">
        <v>44562</v>
      </c>
      <c r="B6168" s="66" t="s">
        <v>144</v>
      </c>
      <c r="C6168" s="66" t="s">
        <v>137</v>
      </c>
      <c r="D6168" s="67">
        <v>71689.399999999994</v>
      </c>
      <c r="E6168" s="66">
        <v>0.48491085561195202</v>
      </c>
      <c r="F6168" s="67">
        <v>34762.9682923074</v>
      </c>
      <c r="G6168" s="66" t="s">
        <v>120</v>
      </c>
      <c r="H6168" s="68">
        <v>5.4570391623105799E-6</v>
      </c>
      <c r="I6168" s="87">
        <v>0.18970287936928201</v>
      </c>
      <c r="J6168" s="69" t="str">
        <f>_xlfn.XLOOKUP(SimpleBB[[#This Row],[customer_code]],'Input  - indicative charges'!$B$13:$B$69,'Input  - indicative charges'!$E$13:$E$69)</f>
        <v>Lower North Island distributor</v>
      </c>
      <c r="K6168" s="70">
        <f t="shared" si="97"/>
        <v>0.1753714983518288</v>
      </c>
    </row>
    <row r="6169" spans="1:11" x14ac:dyDescent="0.25">
      <c r="A6169" s="65">
        <v>44562</v>
      </c>
      <c r="B6169" s="66" t="s">
        <v>144</v>
      </c>
      <c r="C6169" s="66" t="s">
        <v>137</v>
      </c>
      <c r="D6169" s="67">
        <v>71689.399999999994</v>
      </c>
      <c r="E6169" s="66">
        <v>0.48491085561195202</v>
      </c>
      <c r="F6169" s="67">
        <v>34762.9682923074</v>
      </c>
      <c r="G6169" s="66" t="s">
        <v>241</v>
      </c>
      <c r="H6169" s="68">
        <v>7.4413126632085196E-4</v>
      </c>
      <c r="I6169" s="87">
        <v>25.868211616426301</v>
      </c>
      <c r="J6169" s="69" t="str">
        <f>_xlfn.XLOOKUP(SimpleBB[[#This Row],[customer_code]],'Input  - indicative charges'!$B$13:$B$69,'Input  - indicative charges'!$E$13:$E$69)</f>
        <v>North Island generation</v>
      </c>
      <c r="K6169" s="70">
        <f t="shared" si="97"/>
        <v>23.913959798279436</v>
      </c>
    </row>
    <row r="6170" spans="1:11" x14ac:dyDescent="0.25">
      <c r="A6170" s="65">
        <v>44593</v>
      </c>
      <c r="B6170" s="66" t="s">
        <v>144</v>
      </c>
      <c r="C6170" s="66" t="s">
        <v>137</v>
      </c>
      <c r="D6170" s="67">
        <v>114648.62</v>
      </c>
      <c r="E6170" s="66">
        <v>0.61632333436765196</v>
      </c>
      <c r="F6170" s="67">
        <v>70660.619759049907</v>
      </c>
      <c r="G6170" s="66" t="s">
        <v>8</v>
      </c>
      <c r="H6170" s="68">
        <v>1.10186246651021E-10</v>
      </c>
      <c r="I6170" s="87">
        <v>7.78582847728473E-6</v>
      </c>
      <c r="J6170" s="69" t="str">
        <f>_xlfn.XLOOKUP(SimpleBB[[#This Row],[customer_code]],'Input  - indicative charges'!$B$13:$B$69,'Input  - indicative charges'!$E$13:$E$69)</f>
        <v>Lower South Island distributor</v>
      </c>
      <c r="K6170" s="70">
        <f t="shared" si="97"/>
        <v>7.1976366964562666E-6</v>
      </c>
    </row>
    <row r="6171" spans="1:11" x14ac:dyDescent="0.25">
      <c r="A6171" s="65">
        <v>44593</v>
      </c>
      <c r="B6171" s="66" t="s">
        <v>144</v>
      </c>
      <c r="C6171" s="66" t="s">
        <v>137</v>
      </c>
      <c r="D6171" s="67">
        <v>114648.62</v>
      </c>
      <c r="E6171" s="66">
        <v>0.61632333436765196</v>
      </c>
      <c r="F6171" s="67">
        <v>70660.619759049907</v>
      </c>
      <c r="G6171" s="66" t="s">
        <v>10</v>
      </c>
      <c r="H6171" s="68">
        <v>5.0565931054558403E-12</v>
      </c>
      <c r="I6171" s="87">
        <v>3.57302002700849E-7</v>
      </c>
      <c r="J6171" s="69" t="str">
        <f>_xlfn.XLOOKUP(SimpleBB[[#This Row],[customer_code]],'Input  - indicative charges'!$B$13:$B$69,'Input  - indicative charges'!$E$13:$E$69)</f>
        <v>Upper South Island distributor</v>
      </c>
      <c r="K6171" s="70">
        <f t="shared" si="97"/>
        <v>3.3030910119070917E-7</v>
      </c>
    </row>
    <row r="6172" spans="1:11" x14ac:dyDescent="0.25">
      <c r="A6172" s="65">
        <v>44593</v>
      </c>
      <c r="B6172" s="66" t="s">
        <v>144</v>
      </c>
      <c r="C6172" s="66" t="s">
        <v>137</v>
      </c>
      <c r="D6172" s="67">
        <v>114648.62</v>
      </c>
      <c r="E6172" s="66">
        <v>0.61632333436765196</v>
      </c>
      <c r="F6172" s="67">
        <v>70660.619759049907</v>
      </c>
      <c r="G6172" s="66" t="s">
        <v>12</v>
      </c>
      <c r="H6172" s="68">
        <v>1.5943649639840001E-8</v>
      </c>
      <c r="I6172" s="87">
        <v>1.1265881647722401E-3</v>
      </c>
      <c r="J6172" s="69" t="str">
        <f>_xlfn.XLOOKUP(SimpleBB[[#This Row],[customer_code]],'Input  - indicative charges'!$B$13:$B$69,'Input  - indicative charges'!$E$13:$E$69)</f>
        <v>Lower North Island distributor</v>
      </c>
      <c r="K6172" s="70">
        <f t="shared" si="97"/>
        <v>1.041478416871815E-3</v>
      </c>
    </row>
    <row r="6173" spans="1:11" x14ac:dyDescent="0.25">
      <c r="A6173" s="65">
        <v>44593</v>
      </c>
      <c r="B6173" s="66" t="s">
        <v>144</v>
      </c>
      <c r="C6173" s="66" t="s">
        <v>137</v>
      </c>
      <c r="D6173" s="67">
        <v>114648.62</v>
      </c>
      <c r="E6173" s="66">
        <v>0.61632333436765196</v>
      </c>
      <c r="F6173" s="67">
        <v>70660.619759049907</v>
      </c>
      <c r="G6173" s="66" t="s">
        <v>14</v>
      </c>
      <c r="H6173" s="68">
        <v>5.3735540138227303E-6</v>
      </c>
      <c r="I6173" s="87">
        <v>0.37969865692544402</v>
      </c>
      <c r="J6173" s="69" t="str">
        <f>_xlfn.XLOOKUP(SimpleBB[[#This Row],[customer_code]],'Input  - indicative charges'!$B$13:$B$69,'Input  - indicative charges'!$E$13:$E$69)</f>
        <v>Upper North Island distributor</v>
      </c>
      <c r="K6173" s="70">
        <f t="shared" si="97"/>
        <v>0.35101376746933316</v>
      </c>
    </row>
    <row r="6174" spans="1:11" x14ac:dyDescent="0.25">
      <c r="A6174" s="65">
        <v>44593</v>
      </c>
      <c r="B6174" s="66" t="s">
        <v>144</v>
      </c>
      <c r="C6174" s="66" t="s">
        <v>137</v>
      </c>
      <c r="D6174" s="67">
        <v>114648.62</v>
      </c>
      <c r="E6174" s="66">
        <v>0.61632333436765196</v>
      </c>
      <c r="F6174" s="67">
        <v>70660.619759049907</v>
      </c>
      <c r="G6174" s="66" t="s">
        <v>16</v>
      </c>
      <c r="H6174" s="68">
        <v>9.0114079862150004E-2</v>
      </c>
      <c r="I6174" s="87">
        <v>6367.5167320760402</v>
      </c>
      <c r="J6174" s="69" t="str">
        <f>_xlfn.XLOOKUP(SimpleBB[[#This Row],[customer_code]],'Input  - indicative charges'!$B$13:$B$69,'Input  - indicative charges'!$E$13:$E$69)</f>
        <v>South Island generation</v>
      </c>
      <c r="K6174" s="70">
        <f t="shared" si="97"/>
        <v>5886.473382993554</v>
      </c>
    </row>
    <row r="6175" spans="1:11" x14ac:dyDescent="0.25">
      <c r="A6175" s="65">
        <v>44593</v>
      </c>
      <c r="B6175" s="66" t="s">
        <v>144</v>
      </c>
      <c r="C6175" s="66" t="s">
        <v>137</v>
      </c>
      <c r="D6175" s="67">
        <v>114648.62</v>
      </c>
      <c r="E6175" s="66">
        <v>0.61632333436765196</v>
      </c>
      <c r="F6175" s="67">
        <v>70660.619759049907</v>
      </c>
      <c r="G6175" s="66" t="s">
        <v>19</v>
      </c>
      <c r="H6175" s="68">
        <v>8.6773299430510095E-5</v>
      </c>
      <c r="I6175" s="87">
        <v>6.1314551162974498</v>
      </c>
      <c r="J6175" s="69" t="str">
        <f>_xlfn.XLOOKUP(SimpleBB[[#This Row],[customer_code]],'Input  - indicative charges'!$B$13:$B$69,'Input  - indicative charges'!$E$13:$E$69)</f>
        <v>Lower South Island distributor</v>
      </c>
      <c r="K6175" s="70">
        <f t="shared" si="97"/>
        <v>5.6682453866653724</v>
      </c>
    </row>
    <row r="6176" spans="1:11" x14ac:dyDescent="0.25">
      <c r="A6176" s="65">
        <v>44593</v>
      </c>
      <c r="B6176" s="66" t="s">
        <v>144</v>
      </c>
      <c r="C6176" s="66" t="s">
        <v>137</v>
      </c>
      <c r="D6176" s="67">
        <v>114648.62</v>
      </c>
      <c r="E6176" s="66">
        <v>0.61632333436765196</v>
      </c>
      <c r="F6176" s="67">
        <v>70660.619759049907</v>
      </c>
      <c r="G6176" s="66" t="s">
        <v>21</v>
      </c>
      <c r="H6176" s="68">
        <v>6.0907947959999799E-11</v>
      </c>
      <c r="I6176" s="87">
        <v>4.3037933511055398E-6</v>
      </c>
      <c r="J6176" s="69" t="str">
        <f>_xlfn.XLOOKUP(SimpleBB[[#This Row],[customer_code]],'Input  - indicative charges'!$B$13:$B$69,'Input  - indicative charges'!$E$13:$E$69)</f>
        <v>Upper South Island distributor</v>
      </c>
      <c r="K6176" s="70">
        <f t="shared" si="97"/>
        <v>3.978656998193319E-6</v>
      </c>
    </row>
    <row r="6177" spans="1:11" x14ac:dyDescent="0.25">
      <c r="A6177" s="65">
        <v>44593</v>
      </c>
      <c r="B6177" s="66" t="s">
        <v>144</v>
      </c>
      <c r="C6177" s="66" t="s">
        <v>137</v>
      </c>
      <c r="D6177" s="67">
        <v>114648.62</v>
      </c>
      <c r="E6177" s="66">
        <v>0.61632333436765196</v>
      </c>
      <c r="F6177" s="67">
        <v>70660.619759049907</v>
      </c>
      <c r="G6177" s="66" t="s">
        <v>23</v>
      </c>
      <c r="H6177" s="68">
        <v>1.09142571552705E-10</v>
      </c>
      <c r="I6177" s="87">
        <v>7.7120817480106096E-6</v>
      </c>
      <c r="J6177" s="69" t="str">
        <f>_xlfn.XLOOKUP(SimpleBB[[#This Row],[customer_code]],'Input  - indicative charges'!$B$13:$B$69,'Input  - indicative charges'!$E$13:$E$69)</f>
        <v>Lower North Island distributor</v>
      </c>
      <c r="K6177" s="70">
        <f t="shared" si="97"/>
        <v>7.1294612715267739E-6</v>
      </c>
    </row>
    <row r="6178" spans="1:11" x14ac:dyDescent="0.25">
      <c r="A6178" s="65">
        <v>44593</v>
      </c>
      <c r="B6178" s="66" t="s">
        <v>144</v>
      </c>
      <c r="C6178" s="66" t="s">
        <v>137</v>
      </c>
      <c r="D6178" s="67">
        <v>114648.62</v>
      </c>
      <c r="E6178" s="66">
        <v>0.61632333436765196</v>
      </c>
      <c r="F6178" s="67">
        <v>70660.619759049907</v>
      </c>
      <c r="G6178" s="66" t="s">
        <v>25</v>
      </c>
      <c r="H6178" s="68">
        <v>0.11316225676672501</v>
      </c>
      <c r="I6178" s="87">
        <v>7996.11519646953</v>
      </c>
      <c r="J6178" s="69" t="str">
        <f>_xlfn.XLOOKUP(SimpleBB[[#This Row],[customer_code]],'Input  - indicative charges'!$B$13:$B$69,'Input  - indicative charges'!$E$13:$E$69)</f>
        <v>North Island generation</v>
      </c>
      <c r="K6178" s="70">
        <f t="shared" si="97"/>
        <v>7392.0369983891651</v>
      </c>
    </row>
    <row r="6179" spans="1:11" x14ac:dyDescent="0.25">
      <c r="A6179" s="65">
        <v>44593</v>
      </c>
      <c r="B6179" s="66" t="s">
        <v>144</v>
      </c>
      <c r="C6179" s="66" t="s">
        <v>137</v>
      </c>
      <c r="D6179" s="67">
        <v>114648.62</v>
      </c>
      <c r="E6179" s="66">
        <v>0.61632333436765196</v>
      </c>
      <c r="F6179" s="67">
        <v>70660.619759049907</v>
      </c>
      <c r="G6179" s="66" t="s">
        <v>27</v>
      </c>
      <c r="H6179" s="68">
        <v>1.3560894026945E-5</v>
      </c>
      <c r="I6179" s="87">
        <v>0.95822117643073401</v>
      </c>
      <c r="J6179" s="69" t="str">
        <f>_xlfn.XLOOKUP(SimpleBB[[#This Row],[customer_code]],'Input  - indicative charges'!$B$13:$B$69,'Input  - indicative charges'!$E$13:$E$69)</f>
        <v>Lower North Island distributor</v>
      </c>
      <c r="K6179" s="70">
        <f t="shared" si="97"/>
        <v>0.88583095850637283</v>
      </c>
    </row>
    <row r="6180" spans="1:11" x14ac:dyDescent="0.25">
      <c r="A6180" s="65">
        <v>44593</v>
      </c>
      <c r="B6180" s="66" t="s">
        <v>144</v>
      </c>
      <c r="C6180" s="66" t="s">
        <v>137</v>
      </c>
      <c r="D6180" s="67">
        <v>114648.62</v>
      </c>
      <c r="E6180" s="66">
        <v>0.61632333436765196</v>
      </c>
      <c r="F6180" s="67">
        <v>70660.619759049907</v>
      </c>
      <c r="G6180" s="66" t="s">
        <v>29</v>
      </c>
      <c r="H6180" s="68">
        <v>4.0340370603448398E-5</v>
      </c>
      <c r="I6180" s="87">
        <v>2.8504755881494299</v>
      </c>
      <c r="J6180" s="69" t="str">
        <f>_xlfn.XLOOKUP(SimpleBB[[#This Row],[customer_code]],'Input  - indicative charges'!$B$13:$B$69,'Input  - indicative charges'!$E$13:$E$69)</f>
        <v>Lower North Island distributor</v>
      </c>
      <c r="K6180" s="70">
        <f t="shared" si="97"/>
        <v>2.6351322477081069</v>
      </c>
    </row>
    <row r="6181" spans="1:11" x14ac:dyDescent="0.25">
      <c r="A6181" s="65">
        <v>44593</v>
      </c>
      <c r="B6181" s="66" t="s">
        <v>144</v>
      </c>
      <c r="C6181" s="66" t="s">
        <v>137</v>
      </c>
      <c r="D6181" s="67">
        <v>114648.62</v>
      </c>
      <c r="E6181" s="66">
        <v>0.61632333436765196</v>
      </c>
      <c r="F6181" s="67">
        <v>70660.619759049907</v>
      </c>
      <c r="G6181" s="66" t="s">
        <v>31</v>
      </c>
      <c r="H6181" s="68">
        <v>8.3937259749785597E-5</v>
      </c>
      <c r="I6181" s="87">
        <v>5.9310587947961997</v>
      </c>
      <c r="J6181" s="69" t="str">
        <f>_xlfn.XLOOKUP(SimpleBB[[#This Row],[customer_code]],'Input  - indicative charges'!$B$13:$B$69,'Input  - indicative charges'!$E$13:$E$69)</f>
        <v>Major Industrial</v>
      </c>
      <c r="K6181" s="70">
        <f t="shared" si="97"/>
        <v>5.4829882978815121</v>
      </c>
    </row>
    <row r="6182" spans="1:11" x14ac:dyDescent="0.25">
      <c r="A6182" s="65">
        <v>44593</v>
      </c>
      <c r="B6182" s="66" t="s">
        <v>144</v>
      </c>
      <c r="C6182" s="66" t="s">
        <v>137</v>
      </c>
      <c r="D6182" s="67">
        <v>114648.62</v>
      </c>
      <c r="E6182" s="66">
        <v>0.61632333436765196</v>
      </c>
      <c r="F6182" s="67">
        <v>70660.619759049907</v>
      </c>
      <c r="G6182" s="66" t="s">
        <v>34</v>
      </c>
      <c r="H6182" s="68">
        <v>8.5346705146300796E-9</v>
      </c>
      <c r="I6182" s="87">
        <v>6.0306510800305102E-4</v>
      </c>
      <c r="J6182" s="69" t="str">
        <f>_xlfn.XLOOKUP(SimpleBB[[#This Row],[customer_code]],'Input  - indicative charges'!$B$13:$B$69,'Input  - indicative charges'!$E$13:$E$69)</f>
        <v>Major Industrial</v>
      </c>
      <c r="K6182" s="70">
        <f t="shared" si="97"/>
        <v>5.5750567385076796E-4</v>
      </c>
    </row>
    <row r="6183" spans="1:11" x14ac:dyDescent="0.25">
      <c r="A6183" s="65">
        <v>44593</v>
      </c>
      <c r="B6183" s="66" t="s">
        <v>144</v>
      </c>
      <c r="C6183" s="66" t="s">
        <v>137</v>
      </c>
      <c r="D6183" s="67">
        <v>114648.62</v>
      </c>
      <c r="E6183" s="66">
        <v>0.61632333436765196</v>
      </c>
      <c r="F6183" s="67">
        <v>70660.619759049907</v>
      </c>
      <c r="G6183" s="66" t="s">
        <v>36</v>
      </c>
      <c r="H6183" s="68">
        <v>4.9844290132981698E-11</v>
      </c>
      <c r="I6183" s="87">
        <v>3.5220284322463902E-6</v>
      </c>
      <c r="J6183" s="69" t="str">
        <f>_xlfn.XLOOKUP(SimpleBB[[#This Row],[customer_code]],'Input  - indicative charges'!$B$13:$B$69,'Input  - indicative charges'!$E$13:$E$69)</f>
        <v>Upper South Island distributor</v>
      </c>
      <c r="K6183" s="70">
        <f t="shared" si="97"/>
        <v>3.2559516516268979E-6</v>
      </c>
    </row>
    <row r="6184" spans="1:11" x14ac:dyDescent="0.25">
      <c r="A6184" s="65">
        <v>44593</v>
      </c>
      <c r="B6184" s="66" t="s">
        <v>144</v>
      </c>
      <c r="C6184" s="66" t="s">
        <v>137</v>
      </c>
      <c r="D6184" s="67">
        <v>114648.62</v>
      </c>
      <c r="E6184" s="66">
        <v>0.61632333436765196</v>
      </c>
      <c r="F6184" s="67">
        <v>70660.619759049907</v>
      </c>
      <c r="G6184" s="66" t="s">
        <v>38</v>
      </c>
      <c r="H6184" s="68">
        <v>1.2528078788276399E-4</v>
      </c>
      <c r="I6184" s="87">
        <v>8.8524181156982191</v>
      </c>
      <c r="J6184" s="69" t="str">
        <f>_xlfn.XLOOKUP(SimpleBB[[#This Row],[customer_code]],'Input  - indicative charges'!$B$13:$B$69,'Input  - indicative charges'!$E$13:$E$69)</f>
        <v>North Island generation</v>
      </c>
      <c r="K6184" s="70">
        <f t="shared" si="97"/>
        <v>8.1836492632502171</v>
      </c>
    </row>
    <row r="6185" spans="1:11" x14ac:dyDescent="0.25">
      <c r="A6185" s="65">
        <v>44593</v>
      </c>
      <c r="B6185" s="66" t="s">
        <v>144</v>
      </c>
      <c r="C6185" s="66" t="s">
        <v>137</v>
      </c>
      <c r="D6185" s="67">
        <v>114648.62</v>
      </c>
      <c r="E6185" s="66">
        <v>0.61632333436765196</v>
      </c>
      <c r="F6185" s="67">
        <v>70660.619759049907</v>
      </c>
      <c r="G6185" s="66" t="s">
        <v>40</v>
      </c>
      <c r="H6185" s="68">
        <v>7.8107836629843301E-7</v>
      </c>
      <c r="I6185" s="87">
        <v>5.5191481443033499E-2</v>
      </c>
      <c r="J6185" s="69" t="str">
        <f>_xlfn.XLOOKUP(SimpleBB[[#This Row],[customer_code]],'Input  - indicative charges'!$B$13:$B$69,'Input  - indicative charges'!$E$13:$E$69)</f>
        <v>North Island generation</v>
      </c>
      <c r="K6185" s="70">
        <f t="shared" si="97"/>
        <v>5.1021960389333078E-2</v>
      </c>
    </row>
    <row r="6186" spans="1:11" x14ac:dyDescent="0.25">
      <c r="A6186" s="65">
        <v>44593</v>
      </c>
      <c r="B6186" s="66" t="s">
        <v>144</v>
      </c>
      <c r="C6186" s="66" t="s">
        <v>137</v>
      </c>
      <c r="D6186" s="67">
        <v>114648.62</v>
      </c>
      <c r="E6186" s="66">
        <v>0.61632333436765196</v>
      </c>
      <c r="F6186" s="67">
        <v>70660.619759049907</v>
      </c>
      <c r="G6186" s="66" t="s">
        <v>42</v>
      </c>
      <c r="H6186" s="68">
        <v>4.1390372559288298E-2</v>
      </c>
      <c r="I6186" s="87">
        <v>2924.6693770972802</v>
      </c>
      <c r="J6186" s="69" t="str">
        <f>_xlfn.XLOOKUP(SimpleBB[[#This Row],[customer_code]],'Input  - indicative charges'!$B$13:$B$69,'Input  - indicative charges'!$E$13:$E$69)</f>
        <v>South Island generation</v>
      </c>
      <c r="K6186" s="70">
        <f t="shared" si="97"/>
        <v>2703.7209585355017</v>
      </c>
    </row>
    <row r="6187" spans="1:11" x14ac:dyDescent="0.25">
      <c r="A6187" s="65">
        <v>44593</v>
      </c>
      <c r="B6187" s="66" t="s">
        <v>144</v>
      </c>
      <c r="C6187" s="66" t="s">
        <v>137</v>
      </c>
      <c r="D6187" s="67">
        <v>114648.62</v>
      </c>
      <c r="E6187" s="66">
        <v>0.61632333436765196</v>
      </c>
      <c r="F6187" s="67">
        <v>70660.619759049907</v>
      </c>
      <c r="G6187" s="66" t="s">
        <v>44</v>
      </c>
      <c r="H6187" s="68">
        <v>6.5975912052772098E-9</v>
      </c>
      <c r="I6187" s="87">
        <v>4.66189883481745E-4</v>
      </c>
      <c r="J6187" s="69" t="str">
        <f>_xlfn.XLOOKUP(SimpleBB[[#This Row],[customer_code]],'Input  - indicative charges'!$B$13:$B$69,'Input  - indicative charges'!$E$13:$E$69)</f>
        <v>Major Industrial</v>
      </c>
      <c r="K6187" s="70">
        <f t="shared" si="97"/>
        <v>4.3097088802489025E-4</v>
      </c>
    </row>
    <row r="6188" spans="1:11" x14ac:dyDescent="0.25">
      <c r="A6188" s="65">
        <v>44593</v>
      </c>
      <c r="B6188" s="66" t="s">
        <v>144</v>
      </c>
      <c r="C6188" s="66" t="s">
        <v>137</v>
      </c>
      <c r="D6188" s="67">
        <v>114648.62</v>
      </c>
      <c r="E6188" s="66">
        <v>0.61632333436765196</v>
      </c>
      <c r="F6188" s="67">
        <v>70660.619759049907</v>
      </c>
      <c r="G6188" s="66" t="s">
        <v>46</v>
      </c>
      <c r="H6188" s="68">
        <v>6.9819652199315803E-11</v>
      </c>
      <c r="I6188" s="87">
        <v>4.9334998957649703E-6</v>
      </c>
      <c r="J6188" s="69" t="str">
        <f>_xlfn.XLOOKUP(SimpleBB[[#This Row],[customer_code]],'Input  - indicative charges'!$B$13:$B$69,'Input  - indicative charges'!$E$13:$E$69)</f>
        <v>Upper South Island distributor</v>
      </c>
      <c r="K6188" s="70">
        <f t="shared" si="97"/>
        <v>4.5607914424676483E-6</v>
      </c>
    </row>
    <row r="6189" spans="1:11" x14ac:dyDescent="0.25">
      <c r="A6189" s="65">
        <v>44593</v>
      </c>
      <c r="B6189" s="66" t="s">
        <v>144</v>
      </c>
      <c r="C6189" s="66" t="s">
        <v>137</v>
      </c>
      <c r="D6189" s="67">
        <v>114648.62</v>
      </c>
      <c r="E6189" s="66">
        <v>0.61632333436765196</v>
      </c>
      <c r="F6189" s="67">
        <v>70660.619759049907</v>
      </c>
      <c r="G6189" s="66" t="s">
        <v>48</v>
      </c>
      <c r="H6189" s="68">
        <v>5.3558551311210102E-2</v>
      </c>
      <c r="I6189" s="87">
        <v>3784.4804290469801</v>
      </c>
      <c r="J6189" s="69" t="str">
        <f>_xlfn.XLOOKUP(SimpleBB[[#This Row],[customer_code]],'Input  - indicative charges'!$B$13:$B$69,'Input  - indicative charges'!$E$13:$E$69)</f>
        <v>North Island generation</v>
      </c>
      <c r="K6189" s="70">
        <f t="shared" si="97"/>
        <v>3498.5763291087401</v>
      </c>
    </row>
    <row r="6190" spans="1:11" x14ac:dyDescent="0.25">
      <c r="A6190" s="65">
        <v>44593</v>
      </c>
      <c r="B6190" s="66" t="s">
        <v>144</v>
      </c>
      <c r="C6190" s="66" t="s">
        <v>137</v>
      </c>
      <c r="D6190" s="67">
        <v>114648.62</v>
      </c>
      <c r="E6190" s="66">
        <v>0.61632333436765196</v>
      </c>
      <c r="F6190" s="67">
        <v>70660.619759049907</v>
      </c>
      <c r="G6190" s="66" t="s">
        <v>50</v>
      </c>
      <c r="H6190" s="68">
        <v>1.12801550581968E-2</v>
      </c>
      <c r="I6190" s="87">
        <v>797.06274739036905</v>
      </c>
      <c r="J6190" s="69" t="str">
        <f>_xlfn.XLOOKUP(SimpleBB[[#This Row],[customer_code]],'Input  - indicative charges'!$B$13:$B$69,'Input  - indicative charges'!$E$13:$E$69)</f>
        <v>North Island generation</v>
      </c>
      <c r="K6190" s="70">
        <f t="shared" si="97"/>
        <v>736.84747830405729</v>
      </c>
    </row>
    <row r="6191" spans="1:11" x14ac:dyDescent="0.25">
      <c r="A6191" s="65">
        <v>44593</v>
      </c>
      <c r="B6191" s="66" t="s">
        <v>144</v>
      </c>
      <c r="C6191" s="66" t="s">
        <v>137</v>
      </c>
      <c r="D6191" s="67">
        <v>114648.62</v>
      </c>
      <c r="E6191" s="66">
        <v>0.61632333436765196</v>
      </c>
      <c r="F6191" s="67">
        <v>70660.619759049907</v>
      </c>
      <c r="G6191" s="66" t="s">
        <v>52</v>
      </c>
      <c r="H6191" s="68">
        <v>2.2778563153093598E-2</v>
      </c>
      <c r="I6191" s="87">
        <v>1609.54738961825</v>
      </c>
      <c r="J6191" s="69" t="str">
        <f>_xlfn.XLOOKUP(SimpleBB[[#This Row],[customer_code]],'Input  - indicative charges'!$B$13:$B$69,'Input  - indicative charges'!$E$13:$E$69)</f>
        <v>North Island generation</v>
      </c>
      <c r="K6191" s="70">
        <f t="shared" si="97"/>
        <v>1487.9517818817785</v>
      </c>
    </row>
    <row r="6192" spans="1:11" x14ac:dyDescent="0.25">
      <c r="A6192" s="65">
        <v>44593</v>
      </c>
      <c r="B6192" s="66" t="s">
        <v>144</v>
      </c>
      <c r="C6192" s="66" t="s">
        <v>137</v>
      </c>
      <c r="D6192" s="67">
        <v>114648.62</v>
      </c>
      <c r="E6192" s="66">
        <v>0.61632333436765196</v>
      </c>
      <c r="F6192" s="67">
        <v>70660.619759049907</v>
      </c>
      <c r="G6192" s="66" t="s">
        <v>54</v>
      </c>
      <c r="H6192" s="68">
        <v>6.42558635924951E-12</v>
      </c>
      <c r="I6192" s="87">
        <v>4.5403591445986801E-7</v>
      </c>
      <c r="J6192" s="69" t="str">
        <f>_xlfn.XLOOKUP(SimpleBB[[#This Row],[customer_code]],'Input  - indicative charges'!$B$13:$B$69,'Input  - indicative charges'!$E$13:$E$69)</f>
        <v>Upper South Island distributor</v>
      </c>
      <c r="K6192" s="70">
        <f t="shared" si="97"/>
        <v>4.1973510833944275E-7</v>
      </c>
    </row>
    <row r="6193" spans="1:11" x14ac:dyDescent="0.25">
      <c r="A6193" s="65">
        <v>44593</v>
      </c>
      <c r="B6193" s="66" t="s">
        <v>144</v>
      </c>
      <c r="C6193" s="66" t="s">
        <v>137</v>
      </c>
      <c r="D6193" s="67">
        <v>114648.62</v>
      </c>
      <c r="E6193" s="66">
        <v>0.61632333436765196</v>
      </c>
      <c r="F6193" s="67">
        <v>70660.619759049907</v>
      </c>
      <c r="G6193" s="66" t="s">
        <v>56</v>
      </c>
      <c r="H6193" s="68">
        <v>0.55130308074877499</v>
      </c>
      <c r="I6193" s="87">
        <v>38955.417360781998</v>
      </c>
      <c r="J6193" s="69" t="str">
        <f>_xlfn.XLOOKUP(SimpleBB[[#This Row],[customer_code]],'Input  - indicative charges'!$B$13:$B$69,'Input  - indicative charges'!$E$13:$E$69)</f>
        <v>Upper North Island distributor</v>
      </c>
      <c r="K6193" s="70">
        <f t="shared" si="97"/>
        <v>36012.473475336257</v>
      </c>
    </row>
    <row r="6194" spans="1:11" x14ac:dyDescent="0.25">
      <c r="A6194" s="65">
        <v>44593</v>
      </c>
      <c r="B6194" s="66" t="s">
        <v>144</v>
      </c>
      <c r="C6194" s="66" t="s">
        <v>137</v>
      </c>
      <c r="D6194" s="67">
        <v>114648.62</v>
      </c>
      <c r="E6194" s="66">
        <v>0.61632333436765196</v>
      </c>
      <c r="F6194" s="67">
        <v>70660.619759049907</v>
      </c>
      <c r="G6194" s="66" t="s">
        <v>58</v>
      </c>
      <c r="H6194" s="68">
        <v>1.4058851552652501E-2</v>
      </c>
      <c r="I6194" s="87">
        <v>993.40716381090704</v>
      </c>
      <c r="J6194" s="69" t="str">
        <f>_xlfn.XLOOKUP(SimpleBB[[#This Row],[customer_code]],'Input  - indicative charges'!$B$13:$B$69,'Input  - indicative charges'!$E$13:$E$69)</f>
        <v>North Island generation</v>
      </c>
      <c r="K6194" s="70">
        <f t="shared" si="97"/>
        <v>918.35876909293518</v>
      </c>
    </row>
    <row r="6195" spans="1:11" x14ac:dyDescent="0.25">
      <c r="A6195" s="65">
        <v>44593</v>
      </c>
      <c r="B6195" s="66" t="s">
        <v>144</v>
      </c>
      <c r="C6195" s="66" t="s">
        <v>137</v>
      </c>
      <c r="D6195" s="67">
        <v>114648.62</v>
      </c>
      <c r="E6195" s="66">
        <v>0.61632333436765196</v>
      </c>
      <c r="F6195" s="67">
        <v>70660.619759049907</v>
      </c>
      <c r="G6195" s="66" t="s">
        <v>60</v>
      </c>
      <c r="H6195" s="68">
        <v>1.7297039765585901E-10</v>
      </c>
      <c r="I6195" s="87">
        <v>1.22221954983323E-5</v>
      </c>
      <c r="J6195" s="69" t="str">
        <f>_xlfn.XLOOKUP(SimpleBB[[#This Row],[customer_code]],'Input  - indicative charges'!$B$13:$B$69,'Input  - indicative charges'!$E$13:$E$69)</f>
        <v>Major Industrial</v>
      </c>
      <c r="K6195" s="70">
        <f t="shared" si="97"/>
        <v>1.1298851893117813E-5</v>
      </c>
    </row>
    <row r="6196" spans="1:11" x14ac:dyDescent="0.25">
      <c r="A6196" s="65">
        <v>44593</v>
      </c>
      <c r="B6196" s="66" t="s">
        <v>144</v>
      </c>
      <c r="C6196" s="66" t="s">
        <v>137</v>
      </c>
      <c r="D6196" s="67">
        <v>114648.62</v>
      </c>
      <c r="E6196" s="66">
        <v>0.61632333436765196</v>
      </c>
      <c r="F6196" s="67">
        <v>70660.619759049907</v>
      </c>
      <c r="G6196" s="66" t="s">
        <v>62</v>
      </c>
      <c r="H6196" s="68">
        <v>2.6535175627348702E-6</v>
      </c>
      <c r="I6196" s="87">
        <v>0.187499195524369</v>
      </c>
      <c r="J6196" s="69" t="str">
        <f>_xlfn.XLOOKUP(SimpleBB[[#This Row],[customer_code]],'Input  - indicative charges'!$B$13:$B$69,'Input  - indicative charges'!$E$13:$E$69)</f>
        <v>Major Industrial</v>
      </c>
      <c r="K6196" s="70">
        <f t="shared" si="97"/>
        <v>0.17333429502069847</v>
      </c>
    </row>
    <row r="6197" spans="1:11" x14ac:dyDescent="0.25">
      <c r="A6197" s="65">
        <v>44593</v>
      </c>
      <c r="B6197" s="66" t="s">
        <v>144</v>
      </c>
      <c r="C6197" s="66" t="s">
        <v>137</v>
      </c>
      <c r="D6197" s="67">
        <v>114648.62</v>
      </c>
      <c r="E6197" s="66">
        <v>0.61632333436765196</v>
      </c>
      <c r="F6197" s="67">
        <v>70660.619759049907</v>
      </c>
      <c r="G6197" s="66" t="s">
        <v>64</v>
      </c>
      <c r="H6197" s="68">
        <v>7.0204199619966997E-9</v>
      </c>
      <c r="I6197" s="87">
        <v>4.9606722548349298E-4</v>
      </c>
      <c r="J6197" s="69" t="str">
        <f>_xlfn.XLOOKUP(SimpleBB[[#This Row],[customer_code]],'Input  - indicative charges'!$B$13:$B$69,'Input  - indicative charges'!$E$13:$E$69)</f>
        <v>Major Industrial</v>
      </c>
      <c r="K6197" s="70">
        <f t="shared" si="97"/>
        <v>4.5859110259958269E-4</v>
      </c>
    </row>
    <row r="6198" spans="1:11" x14ac:dyDescent="0.25">
      <c r="A6198" s="65">
        <v>44593</v>
      </c>
      <c r="B6198" s="66" t="s">
        <v>144</v>
      </c>
      <c r="C6198" s="66" t="s">
        <v>137</v>
      </c>
      <c r="D6198" s="67">
        <v>114648.62</v>
      </c>
      <c r="E6198" s="66">
        <v>0.61632333436765196</v>
      </c>
      <c r="F6198" s="67">
        <v>70660.619759049907</v>
      </c>
      <c r="G6198" s="66" t="s">
        <v>66</v>
      </c>
      <c r="H6198" s="68">
        <v>3.7724043974993402E-10</v>
      </c>
      <c r="I6198" s="87">
        <v>2.6656043270906901E-5</v>
      </c>
      <c r="J6198" s="69" t="str">
        <f>_xlfn.XLOOKUP(SimpleBB[[#This Row],[customer_code]],'Input  - indicative charges'!$B$13:$B$69,'Input  - indicative charges'!$E$13:$E$69)</f>
        <v>Upper South Island distributor</v>
      </c>
      <c r="K6198" s="70">
        <f t="shared" si="97"/>
        <v>2.4642273560066413E-5</v>
      </c>
    </row>
    <row r="6199" spans="1:11" x14ac:dyDescent="0.25">
      <c r="A6199" s="65">
        <v>44593</v>
      </c>
      <c r="B6199" s="66" t="s">
        <v>144</v>
      </c>
      <c r="C6199" s="66" t="s">
        <v>137</v>
      </c>
      <c r="D6199" s="67">
        <v>114648.62</v>
      </c>
      <c r="E6199" s="66">
        <v>0.61632333436765196</v>
      </c>
      <c r="F6199" s="67">
        <v>70660.619759049907</v>
      </c>
      <c r="G6199" s="66" t="s">
        <v>68</v>
      </c>
      <c r="H6199" s="68">
        <v>2.25331590919541E-10</v>
      </c>
      <c r="I6199" s="87">
        <v>1.5922069865667499E-5</v>
      </c>
      <c r="J6199" s="69" t="str">
        <f>_xlfn.XLOOKUP(SimpleBB[[#This Row],[customer_code]],'Input  - indicative charges'!$B$13:$B$69,'Input  - indicative charges'!$E$13:$E$69)</f>
        <v>Major Industrial</v>
      </c>
      <c r="K6199" s="70">
        <f t="shared" si="97"/>
        <v>1.4719213848984704E-5</v>
      </c>
    </row>
    <row r="6200" spans="1:11" x14ac:dyDescent="0.25">
      <c r="A6200" s="65">
        <v>44593</v>
      </c>
      <c r="B6200" s="66" t="s">
        <v>144</v>
      </c>
      <c r="C6200" s="66" t="s">
        <v>137</v>
      </c>
      <c r="D6200" s="67">
        <v>114648.62</v>
      </c>
      <c r="E6200" s="66">
        <v>0.61632333436765196</v>
      </c>
      <c r="F6200" s="67">
        <v>70660.619759049907</v>
      </c>
      <c r="G6200" s="66" t="s">
        <v>70</v>
      </c>
      <c r="H6200" s="68">
        <v>1.1984114018414099E-4</v>
      </c>
      <c r="I6200" s="87">
        <v>8.4680492380426298</v>
      </c>
      <c r="J6200" s="69" t="str">
        <f>_xlfn.XLOOKUP(SimpleBB[[#This Row],[customer_code]],'Input  - indicative charges'!$B$13:$B$69,'Input  - indicative charges'!$E$13:$E$69)</f>
        <v>Lower North Island distributor</v>
      </c>
      <c r="K6200" s="70">
        <f t="shared" si="97"/>
        <v>7.8283180936950414</v>
      </c>
    </row>
    <row r="6201" spans="1:11" x14ac:dyDescent="0.25">
      <c r="A6201" s="65">
        <v>44593</v>
      </c>
      <c r="B6201" s="66" t="s">
        <v>144</v>
      </c>
      <c r="C6201" s="66" t="s">
        <v>137</v>
      </c>
      <c r="D6201" s="67">
        <v>114648.62</v>
      </c>
      <c r="E6201" s="66">
        <v>0.61632333436765196</v>
      </c>
      <c r="F6201" s="67">
        <v>70660.619759049907</v>
      </c>
      <c r="G6201" s="66" t="s">
        <v>72</v>
      </c>
      <c r="H6201" s="68">
        <v>5.7262701771701299E-5</v>
      </c>
      <c r="I6201" s="87">
        <v>4.0462179962660603</v>
      </c>
      <c r="J6201" s="69" t="str">
        <f>_xlfn.XLOOKUP(SimpleBB[[#This Row],[customer_code]],'Input  - indicative charges'!$B$13:$B$69,'Input  - indicative charges'!$E$13:$E$69)</f>
        <v>Lower South Island distributor</v>
      </c>
      <c r="K6201" s="70">
        <f t="shared" si="97"/>
        <v>3.7405405496349848</v>
      </c>
    </row>
    <row r="6202" spans="1:11" x14ac:dyDescent="0.25">
      <c r="A6202" s="65">
        <v>44593</v>
      </c>
      <c r="B6202" s="66" t="s">
        <v>144</v>
      </c>
      <c r="C6202" s="66" t="s">
        <v>137</v>
      </c>
      <c r="D6202" s="67">
        <v>114648.62</v>
      </c>
      <c r="E6202" s="66">
        <v>0.61632333436765196</v>
      </c>
      <c r="F6202" s="67">
        <v>70660.619759049907</v>
      </c>
      <c r="G6202" s="66" t="s">
        <v>74</v>
      </c>
      <c r="H6202" s="68">
        <v>4.7520648326507997E-13</v>
      </c>
      <c r="I6202" s="87">
        <v>3.3578384621029199E-8</v>
      </c>
      <c r="J6202" s="69" t="str">
        <f>_xlfn.XLOOKUP(SimpleBB[[#This Row],[customer_code]],'Input  - indicative charges'!$B$13:$B$69,'Input  - indicative charges'!$E$13:$E$69)</f>
        <v>Major Industrial</v>
      </c>
      <c r="K6202" s="70">
        <f t="shared" si="97"/>
        <v>3.1041656525206297E-8</v>
      </c>
    </row>
    <row r="6203" spans="1:11" x14ac:dyDescent="0.25">
      <c r="A6203" s="65">
        <v>44593</v>
      </c>
      <c r="B6203" s="66" t="s">
        <v>144</v>
      </c>
      <c r="C6203" s="66" t="s">
        <v>137</v>
      </c>
      <c r="D6203" s="67">
        <v>114648.62</v>
      </c>
      <c r="E6203" s="66">
        <v>0.61632333436765196</v>
      </c>
      <c r="F6203" s="67">
        <v>70660.619759049907</v>
      </c>
      <c r="G6203" s="66" t="s">
        <v>76</v>
      </c>
      <c r="H6203" s="68">
        <v>1.1150891042897899E-8</v>
      </c>
      <c r="I6203" s="87">
        <v>7.8792887195680995E-4</v>
      </c>
      <c r="J6203" s="69" t="str">
        <f>_xlfn.XLOOKUP(SimpleBB[[#This Row],[customer_code]],'Input  - indicative charges'!$B$13:$B$69,'Input  - indicative charges'!$E$13:$E$69)</f>
        <v>Lower North Island distributor</v>
      </c>
      <c r="K6203" s="70">
        <f t="shared" si="97"/>
        <v>7.284036348269952E-4</v>
      </c>
    </row>
    <row r="6204" spans="1:11" x14ac:dyDescent="0.25">
      <c r="A6204" s="65">
        <v>44593</v>
      </c>
      <c r="B6204" s="66" t="s">
        <v>144</v>
      </c>
      <c r="C6204" s="66" t="s">
        <v>137</v>
      </c>
      <c r="D6204" s="67">
        <v>114648.62</v>
      </c>
      <c r="E6204" s="66">
        <v>0.61632333436765196</v>
      </c>
      <c r="F6204" s="67">
        <v>70660.619759049907</v>
      </c>
      <c r="G6204" s="66" t="s">
        <v>78</v>
      </c>
      <c r="H6204" s="68">
        <v>1.9006456981770402E-5</v>
      </c>
      <c r="I6204" s="87">
        <v>1.34300802975561</v>
      </c>
      <c r="J6204" s="69" t="str">
        <f>_xlfn.XLOOKUP(SimpleBB[[#This Row],[customer_code]],'Input  - indicative charges'!$B$13:$B$69,'Input  - indicative charges'!$E$13:$E$69)</f>
        <v>North Island generation</v>
      </c>
      <c r="K6204" s="70">
        <f t="shared" si="97"/>
        <v>1.2415485271485902</v>
      </c>
    </row>
    <row r="6205" spans="1:11" x14ac:dyDescent="0.25">
      <c r="A6205" s="65">
        <v>44593</v>
      </c>
      <c r="B6205" s="66" t="s">
        <v>144</v>
      </c>
      <c r="C6205" s="66" t="s">
        <v>137</v>
      </c>
      <c r="D6205" s="67">
        <v>114648.62</v>
      </c>
      <c r="E6205" s="66">
        <v>0.61632333436765196</v>
      </c>
      <c r="F6205" s="67">
        <v>70660.619759049907</v>
      </c>
      <c r="G6205" s="66" t="s">
        <v>80</v>
      </c>
      <c r="H6205" s="68">
        <v>1.5387873381809199E-13</v>
      </c>
      <c r="I6205" s="87">
        <v>1.08731666993243E-8</v>
      </c>
      <c r="J6205" s="69" t="str">
        <f>_xlfn.XLOOKUP(SimpleBB[[#This Row],[customer_code]],'Input  - indicative charges'!$B$13:$B$69,'Input  - indicative charges'!$E$13:$E$69)</f>
        <v>Major Industrial</v>
      </c>
      <c r="K6205" s="70">
        <f t="shared" si="97"/>
        <v>1.0051737444521258E-8</v>
      </c>
    </row>
    <row r="6206" spans="1:11" x14ac:dyDescent="0.25">
      <c r="A6206" s="65">
        <v>44593</v>
      </c>
      <c r="B6206" s="66" t="s">
        <v>144</v>
      </c>
      <c r="C6206" s="66" t="s">
        <v>137</v>
      </c>
      <c r="D6206" s="67">
        <v>114648.62</v>
      </c>
      <c r="E6206" s="66">
        <v>0.61632333436765196</v>
      </c>
      <c r="F6206" s="67">
        <v>70660.619759049907</v>
      </c>
      <c r="G6206" s="66" t="s">
        <v>82</v>
      </c>
      <c r="H6206" s="68">
        <v>8.1888577595004705E-4</v>
      </c>
      <c r="I6206" s="87">
        <v>57.862976440500802</v>
      </c>
      <c r="J6206" s="69" t="str">
        <f>_xlfn.XLOOKUP(SimpleBB[[#This Row],[customer_code]],'Input  - indicative charges'!$B$13:$B$69,'Input  - indicative charges'!$E$13:$E$69)</f>
        <v>Major Industrial</v>
      </c>
      <c r="K6206" s="70">
        <f t="shared" si="97"/>
        <v>53.491633396421449</v>
      </c>
    </row>
    <row r="6207" spans="1:11" x14ac:dyDescent="0.25">
      <c r="A6207" s="65">
        <v>44593</v>
      </c>
      <c r="B6207" s="66" t="s">
        <v>144</v>
      </c>
      <c r="C6207" s="66" t="s">
        <v>137</v>
      </c>
      <c r="D6207" s="67">
        <v>114648.62</v>
      </c>
      <c r="E6207" s="66">
        <v>0.61632333436765196</v>
      </c>
      <c r="F6207" s="67">
        <v>70660.619759049907</v>
      </c>
      <c r="G6207" s="66" t="s">
        <v>84</v>
      </c>
      <c r="H6207" s="68">
        <v>1.5318153393421E-15</v>
      </c>
      <c r="I6207" s="87">
        <v>1.08239021234332E-10</v>
      </c>
      <c r="J6207" s="69" t="str">
        <f>_xlfn.XLOOKUP(SimpleBB[[#This Row],[customer_code]],'Input  - indicative charges'!$B$13:$B$69,'Input  - indicative charges'!$E$13:$E$69)</f>
        <v>Major Industrial</v>
      </c>
      <c r="K6207" s="70">
        <f t="shared" si="97"/>
        <v>1.0006194632949739E-10</v>
      </c>
    </row>
    <row r="6208" spans="1:11" x14ac:dyDescent="0.25">
      <c r="A6208" s="65">
        <v>44593</v>
      </c>
      <c r="B6208" s="66" t="s">
        <v>144</v>
      </c>
      <c r="C6208" s="66" t="s">
        <v>137</v>
      </c>
      <c r="D6208" s="67">
        <v>114648.62</v>
      </c>
      <c r="E6208" s="66">
        <v>0.61632333436765196</v>
      </c>
      <c r="F6208" s="67">
        <v>70660.619759049907</v>
      </c>
      <c r="G6208" s="66" t="s">
        <v>86</v>
      </c>
      <c r="H6208" s="68">
        <v>8.5482652822445698E-5</v>
      </c>
      <c r="I6208" s="87">
        <v>6.0402572270817201</v>
      </c>
      <c r="J6208" s="69" t="str">
        <f>_xlfn.XLOOKUP(SimpleBB[[#This Row],[customer_code]],'Input  - indicative charges'!$B$13:$B$69,'Input  - indicative charges'!$E$13:$E$69)</f>
        <v>North Island generation</v>
      </c>
      <c r="K6208" s="70">
        <f t="shared" si="97"/>
        <v>5.5839371751534479</v>
      </c>
    </row>
    <row r="6209" spans="1:11" x14ac:dyDescent="0.25">
      <c r="A6209" s="65">
        <v>44593</v>
      </c>
      <c r="B6209" s="66" t="s">
        <v>144</v>
      </c>
      <c r="C6209" s="66" t="s">
        <v>137</v>
      </c>
      <c r="D6209" s="67">
        <v>114648.62</v>
      </c>
      <c r="E6209" s="66">
        <v>0.61632333436765196</v>
      </c>
      <c r="F6209" s="67">
        <v>70660.619759049907</v>
      </c>
      <c r="G6209" s="66" t="s">
        <v>88</v>
      </c>
      <c r="H6209" s="68">
        <v>8.1806529926562403E-3</v>
      </c>
      <c r="I6209" s="87">
        <v>578.050010494817</v>
      </c>
      <c r="J6209" s="69" t="str">
        <f>_xlfn.XLOOKUP(SimpleBB[[#This Row],[customer_code]],'Input  - indicative charges'!$B$13:$B$69,'Input  - indicative charges'!$E$13:$E$69)</f>
        <v>North Island generation</v>
      </c>
      <c r="K6209" s="70">
        <f t="shared" si="97"/>
        <v>534.38037840969901</v>
      </c>
    </row>
    <row r="6210" spans="1:11" x14ac:dyDescent="0.25">
      <c r="A6210" s="65">
        <v>44593</v>
      </c>
      <c r="B6210" s="66" t="s">
        <v>144</v>
      </c>
      <c r="C6210" s="66" t="s">
        <v>137</v>
      </c>
      <c r="D6210" s="67">
        <v>114648.62</v>
      </c>
      <c r="E6210" s="66">
        <v>0.61632333436765196</v>
      </c>
      <c r="F6210" s="67">
        <v>70660.619759049907</v>
      </c>
      <c r="G6210" s="66" t="s">
        <v>90</v>
      </c>
      <c r="H6210" s="68">
        <v>7.8226592602501099E-11</v>
      </c>
      <c r="I6210" s="87">
        <v>5.5275395149314398E-6</v>
      </c>
      <c r="J6210" s="69" t="str">
        <f>_xlfn.XLOOKUP(SimpleBB[[#This Row],[customer_code]],'Input  - indicative charges'!$B$13:$B$69,'Input  - indicative charges'!$E$13:$E$69)</f>
        <v>Upper South Island distributor</v>
      </c>
      <c r="K6210" s="70">
        <f t="shared" si="97"/>
        <v>5.1099534712146022E-6</v>
      </c>
    </row>
    <row r="6211" spans="1:11" x14ac:dyDescent="0.25">
      <c r="A6211" s="65">
        <v>44593</v>
      </c>
      <c r="B6211" s="66" t="s">
        <v>144</v>
      </c>
      <c r="C6211" s="66" t="s">
        <v>137</v>
      </c>
      <c r="D6211" s="67">
        <v>114648.62</v>
      </c>
      <c r="E6211" s="66">
        <v>0.61632333436765196</v>
      </c>
      <c r="F6211" s="67">
        <v>70660.619759049907</v>
      </c>
      <c r="G6211" s="66" t="s">
        <v>92</v>
      </c>
      <c r="H6211" s="68">
        <v>6.6346077516604902E-5</v>
      </c>
      <c r="I6211" s="87">
        <v>4.6880549559052698</v>
      </c>
      <c r="J6211" s="69" t="str">
        <f>_xlfn.XLOOKUP(SimpleBB[[#This Row],[customer_code]],'Input  - indicative charges'!$B$13:$B$69,'Input  - indicative charges'!$E$13:$E$69)</f>
        <v>North Island generation</v>
      </c>
      <c r="K6211" s="70">
        <f t="shared" si="97"/>
        <v>4.3338889989771667</v>
      </c>
    </row>
    <row r="6212" spans="1:11" x14ac:dyDescent="0.25">
      <c r="A6212" s="65">
        <v>44593</v>
      </c>
      <c r="B6212" s="66" t="s">
        <v>144</v>
      </c>
      <c r="C6212" s="66" t="s">
        <v>137</v>
      </c>
      <c r="D6212" s="67">
        <v>114648.62</v>
      </c>
      <c r="E6212" s="66">
        <v>0.61632333436765196</v>
      </c>
      <c r="F6212" s="67">
        <v>70660.619759049907</v>
      </c>
      <c r="G6212" s="66" t="s">
        <v>94</v>
      </c>
      <c r="H6212" s="68">
        <v>3.5139480809344003E-4</v>
      </c>
      <c r="I6212" s="87">
        <v>24.8297749199949</v>
      </c>
      <c r="J6212" s="69" t="str">
        <f>_xlfn.XLOOKUP(SimpleBB[[#This Row],[customer_code]],'Input  - indicative charges'!$B$13:$B$69,'Input  - indicative charges'!$E$13:$E$69)</f>
        <v>North Island generation</v>
      </c>
      <c r="K6212" s="70">
        <f t="shared" si="97"/>
        <v>22.953973318357892</v>
      </c>
    </row>
    <row r="6213" spans="1:11" x14ac:dyDescent="0.25">
      <c r="A6213" s="65">
        <v>44593</v>
      </c>
      <c r="B6213" s="66" t="s">
        <v>144</v>
      </c>
      <c r="C6213" s="66" t="s">
        <v>137</v>
      </c>
      <c r="D6213" s="67">
        <v>114648.62</v>
      </c>
      <c r="E6213" s="66">
        <v>0.61632333436765196</v>
      </c>
      <c r="F6213" s="67">
        <v>70660.619759049907</v>
      </c>
      <c r="G6213" s="66" t="s">
        <v>96</v>
      </c>
      <c r="H6213" s="68">
        <v>7.5302060562983497E-2</v>
      </c>
      <c r="I6213" s="87">
        <v>5320.8902685139301</v>
      </c>
      <c r="J6213" s="69" t="str">
        <f>_xlfn.XLOOKUP(SimpleBB[[#This Row],[customer_code]],'Input  - indicative charges'!$B$13:$B$69,'Input  - indicative charges'!$E$13:$E$69)</f>
        <v>Upper North Island distributor</v>
      </c>
      <c r="K6213" s="70">
        <f t="shared" si="97"/>
        <v>4918.9158438575168</v>
      </c>
    </row>
    <row r="6214" spans="1:11" x14ac:dyDescent="0.25">
      <c r="A6214" s="65">
        <v>44593</v>
      </c>
      <c r="B6214" s="66" t="s">
        <v>144</v>
      </c>
      <c r="C6214" s="66" t="s">
        <v>137</v>
      </c>
      <c r="D6214" s="67">
        <v>114648.62</v>
      </c>
      <c r="E6214" s="66">
        <v>0.61632333436765196</v>
      </c>
      <c r="F6214" s="67">
        <v>70660.619759049907</v>
      </c>
      <c r="G6214" s="66" t="s">
        <v>98</v>
      </c>
      <c r="H6214" s="68">
        <v>6.1646222343374099E-6</v>
      </c>
      <c r="I6214" s="87">
        <v>0.43559602765870098</v>
      </c>
      <c r="J6214" s="69" t="str">
        <f>_xlfn.XLOOKUP(SimpleBB[[#This Row],[customer_code]],'Input  - indicative charges'!$B$13:$B$69,'Input  - indicative charges'!$E$13:$E$69)</f>
        <v>Major Industrial</v>
      </c>
      <c r="K6214" s="70">
        <f t="shared" si="97"/>
        <v>0.40268828971175236</v>
      </c>
    </row>
    <row r="6215" spans="1:11" x14ac:dyDescent="0.25">
      <c r="A6215" s="65">
        <v>44593</v>
      </c>
      <c r="B6215" s="66" t="s">
        <v>144</v>
      </c>
      <c r="C6215" s="66" t="s">
        <v>137</v>
      </c>
      <c r="D6215" s="67">
        <v>114648.62</v>
      </c>
      <c r="E6215" s="66">
        <v>0.61632333436765196</v>
      </c>
      <c r="F6215" s="67">
        <v>70660.619759049907</v>
      </c>
      <c r="G6215" s="66" t="s">
        <v>100</v>
      </c>
      <c r="H6215" s="68">
        <v>3.1575120709586001E-4</v>
      </c>
      <c r="I6215" s="87">
        <v>22.311175983061599</v>
      </c>
      <c r="J6215" s="69" t="str">
        <f>_xlfn.XLOOKUP(SimpleBB[[#This Row],[customer_code]],'Input  - indicative charges'!$B$13:$B$69,'Input  - indicative charges'!$E$13:$E$69)</f>
        <v>North Island generation</v>
      </c>
      <c r="K6215" s="70">
        <f t="shared" si="97"/>
        <v>20.62564561565863</v>
      </c>
    </row>
    <row r="6216" spans="1:11" x14ac:dyDescent="0.25">
      <c r="A6216" s="65">
        <v>44593</v>
      </c>
      <c r="B6216" s="66" t="s">
        <v>144</v>
      </c>
      <c r="C6216" s="66" t="s">
        <v>137</v>
      </c>
      <c r="D6216" s="67">
        <v>114648.62</v>
      </c>
      <c r="E6216" s="66">
        <v>0.61632333436765196</v>
      </c>
      <c r="F6216" s="67">
        <v>70660.619759049907</v>
      </c>
      <c r="G6216" s="66" t="s">
        <v>102</v>
      </c>
      <c r="H6216" s="68">
        <v>1.9726585084009199E-3</v>
      </c>
      <c r="I6216" s="87">
        <v>139.389272776572</v>
      </c>
      <c r="J6216" s="69" t="str">
        <f>_xlfn.XLOOKUP(SimpleBB[[#This Row],[customer_code]],'Input  - indicative charges'!$B$13:$B$69,'Input  - indicative charges'!$E$13:$E$69)</f>
        <v>Lower North Island distributor</v>
      </c>
      <c r="K6216" s="70">
        <f t="shared" si="97"/>
        <v>128.85890663480092</v>
      </c>
    </row>
    <row r="6217" spans="1:11" x14ac:dyDescent="0.25">
      <c r="A6217" s="65">
        <v>44593</v>
      </c>
      <c r="B6217" s="66" t="s">
        <v>144</v>
      </c>
      <c r="C6217" s="66" t="s">
        <v>137</v>
      </c>
      <c r="D6217" s="67">
        <v>114648.62</v>
      </c>
      <c r="E6217" s="66">
        <v>0.61632333436765196</v>
      </c>
      <c r="F6217" s="67">
        <v>70660.619759049907</v>
      </c>
      <c r="G6217" s="66" t="s">
        <v>104</v>
      </c>
      <c r="H6217" s="68">
        <v>4.13073344727181E-3</v>
      </c>
      <c r="I6217" s="87">
        <v>291.88018544366298</v>
      </c>
      <c r="J6217" s="69" t="str">
        <f>_xlfn.XLOOKUP(SimpleBB[[#This Row],[customer_code]],'Input  - indicative charges'!$B$13:$B$69,'Input  - indicative charges'!$E$13:$E$69)</f>
        <v>Lower North Island distributor</v>
      </c>
      <c r="K6217" s="70">
        <f t="shared" si="97"/>
        <v>269.82967064417392</v>
      </c>
    </row>
    <row r="6218" spans="1:11" x14ac:dyDescent="0.25">
      <c r="A6218" s="65">
        <v>44593</v>
      </c>
      <c r="B6218" s="66" t="s">
        <v>144</v>
      </c>
      <c r="C6218" s="66" t="s">
        <v>137</v>
      </c>
      <c r="D6218" s="67">
        <v>114648.62</v>
      </c>
      <c r="E6218" s="66">
        <v>0.61632333436765196</v>
      </c>
      <c r="F6218" s="67">
        <v>70660.619759049907</v>
      </c>
      <c r="G6218" s="66" t="s">
        <v>106</v>
      </c>
      <c r="H6218" s="68">
        <v>1.4300325938410999E-3</v>
      </c>
      <c r="I6218" s="87">
        <v>101.046989356453</v>
      </c>
      <c r="J6218" s="69" t="str">
        <f>_xlfn.XLOOKUP(SimpleBB[[#This Row],[customer_code]],'Input  - indicative charges'!$B$13:$B$69,'Input  - indicative charges'!$E$13:$E$69)</f>
        <v>Upper North Island distributor</v>
      </c>
      <c r="K6218" s="70">
        <f t="shared" si="97"/>
        <v>93.413247001310012</v>
      </c>
    </row>
    <row r="6219" spans="1:11" x14ac:dyDescent="0.25">
      <c r="A6219" s="65">
        <v>44593</v>
      </c>
      <c r="B6219" s="66" t="s">
        <v>144</v>
      </c>
      <c r="C6219" s="66" t="s">
        <v>137</v>
      </c>
      <c r="D6219" s="67">
        <v>114648.62</v>
      </c>
      <c r="E6219" s="66">
        <v>0.61632333436765196</v>
      </c>
      <c r="F6219" s="67">
        <v>70660.619759049907</v>
      </c>
      <c r="G6219" s="66" t="s">
        <v>108</v>
      </c>
      <c r="H6219" s="68">
        <v>5.2412816518957396E-6</v>
      </c>
      <c r="I6219" s="87">
        <v>0.37035220985468997</v>
      </c>
      <c r="J6219" s="69" t="str">
        <f>_xlfn.XLOOKUP(SimpleBB[[#This Row],[customer_code]],'Input  - indicative charges'!$B$13:$B$69,'Input  - indicative charges'!$E$13:$E$69)</f>
        <v>Lower North Island distributor</v>
      </c>
      <c r="K6219" s="70">
        <f t="shared" si="97"/>
        <v>0.34237341138979538</v>
      </c>
    </row>
    <row r="6220" spans="1:11" x14ac:dyDescent="0.25">
      <c r="A6220" s="65">
        <v>44593</v>
      </c>
      <c r="B6220" s="66" t="s">
        <v>144</v>
      </c>
      <c r="C6220" s="66" t="s">
        <v>137</v>
      </c>
      <c r="D6220" s="67">
        <v>114648.62</v>
      </c>
      <c r="E6220" s="66">
        <v>0.61632333436765196</v>
      </c>
      <c r="F6220" s="67">
        <v>70660.619759049907</v>
      </c>
      <c r="G6220" s="66" t="s">
        <v>110</v>
      </c>
      <c r="H6220" s="68">
        <v>4.0926844888545402E-11</v>
      </c>
      <c r="I6220" s="87">
        <v>2.89191622460712E-6</v>
      </c>
      <c r="J6220" s="69" t="str">
        <f>_xlfn.XLOOKUP(SimpleBB[[#This Row],[customer_code]],'Input  - indicative charges'!$B$13:$B$69,'Input  - indicative charges'!$E$13:$E$69)</f>
        <v>Lower South Island distributor</v>
      </c>
      <c r="K6220" s="70">
        <f t="shared" si="97"/>
        <v>2.6734421907748713E-6</v>
      </c>
    </row>
    <row r="6221" spans="1:11" x14ac:dyDescent="0.25">
      <c r="A6221" s="65">
        <v>44593</v>
      </c>
      <c r="B6221" s="66" t="s">
        <v>144</v>
      </c>
      <c r="C6221" s="66" t="s">
        <v>137</v>
      </c>
      <c r="D6221" s="67">
        <v>114648.62</v>
      </c>
      <c r="E6221" s="66">
        <v>0.61632333436765196</v>
      </c>
      <c r="F6221" s="67">
        <v>70660.619759049907</v>
      </c>
      <c r="G6221" s="66" t="s">
        <v>112</v>
      </c>
      <c r="H6221" s="68">
        <v>6.7579307330638497E-3</v>
      </c>
      <c r="I6221" s="87">
        <v>477.51957388702198</v>
      </c>
      <c r="J6221" s="69" t="str">
        <f>_xlfn.XLOOKUP(SimpleBB[[#This Row],[customer_code]],'Input  - indicative charges'!$B$13:$B$69,'Input  - indicative charges'!$E$13:$E$69)</f>
        <v>North Island generation</v>
      </c>
      <c r="K6221" s="70">
        <f t="shared" si="97"/>
        <v>441.44466042540284</v>
      </c>
    </row>
    <row r="6222" spans="1:11" x14ac:dyDescent="0.25">
      <c r="A6222" s="65">
        <v>44593</v>
      </c>
      <c r="B6222" s="66" t="s">
        <v>144</v>
      </c>
      <c r="C6222" s="66" t="s">
        <v>137</v>
      </c>
      <c r="D6222" s="67">
        <v>114648.62</v>
      </c>
      <c r="E6222" s="66">
        <v>0.61632333436765196</v>
      </c>
      <c r="F6222" s="67">
        <v>70660.619759049907</v>
      </c>
      <c r="G6222" s="66" t="s">
        <v>114</v>
      </c>
      <c r="H6222" s="68">
        <v>1.62630370127469E-3</v>
      </c>
      <c r="I6222" s="87">
        <v>114.915627448506</v>
      </c>
      <c r="J6222" s="69" t="str">
        <f>_xlfn.XLOOKUP(SimpleBB[[#This Row],[customer_code]],'Input  - indicative charges'!$B$13:$B$69,'Input  - indicative charges'!$E$13:$E$69)</f>
        <v>Lower North Island distributor</v>
      </c>
      <c r="K6222" s="70">
        <f t="shared" ref="K6222:K6285" si="98">I6222*$L$9</f>
        <v>106.23415857834544</v>
      </c>
    </row>
    <row r="6223" spans="1:11" x14ac:dyDescent="0.25">
      <c r="A6223" s="65">
        <v>44593</v>
      </c>
      <c r="B6223" s="66" t="s">
        <v>144</v>
      </c>
      <c r="C6223" s="66" t="s">
        <v>137</v>
      </c>
      <c r="D6223" s="67">
        <v>114648.62</v>
      </c>
      <c r="E6223" s="66">
        <v>0.61632333436765196</v>
      </c>
      <c r="F6223" s="67">
        <v>70660.619759049907</v>
      </c>
      <c r="G6223" s="66" t="s">
        <v>116</v>
      </c>
      <c r="H6223" s="68">
        <v>8.8622234038926406E-11</v>
      </c>
      <c r="I6223" s="87">
        <v>6.2621019816221102E-6</v>
      </c>
      <c r="J6223" s="69" t="str">
        <f>_xlfn.XLOOKUP(SimpleBB[[#This Row],[customer_code]],'Input  - indicative charges'!$B$13:$B$69,'Input  - indicative charges'!$E$13:$E$69)</f>
        <v>Major Industrial</v>
      </c>
      <c r="K6223" s="70">
        <f t="shared" si="98"/>
        <v>5.7890223437844815E-6</v>
      </c>
    </row>
    <row r="6224" spans="1:11" x14ac:dyDescent="0.25">
      <c r="A6224" s="65">
        <v>44593</v>
      </c>
      <c r="B6224" s="66" t="s">
        <v>144</v>
      </c>
      <c r="C6224" s="66" t="s">
        <v>137</v>
      </c>
      <c r="D6224" s="67">
        <v>114648.62</v>
      </c>
      <c r="E6224" s="66">
        <v>0.61632333436765196</v>
      </c>
      <c r="F6224" s="67">
        <v>70660.619759049907</v>
      </c>
      <c r="G6224" s="66" t="s">
        <v>118</v>
      </c>
      <c r="H6224" s="68">
        <v>1.4439348945225701E-11</v>
      </c>
      <c r="I6224" s="87">
        <v>1.0202933453868301E-6</v>
      </c>
      <c r="J6224" s="69" t="str">
        <f>_xlfn.XLOOKUP(SimpleBB[[#This Row],[customer_code]],'Input  - indicative charges'!$B$13:$B$69,'Input  - indicative charges'!$E$13:$E$69)</f>
        <v>Upper South Island distributor</v>
      </c>
      <c r="K6224" s="70">
        <f t="shared" si="98"/>
        <v>9.4321379482372788E-7</v>
      </c>
    </row>
    <row r="6225" spans="1:11" x14ac:dyDescent="0.25">
      <c r="A6225" s="65">
        <v>44593</v>
      </c>
      <c r="B6225" s="66" t="s">
        <v>144</v>
      </c>
      <c r="C6225" s="66" t="s">
        <v>137</v>
      </c>
      <c r="D6225" s="67">
        <v>114648.62</v>
      </c>
      <c r="E6225" s="66">
        <v>0.61632333436765196</v>
      </c>
      <c r="F6225" s="67">
        <v>70660.619759049907</v>
      </c>
      <c r="G6225" s="66" t="s">
        <v>120</v>
      </c>
      <c r="H6225" s="68">
        <v>5.4570391623105799E-6</v>
      </c>
      <c r="I6225" s="87">
        <v>0.38559776925827199</v>
      </c>
      <c r="J6225" s="69" t="str">
        <f>_xlfn.XLOOKUP(SimpleBB[[#This Row],[customer_code]],'Input  - indicative charges'!$B$13:$B$69,'Input  - indicative charges'!$E$13:$E$69)</f>
        <v>Lower North Island distributor</v>
      </c>
      <c r="K6225" s="70">
        <f t="shared" si="98"/>
        <v>0.35646722274736259</v>
      </c>
    </row>
    <row r="6226" spans="1:11" x14ac:dyDescent="0.25">
      <c r="A6226" s="65">
        <v>44593</v>
      </c>
      <c r="B6226" s="66" t="s">
        <v>144</v>
      </c>
      <c r="C6226" s="66" t="s">
        <v>137</v>
      </c>
      <c r="D6226" s="67">
        <v>114648.62</v>
      </c>
      <c r="E6226" s="66">
        <v>0.61632333436765196</v>
      </c>
      <c r="F6226" s="67">
        <v>70660.619759049907</v>
      </c>
      <c r="G6226" s="66" t="s">
        <v>241</v>
      </c>
      <c r="H6226" s="68">
        <v>7.4413126632085196E-4</v>
      </c>
      <c r="I6226" s="87">
        <v>52.580776460317999</v>
      </c>
      <c r="J6226" s="69" t="str">
        <f>_xlfn.XLOOKUP(SimpleBB[[#This Row],[customer_code]],'Input  - indicative charges'!$B$13:$B$69,'Input  - indicative charges'!$E$13:$E$69)</f>
        <v>North Island generation</v>
      </c>
      <c r="K6226" s="70">
        <f t="shared" si="98"/>
        <v>48.608484926569282</v>
      </c>
    </row>
    <row r="6227" spans="1:11" x14ac:dyDescent="0.25">
      <c r="A6227" s="65">
        <v>44621</v>
      </c>
      <c r="B6227" s="66" t="s">
        <v>144</v>
      </c>
      <c r="C6227" s="66" t="s">
        <v>137</v>
      </c>
      <c r="D6227" s="67">
        <v>116907.37</v>
      </c>
      <c r="E6227" s="66">
        <v>0.56787028716662102</v>
      </c>
      <c r="F6227" s="67">
        <v>66388.221773794503</v>
      </c>
      <c r="G6227" s="66" t="s">
        <v>8</v>
      </c>
      <c r="H6227" s="68">
        <v>1.10186246651021E-10</v>
      </c>
      <c r="I6227" s="87">
        <v>7.3150689790900496E-6</v>
      </c>
      <c r="J6227" s="69" t="str">
        <f>_xlfn.XLOOKUP(SimpleBB[[#This Row],[customer_code]],'Input  - indicative charges'!$B$13:$B$69,'Input  - indicative charges'!$E$13:$E$69)</f>
        <v>Lower South Island distributor</v>
      </c>
      <c r="K6227" s="70">
        <f t="shared" si="98"/>
        <v>6.7624414119342733E-6</v>
      </c>
    </row>
    <row r="6228" spans="1:11" x14ac:dyDescent="0.25">
      <c r="A6228" s="65">
        <v>44621</v>
      </c>
      <c r="B6228" s="66" t="s">
        <v>144</v>
      </c>
      <c r="C6228" s="66" t="s">
        <v>137</v>
      </c>
      <c r="D6228" s="67">
        <v>116907.37</v>
      </c>
      <c r="E6228" s="66">
        <v>0.56787028716662102</v>
      </c>
      <c r="F6228" s="67">
        <v>66388.221773794503</v>
      </c>
      <c r="G6228" s="66" t="s">
        <v>10</v>
      </c>
      <c r="H6228" s="68">
        <v>5.0565931054558403E-12</v>
      </c>
      <c r="I6228" s="87">
        <v>3.35698224504843E-7</v>
      </c>
      <c r="J6228" s="69" t="str">
        <f>_xlfn.XLOOKUP(SimpleBB[[#This Row],[customer_code]],'Input  - indicative charges'!$B$13:$B$69,'Input  - indicative charges'!$E$13:$E$69)</f>
        <v>Upper South Island distributor</v>
      </c>
      <c r="K6228" s="70">
        <f t="shared" si="98"/>
        <v>3.1033741196337302E-7</v>
      </c>
    </row>
    <row r="6229" spans="1:11" x14ac:dyDescent="0.25">
      <c r="A6229" s="65">
        <v>44621</v>
      </c>
      <c r="B6229" s="66" t="s">
        <v>144</v>
      </c>
      <c r="C6229" s="66" t="s">
        <v>137</v>
      </c>
      <c r="D6229" s="67">
        <v>116907.37</v>
      </c>
      <c r="E6229" s="66">
        <v>0.56787028716662102</v>
      </c>
      <c r="F6229" s="67">
        <v>66388.221773794503</v>
      </c>
      <c r="G6229" s="66" t="s">
        <v>12</v>
      </c>
      <c r="H6229" s="68">
        <v>1.5943649639840001E-8</v>
      </c>
      <c r="I6229" s="87">
        <v>1.0584705481733699E-3</v>
      </c>
      <c r="J6229" s="69" t="str">
        <f>_xlfn.XLOOKUP(SimpleBB[[#This Row],[customer_code]],'Input  - indicative charges'!$B$13:$B$69,'Input  - indicative charges'!$E$13:$E$69)</f>
        <v>Lower North Island distributor</v>
      </c>
      <c r="K6229" s="70">
        <f t="shared" si="98"/>
        <v>9.7850684508114642E-4</v>
      </c>
    </row>
    <row r="6230" spans="1:11" x14ac:dyDescent="0.25">
      <c r="A6230" s="65">
        <v>44621</v>
      </c>
      <c r="B6230" s="66" t="s">
        <v>144</v>
      </c>
      <c r="C6230" s="66" t="s">
        <v>137</v>
      </c>
      <c r="D6230" s="67">
        <v>116907.37</v>
      </c>
      <c r="E6230" s="66">
        <v>0.56787028716662102</v>
      </c>
      <c r="F6230" s="67">
        <v>66388.221773794503</v>
      </c>
      <c r="G6230" s="66" t="s">
        <v>14</v>
      </c>
      <c r="H6230" s="68">
        <v>5.3735540138227303E-6</v>
      </c>
      <c r="I6230" s="87">
        <v>0.35674069558312699</v>
      </c>
      <c r="J6230" s="69" t="str">
        <f>_xlfn.XLOOKUP(SimpleBB[[#This Row],[customer_code]],'Input  - indicative charges'!$B$13:$B$69,'Input  - indicative charges'!$E$13:$E$69)</f>
        <v>Upper North Island distributor</v>
      </c>
      <c r="K6230" s="70">
        <f t="shared" si="98"/>
        <v>0.32979019883879052</v>
      </c>
    </row>
    <row r="6231" spans="1:11" x14ac:dyDescent="0.25">
      <c r="A6231" s="65">
        <v>44621</v>
      </c>
      <c r="B6231" s="66" t="s">
        <v>144</v>
      </c>
      <c r="C6231" s="66" t="s">
        <v>137</v>
      </c>
      <c r="D6231" s="67">
        <v>116907.37</v>
      </c>
      <c r="E6231" s="66">
        <v>0.56787028716662102</v>
      </c>
      <c r="F6231" s="67">
        <v>66388.221773794503</v>
      </c>
      <c r="G6231" s="66" t="s">
        <v>16</v>
      </c>
      <c r="H6231" s="68">
        <v>9.0114079862150004E-2</v>
      </c>
      <c r="I6231" s="87">
        <v>5982.51351882984</v>
      </c>
      <c r="J6231" s="69" t="str">
        <f>_xlfn.XLOOKUP(SimpleBB[[#This Row],[customer_code]],'Input  - indicative charges'!$B$13:$B$69,'Input  - indicative charges'!$E$13:$E$69)</f>
        <v>South Island generation</v>
      </c>
      <c r="K6231" s="70">
        <f t="shared" si="98"/>
        <v>5530.5557996561874</v>
      </c>
    </row>
    <row r="6232" spans="1:11" x14ac:dyDescent="0.25">
      <c r="A6232" s="65">
        <v>44621</v>
      </c>
      <c r="B6232" s="66" t="s">
        <v>144</v>
      </c>
      <c r="C6232" s="66" t="s">
        <v>137</v>
      </c>
      <c r="D6232" s="67">
        <v>116907.37</v>
      </c>
      <c r="E6232" s="66">
        <v>0.56787028716662102</v>
      </c>
      <c r="F6232" s="67">
        <v>66388.221773794503</v>
      </c>
      <c r="G6232" s="66" t="s">
        <v>19</v>
      </c>
      <c r="H6232" s="68">
        <v>8.6773299430510095E-5</v>
      </c>
      <c r="I6232" s="87">
        <v>5.7607250466365798</v>
      </c>
      <c r="J6232" s="69" t="str">
        <f>_xlfn.XLOOKUP(SimpleBB[[#This Row],[customer_code]],'Input  - indicative charges'!$B$13:$B$69,'Input  - indicative charges'!$E$13:$E$69)</f>
        <v>Lower South Island distributor</v>
      </c>
      <c r="K6232" s="70">
        <f t="shared" si="98"/>
        <v>5.3255226614401883</v>
      </c>
    </row>
    <row r="6233" spans="1:11" x14ac:dyDescent="0.25">
      <c r="A6233" s="65">
        <v>44621</v>
      </c>
      <c r="B6233" s="66" t="s">
        <v>144</v>
      </c>
      <c r="C6233" s="66" t="s">
        <v>137</v>
      </c>
      <c r="D6233" s="67">
        <v>116907.37</v>
      </c>
      <c r="E6233" s="66">
        <v>0.56787028716662102</v>
      </c>
      <c r="F6233" s="67">
        <v>66388.221773794503</v>
      </c>
      <c r="G6233" s="66" t="s">
        <v>21</v>
      </c>
      <c r="H6233" s="68">
        <v>6.0907947959999799E-11</v>
      </c>
      <c r="I6233" s="87">
        <v>4.0435703569552001E-6</v>
      </c>
      <c r="J6233" s="69" t="str">
        <f>_xlfn.XLOOKUP(SimpleBB[[#This Row],[customer_code]],'Input  - indicative charges'!$B$13:$B$69,'Input  - indicative charges'!$E$13:$E$69)</f>
        <v>Upper South Island distributor</v>
      </c>
      <c r="K6233" s="70">
        <f t="shared" si="98"/>
        <v>3.7380929301018259E-6</v>
      </c>
    </row>
    <row r="6234" spans="1:11" x14ac:dyDescent="0.25">
      <c r="A6234" s="65">
        <v>44621</v>
      </c>
      <c r="B6234" s="66" t="s">
        <v>144</v>
      </c>
      <c r="C6234" s="66" t="s">
        <v>137</v>
      </c>
      <c r="D6234" s="67">
        <v>116907.37</v>
      </c>
      <c r="E6234" s="66">
        <v>0.56787028716662102</v>
      </c>
      <c r="F6234" s="67">
        <v>66388.221773794503</v>
      </c>
      <c r="G6234" s="66" t="s">
        <v>23</v>
      </c>
      <c r="H6234" s="68">
        <v>1.09142571552705E-10</v>
      </c>
      <c r="I6234" s="87">
        <v>7.2457812452032301E-6</v>
      </c>
      <c r="J6234" s="69" t="str">
        <f>_xlfn.XLOOKUP(SimpleBB[[#This Row],[customer_code]],'Input  - indicative charges'!$B$13:$B$69,'Input  - indicative charges'!$E$13:$E$69)</f>
        <v>Lower North Island distributor</v>
      </c>
      <c r="K6234" s="70">
        <f t="shared" si="98"/>
        <v>6.6983881210747258E-6</v>
      </c>
    </row>
    <row r="6235" spans="1:11" x14ac:dyDescent="0.25">
      <c r="A6235" s="65">
        <v>44621</v>
      </c>
      <c r="B6235" s="66" t="s">
        <v>144</v>
      </c>
      <c r="C6235" s="66" t="s">
        <v>137</v>
      </c>
      <c r="D6235" s="67">
        <v>116907.37</v>
      </c>
      <c r="E6235" s="66">
        <v>0.56787028716662102</v>
      </c>
      <c r="F6235" s="67">
        <v>66388.221773794503</v>
      </c>
      <c r="G6235" s="66" t="s">
        <v>25</v>
      </c>
      <c r="H6235" s="68">
        <v>0.11316225676672501</v>
      </c>
      <c r="I6235" s="87">
        <v>7512.6409986524204</v>
      </c>
      <c r="J6235" s="69" t="str">
        <f>_xlfn.XLOOKUP(SimpleBB[[#This Row],[customer_code]],'Input  - indicative charges'!$B$13:$B$69,'Input  - indicative charges'!$E$13:$E$69)</f>
        <v>North Island generation</v>
      </c>
      <c r="K6235" s="70">
        <f t="shared" si="98"/>
        <v>6945.0875647931443</v>
      </c>
    </row>
    <row r="6236" spans="1:11" x14ac:dyDescent="0.25">
      <c r="A6236" s="65">
        <v>44621</v>
      </c>
      <c r="B6236" s="66" t="s">
        <v>144</v>
      </c>
      <c r="C6236" s="66" t="s">
        <v>137</v>
      </c>
      <c r="D6236" s="67">
        <v>116907.37</v>
      </c>
      <c r="E6236" s="66">
        <v>0.56787028716662102</v>
      </c>
      <c r="F6236" s="67">
        <v>66388.221773794503</v>
      </c>
      <c r="G6236" s="66" t="s">
        <v>27</v>
      </c>
      <c r="H6236" s="68">
        <v>1.3560894026945E-5</v>
      </c>
      <c r="I6236" s="87">
        <v>0.90028364011175199</v>
      </c>
      <c r="J6236" s="69" t="str">
        <f>_xlfn.XLOOKUP(SimpleBB[[#This Row],[customer_code]],'Input  - indicative charges'!$B$13:$B$69,'Input  - indicative charges'!$E$13:$E$69)</f>
        <v>Lower North Island distributor</v>
      </c>
      <c r="K6236" s="70">
        <f t="shared" si="98"/>
        <v>0.83227039796635904</v>
      </c>
    </row>
    <row r="6237" spans="1:11" x14ac:dyDescent="0.25">
      <c r="A6237" s="65">
        <v>44621</v>
      </c>
      <c r="B6237" s="66" t="s">
        <v>144</v>
      </c>
      <c r="C6237" s="66" t="s">
        <v>137</v>
      </c>
      <c r="D6237" s="67">
        <v>116907.37</v>
      </c>
      <c r="E6237" s="66">
        <v>0.56787028716662102</v>
      </c>
      <c r="F6237" s="67">
        <v>66388.221773794503</v>
      </c>
      <c r="G6237" s="66" t="s">
        <v>29</v>
      </c>
      <c r="H6237" s="68">
        <v>4.0340370603448398E-5</v>
      </c>
      <c r="I6237" s="87">
        <v>2.6781254700587902</v>
      </c>
      <c r="J6237" s="69" t="str">
        <f>_xlfn.XLOOKUP(SimpleBB[[#This Row],[customer_code]],'Input  - indicative charges'!$B$13:$B$69,'Input  - indicative charges'!$E$13:$E$69)</f>
        <v>Lower North Island distributor</v>
      </c>
      <c r="K6237" s="70">
        <f t="shared" si="98"/>
        <v>2.475802570946414</v>
      </c>
    </row>
    <row r="6238" spans="1:11" x14ac:dyDescent="0.25">
      <c r="A6238" s="65">
        <v>44621</v>
      </c>
      <c r="B6238" s="66" t="s">
        <v>144</v>
      </c>
      <c r="C6238" s="66" t="s">
        <v>137</v>
      </c>
      <c r="D6238" s="67">
        <v>116907.37</v>
      </c>
      <c r="E6238" s="66">
        <v>0.56787028716662102</v>
      </c>
      <c r="F6238" s="67">
        <v>66388.221773794503</v>
      </c>
      <c r="G6238" s="66" t="s">
        <v>31</v>
      </c>
      <c r="H6238" s="68">
        <v>8.3937259749785597E-5</v>
      </c>
      <c r="I6238" s="87">
        <v>5.5724454153533598</v>
      </c>
      <c r="J6238" s="69" t="str">
        <f>_xlfn.XLOOKUP(SimpleBB[[#This Row],[customer_code]],'Input  - indicative charges'!$B$13:$B$69,'Input  - indicative charges'!$E$13:$E$69)</f>
        <v>Major Industrial</v>
      </c>
      <c r="K6238" s="70">
        <f t="shared" si="98"/>
        <v>5.1514668898195985</v>
      </c>
    </row>
    <row r="6239" spans="1:11" x14ac:dyDescent="0.25">
      <c r="A6239" s="65">
        <v>44621</v>
      </c>
      <c r="B6239" s="66" t="s">
        <v>144</v>
      </c>
      <c r="C6239" s="66" t="s">
        <v>137</v>
      </c>
      <c r="D6239" s="67">
        <v>116907.37</v>
      </c>
      <c r="E6239" s="66">
        <v>0.56787028716662102</v>
      </c>
      <c r="F6239" s="67">
        <v>66388.221773794503</v>
      </c>
      <c r="G6239" s="66" t="s">
        <v>34</v>
      </c>
      <c r="H6239" s="68">
        <v>8.5346705146300796E-9</v>
      </c>
      <c r="I6239" s="87">
        <v>5.6660159889152602E-4</v>
      </c>
      <c r="J6239" s="69" t="str">
        <f>_xlfn.XLOOKUP(SimpleBB[[#This Row],[customer_code]],'Input  - indicative charges'!$B$13:$B$69,'Input  - indicative charges'!$E$13:$E$69)</f>
        <v>Major Industrial</v>
      </c>
      <c r="K6239" s="70">
        <f t="shared" si="98"/>
        <v>5.2379685377742765E-4</v>
      </c>
    </row>
    <row r="6240" spans="1:11" x14ac:dyDescent="0.25">
      <c r="A6240" s="65">
        <v>44621</v>
      </c>
      <c r="B6240" s="66" t="s">
        <v>144</v>
      </c>
      <c r="C6240" s="66" t="s">
        <v>137</v>
      </c>
      <c r="D6240" s="67">
        <v>116907.37</v>
      </c>
      <c r="E6240" s="66">
        <v>0.56787028716662102</v>
      </c>
      <c r="F6240" s="67">
        <v>66388.221773794503</v>
      </c>
      <c r="G6240" s="66" t="s">
        <v>36</v>
      </c>
      <c r="H6240" s="68">
        <v>4.9844290132981698E-11</v>
      </c>
      <c r="I6240" s="87">
        <v>3.3090737875057499E-6</v>
      </c>
      <c r="J6240" s="69" t="str">
        <f>_xlfn.XLOOKUP(SimpleBB[[#This Row],[customer_code]],'Input  - indicative charges'!$B$13:$B$69,'Input  - indicative charges'!$E$13:$E$69)</f>
        <v>Upper South Island distributor</v>
      </c>
      <c r="K6240" s="70">
        <f t="shared" si="98"/>
        <v>3.0590849764698587E-6</v>
      </c>
    </row>
    <row r="6241" spans="1:11" x14ac:dyDescent="0.25">
      <c r="A6241" s="65">
        <v>44621</v>
      </c>
      <c r="B6241" s="66" t="s">
        <v>144</v>
      </c>
      <c r="C6241" s="66" t="s">
        <v>137</v>
      </c>
      <c r="D6241" s="67">
        <v>116907.37</v>
      </c>
      <c r="E6241" s="66">
        <v>0.56787028716662102</v>
      </c>
      <c r="F6241" s="67">
        <v>66388.221773794503</v>
      </c>
      <c r="G6241" s="66" t="s">
        <v>38</v>
      </c>
      <c r="H6241" s="68">
        <v>1.2528078788276399E-4</v>
      </c>
      <c r="I6241" s="87">
        <v>8.3171687299566806</v>
      </c>
      <c r="J6241" s="69" t="str">
        <f>_xlfn.XLOOKUP(SimpleBB[[#This Row],[customer_code]],'Input  - indicative charges'!$B$13:$B$69,'Input  - indicative charges'!$E$13:$E$69)</f>
        <v>North Island generation</v>
      </c>
      <c r="K6241" s="70">
        <f t="shared" si="98"/>
        <v>7.688836073901288</v>
      </c>
    </row>
    <row r="6242" spans="1:11" x14ac:dyDescent="0.25">
      <c r="A6242" s="65">
        <v>44621</v>
      </c>
      <c r="B6242" s="66" t="s">
        <v>144</v>
      </c>
      <c r="C6242" s="66" t="s">
        <v>137</v>
      </c>
      <c r="D6242" s="67">
        <v>116907.37</v>
      </c>
      <c r="E6242" s="66">
        <v>0.56787028716662102</v>
      </c>
      <c r="F6242" s="67">
        <v>66388.221773794503</v>
      </c>
      <c r="G6242" s="66" t="s">
        <v>40</v>
      </c>
      <c r="H6242" s="68">
        <v>7.8107836629843301E-7</v>
      </c>
      <c r="I6242" s="87">
        <v>5.1854403804533503E-2</v>
      </c>
      <c r="J6242" s="69" t="str">
        <f>_xlfn.XLOOKUP(SimpleBB[[#This Row],[customer_code]],'Input  - indicative charges'!$B$13:$B$69,'Input  - indicative charges'!$E$13:$E$69)</f>
        <v>North Island generation</v>
      </c>
      <c r="K6242" s="70">
        <f t="shared" si="98"/>
        <v>4.7936987153682283E-2</v>
      </c>
    </row>
    <row r="6243" spans="1:11" x14ac:dyDescent="0.25">
      <c r="A6243" s="65">
        <v>44621</v>
      </c>
      <c r="B6243" s="66" t="s">
        <v>144</v>
      </c>
      <c r="C6243" s="66" t="s">
        <v>137</v>
      </c>
      <c r="D6243" s="67">
        <v>116907.37</v>
      </c>
      <c r="E6243" s="66">
        <v>0.56787028716662102</v>
      </c>
      <c r="F6243" s="67">
        <v>66388.221773794503</v>
      </c>
      <c r="G6243" s="66" t="s">
        <v>42</v>
      </c>
      <c r="H6243" s="68">
        <v>4.1390372559288298E-2</v>
      </c>
      <c r="I6243" s="87">
        <v>2747.83323276601</v>
      </c>
      <c r="J6243" s="69" t="str">
        <f>_xlfn.XLOOKUP(SimpleBB[[#This Row],[customer_code]],'Input  - indicative charges'!$B$13:$B$69,'Input  - indicative charges'!$E$13:$E$69)</f>
        <v>South Island generation</v>
      </c>
      <c r="K6243" s="70">
        <f t="shared" si="98"/>
        <v>2540.2441589358177</v>
      </c>
    </row>
    <row r="6244" spans="1:11" x14ac:dyDescent="0.25">
      <c r="A6244" s="65">
        <v>44621</v>
      </c>
      <c r="B6244" s="66" t="s">
        <v>144</v>
      </c>
      <c r="C6244" s="66" t="s">
        <v>137</v>
      </c>
      <c r="D6244" s="67">
        <v>116907.37</v>
      </c>
      <c r="E6244" s="66">
        <v>0.56787028716662102</v>
      </c>
      <c r="F6244" s="67">
        <v>66388.221773794503</v>
      </c>
      <c r="G6244" s="66" t="s">
        <v>44</v>
      </c>
      <c r="H6244" s="68">
        <v>6.5975912052772098E-9</v>
      </c>
      <c r="I6244" s="87">
        <v>4.3800234810877997E-4</v>
      </c>
      <c r="J6244" s="69" t="str">
        <f>_xlfn.XLOOKUP(SimpleBB[[#This Row],[customer_code]],'Input  - indicative charges'!$B$13:$B$69,'Input  - indicative charges'!$E$13:$E$69)</f>
        <v>Major Industrial</v>
      </c>
      <c r="K6244" s="70">
        <f t="shared" si="98"/>
        <v>4.0491282116983065E-4</v>
      </c>
    </row>
    <row r="6245" spans="1:11" x14ac:dyDescent="0.25">
      <c r="A6245" s="65">
        <v>44621</v>
      </c>
      <c r="B6245" s="66" t="s">
        <v>144</v>
      </c>
      <c r="C6245" s="66" t="s">
        <v>137</v>
      </c>
      <c r="D6245" s="67">
        <v>116907.37</v>
      </c>
      <c r="E6245" s="66">
        <v>0.56787028716662102</v>
      </c>
      <c r="F6245" s="67">
        <v>66388.221773794503</v>
      </c>
      <c r="G6245" s="66" t="s">
        <v>46</v>
      </c>
      <c r="H6245" s="68">
        <v>6.9819652199315803E-11</v>
      </c>
      <c r="I6245" s="87">
        <v>4.6352025543773801E-6</v>
      </c>
      <c r="J6245" s="69" t="str">
        <f>_xlfn.XLOOKUP(SimpleBB[[#This Row],[customer_code]],'Input  - indicative charges'!$B$13:$B$69,'Input  - indicative charges'!$E$13:$E$69)</f>
        <v>Upper South Island distributor</v>
      </c>
      <c r="K6245" s="70">
        <f t="shared" si="98"/>
        <v>4.2850294092953696E-6</v>
      </c>
    </row>
    <row r="6246" spans="1:11" x14ac:dyDescent="0.25">
      <c r="A6246" s="65">
        <v>44621</v>
      </c>
      <c r="B6246" s="66" t="s">
        <v>144</v>
      </c>
      <c r="C6246" s="66" t="s">
        <v>137</v>
      </c>
      <c r="D6246" s="67">
        <v>116907.37</v>
      </c>
      <c r="E6246" s="66">
        <v>0.56787028716662102</v>
      </c>
      <c r="F6246" s="67">
        <v>66388.221773794503</v>
      </c>
      <c r="G6246" s="66" t="s">
        <v>48</v>
      </c>
      <c r="H6246" s="68">
        <v>5.3558551311210102E-2</v>
      </c>
      <c r="I6246" s="87">
        <v>3555.65698233177</v>
      </c>
      <c r="J6246" s="69" t="str">
        <f>_xlfn.XLOOKUP(SimpleBB[[#This Row],[customer_code]],'Input  - indicative charges'!$B$13:$B$69,'Input  - indicative charges'!$E$13:$E$69)</f>
        <v>North Island generation</v>
      </c>
      <c r="K6246" s="70">
        <f t="shared" si="98"/>
        <v>3287.0396837932012</v>
      </c>
    </row>
    <row r="6247" spans="1:11" x14ac:dyDescent="0.25">
      <c r="A6247" s="65">
        <v>44621</v>
      </c>
      <c r="B6247" s="66" t="s">
        <v>144</v>
      </c>
      <c r="C6247" s="66" t="s">
        <v>137</v>
      </c>
      <c r="D6247" s="67">
        <v>116907.37</v>
      </c>
      <c r="E6247" s="66">
        <v>0.56787028716662102</v>
      </c>
      <c r="F6247" s="67">
        <v>66388.221773794503</v>
      </c>
      <c r="G6247" s="66" t="s">
        <v>50</v>
      </c>
      <c r="H6247" s="68">
        <v>1.12801550581968E-2</v>
      </c>
      <c r="I6247" s="87">
        <v>748.86943564635999</v>
      </c>
      <c r="J6247" s="69" t="str">
        <f>_xlfn.XLOOKUP(SimpleBB[[#This Row],[customer_code]],'Input  - indicative charges'!$B$13:$B$69,'Input  - indicative charges'!$E$13:$E$69)</f>
        <v>North Island generation</v>
      </c>
      <c r="K6247" s="70">
        <f t="shared" si="98"/>
        <v>692.29500066542732</v>
      </c>
    </row>
    <row r="6248" spans="1:11" x14ac:dyDescent="0.25">
      <c r="A6248" s="65">
        <v>44621</v>
      </c>
      <c r="B6248" s="66" t="s">
        <v>144</v>
      </c>
      <c r="C6248" s="66" t="s">
        <v>137</v>
      </c>
      <c r="D6248" s="67">
        <v>116907.37</v>
      </c>
      <c r="E6248" s="66">
        <v>0.56787028716662102</v>
      </c>
      <c r="F6248" s="67">
        <v>66388.221773794503</v>
      </c>
      <c r="G6248" s="66" t="s">
        <v>52</v>
      </c>
      <c r="H6248" s="68">
        <v>2.2778563153093598E-2</v>
      </c>
      <c r="I6248" s="87">
        <v>1512.22830229596</v>
      </c>
      <c r="J6248" s="69" t="str">
        <f>_xlfn.XLOOKUP(SimpleBB[[#This Row],[customer_code]],'Input  - indicative charges'!$B$13:$B$69,'Input  - indicative charges'!$E$13:$E$69)</f>
        <v>North Island generation</v>
      </c>
      <c r="K6248" s="70">
        <f t="shared" si="98"/>
        <v>1397.984807112148</v>
      </c>
    </row>
    <row r="6249" spans="1:11" x14ac:dyDescent="0.25">
      <c r="A6249" s="65">
        <v>44621</v>
      </c>
      <c r="B6249" s="66" t="s">
        <v>144</v>
      </c>
      <c r="C6249" s="66" t="s">
        <v>137</v>
      </c>
      <c r="D6249" s="67">
        <v>116907.37</v>
      </c>
      <c r="E6249" s="66">
        <v>0.56787028716662102</v>
      </c>
      <c r="F6249" s="67">
        <v>66388.221773794503</v>
      </c>
      <c r="G6249" s="66" t="s">
        <v>54</v>
      </c>
      <c r="H6249" s="68">
        <v>6.42558635924951E-12</v>
      </c>
      <c r="I6249" s="87">
        <v>4.2658325224452501E-7</v>
      </c>
      <c r="J6249" s="69" t="str">
        <f>_xlfn.XLOOKUP(SimpleBB[[#This Row],[customer_code]],'Input  - indicative charges'!$B$13:$B$69,'Input  - indicative charges'!$E$13:$E$69)</f>
        <v>Upper South Island distributor</v>
      </c>
      <c r="K6249" s="70">
        <f t="shared" si="98"/>
        <v>3.9435639757628432E-7</v>
      </c>
    </row>
    <row r="6250" spans="1:11" x14ac:dyDescent="0.25">
      <c r="A6250" s="65">
        <v>44621</v>
      </c>
      <c r="B6250" s="66" t="s">
        <v>144</v>
      </c>
      <c r="C6250" s="66" t="s">
        <v>137</v>
      </c>
      <c r="D6250" s="67">
        <v>116907.37</v>
      </c>
      <c r="E6250" s="66">
        <v>0.56787028716662102</v>
      </c>
      <c r="F6250" s="67">
        <v>66388.221773794503</v>
      </c>
      <c r="G6250" s="66" t="s">
        <v>56</v>
      </c>
      <c r="H6250" s="68">
        <v>0.55130308074877499</v>
      </c>
      <c r="I6250" s="87">
        <v>36600.031189325797</v>
      </c>
      <c r="J6250" s="69" t="str">
        <f>_xlfn.XLOOKUP(SimpleBB[[#This Row],[customer_code]],'Input  - indicative charges'!$B$13:$B$69,'Input  - indicative charges'!$E$13:$E$69)</f>
        <v>Upper North Island distributor</v>
      </c>
      <c r="K6250" s="70">
        <f t="shared" si="98"/>
        <v>33835.028391430285</v>
      </c>
    </row>
    <row r="6251" spans="1:11" x14ac:dyDescent="0.25">
      <c r="A6251" s="65">
        <v>44621</v>
      </c>
      <c r="B6251" s="66" t="s">
        <v>144</v>
      </c>
      <c r="C6251" s="66" t="s">
        <v>137</v>
      </c>
      <c r="D6251" s="67">
        <v>116907.37</v>
      </c>
      <c r="E6251" s="66">
        <v>0.56787028716662102</v>
      </c>
      <c r="F6251" s="67">
        <v>66388.221773794503</v>
      </c>
      <c r="G6251" s="66" t="s">
        <v>58</v>
      </c>
      <c r="H6251" s="68">
        <v>1.4058851552652501E-2</v>
      </c>
      <c r="I6251" s="87">
        <v>933.34215476234999</v>
      </c>
      <c r="J6251" s="69" t="str">
        <f>_xlfn.XLOOKUP(SimpleBB[[#This Row],[customer_code]],'Input  - indicative charges'!$B$13:$B$69,'Input  - indicative charges'!$E$13:$E$69)</f>
        <v>North Island generation</v>
      </c>
      <c r="K6251" s="70">
        <f t="shared" si="98"/>
        <v>862.83145885714077</v>
      </c>
    </row>
    <row r="6252" spans="1:11" x14ac:dyDescent="0.25">
      <c r="A6252" s="65">
        <v>44621</v>
      </c>
      <c r="B6252" s="66" t="s">
        <v>144</v>
      </c>
      <c r="C6252" s="66" t="s">
        <v>137</v>
      </c>
      <c r="D6252" s="67">
        <v>116907.37</v>
      </c>
      <c r="E6252" s="66">
        <v>0.56787028716662102</v>
      </c>
      <c r="F6252" s="67">
        <v>66388.221773794503</v>
      </c>
      <c r="G6252" s="66" t="s">
        <v>60</v>
      </c>
      <c r="H6252" s="68">
        <v>1.7297039765585901E-10</v>
      </c>
      <c r="I6252" s="87">
        <v>1.14831971198786E-5</v>
      </c>
      <c r="J6252" s="69" t="str">
        <f>_xlfn.XLOOKUP(SimpleBB[[#This Row],[customer_code]],'Input  - indicative charges'!$B$13:$B$69,'Input  - indicative charges'!$E$13:$E$69)</f>
        <v>Major Industrial</v>
      </c>
      <c r="K6252" s="70">
        <f t="shared" si="98"/>
        <v>1.0615682226216159E-5</v>
      </c>
    </row>
    <row r="6253" spans="1:11" x14ac:dyDescent="0.25">
      <c r="A6253" s="65">
        <v>44621</v>
      </c>
      <c r="B6253" s="66" t="s">
        <v>144</v>
      </c>
      <c r="C6253" s="66" t="s">
        <v>137</v>
      </c>
      <c r="D6253" s="67">
        <v>116907.37</v>
      </c>
      <c r="E6253" s="66">
        <v>0.56787028716662102</v>
      </c>
      <c r="F6253" s="67">
        <v>66388.221773794503</v>
      </c>
      <c r="G6253" s="66" t="s">
        <v>62</v>
      </c>
      <c r="H6253" s="68">
        <v>2.6535175627348702E-6</v>
      </c>
      <c r="I6253" s="87">
        <v>0.17616231243550101</v>
      </c>
      <c r="J6253" s="69" t="str">
        <f>_xlfn.XLOOKUP(SimpleBB[[#This Row],[customer_code]],'Input  - indicative charges'!$B$13:$B$69,'Input  - indicative charges'!$E$13:$E$69)</f>
        <v>Major Industrial</v>
      </c>
      <c r="K6253" s="70">
        <f t="shared" si="98"/>
        <v>0.16285387331837914</v>
      </c>
    </row>
    <row r="6254" spans="1:11" x14ac:dyDescent="0.25">
      <c r="A6254" s="65">
        <v>44621</v>
      </c>
      <c r="B6254" s="66" t="s">
        <v>144</v>
      </c>
      <c r="C6254" s="66" t="s">
        <v>137</v>
      </c>
      <c r="D6254" s="67">
        <v>116907.37</v>
      </c>
      <c r="E6254" s="66">
        <v>0.56787028716662102</v>
      </c>
      <c r="F6254" s="67">
        <v>66388.221773794503</v>
      </c>
      <c r="G6254" s="66" t="s">
        <v>64</v>
      </c>
      <c r="H6254" s="68">
        <v>7.0204199619966997E-9</v>
      </c>
      <c r="I6254" s="87">
        <v>4.6607319738221101E-4</v>
      </c>
      <c r="J6254" s="69" t="str">
        <f>_xlfn.XLOOKUP(SimpleBB[[#This Row],[customer_code]],'Input  - indicative charges'!$B$13:$B$69,'Input  - indicative charges'!$E$13:$E$69)</f>
        <v>Major Industrial</v>
      </c>
      <c r="K6254" s="70">
        <f t="shared" si="98"/>
        <v>4.3086301714712527E-4</v>
      </c>
    </row>
    <row r="6255" spans="1:11" x14ac:dyDescent="0.25">
      <c r="A6255" s="65">
        <v>44621</v>
      </c>
      <c r="B6255" s="66" t="s">
        <v>144</v>
      </c>
      <c r="C6255" s="66" t="s">
        <v>137</v>
      </c>
      <c r="D6255" s="67">
        <v>116907.37</v>
      </c>
      <c r="E6255" s="66">
        <v>0.56787028716662102</v>
      </c>
      <c r="F6255" s="67">
        <v>66388.221773794503</v>
      </c>
      <c r="G6255" s="66" t="s">
        <v>66</v>
      </c>
      <c r="H6255" s="68">
        <v>3.7724043974993402E-10</v>
      </c>
      <c r="I6255" s="87">
        <v>2.5044321976162399E-5</v>
      </c>
      <c r="J6255" s="69" t="str">
        <f>_xlfn.XLOOKUP(SimpleBB[[#This Row],[customer_code]],'Input  - indicative charges'!$B$13:$B$69,'Input  - indicative charges'!$E$13:$E$69)</f>
        <v>Upper South Island distributor</v>
      </c>
      <c r="K6255" s="70">
        <f t="shared" si="98"/>
        <v>2.3152312103895382E-5</v>
      </c>
    </row>
    <row r="6256" spans="1:11" x14ac:dyDescent="0.25">
      <c r="A6256" s="65">
        <v>44621</v>
      </c>
      <c r="B6256" s="66" t="s">
        <v>144</v>
      </c>
      <c r="C6256" s="66" t="s">
        <v>137</v>
      </c>
      <c r="D6256" s="67">
        <v>116907.37</v>
      </c>
      <c r="E6256" s="66">
        <v>0.56787028716662102</v>
      </c>
      <c r="F6256" s="67">
        <v>66388.221773794503</v>
      </c>
      <c r="G6256" s="66" t="s">
        <v>68</v>
      </c>
      <c r="H6256" s="68">
        <v>2.25331590919541E-10</v>
      </c>
      <c r="I6256" s="87">
        <v>1.4959363630608401E-5</v>
      </c>
      <c r="J6256" s="69" t="str">
        <f>_xlfn.XLOOKUP(SimpleBB[[#This Row],[customer_code]],'Input  - indicative charges'!$B$13:$B$69,'Input  - indicative charges'!$E$13:$E$69)</f>
        <v>Major Industrial</v>
      </c>
      <c r="K6256" s="70">
        <f t="shared" si="98"/>
        <v>1.3829236662152926E-5</v>
      </c>
    </row>
    <row r="6257" spans="1:11" x14ac:dyDescent="0.25">
      <c r="A6257" s="65">
        <v>44621</v>
      </c>
      <c r="B6257" s="66" t="s">
        <v>144</v>
      </c>
      <c r="C6257" s="66" t="s">
        <v>137</v>
      </c>
      <c r="D6257" s="67">
        <v>116907.37</v>
      </c>
      <c r="E6257" s="66">
        <v>0.56787028716662102</v>
      </c>
      <c r="F6257" s="67">
        <v>66388.221773794503</v>
      </c>
      <c r="G6257" s="66" t="s">
        <v>70</v>
      </c>
      <c r="H6257" s="68">
        <v>1.1984114018414099E-4</v>
      </c>
      <c r="I6257" s="87">
        <v>7.9560401921691897</v>
      </c>
      <c r="J6257" s="69" t="str">
        <f>_xlfn.XLOOKUP(SimpleBB[[#This Row],[customer_code]],'Input  - indicative charges'!$B$13:$B$69,'Input  - indicative charges'!$E$13:$E$69)</f>
        <v>Lower North Island distributor</v>
      </c>
      <c r="K6257" s="70">
        <f t="shared" si="98"/>
        <v>7.3549895188043894</v>
      </c>
    </row>
    <row r="6258" spans="1:11" x14ac:dyDescent="0.25">
      <c r="A6258" s="65">
        <v>44621</v>
      </c>
      <c r="B6258" s="66" t="s">
        <v>144</v>
      </c>
      <c r="C6258" s="66" t="s">
        <v>137</v>
      </c>
      <c r="D6258" s="67">
        <v>116907.37</v>
      </c>
      <c r="E6258" s="66">
        <v>0.56787028716662102</v>
      </c>
      <c r="F6258" s="67">
        <v>66388.221773794503</v>
      </c>
      <c r="G6258" s="66" t="s">
        <v>72</v>
      </c>
      <c r="H6258" s="68">
        <v>5.7262701771701299E-5</v>
      </c>
      <c r="I6258" s="87">
        <v>3.8015689445863599</v>
      </c>
      <c r="J6258" s="69" t="str">
        <f>_xlfn.XLOOKUP(SimpleBB[[#This Row],[customer_code]],'Input  - indicative charges'!$B$13:$B$69,'Input  - indicative charges'!$E$13:$E$69)</f>
        <v>Lower South Island distributor</v>
      </c>
      <c r="K6258" s="70">
        <f t="shared" si="98"/>
        <v>3.5143738677898253</v>
      </c>
    </row>
    <row r="6259" spans="1:11" x14ac:dyDescent="0.25">
      <c r="A6259" s="65">
        <v>44621</v>
      </c>
      <c r="B6259" s="66" t="s">
        <v>144</v>
      </c>
      <c r="C6259" s="66" t="s">
        <v>137</v>
      </c>
      <c r="D6259" s="67">
        <v>116907.37</v>
      </c>
      <c r="E6259" s="66">
        <v>0.56787028716662102</v>
      </c>
      <c r="F6259" s="67">
        <v>66388.221773794503</v>
      </c>
      <c r="G6259" s="66" t="s">
        <v>74</v>
      </c>
      <c r="H6259" s="68">
        <v>4.7520648326507997E-13</v>
      </c>
      <c r="I6259" s="87">
        <v>3.1548113399347102E-8</v>
      </c>
      <c r="J6259" s="69" t="str">
        <f>_xlfn.XLOOKUP(SimpleBB[[#This Row],[customer_code]],'Input  - indicative charges'!$B$13:$B$69,'Input  - indicative charges'!$E$13:$E$69)</f>
        <v>Major Industrial</v>
      </c>
      <c r="K6259" s="70">
        <f t="shared" si="98"/>
        <v>2.9164765107475701E-8</v>
      </c>
    </row>
    <row r="6260" spans="1:11" x14ac:dyDescent="0.25">
      <c r="A6260" s="65">
        <v>44621</v>
      </c>
      <c r="B6260" s="66" t="s">
        <v>144</v>
      </c>
      <c r="C6260" s="66" t="s">
        <v>137</v>
      </c>
      <c r="D6260" s="67">
        <v>116907.37</v>
      </c>
      <c r="E6260" s="66">
        <v>0.56787028716662102</v>
      </c>
      <c r="F6260" s="67">
        <v>66388.221773794503</v>
      </c>
      <c r="G6260" s="66" t="s">
        <v>76</v>
      </c>
      <c r="H6260" s="68">
        <v>1.1150891042897899E-8</v>
      </c>
      <c r="I6260" s="87">
        <v>7.4028782753132998E-4</v>
      </c>
      <c r="J6260" s="69" t="str">
        <f>_xlfn.XLOOKUP(SimpleBB[[#This Row],[customer_code]],'Input  - indicative charges'!$B$13:$B$69,'Input  - indicative charges'!$E$13:$E$69)</f>
        <v>Lower North Island distributor</v>
      </c>
      <c r="K6260" s="70">
        <f t="shared" si="98"/>
        <v>6.8436170266592043E-4</v>
      </c>
    </row>
    <row r="6261" spans="1:11" x14ac:dyDescent="0.25">
      <c r="A6261" s="65">
        <v>44621</v>
      </c>
      <c r="B6261" s="66" t="s">
        <v>144</v>
      </c>
      <c r="C6261" s="66" t="s">
        <v>137</v>
      </c>
      <c r="D6261" s="67">
        <v>116907.37</v>
      </c>
      <c r="E6261" s="66">
        <v>0.56787028716662102</v>
      </c>
      <c r="F6261" s="67">
        <v>66388.221773794503</v>
      </c>
      <c r="G6261" s="66" t="s">
        <v>78</v>
      </c>
      <c r="H6261" s="68">
        <v>1.9006456981770402E-5</v>
      </c>
      <c r="I6261" s="87">
        <v>1.2618048812398499</v>
      </c>
      <c r="J6261" s="69" t="str">
        <f>_xlfn.XLOOKUP(SimpleBB[[#This Row],[customer_code]],'Input  - indicative charges'!$B$13:$B$69,'Input  - indicative charges'!$E$13:$E$69)</f>
        <v>North Island generation</v>
      </c>
      <c r="K6261" s="70">
        <f t="shared" si="98"/>
        <v>1.1664799890565909</v>
      </c>
    </row>
    <row r="6262" spans="1:11" x14ac:dyDescent="0.25">
      <c r="A6262" s="65">
        <v>44621</v>
      </c>
      <c r="B6262" s="66" t="s">
        <v>144</v>
      </c>
      <c r="C6262" s="66" t="s">
        <v>137</v>
      </c>
      <c r="D6262" s="67">
        <v>116907.37</v>
      </c>
      <c r="E6262" s="66">
        <v>0.56787028716662102</v>
      </c>
      <c r="F6262" s="67">
        <v>66388.221773794503</v>
      </c>
      <c r="G6262" s="66" t="s">
        <v>80</v>
      </c>
      <c r="H6262" s="68">
        <v>1.5387873381809199E-13</v>
      </c>
      <c r="I6262" s="87">
        <v>1.0215735506986201E-8</v>
      </c>
      <c r="J6262" s="69" t="str">
        <f>_xlfn.XLOOKUP(SimpleBB[[#This Row],[customer_code]],'Input  - indicative charges'!$B$13:$B$69,'Input  - indicative charges'!$E$13:$E$69)</f>
        <v>Major Industrial</v>
      </c>
      <c r="K6262" s="70">
        <f t="shared" si="98"/>
        <v>9.4439728515594113E-9</v>
      </c>
    </row>
    <row r="6263" spans="1:11" x14ac:dyDescent="0.25">
      <c r="A6263" s="65">
        <v>44621</v>
      </c>
      <c r="B6263" s="66" t="s">
        <v>144</v>
      </c>
      <c r="C6263" s="66" t="s">
        <v>137</v>
      </c>
      <c r="D6263" s="67">
        <v>116907.37</v>
      </c>
      <c r="E6263" s="66">
        <v>0.56787028716662102</v>
      </c>
      <c r="F6263" s="67">
        <v>66388.221773794503</v>
      </c>
      <c r="G6263" s="66" t="s">
        <v>82</v>
      </c>
      <c r="H6263" s="68">
        <v>8.1888577595004705E-4</v>
      </c>
      <c r="I6263" s="87">
        <v>54.364370501177497</v>
      </c>
      <c r="J6263" s="69" t="str">
        <f>_xlfn.XLOOKUP(SimpleBB[[#This Row],[customer_code]],'Input  - indicative charges'!$B$13:$B$69,'Input  - indicative charges'!$E$13:$E$69)</f>
        <v>Major Industrial</v>
      </c>
      <c r="K6263" s="70">
        <f t="shared" si="98"/>
        <v>50.257334751289299</v>
      </c>
    </row>
    <row r="6264" spans="1:11" x14ac:dyDescent="0.25">
      <c r="A6264" s="65">
        <v>44621</v>
      </c>
      <c r="B6264" s="66" t="s">
        <v>144</v>
      </c>
      <c r="C6264" s="66" t="s">
        <v>137</v>
      </c>
      <c r="D6264" s="67">
        <v>116907.37</v>
      </c>
      <c r="E6264" s="66">
        <v>0.56787028716662102</v>
      </c>
      <c r="F6264" s="67">
        <v>66388.221773794503</v>
      </c>
      <c r="G6264" s="66" t="s">
        <v>84</v>
      </c>
      <c r="H6264" s="68">
        <v>1.5318153393421E-15</v>
      </c>
      <c r="I6264" s="87">
        <v>1.01694496464743E-10</v>
      </c>
      <c r="J6264" s="69" t="str">
        <f>_xlfn.XLOOKUP(SimpleBB[[#This Row],[customer_code]],'Input  - indicative charges'!$B$13:$B$69,'Input  - indicative charges'!$E$13:$E$69)</f>
        <v>Major Industrial</v>
      </c>
      <c r="K6264" s="70">
        <f t="shared" si="98"/>
        <v>9.4011837239643866E-11</v>
      </c>
    </row>
    <row r="6265" spans="1:11" x14ac:dyDescent="0.25">
      <c r="A6265" s="65">
        <v>44621</v>
      </c>
      <c r="B6265" s="66" t="s">
        <v>144</v>
      </c>
      <c r="C6265" s="66" t="s">
        <v>137</v>
      </c>
      <c r="D6265" s="67">
        <v>116907.37</v>
      </c>
      <c r="E6265" s="66">
        <v>0.56787028716662102</v>
      </c>
      <c r="F6265" s="67">
        <v>66388.221773794503</v>
      </c>
      <c r="G6265" s="66" t="s">
        <v>86</v>
      </c>
      <c r="H6265" s="68">
        <v>8.5482652822445698E-5</v>
      </c>
      <c r="I6265" s="87">
        <v>5.6750413133888102</v>
      </c>
      <c r="J6265" s="69" t="str">
        <f>_xlfn.XLOOKUP(SimpleBB[[#This Row],[customer_code]],'Input  - indicative charges'!$B$13:$B$69,'Input  - indicative charges'!$E$13:$E$69)</f>
        <v>North Island generation</v>
      </c>
      <c r="K6265" s="70">
        <f t="shared" si="98"/>
        <v>5.2463120309321045</v>
      </c>
    </row>
    <row r="6266" spans="1:11" x14ac:dyDescent="0.25">
      <c r="A6266" s="65">
        <v>44621</v>
      </c>
      <c r="B6266" s="66" t="s">
        <v>144</v>
      </c>
      <c r="C6266" s="66" t="s">
        <v>137</v>
      </c>
      <c r="D6266" s="67">
        <v>116907.37</v>
      </c>
      <c r="E6266" s="66">
        <v>0.56787028716662102</v>
      </c>
      <c r="F6266" s="67">
        <v>66388.221773794503</v>
      </c>
      <c r="G6266" s="66" t="s">
        <v>88</v>
      </c>
      <c r="H6266" s="68">
        <v>8.1806529926562403E-3</v>
      </c>
      <c r="I6266" s="87">
        <v>543.09900513091804</v>
      </c>
      <c r="J6266" s="69" t="str">
        <f>_xlfn.XLOOKUP(SimpleBB[[#This Row],[customer_code]],'Input  - indicative charges'!$B$13:$B$69,'Input  - indicative charges'!$E$13:$E$69)</f>
        <v>North Island generation</v>
      </c>
      <c r="K6266" s="70">
        <f t="shared" si="98"/>
        <v>502.06979777988136</v>
      </c>
    </row>
    <row r="6267" spans="1:11" x14ac:dyDescent="0.25">
      <c r="A6267" s="65">
        <v>44621</v>
      </c>
      <c r="B6267" s="66" t="s">
        <v>144</v>
      </c>
      <c r="C6267" s="66" t="s">
        <v>137</v>
      </c>
      <c r="D6267" s="67">
        <v>116907.37</v>
      </c>
      <c r="E6267" s="66">
        <v>0.56787028716662102</v>
      </c>
      <c r="F6267" s="67">
        <v>66388.221773794503</v>
      </c>
      <c r="G6267" s="66" t="s">
        <v>90</v>
      </c>
      <c r="H6267" s="68">
        <v>7.8226592602501099E-11</v>
      </c>
      <c r="I6267" s="87">
        <v>5.1933243783031201E-6</v>
      </c>
      <c r="J6267" s="69" t="str">
        <f>_xlfn.XLOOKUP(SimpleBB[[#This Row],[customer_code]],'Input  - indicative charges'!$B$13:$B$69,'Input  - indicative charges'!$E$13:$E$69)</f>
        <v>Upper South Island distributor</v>
      </c>
      <c r="K6267" s="70">
        <f t="shared" si="98"/>
        <v>4.8009871050885831E-6</v>
      </c>
    </row>
    <row r="6268" spans="1:11" x14ac:dyDescent="0.25">
      <c r="A6268" s="65">
        <v>44621</v>
      </c>
      <c r="B6268" s="66" t="s">
        <v>144</v>
      </c>
      <c r="C6268" s="66" t="s">
        <v>137</v>
      </c>
      <c r="D6268" s="67">
        <v>116907.37</v>
      </c>
      <c r="E6268" s="66">
        <v>0.56787028716662102</v>
      </c>
      <c r="F6268" s="67">
        <v>66388.221773794503</v>
      </c>
      <c r="G6268" s="66" t="s">
        <v>92</v>
      </c>
      <c r="H6268" s="68">
        <v>6.6346077516604902E-5</v>
      </c>
      <c r="I6268" s="87">
        <v>4.4045981079937198</v>
      </c>
      <c r="J6268" s="69" t="str">
        <f>_xlfn.XLOOKUP(SimpleBB[[#This Row],[customer_code]],'Input  - indicative charges'!$B$13:$B$69,'Input  - indicative charges'!$E$13:$E$69)</f>
        <v>North Island generation</v>
      </c>
      <c r="K6268" s="70">
        <f t="shared" si="98"/>
        <v>4.0718463125318687</v>
      </c>
    </row>
    <row r="6269" spans="1:11" x14ac:dyDescent="0.25">
      <c r="A6269" s="65">
        <v>44621</v>
      </c>
      <c r="B6269" s="66" t="s">
        <v>144</v>
      </c>
      <c r="C6269" s="66" t="s">
        <v>137</v>
      </c>
      <c r="D6269" s="67">
        <v>116907.37</v>
      </c>
      <c r="E6269" s="66">
        <v>0.56787028716662102</v>
      </c>
      <c r="F6269" s="67">
        <v>66388.221773794503</v>
      </c>
      <c r="G6269" s="66" t="s">
        <v>94</v>
      </c>
      <c r="H6269" s="68">
        <v>3.5139480809344003E-4</v>
      </c>
      <c r="I6269" s="87">
        <v>23.3284764498672</v>
      </c>
      <c r="J6269" s="69" t="str">
        <f>_xlfn.XLOOKUP(SimpleBB[[#This Row],[customer_code]],'Input  - indicative charges'!$B$13:$B$69,'Input  - indicative charges'!$E$13:$E$69)</f>
        <v>North Island generation</v>
      </c>
      <c r="K6269" s="70">
        <f t="shared" si="98"/>
        <v>21.56609263328361</v>
      </c>
    </row>
    <row r="6270" spans="1:11" x14ac:dyDescent="0.25">
      <c r="A6270" s="65">
        <v>44621</v>
      </c>
      <c r="B6270" s="66" t="s">
        <v>144</v>
      </c>
      <c r="C6270" s="66" t="s">
        <v>137</v>
      </c>
      <c r="D6270" s="67">
        <v>116907.37</v>
      </c>
      <c r="E6270" s="66">
        <v>0.56787028716662102</v>
      </c>
      <c r="F6270" s="67">
        <v>66388.221773794503</v>
      </c>
      <c r="G6270" s="66" t="s">
        <v>96</v>
      </c>
      <c r="H6270" s="68">
        <v>7.5302060562983497E-2</v>
      </c>
      <c r="I6270" s="87">
        <v>4999.16989667905</v>
      </c>
      <c r="J6270" s="69" t="str">
        <f>_xlfn.XLOOKUP(SimpleBB[[#This Row],[customer_code]],'Input  - indicative charges'!$B$13:$B$69,'Input  - indicative charges'!$E$13:$E$69)</f>
        <v>Upper North Island distributor</v>
      </c>
      <c r="K6270" s="70">
        <f t="shared" si="98"/>
        <v>4621.5003072743311</v>
      </c>
    </row>
    <row r="6271" spans="1:11" x14ac:dyDescent="0.25">
      <c r="A6271" s="65">
        <v>44621</v>
      </c>
      <c r="B6271" s="66" t="s">
        <v>144</v>
      </c>
      <c r="C6271" s="66" t="s">
        <v>137</v>
      </c>
      <c r="D6271" s="67">
        <v>116907.37</v>
      </c>
      <c r="E6271" s="66">
        <v>0.56787028716662102</v>
      </c>
      <c r="F6271" s="67">
        <v>66388.221773794503</v>
      </c>
      <c r="G6271" s="66" t="s">
        <v>98</v>
      </c>
      <c r="H6271" s="68">
        <v>6.1646222343374099E-6</v>
      </c>
      <c r="I6271" s="87">
        <v>0.40925830804485602</v>
      </c>
      <c r="J6271" s="69" t="str">
        <f>_xlfn.XLOOKUP(SimpleBB[[#This Row],[customer_code]],'Input  - indicative charges'!$B$13:$B$69,'Input  - indicative charges'!$E$13:$E$69)</f>
        <v>Major Industrial</v>
      </c>
      <c r="K6271" s="70">
        <f t="shared" si="98"/>
        <v>0.37834029158327348</v>
      </c>
    </row>
    <row r="6272" spans="1:11" x14ac:dyDescent="0.25">
      <c r="A6272" s="65">
        <v>44621</v>
      </c>
      <c r="B6272" s="66" t="s">
        <v>144</v>
      </c>
      <c r="C6272" s="66" t="s">
        <v>137</v>
      </c>
      <c r="D6272" s="67">
        <v>116907.37</v>
      </c>
      <c r="E6272" s="66">
        <v>0.56787028716662102</v>
      </c>
      <c r="F6272" s="67">
        <v>66388.221773794503</v>
      </c>
      <c r="G6272" s="66" t="s">
        <v>100</v>
      </c>
      <c r="H6272" s="68">
        <v>3.1575120709586001E-4</v>
      </c>
      <c r="I6272" s="87">
        <v>20.9621611620232</v>
      </c>
      <c r="J6272" s="69" t="str">
        <f>_xlfn.XLOOKUP(SimpleBB[[#This Row],[customer_code]],'Input  - indicative charges'!$B$13:$B$69,'Input  - indicative charges'!$E$13:$E$69)</f>
        <v>North Island generation</v>
      </c>
      <c r="K6272" s="70">
        <f t="shared" si="98"/>
        <v>19.378544089045551</v>
      </c>
    </row>
    <row r="6273" spans="1:11" x14ac:dyDescent="0.25">
      <c r="A6273" s="65">
        <v>44621</v>
      </c>
      <c r="B6273" s="66" t="s">
        <v>144</v>
      </c>
      <c r="C6273" s="66" t="s">
        <v>137</v>
      </c>
      <c r="D6273" s="67">
        <v>116907.37</v>
      </c>
      <c r="E6273" s="66">
        <v>0.56787028716662102</v>
      </c>
      <c r="F6273" s="67">
        <v>66388.221773794503</v>
      </c>
      <c r="G6273" s="66" t="s">
        <v>102</v>
      </c>
      <c r="H6273" s="68">
        <v>1.9726585084009199E-3</v>
      </c>
      <c r="I6273" s="87">
        <v>130.96129053968301</v>
      </c>
      <c r="J6273" s="69" t="str">
        <f>_xlfn.XLOOKUP(SimpleBB[[#This Row],[customer_code]],'Input  - indicative charges'!$B$13:$B$69,'Input  - indicative charges'!$E$13:$E$69)</f>
        <v>Lower North Island distributor</v>
      </c>
      <c r="K6273" s="70">
        <f t="shared" si="98"/>
        <v>121.06762862215334</v>
      </c>
    </row>
    <row r="6274" spans="1:11" x14ac:dyDescent="0.25">
      <c r="A6274" s="65">
        <v>44621</v>
      </c>
      <c r="B6274" s="66" t="s">
        <v>144</v>
      </c>
      <c r="C6274" s="66" t="s">
        <v>137</v>
      </c>
      <c r="D6274" s="67">
        <v>116907.37</v>
      </c>
      <c r="E6274" s="66">
        <v>0.56787028716662102</v>
      </c>
      <c r="F6274" s="67">
        <v>66388.221773794503</v>
      </c>
      <c r="G6274" s="66" t="s">
        <v>104</v>
      </c>
      <c r="H6274" s="68">
        <v>4.13073344727181E-3</v>
      </c>
      <c r="I6274" s="87">
        <v>274.23204818591199</v>
      </c>
      <c r="J6274" s="69" t="str">
        <f>_xlfn.XLOOKUP(SimpleBB[[#This Row],[customer_code]],'Input  - indicative charges'!$B$13:$B$69,'Input  - indicative charges'!$E$13:$E$69)</f>
        <v>Lower North Island distributor</v>
      </c>
      <c r="K6274" s="70">
        <f t="shared" si="98"/>
        <v>253.51478768456565</v>
      </c>
    </row>
    <row r="6275" spans="1:11" x14ac:dyDescent="0.25">
      <c r="A6275" s="65">
        <v>44621</v>
      </c>
      <c r="B6275" s="66" t="s">
        <v>144</v>
      </c>
      <c r="C6275" s="66" t="s">
        <v>137</v>
      </c>
      <c r="D6275" s="67">
        <v>116907.37</v>
      </c>
      <c r="E6275" s="66">
        <v>0.56787028716662102</v>
      </c>
      <c r="F6275" s="67">
        <v>66388.221773794503</v>
      </c>
      <c r="G6275" s="66" t="s">
        <v>106</v>
      </c>
      <c r="H6275" s="68">
        <v>1.4300325938410999E-3</v>
      </c>
      <c r="I6275" s="87">
        <v>94.937320983677495</v>
      </c>
      <c r="J6275" s="69" t="str">
        <f>_xlfn.XLOOKUP(SimpleBB[[#This Row],[customer_code]],'Input  - indicative charges'!$B$13:$B$69,'Input  - indicative charges'!$E$13:$E$69)</f>
        <v>Upper North Island distributor</v>
      </c>
      <c r="K6275" s="70">
        <f t="shared" si="98"/>
        <v>87.765142446815219</v>
      </c>
    </row>
    <row r="6276" spans="1:11" x14ac:dyDescent="0.25">
      <c r="A6276" s="65">
        <v>44621</v>
      </c>
      <c r="B6276" s="66" t="s">
        <v>144</v>
      </c>
      <c r="C6276" s="66" t="s">
        <v>137</v>
      </c>
      <c r="D6276" s="67">
        <v>116907.37</v>
      </c>
      <c r="E6276" s="66">
        <v>0.56787028716662102</v>
      </c>
      <c r="F6276" s="67">
        <v>66388.221773794503</v>
      </c>
      <c r="G6276" s="66" t="s">
        <v>108</v>
      </c>
      <c r="H6276" s="68">
        <v>5.2412816518957396E-6</v>
      </c>
      <c r="I6276" s="87">
        <v>0.34795936868497401</v>
      </c>
      <c r="J6276" s="69" t="str">
        <f>_xlfn.XLOOKUP(SimpleBB[[#This Row],[customer_code]],'Input  - indicative charges'!$B$13:$B$69,'Input  - indicative charges'!$E$13:$E$69)</f>
        <v>Lower North Island distributor</v>
      </c>
      <c r="K6276" s="70">
        <f t="shared" si="98"/>
        <v>0.32167227010325194</v>
      </c>
    </row>
    <row r="6277" spans="1:11" x14ac:dyDescent="0.25">
      <c r="A6277" s="65">
        <v>44621</v>
      </c>
      <c r="B6277" s="66" t="s">
        <v>144</v>
      </c>
      <c r="C6277" s="66" t="s">
        <v>137</v>
      </c>
      <c r="D6277" s="67">
        <v>116907.37</v>
      </c>
      <c r="E6277" s="66">
        <v>0.56787028716662102</v>
      </c>
      <c r="F6277" s="67">
        <v>66388.221773794503</v>
      </c>
      <c r="G6277" s="66" t="s">
        <v>110</v>
      </c>
      <c r="H6277" s="68">
        <v>4.0926844888545402E-11</v>
      </c>
      <c r="I6277" s="87">
        <v>2.71706045496244E-6</v>
      </c>
      <c r="J6277" s="69" t="str">
        <f>_xlfn.XLOOKUP(SimpleBB[[#This Row],[customer_code]],'Input  - indicative charges'!$B$13:$B$69,'Input  - indicative charges'!$E$13:$E$69)</f>
        <v>Lower South Island distributor</v>
      </c>
      <c r="K6277" s="70">
        <f t="shared" si="98"/>
        <v>2.5117961555644267E-6</v>
      </c>
    </row>
    <row r="6278" spans="1:11" x14ac:dyDescent="0.25">
      <c r="A6278" s="65">
        <v>44621</v>
      </c>
      <c r="B6278" s="66" t="s">
        <v>144</v>
      </c>
      <c r="C6278" s="66" t="s">
        <v>137</v>
      </c>
      <c r="D6278" s="67">
        <v>116907.37</v>
      </c>
      <c r="E6278" s="66">
        <v>0.56787028716662102</v>
      </c>
      <c r="F6278" s="67">
        <v>66388.221773794503</v>
      </c>
      <c r="G6278" s="66" t="s">
        <v>112</v>
      </c>
      <c r="H6278" s="68">
        <v>6.7579307330638497E-3</v>
      </c>
      <c r="I6278" s="87">
        <v>448.647004238585</v>
      </c>
      <c r="J6278" s="69" t="str">
        <f>_xlfn.XLOOKUP(SimpleBB[[#This Row],[customer_code]],'Input  - indicative charges'!$B$13:$B$69,'Input  - indicative charges'!$E$13:$E$69)</f>
        <v>North Island generation</v>
      </c>
      <c r="K6278" s="70">
        <f t="shared" si="98"/>
        <v>414.75331120946771</v>
      </c>
    </row>
    <row r="6279" spans="1:11" x14ac:dyDescent="0.25">
      <c r="A6279" s="65">
        <v>44621</v>
      </c>
      <c r="B6279" s="66" t="s">
        <v>144</v>
      </c>
      <c r="C6279" s="66" t="s">
        <v>137</v>
      </c>
      <c r="D6279" s="67">
        <v>116907.37</v>
      </c>
      <c r="E6279" s="66">
        <v>0.56787028716662102</v>
      </c>
      <c r="F6279" s="67">
        <v>66388.221773794503</v>
      </c>
      <c r="G6279" s="66" t="s">
        <v>114</v>
      </c>
      <c r="H6279" s="68">
        <v>1.62630370127469E-3</v>
      </c>
      <c r="I6279" s="87">
        <v>107.96741079176699</v>
      </c>
      <c r="J6279" s="69" t="str">
        <f>_xlfn.XLOOKUP(SimpleBB[[#This Row],[customer_code]],'Input  - indicative charges'!$B$13:$B$69,'Input  - indicative charges'!$E$13:$E$69)</f>
        <v>Lower North Island distributor</v>
      </c>
      <c r="K6279" s="70">
        <f t="shared" si="98"/>
        <v>99.810855094409163</v>
      </c>
    </row>
    <row r="6280" spans="1:11" x14ac:dyDescent="0.25">
      <c r="A6280" s="65">
        <v>44621</v>
      </c>
      <c r="B6280" s="66" t="s">
        <v>144</v>
      </c>
      <c r="C6280" s="66" t="s">
        <v>137</v>
      </c>
      <c r="D6280" s="67">
        <v>116907.37</v>
      </c>
      <c r="E6280" s="66">
        <v>0.56787028716662102</v>
      </c>
      <c r="F6280" s="67">
        <v>66388.221773794503</v>
      </c>
      <c r="G6280" s="66" t="s">
        <v>116</v>
      </c>
      <c r="H6280" s="68">
        <v>8.8622234038926406E-11</v>
      </c>
      <c r="I6280" s="87">
        <v>5.8834725274653697E-6</v>
      </c>
      <c r="J6280" s="69" t="str">
        <f>_xlfn.XLOOKUP(SimpleBB[[#This Row],[customer_code]],'Input  - indicative charges'!$B$13:$B$69,'Input  - indicative charges'!$E$13:$E$69)</f>
        <v>Major Industrial</v>
      </c>
      <c r="K6280" s="70">
        <f t="shared" si="98"/>
        <v>5.4389970045994889E-6</v>
      </c>
    </row>
    <row r="6281" spans="1:11" x14ac:dyDescent="0.25">
      <c r="A6281" s="65">
        <v>44621</v>
      </c>
      <c r="B6281" s="66" t="s">
        <v>144</v>
      </c>
      <c r="C6281" s="66" t="s">
        <v>137</v>
      </c>
      <c r="D6281" s="67">
        <v>116907.37</v>
      </c>
      <c r="E6281" s="66">
        <v>0.56787028716662102</v>
      </c>
      <c r="F6281" s="67">
        <v>66388.221773794503</v>
      </c>
      <c r="G6281" s="66" t="s">
        <v>118</v>
      </c>
      <c r="H6281" s="68">
        <v>1.4439348945225701E-11</v>
      </c>
      <c r="I6281" s="87">
        <v>9.5860270004485195E-7</v>
      </c>
      <c r="J6281" s="69" t="str">
        <f>_xlfn.XLOOKUP(SimpleBB[[#This Row],[customer_code]],'Input  - indicative charges'!$B$13:$B$69,'Input  - indicative charges'!$E$13:$E$69)</f>
        <v>Upper South Island distributor</v>
      </c>
      <c r="K6281" s="70">
        <f t="shared" si="98"/>
        <v>8.8618365936197889E-7</v>
      </c>
    </row>
    <row r="6282" spans="1:11" x14ac:dyDescent="0.25">
      <c r="A6282" s="65">
        <v>44621</v>
      </c>
      <c r="B6282" s="66" t="s">
        <v>144</v>
      </c>
      <c r="C6282" s="66" t="s">
        <v>137</v>
      </c>
      <c r="D6282" s="67">
        <v>116907.37</v>
      </c>
      <c r="E6282" s="66">
        <v>0.56787028716662102</v>
      </c>
      <c r="F6282" s="67">
        <v>66388.221773794503</v>
      </c>
      <c r="G6282" s="66" t="s">
        <v>120</v>
      </c>
      <c r="H6282" s="68">
        <v>5.4570391623105799E-6</v>
      </c>
      <c r="I6282" s="87">
        <v>0.36228312613575597</v>
      </c>
      <c r="J6282" s="69" t="str">
        <f>_xlfn.XLOOKUP(SimpleBB[[#This Row],[customer_code]],'Input  - indicative charges'!$B$13:$B$69,'Input  - indicative charges'!$E$13:$E$69)</f>
        <v>Lower North Island distributor</v>
      </c>
      <c r="K6282" s="70">
        <f t="shared" si="98"/>
        <v>0.33491391838251661</v>
      </c>
    </row>
    <row r="6283" spans="1:11" x14ac:dyDescent="0.25">
      <c r="A6283" s="65">
        <v>44621</v>
      </c>
      <c r="B6283" s="66" t="s">
        <v>144</v>
      </c>
      <c r="C6283" s="66" t="s">
        <v>137</v>
      </c>
      <c r="D6283" s="67">
        <v>116907.37</v>
      </c>
      <c r="E6283" s="66">
        <v>0.56787028716662102</v>
      </c>
      <c r="F6283" s="67">
        <v>66388.221773794503</v>
      </c>
      <c r="G6283" s="66" t="s">
        <v>241</v>
      </c>
      <c r="H6283" s="68">
        <v>7.4413126632085196E-4</v>
      </c>
      <c r="I6283" s="87">
        <v>49.401551537323201</v>
      </c>
      <c r="J6283" s="69" t="str">
        <f>_xlfn.XLOOKUP(SimpleBB[[#This Row],[customer_code]],'Input  - indicative charges'!$B$13:$B$69,'Input  - indicative charges'!$E$13:$E$69)</f>
        <v>North Island generation</v>
      </c>
      <c r="K6283" s="70">
        <f t="shared" si="98"/>
        <v>45.669439192541503</v>
      </c>
    </row>
    <row r="6284" spans="1:11" x14ac:dyDescent="0.25">
      <c r="A6284" s="65">
        <v>44287</v>
      </c>
      <c r="B6284" s="66" t="s">
        <v>145</v>
      </c>
      <c r="C6284" s="66" t="s">
        <v>137</v>
      </c>
      <c r="D6284" s="67">
        <v>69490.97</v>
      </c>
      <c r="E6284" s="66">
        <v>0.20369999999999999</v>
      </c>
      <c r="F6284" s="67">
        <v>14155.310588999901</v>
      </c>
      <c r="G6284" s="66" t="s">
        <v>8</v>
      </c>
      <c r="H6284" s="68">
        <v>2.5815578388085798E-10</v>
      </c>
      <c r="I6284" s="87">
        <v>3.65427530118031E-6</v>
      </c>
      <c r="J6284" s="69" t="str">
        <f>_xlfn.XLOOKUP(SimpleBB[[#This Row],[customer_code]],'Input  - indicative charges'!$B$13:$B$69,'Input  - indicative charges'!$E$13:$E$69)</f>
        <v>Lower South Island distributor</v>
      </c>
      <c r="K6284" s="70">
        <f t="shared" si="98"/>
        <v>3.3782077377463526E-6</v>
      </c>
    </row>
    <row r="6285" spans="1:11" x14ac:dyDescent="0.25">
      <c r="A6285" s="65">
        <v>44287</v>
      </c>
      <c r="B6285" s="66" t="s">
        <v>145</v>
      </c>
      <c r="C6285" s="66" t="s">
        <v>137</v>
      </c>
      <c r="D6285" s="67">
        <v>69490.97</v>
      </c>
      <c r="E6285" s="66">
        <v>0.20369999999999999</v>
      </c>
      <c r="F6285" s="67">
        <v>14155.310588999901</v>
      </c>
      <c r="G6285" s="66" t="s">
        <v>10</v>
      </c>
      <c r="H6285" s="68">
        <v>1.24666830197509E-11</v>
      </c>
      <c r="I6285" s="87">
        <v>1.76469770159186E-7</v>
      </c>
      <c r="J6285" s="69" t="str">
        <f>_xlfn.XLOOKUP(SimpleBB[[#This Row],[customer_code]],'Input  - indicative charges'!$B$13:$B$69,'Input  - indicative charges'!$E$13:$E$69)</f>
        <v>Upper South Island distributor</v>
      </c>
      <c r="K6285" s="70">
        <f t="shared" si="98"/>
        <v>1.6313810369939261E-7</v>
      </c>
    </row>
    <row r="6286" spans="1:11" x14ac:dyDescent="0.25">
      <c r="A6286" s="65">
        <v>44287</v>
      </c>
      <c r="B6286" s="66" t="s">
        <v>145</v>
      </c>
      <c r="C6286" s="66" t="s">
        <v>137</v>
      </c>
      <c r="D6286" s="67">
        <v>69490.97</v>
      </c>
      <c r="E6286" s="66">
        <v>0.20369999999999999</v>
      </c>
      <c r="F6286" s="67">
        <v>14155.310588999901</v>
      </c>
      <c r="G6286" s="66" t="s">
        <v>12</v>
      </c>
      <c r="H6286" s="68">
        <v>3.2139912695967202E-8</v>
      </c>
      <c r="I6286" s="87">
        <v>4.5495044651476101E-4</v>
      </c>
      <c r="J6286" s="69" t="str">
        <f>_xlfn.XLOOKUP(SimpleBB[[#This Row],[customer_code]],'Input  - indicative charges'!$B$13:$B$69,'Input  - indicative charges'!$E$13:$E$69)</f>
        <v>Lower North Island distributor</v>
      </c>
      <c r="K6286" s="70">
        <f t="shared" ref="K6286:K6349" si="99">I6286*$L$9</f>
        <v>4.2058055073489079E-4</v>
      </c>
    </row>
    <row r="6287" spans="1:11" x14ac:dyDescent="0.25">
      <c r="A6287" s="65">
        <v>44287</v>
      </c>
      <c r="B6287" s="66" t="s">
        <v>145</v>
      </c>
      <c r="C6287" s="66" t="s">
        <v>137</v>
      </c>
      <c r="D6287" s="67">
        <v>69490.97</v>
      </c>
      <c r="E6287" s="66">
        <v>0.20369999999999999</v>
      </c>
      <c r="F6287" s="67">
        <v>14155.310588999901</v>
      </c>
      <c r="G6287" s="66" t="s">
        <v>14</v>
      </c>
      <c r="H6287" s="68">
        <v>8.9137193743163305E-6</v>
      </c>
      <c r="I6287" s="87">
        <v>0.12617646624663401</v>
      </c>
      <c r="J6287" s="69" t="str">
        <f>_xlfn.XLOOKUP(SimpleBB[[#This Row],[customer_code]],'Input  - indicative charges'!$B$13:$B$69,'Input  - indicative charges'!$E$13:$E$69)</f>
        <v>Upper North Island distributor</v>
      </c>
      <c r="K6287" s="70">
        <f t="shared" si="99"/>
        <v>0.11664428086690515</v>
      </c>
    </row>
    <row r="6288" spans="1:11" x14ac:dyDescent="0.25">
      <c r="A6288" s="65">
        <v>44287</v>
      </c>
      <c r="B6288" s="66" t="s">
        <v>145</v>
      </c>
      <c r="C6288" s="66" t="s">
        <v>137</v>
      </c>
      <c r="D6288" s="67">
        <v>69490.97</v>
      </c>
      <c r="E6288" s="66">
        <v>0.20369999999999999</v>
      </c>
      <c r="F6288" s="67">
        <v>14155.310588999901</v>
      </c>
      <c r="G6288" s="66" t="s">
        <v>16</v>
      </c>
      <c r="H6288" s="68">
        <v>8.5845820852318802E-2</v>
      </c>
      <c r="I6288" s="87">
        <v>1215.17425693222</v>
      </c>
      <c r="J6288" s="69" t="str">
        <f>_xlfn.XLOOKUP(SimpleBB[[#This Row],[customer_code]],'Input  - indicative charges'!$B$13:$B$69,'Input  - indicative charges'!$E$13:$E$69)</f>
        <v>South Island generation</v>
      </c>
      <c r="K6288" s="70">
        <f t="shared" si="99"/>
        <v>1123.3721433501939</v>
      </c>
    </row>
    <row r="6289" spans="1:11" x14ac:dyDescent="0.25">
      <c r="A6289" s="65">
        <v>44287</v>
      </c>
      <c r="B6289" s="66" t="s">
        <v>145</v>
      </c>
      <c r="C6289" s="66" t="s">
        <v>137</v>
      </c>
      <c r="D6289" s="67">
        <v>69490.97</v>
      </c>
      <c r="E6289" s="66">
        <v>0.20369999999999999</v>
      </c>
      <c r="F6289" s="67">
        <v>14155.310588999901</v>
      </c>
      <c r="G6289" s="66" t="s">
        <v>19</v>
      </c>
      <c r="H6289" s="68">
        <v>8.4164231334582501E-5</v>
      </c>
      <c r="I6289" s="87">
        <v>1.1913708350254599</v>
      </c>
      <c r="J6289" s="69" t="str">
        <f>_xlfn.XLOOKUP(SimpleBB[[#This Row],[customer_code]],'Input  - indicative charges'!$B$13:$B$69,'Input  - indicative charges'!$E$13:$E$69)</f>
        <v>Lower South Island distributor</v>
      </c>
      <c r="K6289" s="70">
        <f t="shared" si="99"/>
        <v>1.1013669857080519</v>
      </c>
    </row>
    <row r="6290" spans="1:11" x14ac:dyDescent="0.25">
      <c r="A6290" s="65">
        <v>44287</v>
      </c>
      <c r="B6290" s="66" t="s">
        <v>145</v>
      </c>
      <c r="C6290" s="66" t="s">
        <v>137</v>
      </c>
      <c r="D6290" s="67">
        <v>69490.97</v>
      </c>
      <c r="E6290" s="66">
        <v>0.20369999999999999</v>
      </c>
      <c r="F6290" s="67">
        <v>14155.310588999901</v>
      </c>
      <c r="G6290" s="66" t="s">
        <v>21</v>
      </c>
      <c r="H6290" s="68">
        <v>1.36091707066223E-10</v>
      </c>
      <c r="I6290" s="87">
        <v>1.9264203821096001E-6</v>
      </c>
      <c r="J6290" s="69" t="str">
        <f>_xlfn.XLOOKUP(SimpleBB[[#This Row],[customer_code]],'Input  - indicative charges'!$B$13:$B$69,'Input  - indicative charges'!$E$13:$E$69)</f>
        <v>Upper South Island distributor</v>
      </c>
      <c r="K6290" s="70">
        <f t="shared" si="99"/>
        <v>1.780886141471864E-6</v>
      </c>
    </row>
    <row r="6291" spans="1:11" x14ac:dyDescent="0.25">
      <c r="A6291" s="65">
        <v>44287</v>
      </c>
      <c r="B6291" s="66" t="s">
        <v>145</v>
      </c>
      <c r="C6291" s="66" t="s">
        <v>137</v>
      </c>
      <c r="D6291" s="67">
        <v>69490.97</v>
      </c>
      <c r="E6291" s="66">
        <v>0.20369999999999999</v>
      </c>
      <c r="F6291" s="67">
        <v>14155.310588999901</v>
      </c>
      <c r="G6291" s="66" t="s">
        <v>23</v>
      </c>
      <c r="H6291" s="68">
        <v>2.2950282776792599E-10</v>
      </c>
      <c r="I6291" s="87">
        <v>3.2486838081087701E-6</v>
      </c>
      <c r="J6291" s="69" t="str">
        <f>_xlfn.XLOOKUP(SimpleBB[[#This Row],[customer_code]],'Input  - indicative charges'!$B$13:$B$69,'Input  - indicative charges'!$E$13:$E$69)</f>
        <v>Lower North Island distributor</v>
      </c>
      <c r="K6291" s="70">
        <f t="shared" si="99"/>
        <v>3.0032572462451197E-6</v>
      </c>
    </row>
    <row r="6292" spans="1:11" x14ac:dyDescent="0.25">
      <c r="A6292" s="65">
        <v>44287</v>
      </c>
      <c r="B6292" s="66" t="s">
        <v>145</v>
      </c>
      <c r="C6292" s="66" t="s">
        <v>137</v>
      </c>
      <c r="D6292" s="67">
        <v>69490.97</v>
      </c>
      <c r="E6292" s="66">
        <v>0.20369999999999999</v>
      </c>
      <c r="F6292" s="67">
        <v>14155.310588999901</v>
      </c>
      <c r="G6292" s="66" t="s">
        <v>25</v>
      </c>
      <c r="H6292" s="68">
        <v>0.107808411589794</v>
      </c>
      <c r="I6292" s="87">
        <v>1526.0615501602799</v>
      </c>
      <c r="J6292" s="69" t="str">
        <f>_xlfn.XLOOKUP(SimpleBB[[#This Row],[customer_code]],'Input  - indicative charges'!$B$13:$B$69,'Input  - indicative charges'!$E$13:$E$69)</f>
        <v>North Island generation</v>
      </c>
      <c r="K6292" s="70">
        <f t="shared" si="99"/>
        <v>1410.7730020678796</v>
      </c>
    </row>
    <row r="6293" spans="1:11" x14ac:dyDescent="0.25">
      <c r="A6293" s="65">
        <v>44287</v>
      </c>
      <c r="B6293" s="66" t="s">
        <v>145</v>
      </c>
      <c r="C6293" s="66" t="s">
        <v>137</v>
      </c>
      <c r="D6293" s="67">
        <v>69490.97</v>
      </c>
      <c r="E6293" s="66">
        <v>0.20369999999999999</v>
      </c>
      <c r="F6293" s="67">
        <v>14155.310588999901</v>
      </c>
      <c r="G6293" s="66" t="s">
        <v>27</v>
      </c>
      <c r="H6293" s="68">
        <v>1.11210102778939E-5</v>
      </c>
      <c r="I6293" s="87">
        <v>0.15742135454705</v>
      </c>
      <c r="J6293" s="69" t="str">
        <f>_xlfn.XLOOKUP(SimpleBB[[#This Row],[customer_code]],'Input  - indicative charges'!$B$13:$B$69,'Input  - indicative charges'!$E$13:$E$69)</f>
        <v>Lower North Island distributor</v>
      </c>
      <c r="K6293" s="70">
        <f t="shared" si="99"/>
        <v>0.14552872845830397</v>
      </c>
    </row>
    <row r="6294" spans="1:11" x14ac:dyDescent="0.25">
      <c r="A6294" s="65">
        <v>44287</v>
      </c>
      <c r="B6294" s="66" t="s">
        <v>145</v>
      </c>
      <c r="C6294" s="66" t="s">
        <v>137</v>
      </c>
      <c r="D6294" s="67">
        <v>69490.97</v>
      </c>
      <c r="E6294" s="66">
        <v>0.20369999999999999</v>
      </c>
      <c r="F6294" s="67">
        <v>14155.310588999901</v>
      </c>
      <c r="G6294" s="66" t="s">
        <v>29</v>
      </c>
      <c r="H6294" s="68">
        <v>3.9123333068945503E-5</v>
      </c>
      <c r="I6294" s="87">
        <v>0.55380293086781796</v>
      </c>
      <c r="J6294" s="69" t="str">
        <f>_xlfn.XLOOKUP(SimpleBB[[#This Row],[customer_code]],'Input  - indicative charges'!$B$13:$B$69,'Input  - indicative charges'!$E$13:$E$69)</f>
        <v>Lower North Island distributor</v>
      </c>
      <c r="K6294" s="70">
        <f t="shared" si="99"/>
        <v>0.51196507981760253</v>
      </c>
    </row>
    <row r="6295" spans="1:11" x14ac:dyDescent="0.25">
      <c r="A6295" s="65">
        <v>44287</v>
      </c>
      <c r="B6295" s="66" t="s">
        <v>145</v>
      </c>
      <c r="C6295" s="66" t="s">
        <v>137</v>
      </c>
      <c r="D6295" s="67">
        <v>69490.97</v>
      </c>
      <c r="E6295" s="66">
        <v>0.20369999999999999</v>
      </c>
      <c r="F6295" s="67">
        <v>14155.310588999901</v>
      </c>
      <c r="G6295" s="66" t="s">
        <v>31</v>
      </c>
      <c r="H6295" s="68">
        <v>6.87652812962276E-5</v>
      </c>
      <c r="I6295" s="87">
        <v>0.97339391448805401</v>
      </c>
      <c r="J6295" s="69" t="str">
        <f>_xlfn.XLOOKUP(SimpleBB[[#This Row],[customer_code]],'Input  - indicative charges'!$B$13:$B$69,'Input  - indicative charges'!$E$13:$E$69)</f>
        <v>Major Industrial</v>
      </c>
      <c r="K6295" s="70">
        <f t="shared" si="99"/>
        <v>0.89985744991261185</v>
      </c>
    </row>
    <row r="6296" spans="1:11" x14ac:dyDescent="0.25">
      <c r="A6296" s="65">
        <v>44287</v>
      </c>
      <c r="B6296" s="66" t="s">
        <v>145</v>
      </c>
      <c r="C6296" s="66" t="s">
        <v>137</v>
      </c>
      <c r="D6296" s="67">
        <v>69490.97</v>
      </c>
      <c r="E6296" s="66">
        <v>0.20369999999999999</v>
      </c>
      <c r="F6296" s="67">
        <v>14155.310588999901</v>
      </c>
      <c r="G6296" s="66" t="s">
        <v>34</v>
      </c>
      <c r="H6296" s="68">
        <v>1.7204565543363798E-8</v>
      </c>
      <c r="I6296" s="87">
        <v>2.43535968815122E-4</v>
      </c>
      <c r="J6296" s="69" t="str">
        <f>_xlfn.XLOOKUP(SimpleBB[[#This Row],[customer_code]],'Input  - indicative charges'!$B$13:$B$69,'Input  - indicative charges'!$E$13:$E$69)</f>
        <v>Major Industrial</v>
      </c>
      <c r="K6296" s="70">
        <f t="shared" si="99"/>
        <v>2.2513768845085845E-4</v>
      </c>
    </row>
    <row r="6297" spans="1:11" x14ac:dyDescent="0.25">
      <c r="A6297" s="65">
        <v>44287</v>
      </c>
      <c r="B6297" s="66" t="s">
        <v>145</v>
      </c>
      <c r="C6297" s="66" t="s">
        <v>137</v>
      </c>
      <c r="D6297" s="67">
        <v>69490.97</v>
      </c>
      <c r="E6297" s="66">
        <v>0.20369999999999999</v>
      </c>
      <c r="F6297" s="67">
        <v>14155.310588999901</v>
      </c>
      <c r="G6297" s="66" t="s">
        <v>36</v>
      </c>
      <c r="H6297" s="68">
        <v>1.22887674066937E-10</v>
      </c>
      <c r="I6297" s="87">
        <v>1.7395131939773E-6</v>
      </c>
      <c r="J6297" s="69" t="str">
        <f>_xlfn.XLOOKUP(SimpleBB[[#This Row],[customer_code]],'Input  - indicative charges'!$B$13:$B$69,'Input  - indicative charges'!$E$13:$E$69)</f>
        <v>Upper South Island distributor</v>
      </c>
      <c r="K6297" s="70">
        <f t="shared" si="99"/>
        <v>1.6080991297803785E-6</v>
      </c>
    </row>
    <row r="6298" spans="1:11" x14ac:dyDescent="0.25">
      <c r="A6298" s="65">
        <v>44287</v>
      </c>
      <c r="B6298" s="66" t="s">
        <v>145</v>
      </c>
      <c r="C6298" s="66" t="s">
        <v>137</v>
      </c>
      <c r="D6298" s="67">
        <v>69490.97</v>
      </c>
      <c r="E6298" s="66">
        <v>0.20369999999999999</v>
      </c>
      <c r="F6298" s="67">
        <v>14155.310588999901</v>
      </c>
      <c r="G6298" s="66" t="s">
        <v>38</v>
      </c>
      <c r="H6298" s="68">
        <v>1.0263583467489599E-4</v>
      </c>
      <c r="I6298" s="87">
        <v>1.4528421173844099</v>
      </c>
      <c r="J6298" s="69" t="str">
        <f>_xlfn.XLOOKUP(SimpleBB[[#This Row],[customer_code]],'Input  - indicative charges'!$B$13:$B$69,'Input  - indicative charges'!$E$13:$E$69)</f>
        <v>North Island generation</v>
      </c>
      <c r="K6298" s="70">
        <f t="shared" si="99"/>
        <v>1.3430850382527424</v>
      </c>
    </row>
    <row r="6299" spans="1:11" x14ac:dyDescent="0.25">
      <c r="A6299" s="65">
        <v>44287</v>
      </c>
      <c r="B6299" s="66" t="s">
        <v>145</v>
      </c>
      <c r="C6299" s="66" t="s">
        <v>137</v>
      </c>
      <c r="D6299" s="67">
        <v>69490.97</v>
      </c>
      <c r="E6299" s="66">
        <v>0.20369999999999999</v>
      </c>
      <c r="F6299" s="67">
        <v>14155.310588999901</v>
      </c>
      <c r="G6299" s="66" t="s">
        <v>40</v>
      </c>
      <c r="H6299" s="68">
        <v>7.0256847193386699E-7</v>
      </c>
      <c r="I6299" s="87">
        <v>9.9450749302630193E-3</v>
      </c>
      <c r="J6299" s="69" t="str">
        <f>_xlfn.XLOOKUP(SimpleBB[[#This Row],[customer_code]],'Input  - indicative charges'!$B$13:$B$69,'Input  - indicative charges'!$E$13:$E$69)</f>
        <v>North Island generation</v>
      </c>
      <c r="K6299" s="70">
        <f t="shared" si="99"/>
        <v>9.1937597233110249E-3</v>
      </c>
    </row>
    <row r="6300" spans="1:11" x14ac:dyDescent="0.25">
      <c r="A6300" s="65">
        <v>44287</v>
      </c>
      <c r="B6300" s="66" t="s">
        <v>145</v>
      </c>
      <c r="C6300" s="66" t="s">
        <v>137</v>
      </c>
      <c r="D6300" s="67">
        <v>69490.97</v>
      </c>
      <c r="E6300" s="66">
        <v>0.20369999999999999</v>
      </c>
      <c r="F6300" s="67">
        <v>14155.310588999901</v>
      </c>
      <c r="G6300" s="66" t="s">
        <v>42</v>
      </c>
      <c r="H6300" s="68">
        <v>4.0273130016324599E-2</v>
      </c>
      <c r="I6300" s="87">
        <v>570.078663772254</v>
      </c>
      <c r="J6300" s="69" t="str">
        <f>_xlfn.XLOOKUP(SimpleBB[[#This Row],[customer_code]],'Input  - indicative charges'!$B$13:$B$69,'Input  - indicative charges'!$E$13:$E$69)</f>
        <v>South Island generation</v>
      </c>
      <c r="K6300" s="70">
        <f t="shared" si="99"/>
        <v>527.0112387146894</v>
      </c>
    </row>
    <row r="6301" spans="1:11" x14ac:dyDescent="0.25">
      <c r="A6301" s="65">
        <v>44287</v>
      </c>
      <c r="B6301" s="66" t="s">
        <v>145</v>
      </c>
      <c r="C6301" s="66" t="s">
        <v>137</v>
      </c>
      <c r="D6301" s="67">
        <v>69490.97</v>
      </c>
      <c r="E6301" s="66">
        <v>0.20369999999999999</v>
      </c>
      <c r="F6301" s="67">
        <v>14155.310588999901</v>
      </c>
      <c r="G6301" s="66" t="s">
        <v>44</v>
      </c>
      <c r="H6301" s="68">
        <v>1.3299715568976701E-8</v>
      </c>
      <c r="I6301" s="87">
        <v>1.8826160462422499E-4</v>
      </c>
      <c r="J6301" s="69" t="str">
        <f>_xlfn.XLOOKUP(SimpleBB[[#This Row],[customer_code]],'Input  - indicative charges'!$B$13:$B$69,'Input  - indicative charges'!$E$13:$E$69)</f>
        <v>Major Industrial</v>
      </c>
      <c r="K6301" s="70">
        <f t="shared" si="99"/>
        <v>1.7403910681187081E-4</v>
      </c>
    </row>
    <row r="6302" spans="1:11" x14ac:dyDescent="0.25">
      <c r="A6302" s="65">
        <v>44287</v>
      </c>
      <c r="B6302" s="66" t="s">
        <v>145</v>
      </c>
      <c r="C6302" s="66" t="s">
        <v>137</v>
      </c>
      <c r="D6302" s="67">
        <v>69490.97</v>
      </c>
      <c r="E6302" s="66">
        <v>0.20369999999999999</v>
      </c>
      <c r="F6302" s="67">
        <v>14155.310588999901</v>
      </c>
      <c r="G6302" s="66" t="s">
        <v>46</v>
      </c>
      <c r="H6302" s="68">
        <v>1.62211572156507E-10</v>
      </c>
      <c r="I6302" s="87">
        <v>2.2961551850053398E-6</v>
      </c>
      <c r="J6302" s="69" t="str">
        <f>_xlfn.XLOOKUP(SimpleBB[[#This Row],[customer_code]],'Input  - indicative charges'!$B$13:$B$69,'Input  - indicative charges'!$E$13:$E$69)</f>
        <v>Upper South Island distributor</v>
      </c>
      <c r="K6302" s="70">
        <f t="shared" si="99"/>
        <v>2.1226887888129327E-6</v>
      </c>
    </row>
    <row r="6303" spans="1:11" x14ac:dyDescent="0.25">
      <c r="A6303" s="65">
        <v>44287</v>
      </c>
      <c r="B6303" s="66" t="s">
        <v>145</v>
      </c>
      <c r="C6303" s="66" t="s">
        <v>137</v>
      </c>
      <c r="D6303" s="67">
        <v>69490.97</v>
      </c>
      <c r="E6303" s="66">
        <v>0.20369999999999999</v>
      </c>
      <c r="F6303" s="67">
        <v>14155.310588999901</v>
      </c>
      <c r="G6303" s="66" t="s">
        <v>48</v>
      </c>
      <c r="H6303" s="68">
        <v>5.1109319903137503E-2</v>
      </c>
      <c r="I6303" s="87">
        <v>723.46829722147095</v>
      </c>
      <c r="J6303" s="69" t="str">
        <f>_xlfn.XLOOKUP(SimpleBB[[#This Row],[customer_code]],'Input  - indicative charges'!$B$13:$B$69,'Input  - indicative charges'!$E$13:$E$69)</f>
        <v>North Island generation</v>
      </c>
      <c r="K6303" s="70">
        <f t="shared" si="99"/>
        <v>668.81282833243154</v>
      </c>
    </row>
    <row r="6304" spans="1:11" x14ac:dyDescent="0.25">
      <c r="A6304" s="65">
        <v>44287</v>
      </c>
      <c r="B6304" s="66" t="s">
        <v>145</v>
      </c>
      <c r="C6304" s="66" t="s">
        <v>137</v>
      </c>
      <c r="D6304" s="67">
        <v>69490.97</v>
      </c>
      <c r="E6304" s="66">
        <v>0.20369999999999999</v>
      </c>
      <c r="F6304" s="67">
        <v>14155.310588999901</v>
      </c>
      <c r="G6304" s="66" t="s">
        <v>50</v>
      </c>
      <c r="H6304" s="68">
        <v>1.0737601692524201E-2</v>
      </c>
      <c r="I6304" s="87">
        <v>151.994086938653</v>
      </c>
      <c r="J6304" s="69" t="str">
        <f>_xlfn.XLOOKUP(SimpleBB[[#This Row],[customer_code]],'Input  - indicative charges'!$B$13:$B$69,'Input  - indicative charges'!$E$13:$E$69)</f>
        <v>North Island generation</v>
      </c>
      <c r="K6304" s="70">
        <f t="shared" si="99"/>
        <v>140.51147170603218</v>
      </c>
    </row>
    <row r="6305" spans="1:11" x14ac:dyDescent="0.25">
      <c r="A6305" s="65">
        <v>44287</v>
      </c>
      <c r="B6305" s="66" t="s">
        <v>145</v>
      </c>
      <c r="C6305" s="66" t="s">
        <v>137</v>
      </c>
      <c r="D6305" s="67">
        <v>69490.97</v>
      </c>
      <c r="E6305" s="66">
        <v>0.20369999999999999</v>
      </c>
      <c r="F6305" s="67">
        <v>14155.310588999901</v>
      </c>
      <c r="G6305" s="66" t="s">
        <v>52</v>
      </c>
      <c r="H6305" s="68">
        <v>2.1682958877758601E-2</v>
      </c>
      <c r="I6305" s="87">
        <v>306.929017403187</v>
      </c>
      <c r="J6305" s="69" t="str">
        <f>_xlfn.XLOOKUP(SimpleBB[[#This Row],[customer_code]],'Input  - indicative charges'!$B$13:$B$69,'Input  - indicative charges'!$E$13:$E$69)</f>
        <v>North Island generation</v>
      </c>
      <c r="K6305" s="70">
        <f t="shared" si="99"/>
        <v>283.74161661969697</v>
      </c>
    </row>
    <row r="6306" spans="1:11" x14ac:dyDescent="0.25">
      <c r="A6306" s="65">
        <v>44287</v>
      </c>
      <c r="B6306" s="66" t="s">
        <v>145</v>
      </c>
      <c r="C6306" s="66" t="s">
        <v>137</v>
      </c>
      <c r="D6306" s="67">
        <v>69490.97</v>
      </c>
      <c r="E6306" s="66">
        <v>0.20369999999999999</v>
      </c>
      <c r="F6306" s="67">
        <v>14155.310588999901</v>
      </c>
      <c r="G6306" s="66" t="s">
        <v>54</v>
      </c>
      <c r="H6306" s="68">
        <v>1.43572234136996E-11</v>
      </c>
      <c r="I6306" s="87">
        <v>2.0323095661658101E-7</v>
      </c>
      <c r="J6306" s="69" t="str">
        <f>_xlfn.XLOOKUP(SimpleBB[[#This Row],[customer_code]],'Input  - indicative charges'!$B$13:$B$69,'Input  - indicative charges'!$E$13:$E$69)</f>
        <v>Upper South Island distributor</v>
      </c>
      <c r="K6306" s="70">
        <f t="shared" si="99"/>
        <v>1.8787757725039859E-7</v>
      </c>
    </row>
    <row r="6307" spans="1:11" x14ac:dyDescent="0.25">
      <c r="A6307" s="65">
        <v>44287</v>
      </c>
      <c r="B6307" s="66" t="s">
        <v>145</v>
      </c>
      <c r="C6307" s="66" t="s">
        <v>137</v>
      </c>
      <c r="D6307" s="67">
        <v>69490.97</v>
      </c>
      <c r="E6307" s="66">
        <v>0.20369999999999999</v>
      </c>
      <c r="F6307" s="67">
        <v>14155.310588999901</v>
      </c>
      <c r="G6307" s="66" t="s">
        <v>56</v>
      </c>
      <c r="H6307" s="68">
        <v>0.50504779477599504</v>
      </c>
      <c r="I6307" s="87">
        <v>7149.1083973437399</v>
      </c>
      <c r="J6307" s="69" t="str">
        <f>_xlfn.XLOOKUP(SimpleBB[[#This Row],[customer_code]],'Input  - indicative charges'!$B$13:$B$69,'Input  - indicative charges'!$E$13:$E$69)</f>
        <v>Upper North Island distributor</v>
      </c>
      <c r="K6307" s="70">
        <f t="shared" si="99"/>
        <v>6609.0185646640684</v>
      </c>
    </row>
    <row r="6308" spans="1:11" x14ac:dyDescent="0.25">
      <c r="A6308" s="65">
        <v>44287</v>
      </c>
      <c r="B6308" s="66" t="s">
        <v>145</v>
      </c>
      <c r="C6308" s="66" t="s">
        <v>137</v>
      </c>
      <c r="D6308" s="67">
        <v>69490.97</v>
      </c>
      <c r="E6308" s="66">
        <v>0.20369999999999999</v>
      </c>
      <c r="F6308" s="67">
        <v>14155.310588999901</v>
      </c>
      <c r="G6308" s="66" t="s">
        <v>58</v>
      </c>
      <c r="H6308" s="68">
        <v>1.3382648327527599E-2</v>
      </c>
      <c r="I6308" s="87">
        <v>189.43554357951501</v>
      </c>
      <c r="J6308" s="69" t="str">
        <f>_xlfn.XLOOKUP(SimpleBB[[#This Row],[customer_code]],'Input  - indicative charges'!$B$13:$B$69,'Input  - indicative charges'!$E$13:$E$69)</f>
        <v>North Island generation</v>
      </c>
      <c r="K6308" s="70">
        <f t="shared" si="99"/>
        <v>175.12435883465128</v>
      </c>
    </row>
    <row r="6309" spans="1:11" x14ac:dyDescent="0.25">
      <c r="A6309" s="65">
        <v>44287</v>
      </c>
      <c r="B6309" s="66" t="s">
        <v>145</v>
      </c>
      <c r="C6309" s="66" t="s">
        <v>137</v>
      </c>
      <c r="D6309" s="67">
        <v>69490.97</v>
      </c>
      <c r="E6309" s="66">
        <v>0.20369999999999999</v>
      </c>
      <c r="F6309" s="67">
        <v>14155.310588999901</v>
      </c>
      <c r="G6309" s="66" t="s">
        <v>60</v>
      </c>
      <c r="H6309" s="68">
        <v>3.9848681767554202E-10</v>
      </c>
      <c r="I6309" s="87">
        <v>5.6407046698195102E-6</v>
      </c>
      <c r="J6309" s="69" t="str">
        <f>_xlfn.XLOOKUP(SimpleBB[[#This Row],[customer_code]],'Input  - indicative charges'!$B$13:$B$69,'Input  - indicative charges'!$E$13:$E$69)</f>
        <v>Major Industrial</v>
      </c>
      <c r="K6309" s="70">
        <f t="shared" si="99"/>
        <v>5.2145693992380498E-6</v>
      </c>
    </row>
    <row r="6310" spans="1:11" x14ac:dyDescent="0.25">
      <c r="A6310" s="65">
        <v>44287</v>
      </c>
      <c r="B6310" s="66" t="s">
        <v>145</v>
      </c>
      <c r="C6310" s="66" t="s">
        <v>137</v>
      </c>
      <c r="D6310" s="67">
        <v>69490.97</v>
      </c>
      <c r="E6310" s="66">
        <v>0.20369999999999999</v>
      </c>
      <c r="F6310" s="67">
        <v>14155.310588999901</v>
      </c>
      <c r="G6310" s="66" t="s">
        <v>62</v>
      </c>
      <c r="H6310" s="68">
        <v>2.4741616074875002E-6</v>
      </c>
      <c r="I6310" s="87">
        <v>3.5022526001365101E-2</v>
      </c>
      <c r="J6310" s="69" t="str">
        <f>_xlfn.XLOOKUP(SimpleBB[[#This Row],[customer_code]],'Input  - indicative charges'!$B$13:$B$69,'Input  - indicative charges'!$E$13:$E$69)</f>
        <v>Major Industrial</v>
      </c>
      <c r="K6310" s="70">
        <f t="shared" si="99"/>
        <v>3.2376698136295276E-2</v>
      </c>
    </row>
    <row r="6311" spans="1:11" x14ac:dyDescent="0.25">
      <c r="A6311" s="65">
        <v>44287</v>
      </c>
      <c r="B6311" s="66" t="s">
        <v>145</v>
      </c>
      <c r="C6311" s="66" t="s">
        <v>137</v>
      </c>
      <c r="D6311" s="67">
        <v>69490.97</v>
      </c>
      <c r="E6311" s="66">
        <v>0.20369999999999999</v>
      </c>
      <c r="F6311" s="67">
        <v>14155.310588999901</v>
      </c>
      <c r="G6311" s="66" t="s">
        <v>64</v>
      </c>
      <c r="H6311" s="68">
        <v>1.41520724404142E-8</v>
      </c>
      <c r="I6311" s="87">
        <v>2.0032698087209E-4</v>
      </c>
      <c r="J6311" s="69" t="str">
        <f>_xlfn.XLOOKUP(SimpleBB[[#This Row],[customer_code]],'Input  - indicative charges'!$B$13:$B$69,'Input  - indicative charges'!$E$13:$E$69)</f>
        <v>Major Industrial</v>
      </c>
      <c r="K6311" s="70">
        <f t="shared" si="99"/>
        <v>1.8519298659377823E-4</v>
      </c>
    </row>
    <row r="6312" spans="1:11" x14ac:dyDescent="0.25">
      <c r="A6312" s="65">
        <v>44287</v>
      </c>
      <c r="B6312" s="66" t="s">
        <v>145</v>
      </c>
      <c r="C6312" s="66" t="s">
        <v>137</v>
      </c>
      <c r="D6312" s="67">
        <v>69490.97</v>
      </c>
      <c r="E6312" s="66">
        <v>0.20369999999999999</v>
      </c>
      <c r="F6312" s="67">
        <v>14155.310588999901</v>
      </c>
      <c r="G6312" s="66" t="s">
        <v>66</v>
      </c>
      <c r="H6312" s="68">
        <v>8.6977937753147302E-10</v>
      </c>
      <c r="I6312" s="87">
        <v>1.2311997232865E-5</v>
      </c>
      <c r="J6312" s="69" t="str">
        <f>_xlfn.XLOOKUP(SimpleBB[[#This Row],[customer_code]],'Input  - indicative charges'!$B$13:$B$69,'Input  - indicative charges'!$E$13:$E$69)</f>
        <v>Upper South Island distributor</v>
      </c>
      <c r="K6312" s="70">
        <f t="shared" si="99"/>
        <v>1.138186942449084E-5</v>
      </c>
    </row>
    <row r="6313" spans="1:11" x14ac:dyDescent="0.25">
      <c r="A6313" s="65">
        <v>44287</v>
      </c>
      <c r="B6313" s="66" t="s">
        <v>145</v>
      </c>
      <c r="C6313" s="66" t="s">
        <v>137</v>
      </c>
      <c r="D6313" s="67">
        <v>69490.97</v>
      </c>
      <c r="E6313" s="66">
        <v>0.20369999999999999</v>
      </c>
      <c r="F6313" s="67">
        <v>14155.310588999901</v>
      </c>
      <c r="G6313" s="66" t="s">
        <v>68</v>
      </c>
      <c r="H6313" s="68">
        <v>4.7144536652590896E-10</v>
      </c>
      <c r="I6313" s="87">
        <v>6.6734555889191798E-6</v>
      </c>
      <c r="J6313" s="69" t="str">
        <f>_xlfn.XLOOKUP(SimpleBB[[#This Row],[customer_code]],'Input  - indicative charges'!$B$13:$B$69,'Input  - indicative charges'!$E$13:$E$69)</f>
        <v>Major Industrial</v>
      </c>
      <c r="K6313" s="70">
        <f t="shared" si="99"/>
        <v>6.1692996421784992E-6</v>
      </c>
    </row>
    <row r="6314" spans="1:11" x14ac:dyDescent="0.25">
      <c r="A6314" s="65">
        <v>44287</v>
      </c>
      <c r="B6314" s="66" t="s">
        <v>145</v>
      </c>
      <c r="C6314" s="66" t="s">
        <v>137</v>
      </c>
      <c r="D6314" s="67">
        <v>69490.97</v>
      </c>
      <c r="E6314" s="66">
        <v>0.20369999999999999</v>
      </c>
      <c r="F6314" s="67">
        <v>14155.310588999901</v>
      </c>
      <c r="G6314" s="66" t="s">
        <v>70</v>
      </c>
      <c r="H6314" s="68">
        <v>1.22949347698499E-4</v>
      </c>
      <c r="I6314" s="87">
        <v>1.74038620338721</v>
      </c>
      <c r="J6314" s="69" t="str">
        <f>_xlfn.XLOOKUP(SimpleBB[[#This Row],[customer_code]],'Input  - indicative charges'!$B$13:$B$69,'Input  - indicative charges'!$E$13:$E$69)</f>
        <v>Lower North Island distributor</v>
      </c>
      <c r="K6314" s="70">
        <f t="shared" si="99"/>
        <v>1.6089061864196881</v>
      </c>
    </row>
    <row r="6315" spans="1:11" x14ac:dyDescent="0.25">
      <c r="A6315" s="65">
        <v>44287</v>
      </c>
      <c r="B6315" s="66" t="s">
        <v>145</v>
      </c>
      <c r="C6315" s="66" t="s">
        <v>137</v>
      </c>
      <c r="D6315" s="67">
        <v>69490.97</v>
      </c>
      <c r="E6315" s="66">
        <v>0.20369999999999999</v>
      </c>
      <c r="F6315" s="67">
        <v>14155.310588999901</v>
      </c>
      <c r="G6315" s="66" t="s">
        <v>72</v>
      </c>
      <c r="H6315" s="68">
        <v>5.5543623655024203E-5</v>
      </c>
      <c r="I6315" s="87">
        <v>0.78623724407539497</v>
      </c>
      <c r="J6315" s="69" t="str">
        <f>_xlfn.XLOOKUP(SimpleBB[[#This Row],[customer_code]],'Input  - indicative charges'!$B$13:$B$69,'Input  - indicative charges'!$E$13:$E$69)</f>
        <v>Lower South Island distributor</v>
      </c>
      <c r="K6315" s="70">
        <f t="shared" si="99"/>
        <v>0.72683980344391963</v>
      </c>
    </row>
    <row r="6316" spans="1:11" x14ac:dyDescent="0.25">
      <c r="A6316" s="65">
        <v>44287</v>
      </c>
      <c r="B6316" s="66" t="s">
        <v>145</v>
      </c>
      <c r="C6316" s="66" t="s">
        <v>137</v>
      </c>
      <c r="D6316" s="67">
        <v>69490.97</v>
      </c>
      <c r="E6316" s="66">
        <v>0.20369999999999999</v>
      </c>
      <c r="F6316" s="67">
        <v>14155.310588999901</v>
      </c>
      <c r="G6316" s="66" t="s">
        <v>74</v>
      </c>
      <c r="H6316" s="68">
        <v>9.8626528626820599E-13</v>
      </c>
      <c r="I6316" s="87">
        <v>1.3960891450275399E-8</v>
      </c>
      <c r="J6316" s="69" t="str">
        <f>_xlfn.XLOOKUP(SimpleBB[[#This Row],[customer_code]],'Input  - indicative charges'!$B$13:$B$69,'Input  - indicative charges'!$E$13:$E$69)</f>
        <v>Major Industrial</v>
      </c>
      <c r="K6316" s="70">
        <f t="shared" si="99"/>
        <v>1.2906195520606764E-8</v>
      </c>
    </row>
    <row r="6317" spans="1:11" x14ac:dyDescent="0.25">
      <c r="A6317" s="65">
        <v>44287</v>
      </c>
      <c r="B6317" s="66" t="s">
        <v>145</v>
      </c>
      <c r="C6317" s="66" t="s">
        <v>137</v>
      </c>
      <c r="D6317" s="67">
        <v>69490.97</v>
      </c>
      <c r="E6317" s="66">
        <v>0.20369999999999999</v>
      </c>
      <c r="F6317" s="67">
        <v>14155.310588999901</v>
      </c>
      <c r="G6317" s="66" t="s">
        <v>76</v>
      </c>
      <c r="H6317" s="68">
        <v>2.24784583641026E-8</v>
      </c>
      <c r="I6317" s="87">
        <v>3.1818955970577801E-4</v>
      </c>
      <c r="J6317" s="69" t="str">
        <f>_xlfn.XLOOKUP(SimpleBB[[#This Row],[customer_code]],'Input  - indicative charges'!$B$13:$B$69,'Input  - indicative charges'!$E$13:$E$69)</f>
        <v>Lower North Island distributor</v>
      </c>
      <c r="K6317" s="70">
        <f t="shared" si="99"/>
        <v>2.9415146481190797E-4</v>
      </c>
    </row>
    <row r="6318" spans="1:11" x14ac:dyDescent="0.25">
      <c r="A6318" s="65">
        <v>44287</v>
      </c>
      <c r="B6318" s="66" t="s">
        <v>145</v>
      </c>
      <c r="C6318" s="66" t="s">
        <v>137</v>
      </c>
      <c r="D6318" s="67">
        <v>69490.97</v>
      </c>
      <c r="E6318" s="66">
        <v>0.20369999999999999</v>
      </c>
      <c r="F6318" s="67">
        <v>14155.310588999901</v>
      </c>
      <c r="G6318" s="66" t="s">
        <v>78</v>
      </c>
      <c r="H6318" s="68">
        <v>1.7720484207275298E-5</v>
      </c>
      <c r="I6318" s="87">
        <v>0.25083895774145198</v>
      </c>
      <c r="J6318" s="69" t="str">
        <f>_xlfn.XLOOKUP(SimpleBB[[#This Row],[customer_code]],'Input  - indicative charges'!$B$13:$B$69,'Input  - indicative charges'!$E$13:$E$69)</f>
        <v>North Island generation</v>
      </c>
      <c r="K6318" s="70">
        <f t="shared" si="99"/>
        <v>0.23188896241525717</v>
      </c>
    </row>
    <row r="6319" spans="1:11" x14ac:dyDescent="0.25">
      <c r="A6319" s="65">
        <v>44287</v>
      </c>
      <c r="B6319" s="66" t="s">
        <v>145</v>
      </c>
      <c r="C6319" s="66" t="s">
        <v>137</v>
      </c>
      <c r="D6319" s="67">
        <v>69490.97</v>
      </c>
      <c r="E6319" s="66">
        <v>0.20369999999999999</v>
      </c>
      <c r="F6319" s="67">
        <v>14155.310588999901</v>
      </c>
      <c r="G6319" s="66" t="s">
        <v>80</v>
      </c>
      <c r="H6319" s="68">
        <v>3.1885229107800701E-13</v>
      </c>
      <c r="I6319" s="87">
        <v>4.5134532122234201E-9</v>
      </c>
      <c r="J6319" s="69" t="str">
        <f>_xlfn.XLOOKUP(SimpleBB[[#This Row],[customer_code]],'Input  - indicative charges'!$B$13:$B$69,'Input  - indicative charges'!$E$13:$E$69)</f>
        <v>Major Industrial</v>
      </c>
      <c r="K6319" s="70">
        <f t="shared" si="99"/>
        <v>4.1724777989672726E-9</v>
      </c>
    </row>
    <row r="6320" spans="1:11" x14ac:dyDescent="0.25">
      <c r="A6320" s="65">
        <v>44287</v>
      </c>
      <c r="B6320" s="66" t="s">
        <v>145</v>
      </c>
      <c r="C6320" s="66" t="s">
        <v>137</v>
      </c>
      <c r="D6320" s="67">
        <v>69490.97</v>
      </c>
      <c r="E6320" s="66">
        <v>0.20369999999999999</v>
      </c>
      <c r="F6320" s="67">
        <v>14155.310588999901</v>
      </c>
      <c r="G6320" s="66" t="s">
        <v>82</v>
      </c>
      <c r="H6320" s="68">
        <v>7.9417791323978801E-4</v>
      </c>
      <c r="I6320" s="87">
        <v>11.241835024833099</v>
      </c>
      <c r="J6320" s="69" t="str">
        <f>_xlfn.XLOOKUP(SimpleBB[[#This Row],[customer_code]],'Input  - indicative charges'!$B$13:$B$69,'Input  - indicative charges'!$E$13:$E$69)</f>
        <v>Major Industrial</v>
      </c>
      <c r="K6320" s="70">
        <f t="shared" si="99"/>
        <v>10.392554183066803</v>
      </c>
    </row>
    <row r="6321" spans="1:11" x14ac:dyDescent="0.25">
      <c r="A6321" s="65">
        <v>44287</v>
      </c>
      <c r="B6321" s="66" t="s">
        <v>145</v>
      </c>
      <c r="C6321" s="66" t="s">
        <v>137</v>
      </c>
      <c r="D6321" s="67">
        <v>69490.97</v>
      </c>
      <c r="E6321" s="66">
        <v>0.20369999999999999</v>
      </c>
      <c r="F6321" s="67">
        <v>14155.310588999901</v>
      </c>
      <c r="G6321" s="66" t="s">
        <v>84</v>
      </c>
      <c r="H6321" s="68">
        <v>3.1791996687122699E-15</v>
      </c>
      <c r="I6321" s="87">
        <v>4.5002558735068102E-11</v>
      </c>
      <c r="J6321" s="69" t="str">
        <f>_xlfn.XLOOKUP(SimpleBB[[#This Row],[customer_code]],'Input  - indicative charges'!$B$13:$B$69,'Input  - indicative charges'!$E$13:$E$69)</f>
        <v>Major Industrial</v>
      </c>
      <c r="K6321" s="70">
        <f t="shared" si="99"/>
        <v>4.1602774724741618E-11</v>
      </c>
    </row>
    <row r="6322" spans="1:11" x14ac:dyDescent="0.25">
      <c r="A6322" s="65">
        <v>44287</v>
      </c>
      <c r="B6322" s="66" t="s">
        <v>145</v>
      </c>
      <c r="C6322" s="66" t="s">
        <v>137</v>
      </c>
      <c r="D6322" s="67">
        <v>69490.97</v>
      </c>
      <c r="E6322" s="66">
        <v>0.20369999999999999</v>
      </c>
      <c r="F6322" s="67">
        <v>14155.310588999901</v>
      </c>
      <c r="G6322" s="66" t="s">
        <v>86</v>
      </c>
      <c r="H6322" s="68">
        <v>8.2903409572813994E-5</v>
      </c>
      <c r="I6322" s="87">
        <v>1.17352351139025</v>
      </c>
      <c r="J6322" s="69" t="str">
        <f>_xlfn.XLOOKUP(SimpleBB[[#This Row],[customer_code]],'Input  - indicative charges'!$B$13:$B$69,'Input  - indicative charges'!$E$13:$E$69)</f>
        <v>North Island generation</v>
      </c>
      <c r="K6322" s="70">
        <f t="shared" si="99"/>
        <v>1.0848679641967127</v>
      </c>
    </row>
    <row r="6323" spans="1:11" x14ac:dyDescent="0.25">
      <c r="A6323" s="65">
        <v>44287</v>
      </c>
      <c r="B6323" s="66" t="s">
        <v>145</v>
      </c>
      <c r="C6323" s="66" t="s">
        <v>137</v>
      </c>
      <c r="D6323" s="67">
        <v>69490.97</v>
      </c>
      <c r="E6323" s="66">
        <v>0.20369999999999999</v>
      </c>
      <c r="F6323" s="67">
        <v>14155.310588999901</v>
      </c>
      <c r="G6323" s="66" t="s">
        <v>88</v>
      </c>
      <c r="H6323" s="68">
        <v>7.7871796058396796E-3</v>
      </c>
      <c r="I6323" s="87">
        <v>110.22994593298699</v>
      </c>
      <c r="J6323" s="69" t="str">
        <f>_xlfn.XLOOKUP(SimpleBB[[#This Row],[customer_code]],'Input  - indicative charges'!$B$13:$B$69,'Input  - indicative charges'!$E$13:$E$69)</f>
        <v>North Island generation</v>
      </c>
      <c r="K6323" s="70">
        <f t="shared" si="99"/>
        <v>101.90246371473496</v>
      </c>
    </row>
    <row r="6324" spans="1:11" x14ac:dyDescent="0.25">
      <c r="A6324" s="65">
        <v>44287</v>
      </c>
      <c r="B6324" s="66" t="s">
        <v>145</v>
      </c>
      <c r="C6324" s="66" t="s">
        <v>137</v>
      </c>
      <c r="D6324" s="67">
        <v>69490.97</v>
      </c>
      <c r="E6324" s="66">
        <v>0.20369999999999999</v>
      </c>
      <c r="F6324" s="67">
        <v>14155.310588999901</v>
      </c>
      <c r="G6324" s="66" t="s">
        <v>90</v>
      </c>
      <c r="H6324" s="68">
        <v>1.75738684309183E-10</v>
      </c>
      <c r="I6324" s="87">
        <v>2.4876356588986999E-6</v>
      </c>
      <c r="J6324" s="69" t="str">
        <f>_xlfn.XLOOKUP(SimpleBB[[#This Row],[customer_code]],'Input  - indicative charges'!$B$13:$B$69,'Input  - indicative charges'!$E$13:$E$69)</f>
        <v>Upper South Island distributor</v>
      </c>
      <c r="K6324" s="70">
        <f t="shared" si="99"/>
        <v>2.2997035907149554E-6</v>
      </c>
    </row>
    <row r="6325" spans="1:11" x14ac:dyDescent="0.25">
      <c r="A6325" s="65">
        <v>44287</v>
      </c>
      <c r="B6325" s="66" t="s">
        <v>145</v>
      </c>
      <c r="C6325" s="66" t="s">
        <v>137</v>
      </c>
      <c r="D6325" s="67">
        <v>69490.97</v>
      </c>
      <c r="E6325" s="66">
        <v>0.20369999999999999</v>
      </c>
      <c r="F6325" s="67">
        <v>14155.310588999901</v>
      </c>
      <c r="G6325" s="66" t="s">
        <v>92</v>
      </c>
      <c r="H6325" s="68">
        <v>5.4353740205246997E-5</v>
      </c>
      <c r="I6325" s="87">
        <v>0.76939407427908801</v>
      </c>
      <c r="J6325" s="69" t="str">
        <f>_xlfn.XLOOKUP(SimpleBB[[#This Row],[customer_code]],'Input  - indicative charges'!$B$13:$B$69,'Input  - indicative charges'!$E$13:$E$69)</f>
        <v>North Island generation</v>
      </c>
      <c r="K6325" s="70">
        <f t="shared" si="99"/>
        <v>0.71126907550350382</v>
      </c>
    </row>
    <row r="6326" spans="1:11" x14ac:dyDescent="0.25">
      <c r="A6326" s="65">
        <v>44287</v>
      </c>
      <c r="B6326" s="66" t="s">
        <v>145</v>
      </c>
      <c r="C6326" s="66" t="s">
        <v>137</v>
      </c>
      <c r="D6326" s="67">
        <v>69490.97</v>
      </c>
      <c r="E6326" s="66">
        <v>0.20369999999999999</v>
      </c>
      <c r="F6326" s="67">
        <v>14155.310588999901</v>
      </c>
      <c r="G6326" s="66" t="s">
        <v>94</v>
      </c>
      <c r="H6326" s="68">
        <v>2.8787887761756199E-4</v>
      </c>
      <c r="I6326" s="87">
        <v>4.0750149246893104</v>
      </c>
      <c r="J6326" s="69" t="str">
        <f>_xlfn.XLOOKUP(SimpleBB[[#This Row],[customer_code]],'Input  - indicative charges'!$B$13:$B$69,'Input  - indicative charges'!$E$13:$E$69)</f>
        <v>North Island generation</v>
      </c>
      <c r="K6326" s="70">
        <f t="shared" si="99"/>
        <v>3.7671619720525378</v>
      </c>
    </row>
    <row r="6327" spans="1:11" x14ac:dyDescent="0.25">
      <c r="A6327" s="65">
        <v>44287</v>
      </c>
      <c r="B6327" s="66" t="s">
        <v>145</v>
      </c>
      <c r="C6327" s="66" t="s">
        <v>137</v>
      </c>
      <c r="D6327" s="67">
        <v>69490.97</v>
      </c>
      <c r="E6327" s="66">
        <v>0.20369999999999999</v>
      </c>
      <c r="F6327" s="67">
        <v>14155.310588999901</v>
      </c>
      <c r="G6327" s="66" t="s">
        <v>96</v>
      </c>
      <c r="H6327" s="68">
        <v>0.13750554027023601</v>
      </c>
      <c r="I6327" s="87">
        <v>1946.43363023344</v>
      </c>
      <c r="J6327" s="69" t="str">
        <f>_xlfn.XLOOKUP(SimpleBB[[#This Row],[customer_code]],'Input  - indicative charges'!$B$13:$B$69,'Input  - indicative charges'!$E$13:$E$69)</f>
        <v>Upper North Island distributor</v>
      </c>
      <c r="K6327" s="70">
        <f t="shared" si="99"/>
        <v>1799.3874595437553</v>
      </c>
    </row>
    <row r="6328" spans="1:11" x14ac:dyDescent="0.25">
      <c r="A6328" s="65">
        <v>44287</v>
      </c>
      <c r="B6328" s="66" t="s">
        <v>145</v>
      </c>
      <c r="C6328" s="66" t="s">
        <v>137</v>
      </c>
      <c r="D6328" s="67">
        <v>69490.97</v>
      </c>
      <c r="E6328" s="66">
        <v>0.20369999999999999</v>
      </c>
      <c r="F6328" s="67">
        <v>14155.310588999901</v>
      </c>
      <c r="G6328" s="66" t="s">
        <v>98</v>
      </c>
      <c r="H6328" s="68">
        <v>5.8681256116152496E-6</v>
      </c>
      <c r="I6328" s="87">
        <v>8.3065140607679402E-2</v>
      </c>
      <c r="J6328" s="69" t="str">
        <f>_xlfn.XLOOKUP(SimpleBB[[#This Row],[customer_code]],'Input  - indicative charges'!$B$13:$B$69,'Input  - indicative charges'!$E$13:$E$69)</f>
        <v>Major Industrial</v>
      </c>
      <c r="K6328" s="70">
        <f t="shared" si="99"/>
        <v>7.6789863272538741E-2</v>
      </c>
    </row>
    <row r="6329" spans="1:11" x14ac:dyDescent="0.25">
      <c r="A6329" s="65">
        <v>44287</v>
      </c>
      <c r="B6329" s="66" t="s">
        <v>145</v>
      </c>
      <c r="C6329" s="66" t="s">
        <v>137</v>
      </c>
      <c r="D6329" s="67">
        <v>69490.97</v>
      </c>
      <c r="E6329" s="66">
        <v>0.20369999999999999</v>
      </c>
      <c r="F6329" s="67">
        <v>14155.310588999901</v>
      </c>
      <c r="G6329" s="66" t="s">
        <v>100</v>
      </c>
      <c r="H6329" s="68">
        <v>2.9671392817486698E-4</v>
      </c>
      <c r="I6329" s="87">
        <v>4.20007780939748</v>
      </c>
      <c r="J6329" s="69" t="str">
        <f>_xlfn.XLOOKUP(SimpleBB[[#This Row],[customer_code]],'Input  - indicative charges'!$B$13:$B$69,'Input  - indicative charges'!$E$13:$E$69)</f>
        <v>North Island generation</v>
      </c>
      <c r="K6329" s="70">
        <f t="shared" si="99"/>
        <v>3.8827767985243029</v>
      </c>
    </row>
    <row r="6330" spans="1:11" x14ac:dyDescent="0.25">
      <c r="A6330" s="65">
        <v>44287</v>
      </c>
      <c r="B6330" s="66" t="s">
        <v>145</v>
      </c>
      <c r="C6330" s="66" t="s">
        <v>137</v>
      </c>
      <c r="D6330" s="67">
        <v>69490.97</v>
      </c>
      <c r="E6330" s="66">
        <v>0.20369999999999999</v>
      </c>
      <c r="F6330" s="67">
        <v>14155.310588999901</v>
      </c>
      <c r="G6330" s="66" t="s">
        <v>102</v>
      </c>
      <c r="H6330" s="68">
        <v>1.87780037615721E-3</v>
      </c>
      <c r="I6330" s="87">
        <v>26.5808475486463</v>
      </c>
      <c r="J6330" s="69" t="str">
        <f>_xlfn.XLOOKUP(SimpleBB[[#This Row],[customer_code]],'Input  - indicative charges'!$B$13:$B$69,'Input  - indicative charges'!$E$13:$E$69)</f>
        <v>Lower North Island distributor</v>
      </c>
      <c r="K6330" s="70">
        <f t="shared" si="99"/>
        <v>24.572758608441358</v>
      </c>
    </row>
    <row r="6331" spans="1:11" x14ac:dyDescent="0.25">
      <c r="A6331" s="65">
        <v>44287</v>
      </c>
      <c r="B6331" s="66" t="s">
        <v>145</v>
      </c>
      <c r="C6331" s="66" t="s">
        <v>137</v>
      </c>
      <c r="D6331" s="67">
        <v>69490.97</v>
      </c>
      <c r="E6331" s="66">
        <v>0.20369999999999999</v>
      </c>
      <c r="F6331" s="67">
        <v>14155.310588999901</v>
      </c>
      <c r="G6331" s="66" t="s">
        <v>104</v>
      </c>
      <c r="H6331" s="68">
        <v>3.9320540685921198E-3</v>
      </c>
      <c r="I6331" s="87">
        <v>55.659446593662501</v>
      </c>
      <c r="J6331" s="69" t="str">
        <f>_xlfn.XLOOKUP(SimpleBB[[#This Row],[customer_code]],'Input  - indicative charges'!$B$13:$B$69,'Input  - indicative charges'!$E$13:$E$69)</f>
        <v>Lower North Island distributor</v>
      </c>
      <c r="K6331" s="70">
        <f t="shared" si="99"/>
        <v>51.454572429356425</v>
      </c>
    </row>
    <row r="6332" spans="1:11" x14ac:dyDescent="0.25">
      <c r="A6332" s="65">
        <v>44287</v>
      </c>
      <c r="B6332" s="66" t="s">
        <v>145</v>
      </c>
      <c r="C6332" s="66" t="s">
        <v>137</v>
      </c>
      <c r="D6332" s="67">
        <v>69490.97</v>
      </c>
      <c r="E6332" s="66">
        <v>0.20369999999999999</v>
      </c>
      <c r="F6332" s="67">
        <v>14155.310588999901</v>
      </c>
      <c r="G6332" s="66" t="s">
        <v>106</v>
      </c>
      <c r="H6332" s="68">
        <v>2.2547685311451798E-3</v>
      </c>
      <c r="I6332" s="87">
        <v>31.9169488646634</v>
      </c>
      <c r="J6332" s="69" t="str">
        <f>_xlfn.XLOOKUP(SimpleBB[[#This Row],[customer_code]],'Input  - indicative charges'!$B$13:$B$69,'Input  - indicative charges'!$E$13:$E$69)</f>
        <v>Upper North Island distributor</v>
      </c>
      <c r="K6332" s="70">
        <f t="shared" si="99"/>
        <v>29.50573635900794</v>
      </c>
    </row>
    <row r="6333" spans="1:11" x14ac:dyDescent="0.25">
      <c r="A6333" s="65">
        <v>44287</v>
      </c>
      <c r="B6333" s="66" t="s">
        <v>145</v>
      </c>
      <c r="C6333" s="66" t="s">
        <v>137</v>
      </c>
      <c r="D6333" s="67">
        <v>69490.97</v>
      </c>
      <c r="E6333" s="66">
        <v>0.20369999999999999</v>
      </c>
      <c r="F6333" s="67">
        <v>14155.310588999901</v>
      </c>
      <c r="G6333" s="66" t="s">
        <v>108</v>
      </c>
      <c r="H6333" s="68">
        <v>8.6942822445537193E-6</v>
      </c>
      <c r="I6333" s="87">
        <v>0.123070265520085</v>
      </c>
      <c r="J6333" s="69" t="str">
        <f>_xlfn.XLOOKUP(SimpleBB[[#This Row],[customer_code]],'Input  - indicative charges'!$B$13:$B$69,'Input  - indicative charges'!$E$13:$E$69)</f>
        <v>Lower North Island distributor</v>
      </c>
      <c r="K6333" s="70">
        <f t="shared" si="99"/>
        <v>0.11377274260977606</v>
      </c>
    </row>
    <row r="6334" spans="1:11" x14ac:dyDescent="0.25">
      <c r="A6334" s="65">
        <v>44287</v>
      </c>
      <c r="B6334" s="66" t="s">
        <v>145</v>
      </c>
      <c r="C6334" s="66" t="s">
        <v>137</v>
      </c>
      <c r="D6334" s="67">
        <v>69490.97</v>
      </c>
      <c r="E6334" s="66">
        <v>0.20369999999999999</v>
      </c>
      <c r="F6334" s="67">
        <v>14155.310588999901</v>
      </c>
      <c r="G6334" s="66" t="s">
        <v>110</v>
      </c>
      <c r="H6334" s="68">
        <v>8.9443188776619297E-11</v>
      </c>
      <c r="I6334" s="87">
        <v>1.2660961172036001E-6</v>
      </c>
      <c r="J6334" s="69" t="str">
        <f>_xlfn.XLOOKUP(SimpleBB[[#This Row],[customer_code]],'Input  - indicative charges'!$B$13:$B$69,'Input  - indicative charges'!$E$13:$E$69)</f>
        <v>Lower South Island distributor</v>
      </c>
      <c r="K6334" s="70">
        <f t="shared" si="99"/>
        <v>1.1704470373335924E-6</v>
      </c>
    </row>
    <row r="6335" spans="1:11" x14ac:dyDescent="0.25">
      <c r="A6335" s="65">
        <v>44287</v>
      </c>
      <c r="B6335" s="66" t="s">
        <v>145</v>
      </c>
      <c r="C6335" s="66" t="s">
        <v>137</v>
      </c>
      <c r="D6335" s="67">
        <v>69490.97</v>
      </c>
      <c r="E6335" s="66">
        <v>0.20369999999999999</v>
      </c>
      <c r="F6335" s="67">
        <v>14155.310588999901</v>
      </c>
      <c r="G6335" s="66" t="s">
        <v>112</v>
      </c>
      <c r="H6335" s="68">
        <v>6.4328875004762602E-3</v>
      </c>
      <c r="I6335" s="87">
        <v>91.059520553337293</v>
      </c>
      <c r="J6335" s="69" t="str">
        <f>_xlfn.XLOOKUP(SimpleBB[[#This Row],[customer_code]],'Input  - indicative charges'!$B$13:$B$69,'Input  - indicative charges'!$E$13:$E$69)</f>
        <v>North Island generation</v>
      </c>
      <c r="K6335" s="70">
        <f t="shared" si="99"/>
        <v>84.180296112172556</v>
      </c>
    </row>
    <row r="6336" spans="1:11" x14ac:dyDescent="0.25">
      <c r="A6336" s="65">
        <v>44287</v>
      </c>
      <c r="B6336" s="66" t="s">
        <v>145</v>
      </c>
      <c r="C6336" s="66" t="s">
        <v>137</v>
      </c>
      <c r="D6336" s="67">
        <v>69490.97</v>
      </c>
      <c r="E6336" s="66">
        <v>0.20369999999999999</v>
      </c>
      <c r="F6336" s="67">
        <v>14155.310588999901</v>
      </c>
      <c r="G6336" s="66" t="s">
        <v>114</v>
      </c>
      <c r="H6336" s="68">
        <v>1.54909907541037E-3</v>
      </c>
      <c r="I6336" s="87">
        <v>21.9279785455665</v>
      </c>
      <c r="J6336" s="69" t="str">
        <f>_xlfn.XLOOKUP(SimpleBB[[#This Row],[customer_code]],'Input  - indicative charges'!$B$13:$B$69,'Input  - indicative charges'!$E$13:$E$69)</f>
        <v>Lower North Island distributor</v>
      </c>
      <c r="K6336" s="70">
        <f t="shared" si="99"/>
        <v>20.271397388106536</v>
      </c>
    </row>
    <row r="6337" spans="1:11" x14ac:dyDescent="0.25">
      <c r="A6337" s="65">
        <v>44287</v>
      </c>
      <c r="B6337" s="66" t="s">
        <v>145</v>
      </c>
      <c r="C6337" s="66" t="s">
        <v>137</v>
      </c>
      <c r="D6337" s="67">
        <v>69490.97</v>
      </c>
      <c r="E6337" s="66">
        <v>0.20369999999999999</v>
      </c>
      <c r="F6337" s="67">
        <v>14155.310588999901</v>
      </c>
      <c r="G6337" s="66" t="s">
        <v>116</v>
      </c>
      <c r="H6337" s="68">
        <v>1.8607055080484801E-10</v>
      </c>
      <c r="I6337" s="87">
        <v>2.6338864381089302E-6</v>
      </c>
      <c r="J6337" s="69" t="str">
        <f>_xlfn.XLOOKUP(SimpleBB[[#This Row],[customer_code]],'Input  - indicative charges'!$B$13:$B$69,'Input  - indicative charges'!$E$13:$E$69)</f>
        <v>Major Industrial</v>
      </c>
      <c r="K6337" s="70">
        <f t="shared" si="99"/>
        <v>2.4349056412610248E-6</v>
      </c>
    </row>
    <row r="6338" spans="1:11" x14ac:dyDescent="0.25">
      <c r="A6338" s="65">
        <v>44287</v>
      </c>
      <c r="B6338" s="66" t="s">
        <v>145</v>
      </c>
      <c r="C6338" s="66" t="s">
        <v>137</v>
      </c>
      <c r="D6338" s="67">
        <v>69490.97</v>
      </c>
      <c r="E6338" s="66">
        <v>0.20369999999999999</v>
      </c>
      <c r="F6338" s="67">
        <v>14155.310588999901</v>
      </c>
      <c r="G6338" s="66" t="s">
        <v>118</v>
      </c>
      <c r="H6338" s="68">
        <v>3.4203982701584197E-11</v>
      </c>
      <c r="I6338" s="87">
        <v>4.8416799852170699E-7</v>
      </c>
      <c r="J6338" s="69" t="str">
        <f>_xlfn.XLOOKUP(SimpleBB[[#This Row],[customer_code]],'Input  - indicative charges'!$B$13:$B$69,'Input  - indicative charges'!$E$13:$E$69)</f>
        <v>Upper South Island distributor</v>
      </c>
      <c r="K6338" s="70">
        <f t="shared" si="99"/>
        <v>4.4759082011333387E-7</v>
      </c>
    </row>
    <row r="6339" spans="1:11" x14ac:dyDescent="0.25">
      <c r="A6339" s="65">
        <v>44287</v>
      </c>
      <c r="B6339" s="66" t="s">
        <v>145</v>
      </c>
      <c r="C6339" s="66" t="s">
        <v>137</v>
      </c>
      <c r="D6339" s="67">
        <v>69490.97</v>
      </c>
      <c r="E6339" s="66">
        <v>0.20369999999999999</v>
      </c>
      <c r="F6339" s="67">
        <v>14155.310588999901</v>
      </c>
      <c r="G6339" s="66" t="s">
        <v>120</v>
      </c>
      <c r="H6339" s="68">
        <v>6.4994182854853102E-6</v>
      </c>
      <c r="I6339" s="87">
        <v>9.2001284478870501E-2</v>
      </c>
      <c r="J6339" s="69" t="str">
        <f>_xlfn.XLOOKUP(SimpleBB[[#This Row],[customer_code]],'Input  - indicative charges'!$B$13:$B$69,'Input  - indicative charges'!$E$13:$E$69)</f>
        <v>Lower North Island distributor</v>
      </c>
      <c r="K6339" s="70">
        <f t="shared" si="99"/>
        <v>8.5050913106830592E-2</v>
      </c>
    </row>
    <row r="6340" spans="1:11" x14ac:dyDescent="0.25">
      <c r="A6340" s="65">
        <v>44287</v>
      </c>
      <c r="B6340" s="66" t="s">
        <v>145</v>
      </c>
      <c r="C6340" s="66" t="s">
        <v>137</v>
      </c>
      <c r="D6340" s="67">
        <v>69490.97</v>
      </c>
      <c r="E6340" s="66">
        <v>0.20369999999999999</v>
      </c>
      <c r="F6340" s="67">
        <v>14155.310588999901</v>
      </c>
      <c r="G6340" s="66" t="s">
        <v>241</v>
      </c>
      <c r="H6340" s="68">
        <v>7.2167880926790205E-4</v>
      </c>
      <c r="I6340" s="87">
        <v>10.2155876906868</v>
      </c>
      <c r="J6340" s="69" t="str">
        <f>_xlfn.XLOOKUP(SimpleBB[[#This Row],[customer_code]],'Input  - indicative charges'!$B$13:$B$69,'Input  - indicative charges'!$E$13:$E$69)</f>
        <v>North Island generation</v>
      </c>
      <c r="K6340" s="70">
        <f t="shared" si="99"/>
        <v>9.4438362022581828</v>
      </c>
    </row>
    <row r="6341" spans="1:11" x14ac:dyDescent="0.25">
      <c r="A6341" s="65">
        <v>44317</v>
      </c>
      <c r="B6341" s="66" t="s">
        <v>145</v>
      </c>
      <c r="C6341" s="66" t="s">
        <v>137</v>
      </c>
      <c r="D6341" s="67">
        <v>172467.31</v>
      </c>
      <c r="E6341" s="66">
        <v>0.1762</v>
      </c>
      <c r="F6341" s="67">
        <v>30388.7400219999</v>
      </c>
      <c r="G6341" s="66" t="s">
        <v>8</v>
      </c>
      <c r="H6341" s="68">
        <v>2.5815578388085798E-10</v>
      </c>
      <c r="I6341" s="87">
        <v>7.8450290015310303E-6</v>
      </c>
      <c r="J6341" s="69" t="str">
        <f>_xlfn.XLOOKUP(SimpleBB[[#This Row],[customer_code]],'Input  - indicative charges'!$B$13:$B$69,'Input  - indicative charges'!$E$13:$E$69)</f>
        <v>Lower South Island distributor</v>
      </c>
      <c r="K6341" s="70">
        <f t="shared" si="99"/>
        <v>7.2523648306564725E-6</v>
      </c>
    </row>
    <row r="6342" spans="1:11" x14ac:dyDescent="0.25">
      <c r="A6342" s="65">
        <v>44317</v>
      </c>
      <c r="B6342" s="66" t="s">
        <v>145</v>
      </c>
      <c r="C6342" s="66" t="s">
        <v>137</v>
      </c>
      <c r="D6342" s="67">
        <v>172467.31</v>
      </c>
      <c r="E6342" s="66">
        <v>0.1762</v>
      </c>
      <c r="F6342" s="67">
        <v>30388.7400219999</v>
      </c>
      <c r="G6342" s="66" t="s">
        <v>10</v>
      </c>
      <c r="H6342" s="68">
        <v>1.24666830197509E-11</v>
      </c>
      <c r="I6342" s="87">
        <v>3.7884678922389202E-7</v>
      </c>
      <c r="J6342" s="69" t="str">
        <f>_xlfn.XLOOKUP(SimpleBB[[#This Row],[customer_code]],'Input  - indicative charges'!$B$13:$B$69,'Input  - indicative charges'!$E$13:$E$69)</f>
        <v>Upper South Island distributor</v>
      </c>
      <c r="K6342" s="70">
        <f t="shared" si="99"/>
        <v>3.502262553571533E-7</v>
      </c>
    </row>
    <row r="6343" spans="1:11" x14ac:dyDescent="0.25">
      <c r="A6343" s="65">
        <v>44317</v>
      </c>
      <c r="B6343" s="66" t="s">
        <v>145</v>
      </c>
      <c r="C6343" s="66" t="s">
        <v>137</v>
      </c>
      <c r="D6343" s="67">
        <v>172467.31</v>
      </c>
      <c r="E6343" s="66">
        <v>0.1762</v>
      </c>
      <c r="F6343" s="67">
        <v>30388.7400219999</v>
      </c>
      <c r="G6343" s="66" t="s">
        <v>12</v>
      </c>
      <c r="H6343" s="68">
        <v>3.2139912695967202E-8</v>
      </c>
      <c r="I6343" s="87">
        <v>9.7669145124752591E-4</v>
      </c>
      <c r="J6343" s="69" t="str">
        <f>_xlfn.XLOOKUP(SimpleBB[[#This Row],[customer_code]],'Input  - indicative charges'!$B$13:$B$69,'Input  - indicative charges'!$E$13:$E$69)</f>
        <v>Lower North Island distributor</v>
      </c>
      <c r="K6343" s="70">
        <f t="shared" si="99"/>
        <v>9.0290586944267656E-4</v>
      </c>
    </row>
    <row r="6344" spans="1:11" x14ac:dyDescent="0.25">
      <c r="A6344" s="65">
        <v>44317</v>
      </c>
      <c r="B6344" s="66" t="s">
        <v>145</v>
      </c>
      <c r="C6344" s="66" t="s">
        <v>137</v>
      </c>
      <c r="D6344" s="67">
        <v>172467.31</v>
      </c>
      <c r="E6344" s="66">
        <v>0.1762</v>
      </c>
      <c r="F6344" s="67">
        <v>30388.7400219999</v>
      </c>
      <c r="G6344" s="66" t="s">
        <v>14</v>
      </c>
      <c r="H6344" s="68">
        <v>8.9137193743163305E-6</v>
      </c>
      <c r="I6344" s="87">
        <v>0.27087670069516301</v>
      </c>
      <c r="J6344" s="69" t="str">
        <f>_xlfn.XLOOKUP(SimpleBB[[#This Row],[customer_code]],'Input  - indicative charges'!$B$13:$B$69,'Input  - indicative charges'!$E$13:$E$69)</f>
        <v>Upper North Island distributor</v>
      </c>
      <c r="K6344" s="70">
        <f t="shared" si="99"/>
        <v>0.25041292481933081</v>
      </c>
    </row>
    <row r="6345" spans="1:11" x14ac:dyDescent="0.25">
      <c r="A6345" s="65">
        <v>44317</v>
      </c>
      <c r="B6345" s="66" t="s">
        <v>145</v>
      </c>
      <c r="C6345" s="66" t="s">
        <v>137</v>
      </c>
      <c r="D6345" s="67">
        <v>172467.31</v>
      </c>
      <c r="E6345" s="66">
        <v>0.1762</v>
      </c>
      <c r="F6345" s="67">
        <v>30388.7400219999</v>
      </c>
      <c r="G6345" s="66" t="s">
        <v>16</v>
      </c>
      <c r="H6345" s="68">
        <v>8.5845820852318802E-2</v>
      </c>
      <c r="I6345" s="87">
        <v>2608.7463318563</v>
      </c>
      <c r="J6345" s="69" t="str">
        <f>_xlfn.XLOOKUP(SimpleBB[[#This Row],[customer_code]],'Input  - indicative charges'!$B$13:$B$69,'Input  - indicative charges'!$E$13:$E$69)</f>
        <v>South Island generation</v>
      </c>
      <c r="K6345" s="70">
        <f t="shared" si="99"/>
        <v>2411.6647810436871</v>
      </c>
    </row>
    <row r="6346" spans="1:11" x14ac:dyDescent="0.25">
      <c r="A6346" s="65">
        <v>44317</v>
      </c>
      <c r="B6346" s="66" t="s">
        <v>145</v>
      </c>
      <c r="C6346" s="66" t="s">
        <v>137</v>
      </c>
      <c r="D6346" s="67">
        <v>172467.31</v>
      </c>
      <c r="E6346" s="66">
        <v>0.1762</v>
      </c>
      <c r="F6346" s="67">
        <v>30388.7400219999</v>
      </c>
      <c r="G6346" s="66" t="s">
        <v>19</v>
      </c>
      <c r="H6346" s="68">
        <v>8.4164231334582501E-5</v>
      </c>
      <c r="I6346" s="87">
        <v>2.5576449451780898</v>
      </c>
      <c r="J6346" s="69" t="str">
        <f>_xlfn.XLOOKUP(SimpleBB[[#This Row],[customer_code]],'Input  - indicative charges'!$B$13:$B$69,'Input  - indicative charges'!$E$13:$E$69)</f>
        <v>Lower South Island distributor</v>
      </c>
      <c r="K6346" s="70">
        <f t="shared" si="99"/>
        <v>2.3644239232379989</v>
      </c>
    </row>
    <row r="6347" spans="1:11" x14ac:dyDescent="0.25">
      <c r="A6347" s="65">
        <v>44317</v>
      </c>
      <c r="B6347" s="66" t="s">
        <v>145</v>
      </c>
      <c r="C6347" s="66" t="s">
        <v>137</v>
      </c>
      <c r="D6347" s="67">
        <v>172467.31</v>
      </c>
      <c r="E6347" s="66">
        <v>0.1762</v>
      </c>
      <c r="F6347" s="67">
        <v>30388.7400219999</v>
      </c>
      <c r="G6347" s="66" t="s">
        <v>21</v>
      </c>
      <c r="H6347" s="68">
        <v>1.36091707066223E-10</v>
      </c>
      <c r="I6347" s="87">
        <v>4.1356555051856501E-6</v>
      </c>
      <c r="J6347" s="69" t="str">
        <f>_xlfn.XLOOKUP(SimpleBB[[#This Row],[customer_code]],'Input  - indicative charges'!$B$13:$B$69,'Input  - indicative charges'!$E$13:$E$69)</f>
        <v>Upper South Island distributor</v>
      </c>
      <c r="K6347" s="70">
        <f t="shared" si="99"/>
        <v>3.8232213713506689E-6</v>
      </c>
    </row>
    <row r="6348" spans="1:11" x14ac:dyDescent="0.25">
      <c r="A6348" s="65">
        <v>44317</v>
      </c>
      <c r="B6348" s="66" t="s">
        <v>145</v>
      </c>
      <c r="C6348" s="66" t="s">
        <v>137</v>
      </c>
      <c r="D6348" s="67">
        <v>172467.31</v>
      </c>
      <c r="E6348" s="66">
        <v>0.1762</v>
      </c>
      <c r="F6348" s="67">
        <v>30388.7400219999</v>
      </c>
      <c r="G6348" s="66" t="s">
        <v>23</v>
      </c>
      <c r="H6348" s="68">
        <v>2.2950282776792599E-10</v>
      </c>
      <c r="I6348" s="87">
        <v>6.9743017673533699E-6</v>
      </c>
      <c r="J6348" s="69" t="str">
        <f>_xlfn.XLOOKUP(SimpleBB[[#This Row],[customer_code]],'Input  - indicative charges'!$B$13:$B$69,'Input  - indicative charges'!$E$13:$E$69)</f>
        <v>Lower North Island distributor</v>
      </c>
      <c r="K6348" s="70">
        <f t="shared" si="99"/>
        <v>6.4474179567809964E-6</v>
      </c>
    </row>
    <row r="6349" spans="1:11" x14ac:dyDescent="0.25">
      <c r="A6349" s="65">
        <v>44317</v>
      </c>
      <c r="B6349" s="66" t="s">
        <v>145</v>
      </c>
      <c r="C6349" s="66" t="s">
        <v>137</v>
      </c>
      <c r="D6349" s="67">
        <v>172467.31</v>
      </c>
      <c r="E6349" s="66">
        <v>0.1762</v>
      </c>
      <c r="F6349" s="67">
        <v>30388.7400219999</v>
      </c>
      <c r="G6349" s="66" t="s">
        <v>25</v>
      </c>
      <c r="H6349" s="68">
        <v>0.107808411589794</v>
      </c>
      <c r="I6349" s="87">
        <v>3276.16179198703</v>
      </c>
      <c r="J6349" s="69" t="str">
        <f>_xlfn.XLOOKUP(SimpleBB[[#This Row],[customer_code]],'Input  - indicative charges'!$B$13:$B$69,'Input  - indicative charges'!$E$13:$E$69)</f>
        <v>North Island generation</v>
      </c>
      <c r="K6349" s="70">
        <f t="shared" si="99"/>
        <v>3028.6593657091967</v>
      </c>
    </row>
    <row r="6350" spans="1:11" x14ac:dyDescent="0.25">
      <c r="A6350" s="65">
        <v>44317</v>
      </c>
      <c r="B6350" s="66" t="s">
        <v>145</v>
      </c>
      <c r="C6350" s="66" t="s">
        <v>137</v>
      </c>
      <c r="D6350" s="67">
        <v>172467.31</v>
      </c>
      <c r="E6350" s="66">
        <v>0.1762</v>
      </c>
      <c r="F6350" s="67">
        <v>30388.7400219999</v>
      </c>
      <c r="G6350" s="66" t="s">
        <v>27</v>
      </c>
      <c r="H6350" s="68">
        <v>1.11210102778939E-5</v>
      </c>
      <c r="I6350" s="87">
        <v>0.33795349011691</v>
      </c>
      <c r="J6350" s="69" t="str">
        <f>_xlfn.XLOOKUP(SimpleBB[[#This Row],[customer_code]],'Input  - indicative charges'!$B$13:$B$69,'Input  - indicative charges'!$E$13:$E$69)</f>
        <v>Lower North Island distributor</v>
      </c>
      <c r="K6350" s="70">
        <f t="shared" ref="K6350:K6413" si="100">I6350*$L$9</f>
        <v>0.31242230024174034</v>
      </c>
    </row>
    <row r="6351" spans="1:11" x14ac:dyDescent="0.25">
      <c r="A6351" s="65">
        <v>44317</v>
      </c>
      <c r="B6351" s="66" t="s">
        <v>145</v>
      </c>
      <c r="C6351" s="66" t="s">
        <v>137</v>
      </c>
      <c r="D6351" s="67">
        <v>172467.31</v>
      </c>
      <c r="E6351" s="66">
        <v>0.1762</v>
      </c>
      <c r="F6351" s="67">
        <v>30388.7400219999</v>
      </c>
      <c r="G6351" s="66" t="s">
        <v>29</v>
      </c>
      <c r="H6351" s="68">
        <v>3.9123333068945503E-5</v>
      </c>
      <c r="I6351" s="87">
        <v>1.1889087974263</v>
      </c>
      <c r="J6351" s="69" t="str">
        <f>_xlfn.XLOOKUP(SimpleBB[[#This Row],[customer_code]],'Input  - indicative charges'!$B$13:$B$69,'Input  - indicative charges'!$E$13:$E$69)</f>
        <v>Lower North Island distributor</v>
      </c>
      <c r="K6351" s="70">
        <f t="shared" si="100"/>
        <v>1.0990909463342757</v>
      </c>
    </row>
    <row r="6352" spans="1:11" x14ac:dyDescent="0.25">
      <c r="A6352" s="65">
        <v>44317</v>
      </c>
      <c r="B6352" s="66" t="s">
        <v>145</v>
      </c>
      <c r="C6352" s="66" t="s">
        <v>137</v>
      </c>
      <c r="D6352" s="67">
        <v>172467.31</v>
      </c>
      <c r="E6352" s="66">
        <v>0.1762</v>
      </c>
      <c r="F6352" s="67">
        <v>30388.7400219999</v>
      </c>
      <c r="G6352" s="66" t="s">
        <v>31</v>
      </c>
      <c r="H6352" s="68">
        <v>6.87652812962276E-5</v>
      </c>
      <c r="I6352" s="87">
        <v>2.0896902558507602</v>
      </c>
      <c r="J6352" s="69" t="str">
        <f>_xlfn.XLOOKUP(SimpleBB[[#This Row],[customer_code]],'Input  - indicative charges'!$B$13:$B$69,'Input  - indicative charges'!$E$13:$E$69)</f>
        <v>Major Industrial</v>
      </c>
      <c r="K6352" s="70">
        <f t="shared" si="100"/>
        <v>1.9318215542020178</v>
      </c>
    </row>
    <row r="6353" spans="1:11" x14ac:dyDescent="0.25">
      <c r="A6353" s="65">
        <v>44317</v>
      </c>
      <c r="B6353" s="66" t="s">
        <v>145</v>
      </c>
      <c r="C6353" s="66" t="s">
        <v>137</v>
      </c>
      <c r="D6353" s="67">
        <v>172467.31</v>
      </c>
      <c r="E6353" s="66">
        <v>0.1762</v>
      </c>
      <c r="F6353" s="67">
        <v>30388.7400219999</v>
      </c>
      <c r="G6353" s="66" t="s">
        <v>34</v>
      </c>
      <c r="H6353" s="68">
        <v>1.7204565543363798E-8</v>
      </c>
      <c r="I6353" s="87">
        <v>5.2282506948874298E-4</v>
      </c>
      <c r="J6353" s="69" t="str">
        <f>_xlfn.XLOOKUP(SimpleBB[[#This Row],[customer_code]],'Input  - indicative charges'!$B$13:$B$69,'Input  - indicative charges'!$E$13:$E$69)</f>
        <v>Major Industrial</v>
      </c>
      <c r="K6353" s="70">
        <f t="shared" si="100"/>
        <v>4.8332748620887148E-4</v>
      </c>
    </row>
    <row r="6354" spans="1:11" x14ac:dyDescent="0.25">
      <c r="A6354" s="65">
        <v>44317</v>
      </c>
      <c r="B6354" s="66" t="s">
        <v>145</v>
      </c>
      <c r="C6354" s="66" t="s">
        <v>137</v>
      </c>
      <c r="D6354" s="67">
        <v>172467.31</v>
      </c>
      <c r="E6354" s="66">
        <v>0.1762</v>
      </c>
      <c r="F6354" s="67">
        <v>30388.7400219999</v>
      </c>
      <c r="G6354" s="66" t="s">
        <v>36</v>
      </c>
      <c r="H6354" s="68">
        <v>1.22887674066937E-10</v>
      </c>
      <c r="I6354" s="87">
        <v>3.7344015791284302E-6</v>
      </c>
      <c r="J6354" s="69" t="str">
        <f>_xlfn.XLOOKUP(SimpleBB[[#This Row],[customer_code]],'Input  - indicative charges'!$B$13:$B$69,'Input  - indicative charges'!$E$13:$E$69)</f>
        <v>Upper South Island distributor</v>
      </c>
      <c r="K6354" s="70">
        <f t="shared" si="100"/>
        <v>3.4522807590301418E-6</v>
      </c>
    </row>
    <row r="6355" spans="1:11" x14ac:dyDescent="0.25">
      <c r="A6355" s="65">
        <v>44317</v>
      </c>
      <c r="B6355" s="66" t="s">
        <v>145</v>
      </c>
      <c r="C6355" s="66" t="s">
        <v>137</v>
      </c>
      <c r="D6355" s="67">
        <v>172467.31</v>
      </c>
      <c r="E6355" s="66">
        <v>0.1762</v>
      </c>
      <c r="F6355" s="67">
        <v>30388.7400219999</v>
      </c>
      <c r="G6355" s="66" t="s">
        <v>38</v>
      </c>
      <c r="H6355" s="68">
        <v>1.0263583467489599E-4</v>
      </c>
      <c r="I6355" s="87">
        <v>3.1189736968763899</v>
      </c>
      <c r="J6355" s="69" t="str">
        <f>_xlfn.XLOOKUP(SimpleBB[[#This Row],[customer_code]],'Input  - indicative charges'!$B$13:$B$69,'Input  - indicative charges'!$E$13:$E$69)</f>
        <v>North Island generation</v>
      </c>
      <c r="K6355" s="70">
        <f t="shared" si="100"/>
        <v>2.8833462747625842</v>
      </c>
    </row>
    <row r="6356" spans="1:11" x14ac:dyDescent="0.25">
      <c r="A6356" s="65">
        <v>44317</v>
      </c>
      <c r="B6356" s="66" t="s">
        <v>145</v>
      </c>
      <c r="C6356" s="66" t="s">
        <v>137</v>
      </c>
      <c r="D6356" s="67">
        <v>172467.31</v>
      </c>
      <c r="E6356" s="66">
        <v>0.1762</v>
      </c>
      <c r="F6356" s="67">
        <v>30388.7400219999</v>
      </c>
      <c r="G6356" s="66" t="s">
        <v>40</v>
      </c>
      <c r="H6356" s="68">
        <v>7.0256847193386699E-7</v>
      </c>
      <c r="I6356" s="87">
        <v>2.1350170641252001E-2</v>
      </c>
      <c r="J6356" s="69" t="str">
        <f>_xlfn.XLOOKUP(SimpleBB[[#This Row],[customer_code]],'Input  - indicative charges'!$B$13:$B$69,'Input  - indicative charges'!$E$13:$E$69)</f>
        <v>North Island generation</v>
      </c>
      <c r="K6356" s="70">
        <f t="shared" si="100"/>
        <v>1.9737240825612248E-2</v>
      </c>
    </row>
    <row r="6357" spans="1:11" x14ac:dyDescent="0.25">
      <c r="A6357" s="65">
        <v>44317</v>
      </c>
      <c r="B6357" s="66" t="s">
        <v>145</v>
      </c>
      <c r="C6357" s="66" t="s">
        <v>137</v>
      </c>
      <c r="D6357" s="67">
        <v>172467.31</v>
      </c>
      <c r="E6357" s="66">
        <v>0.1762</v>
      </c>
      <c r="F6357" s="67">
        <v>30388.7400219999</v>
      </c>
      <c r="G6357" s="66" t="s">
        <v>42</v>
      </c>
      <c r="H6357" s="68">
        <v>4.0273130016324599E-2</v>
      </c>
      <c r="I6357" s="87">
        <v>1223.8496779382899</v>
      </c>
      <c r="J6357" s="69" t="str">
        <f>_xlfn.XLOOKUP(SimpleBB[[#This Row],[customer_code]],'Input  - indicative charges'!$B$13:$B$69,'Input  - indicative charges'!$E$13:$E$69)</f>
        <v>South Island generation</v>
      </c>
      <c r="K6357" s="70">
        <f t="shared" si="100"/>
        <v>1131.3921670089057</v>
      </c>
    </row>
    <row r="6358" spans="1:11" x14ac:dyDescent="0.25">
      <c r="A6358" s="65">
        <v>44317</v>
      </c>
      <c r="B6358" s="66" t="s">
        <v>145</v>
      </c>
      <c r="C6358" s="66" t="s">
        <v>137</v>
      </c>
      <c r="D6358" s="67">
        <v>172467.31</v>
      </c>
      <c r="E6358" s="66">
        <v>0.1762</v>
      </c>
      <c r="F6358" s="67">
        <v>30388.7400219999</v>
      </c>
      <c r="G6358" s="66" t="s">
        <v>44</v>
      </c>
      <c r="H6358" s="68">
        <v>1.3299715568976701E-8</v>
      </c>
      <c r="I6358" s="87">
        <v>4.0416159879218098E-4</v>
      </c>
      <c r="J6358" s="69" t="str">
        <f>_xlfn.XLOOKUP(SimpleBB[[#This Row],[customer_code]],'Input  - indicative charges'!$B$13:$B$69,'Input  - indicative charges'!$E$13:$E$69)</f>
        <v>Major Industrial</v>
      </c>
      <c r="K6358" s="70">
        <f t="shared" si="100"/>
        <v>3.7362862067307439E-4</v>
      </c>
    </row>
    <row r="6359" spans="1:11" x14ac:dyDescent="0.25">
      <c r="A6359" s="65">
        <v>44317</v>
      </c>
      <c r="B6359" s="66" t="s">
        <v>145</v>
      </c>
      <c r="C6359" s="66" t="s">
        <v>137</v>
      </c>
      <c r="D6359" s="67">
        <v>172467.31</v>
      </c>
      <c r="E6359" s="66">
        <v>0.1762</v>
      </c>
      <c r="F6359" s="67">
        <v>30388.7400219999</v>
      </c>
      <c r="G6359" s="66" t="s">
        <v>46</v>
      </c>
      <c r="H6359" s="68">
        <v>1.62211572156507E-10</v>
      </c>
      <c r="I6359" s="87">
        <v>4.92940529482399E-6</v>
      </c>
      <c r="J6359" s="69" t="str">
        <f>_xlfn.XLOOKUP(SimpleBB[[#This Row],[customer_code]],'Input  - indicative charges'!$B$13:$B$69,'Input  - indicative charges'!$E$13:$E$69)</f>
        <v>Upper South Island distributor</v>
      </c>
      <c r="K6359" s="70">
        <f t="shared" si="100"/>
        <v>4.5570061741335037E-6</v>
      </c>
    </row>
    <row r="6360" spans="1:11" x14ac:dyDescent="0.25">
      <c r="A6360" s="65">
        <v>44317</v>
      </c>
      <c r="B6360" s="66" t="s">
        <v>145</v>
      </c>
      <c r="C6360" s="66" t="s">
        <v>137</v>
      </c>
      <c r="D6360" s="67">
        <v>172467.31</v>
      </c>
      <c r="E6360" s="66">
        <v>0.1762</v>
      </c>
      <c r="F6360" s="67">
        <v>30388.7400219999</v>
      </c>
      <c r="G6360" s="66" t="s">
        <v>48</v>
      </c>
      <c r="H6360" s="68">
        <v>5.1109319903137503E-2</v>
      </c>
      <c r="I6360" s="87">
        <v>1553.1478352376701</v>
      </c>
      <c r="J6360" s="69" t="str">
        <f>_xlfn.XLOOKUP(SimpleBB[[#This Row],[customer_code]],'Input  - indicative charges'!$B$13:$B$69,'Input  - indicative charges'!$E$13:$E$69)</f>
        <v>North Island generation</v>
      </c>
      <c r="K6360" s="70">
        <f t="shared" si="100"/>
        <v>1435.813014188939</v>
      </c>
    </row>
    <row r="6361" spans="1:11" x14ac:dyDescent="0.25">
      <c r="A6361" s="65">
        <v>44317</v>
      </c>
      <c r="B6361" s="66" t="s">
        <v>145</v>
      </c>
      <c r="C6361" s="66" t="s">
        <v>137</v>
      </c>
      <c r="D6361" s="67">
        <v>172467.31</v>
      </c>
      <c r="E6361" s="66">
        <v>0.1762</v>
      </c>
      <c r="F6361" s="67">
        <v>30388.7400219999</v>
      </c>
      <c r="G6361" s="66" t="s">
        <v>50</v>
      </c>
      <c r="H6361" s="68">
        <v>1.0737601692524201E-2</v>
      </c>
      <c r="I6361" s="87">
        <v>326.30218629390703</v>
      </c>
      <c r="J6361" s="69" t="str">
        <f>_xlfn.XLOOKUP(SimpleBB[[#This Row],[customer_code]],'Input  - indicative charges'!$B$13:$B$69,'Input  - indicative charges'!$E$13:$E$69)</f>
        <v>North Island generation</v>
      </c>
      <c r="K6361" s="70">
        <f t="shared" si="100"/>
        <v>301.65121117874907</v>
      </c>
    </row>
    <row r="6362" spans="1:11" x14ac:dyDescent="0.25">
      <c r="A6362" s="65">
        <v>44317</v>
      </c>
      <c r="B6362" s="66" t="s">
        <v>145</v>
      </c>
      <c r="C6362" s="66" t="s">
        <v>137</v>
      </c>
      <c r="D6362" s="67">
        <v>172467.31</v>
      </c>
      <c r="E6362" s="66">
        <v>0.1762</v>
      </c>
      <c r="F6362" s="67">
        <v>30388.7400219999</v>
      </c>
      <c r="G6362" s="66" t="s">
        <v>52</v>
      </c>
      <c r="H6362" s="68">
        <v>2.1682958877758601E-2</v>
      </c>
      <c r="I6362" s="87">
        <v>658.91780024392199</v>
      </c>
      <c r="J6362" s="69" t="str">
        <f>_xlfn.XLOOKUP(SimpleBB[[#This Row],[customer_code]],'Input  - indicative charges'!$B$13:$B$69,'Input  - indicative charges'!$E$13:$E$69)</f>
        <v>North Island generation</v>
      </c>
      <c r="K6362" s="70">
        <f t="shared" si="100"/>
        <v>609.13889290274597</v>
      </c>
    </row>
    <row r="6363" spans="1:11" x14ac:dyDescent="0.25">
      <c r="A6363" s="65">
        <v>44317</v>
      </c>
      <c r="B6363" s="66" t="s">
        <v>145</v>
      </c>
      <c r="C6363" s="66" t="s">
        <v>137</v>
      </c>
      <c r="D6363" s="67">
        <v>172467.31</v>
      </c>
      <c r="E6363" s="66">
        <v>0.1762</v>
      </c>
      <c r="F6363" s="67">
        <v>30388.7400219999</v>
      </c>
      <c r="G6363" s="66" t="s">
        <v>54</v>
      </c>
      <c r="H6363" s="68">
        <v>1.43572234136996E-11</v>
      </c>
      <c r="I6363" s="87">
        <v>4.3629792975669002E-7</v>
      </c>
      <c r="J6363" s="69" t="str">
        <f>_xlfn.XLOOKUP(SimpleBB[[#This Row],[customer_code]],'Input  - indicative charges'!$B$13:$B$69,'Input  - indicative charges'!$E$13:$E$69)</f>
        <v>Upper South Island distributor</v>
      </c>
      <c r="K6363" s="70">
        <f t="shared" si="100"/>
        <v>4.0333716559086334E-7</v>
      </c>
    </row>
    <row r="6364" spans="1:11" x14ac:dyDescent="0.25">
      <c r="A6364" s="65">
        <v>44317</v>
      </c>
      <c r="B6364" s="66" t="s">
        <v>145</v>
      </c>
      <c r="C6364" s="66" t="s">
        <v>137</v>
      </c>
      <c r="D6364" s="67">
        <v>172467.31</v>
      </c>
      <c r="E6364" s="66">
        <v>0.1762</v>
      </c>
      <c r="F6364" s="67">
        <v>30388.7400219999</v>
      </c>
      <c r="G6364" s="66" t="s">
        <v>56</v>
      </c>
      <c r="H6364" s="68">
        <v>0.50504779477599504</v>
      </c>
      <c r="I6364" s="87">
        <v>15347.7661341321</v>
      </c>
      <c r="J6364" s="69" t="str">
        <f>_xlfn.XLOOKUP(SimpleBB[[#This Row],[customer_code]],'Input  - indicative charges'!$B$13:$B$69,'Input  - indicative charges'!$E$13:$E$69)</f>
        <v>Upper North Island distributor</v>
      </c>
      <c r="K6364" s="70">
        <f t="shared" si="100"/>
        <v>14188.296731420289</v>
      </c>
    </row>
    <row r="6365" spans="1:11" x14ac:dyDescent="0.25">
      <c r="A6365" s="65">
        <v>44317</v>
      </c>
      <c r="B6365" s="66" t="s">
        <v>145</v>
      </c>
      <c r="C6365" s="66" t="s">
        <v>137</v>
      </c>
      <c r="D6365" s="67">
        <v>172467.31</v>
      </c>
      <c r="E6365" s="66">
        <v>0.1762</v>
      </c>
      <c r="F6365" s="67">
        <v>30388.7400219999</v>
      </c>
      <c r="G6365" s="66" t="s">
        <v>58</v>
      </c>
      <c r="H6365" s="68">
        <v>1.3382648327527599E-2</v>
      </c>
      <c r="I6365" s="87">
        <v>406.68182083109099</v>
      </c>
      <c r="J6365" s="69" t="str">
        <f>_xlfn.XLOOKUP(SimpleBB[[#This Row],[customer_code]],'Input  - indicative charges'!$B$13:$B$69,'Input  - indicative charges'!$E$13:$E$69)</f>
        <v>North Island generation</v>
      </c>
      <c r="K6365" s="70">
        <f t="shared" si="100"/>
        <v>375.95844885814154</v>
      </c>
    </row>
    <row r="6366" spans="1:11" x14ac:dyDescent="0.25">
      <c r="A6366" s="65">
        <v>44317</v>
      </c>
      <c r="B6366" s="66" t="s">
        <v>145</v>
      </c>
      <c r="C6366" s="66" t="s">
        <v>137</v>
      </c>
      <c r="D6366" s="67">
        <v>172467.31</v>
      </c>
      <c r="E6366" s="66">
        <v>0.1762</v>
      </c>
      <c r="F6366" s="67">
        <v>30388.7400219999</v>
      </c>
      <c r="G6366" s="66" t="s">
        <v>60</v>
      </c>
      <c r="H6366" s="68">
        <v>3.9848681767554202E-10</v>
      </c>
      <c r="I6366" s="87">
        <v>1.2109512304536099E-5</v>
      </c>
      <c r="J6366" s="69" t="str">
        <f>_xlfn.XLOOKUP(SimpleBB[[#This Row],[customer_code]],'Input  - indicative charges'!$B$13:$B$69,'Input  - indicative charges'!$E$13:$E$69)</f>
        <v>Major Industrial</v>
      </c>
      <c r="K6366" s="70">
        <f t="shared" si="100"/>
        <v>1.1194681515731812E-5</v>
      </c>
    </row>
    <row r="6367" spans="1:11" x14ac:dyDescent="0.25">
      <c r="A6367" s="65">
        <v>44317</v>
      </c>
      <c r="B6367" s="66" t="s">
        <v>145</v>
      </c>
      <c r="C6367" s="66" t="s">
        <v>137</v>
      </c>
      <c r="D6367" s="67">
        <v>172467.31</v>
      </c>
      <c r="E6367" s="66">
        <v>0.1762</v>
      </c>
      <c r="F6367" s="67">
        <v>30388.7400219999</v>
      </c>
      <c r="G6367" s="66" t="s">
        <v>62</v>
      </c>
      <c r="H6367" s="68">
        <v>2.4741616074875002E-6</v>
      </c>
      <c r="I6367" s="87">
        <v>7.5186653862351405E-2</v>
      </c>
      <c r="J6367" s="69" t="str">
        <f>_xlfn.XLOOKUP(SimpleBB[[#This Row],[customer_code]],'Input  - indicative charges'!$B$13:$B$69,'Input  - indicative charges'!$E$13:$E$69)</f>
        <v>Major Industrial</v>
      </c>
      <c r="K6367" s="70">
        <f t="shared" si="100"/>
        <v>6.9506568312193914E-2</v>
      </c>
    </row>
    <row r="6368" spans="1:11" x14ac:dyDescent="0.25">
      <c r="A6368" s="65">
        <v>44317</v>
      </c>
      <c r="B6368" s="66" t="s">
        <v>145</v>
      </c>
      <c r="C6368" s="66" t="s">
        <v>137</v>
      </c>
      <c r="D6368" s="67">
        <v>172467.31</v>
      </c>
      <c r="E6368" s="66">
        <v>0.1762</v>
      </c>
      <c r="F6368" s="67">
        <v>30388.7400219999</v>
      </c>
      <c r="G6368" s="66" t="s">
        <v>64</v>
      </c>
      <c r="H6368" s="68">
        <v>1.41520724404142E-8</v>
      </c>
      <c r="I6368" s="87">
        <v>4.3006365016425799E-4</v>
      </c>
      <c r="J6368" s="69" t="str">
        <f>_xlfn.XLOOKUP(SimpleBB[[#This Row],[customer_code]],'Input  - indicative charges'!$B$13:$B$69,'Input  - indicative charges'!$E$13:$E$69)</f>
        <v>Major Industrial</v>
      </c>
      <c r="K6368" s="70">
        <f t="shared" si="100"/>
        <v>3.9757386375325265E-4</v>
      </c>
    </row>
    <row r="6369" spans="1:11" x14ac:dyDescent="0.25">
      <c r="A6369" s="65">
        <v>44317</v>
      </c>
      <c r="B6369" s="66" t="s">
        <v>145</v>
      </c>
      <c r="C6369" s="66" t="s">
        <v>137</v>
      </c>
      <c r="D6369" s="67">
        <v>172467.31</v>
      </c>
      <c r="E6369" s="66">
        <v>0.1762</v>
      </c>
      <c r="F6369" s="67">
        <v>30388.7400219999</v>
      </c>
      <c r="G6369" s="66" t="s">
        <v>66</v>
      </c>
      <c r="H6369" s="68">
        <v>8.6977937753147302E-10</v>
      </c>
      <c r="I6369" s="87">
        <v>2.64314993803009E-5</v>
      </c>
      <c r="J6369" s="69" t="str">
        <f>_xlfn.XLOOKUP(SimpleBB[[#This Row],[customer_code]],'Input  - indicative charges'!$B$13:$B$69,'Input  - indicative charges'!$E$13:$E$69)</f>
        <v>Upper South Island distributor</v>
      </c>
      <c r="K6369" s="70">
        <f t="shared" si="100"/>
        <v>2.4434693165545003E-5</v>
      </c>
    </row>
    <row r="6370" spans="1:11" x14ac:dyDescent="0.25">
      <c r="A6370" s="65">
        <v>44317</v>
      </c>
      <c r="B6370" s="66" t="s">
        <v>145</v>
      </c>
      <c r="C6370" s="66" t="s">
        <v>137</v>
      </c>
      <c r="D6370" s="67">
        <v>172467.31</v>
      </c>
      <c r="E6370" s="66">
        <v>0.1762</v>
      </c>
      <c r="F6370" s="67">
        <v>30388.7400219999</v>
      </c>
      <c r="G6370" s="66" t="s">
        <v>68</v>
      </c>
      <c r="H6370" s="68">
        <v>4.7144536652590896E-10</v>
      </c>
      <c r="I6370" s="87">
        <v>1.4326630677932301E-5</v>
      </c>
      <c r="J6370" s="69" t="str">
        <f>_xlfn.XLOOKUP(SimpleBB[[#This Row],[customer_code]],'Input  - indicative charges'!$B$13:$B$69,'Input  - indicative charges'!$E$13:$E$69)</f>
        <v>Major Industrial</v>
      </c>
      <c r="K6370" s="70">
        <f t="shared" si="100"/>
        <v>1.324430444427457E-5</v>
      </c>
    </row>
    <row r="6371" spans="1:11" x14ac:dyDescent="0.25">
      <c r="A6371" s="65">
        <v>44317</v>
      </c>
      <c r="B6371" s="66" t="s">
        <v>145</v>
      </c>
      <c r="C6371" s="66" t="s">
        <v>137</v>
      </c>
      <c r="D6371" s="67">
        <v>172467.31</v>
      </c>
      <c r="E6371" s="66">
        <v>0.1762</v>
      </c>
      <c r="F6371" s="67">
        <v>30388.7400219999</v>
      </c>
      <c r="G6371" s="66" t="s">
        <v>70</v>
      </c>
      <c r="H6371" s="68">
        <v>1.22949347698499E-4</v>
      </c>
      <c r="I6371" s="87">
        <v>3.7362757630841901</v>
      </c>
      <c r="J6371" s="69" t="str">
        <f>_xlfn.XLOOKUP(SimpleBB[[#This Row],[customer_code]],'Input  - indicative charges'!$B$13:$B$69,'Input  - indicative charges'!$E$13:$E$69)</f>
        <v>Lower North Island distributor</v>
      </c>
      <c r="K6371" s="70">
        <f t="shared" si="100"/>
        <v>3.4540133550223659</v>
      </c>
    </row>
    <row r="6372" spans="1:11" x14ac:dyDescent="0.25">
      <c r="A6372" s="65">
        <v>44317</v>
      </c>
      <c r="B6372" s="66" t="s">
        <v>145</v>
      </c>
      <c r="C6372" s="66" t="s">
        <v>137</v>
      </c>
      <c r="D6372" s="67">
        <v>172467.31</v>
      </c>
      <c r="E6372" s="66">
        <v>0.1762</v>
      </c>
      <c r="F6372" s="67">
        <v>30388.7400219999</v>
      </c>
      <c r="G6372" s="66" t="s">
        <v>72</v>
      </c>
      <c r="H6372" s="68">
        <v>5.5543623655024203E-5</v>
      </c>
      <c r="I6372" s="87">
        <v>1.68790073913234</v>
      </c>
      <c r="J6372" s="69" t="str">
        <f>_xlfn.XLOOKUP(SimpleBB[[#This Row],[customer_code]],'Input  - indicative charges'!$B$13:$B$69,'Input  - indicative charges'!$E$13:$E$69)</f>
        <v>Lower South Island distributor</v>
      </c>
      <c r="K6372" s="70">
        <f t="shared" si="100"/>
        <v>1.5603858131988357</v>
      </c>
    </row>
    <row r="6373" spans="1:11" x14ac:dyDescent="0.25">
      <c r="A6373" s="65">
        <v>44317</v>
      </c>
      <c r="B6373" s="66" t="s">
        <v>145</v>
      </c>
      <c r="C6373" s="66" t="s">
        <v>137</v>
      </c>
      <c r="D6373" s="67">
        <v>172467.31</v>
      </c>
      <c r="E6373" s="66">
        <v>0.1762</v>
      </c>
      <c r="F6373" s="67">
        <v>30388.7400219999</v>
      </c>
      <c r="G6373" s="66" t="s">
        <v>74</v>
      </c>
      <c r="H6373" s="68">
        <v>9.8626528626820599E-13</v>
      </c>
      <c r="I6373" s="87">
        <v>2.9971359377127903E-8</v>
      </c>
      <c r="J6373" s="69" t="str">
        <f>_xlfn.XLOOKUP(SimpleBB[[#This Row],[customer_code]],'Input  - indicative charges'!$B$13:$B$69,'Input  - indicative charges'!$E$13:$E$69)</f>
        <v>Major Industrial</v>
      </c>
      <c r="K6373" s="70">
        <f t="shared" si="100"/>
        <v>2.7707129270169433E-8</v>
      </c>
    </row>
    <row r="6374" spans="1:11" x14ac:dyDescent="0.25">
      <c r="A6374" s="65">
        <v>44317</v>
      </c>
      <c r="B6374" s="66" t="s">
        <v>145</v>
      </c>
      <c r="C6374" s="66" t="s">
        <v>137</v>
      </c>
      <c r="D6374" s="67">
        <v>172467.31</v>
      </c>
      <c r="E6374" s="66">
        <v>0.1762</v>
      </c>
      <c r="F6374" s="67">
        <v>30388.7400219999</v>
      </c>
      <c r="G6374" s="66" t="s">
        <v>76</v>
      </c>
      <c r="H6374" s="68">
        <v>2.24784583641026E-8</v>
      </c>
      <c r="I6374" s="87">
        <v>6.8309202732206795E-4</v>
      </c>
      <c r="J6374" s="69" t="str">
        <f>_xlfn.XLOOKUP(SimpleBB[[#This Row],[customer_code]],'Input  - indicative charges'!$B$13:$B$69,'Input  - indicative charges'!$E$13:$E$69)</f>
        <v>Lower North Island distributor</v>
      </c>
      <c r="K6374" s="70">
        <f t="shared" si="100"/>
        <v>6.3148684269816852E-4</v>
      </c>
    </row>
    <row r="6375" spans="1:11" x14ac:dyDescent="0.25">
      <c r="A6375" s="65">
        <v>44317</v>
      </c>
      <c r="B6375" s="66" t="s">
        <v>145</v>
      </c>
      <c r="C6375" s="66" t="s">
        <v>137</v>
      </c>
      <c r="D6375" s="67">
        <v>172467.31</v>
      </c>
      <c r="E6375" s="66">
        <v>0.1762</v>
      </c>
      <c r="F6375" s="67">
        <v>30388.7400219999</v>
      </c>
      <c r="G6375" s="66" t="s">
        <v>78</v>
      </c>
      <c r="H6375" s="68">
        <v>1.7720484207275298E-5</v>
      </c>
      <c r="I6375" s="87">
        <v>0.53850318763884797</v>
      </c>
      <c r="J6375" s="69" t="str">
        <f>_xlfn.XLOOKUP(SimpleBB[[#This Row],[customer_code]],'Input  - indicative charges'!$B$13:$B$69,'Input  - indicative charges'!$E$13:$E$69)</f>
        <v>North Island generation</v>
      </c>
      <c r="K6375" s="70">
        <f t="shared" si="100"/>
        <v>0.49782117803085302</v>
      </c>
    </row>
    <row r="6376" spans="1:11" x14ac:dyDescent="0.25">
      <c r="A6376" s="65">
        <v>44317</v>
      </c>
      <c r="B6376" s="66" t="s">
        <v>145</v>
      </c>
      <c r="C6376" s="66" t="s">
        <v>137</v>
      </c>
      <c r="D6376" s="67">
        <v>172467.31</v>
      </c>
      <c r="E6376" s="66">
        <v>0.1762</v>
      </c>
      <c r="F6376" s="67">
        <v>30388.7400219999</v>
      </c>
      <c r="G6376" s="66" t="s">
        <v>80</v>
      </c>
      <c r="H6376" s="68">
        <v>3.1885229107800701E-13</v>
      </c>
      <c r="I6376" s="87">
        <v>9.6895193789886199E-9</v>
      </c>
      <c r="J6376" s="69" t="str">
        <f>_xlfn.XLOOKUP(SimpleBB[[#This Row],[customer_code]],'Input  - indicative charges'!$B$13:$B$69,'Input  - indicative charges'!$E$13:$E$69)</f>
        <v>Major Industrial</v>
      </c>
      <c r="K6376" s="70">
        <f t="shared" si="100"/>
        <v>8.9575104893082217E-9</v>
      </c>
    </row>
    <row r="6377" spans="1:11" x14ac:dyDescent="0.25">
      <c r="A6377" s="65">
        <v>44317</v>
      </c>
      <c r="B6377" s="66" t="s">
        <v>145</v>
      </c>
      <c r="C6377" s="66" t="s">
        <v>137</v>
      </c>
      <c r="D6377" s="67">
        <v>172467.31</v>
      </c>
      <c r="E6377" s="66">
        <v>0.1762</v>
      </c>
      <c r="F6377" s="67">
        <v>30388.7400219999</v>
      </c>
      <c r="G6377" s="66" t="s">
        <v>82</v>
      </c>
      <c r="H6377" s="68">
        <v>7.9417791323978801E-4</v>
      </c>
      <c r="I6377" s="87">
        <v>24.134066136658401</v>
      </c>
      <c r="J6377" s="69" t="str">
        <f>_xlfn.XLOOKUP(SimpleBB[[#This Row],[customer_code]],'Input  - indicative charges'!$B$13:$B$69,'Input  - indicative charges'!$E$13:$E$69)</f>
        <v>Major Industrial</v>
      </c>
      <c r="K6377" s="70">
        <f t="shared" si="100"/>
        <v>22.310822870900818</v>
      </c>
    </row>
    <row r="6378" spans="1:11" x14ac:dyDescent="0.25">
      <c r="A6378" s="65">
        <v>44317</v>
      </c>
      <c r="B6378" s="66" t="s">
        <v>145</v>
      </c>
      <c r="C6378" s="66" t="s">
        <v>137</v>
      </c>
      <c r="D6378" s="67">
        <v>172467.31</v>
      </c>
      <c r="E6378" s="66">
        <v>0.1762</v>
      </c>
      <c r="F6378" s="67">
        <v>30388.7400219999</v>
      </c>
      <c r="G6378" s="66" t="s">
        <v>84</v>
      </c>
      <c r="H6378" s="68">
        <v>3.1791996687122699E-15</v>
      </c>
      <c r="I6378" s="87">
        <v>9.66118722105258E-11</v>
      </c>
      <c r="J6378" s="69" t="str">
        <f>_xlfn.XLOOKUP(SimpleBB[[#This Row],[customer_code]],'Input  - indicative charges'!$B$13:$B$69,'Input  - indicative charges'!$E$13:$E$69)</f>
        <v>Major Industrial</v>
      </c>
      <c r="K6378" s="70">
        <f t="shared" si="100"/>
        <v>8.9313187256127867E-11</v>
      </c>
    </row>
    <row r="6379" spans="1:11" x14ac:dyDescent="0.25">
      <c r="A6379" s="65">
        <v>44317</v>
      </c>
      <c r="B6379" s="66" t="s">
        <v>145</v>
      </c>
      <c r="C6379" s="66" t="s">
        <v>137</v>
      </c>
      <c r="D6379" s="67">
        <v>172467.31</v>
      </c>
      <c r="E6379" s="66">
        <v>0.1762</v>
      </c>
      <c r="F6379" s="67">
        <v>30388.7400219999</v>
      </c>
      <c r="G6379" s="66" t="s">
        <v>86</v>
      </c>
      <c r="H6379" s="68">
        <v>8.2903409572813994E-5</v>
      </c>
      <c r="I6379" s="87">
        <v>2.5193301604456302</v>
      </c>
      <c r="J6379" s="69" t="str">
        <f>_xlfn.XLOOKUP(SimpleBB[[#This Row],[customer_code]],'Input  - indicative charges'!$B$13:$B$69,'Input  - indicative charges'!$E$13:$E$69)</f>
        <v>North Island generation</v>
      </c>
      <c r="K6379" s="70">
        <f t="shared" si="100"/>
        <v>2.3290036848636557</v>
      </c>
    </row>
    <row r="6380" spans="1:11" x14ac:dyDescent="0.25">
      <c r="A6380" s="65">
        <v>44317</v>
      </c>
      <c r="B6380" s="66" t="s">
        <v>145</v>
      </c>
      <c r="C6380" s="66" t="s">
        <v>137</v>
      </c>
      <c r="D6380" s="67">
        <v>172467.31</v>
      </c>
      <c r="E6380" s="66">
        <v>0.1762</v>
      </c>
      <c r="F6380" s="67">
        <v>30388.7400219999</v>
      </c>
      <c r="G6380" s="66" t="s">
        <v>88</v>
      </c>
      <c r="H6380" s="68">
        <v>7.7871796058396796E-3</v>
      </c>
      <c r="I6380" s="87">
        <v>236.64257654648199</v>
      </c>
      <c r="J6380" s="69" t="str">
        <f>_xlfn.XLOOKUP(SimpleBB[[#This Row],[customer_code]],'Input  - indicative charges'!$B$13:$B$69,'Input  - indicative charges'!$E$13:$E$69)</f>
        <v>North Island generation</v>
      </c>
      <c r="K6380" s="70">
        <f t="shared" si="100"/>
        <v>218.76506756657014</v>
      </c>
    </row>
    <row r="6381" spans="1:11" x14ac:dyDescent="0.25">
      <c r="A6381" s="65">
        <v>44317</v>
      </c>
      <c r="B6381" s="66" t="s">
        <v>145</v>
      </c>
      <c r="C6381" s="66" t="s">
        <v>137</v>
      </c>
      <c r="D6381" s="67">
        <v>172467.31</v>
      </c>
      <c r="E6381" s="66">
        <v>0.1762</v>
      </c>
      <c r="F6381" s="67">
        <v>30388.7400219999</v>
      </c>
      <c r="G6381" s="66" t="s">
        <v>90</v>
      </c>
      <c r="H6381" s="68">
        <v>1.75738684309183E-10</v>
      </c>
      <c r="I6381" s="87">
        <v>5.3404771892800902E-6</v>
      </c>
      <c r="J6381" s="69" t="str">
        <f>_xlfn.XLOOKUP(SimpleBB[[#This Row],[customer_code]],'Input  - indicative charges'!$B$13:$B$69,'Input  - indicative charges'!$E$13:$E$69)</f>
        <v>Upper South Island distributor</v>
      </c>
      <c r="K6381" s="70">
        <f t="shared" si="100"/>
        <v>4.9370230420944677E-6</v>
      </c>
    </row>
    <row r="6382" spans="1:11" x14ac:dyDescent="0.25">
      <c r="A6382" s="65">
        <v>44317</v>
      </c>
      <c r="B6382" s="66" t="s">
        <v>145</v>
      </c>
      <c r="C6382" s="66" t="s">
        <v>137</v>
      </c>
      <c r="D6382" s="67">
        <v>172467.31</v>
      </c>
      <c r="E6382" s="66">
        <v>0.1762</v>
      </c>
      <c r="F6382" s="67">
        <v>30388.7400219999</v>
      </c>
      <c r="G6382" s="66" t="s">
        <v>92</v>
      </c>
      <c r="H6382" s="68">
        <v>5.4353740205246997E-5</v>
      </c>
      <c r="I6382" s="87">
        <v>1.65174168032058</v>
      </c>
      <c r="J6382" s="69" t="str">
        <f>_xlfn.XLOOKUP(SimpleBB[[#This Row],[customer_code]],'Input  - indicative charges'!$B$13:$B$69,'Input  - indicative charges'!$E$13:$E$69)</f>
        <v>North Island generation</v>
      </c>
      <c r="K6382" s="70">
        <f t="shared" si="100"/>
        <v>1.5269584432828203</v>
      </c>
    </row>
    <row r="6383" spans="1:11" x14ac:dyDescent="0.25">
      <c r="A6383" s="65">
        <v>44317</v>
      </c>
      <c r="B6383" s="66" t="s">
        <v>145</v>
      </c>
      <c r="C6383" s="66" t="s">
        <v>137</v>
      </c>
      <c r="D6383" s="67">
        <v>172467.31</v>
      </c>
      <c r="E6383" s="66">
        <v>0.1762</v>
      </c>
      <c r="F6383" s="67">
        <v>30388.7400219999</v>
      </c>
      <c r="G6383" s="66" t="s">
        <v>94</v>
      </c>
      <c r="H6383" s="68">
        <v>2.8787887761756199E-4</v>
      </c>
      <c r="I6383" s="87">
        <v>8.7482763697452501</v>
      </c>
      <c r="J6383" s="69" t="str">
        <f>_xlfn.XLOOKUP(SimpleBB[[#This Row],[customer_code]],'Input  - indicative charges'!$B$13:$B$69,'Input  - indicative charges'!$E$13:$E$69)</f>
        <v>North Island generation</v>
      </c>
      <c r="K6383" s="70">
        <f t="shared" si="100"/>
        <v>8.0873750575582974</v>
      </c>
    </row>
    <row r="6384" spans="1:11" x14ac:dyDescent="0.25">
      <c r="A6384" s="65">
        <v>44317</v>
      </c>
      <c r="B6384" s="66" t="s">
        <v>145</v>
      </c>
      <c r="C6384" s="66" t="s">
        <v>137</v>
      </c>
      <c r="D6384" s="67">
        <v>172467.31</v>
      </c>
      <c r="E6384" s="66">
        <v>0.1762</v>
      </c>
      <c r="F6384" s="67">
        <v>30388.7400219999</v>
      </c>
      <c r="G6384" s="66" t="s">
        <v>96</v>
      </c>
      <c r="H6384" s="68">
        <v>0.13750554027023601</v>
      </c>
      <c r="I6384" s="87">
        <v>4178.6201148568698</v>
      </c>
      <c r="J6384" s="69" t="str">
        <f>_xlfn.XLOOKUP(SimpleBB[[#This Row],[customer_code]],'Input  - indicative charges'!$B$13:$B$69,'Input  - indicative charges'!$E$13:$E$69)</f>
        <v>Upper North Island distributor</v>
      </c>
      <c r="K6384" s="70">
        <f t="shared" si="100"/>
        <v>3862.9401568493108</v>
      </c>
    </row>
    <row r="6385" spans="1:11" x14ac:dyDescent="0.25">
      <c r="A6385" s="65">
        <v>44317</v>
      </c>
      <c r="B6385" s="66" t="s">
        <v>145</v>
      </c>
      <c r="C6385" s="66" t="s">
        <v>137</v>
      </c>
      <c r="D6385" s="67">
        <v>172467.31</v>
      </c>
      <c r="E6385" s="66">
        <v>0.1762</v>
      </c>
      <c r="F6385" s="67">
        <v>30388.7400219999</v>
      </c>
      <c r="G6385" s="66" t="s">
        <v>98</v>
      </c>
      <c r="H6385" s="68">
        <v>5.8681256116152496E-6</v>
      </c>
      <c r="I6385" s="87">
        <v>0.17832494362781501</v>
      </c>
      <c r="J6385" s="69" t="str">
        <f>_xlfn.XLOOKUP(SimpleBB[[#This Row],[customer_code]],'Input  - indicative charges'!$B$13:$B$69,'Input  - indicative charges'!$E$13:$E$69)</f>
        <v>Major Industrial</v>
      </c>
      <c r="K6385" s="70">
        <f t="shared" si="100"/>
        <v>0.16485312537949426</v>
      </c>
    </row>
    <row r="6386" spans="1:11" x14ac:dyDescent="0.25">
      <c r="A6386" s="65">
        <v>44317</v>
      </c>
      <c r="B6386" s="66" t="s">
        <v>145</v>
      </c>
      <c r="C6386" s="66" t="s">
        <v>137</v>
      </c>
      <c r="D6386" s="67">
        <v>172467.31</v>
      </c>
      <c r="E6386" s="66">
        <v>0.1762</v>
      </c>
      <c r="F6386" s="67">
        <v>30388.7400219999</v>
      </c>
      <c r="G6386" s="66" t="s">
        <v>100</v>
      </c>
      <c r="H6386" s="68">
        <v>2.9671392817486698E-4</v>
      </c>
      <c r="I6386" s="87">
        <v>9.0167624242124198</v>
      </c>
      <c r="J6386" s="69" t="str">
        <f>_xlfn.XLOOKUP(SimpleBB[[#This Row],[customer_code]],'Input  - indicative charges'!$B$13:$B$69,'Input  - indicative charges'!$E$13:$E$69)</f>
        <v>North Island generation</v>
      </c>
      <c r="K6386" s="70">
        <f t="shared" si="100"/>
        <v>8.3355779410096407</v>
      </c>
    </row>
    <row r="6387" spans="1:11" x14ac:dyDescent="0.25">
      <c r="A6387" s="65">
        <v>44317</v>
      </c>
      <c r="B6387" s="66" t="s">
        <v>145</v>
      </c>
      <c r="C6387" s="66" t="s">
        <v>137</v>
      </c>
      <c r="D6387" s="67">
        <v>172467.31</v>
      </c>
      <c r="E6387" s="66">
        <v>0.1762</v>
      </c>
      <c r="F6387" s="67">
        <v>30388.7400219999</v>
      </c>
      <c r="G6387" s="66" t="s">
        <v>102</v>
      </c>
      <c r="H6387" s="68">
        <v>1.87780037615721E-3</v>
      </c>
      <c r="I6387" s="87">
        <v>57.063987444255297</v>
      </c>
      <c r="J6387" s="69" t="str">
        <f>_xlfn.XLOOKUP(SimpleBB[[#This Row],[customer_code]],'Input  - indicative charges'!$B$13:$B$69,'Input  - indicative charges'!$E$13:$E$69)</f>
        <v>Lower North Island distributor</v>
      </c>
      <c r="K6387" s="70">
        <f t="shared" si="100"/>
        <v>52.753005190544634</v>
      </c>
    </row>
    <row r="6388" spans="1:11" x14ac:dyDescent="0.25">
      <c r="A6388" s="65">
        <v>44317</v>
      </c>
      <c r="B6388" s="66" t="s">
        <v>145</v>
      </c>
      <c r="C6388" s="66" t="s">
        <v>137</v>
      </c>
      <c r="D6388" s="67">
        <v>172467.31</v>
      </c>
      <c r="E6388" s="66">
        <v>0.1762</v>
      </c>
      <c r="F6388" s="67">
        <v>30388.7400219999</v>
      </c>
      <c r="G6388" s="66" t="s">
        <v>104</v>
      </c>
      <c r="H6388" s="68">
        <v>3.9320540685921198E-3</v>
      </c>
      <c r="I6388" s="87">
        <v>119.490168842893</v>
      </c>
      <c r="J6388" s="69" t="str">
        <f>_xlfn.XLOOKUP(SimpleBB[[#This Row],[customer_code]],'Input  - indicative charges'!$B$13:$B$69,'Input  - indicative charges'!$E$13:$E$69)</f>
        <v>Lower North Island distributor</v>
      </c>
      <c r="K6388" s="70">
        <f t="shared" si="100"/>
        <v>110.46310956355657</v>
      </c>
    </row>
    <row r="6389" spans="1:11" x14ac:dyDescent="0.25">
      <c r="A6389" s="65">
        <v>44317</v>
      </c>
      <c r="B6389" s="66" t="s">
        <v>145</v>
      </c>
      <c r="C6389" s="66" t="s">
        <v>137</v>
      </c>
      <c r="D6389" s="67">
        <v>172467.31</v>
      </c>
      <c r="E6389" s="66">
        <v>0.1762</v>
      </c>
      <c r="F6389" s="67">
        <v>30388.7400219999</v>
      </c>
      <c r="G6389" s="66" t="s">
        <v>106</v>
      </c>
      <c r="H6389" s="68">
        <v>2.2547685311451798E-3</v>
      </c>
      <c r="I6389" s="87">
        <v>68.519574702757893</v>
      </c>
      <c r="J6389" s="69" t="str">
        <f>_xlfn.XLOOKUP(SimpleBB[[#This Row],[customer_code]],'Input  - indicative charges'!$B$13:$B$69,'Input  - indicative charges'!$E$13:$E$69)</f>
        <v>Upper North Island distributor</v>
      </c>
      <c r="K6389" s="70">
        <f t="shared" si="100"/>
        <v>63.343163382677098</v>
      </c>
    </row>
    <row r="6390" spans="1:11" x14ac:dyDescent="0.25">
      <c r="A6390" s="65">
        <v>44317</v>
      </c>
      <c r="B6390" s="66" t="s">
        <v>145</v>
      </c>
      <c r="C6390" s="66" t="s">
        <v>137</v>
      </c>
      <c r="D6390" s="67">
        <v>172467.31</v>
      </c>
      <c r="E6390" s="66">
        <v>0.1762</v>
      </c>
      <c r="F6390" s="67">
        <v>30388.7400219999</v>
      </c>
      <c r="G6390" s="66" t="s">
        <v>108</v>
      </c>
      <c r="H6390" s="68">
        <v>8.6942822445537193E-6</v>
      </c>
      <c r="I6390" s="87">
        <v>0.26420828280763298</v>
      </c>
      <c r="J6390" s="69" t="str">
        <f>_xlfn.XLOOKUP(SimpleBB[[#This Row],[customer_code]],'Input  - indicative charges'!$B$13:$B$69,'Input  - indicative charges'!$E$13:$E$69)</f>
        <v>Lower North Island distributor</v>
      </c>
      <c r="K6390" s="70">
        <f t="shared" si="100"/>
        <v>0.24424828229803419</v>
      </c>
    </row>
    <row r="6391" spans="1:11" x14ac:dyDescent="0.25">
      <c r="A6391" s="65">
        <v>44317</v>
      </c>
      <c r="B6391" s="66" t="s">
        <v>145</v>
      </c>
      <c r="C6391" s="66" t="s">
        <v>137</v>
      </c>
      <c r="D6391" s="67">
        <v>172467.31</v>
      </c>
      <c r="E6391" s="66">
        <v>0.1762</v>
      </c>
      <c r="F6391" s="67">
        <v>30388.7400219999</v>
      </c>
      <c r="G6391" s="66" t="s">
        <v>110</v>
      </c>
      <c r="H6391" s="68">
        <v>8.9443188776619297E-11</v>
      </c>
      <c r="I6391" s="87">
        <v>2.7180658104713498E-6</v>
      </c>
      <c r="J6391" s="69" t="str">
        <f>_xlfn.XLOOKUP(SimpleBB[[#This Row],[customer_code]],'Input  - indicative charges'!$B$13:$B$69,'Input  - indicative charges'!$E$13:$E$69)</f>
        <v>Lower South Island distributor</v>
      </c>
      <c r="K6391" s="70">
        <f t="shared" si="100"/>
        <v>2.5127255600234417E-6</v>
      </c>
    </row>
    <row r="6392" spans="1:11" x14ac:dyDescent="0.25">
      <c r="A6392" s="65">
        <v>44317</v>
      </c>
      <c r="B6392" s="66" t="s">
        <v>145</v>
      </c>
      <c r="C6392" s="66" t="s">
        <v>137</v>
      </c>
      <c r="D6392" s="67">
        <v>172467.31</v>
      </c>
      <c r="E6392" s="66">
        <v>0.1762</v>
      </c>
      <c r="F6392" s="67">
        <v>30388.7400219999</v>
      </c>
      <c r="G6392" s="66" t="s">
        <v>112</v>
      </c>
      <c r="H6392" s="68">
        <v>6.4328875004762602E-3</v>
      </c>
      <c r="I6392" s="87">
        <v>195.48734584274601</v>
      </c>
      <c r="J6392" s="69" t="str">
        <f>_xlfn.XLOOKUP(SimpleBB[[#This Row],[customer_code]],'Input  - indicative charges'!$B$13:$B$69,'Input  - indicative charges'!$E$13:$E$69)</f>
        <v>North Island generation</v>
      </c>
      <c r="K6392" s="70">
        <f t="shared" si="100"/>
        <v>180.71896885934058</v>
      </c>
    </row>
    <row r="6393" spans="1:11" x14ac:dyDescent="0.25">
      <c r="A6393" s="65">
        <v>44317</v>
      </c>
      <c r="B6393" s="66" t="s">
        <v>145</v>
      </c>
      <c r="C6393" s="66" t="s">
        <v>137</v>
      </c>
      <c r="D6393" s="67">
        <v>172467.31</v>
      </c>
      <c r="E6393" s="66">
        <v>0.1762</v>
      </c>
      <c r="F6393" s="67">
        <v>30388.7400219999</v>
      </c>
      <c r="G6393" s="66" t="s">
        <v>114</v>
      </c>
      <c r="H6393" s="68">
        <v>1.54909907541037E-3</v>
      </c>
      <c r="I6393" s="87">
        <v>47.075169070966297</v>
      </c>
      <c r="J6393" s="69" t="str">
        <f>_xlfn.XLOOKUP(SimpleBB[[#This Row],[customer_code]],'Input  - indicative charges'!$B$13:$B$69,'Input  - indicative charges'!$E$13:$E$69)</f>
        <v>Lower North Island distributor</v>
      </c>
      <c r="K6393" s="70">
        <f t="shared" si="100"/>
        <v>43.518806686483209</v>
      </c>
    </row>
    <row r="6394" spans="1:11" x14ac:dyDescent="0.25">
      <c r="A6394" s="65">
        <v>44317</v>
      </c>
      <c r="B6394" s="66" t="s">
        <v>145</v>
      </c>
      <c r="C6394" s="66" t="s">
        <v>137</v>
      </c>
      <c r="D6394" s="67">
        <v>172467.31</v>
      </c>
      <c r="E6394" s="66">
        <v>0.1762</v>
      </c>
      <c r="F6394" s="67">
        <v>30388.7400219999</v>
      </c>
      <c r="G6394" s="66" t="s">
        <v>116</v>
      </c>
      <c r="H6394" s="68">
        <v>1.8607055080484801E-10</v>
      </c>
      <c r="I6394" s="87">
        <v>5.6544495941588802E-6</v>
      </c>
      <c r="J6394" s="69" t="str">
        <f>_xlfn.XLOOKUP(SimpleBB[[#This Row],[customer_code]],'Input  - indicative charges'!$B$13:$B$69,'Input  - indicative charges'!$E$13:$E$69)</f>
        <v>Major Industrial</v>
      </c>
      <c r="K6394" s="70">
        <f t="shared" si="100"/>
        <v>5.2272759431984899E-6</v>
      </c>
    </row>
    <row r="6395" spans="1:11" x14ac:dyDescent="0.25">
      <c r="A6395" s="65">
        <v>44317</v>
      </c>
      <c r="B6395" s="66" t="s">
        <v>145</v>
      </c>
      <c r="C6395" s="66" t="s">
        <v>137</v>
      </c>
      <c r="D6395" s="67">
        <v>172467.31</v>
      </c>
      <c r="E6395" s="66">
        <v>0.1762</v>
      </c>
      <c r="F6395" s="67">
        <v>30388.7400219999</v>
      </c>
      <c r="G6395" s="66" t="s">
        <v>118</v>
      </c>
      <c r="H6395" s="68">
        <v>3.4203982701584197E-11</v>
      </c>
      <c r="I6395" s="87">
        <v>1.0394159380354199E-6</v>
      </c>
      <c r="J6395" s="69" t="str">
        <f>_xlfn.XLOOKUP(SimpleBB[[#This Row],[customer_code]],'Input  - indicative charges'!$B$13:$B$69,'Input  - indicative charges'!$E$13:$E$69)</f>
        <v>Upper South Island distributor</v>
      </c>
      <c r="K6395" s="70">
        <f t="shared" si="100"/>
        <v>9.6089174328874145E-7</v>
      </c>
    </row>
    <row r="6396" spans="1:11" x14ac:dyDescent="0.25">
      <c r="A6396" s="65">
        <v>44317</v>
      </c>
      <c r="B6396" s="66" t="s">
        <v>145</v>
      </c>
      <c r="C6396" s="66" t="s">
        <v>137</v>
      </c>
      <c r="D6396" s="67">
        <v>172467.31</v>
      </c>
      <c r="E6396" s="66">
        <v>0.1762</v>
      </c>
      <c r="F6396" s="67">
        <v>30388.7400219999</v>
      </c>
      <c r="G6396" s="66" t="s">
        <v>120</v>
      </c>
      <c r="H6396" s="68">
        <v>6.4994182854853102E-6</v>
      </c>
      <c r="I6396" s="87">
        <v>0.19750913257184599</v>
      </c>
      <c r="J6396" s="69" t="str">
        <f>_xlfn.XLOOKUP(SimpleBB[[#This Row],[customer_code]],'Input  - indicative charges'!$B$13:$B$69,'Input  - indicative charges'!$E$13:$E$69)</f>
        <v>Lower North Island distributor</v>
      </c>
      <c r="K6396" s="70">
        <f t="shared" si="100"/>
        <v>0.18258801675786984</v>
      </c>
    </row>
    <row r="6397" spans="1:11" x14ac:dyDescent="0.25">
      <c r="A6397" s="65">
        <v>44317</v>
      </c>
      <c r="B6397" s="66" t="s">
        <v>145</v>
      </c>
      <c r="C6397" s="66" t="s">
        <v>137</v>
      </c>
      <c r="D6397" s="67">
        <v>172467.31</v>
      </c>
      <c r="E6397" s="66">
        <v>0.1762</v>
      </c>
      <c r="F6397" s="67">
        <v>30388.7400219999</v>
      </c>
      <c r="G6397" s="66" t="s">
        <v>241</v>
      </c>
      <c r="H6397" s="68">
        <v>7.2167880926790205E-4</v>
      </c>
      <c r="I6397" s="87">
        <v>21.9309097142288</v>
      </c>
      <c r="J6397" s="69" t="str">
        <f>_xlfn.XLOOKUP(SimpleBB[[#This Row],[customer_code]],'Input  - indicative charges'!$B$13:$B$69,'Input  - indicative charges'!$E$13:$E$69)</f>
        <v>North Island generation</v>
      </c>
      <c r="K6397" s="70">
        <f t="shared" si="100"/>
        <v>20.274107117352283</v>
      </c>
    </row>
    <row r="6398" spans="1:11" x14ac:dyDescent="0.25">
      <c r="A6398" s="65">
        <v>44348</v>
      </c>
      <c r="B6398" s="66" t="s">
        <v>145</v>
      </c>
      <c r="C6398" s="66" t="s">
        <v>137</v>
      </c>
      <c r="D6398" s="67">
        <v>172001.69</v>
      </c>
      <c r="E6398" s="66">
        <v>0.2994</v>
      </c>
      <c r="F6398" s="67">
        <v>51497.305985999999</v>
      </c>
      <c r="G6398" s="66" t="s">
        <v>8</v>
      </c>
      <c r="H6398" s="68">
        <v>2.5815578388085798E-10</v>
      </c>
      <c r="I6398" s="87">
        <v>1.3294327394568201E-5</v>
      </c>
      <c r="J6398" s="69" t="str">
        <f>_xlfn.XLOOKUP(SimpleBB[[#This Row],[customer_code]],'Input  - indicative charges'!$B$13:$B$69,'Input  - indicative charges'!$E$13:$E$69)</f>
        <v>Lower South Island distributor</v>
      </c>
      <c r="K6398" s="70">
        <f t="shared" si="100"/>
        <v>1.2289988019774429E-5</v>
      </c>
    </row>
    <row r="6399" spans="1:11" x14ac:dyDescent="0.25">
      <c r="A6399" s="65">
        <v>44348</v>
      </c>
      <c r="B6399" s="66" t="s">
        <v>145</v>
      </c>
      <c r="C6399" s="66" t="s">
        <v>137</v>
      </c>
      <c r="D6399" s="67">
        <v>172001.69</v>
      </c>
      <c r="E6399" s="66">
        <v>0.2994</v>
      </c>
      <c r="F6399" s="67">
        <v>51497.305985999999</v>
      </c>
      <c r="G6399" s="66" t="s">
        <v>10</v>
      </c>
      <c r="H6399" s="68">
        <v>1.24666830197509E-11</v>
      </c>
      <c r="I6399" s="87">
        <v>6.4200059009858201E-7</v>
      </c>
      <c r="J6399" s="69" t="str">
        <f>_xlfn.XLOOKUP(SimpleBB[[#This Row],[customer_code]],'Input  - indicative charges'!$B$13:$B$69,'Input  - indicative charges'!$E$13:$E$69)</f>
        <v>Upper South Island distributor</v>
      </c>
      <c r="K6399" s="70">
        <f t="shared" si="100"/>
        <v>5.9349971809957513E-7</v>
      </c>
    </row>
    <row r="6400" spans="1:11" x14ac:dyDescent="0.25">
      <c r="A6400" s="65">
        <v>44348</v>
      </c>
      <c r="B6400" s="66" t="s">
        <v>145</v>
      </c>
      <c r="C6400" s="66" t="s">
        <v>137</v>
      </c>
      <c r="D6400" s="67">
        <v>172001.69</v>
      </c>
      <c r="E6400" s="66">
        <v>0.2994</v>
      </c>
      <c r="F6400" s="67">
        <v>51497.305985999999</v>
      </c>
      <c r="G6400" s="66" t="s">
        <v>12</v>
      </c>
      <c r="H6400" s="68">
        <v>3.2139912695967202E-8</v>
      </c>
      <c r="I6400" s="87">
        <v>1.65511891846755E-3</v>
      </c>
      <c r="J6400" s="69" t="str">
        <f>_xlfn.XLOOKUP(SimpleBB[[#This Row],[customer_code]],'Input  - indicative charges'!$B$13:$B$69,'Input  - indicative charges'!$E$13:$E$69)</f>
        <v>Lower North Island distributor</v>
      </c>
      <c r="K6400" s="70">
        <f t="shared" si="100"/>
        <v>1.5300805430426881E-3</v>
      </c>
    </row>
    <row r="6401" spans="1:11" x14ac:dyDescent="0.25">
      <c r="A6401" s="65">
        <v>44348</v>
      </c>
      <c r="B6401" s="66" t="s">
        <v>145</v>
      </c>
      <c r="C6401" s="66" t="s">
        <v>137</v>
      </c>
      <c r="D6401" s="67">
        <v>172001.69</v>
      </c>
      <c r="E6401" s="66">
        <v>0.2994</v>
      </c>
      <c r="F6401" s="67">
        <v>51497.305985999999</v>
      </c>
      <c r="G6401" s="66" t="s">
        <v>14</v>
      </c>
      <c r="H6401" s="68">
        <v>8.9137193743163305E-6</v>
      </c>
      <c r="I6401" s="87">
        <v>0.459032534092504</v>
      </c>
      <c r="J6401" s="69" t="str">
        <f>_xlfn.XLOOKUP(SimpleBB[[#This Row],[customer_code]],'Input  - indicative charges'!$B$13:$B$69,'Input  - indicative charges'!$E$13:$E$69)</f>
        <v>Upper North Island distributor</v>
      </c>
      <c r="K6401" s="70">
        <f t="shared" si="100"/>
        <v>0.42435425104609492</v>
      </c>
    </row>
    <row r="6402" spans="1:11" x14ac:dyDescent="0.25">
      <c r="A6402" s="65">
        <v>44348</v>
      </c>
      <c r="B6402" s="66" t="s">
        <v>145</v>
      </c>
      <c r="C6402" s="66" t="s">
        <v>137</v>
      </c>
      <c r="D6402" s="67">
        <v>172001.69</v>
      </c>
      <c r="E6402" s="66">
        <v>0.2994</v>
      </c>
      <c r="F6402" s="67">
        <v>51497.305985999999</v>
      </c>
      <c r="G6402" s="66" t="s">
        <v>16</v>
      </c>
      <c r="H6402" s="68">
        <v>8.5845820852318802E-2</v>
      </c>
      <c r="I6402" s="87">
        <v>4420.8285040512001</v>
      </c>
      <c r="J6402" s="69" t="str">
        <f>_xlfn.XLOOKUP(SimpleBB[[#This Row],[customer_code]],'Input  - indicative charges'!$B$13:$B$69,'Input  - indicative charges'!$E$13:$E$69)</f>
        <v>South Island generation</v>
      </c>
      <c r="K6402" s="70">
        <f t="shared" si="100"/>
        <v>4086.8505596203017</v>
      </c>
    </row>
    <row r="6403" spans="1:11" x14ac:dyDescent="0.25">
      <c r="A6403" s="65">
        <v>44348</v>
      </c>
      <c r="B6403" s="66" t="s">
        <v>145</v>
      </c>
      <c r="C6403" s="66" t="s">
        <v>137</v>
      </c>
      <c r="D6403" s="67">
        <v>172001.69</v>
      </c>
      <c r="E6403" s="66">
        <v>0.2994</v>
      </c>
      <c r="F6403" s="67">
        <v>51497.305985999999</v>
      </c>
      <c r="G6403" s="66" t="s">
        <v>19</v>
      </c>
      <c r="H6403" s="68">
        <v>8.4164231334582501E-5</v>
      </c>
      <c r="I6403" s="87">
        <v>4.33423117411348</v>
      </c>
      <c r="J6403" s="69" t="str">
        <f>_xlfn.XLOOKUP(SimpleBB[[#This Row],[customer_code]],'Input  - indicative charges'!$B$13:$B$69,'Input  - indicative charges'!$E$13:$E$69)</f>
        <v>Lower South Island distributor</v>
      </c>
      <c r="K6403" s="70">
        <f t="shared" si="100"/>
        <v>4.0067953514182024</v>
      </c>
    </row>
    <row r="6404" spans="1:11" x14ac:dyDescent="0.25">
      <c r="A6404" s="65">
        <v>44348</v>
      </c>
      <c r="B6404" s="66" t="s">
        <v>145</v>
      </c>
      <c r="C6404" s="66" t="s">
        <v>137</v>
      </c>
      <c r="D6404" s="67">
        <v>172001.69</v>
      </c>
      <c r="E6404" s="66">
        <v>0.2994</v>
      </c>
      <c r="F6404" s="67">
        <v>51497.305985999999</v>
      </c>
      <c r="G6404" s="66" t="s">
        <v>21</v>
      </c>
      <c r="H6404" s="68">
        <v>1.36091707066223E-10</v>
      </c>
      <c r="I6404" s="87">
        <v>7.0083562809464097E-6</v>
      </c>
      <c r="J6404" s="69" t="str">
        <f>_xlfn.XLOOKUP(SimpleBB[[#This Row],[customer_code]],'Input  - indicative charges'!$B$13:$B$69,'Input  - indicative charges'!$E$13:$E$69)</f>
        <v>Upper South Island distributor</v>
      </c>
      <c r="K6404" s="70">
        <f t="shared" si="100"/>
        <v>6.4788997724198009E-6</v>
      </c>
    </row>
    <row r="6405" spans="1:11" x14ac:dyDescent="0.25">
      <c r="A6405" s="65">
        <v>44348</v>
      </c>
      <c r="B6405" s="66" t="s">
        <v>145</v>
      </c>
      <c r="C6405" s="66" t="s">
        <v>137</v>
      </c>
      <c r="D6405" s="67">
        <v>172001.69</v>
      </c>
      <c r="E6405" s="66">
        <v>0.2994</v>
      </c>
      <c r="F6405" s="67">
        <v>51497.305985999999</v>
      </c>
      <c r="G6405" s="66" t="s">
        <v>23</v>
      </c>
      <c r="H6405" s="68">
        <v>2.2950282776792599E-10</v>
      </c>
      <c r="I6405" s="87">
        <v>1.18187773462171E-5</v>
      </c>
      <c r="J6405" s="69" t="str">
        <f>_xlfn.XLOOKUP(SimpleBB[[#This Row],[customer_code]],'Input  - indicative charges'!$B$13:$B$69,'Input  - indicative charges'!$E$13:$E$69)</f>
        <v>Lower North Island distributor</v>
      </c>
      <c r="K6405" s="70">
        <f t="shared" si="100"/>
        <v>1.0925910554356961E-5</v>
      </c>
    </row>
    <row r="6406" spans="1:11" x14ac:dyDescent="0.25">
      <c r="A6406" s="65">
        <v>44348</v>
      </c>
      <c r="B6406" s="66" t="s">
        <v>145</v>
      </c>
      <c r="C6406" s="66" t="s">
        <v>137</v>
      </c>
      <c r="D6406" s="67">
        <v>172001.69</v>
      </c>
      <c r="E6406" s="66">
        <v>0.2994</v>
      </c>
      <c r="F6406" s="67">
        <v>51497.305985999999</v>
      </c>
      <c r="G6406" s="66" t="s">
        <v>25</v>
      </c>
      <c r="H6406" s="68">
        <v>0.107808411589794</v>
      </c>
      <c r="I6406" s="87">
        <v>5551.8427595042604</v>
      </c>
      <c r="J6406" s="69" t="str">
        <f>_xlfn.XLOOKUP(SimpleBB[[#This Row],[customer_code]],'Input  - indicative charges'!$B$13:$B$69,'Input  - indicative charges'!$E$13:$E$69)</f>
        <v>North Island generation</v>
      </c>
      <c r="K6406" s="70">
        <f t="shared" si="100"/>
        <v>5132.4206916896783</v>
      </c>
    </row>
    <row r="6407" spans="1:11" x14ac:dyDescent="0.25">
      <c r="A6407" s="65">
        <v>44348</v>
      </c>
      <c r="B6407" s="66" t="s">
        <v>145</v>
      </c>
      <c r="C6407" s="66" t="s">
        <v>137</v>
      </c>
      <c r="D6407" s="67">
        <v>172001.69</v>
      </c>
      <c r="E6407" s="66">
        <v>0.2994</v>
      </c>
      <c r="F6407" s="67">
        <v>51497.305985999999</v>
      </c>
      <c r="G6407" s="66" t="s">
        <v>27</v>
      </c>
      <c r="H6407" s="68">
        <v>1.11210102778939E-5</v>
      </c>
      <c r="I6407" s="87">
        <v>0.572702069154157</v>
      </c>
      <c r="J6407" s="69" t="str">
        <f>_xlfn.XLOOKUP(SimpleBB[[#This Row],[customer_code]],'Input  - indicative charges'!$B$13:$B$69,'Input  - indicative charges'!$E$13:$E$69)</f>
        <v>Lower North Island distributor</v>
      </c>
      <c r="K6407" s="70">
        <f t="shared" si="100"/>
        <v>0.52943645510643944</v>
      </c>
    </row>
    <row r="6408" spans="1:11" x14ac:dyDescent="0.25">
      <c r="A6408" s="65">
        <v>44348</v>
      </c>
      <c r="B6408" s="66" t="s">
        <v>145</v>
      </c>
      <c r="C6408" s="66" t="s">
        <v>137</v>
      </c>
      <c r="D6408" s="67">
        <v>172001.69</v>
      </c>
      <c r="E6408" s="66">
        <v>0.2994</v>
      </c>
      <c r="F6408" s="67">
        <v>51497.305985999999</v>
      </c>
      <c r="G6408" s="66" t="s">
        <v>29</v>
      </c>
      <c r="H6408" s="68">
        <v>3.9123333068945503E-5</v>
      </c>
      <c r="I6408" s="87">
        <v>2.01474625424368</v>
      </c>
      <c r="J6408" s="69" t="str">
        <f>_xlfn.XLOOKUP(SimpleBB[[#This Row],[customer_code]],'Input  - indicative charges'!$B$13:$B$69,'Input  - indicative charges'!$E$13:$E$69)</f>
        <v>Lower North Island distributor</v>
      </c>
      <c r="K6408" s="70">
        <f t="shared" si="100"/>
        <v>1.8625393066261609</v>
      </c>
    </row>
    <row r="6409" spans="1:11" x14ac:dyDescent="0.25">
      <c r="A6409" s="65">
        <v>44348</v>
      </c>
      <c r="B6409" s="66" t="s">
        <v>145</v>
      </c>
      <c r="C6409" s="66" t="s">
        <v>137</v>
      </c>
      <c r="D6409" s="67">
        <v>172001.69</v>
      </c>
      <c r="E6409" s="66">
        <v>0.2994</v>
      </c>
      <c r="F6409" s="67">
        <v>51497.305985999999</v>
      </c>
      <c r="G6409" s="66" t="s">
        <v>31</v>
      </c>
      <c r="H6409" s="68">
        <v>6.87652812962276E-5</v>
      </c>
      <c r="I6409" s="87">
        <v>3.5412267321251898</v>
      </c>
      <c r="J6409" s="69" t="str">
        <f>_xlfn.XLOOKUP(SimpleBB[[#This Row],[customer_code]],'Input  - indicative charges'!$B$13:$B$69,'Input  - indicative charges'!$E$13:$E$69)</f>
        <v>Major Industrial</v>
      </c>
      <c r="K6409" s="70">
        <f t="shared" si="100"/>
        <v>3.2736995879088711</v>
      </c>
    </row>
    <row r="6410" spans="1:11" x14ac:dyDescent="0.25">
      <c r="A6410" s="65">
        <v>44348</v>
      </c>
      <c r="B6410" s="66" t="s">
        <v>145</v>
      </c>
      <c r="C6410" s="66" t="s">
        <v>137</v>
      </c>
      <c r="D6410" s="67">
        <v>172001.69</v>
      </c>
      <c r="E6410" s="66">
        <v>0.2994</v>
      </c>
      <c r="F6410" s="67">
        <v>51497.305985999999</v>
      </c>
      <c r="G6410" s="66" t="s">
        <v>34</v>
      </c>
      <c r="H6410" s="68">
        <v>1.7204565543363798E-8</v>
      </c>
      <c r="I6410" s="87">
        <v>8.8598877614279997E-4</v>
      </c>
      <c r="J6410" s="69" t="str">
        <f>_xlfn.XLOOKUP(SimpleBB[[#This Row],[customer_code]],'Input  - indicative charges'!$B$13:$B$69,'Input  - indicative charges'!$E$13:$E$69)</f>
        <v>Major Industrial</v>
      </c>
      <c r="K6410" s="70">
        <f t="shared" si="100"/>
        <v>8.1905546036865049E-4</v>
      </c>
    </row>
    <row r="6411" spans="1:11" x14ac:dyDescent="0.25">
      <c r="A6411" s="65">
        <v>44348</v>
      </c>
      <c r="B6411" s="66" t="s">
        <v>145</v>
      </c>
      <c r="C6411" s="66" t="s">
        <v>137</v>
      </c>
      <c r="D6411" s="67">
        <v>172001.69</v>
      </c>
      <c r="E6411" s="66">
        <v>0.2994</v>
      </c>
      <c r="F6411" s="67">
        <v>51497.305985999999</v>
      </c>
      <c r="G6411" s="66" t="s">
        <v>36</v>
      </c>
      <c r="H6411" s="68">
        <v>1.22887674066937E-10</v>
      </c>
      <c r="I6411" s="87">
        <v>6.3283841533329101E-6</v>
      </c>
      <c r="J6411" s="69" t="str">
        <f>_xlfn.XLOOKUP(SimpleBB[[#This Row],[customer_code]],'Input  - indicative charges'!$B$13:$B$69,'Input  - indicative charges'!$E$13:$E$69)</f>
        <v>Upper South Island distributor</v>
      </c>
      <c r="K6411" s="70">
        <f t="shared" si="100"/>
        <v>5.8502971320511819E-6</v>
      </c>
    </row>
    <row r="6412" spans="1:11" x14ac:dyDescent="0.25">
      <c r="A6412" s="65">
        <v>44348</v>
      </c>
      <c r="B6412" s="66" t="s">
        <v>145</v>
      </c>
      <c r="C6412" s="66" t="s">
        <v>137</v>
      </c>
      <c r="D6412" s="67">
        <v>172001.69</v>
      </c>
      <c r="E6412" s="66">
        <v>0.2994</v>
      </c>
      <c r="F6412" s="67">
        <v>51497.305985999999</v>
      </c>
      <c r="G6412" s="66" t="s">
        <v>38</v>
      </c>
      <c r="H6412" s="68">
        <v>1.0263583467489599E-4</v>
      </c>
      <c r="I6412" s="87">
        <v>5.28546898338164</v>
      </c>
      <c r="J6412" s="69" t="str">
        <f>_xlfn.XLOOKUP(SimpleBB[[#This Row],[customer_code]],'Input  - indicative charges'!$B$13:$B$69,'Input  - indicative charges'!$E$13:$E$69)</f>
        <v>North Island generation</v>
      </c>
      <c r="K6412" s="70">
        <f t="shared" si="100"/>
        <v>4.886170511431092</v>
      </c>
    </row>
    <row r="6413" spans="1:11" x14ac:dyDescent="0.25">
      <c r="A6413" s="65">
        <v>44348</v>
      </c>
      <c r="B6413" s="66" t="s">
        <v>145</v>
      </c>
      <c r="C6413" s="66" t="s">
        <v>137</v>
      </c>
      <c r="D6413" s="67">
        <v>172001.69</v>
      </c>
      <c r="E6413" s="66">
        <v>0.2994</v>
      </c>
      <c r="F6413" s="67">
        <v>51497.305985999999</v>
      </c>
      <c r="G6413" s="66" t="s">
        <v>40</v>
      </c>
      <c r="H6413" s="68">
        <v>7.0256847193386699E-7</v>
      </c>
      <c r="I6413" s="87">
        <v>3.6180383575294801E-2</v>
      </c>
      <c r="J6413" s="69" t="str">
        <f>_xlfn.XLOOKUP(SimpleBB[[#This Row],[customer_code]],'Input  - indicative charges'!$B$13:$B$69,'Input  - indicative charges'!$E$13:$E$69)</f>
        <v>North Island generation</v>
      </c>
      <c r="K6413" s="70">
        <f t="shared" si="100"/>
        <v>3.3447083669151584E-2</v>
      </c>
    </row>
    <row r="6414" spans="1:11" x14ac:dyDescent="0.25">
      <c r="A6414" s="65">
        <v>44348</v>
      </c>
      <c r="B6414" s="66" t="s">
        <v>145</v>
      </c>
      <c r="C6414" s="66" t="s">
        <v>137</v>
      </c>
      <c r="D6414" s="67">
        <v>172001.69</v>
      </c>
      <c r="E6414" s="66">
        <v>0.2994</v>
      </c>
      <c r="F6414" s="67">
        <v>51497.305985999999</v>
      </c>
      <c r="G6414" s="66" t="s">
        <v>42</v>
      </c>
      <c r="H6414" s="68">
        <v>4.0273130016324599E-2</v>
      </c>
      <c r="I6414" s="87">
        <v>2073.95769946463</v>
      </c>
      <c r="J6414" s="69" t="str">
        <f>_xlfn.XLOOKUP(SimpleBB[[#This Row],[customer_code]],'Input  - indicative charges'!$B$13:$B$69,'Input  - indicative charges'!$E$13:$E$69)</f>
        <v>South Island generation</v>
      </c>
      <c r="K6414" s="70">
        <f t="shared" ref="K6414:K6477" si="101">I6414*$L$9</f>
        <v>1917.2775367600398</v>
      </c>
    </row>
    <row r="6415" spans="1:11" x14ac:dyDescent="0.25">
      <c r="A6415" s="65">
        <v>44348</v>
      </c>
      <c r="B6415" s="66" t="s">
        <v>145</v>
      </c>
      <c r="C6415" s="66" t="s">
        <v>137</v>
      </c>
      <c r="D6415" s="67">
        <v>172001.69</v>
      </c>
      <c r="E6415" s="66">
        <v>0.2994</v>
      </c>
      <c r="F6415" s="67">
        <v>51497.305985999999</v>
      </c>
      <c r="G6415" s="66" t="s">
        <v>44</v>
      </c>
      <c r="H6415" s="68">
        <v>1.3299715568976701E-8</v>
      </c>
      <c r="I6415" s="87">
        <v>6.8489952218236505E-4</v>
      </c>
      <c r="J6415" s="69" t="str">
        <f>_xlfn.XLOOKUP(SimpleBB[[#This Row],[customer_code]],'Input  - indicative charges'!$B$13:$B$69,'Input  - indicative charges'!$E$13:$E$69)</f>
        <v>Major Industrial</v>
      </c>
      <c r="K6415" s="70">
        <f t="shared" si="101"/>
        <v>6.3315778772002286E-4</v>
      </c>
    </row>
    <row r="6416" spans="1:11" x14ac:dyDescent="0.25">
      <c r="A6416" s="65">
        <v>44348</v>
      </c>
      <c r="B6416" s="66" t="s">
        <v>145</v>
      </c>
      <c r="C6416" s="66" t="s">
        <v>137</v>
      </c>
      <c r="D6416" s="67">
        <v>172001.69</v>
      </c>
      <c r="E6416" s="66">
        <v>0.2994</v>
      </c>
      <c r="F6416" s="67">
        <v>51497.305985999999</v>
      </c>
      <c r="G6416" s="66" t="s">
        <v>46</v>
      </c>
      <c r="H6416" s="68">
        <v>1.62211572156507E-10</v>
      </c>
      <c r="I6416" s="87">
        <v>8.3534589658137707E-6</v>
      </c>
      <c r="J6416" s="69" t="str">
        <f>_xlfn.XLOOKUP(SimpleBB[[#This Row],[customer_code]],'Input  - indicative charges'!$B$13:$B$69,'Input  - indicative charges'!$E$13:$E$69)</f>
        <v>Upper South Island distributor</v>
      </c>
      <c r="K6416" s="70">
        <f t="shared" si="101"/>
        <v>7.7223847109012055E-6</v>
      </c>
    </row>
    <row r="6417" spans="1:11" x14ac:dyDescent="0.25">
      <c r="A6417" s="65">
        <v>44348</v>
      </c>
      <c r="B6417" s="66" t="s">
        <v>145</v>
      </c>
      <c r="C6417" s="66" t="s">
        <v>137</v>
      </c>
      <c r="D6417" s="67">
        <v>172001.69</v>
      </c>
      <c r="E6417" s="66">
        <v>0.2994</v>
      </c>
      <c r="F6417" s="67">
        <v>51497.305985999999</v>
      </c>
      <c r="G6417" s="66" t="s">
        <v>48</v>
      </c>
      <c r="H6417" s="68">
        <v>5.1109319903137503E-2</v>
      </c>
      <c r="I6417" s="87">
        <v>2631.9922857882302</v>
      </c>
      <c r="J6417" s="69" t="str">
        <f>_xlfn.XLOOKUP(SimpleBB[[#This Row],[customer_code]],'Input  - indicative charges'!$B$13:$B$69,'Input  - indicative charges'!$E$13:$E$69)</f>
        <v>North Island generation</v>
      </c>
      <c r="K6417" s="70">
        <f t="shared" si="101"/>
        <v>2433.154585443147</v>
      </c>
    </row>
    <row r="6418" spans="1:11" x14ac:dyDescent="0.25">
      <c r="A6418" s="65">
        <v>44348</v>
      </c>
      <c r="B6418" s="66" t="s">
        <v>145</v>
      </c>
      <c r="C6418" s="66" t="s">
        <v>137</v>
      </c>
      <c r="D6418" s="67">
        <v>172001.69</v>
      </c>
      <c r="E6418" s="66">
        <v>0.2994</v>
      </c>
      <c r="F6418" s="67">
        <v>51497.305985999999</v>
      </c>
      <c r="G6418" s="66" t="s">
        <v>50</v>
      </c>
      <c r="H6418" s="68">
        <v>1.0737601692524201E-2</v>
      </c>
      <c r="I6418" s="87">
        <v>552.957559915714</v>
      </c>
      <c r="J6418" s="69" t="str">
        <f>_xlfn.XLOOKUP(SimpleBB[[#This Row],[customer_code]],'Input  - indicative charges'!$B$13:$B$69,'Input  - indicative charges'!$E$13:$E$69)</f>
        <v>North Island generation</v>
      </c>
      <c r="K6418" s="70">
        <f t="shared" si="101"/>
        <v>511.18357364844741</v>
      </c>
    </row>
    <row r="6419" spans="1:11" x14ac:dyDescent="0.25">
      <c r="A6419" s="65">
        <v>44348</v>
      </c>
      <c r="B6419" s="66" t="s">
        <v>145</v>
      </c>
      <c r="C6419" s="66" t="s">
        <v>137</v>
      </c>
      <c r="D6419" s="67">
        <v>172001.69</v>
      </c>
      <c r="E6419" s="66">
        <v>0.2994</v>
      </c>
      <c r="F6419" s="67">
        <v>51497.305985999999</v>
      </c>
      <c r="G6419" s="66" t="s">
        <v>52</v>
      </c>
      <c r="H6419" s="68">
        <v>2.1682958877758601E-2</v>
      </c>
      <c r="I6419" s="87">
        <v>1116.6139680097899</v>
      </c>
      <c r="J6419" s="69" t="str">
        <f>_xlfn.XLOOKUP(SimpleBB[[#This Row],[customer_code]],'Input  - indicative charges'!$B$13:$B$69,'Input  - indicative charges'!$E$13:$E$69)</f>
        <v>North Island generation</v>
      </c>
      <c r="K6419" s="70">
        <f t="shared" si="101"/>
        <v>1032.2577353676518</v>
      </c>
    </row>
    <row r="6420" spans="1:11" x14ac:dyDescent="0.25">
      <c r="A6420" s="65">
        <v>44348</v>
      </c>
      <c r="B6420" s="66" t="s">
        <v>145</v>
      </c>
      <c r="C6420" s="66" t="s">
        <v>137</v>
      </c>
      <c r="D6420" s="67">
        <v>172001.69</v>
      </c>
      <c r="E6420" s="66">
        <v>0.2994</v>
      </c>
      <c r="F6420" s="67">
        <v>51497.305985999999</v>
      </c>
      <c r="G6420" s="66" t="s">
        <v>54</v>
      </c>
      <c r="H6420" s="68">
        <v>1.43572234136996E-11</v>
      </c>
      <c r="I6420" s="87">
        <v>7.3935832724465498E-7</v>
      </c>
      <c r="J6420" s="69" t="str">
        <f>_xlfn.XLOOKUP(SimpleBB[[#This Row],[customer_code]],'Input  - indicative charges'!$B$13:$B$69,'Input  - indicative charges'!$E$13:$E$69)</f>
        <v>Upper South Island distributor</v>
      </c>
      <c r="K6420" s="70">
        <f t="shared" si="101"/>
        <v>6.8350242283561632E-7</v>
      </c>
    </row>
    <row r="6421" spans="1:11" x14ac:dyDescent="0.25">
      <c r="A6421" s="65">
        <v>44348</v>
      </c>
      <c r="B6421" s="66" t="s">
        <v>145</v>
      </c>
      <c r="C6421" s="66" t="s">
        <v>137</v>
      </c>
      <c r="D6421" s="67">
        <v>172001.69</v>
      </c>
      <c r="E6421" s="66">
        <v>0.2994</v>
      </c>
      <c r="F6421" s="67">
        <v>51497.305985999999</v>
      </c>
      <c r="G6421" s="66" t="s">
        <v>56</v>
      </c>
      <c r="H6421" s="68">
        <v>0.50504779477599504</v>
      </c>
      <c r="I6421" s="87">
        <v>26008.600825133901</v>
      </c>
      <c r="J6421" s="69" t="str">
        <f>_xlfn.XLOOKUP(SimpleBB[[#This Row],[customer_code]],'Input  - indicative charges'!$B$13:$B$69,'Input  - indicative charges'!$E$13:$E$69)</f>
        <v>Upper North Island distributor</v>
      </c>
      <c r="K6421" s="70">
        <f t="shared" si="101"/>
        <v>24043.743099225296</v>
      </c>
    </row>
    <row r="6422" spans="1:11" x14ac:dyDescent="0.25">
      <c r="A6422" s="65">
        <v>44348</v>
      </c>
      <c r="B6422" s="66" t="s">
        <v>145</v>
      </c>
      <c r="C6422" s="66" t="s">
        <v>137</v>
      </c>
      <c r="D6422" s="67">
        <v>172001.69</v>
      </c>
      <c r="E6422" s="66">
        <v>0.2994</v>
      </c>
      <c r="F6422" s="67">
        <v>51497.305985999999</v>
      </c>
      <c r="G6422" s="66" t="s">
        <v>58</v>
      </c>
      <c r="H6422" s="68">
        <v>1.3382648327527599E-2</v>
      </c>
      <c r="I6422" s="87">
        <v>689.17033582572299</v>
      </c>
      <c r="J6422" s="69" t="str">
        <f>_xlfn.XLOOKUP(SimpleBB[[#This Row],[customer_code]],'Input  - indicative charges'!$B$13:$B$69,'Input  - indicative charges'!$E$13:$E$69)</f>
        <v>North Island generation</v>
      </c>
      <c r="K6422" s="70">
        <f t="shared" si="101"/>
        <v>637.1059565106458</v>
      </c>
    </row>
    <row r="6423" spans="1:11" x14ac:dyDescent="0.25">
      <c r="A6423" s="65">
        <v>44348</v>
      </c>
      <c r="B6423" s="66" t="s">
        <v>145</v>
      </c>
      <c r="C6423" s="66" t="s">
        <v>137</v>
      </c>
      <c r="D6423" s="67">
        <v>172001.69</v>
      </c>
      <c r="E6423" s="66">
        <v>0.2994</v>
      </c>
      <c r="F6423" s="67">
        <v>51497.305985999999</v>
      </c>
      <c r="G6423" s="66" t="s">
        <v>60</v>
      </c>
      <c r="H6423" s="68">
        <v>3.9848681767554202E-10</v>
      </c>
      <c r="I6423" s="87">
        <v>2.05209975812248E-5</v>
      </c>
      <c r="J6423" s="69" t="str">
        <f>_xlfn.XLOOKUP(SimpleBB[[#This Row],[customer_code]],'Input  - indicative charges'!$B$13:$B$69,'Input  - indicative charges'!$E$13:$E$69)</f>
        <v>Major Industrial</v>
      </c>
      <c r="K6423" s="70">
        <f t="shared" si="101"/>
        <v>1.8970708855125527E-5</v>
      </c>
    </row>
    <row r="6424" spans="1:11" x14ac:dyDescent="0.25">
      <c r="A6424" s="65">
        <v>44348</v>
      </c>
      <c r="B6424" s="66" t="s">
        <v>145</v>
      </c>
      <c r="C6424" s="66" t="s">
        <v>137</v>
      </c>
      <c r="D6424" s="67">
        <v>172001.69</v>
      </c>
      <c r="E6424" s="66">
        <v>0.2994</v>
      </c>
      <c r="F6424" s="67">
        <v>51497.305985999999</v>
      </c>
      <c r="G6424" s="66" t="s">
        <v>62</v>
      </c>
      <c r="H6424" s="68">
        <v>2.4741616074875002E-6</v>
      </c>
      <c r="I6424" s="87">
        <v>0.127412657359597</v>
      </c>
      <c r="J6424" s="69" t="str">
        <f>_xlfn.XLOOKUP(SimpleBB[[#This Row],[customer_code]],'Input  - indicative charges'!$B$13:$B$69,'Input  - indicative charges'!$E$13:$E$69)</f>
        <v>Major Industrial</v>
      </c>
      <c r="K6424" s="70">
        <f t="shared" si="101"/>
        <v>0.11778708211720941</v>
      </c>
    </row>
    <row r="6425" spans="1:11" x14ac:dyDescent="0.25">
      <c r="A6425" s="65">
        <v>44348</v>
      </c>
      <c r="B6425" s="66" t="s">
        <v>145</v>
      </c>
      <c r="C6425" s="66" t="s">
        <v>137</v>
      </c>
      <c r="D6425" s="67">
        <v>172001.69</v>
      </c>
      <c r="E6425" s="66">
        <v>0.2994</v>
      </c>
      <c r="F6425" s="67">
        <v>51497.305985999999</v>
      </c>
      <c r="G6425" s="66" t="s">
        <v>64</v>
      </c>
      <c r="H6425" s="68">
        <v>1.41520724404142E-8</v>
      </c>
      <c r="I6425" s="87">
        <v>7.2879360480004797E-4</v>
      </c>
      <c r="J6425" s="69" t="str">
        <f>_xlfn.XLOOKUP(SimpleBB[[#This Row],[customer_code]],'Input  - indicative charges'!$B$13:$B$69,'Input  - indicative charges'!$E$13:$E$69)</f>
        <v>Major Industrial</v>
      </c>
      <c r="K6425" s="70">
        <f t="shared" si="101"/>
        <v>6.737358277742135E-4</v>
      </c>
    </row>
    <row r="6426" spans="1:11" x14ac:dyDescent="0.25">
      <c r="A6426" s="65">
        <v>44348</v>
      </c>
      <c r="B6426" s="66" t="s">
        <v>145</v>
      </c>
      <c r="C6426" s="66" t="s">
        <v>137</v>
      </c>
      <c r="D6426" s="67">
        <v>172001.69</v>
      </c>
      <c r="E6426" s="66">
        <v>0.2994</v>
      </c>
      <c r="F6426" s="67">
        <v>51497.305985999999</v>
      </c>
      <c r="G6426" s="66" t="s">
        <v>66</v>
      </c>
      <c r="H6426" s="68">
        <v>8.6977937753147302E-10</v>
      </c>
      <c r="I6426" s="87">
        <v>4.4791294745050902E-5</v>
      </c>
      <c r="J6426" s="69" t="str">
        <f>_xlfn.XLOOKUP(SimpleBB[[#This Row],[customer_code]],'Input  - indicative charges'!$B$13:$B$69,'Input  - indicative charges'!$E$13:$E$69)</f>
        <v>Upper South Island distributor</v>
      </c>
      <c r="K6426" s="70">
        <f t="shared" si="101"/>
        <v>4.1407470981328318E-5</v>
      </c>
    </row>
    <row r="6427" spans="1:11" x14ac:dyDescent="0.25">
      <c r="A6427" s="65">
        <v>44348</v>
      </c>
      <c r="B6427" s="66" t="s">
        <v>145</v>
      </c>
      <c r="C6427" s="66" t="s">
        <v>137</v>
      </c>
      <c r="D6427" s="67">
        <v>172001.69</v>
      </c>
      <c r="E6427" s="66">
        <v>0.2994</v>
      </c>
      <c r="F6427" s="67">
        <v>51497.305985999999</v>
      </c>
      <c r="G6427" s="66" t="s">
        <v>68</v>
      </c>
      <c r="H6427" s="68">
        <v>4.7144536652590896E-10</v>
      </c>
      <c r="I6427" s="87">
        <v>2.4278166295666599E-5</v>
      </c>
      <c r="J6427" s="69" t="str">
        <f>_xlfn.XLOOKUP(SimpleBB[[#This Row],[customer_code]],'Input  - indicative charges'!$B$13:$B$69,'Input  - indicative charges'!$E$13:$E$69)</f>
        <v>Major Industrial</v>
      </c>
      <c r="K6427" s="70">
        <f t="shared" si="101"/>
        <v>2.2444036772988253E-5</v>
      </c>
    </row>
    <row r="6428" spans="1:11" x14ac:dyDescent="0.25">
      <c r="A6428" s="65">
        <v>44348</v>
      </c>
      <c r="B6428" s="66" t="s">
        <v>145</v>
      </c>
      <c r="C6428" s="66" t="s">
        <v>137</v>
      </c>
      <c r="D6428" s="67">
        <v>172001.69</v>
      </c>
      <c r="E6428" s="66">
        <v>0.2994</v>
      </c>
      <c r="F6428" s="67">
        <v>51497.305985999999</v>
      </c>
      <c r="G6428" s="66" t="s">
        <v>70</v>
      </c>
      <c r="H6428" s="68">
        <v>1.22949347698499E-4</v>
      </c>
      <c r="I6428" s="87">
        <v>6.3315601792087497</v>
      </c>
      <c r="J6428" s="69" t="str">
        <f>_xlfn.XLOOKUP(SimpleBB[[#This Row],[customer_code]],'Input  - indicative charges'!$B$13:$B$69,'Input  - indicative charges'!$E$13:$E$69)</f>
        <v>Lower North Island distributor</v>
      </c>
      <c r="K6428" s="70">
        <f t="shared" si="101"/>
        <v>5.8532332204147428</v>
      </c>
    </row>
    <row r="6429" spans="1:11" x14ac:dyDescent="0.25">
      <c r="A6429" s="65">
        <v>44348</v>
      </c>
      <c r="B6429" s="66" t="s">
        <v>145</v>
      </c>
      <c r="C6429" s="66" t="s">
        <v>137</v>
      </c>
      <c r="D6429" s="67">
        <v>172001.69</v>
      </c>
      <c r="E6429" s="66">
        <v>0.2994</v>
      </c>
      <c r="F6429" s="67">
        <v>51497.305985999999</v>
      </c>
      <c r="G6429" s="66" t="s">
        <v>72</v>
      </c>
      <c r="H6429" s="68">
        <v>5.5543623655024203E-5</v>
      </c>
      <c r="I6429" s="87">
        <v>2.86034698293401</v>
      </c>
      <c r="J6429" s="69" t="str">
        <f>_xlfn.XLOOKUP(SimpleBB[[#This Row],[customer_code]],'Input  - indicative charges'!$B$13:$B$69,'Input  - indicative charges'!$E$13:$E$69)</f>
        <v>Lower South Island distributor</v>
      </c>
      <c r="K6429" s="70">
        <f t="shared" si="101"/>
        <v>2.6442578935599248</v>
      </c>
    </row>
    <row r="6430" spans="1:11" x14ac:dyDescent="0.25">
      <c r="A6430" s="65">
        <v>44348</v>
      </c>
      <c r="B6430" s="66" t="s">
        <v>145</v>
      </c>
      <c r="C6430" s="66" t="s">
        <v>137</v>
      </c>
      <c r="D6430" s="67">
        <v>172001.69</v>
      </c>
      <c r="E6430" s="66">
        <v>0.2994</v>
      </c>
      <c r="F6430" s="67">
        <v>51497.305985999999</v>
      </c>
      <c r="G6430" s="66" t="s">
        <v>74</v>
      </c>
      <c r="H6430" s="68">
        <v>9.8626528626820599E-13</v>
      </c>
      <c r="I6430" s="87">
        <v>5.0790005230323603E-8</v>
      </c>
      <c r="J6430" s="69" t="str">
        <f>_xlfn.XLOOKUP(SimpleBB[[#This Row],[customer_code]],'Input  - indicative charges'!$B$13:$B$69,'Input  - indicative charges'!$E$13:$E$69)</f>
        <v>Major Industrial</v>
      </c>
      <c r="K6430" s="70">
        <f t="shared" si="101"/>
        <v>4.6953000123947367E-8</v>
      </c>
    </row>
    <row r="6431" spans="1:11" x14ac:dyDescent="0.25">
      <c r="A6431" s="65">
        <v>44348</v>
      </c>
      <c r="B6431" s="66" t="s">
        <v>145</v>
      </c>
      <c r="C6431" s="66" t="s">
        <v>137</v>
      </c>
      <c r="D6431" s="67">
        <v>172001.69</v>
      </c>
      <c r="E6431" s="66">
        <v>0.2994</v>
      </c>
      <c r="F6431" s="67">
        <v>51497.305985999999</v>
      </c>
      <c r="G6431" s="66" t="s">
        <v>76</v>
      </c>
      <c r="H6431" s="68">
        <v>2.24784583641026E-8</v>
      </c>
      <c r="I6431" s="87">
        <v>1.15758004846975E-3</v>
      </c>
      <c r="J6431" s="69" t="str">
        <f>_xlfn.XLOOKUP(SimpleBB[[#This Row],[customer_code]],'Input  - indicative charges'!$B$13:$B$69,'Input  - indicative charges'!$E$13:$E$69)</f>
        <v>Lower North Island distributor</v>
      </c>
      <c r="K6431" s="70">
        <f t="shared" si="101"/>
        <v>1.07012897346246E-3</v>
      </c>
    </row>
    <row r="6432" spans="1:11" x14ac:dyDescent="0.25">
      <c r="A6432" s="65">
        <v>44348</v>
      </c>
      <c r="B6432" s="66" t="s">
        <v>145</v>
      </c>
      <c r="C6432" s="66" t="s">
        <v>137</v>
      </c>
      <c r="D6432" s="67">
        <v>172001.69</v>
      </c>
      <c r="E6432" s="66">
        <v>0.2994</v>
      </c>
      <c r="F6432" s="67">
        <v>51497.305985999999</v>
      </c>
      <c r="G6432" s="66" t="s">
        <v>78</v>
      </c>
      <c r="H6432" s="68">
        <v>1.7720484207275298E-5</v>
      </c>
      <c r="I6432" s="87">
        <v>0.91255719744214103</v>
      </c>
      <c r="J6432" s="69" t="str">
        <f>_xlfn.XLOOKUP(SimpleBB[[#This Row],[customer_code]],'Input  - indicative charges'!$B$13:$B$69,'Input  - indicative charges'!$E$13:$E$69)</f>
        <v>North Island generation</v>
      </c>
      <c r="K6432" s="70">
        <f t="shared" si="101"/>
        <v>0.84361673148693461</v>
      </c>
    </row>
    <row r="6433" spans="1:11" x14ac:dyDescent="0.25">
      <c r="A6433" s="65">
        <v>44348</v>
      </c>
      <c r="B6433" s="66" t="s">
        <v>145</v>
      </c>
      <c r="C6433" s="66" t="s">
        <v>137</v>
      </c>
      <c r="D6433" s="67">
        <v>172001.69</v>
      </c>
      <c r="E6433" s="66">
        <v>0.2994</v>
      </c>
      <c r="F6433" s="67">
        <v>51497.305985999999</v>
      </c>
      <c r="G6433" s="66" t="s">
        <v>80</v>
      </c>
      <c r="H6433" s="68">
        <v>3.1885229107800701E-13</v>
      </c>
      <c r="I6433" s="87">
        <v>1.6420033997981201E-8</v>
      </c>
      <c r="J6433" s="69" t="str">
        <f>_xlfn.XLOOKUP(SimpleBB[[#This Row],[customer_code]],'Input  - indicative charges'!$B$13:$B$69,'Input  - indicative charges'!$E$13:$E$69)</f>
        <v>Major Industrial</v>
      </c>
      <c r="K6433" s="70">
        <f t="shared" si="101"/>
        <v>1.5179558553818231E-8</v>
      </c>
    </row>
    <row r="6434" spans="1:11" x14ac:dyDescent="0.25">
      <c r="A6434" s="65">
        <v>44348</v>
      </c>
      <c r="B6434" s="66" t="s">
        <v>145</v>
      </c>
      <c r="C6434" s="66" t="s">
        <v>137</v>
      </c>
      <c r="D6434" s="67">
        <v>172001.69</v>
      </c>
      <c r="E6434" s="66">
        <v>0.2994</v>
      </c>
      <c r="F6434" s="67">
        <v>51497.305985999999</v>
      </c>
      <c r="G6434" s="66" t="s">
        <v>82</v>
      </c>
      <c r="H6434" s="68">
        <v>7.9417791323978801E-4</v>
      </c>
      <c r="I6434" s="87">
        <v>40.8980230054323</v>
      </c>
      <c r="J6434" s="69" t="str">
        <f>_xlfn.XLOOKUP(SimpleBB[[#This Row],[customer_code]],'Input  - indicative charges'!$B$13:$B$69,'Input  - indicative charges'!$E$13:$E$69)</f>
        <v>Major Industrial</v>
      </c>
      <c r="K6434" s="70">
        <f t="shared" si="101"/>
        <v>37.808322140057207</v>
      </c>
    </row>
    <row r="6435" spans="1:11" x14ac:dyDescent="0.25">
      <c r="A6435" s="65">
        <v>44348</v>
      </c>
      <c r="B6435" s="66" t="s">
        <v>145</v>
      </c>
      <c r="C6435" s="66" t="s">
        <v>137</v>
      </c>
      <c r="D6435" s="67">
        <v>172001.69</v>
      </c>
      <c r="E6435" s="66">
        <v>0.2994</v>
      </c>
      <c r="F6435" s="67">
        <v>51497.305985999999</v>
      </c>
      <c r="G6435" s="66" t="s">
        <v>84</v>
      </c>
      <c r="H6435" s="68">
        <v>3.1791996687122699E-15</v>
      </c>
      <c r="I6435" s="87">
        <v>1.6372021813026501E-10</v>
      </c>
      <c r="J6435" s="69" t="str">
        <f>_xlfn.XLOOKUP(SimpleBB[[#This Row],[customer_code]],'Input  - indicative charges'!$B$13:$B$69,'Input  - indicative charges'!$E$13:$E$69)</f>
        <v>Major Industrial</v>
      </c>
      <c r="K6435" s="70">
        <f t="shared" si="101"/>
        <v>1.513517351948114E-10</v>
      </c>
    </row>
    <row r="6436" spans="1:11" x14ac:dyDescent="0.25">
      <c r="A6436" s="65">
        <v>44348</v>
      </c>
      <c r="B6436" s="66" t="s">
        <v>145</v>
      </c>
      <c r="C6436" s="66" t="s">
        <v>137</v>
      </c>
      <c r="D6436" s="67">
        <v>172001.69</v>
      </c>
      <c r="E6436" s="66">
        <v>0.2994</v>
      </c>
      <c r="F6436" s="67">
        <v>51497.305985999999</v>
      </c>
      <c r="G6436" s="66" t="s">
        <v>86</v>
      </c>
      <c r="H6436" s="68">
        <v>8.2903409572813994E-5</v>
      </c>
      <c r="I6436" s="87">
        <v>4.2693022500538804</v>
      </c>
      <c r="J6436" s="69" t="str">
        <f>_xlfn.XLOOKUP(SimpleBB[[#This Row],[customer_code]],'Input  - indicative charges'!$B$13:$B$69,'Input  - indicative charges'!$E$13:$E$69)</f>
        <v>North Island generation</v>
      </c>
      <c r="K6436" s="70">
        <f t="shared" si="101"/>
        <v>3.9467715777329415</v>
      </c>
    </row>
    <row r="6437" spans="1:11" x14ac:dyDescent="0.25">
      <c r="A6437" s="65">
        <v>44348</v>
      </c>
      <c r="B6437" s="66" t="s">
        <v>145</v>
      </c>
      <c r="C6437" s="66" t="s">
        <v>137</v>
      </c>
      <c r="D6437" s="67">
        <v>172001.69</v>
      </c>
      <c r="E6437" s="66">
        <v>0.2994</v>
      </c>
      <c r="F6437" s="67">
        <v>51497.305985999999</v>
      </c>
      <c r="G6437" s="66" t="s">
        <v>88</v>
      </c>
      <c r="H6437" s="68">
        <v>7.7871796058396796E-3</v>
      </c>
      <c r="I6437" s="87">
        <v>401.01877092986501</v>
      </c>
      <c r="J6437" s="69" t="str">
        <f>_xlfn.XLOOKUP(SimpleBB[[#This Row],[customer_code]],'Input  - indicative charges'!$B$13:$B$69,'Input  - indicative charges'!$E$13:$E$69)</f>
        <v>North Island generation</v>
      </c>
      <c r="K6437" s="70">
        <f t="shared" si="101"/>
        <v>370.72322233063113</v>
      </c>
    </row>
    <row r="6438" spans="1:11" x14ac:dyDescent="0.25">
      <c r="A6438" s="65">
        <v>44348</v>
      </c>
      <c r="B6438" s="66" t="s">
        <v>145</v>
      </c>
      <c r="C6438" s="66" t="s">
        <v>137</v>
      </c>
      <c r="D6438" s="67">
        <v>172001.69</v>
      </c>
      <c r="E6438" s="66">
        <v>0.2994</v>
      </c>
      <c r="F6438" s="67">
        <v>51497.305985999999</v>
      </c>
      <c r="G6438" s="66" t="s">
        <v>90</v>
      </c>
      <c r="H6438" s="68">
        <v>1.75738684309183E-10</v>
      </c>
      <c r="I6438" s="87">
        <v>9.0500687994470606E-6</v>
      </c>
      <c r="J6438" s="69" t="str">
        <f>_xlfn.XLOOKUP(SimpleBB[[#This Row],[customer_code]],'Input  - indicative charges'!$B$13:$B$69,'Input  - indicative charges'!$E$13:$E$69)</f>
        <v>Upper South Island distributor</v>
      </c>
      <c r="K6438" s="70">
        <f t="shared" si="101"/>
        <v>8.3663681374947291E-6</v>
      </c>
    </row>
    <row r="6439" spans="1:11" x14ac:dyDescent="0.25">
      <c r="A6439" s="65">
        <v>44348</v>
      </c>
      <c r="B6439" s="66" t="s">
        <v>145</v>
      </c>
      <c r="C6439" s="66" t="s">
        <v>137</v>
      </c>
      <c r="D6439" s="67">
        <v>172001.69</v>
      </c>
      <c r="E6439" s="66">
        <v>0.2994</v>
      </c>
      <c r="F6439" s="67">
        <v>51497.305985999999</v>
      </c>
      <c r="G6439" s="66" t="s">
        <v>92</v>
      </c>
      <c r="H6439" s="68">
        <v>5.4353740205246997E-5</v>
      </c>
      <c r="I6439" s="87">
        <v>2.7990711908331498</v>
      </c>
      <c r="J6439" s="69" t="str">
        <f>_xlfn.XLOOKUP(SimpleBB[[#This Row],[customer_code]],'Input  - indicative charges'!$B$13:$B$69,'Input  - indicative charges'!$E$13:$E$69)</f>
        <v>North Island generation</v>
      </c>
      <c r="K6439" s="70">
        <f t="shared" si="101"/>
        <v>2.5876112706454437</v>
      </c>
    </row>
    <row r="6440" spans="1:11" x14ac:dyDescent="0.25">
      <c r="A6440" s="65">
        <v>44348</v>
      </c>
      <c r="B6440" s="66" t="s">
        <v>145</v>
      </c>
      <c r="C6440" s="66" t="s">
        <v>137</v>
      </c>
      <c r="D6440" s="67">
        <v>172001.69</v>
      </c>
      <c r="E6440" s="66">
        <v>0.2994</v>
      </c>
      <c r="F6440" s="67">
        <v>51497.305985999999</v>
      </c>
      <c r="G6440" s="66" t="s">
        <v>94</v>
      </c>
      <c r="H6440" s="68">
        <v>2.8787887761756199E-4</v>
      </c>
      <c r="I6440" s="87">
        <v>14.8249866475778</v>
      </c>
      <c r="J6440" s="69" t="str">
        <f>_xlfn.XLOOKUP(SimpleBB[[#This Row],[customer_code]],'Input  - indicative charges'!$B$13:$B$69,'Input  - indicative charges'!$E$13:$E$69)</f>
        <v>North Island generation</v>
      </c>
      <c r="K6440" s="70">
        <f t="shared" si="101"/>
        <v>13.705011384516521</v>
      </c>
    </row>
    <row r="6441" spans="1:11" x14ac:dyDescent="0.25">
      <c r="A6441" s="65">
        <v>44348</v>
      </c>
      <c r="B6441" s="66" t="s">
        <v>145</v>
      </c>
      <c r="C6441" s="66" t="s">
        <v>137</v>
      </c>
      <c r="D6441" s="67">
        <v>172001.69</v>
      </c>
      <c r="E6441" s="66">
        <v>0.2994</v>
      </c>
      <c r="F6441" s="67">
        <v>51497.305985999999</v>
      </c>
      <c r="G6441" s="66" t="s">
        <v>96</v>
      </c>
      <c r="H6441" s="68">
        <v>0.13750554027023601</v>
      </c>
      <c r="I6441" s="87">
        <v>7081.1648820666196</v>
      </c>
      <c r="J6441" s="69" t="str">
        <f>_xlfn.XLOOKUP(SimpleBB[[#This Row],[customer_code]],'Input  - indicative charges'!$B$13:$B$69,'Input  - indicative charges'!$E$13:$E$69)</f>
        <v>Upper North Island distributor</v>
      </c>
      <c r="K6441" s="70">
        <f t="shared" si="101"/>
        <v>6546.2079414565833</v>
      </c>
    </row>
    <row r="6442" spans="1:11" x14ac:dyDescent="0.25">
      <c r="A6442" s="65">
        <v>44348</v>
      </c>
      <c r="B6442" s="66" t="s">
        <v>145</v>
      </c>
      <c r="C6442" s="66" t="s">
        <v>137</v>
      </c>
      <c r="D6442" s="67">
        <v>172001.69</v>
      </c>
      <c r="E6442" s="66">
        <v>0.2994</v>
      </c>
      <c r="F6442" s="67">
        <v>51497.305985999999</v>
      </c>
      <c r="G6442" s="66" t="s">
        <v>98</v>
      </c>
      <c r="H6442" s="68">
        <v>5.8681256116152496E-6</v>
      </c>
      <c r="I6442" s="87">
        <v>0.30219266018563401</v>
      </c>
      <c r="J6442" s="69" t="str">
        <f>_xlfn.XLOOKUP(SimpleBB[[#This Row],[customer_code]],'Input  - indicative charges'!$B$13:$B$69,'Input  - indicative charges'!$E$13:$E$69)</f>
        <v>Major Industrial</v>
      </c>
      <c r="K6442" s="70">
        <f t="shared" si="101"/>
        <v>0.27936307442395703</v>
      </c>
    </row>
    <row r="6443" spans="1:11" x14ac:dyDescent="0.25">
      <c r="A6443" s="65">
        <v>44348</v>
      </c>
      <c r="B6443" s="66" t="s">
        <v>145</v>
      </c>
      <c r="C6443" s="66" t="s">
        <v>137</v>
      </c>
      <c r="D6443" s="67">
        <v>172001.69</v>
      </c>
      <c r="E6443" s="66">
        <v>0.2994</v>
      </c>
      <c r="F6443" s="67">
        <v>51497.305985999999</v>
      </c>
      <c r="G6443" s="66" t="s">
        <v>100</v>
      </c>
      <c r="H6443" s="68">
        <v>2.9671392817486698E-4</v>
      </c>
      <c r="I6443" s="87">
        <v>15.2799679495291</v>
      </c>
      <c r="J6443" s="69" t="str">
        <f>_xlfn.XLOOKUP(SimpleBB[[#This Row],[customer_code]],'Input  - indicative charges'!$B$13:$B$69,'Input  - indicative charges'!$E$13:$E$69)</f>
        <v>North Island generation</v>
      </c>
      <c r="K6443" s="70">
        <f t="shared" si="101"/>
        <v>14.125620459668943</v>
      </c>
    </row>
    <row r="6444" spans="1:11" x14ac:dyDescent="0.25">
      <c r="A6444" s="65">
        <v>44348</v>
      </c>
      <c r="B6444" s="66" t="s">
        <v>145</v>
      </c>
      <c r="C6444" s="66" t="s">
        <v>137</v>
      </c>
      <c r="D6444" s="67">
        <v>172001.69</v>
      </c>
      <c r="E6444" s="66">
        <v>0.2994</v>
      </c>
      <c r="F6444" s="67">
        <v>51497.305985999999</v>
      </c>
      <c r="G6444" s="66" t="s">
        <v>102</v>
      </c>
      <c r="H6444" s="68">
        <v>1.87780037615721E-3</v>
      </c>
      <c r="I6444" s="87">
        <v>96.701660551593804</v>
      </c>
      <c r="J6444" s="69" t="str">
        <f>_xlfn.XLOOKUP(SimpleBB[[#This Row],[customer_code]],'Input  - indicative charges'!$B$13:$B$69,'Input  - indicative charges'!$E$13:$E$69)</f>
        <v>Lower North Island distributor</v>
      </c>
      <c r="K6444" s="70">
        <f t="shared" si="101"/>
        <v>89.396192405865037</v>
      </c>
    </row>
    <row r="6445" spans="1:11" x14ac:dyDescent="0.25">
      <c r="A6445" s="65">
        <v>44348</v>
      </c>
      <c r="B6445" s="66" t="s">
        <v>145</v>
      </c>
      <c r="C6445" s="66" t="s">
        <v>137</v>
      </c>
      <c r="D6445" s="67">
        <v>172001.69</v>
      </c>
      <c r="E6445" s="66">
        <v>0.2994</v>
      </c>
      <c r="F6445" s="67">
        <v>51497.305985999999</v>
      </c>
      <c r="G6445" s="66" t="s">
        <v>104</v>
      </c>
      <c r="H6445" s="68">
        <v>3.9320540685921198E-3</v>
      </c>
      <c r="I6445" s="87">
        <v>202.49019152378401</v>
      </c>
      <c r="J6445" s="69" t="str">
        <f>_xlfn.XLOOKUP(SimpleBB[[#This Row],[customer_code]],'Input  - indicative charges'!$B$13:$B$69,'Input  - indicative charges'!$E$13:$E$69)</f>
        <v>Lower North Island distributor</v>
      </c>
      <c r="K6445" s="70">
        <f t="shared" si="101"/>
        <v>187.19277433816836</v>
      </c>
    </row>
    <row r="6446" spans="1:11" x14ac:dyDescent="0.25">
      <c r="A6446" s="65">
        <v>44348</v>
      </c>
      <c r="B6446" s="66" t="s">
        <v>145</v>
      </c>
      <c r="C6446" s="66" t="s">
        <v>137</v>
      </c>
      <c r="D6446" s="67">
        <v>172001.69</v>
      </c>
      <c r="E6446" s="66">
        <v>0.2994</v>
      </c>
      <c r="F6446" s="67">
        <v>51497.305985999999</v>
      </c>
      <c r="G6446" s="66" t="s">
        <v>106</v>
      </c>
      <c r="H6446" s="68">
        <v>2.2547685311451798E-3</v>
      </c>
      <c r="I6446" s="87">
        <v>116.114504975987</v>
      </c>
      <c r="J6446" s="69" t="str">
        <f>_xlfn.XLOOKUP(SimpleBB[[#This Row],[customer_code]],'Input  - indicative charges'!$B$13:$B$69,'Input  - indicative charges'!$E$13:$E$69)</f>
        <v>Upper North Island distributor</v>
      </c>
      <c r="K6446" s="70">
        <f t="shared" si="101"/>
        <v>107.34246515246656</v>
      </c>
    </row>
    <row r="6447" spans="1:11" x14ac:dyDescent="0.25">
      <c r="A6447" s="65">
        <v>44348</v>
      </c>
      <c r="B6447" s="66" t="s">
        <v>145</v>
      </c>
      <c r="C6447" s="66" t="s">
        <v>137</v>
      </c>
      <c r="D6447" s="67">
        <v>172001.69</v>
      </c>
      <c r="E6447" s="66">
        <v>0.2994</v>
      </c>
      <c r="F6447" s="67">
        <v>51497.305985999999</v>
      </c>
      <c r="G6447" s="66" t="s">
        <v>108</v>
      </c>
      <c r="H6447" s="68">
        <v>8.6942822445537193E-6</v>
      </c>
      <c r="I6447" s="87">
        <v>0.44773211307642902</v>
      </c>
      <c r="J6447" s="69" t="str">
        <f>_xlfn.XLOOKUP(SimpleBB[[#This Row],[customer_code]],'Input  - indicative charges'!$B$13:$B$69,'Input  - indicative charges'!$E$13:$E$69)</f>
        <v>Lower North Island distributor</v>
      </c>
      <c r="K6447" s="70">
        <f t="shared" si="101"/>
        <v>0.4139075368360392</v>
      </c>
    </row>
    <row r="6448" spans="1:11" x14ac:dyDescent="0.25">
      <c r="A6448" s="65">
        <v>44348</v>
      </c>
      <c r="B6448" s="66" t="s">
        <v>145</v>
      </c>
      <c r="C6448" s="66" t="s">
        <v>137</v>
      </c>
      <c r="D6448" s="67">
        <v>172001.69</v>
      </c>
      <c r="E6448" s="66">
        <v>0.2994</v>
      </c>
      <c r="F6448" s="67">
        <v>51497.305985999999</v>
      </c>
      <c r="G6448" s="66" t="s">
        <v>110</v>
      </c>
      <c r="H6448" s="68">
        <v>8.9443188776619297E-11</v>
      </c>
      <c r="I6448" s="87">
        <v>4.6060832607931198E-6</v>
      </c>
      <c r="J6448" s="69" t="str">
        <f>_xlfn.XLOOKUP(SimpleBB[[#This Row],[customer_code]],'Input  - indicative charges'!$B$13:$B$69,'Input  - indicative charges'!$E$13:$E$69)</f>
        <v>Lower South Island distributor</v>
      </c>
      <c r="K6448" s="70">
        <f t="shared" si="101"/>
        <v>4.2581099752635986E-6</v>
      </c>
    </row>
    <row r="6449" spans="1:11" x14ac:dyDescent="0.25">
      <c r="A6449" s="65">
        <v>44348</v>
      </c>
      <c r="B6449" s="66" t="s">
        <v>145</v>
      </c>
      <c r="C6449" s="66" t="s">
        <v>137</v>
      </c>
      <c r="D6449" s="67">
        <v>172001.69</v>
      </c>
      <c r="E6449" s="66">
        <v>0.2994</v>
      </c>
      <c r="F6449" s="67">
        <v>51497.305985999999</v>
      </c>
      <c r="G6449" s="66" t="s">
        <v>112</v>
      </c>
      <c r="H6449" s="68">
        <v>6.4328875004762602E-3</v>
      </c>
      <c r="I6449" s="87">
        <v>331.27637598554003</v>
      </c>
      <c r="J6449" s="69" t="str">
        <f>_xlfn.XLOOKUP(SimpleBB[[#This Row],[customer_code]],'Input  - indicative charges'!$B$13:$B$69,'Input  - indicative charges'!$E$13:$E$69)</f>
        <v>North Island generation</v>
      </c>
      <c r="K6449" s="70">
        <f t="shared" si="101"/>
        <v>306.24961844704251</v>
      </c>
    </row>
    <row r="6450" spans="1:11" x14ac:dyDescent="0.25">
      <c r="A6450" s="65">
        <v>44348</v>
      </c>
      <c r="B6450" s="66" t="s">
        <v>145</v>
      </c>
      <c r="C6450" s="66" t="s">
        <v>137</v>
      </c>
      <c r="D6450" s="67">
        <v>172001.69</v>
      </c>
      <c r="E6450" s="66">
        <v>0.2994</v>
      </c>
      <c r="F6450" s="67">
        <v>51497.305985999999</v>
      </c>
      <c r="G6450" s="66" t="s">
        <v>114</v>
      </c>
      <c r="H6450" s="68">
        <v>1.54909907541037E-3</v>
      </c>
      <c r="I6450" s="87">
        <v>79.774429089037596</v>
      </c>
      <c r="J6450" s="69" t="str">
        <f>_xlfn.XLOOKUP(SimpleBB[[#This Row],[customer_code]],'Input  - indicative charges'!$B$13:$B$69,'Input  - indicative charges'!$E$13:$E$69)</f>
        <v>Lower North Island distributor</v>
      </c>
      <c r="K6450" s="70">
        <f t="shared" si="101"/>
        <v>73.747753360519752</v>
      </c>
    </row>
    <row r="6451" spans="1:11" x14ac:dyDescent="0.25">
      <c r="A6451" s="65">
        <v>44348</v>
      </c>
      <c r="B6451" s="66" t="s">
        <v>145</v>
      </c>
      <c r="C6451" s="66" t="s">
        <v>137</v>
      </c>
      <c r="D6451" s="67">
        <v>172001.69</v>
      </c>
      <c r="E6451" s="66">
        <v>0.2994</v>
      </c>
      <c r="F6451" s="67">
        <v>51497.305985999999</v>
      </c>
      <c r="G6451" s="66" t="s">
        <v>116</v>
      </c>
      <c r="H6451" s="68">
        <v>1.8607055080484801E-10</v>
      </c>
      <c r="I6451" s="87">
        <v>9.5821320897808508E-6</v>
      </c>
      <c r="J6451" s="69" t="str">
        <f>_xlfn.XLOOKUP(SimpleBB[[#This Row],[customer_code]],'Input  - indicative charges'!$B$13:$B$69,'Input  - indicative charges'!$E$13:$E$69)</f>
        <v>Major Industrial</v>
      </c>
      <c r="K6451" s="70">
        <f t="shared" si="101"/>
        <v>8.8582359296656802E-6</v>
      </c>
    </row>
    <row r="6452" spans="1:11" x14ac:dyDescent="0.25">
      <c r="A6452" s="65">
        <v>44348</v>
      </c>
      <c r="B6452" s="66" t="s">
        <v>145</v>
      </c>
      <c r="C6452" s="66" t="s">
        <v>137</v>
      </c>
      <c r="D6452" s="67">
        <v>172001.69</v>
      </c>
      <c r="E6452" s="66">
        <v>0.2994</v>
      </c>
      <c r="F6452" s="67">
        <v>51497.305985999999</v>
      </c>
      <c r="G6452" s="66" t="s">
        <v>118</v>
      </c>
      <c r="H6452" s="68">
        <v>3.4203982701584197E-11</v>
      </c>
      <c r="I6452" s="87">
        <v>1.76141296312333E-6</v>
      </c>
      <c r="J6452" s="69" t="str">
        <f>_xlfn.XLOOKUP(SimpleBB[[#This Row],[customer_code]],'Input  - indicative charges'!$B$13:$B$69,'Input  - indicative charges'!$E$13:$E$69)</f>
        <v>Upper South Island distributor</v>
      </c>
      <c r="K6452" s="70">
        <f t="shared" si="101"/>
        <v>1.6283444488892264E-6</v>
      </c>
    </row>
    <row r="6453" spans="1:11" x14ac:dyDescent="0.25">
      <c r="A6453" s="65">
        <v>44348</v>
      </c>
      <c r="B6453" s="66" t="s">
        <v>145</v>
      </c>
      <c r="C6453" s="66" t="s">
        <v>137</v>
      </c>
      <c r="D6453" s="67">
        <v>172001.69</v>
      </c>
      <c r="E6453" s="66">
        <v>0.2994</v>
      </c>
      <c r="F6453" s="67">
        <v>51497.305985999999</v>
      </c>
      <c r="G6453" s="66" t="s">
        <v>120</v>
      </c>
      <c r="H6453" s="68">
        <v>6.4994182854853102E-6</v>
      </c>
      <c r="I6453" s="87">
        <v>0.33470253217864099</v>
      </c>
      <c r="J6453" s="69" t="str">
        <f>_xlfn.XLOOKUP(SimpleBB[[#This Row],[customer_code]],'Input  - indicative charges'!$B$13:$B$69,'Input  - indicative charges'!$E$13:$E$69)</f>
        <v>Lower North Island distributor</v>
      </c>
      <c r="K6453" s="70">
        <f t="shared" si="101"/>
        <v>0.3094169406678185</v>
      </c>
    </row>
    <row r="6454" spans="1:11" x14ac:dyDescent="0.25">
      <c r="A6454" s="65">
        <v>44348</v>
      </c>
      <c r="B6454" s="66" t="s">
        <v>145</v>
      </c>
      <c r="C6454" s="66" t="s">
        <v>137</v>
      </c>
      <c r="D6454" s="67">
        <v>172001.69</v>
      </c>
      <c r="E6454" s="66">
        <v>0.2994</v>
      </c>
      <c r="F6454" s="67">
        <v>51497.305985999999</v>
      </c>
      <c r="G6454" s="66" t="s">
        <v>241</v>
      </c>
      <c r="H6454" s="68">
        <v>7.2167880926790205E-4</v>
      </c>
      <c r="I6454" s="87">
        <v>37.1645144644813</v>
      </c>
      <c r="J6454" s="69" t="str">
        <f>_xlfn.XLOOKUP(SimpleBB[[#This Row],[customer_code]],'Input  - indicative charges'!$B$13:$B$69,'Input  - indicative charges'!$E$13:$E$69)</f>
        <v>North Island generation</v>
      </c>
      <c r="K6454" s="70">
        <f t="shared" si="101"/>
        <v>34.356866953331405</v>
      </c>
    </row>
    <row r="6455" spans="1:11" x14ac:dyDescent="0.25">
      <c r="A6455" s="65">
        <v>44378</v>
      </c>
      <c r="B6455" s="66" t="s">
        <v>145</v>
      </c>
      <c r="C6455" s="66" t="s">
        <v>137</v>
      </c>
      <c r="D6455" s="67">
        <v>112294.82</v>
      </c>
      <c r="E6455" s="66">
        <v>0.58430000000000004</v>
      </c>
      <c r="F6455" s="67">
        <v>65613.863326000006</v>
      </c>
      <c r="G6455" s="66" t="s">
        <v>8</v>
      </c>
      <c r="H6455" s="68">
        <v>2.5815578388085798E-10</v>
      </c>
      <c r="I6455" s="87">
        <v>1.6938598320375002E-5</v>
      </c>
      <c r="J6455" s="69" t="str">
        <f>_xlfn.XLOOKUP(SimpleBB[[#This Row],[customer_code]],'Input  - indicative charges'!$B$13:$B$69,'Input  - indicative charges'!$E$13:$E$69)</f>
        <v>Lower South Island distributor</v>
      </c>
      <c r="K6455" s="70">
        <f t="shared" si="101"/>
        <v>1.5658947177292797E-5</v>
      </c>
    </row>
    <row r="6456" spans="1:11" x14ac:dyDescent="0.25">
      <c r="A6456" s="65">
        <v>44378</v>
      </c>
      <c r="B6456" s="66" t="s">
        <v>145</v>
      </c>
      <c r="C6456" s="66" t="s">
        <v>137</v>
      </c>
      <c r="D6456" s="67">
        <v>112294.82</v>
      </c>
      <c r="E6456" s="66">
        <v>0.58430000000000004</v>
      </c>
      <c r="F6456" s="67">
        <v>65613.863326000006</v>
      </c>
      <c r="G6456" s="66" t="s">
        <v>10</v>
      </c>
      <c r="H6456" s="68">
        <v>1.24666830197509E-11</v>
      </c>
      <c r="I6456" s="87">
        <v>8.1798723578649996E-7</v>
      </c>
      <c r="J6456" s="69" t="str">
        <f>_xlfn.XLOOKUP(SimpleBB[[#This Row],[customer_code]],'Input  - indicative charges'!$B$13:$B$69,'Input  - indicative charges'!$E$13:$E$69)</f>
        <v>Upper South Island distributor</v>
      </c>
      <c r="K6456" s="70">
        <f t="shared" si="101"/>
        <v>7.5619119567131796E-7</v>
      </c>
    </row>
    <row r="6457" spans="1:11" x14ac:dyDescent="0.25">
      <c r="A6457" s="65">
        <v>44378</v>
      </c>
      <c r="B6457" s="66" t="s">
        <v>145</v>
      </c>
      <c r="C6457" s="66" t="s">
        <v>137</v>
      </c>
      <c r="D6457" s="67">
        <v>112294.82</v>
      </c>
      <c r="E6457" s="66">
        <v>0.58430000000000004</v>
      </c>
      <c r="F6457" s="67">
        <v>65613.863326000006</v>
      </c>
      <c r="G6457" s="66" t="s">
        <v>12</v>
      </c>
      <c r="H6457" s="68">
        <v>3.2139912695967202E-8</v>
      </c>
      <c r="I6457" s="87">
        <v>2.10882383894276E-3</v>
      </c>
      <c r="J6457" s="69" t="str">
        <f>_xlfn.XLOOKUP(SimpleBB[[#This Row],[customer_code]],'Input  - indicative charges'!$B$13:$B$69,'Input  - indicative charges'!$E$13:$E$69)</f>
        <v>Lower North Island distributor</v>
      </c>
      <c r="K6457" s="70">
        <f t="shared" si="101"/>
        <v>1.9495096628213463E-3</v>
      </c>
    </row>
    <row r="6458" spans="1:11" x14ac:dyDescent="0.25">
      <c r="A6458" s="65">
        <v>44378</v>
      </c>
      <c r="B6458" s="66" t="s">
        <v>145</v>
      </c>
      <c r="C6458" s="66" t="s">
        <v>137</v>
      </c>
      <c r="D6458" s="67">
        <v>112294.82</v>
      </c>
      <c r="E6458" s="66">
        <v>0.58430000000000004</v>
      </c>
      <c r="F6458" s="67">
        <v>65613.863326000006</v>
      </c>
      <c r="G6458" s="66" t="s">
        <v>14</v>
      </c>
      <c r="H6458" s="68">
        <v>8.9137193743163305E-6</v>
      </c>
      <c r="I6458" s="87">
        <v>0.58486356475270995</v>
      </c>
      <c r="J6458" s="69" t="str">
        <f>_xlfn.XLOOKUP(SimpleBB[[#This Row],[customer_code]],'Input  - indicative charges'!$B$13:$B$69,'Input  - indicative charges'!$E$13:$E$69)</f>
        <v>Upper North Island distributor</v>
      </c>
      <c r="K6458" s="70">
        <f t="shared" si="101"/>
        <v>0.540679192762338</v>
      </c>
    </row>
    <row r="6459" spans="1:11" x14ac:dyDescent="0.25">
      <c r="A6459" s="65">
        <v>44378</v>
      </c>
      <c r="B6459" s="66" t="s">
        <v>145</v>
      </c>
      <c r="C6459" s="66" t="s">
        <v>137</v>
      </c>
      <c r="D6459" s="67">
        <v>112294.82</v>
      </c>
      <c r="E6459" s="66">
        <v>0.58430000000000004</v>
      </c>
      <c r="F6459" s="67">
        <v>65613.863326000006</v>
      </c>
      <c r="G6459" s="66" t="s">
        <v>16</v>
      </c>
      <c r="H6459" s="68">
        <v>8.5845820852318802E-2</v>
      </c>
      <c r="I6459" s="87">
        <v>5632.6759565123302</v>
      </c>
      <c r="J6459" s="69" t="str">
        <f>_xlfn.XLOOKUP(SimpleBB[[#This Row],[customer_code]],'Input  - indicative charges'!$B$13:$B$69,'Input  - indicative charges'!$E$13:$E$69)</f>
        <v>South Island generation</v>
      </c>
      <c r="K6459" s="70">
        <f t="shared" si="101"/>
        <v>5207.147226800822</v>
      </c>
    </row>
    <row r="6460" spans="1:11" x14ac:dyDescent="0.25">
      <c r="A6460" s="65">
        <v>44378</v>
      </c>
      <c r="B6460" s="66" t="s">
        <v>145</v>
      </c>
      <c r="C6460" s="66" t="s">
        <v>137</v>
      </c>
      <c r="D6460" s="67">
        <v>112294.82</v>
      </c>
      <c r="E6460" s="66">
        <v>0.58430000000000004</v>
      </c>
      <c r="F6460" s="67">
        <v>65613.863326000006</v>
      </c>
      <c r="G6460" s="66" t="s">
        <v>19</v>
      </c>
      <c r="H6460" s="68">
        <v>8.4164231334582501E-5</v>
      </c>
      <c r="I6460" s="87">
        <v>5.5223403717251403</v>
      </c>
      <c r="J6460" s="69" t="str">
        <f>_xlfn.XLOOKUP(SimpleBB[[#This Row],[customer_code]],'Input  - indicative charges'!$B$13:$B$69,'Input  - indicative charges'!$E$13:$E$69)</f>
        <v>Lower South Island distributor</v>
      </c>
      <c r="K6460" s="70">
        <f t="shared" si="101"/>
        <v>5.1051471048733745</v>
      </c>
    </row>
    <row r="6461" spans="1:11" x14ac:dyDescent="0.25">
      <c r="A6461" s="65">
        <v>44378</v>
      </c>
      <c r="B6461" s="66" t="s">
        <v>145</v>
      </c>
      <c r="C6461" s="66" t="s">
        <v>137</v>
      </c>
      <c r="D6461" s="67">
        <v>112294.82</v>
      </c>
      <c r="E6461" s="66">
        <v>0.58430000000000004</v>
      </c>
      <c r="F6461" s="67">
        <v>65613.863326000006</v>
      </c>
      <c r="G6461" s="66" t="s">
        <v>21</v>
      </c>
      <c r="H6461" s="68">
        <v>1.36091707066223E-10</v>
      </c>
      <c r="I6461" s="87">
        <v>8.9295026672452392E-6</v>
      </c>
      <c r="J6461" s="69" t="str">
        <f>_xlfn.XLOOKUP(SimpleBB[[#This Row],[customer_code]],'Input  - indicative charges'!$B$13:$B$69,'Input  - indicative charges'!$E$13:$E$69)</f>
        <v>Upper South Island distributor</v>
      </c>
      <c r="K6461" s="70">
        <f t="shared" si="101"/>
        <v>8.2549103497952679E-6</v>
      </c>
    </row>
    <row r="6462" spans="1:11" x14ac:dyDescent="0.25">
      <c r="A6462" s="65">
        <v>44378</v>
      </c>
      <c r="B6462" s="66" t="s">
        <v>145</v>
      </c>
      <c r="C6462" s="66" t="s">
        <v>137</v>
      </c>
      <c r="D6462" s="67">
        <v>112294.82</v>
      </c>
      <c r="E6462" s="66">
        <v>0.58430000000000004</v>
      </c>
      <c r="F6462" s="67">
        <v>65613.863326000006</v>
      </c>
      <c r="G6462" s="66" t="s">
        <v>23</v>
      </c>
      <c r="H6462" s="68">
        <v>2.2950282776792599E-10</v>
      </c>
      <c r="I6462" s="87">
        <v>1.50585671740952E-5</v>
      </c>
      <c r="J6462" s="69" t="str">
        <f>_xlfn.XLOOKUP(SimpleBB[[#This Row],[customer_code]],'Input  - indicative charges'!$B$13:$B$69,'Input  - indicative charges'!$E$13:$E$69)</f>
        <v>Lower North Island distributor</v>
      </c>
      <c r="K6462" s="70">
        <f t="shared" si="101"/>
        <v>1.392094572909452E-5</v>
      </c>
    </row>
    <row r="6463" spans="1:11" x14ac:dyDescent="0.25">
      <c r="A6463" s="65">
        <v>44378</v>
      </c>
      <c r="B6463" s="66" t="s">
        <v>145</v>
      </c>
      <c r="C6463" s="66" t="s">
        <v>137</v>
      </c>
      <c r="D6463" s="67">
        <v>112294.82</v>
      </c>
      <c r="E6463" s="66">
        <v>0.58430000000000004</v>
      </c>
      <c r="F6463" s="67">
        <v>65613.863326000006</v>
      </c>
      <c r="G6463" s="66" t="s">
        <v>25</v>
      </c>
      <c r="H6463" s="68">
        <v>0.107808411589794</v>
      </c>
      <c r="I6463" s="87">
        <v>7073.72638344591</v>
      </c>
      <c r="J6463" s="69" t="str">
        <f>_xlfn.XLOOKUP(SimpleBB[[#This Row],[customer_code]],'Input  - indicative charges'!$B$13:$B$69,'Input  - indicative charges'!$E$13:$E$69)</f>
        <v>North Island generation</v>
      </c>
      <c r="K6463" s="70">
        <f t="shared" si="101"/>
        <v>6539.3313950755319</v>
      </c>
    </row>
    <row r="6464" spans="1:11" x14ac:dyDescent="0.25">
      <c r="A6464" s="65">
        <v>44378</v>
      </c>
      <c r="B6464" s="66" t="s">
        <v>145</v>
      </c>
      <c r="C6464" s="66" t="s">
        <v>137</v>
      </c>
      <c r="D6464" s="67">
        <v>112294.82</v>
      </c>
      <c r="E6464" s="66">
        <v>0.58430000000000004</v>
      </c>
      <c r="F6464" s="67">
        <v>65613.863326000006</v>
      </c>
      <c r="G6464" s="66" t="s">
        <v>27</v>
      </c>
      <c r="H6464" s="68">
        <v>1.11210102778939E-5</v>
      </c>
      <c r="I6464" s="87">
        <v>0.72969244842077696</v>
      </c>
      <c r="J6464" s="69" t="str">
        <f>_xlfn.XLOOKUP(SimpleBB[[#This Row],[customer_code]],'Input  - indicative charges'!$B$13:$B$69,'Input  - indicative charges'!$E$13:$E$69)</f>
        <v>Lower North Island distributor</v>
      </c>
      <c r="K6464" s="70">
        <f t="shared" si="101"/>
        <v>0.67456676694116402</v>
      </c>
    </row>
    <row r="6465" spans="1:11" x14ac:dyDescent="0.25">
      <c r="A6465" s="65">
        <v>44378</v>
      </c>
      <c r="B6465" s="66" t="s">
        <v>145</v>
      </c>
      <c r="C6465" s="66" t="s">
        <v>137</v>
      </c>
      <c r="D6465" s="67">
        <v>112294.82</v>
      </c>
      <c r="E6465" s="66">
        <v>0.58430000000000004</v>
      </c>
      <c r="F6465" s="67">
        <v>65613.863326000006</v>
      </c>
      <c r="G6465" s="66" t="s">
        <v>29</v>
      </c>
      <c r="H6465" s="68">
        <v>3.9123333068945503E-5</v>
      </c>
      <c r="I6465" s="87">
        <v>2.56703302884336</v>
      </c>
      <c r="J6465" s="69" t="str">
        <f>_xlfn.XLOOKUP(SimpleBB[[#This Row],[customer_code]],'Input  - indicative charges'!$B$13:$B$69,'Input  - indicative charges'!$E$13:$E$69)</f>
        <v>Lower North Island distributor</v>
      </c>
      <c r="K6465" s="70">
        <f t="shared" si="101"/>
        <v>2.3731027704147243</v>
      </c>
    </row>
    <row r="6466" spans="1:11" x14ac:dyDescent="0.25">
      <c r="A6466" s="65">
        <v>44378</v>
      </c>
      <c r="B6466" s="66" t="s">
        <v>145</v>
      </c>
      <c r="C6466" s="66" t="s">
        <v>137</v>
      </c>
      <c r="D6466" s="67">
        <v>112294.82</v>
      </c>
      <c r="E6466" s="66">
        <v>0.58430000000000004</v>
      </c>
      <c r="F6466" s="67">
        <v>65613.863326000006</v>
      </c>
      <c r="G6466" s="66" t="s">
        <v>31</v>
      </c>
      <c r="H6466" s="68">
        <v>6.87652812962276E-5</v>
      </c>
      <c r="I6466" s="87">
        <v>4.5119557685446203</v>
      </c>
      <c r="J6466" s="69" t="str">
        <f>_xlfn.XLOOKUP(SimpleBB[[#This Row],[customer_code]],'Input  - indicative charges'!$B$13:$B$69,'Input  - indicative charges'!$E$13:$E$69)</f>
        <v>Major Industrial</v>
      </c>
      <c r="K6466" s="70">
        <f t="shared" si="101"/>
        <v>4.171093481857687</v>
      </c>
    </row>
    <row r="6467" spans="1:11" x14ac:dyDescent="0.25">
      <c r="A6467" s="65">
        <v>44378</v>
      </c>
      <c r="B6467" s="66" t="s">
        <v>145</v>
      </c>
      <c r="C6467" s="66" t="s">
        <v>137</v>
      </c>
      <c r="D6467" s="67">
        <v>112294.82</v>
      </c>
      <c r="E6467" s="66">
        <v>0.58430000000000004</v>
      </c>
      <c r="F6467" s="67">
        <v>65613.863326000006</v>
      </c>
      <c r="G6467" s="66" t="s">
        <v>34</v>
      </c>
      <c r="H6467" s="68">
        <v>1.7204565543363798E-8</v>
      </c>
      <c r="I6467" s="87">
        <v>1.1288580121454801E-3</v>
      </c>
      <c r="J6467" s="69" t="str">
        <f>_xlfn.XLOOKUP(SimpleBB[[#This Row],[customer_code]],'Input  - indicative charges'!$B$13:$B$69,'Input  - indicative charges'!$E$13:$E$69)</f>
        <v>Major Industrial</v>
      </c>
      <c r="K6467" s="70">
        <f t="shared" si="101"/>
        <v>1.043576785310916E-3</v>
      </c>
    </row>
    <row r="6468" spans="1:11" x14ac:dyDescent="0.25">
      <c r="A6468" s="65">
        <v>44378</v>
      </c>
      <c r="B6468" s="66" t="s">
        <v>145</v>
      </c>
      <c r="C6468" s="66" t="s">
        <v>137</v>
      </c>
      <c r="D6468" s="67">
        <v>112294.82</v>
      </c>
      <c r="E6468" s="66">
        <v>0.58430000000000004</v>
      </c>
      <c r="F6468" s="67">
        <v>65613.863326000006</v>
      </c>
      <c r="G6468" s="66" t="s">
        <v>36</v>
      </c>
      <c r="H6468" s="68">
        <v>1.22887674066937E-10</v>
      </c>
      <c r="I6468" s="87">
        <v>8.0631350506780607E-6</v>
      </c>
      <c r="J6468" s="69" t="str">
        <f>_xlfn.XLOOKUP(SimpleBB[[#This Row],[customer_code]],'Input  - indicative charges'!$B$13:$B$69,'Input  - indicative charges'!$E$13:$E$69)</f>
        <v>Upper South Island distributor</v>
      </c>
      <c r="K6468" s="70">
        <f t="shared" si="101"/>
        <v>7.4539937398521748E-6</v>
      </c>
    </row>
    <row r="6469" spans="1:11" x14ac:dyDescent="0.25">
      <c r="A6469" s="65">
        <v>44378</v>
      </c>
      <c r="B6469" s="66" t="s">
        <v>145</v>
      </c>
      <c r="C6469" s="66" t="s">
        <v>137</v>
      </c>
      <c r="D6469" s="67">
        <v>112294.82</v>
      </c>
      <c r="E6469" s="66">
        <v>0.58430000000000004</v>
      </c>
      <c r="F6469" s="67">
        <v>65613.863326000006</v>
      </c>
      <c r="G6469" s="66" t="s">
        <v>38</v>
      </c>
      <c r="H6469" s="68">
        <v>1.0263583467489599E-4</v>
      </c>
      <c r="I6469" s="87">
        <v>6.7343336287085798</v>
      </c>
      <c r="J6469" s="69" t="str">
        <f>_xlfn.XLOOKUP(SimpleBB[[#This Row],[customer_code]],'Input  - indicative charges'!$B$13:$B$69,'Input  - indicative charges'!$E$13:$E$69)</f>
        <v>North Island generation</v>
      </c>
      <c r="K6469" s="70">
        <f t="shared" si="101"/>
        <v>6.2255785615606696</v>
      </c>
    </row>
    <row r="6470" spans="1:11" x14ac:dyDescent="0.25">
      <c r="A6470" s="65">
        <v>44378</v>
      </c>
      <c r="B6470" s="66" t="s">
        <v>145</v>
      </c>
      <c r="C6470" s="66" t="s">
        <v>137</v>
      </c>
      <c r="D6470" s="67">
        <v>112294.82</v>
      </c>
      <c r="E6470" s="66">
        <v>0.58430000000000004</v>
      </c>
      <c r="F6470" s="67">
        <v>65613.863326000006</v>
      </c>
      <c r="G6470" s="66" t="s">
        <v>40</v>
      </c>
      <c r="H6470" s="68">
        <v>7.0256847193386699E-7</v>
      </c>
      <c r="I6470" s="87">
        <v>4.6098231694625402E-2</v>
      </c>
      <c r="J6470" s="69" t="str">
        <f>_xlfn.XLOOKUP(SimpleBB[[#This Row],[customer_code]],'Input  - indicative charges'!$B$13:$B$69,'Input  - indicative charges'!$E$13:$E$69)</f>
        <v>North Island generation</v>
      </c>
      <c r="K6470" s="70">
        <f t="shared" si="101"/>
        <v>4.261567347071743E-2</v>
      </c>
    </row>
    <row r="6471" spans="1:11" x14ac:dyDescent="0.25">
      <c r="A6471" s="65">
        <v>44378</v>
      </c>
      <c r="B6471" s="66" t="s">
        <v>145</v>
      </c>
      <c r="C6471" s="66" t="s">
        <v>137</v>
      </c>
      <c r="D6471" s="67">
        <v>112294.82</v>
      </c>
      <c r="E6471" s="66">
        <v>0.58430000000000004</v>
      </c>
      <c r="F6471" s="67">
        <v>65613.863326000006</v>
      </c>
      <c r="G6471" s="66" t="s">
        <v>42</v>
      </c>
      <c r="H6471" s="68">
        <v>4.0273130016324599E-2</v>
      </c>
      <c r="I6471" s="87">
        <v>2642.4756486013498</v>
      </c>
      <c r="J6471" s="69" t="str">
        <f>_xlfn.XLOOKUP(SimpleBB[[#This Row],[customer_code]],'Input  - indicative charges'!$B$13:$B$69,'Input  - indicative charges'!$E$13:$E$69)</f>
        <v>South Island generation</v>
      </c>
      <c r="K6471" s="70">
        <f t="shared" si="101"/>
        <v>2442.8459673052207</v>
      </c>
    </row>
    <row r="6472" spans="1:11" x14ac:dyDescent="0.25">
      <c r="A6472" s="65">
        <v>44378</v>
      </c>
      <c r="B6472" s="66" t="s">
        <v>145</v>
      </c>
      <c r="C6472" s="66" t="s">
        <v>137</v>
      </c>
      <c r="D6472" s="67">
        <v>112294.82</v>
      </c>
      <c r="E6472" s="66">
        <v>0.58430000000000004</v>
      </c>
      <c r="F6472" s="67">
        <v>65613.863326000006</v>
      </c>
      <c r="G6472" s="66" t="s">
        <v>44</v>
      </c>
      <c r="H6472" s="68">
        <v>1.3299715568976701E-8</v>
      </c>
      <c r="I6472" s="87">
        <v>8.7264571961751598E-4</v>
      </c>
      <c r="J6472" s="69" t="str">
        <f>_xlfn.XLOOKUP(SimpleBB[[#This Row],[customer_code]],'Input  - indicative charges'!$B$13:$B$69,'Input  - indicative charges'!$E$13:$E$69)</f>
        <v>Major Industrial</v>
      </c>
      <c r="K6472" s="70">
        <f t="shared" si="101"/>
        <v>8.0672042453149224E-4</v>
      </c>
    </row>
    <row r="6473" spans="1:11" x14ac:dyDescent="0.25">
      <c r="A6473" s="65">
        <v>44378</v>
      </c>
      <c r="B6473" s="66" t="s">
        <v>145</v>
      </c>
      <c r="C6473" s="66" t="s">
        <v>137</v>
      </c>
      <c r="D6473" s="67">
        <v>112294.82</v>
      </c>
      <c r="E6473" s="66">
        <v>0.58430000000000004</v>
      </c>
      <c r="F6473" s="67">
        <v>65613.863326000006</v>
      </c>
      <c r="G6473" s="66" t="s">
        <v>46</v>
      </c>
      <c r="H6473" s="68">
        <v>1.62211572156507E-10</v>
      </c>
      <c r="I6473" s="87">
        <v>1.0643327925372599E-5</v>
      </c>
      <c r="J6473" s="69" t="str">
        <f>_xlfn.XLOOKUP(SimpleBB[[#This Row],[customer_code]],'Input  - indicative charges'!$B$13:$B$69,'Input  - indicative charges'!$E$13:$E$69)</f>
        <v>Upper South Island distributor</v>
      </c>
      <c r="K6473" s="70">
        <f t="shared" si="101"/>
        <v>9.8392621763478434E-6</v>
      </c>
    </row>
    <row r="6474" spans="1:11" x14ac:dyDescent="0.25">
      <c r="A6474" s="65">
        <v>44378</v>
      </c>
      <c r="B6474" s="66" t="s">
        <v>145</v>
      </c>
      <c r="C6474" s="66" t="s">
        <v>137</v>
      </c>
      <c r="D6474" s="67">
        <v>112294.82</v>
      </c>
      <c r="E6474" s="66">
        <v>0.58430000000000004</v>
      </c>
      <c r="F6474" s="67">
        <v>65613.863326000006</v>
      </c>
      <c r="G6474" s="66" t="s">
        <v>48</v>
      </c>
      <c r="H6474" s="68">
        <v>5.1109319903137503E-2</v>
      </c>
      <c r="I6474" s="87">
        <v>3353.4799308092702</v>
      </c>
      <c r="J6474" s="69" t="str">
        <f>_xlfn.XLOOKUP(SimpleBB[[#This Row],[customer_code]],'Input  - indicative charges'!$B$13:$B$69,'Input  - indicative charges'!$E$13:$E$69)</f>
        <v>North Island generation</v>
      </c>
      <c r="K6474" s="70">
        <f t="shared" si="101"/>
        <v>3100.1363928376873</v>
      </c>
    </row>
    <row r="6475" spans="1:11" x14ac:dyDescent="0.25">
      <c r="A6475" s="65">
        <v>44378</v>
      </c>
      <c r="B6475" s="66" t="s">
        <v>145</v>
      </c>
      <c r="C6475" s="66" t="s">
        <v>137</v>
      </c>
      <c r="D6475" s="67">
        <v>112294.82</v>
      </c>
      <c r="E6475" s="66">
        <v>0.58430000000000004</v>
      </c>
      <c r="F6475" s="67">
        <v>65613.863326000006</v>
      </c>
      <c r="G6475" s="66" t="s">
        <v>50</v>
      </c>
      <c r="H6475" s="68">
        <v>1.0737601692524201E-2</v>
      </c>
      <c r="I6475" s="87">
        <v>704.53552990231401</v>
      </c>
      <c r="J6475" s="69" t="str">
        <f>_xlfn.XLOOKUP(SimpleBB[[#This Row],[customer_code]],'Input  - indicative charges'!$B$13:$B$69,'Input  - indicative charges'!$E$13:$E$69)</f>
        <v>North Island generation</v>
      </c>
      <c r="K6475" s="70">
        <f t="shared" si="101"/>
        <v>651.31036456516449</v>
      </c>
    </row>
    <row r="6476" spans="1:11" x14ac:dyDescent="0.25">
      <c r="A6476" s="65">
        <v>44378</v>
      </c>
      <c r="B6476" s="66" t="s">
        <v>145</v>
      </c>
      <c r="C6476" s="66" t="s">
        <v>137</v>
      </c>
      <c r="D6476" s="67">
        <v>112294.82</v>
      </c>
      <c r="E6476" s="66">
        <v>0.58430000000000004</v>
      </c>
      <c r="F6476" s="67">
        <v>65613.863326000006</v>
      </c>
      <c r="G6476" s="66" t="s">
        <v>52</v>
      </c>
      <c r="H6476" s="68">
        <v>2.1682958877758601E-2</v>
      </c>
      <c r="I6476" s="87">
        <v>1422.70270030853</v>
      </c>
      <c r="J6476" s="69" t="str">
        <f>_xlfn.XLOOKUP(SimpleBB[[#This Row],[customer_code]],'Input  - indicative charges'!$B$13:$B$69,'Input  - indicative charges'!$E$13:$E$69)</f>
        <v>North Island generation</v>
      </c>
      <c r="K6476" s="70">
        <f t="shared" si="101"/>
        <v>1315.2225474480633</v>
      </c>
    </row>
    <row r="6477" spans="1:11" x14ac:dyDescent="0.25">
      <c r="A6477" s="65">
        <v>44378</v>
      </c>
      <c r="B6477" s="66" t="s">
        <v>145</v>
      </c>
      <c r="C6477" s="66" t="s">
        <v>137</v>
      </c>
      <c r="D6477" s="67">
        <v>112294.82</v>
      </c>
      <c r="E6477" s="66">
        <v>0.58430000000000004</v>
      </c>
      <c r="F6477" s="67">
        <v>65613.863326000006</v>
      </c>
      <c r="G6477" s="66" t="s">
        <v>54</v>
      </c>
      <c r="H6477" s="68">
        <v>1.43572234136996E-11</v>
      </c>
      <c r="I6477" s="87">
        <v>9.42032894807337E-7</v>
      </c>
      <c r="J6477" s="69" t="str">
        <f>_xlfn.XLOOKUP(SimpleBB[[#This Row],[customer_code]],'Input  - indicative charges'!$B$13:$B$69,'Input  - indicative charges'!$E$13:$E$69)</f>
        <v>Upper South Island distributor</v>
      </c>
      <c r="K6477" s="70">
        <f t="shared" si="101"/>
        <v>8.7086564425560658E-7</v>
      </c>
    </row>
    <row r="6478" spans="1:11" x14ac:dyDescent="0.25">
      <c r="A6478" s="65">
        <v>44378</v>
      </c>
      <c r="B6478" s="66" t="s">
        <v>145</v>
      </c>
      <c r="C6478" s="66" t="s">
        <v>137</v>
      </c>
      <c r="D6478" s="67">
        <v>112294.82</v>
      </c>
      <c r="E6478" s="66">
        <v>0.58430000000000004</v>
      </c>
      <c r="F6478" s="67">
        <v>65613.863326000006</v>
      </c>
      <c r="G6478" s="66" t="s">
        <v>56</v>
      </c>
      <c r="H6478" s="68">
        <v>0.50504779477599504</v>
      </c>
      <c r="I6478" s="87">
        <v>33138.136979529801</v>
      </c>
      <c r="J6478" s="69" t="str">
        <f>_xlfn.XLOOKUP(SimpleBB[[#This Row],[customer_code]],'Input  - indicative charges'!$B$13:$B$69,'Input  - indicative charges'!$E$13:$E$69)</f>
        <v>Upper North Island distributor</v>
      </c>
      <c r="K6478" s="70">
        <f t="shared" ref="K6478:K6538" si="102">I6478*$L$9</f>
        <v>30634.668034613514</v>
      </c>
    </row>
    <row r="6479" spans="1:11" x14ac:dyDescent="0.25">
      <c r="A6479" s="65">
        <v>44378</v>
      </c>
      <c r="B6479" s="66" t="s">
        <v>145</v>
      </c>
      <c r="C6479" s="66" t="s">
        <v>137</v>
      </c>
      <c r="D6479" s="67">
        <v>112294.82</v>
      </c>
      <c r="E6479" s="66">
        <v>0.58430000000000004</v>
      </c>
      <c r="F6479" s="67">
        <v>65613.863326000006</v>
      </c>
      <c r="G6479" s="66" t="s">
        <v>58</v>
      </c>
      <c r="H6479" s="68">
        <v>1.3382648327527599E-2</v>
      </c>
      <c r="I6479" s="87">
        <v>878.08725830232299</v>
      </c>
      <c r="J6479" s="69" t="str">
        <f>_xlfn.XLOOKUP(SimpleBB[[#This Row],[customer_code]],'Input  - indicative charges'!$B$13:$B$69,'Input  - indicative charges'!$E$13:$E$69)</f>
        <v>North Island generation</v>
      </c>
      <c r="K6479" s="70">
        <f t="shared" si="102"/>
        <v>811.7508742308687</v>
      </c>
    </row>
    <row r="6480" spans="1:11" x14ac:dyDescent="0.25">
      <c r="A6480" s="65">
        <v>44378</v>
      </c>
      <c r="B6480" s="66" t="s">
        <v>145</v>
      </c>
      <c r="C6480" s="66" t="s">
        <v>137</v>
      </c>
      <c r="D6480" s="67">
        <v>112294.82</v>
      </c>
      <c r="E6480" s="66">
        <v>0.58430000000000004</v>
      </c>
      <c r="F6480" s="67">
        <v>65613.863326000006</v>
      </c>
      <c r="G6480" s="66" t="s">
        <v>60</v>
      </c>
      <c r="H6480" s="68">
        <v>3.9848681767554202E-10</v>
      </c>
      <c r="I6480" s="87">
        <v>2.6146259592175701E-5</v>
      </c>
      <c r="J6480" s="69" t="str">
        <f>_xlfn.XLOOKUP(SimpleBB[[#This Row],[customer_code]],'Input  - indicative charges'!$B$13:$B$69,'Input  - indicative charges'!$E$13:$E$69)</f>
        <v>Major Industrial</v>
      </c>
      <c r="K6480" s="70">
        <f t="shared" si="102"/>
        <v>2.4171002233707861E-5</v>
      </c>
    </row>
    <row r="6481" spans="1:11" x14ac:dyDescent="0.25">
      <c r="A6481" s="65">
        <v>44378</v>
      </c>
      <c r="B6481" s="66" t="s">
        <v>145</v>
      </c>
      <c r="C6481" s="66" t="s">
        <v>137</v>
      </c>
      <c r="D6481" s="67">
        <v>112294.82</v>
      </c>
      <c r="E6481" s="66">
        <v>0.58430000000000004</v>
      </c>
      <c r="F6481" s="67">
        <v>65613.863326000006</v>
      </c>
      <c r="G6481" s="66" t="s">
        <v>62</v>
      </c>
      <c r="H6481" s="68">
        <v>2.4741616074875002E-6</v>
      </c>
      <c r="I6481" s="87">
        <v>0.162339301560121</v>
      </c>
      <c r="J6481" s="69" t="str">
        <f>_xlfn.XLOOKUP(SimpleBB[[#This Row],[customer_code]],'Input  - indicative charges'!$B$13:$B$69,'Input  - indicative charges'!$E$13:$E$69)</f>
        <v>Major Industrial</v>
      </c>
      <c r="K6481" s="70">
        <f t="shared" si="102"/>
        <v>0.15007514198331037</v>
      </c>
    </row>
    <row r="6482" spans="1:11" x14ac:dyDescent="0.25">
      <c r="A6482" s="65">
        <v>44378</v>
      </c>
      <c r="B6482" s="66" t="s">
        <v>145</v>
      </c>
      <c r="C6482" s="66" t="s">
        <v>137</v>
      </c>
      <c r="D6482" s="67">
        <v>112294.82</v>
      </c>
      <c r="E6482" s="66">
        <v>0.58430000000000004</v>
      </c>
      <c r="F6482" s="67">
        <v>65613.863326000006</v>
      </c>
      <c r="G6482" s="66" t="s">
        <v>64</v>
      </c>
      <c r="H6482" s="68">
        <v>1.41520724404142E-8</v>
      </c>
      <c r="I6482" s="87">
        <v>9.2857214688498899E-4</v>
      </c>
      <c r="J6482" s="69" t="str">
        <f>_xlfn.XLOOKUP(SimpleBB[[#This Row],[customer_code]],'Input  - indicative charges'!$B$13:$B$69,'Input  - indicative charges'!$E$13:$E$69)</f>
        <v>Major Industrial</v>
      </c>
      <c r="K6482" s="70">
        <f t="shared" si="102"/>
        <v>8.5842180818982317E-4</v>
      </c>
    </row>
    <row r="6483" spans="1:11" x14ac:dyDescent="0.25">
      <c r="A6483" s="65">
        <v>44378</v>
      </c>
      <c r="B6483" s="66" t="s">
        <v>145</v>
      </c>
      <c r="C6483" s="66" t="s">
        <v>137</v>
      </c>
      <c r="D6483" s="67">
        <v>112294.82</v>
      </c>
      <c r="E6483" s="66">
        <v>0.58430000000000004</v>
      </c>
      <c r="F6483" s="67">
        <v>65613.863326000006</v>
      </c>
      <c r="G6483" s="66" t="s">
        <v>66</v>
      </c>
      <c r="H6483" s="68">
        <v>8.6977937753147302E-10</v>
      </c>
      <c r="I6483" s="87">
        <v>5.7069585201123398E-5</v>
      </c>
      <c r="J6483" s="69" t="str">
        <f>_xlfn.XLOOKUP(SimpleBB[[#This Row],[customer_code]],'Input  - indicative charges'!$B$13:$B$69,'Input  - indicative charges'!$E$13:$E$69)</f>
        <v>Upper South Island distributor</v>
      </c>
      <c r="K6483" s="70">
        <f t="shared" si="102"/>
        <v>5.2758180056696548E-5</v>
      </c>
    </row>
    <row r="6484" spans="1:11" x14ac:dyDescent="0.25">
      <c r="A6484" s="65">
        <v>44378</v>
      </c>
      <c r="B6484" s="66" t="s">
        <v>145</v>
      </c>
      <c r="C6484" s="66" t="s">
        <v>137</v>
      </c>
      <c r="D6484" s="67">
        <v>112294.82</v>
      </c>
      <c r="E6484" s="66">
        <v>0.58430000000000004</v>
      </c>
      <c r="F6484" s="67">
        <v>65613.863326000006</v>
      </c>
      <c r="G6484" s="66" t="s">
        <v>68</v>
      </c>
      <c r="H6484" s="68">
        <v>4.7144536652590896E-10</v>
      </c>
      <c r="I6484" s="87">
        <v>3.0933351844906898E-5</v>
      </c>
      <c r="J6484" s="69" t="str">
        <f>_xlfn.XLOOKUP(SimpleBB[[#This Row],[customer_code]],'Input  - indicative charges'!$B$13:$B$69,'Input  - indicative charges'!$E$13:$E$69)</f>
        <v>Major Industrial</v>
      </c>
      <c r="K6484" s="70">
        <f t="shared" si="102"/>
        <v>2.8596446612312493E-5</v>
      </c>
    </row>
    <row r="6485" spans="1:11" x14ac:dyDescent="0.25">
      <c r="A6485" s="65">
        <v>44378</v>
      </c>
      <c r="B6485" s="66" t="s">
        <v>145</v>
      </c>
      <c r="C6485" s="66" t="s">
        <v>137</v>
      </c>
      <c r="D6485" s="67">
        <v>112294.82</v>
      </c>
      <c r="E6485" s="66">
        <v>0.58430000000000004</v>
      </c>
      <c r="F6485" s="67">
        <v>65613.863326000006</v>
      </c>
      <c r="G6485" s="66" t="s">
        <v>70</v>
      </c>
      <c r="H6485" s="68">
        <v>1.22949347698499E-4</v>
      </c>
      <c r="I6485" s="87">
        <v>8.0671816959102198</v>
      </c>
      <c r="J6485" s="69" t="str">
        <f>_xlfn.XLOOKUP(SimpleBB[[#This Row],[customer_code]],'Input  - indicative charges'!$B$13:$B$69,'Input  - indicative charges'!$E$13:$E$69)</f>
        <v>Lower North Island distributor</v>
      </c>
      <c r="K6485" s="70">
        <f t="shared" si="102"/>
        <v>7.4577346753615439</v>
      </c>
    </row>
    <row r="6486" spans="1:11" x14ac:dyDescent="0.25">
      <c r="A6486" s="65">
        <v>44378</v>
      </c>
      <c r="B6486" s="66" t="s">
        <v>145</v>
      </c>
      <c r="C6486" s="66" t="s">
        <v>137</v>
      </c>
      <c r="D6486" s="67">
        <v>112294.82</v>
      </c>
      <c r="E6486" s="66">
        <v>0.58430000000000004</v>
      </c>
      <c r="F6486" s="67">
        <v>65613.863326000006</v>
      </c>
      <c r="G6486" s="66" t="s">
        <v>72</v>
      </c>
      <c r="H6486" s="68">
        <v>5.5543623655024203E-5</v>
      </c>
      <c r="I6486" s="87">
        <v>3.6444317311315402</v>
      </c>
      <c r="J6486" s="69" t="str">
        <f>_xlfn.XLOOKUP(SimpleBB[[#This Row],[customer_code]],'Input  - indicative charges'!$B$13:$B$69,'Input  - indicative charges'!$E$13:$E$69)</f>
        <v>Lower South Island distributor</v>
      </c>
      <c r="K6486" s="70">
        <f t="shared" si="102"/>
        <v>3.3691078145700493</v>
      </c>
    </row>
    <row r="6487" spans="1:11" x14ac:dyDescent="0.25">
      <c r="A6487" s="65">
        <v>44378</v>
      </c>
      <c r="B6487" s="66" t="s">
        <v>145</v>
      </c>
      <c r="C6487" s="66" t="s">
        <v>137</v>
      </c>
      <c r="D6487" s="67">
        <v>112294.82</v>
      </c>
      <c r="E6487" s="66">
        <v>0.58430000000000004</v>
      </c>
      <c r="F6487" s="67">
        <v>65613.863326000006</v>
      </c>
      <c r="G6487" s="66" t="s">
        <v>74</v>
      </c>
      <c r="H6487" s="68">
        <v>9.8626528626820599E-13</v>
      </c>
      <c r="I6487" s="87">
        <v>6.4712675696380293E-8</v>
      </c>
      <c r="J6487" s="69" t="str">
        <f>_xlfn.XLOOKUP(SimpleBB[[#This Row],[customer_code]],'Input  - indicative charges'!$B$13:$B$69,'Input  - indicative charges'!$E$13:$E$69)</f>
        <v>Major Industrial</v>
      </c>
      <c r="K6487" s="70">
        <f t="shared" si="102"/>
        <v>5.9823862120396769E-8</v>
      </c>
    </row>
    <row r="6488" spans="1:11" x14ac:dyDescent="0.25">
      <c r="A6488" s="65">
        <v>44378</v>
      </c>
      <c r="B6488" s="66" t="s">
        <v>145</v>
      </c>
      <c r="C6488" s="66" t="s">
        <v>137</v>
      </c>
      <c r="D6488" s="67">
        <v>112294.82</v>
      </c>
      <c r="E6488" s="66">
        <v>0.58430000000000004</v>
      </c>
      <c r="F6488" s="67">
        <v>65613.863326000006</v>
      </c>
      <c r="G6488" s="66" t="s">
        <v>76</v>
      </c>
      <c r="H6488" s="68">
        <v>2.24784583641026E-8</v>
      </c>
      <c r="I6488" s="87">
        <v>1.47489849488141E-3</v>
      </c>
      <c r="J6488" s="69" t="str">
        <f>_xlfn.XLOOKUP(SimpleBB[[#This Row],[customer_code]],'Input  - indicative charges'!$B$13:$B$69,'Input  - indicative charges'!$E$13:$E$69)</f>
        <v>Lower North Island distributor</v>
      </c>
      <c r="K6488" s="70">
        <f t="shared" si="102"/>
        <v>1.363475134506014E-3</v>
      </c>
    </row>
    <row r="6489" spans="1:11" x14ac:dyDescent="0.25">
      <c r="A6489" s="65">
        <v>44378</v>
      </c>
      <c r="B6489" s="66" t="s">
        <v>145</v>
      </c>
      <c r="C6489" s="66" t="s">
        <v>137</v>
      </c>
      <c r="D6489" s="67">
        <v>112294.82</v>
      </c>
      <c r="E6489" s="66">
        <v>0.58430000000000004</v>
      </c>
      <c r="F6489" s="67">
        <v>65613.863326000006</v>
      </c>
      <c r="G6489" s="66" t="s">
        <v>78</v>
      </c>
      <c r="H6489" s="68">
        <v>1.7720484207275298E-5</v>
      </c>
      <c r="I6489" s="87">
        <v>1.1627094288466999</v>
      </c>
      <c r="J6489" s="69" t="str">
        <f>_xlfn.XLOOKUP(SimpleBB[[#This Row],[customer_code]],'Input  - indicative charges'!$B$13:$B$69,'Input  - indicative charges'!$E$13:$E$69)</f>
        <v>North Island generation</v>
      </c>
      <c r="K6489" s="70">
        <f t="shared" si="102"/>
        <v>1.0748708473091457</v>
      </c>
    </row>
    <row r="6490" spans="1:11" x14ac:dyDescent="0.25">
      <c r="A6490" s="65">
        <v>44378</v>
      </c>
      <c r="B6490" s="66" t="s">
        <v>145</v>
      </c>
      <c r="C6490" s="66" t="s">
        <v>137</v>
      </c>
      <c r="D6490" s="67">
        <v>112294.82</v>
      </c>
      <c r="E6490" s="66">
        <v>0.58430000000000004</v>
      </c>
      <c r="F6490" s="67">
        <v>65613.863326000006</v>
      </c>
      <c r="G6490" s="66" t="s">
        <v>80</v>
      </c>
      <c r="H6490" s="68">
        <v>3.1885229107800701E-13</v>
      </c>
      <c r="I6490" s="87">
        <v>2.09211306479743E-8</v>
      </c>
      <c r="J6490" s="69" t="str">
        <f>_xlfn.XLOOKUP(SimpleBB[[#This Row],[customer_code]],'Input  - indicative charges'!$B$13:$B$69,'Input  - indicative charges'!$E$13:$E$69)</f>
        <v>Major Industrial</v>
      </c>
      <c r="K6490" s="70">
        <f t="shared" si="102"/>
        <v>1.9340613285091362E-8</v>
      </c>
    </row>
    <row r="6491" spans="1:11" x14ac:dyDescent="0.25">
      <c r="A6491" s="65">
        <v>44378</v>
      </c>
      <c r="B6491" s="66" t="s">
        <v>145</v>
      </c>
      <c r="C6491" s="66" t="s">
        <v>137</v>
      </c>
      <c r="D6491" s="67">
        <v>112294.82</v>
      </c>
      <c r="E6491" s="66">
        <v>0.58430000000000004</v>
      </c>
      <c r="F6491" s="67">
        <v>65613.863326000006</v>
      </c>
      <c r="G6491" s="66" t="s">
        <v>82</v>
      </c>
      <c r="H6491" s="68">
        <v>7.9417791323978801E-4</v>
      </c>
      <c r="I6491" s="87">
        <v>52.109081055843298</v>
      </c>
      <c r="J6491" s="69" t="str">
        <f>_xlfn.XLOOKUP(SimpleBB[[#This Row],[customer_code]],'Input  - indicative charges'!$B$13:$B$69,'Input  - indicative charges'!$E$13:$E$69)</f>
        <v>Major Industrial</v>
      </c>
      <c r="K6491" s="70">
        <f t="shared" si="102"/>
        <v>48.172424440173764</v>
      </c>
    </row>
    <row r="6492" spans="1:11" x14ac:dyDescent="0.25">
      <c r="A6492" s="65">
        <v>44378</v>
      </c>
      <c r="B6492" s="66" t="s">
        <v>145</v>
      </c>
      <c r="C6492" s="66" t="s">
        <v>137</v>
      </c>
      <c r="D6492" s="67">
        <v>112294.82</v>
      </c>
      <c r="E6492" s="66">
        <v>0.58430000000000004</v>
      </c>
      <c r="F6492" s="67">
        <v>65613.863326000006</v>
      </c>
      <c r="G6492" s="66" t="s">
        <v>84</v>
      </c>
      <c r="H6492" s="68">
        <v>3.1791996687122699E-15</v>
      </c>
      <c r="I6492" s="87">
        <v>2.0859957254895099E-10</v>
      </c>
      <c r="J6492" s="69" t="str">
        <f>_xlfn.XLOOKUP(SimpleBB[[#This Row],[customer_code]],'Input  - indicative charges'!$B$13:$B$69,'Input  - indicative charges'!$E$13:$E$69)</f>
        <v>Major Industrial</v>
      </c>
      <c r="K6492" s="70">
        <f t="shared" si="102"/>
        <v>1.9284061325314931E-10</v>
      </c>
    </row>
    <row r="6493" spans="1:11" x14ac:dyDescent="0.25">
      <c r="A6493" s="65">
        <v>44378</v>
      </c>
      <c r="B6493" s="66" t="s">
        <v>145</v>
      </c>
      <c r="C6493" s="66" t="s">
        <v>137</v>
      </c>
      <c r="D6493" s="67">
        <v>112294.82</v>
      </c>
      <c r="E6493" s="66">
        <v>0.58430000000000004</v>
      </c>
      <c r="F6493" s="67">
        <v>65613.863326000006</v>
      </c>
      <c r="G6493" s="66" t="s">
        <v>86</v>
      </c>
      <c r="H6493" s="68">
        <v>8.2903409572813994E-5</v>
      </c>
      <c r="I6493" s="87">
        <v>5.4396129849700197</v>
      </c>
      <c r="J6493" s="69" t="str">
        <f>_xlfn.XLOOKUP(SimpleBB[[#This Row],[customer_code]],'Input  - indicative charges'!$B$13:$B$69,'Input  - indicative charges'!$E$13:$E$69)</f>
        <v>North Island generation</v>
      </c>
      <c r="K6493" s="70">
        <f t="shared" si="102"/>
        <v>5.0286694793454298</v>
      </c>
    </row>
    <row r="6494" spans="1:11" x14ac:dyDescent="0.25">
      <c r="A6494" s="65">
        <v>44378</v>
      </c>
      <c r="B6494" s="66" t="s">
        <v>145</v>
      </c>
      <c r="C6494" s="66" t="s">
        <v>137</v>
      </c>
      <c r="D6494" s="67">
        <v>112294.82</v>
      </c>
      <c r="E6494" s="66">
        <v>0.58430000000000004</v>
      </c>
      <c r="F6494" s="67">
        <v>65613.863326000006</v>
      </c>
      <c r="G6494" s="66" t="s">
        <v>88</v>
      </c>
      <c r="H6494" s="68">
        <v>7.7871796058396796E-3</v>
      </c>
      <c r="I6494" s="87">
        <v>510.94693835257902</v>
      </c>
      <c r="J6494" s="69" t="str">
        <f>_xlfn.XLOOKUP(SimpleBB[[#This Row],[customer_code]],'Input  - indicative charges'!$B$13:$B$69,'Input  - indicative charges'!$E$13:$E$69)</f>
        <v>North Island generation</v>
      </c>
      <c r="K6494" s="70">
        <f t="shared" si="102"/>
        <v>472.34670583329489</v>
      </c>
    </row>
    <row r="6495" spans="1:11" x14ac:dyDescent="0.25">
      <c r="A6495" s="65">
        <v>44378</v>
      </c>
      <c r="B6495" s="66" t="s">
        <v>145</v>
      </c>
      <c r="C6495" s="66" t="s">
        <v>137</v>
      </c>
      <c r="D6495" s="67">
        <v>112294.82</v>
      </c>
      <c r="E6495" s="66">
        <v>0.58430000000000004</v>
      </c>
      <c r="F6495" s="67">
        <v>65613.863326000006</v>
      </c>
      <c r="G6495" s="66" t="s">
        <v>90</v>
      </c>
      <c r="H6495" s="68">
        <v>1.75738684309183E-10</v>
      </c>
      <c r="I6495" s="87">
        <v>1.15308940133538E-5</v>
      </c>
      <c r="J6495" s="69" t="str">
        <f>_xlfn.XLOOKUP(SimpleBB[[#This Row],[customer_code]],'Input  - indicative charges'!$B$13:$B$69,'Input  - indicative charges'!$E$13:$E$69)</f>
        <v>Upper South Island distributor</v>
      </c>
      <c r="K6495" s="70">
        <f t="shared" si="102"/>
        <v>1.0659775788228944E-5</v>
      </c>
    </row>
    <row r="6496" spans="1:11" x14ac:dyDescent="0.25">
      <c r="A6496" s="65">
        <v>44378</v>
      </c>
      <c r="B6496" s="66" t="s">
        <v>145</v>
      </c>
      <c r="C6496" s="66" t="s">
        <v>137</v>
      </c>
      <c r="D6496" s="67">
        <v>112294.82</v>
      </c>
      <c r="E6496" s="66">
        <v>0.58430000000000004</v>
      </c>
      <c r="F6496" s="67">
        <v>65613.863326000006</v>
      </c>
      <c r="G6496" s="66" t="s">
        <v>92</v>
      </c>
      <c r="H6496" s="68">
        <v>5.4353740205246997E-5</v>
      </c>
      <c r="I6496" s="87">
        <v>3.5663588810839899</v>
      </c>
      <c r="J6496" s="69" t="str">
        <f>_xlfn.XLOOKUP(SimpleBB[[#This Row],[customer_code]],'Input  - indicative charges'!$B$13:$B$69,'Input  - indicative charges'!$E$13:$E$69)</f>
        <v>North Island generation</v>
      </c>
      <c r="K6496" s="70">
        <f t="shared" si="102"/>
        <v>3.2969330919777597</v>
      </c>
    </row>
    <row r="6497" spans="1:11" x14ac:dyDescent="0.25">
      <c r="A6497" s="65">
        <v>44378</v>
      </c>
      <c r="B6497" s="66" t="s">
        <v>145</v>
      </c>
      <c r="C6497" s="66" t="s">
        <v>137</v>
      </c>
      <c r="D6497" s="67">
        <v>112294.82</v>
      </c>
      <c r="E6497" s="66">
        <v>0.58430000000000004</v>
      </c>
      <c r="F6497" s="67">
        <v>65613.863326000006</v>
      </c>
      <c r="G6497" s="66" t="s">
        <v>94</v>
      </c>
      <c r="H6497" s="68">
        <v>2.8787887761756199E-4</v>
      </c>
      <c r="I6497" s="87">
        <v>18.888845330441001</v>
      </c>
      <c r="J6497" s="69" t="str">
        <f>_xlfn.XLOOKUP(SimpleBB[[#This Row],[customer_code]],'Input  - indicative charges'!$B$13:$B$69,'Input  - indicative charges'!$E$13:$E$69)</f>
        <v>North Island generation</v>
      </c>
      <c r="K6497" s="70">
        <f t="shared" si="102"/>
        <v>17.461859929321538</v>
      </c>
    </row>
    <row r="6498" spans="1:11" x14ac:dyDescent="0.25">
      <c r="A6498" s="65">
        <v>44378</v>
      </c>
      <c r="B6498" s="66" t="s">
        <v>145</v>
      </c>
      <c r="C6498" s="66" t="s">
        <v>137</v>
      </c>
      <c r="D6498" s="67">
        <v>112294.82</v>
      </c>
      <c r="E6498" s="66">
        <v>0.58430000000000004</v>
      </c>
      <c r="F6498" s="67">
        <v>65613.863326000006</v>
      </c>
      <c r="G6498" s="66" t="s">
        <v>96</v>
      </c>
      <c r="H6498" s="68">
        <v>0.13750554027023601</v>
      </c>
      <c r="I6498" s="87">
        <v>9022.2697258590997</v>
      </c>
      <c r="J6498" s="69" t="str">
        <f>_xlfn.XLOOKUP(SimpleBB[[#This Row],[customer_code]],'Input  - indicative charges'!$B$13:$B$69,'Input  - indicative charges'!$E$13:$E$69)</f>
        <v>Upper North Island distributor</v>
      </c>
      <c r="K6498" s="70">
        <f t="shared" si="102"/>
        <v>8340.6691855119116</v>
      </c>
    </row>
    <row r="6499" spans="1:11" x14ac:dyDescent="0.25">
      <c r="A6499" s="65">
        <v>44378</v>
      </c>
      <c r="B6499" s="66" t="s">
        <v>145</v>
      </c>
      <c r="C6499" s="66" t="s">
        <v>137</v>
      </c>
      <c r="D6499" s="67">
        <v>112294.82</v>
      </c>
      <c r="E6499" s="66">
        <v>0.58430000000000004</v>
      </c>
      <c r="F6499" s="67">
        <v>65613.863326000006</v>
      </c>
      <c r="G6499" s="66" t="s">
        <v>98</v>
      </c>
      <c r="H6499" s="68">
        <v>5.8681256116152496E-6</v>
      </c>
      <c r="I6499" s="87">
        <v>0.38503039186032301</v>
      </c>
      <c r="J6499" s="69" t="str">
        <f>_xlfn.XLOOKUP(SimpleBB[[#This Row],[customer_code]],'Input  - indicative charges'!$B$13:$B$69,'Input  - indicative charges'!$E$13:$E$69)</f>
        <v>Major Industrial</v>
      </c>
      <c r="K6499" s="70">
        <f t="shared" si="102"/>
        <v>0.35594270870340028</v>
      </c>
    </row>
    <row r="6500" spans="1:11" x14ac:dyDescent="0.25">
      <c r="A6500" s="65">
        <v>44378</v>
      </c>
      <c r="B6500" s="66" t="s">
        <v>145</v>
      </c>
      <c r="C6500" s="66" t="s">
        <v>137</v>
      </c>
      <c r="D6500" s="67">
        <v>112294.82</v>
      </c>
      <c r="E6500" s="66">
        <v>0.58430000000000004</v>
      </c>
      <c r="F6500" s="67">
        <v>65613.863326000006</v>
      </c>
      <c r="G6500" s="66" t="s">
        <v>100</v>
      </c>
      <c r="H6500" s="68">
        <v>2.9671392817486698E-4</v>
      </c>
      <c r="I6500" s="87">
        <v>19.468547130186298</v>
      </c>
      <c r="J6500" s="69" t="str">
        <f>_xlfn.XLOOKUP(SimpleBB[[#This Row],[customer_code]],'Input  - indicative charges'!$B$13:$B$69,'Input  - indicative charges'!$E$13:$E$69)</f>
        <v>North Island generation</v>
      </c>
      <c r="K6500" s="70">
        <f t="shared" si="102"/>
        <v>17.997767310150923</v>
      </c>
    </row>
    <row r="6501" spans="1:11" x14ac:dyDescent="0.25">
      <c r="A6501" s="65">
        <v>44378</v>
      </c>
      <c r="B6501" s="66" t="s">
        <v>145</v>
      </c>
      <c r="C6501" s="66" t="s">
        <v>137</v>
      </c>
      <c r="D6501" s="67">
        <v>112294.82</v>
      </c>
      <c r="E6501" s="66">
        <v>0.58430000000000004</v>
      </c>
      <c r="F6501" s="67">
        <v>65613.863326000006</v>
      </c>
      <c r="G6501" s="66" t="s">
        <v>102</v>
      </c>
      <c r="H6501" s="68">
        <v>1.87780037615721E-3</v>
      </c>
      <c r="I6501" s="87">
        <v>123.20973723469</v>
      </c>
      <c r="J6501" s="69" t="str">
        <f>_xlfn.XLOOKUP(SimpleBB[[#This Row],[customer_code]],'Input  - indicative charges'!$B$13:$B$69,'Input  - indicative charges'!$E$13:$E$69)</f>
        <v>Lower North Island distributor</v>
      </c>
      <c r="K6501" s="70">
        <f t="shared" si="102"/>
        <v>113.90167773005098</v>
      </c>
    </row>
    <row r="6502" spans="1:11" x14ac:dyDescent="0.25">
      <c r="A6502" s="65">
        <v>44378</v>
      </c>
      <c r="B6502" s="66" t="s">
        <v>145</v>
      </c>
      <c r="C6502" s="66" t="s">
        <v>137</v>
      </c>
      <c r="D6502" s="67">
        <v>112294.82</v>
      </c>
      <c r="E6502" s="66">
        <v>0.58430000000000004</v>
      </c>
      <c r="F6502" s="67">
        <v>65613.863326000006</v>
      </c>
      <c r="G6502" s="66" t="s">
        <v>104</v>
      </c>
      <c r="H6502" s="68">
        <v>3.9320540685921198E-3</v>
      </c>
      <c r="I6502" s="87">
        <v>257.99725824704501</v>
      </c>
      <c r="J6502" s="69" t="str">
        <f>_xlfn.XLOOKUP(SimpleBB[[#This Row],[customer_code]],'Input  - indicative charges'!$B$13:$B$69,'Input  - indicative charges'!$E$13:$E$69)</f>
        <v>Lower North Island distributor</v>
      </c>
      <c r="K6502" s="70">
        <f t="shared" si="102"/>
        <v>238.50647865693091</v>
      </c>
    </row>
    <row r="6503" spans="1:11" x14ac:dyDescent="0.25">
      <c r="A6503" s="65">
        <v>44378</v>
      </c>
      <c r="B6503" s="66" t="s">
        <v>145</v>
      </c>
      <c r="C6503" s="66" t="s">
        <v>137</v>
      </c>
      <c r="D6503" s="67">
        <v>112294.82</v>
      </c>
      <c r="E6503" s="66">
        <v>0.58430000000000004</v>
      </c>
      <c r="F6503" s="67">
        <v>65613.863326000006</v>
      </c>
      <c r="G6503" s="66" t="s">
        <v>106</v>
      </c>
      <c r="H6503" s="68">
        <v>2.2547685311451798E-3</v>
      </c>
      <c r="I6503" s="87">
        <v>147.944074234326</v>
      </c>
      <c r="J6503" s="69" t="str">
        <f>_xlfn.XLOOKUP(SimpleBB[[#This Row],[customer_code]],'Input  - indicative charges'!$B$13:$B$69,'Input  - indicative charges'!$E$13:$E$69)</f>
        <v>Upper North Island distributor</v>
      </c>
      <c r="K6503" s="70">
        <f t="shared" si="102"/>
        <v>136.76742312509759</v>
      </c>
    </row>
    <row r="6504" spans="1:11" x14ac:dyDescent="0.25">
      <c r="A6504" s="65">
        <v>44378</v>
      </c>
      <c r="B6504" s="66" t="s">
        <v>145</v>
      </c>
      <c r="C6504" s="66" t="s">
        <v>137</v>
      </c>
      <c r="D6504" s="67">
        <v>112294.82</v>
      </c>
      <c r="E6504" s="66">
        <v>0.58430000000000004</v>
      </c>
      <c r="F6504" s="67">
        <v>65613.863326000006</v>
      </c>
      <c r="G6504" s="66" t="s">
        <v>108</v>
      </c>
      <c r="H6504" s="68">
        <v>8.6942822445537193E-6</v>
      </c>
      <c r="I6504" s="87">
        <v>0.570465446911816</v>
      </c>
      <c r="J6504" s="69" t="str">
        <f>_xlfn.XLOOKUP(SimpleBB[[#This Row],[customer_code]],'Input  - indicative charges'!$B$13:$B$69,'Input  - indicative charges'!$E$13:$E$69)</f>
        <v>Lower North Island distributor</v>
      </c>
      <c r="K6504" s="70">
        <f t="shared" si="102"/>
        <v>0.52736880175721002</v>
      </c>
    </row>
    <row r="6505" spans="1:11" x14ac:dyDescent="0.25">
      <c r="A6505" s="65">
        <v>44378</v>
      </c>
      <c r="B6505" s="66" t="s">
        <v>145</v>
      </c>
      <c r="C6505" s="66" t="s">
        <v>137</v>
      </c>
      <c r="D6505" s="67">
        <v>112294.82</v>
      </c>
      <c r="E6505" s="66">
        <v>0.58430000000000004</v>
      </c>
      <c r="F6505" s="67">
        <v>65613.863326000006</v>
      </c>
      <c r="G6505" s="66" t="s">
        <v>110</v>
      </c>
      <c r="H6505" s="68">
        <v>8.9443188776619297E-11</v>
      </c>
      <c r="I6505" s="87">
        <v>5.8687131638307198E-6</v>
      </c>
      <c r="J6505" s="69" t="str">
        <f>_xlfn.XLOOKUP(SimpleBB[[#This Row],[customer_code]],'Input  - indicative charges'!$B$13:$B$69,'Input  - indicative charges'!$E$13:$E$69)</f>
        <v>Lower South Island distributor</v>
      </c>
      <c r="K6505" s="70">
        <f t="shared" si="102"/>
        <v>5.4253526586415688E-6</v>
      </c>
    </row>
    <row r="6506" spans="1:11" x14ac:dyDescent="0.25">
      <c r="A6506" s="65">
        <v>44378</v>
      </c>
      <c r="B6506" s="66" t="s">
        <v>145</v>
      </c>
      <c r="C6506" s="66" t="s">
        <v>137</v>
      </c>
      <c r="D6506" s="67">
        <v>112294.82</v>
      </c>
      <c r="E6506" s="66">
        <v>0.58430000000000004</v>
      </c>
      <c r="F6506" s="67">
        <v>65613.863326000006</v>
      </c>
      <c r="G6506" s="66" t="s">
        <v>112</v>
      </c>
      <c r="H6506" s="68">
        <v>6.4328875004762602E-3</v>
      </c>
      <c r="I6506" s="87">
        <v>422.08660124778299</v>
      </c>
      <c r="J6506" s="69" t="str">
        <f>_xlfn.XLOOKUP(SimpleBB[[#This Row],[customer_code]],'Input  - indicative charges'!$B$13:$B$69,'Input  - indicative charges'!$E$13:$E$69)</f>
        <v>North Island generation</v>
      </c>
      <c r="K6506" s="70">
        <f t="shared" si="102"/>
        <v>390.1994526448961</v>
      </c>
    </row>
    <row r="6507" spans="1:11" x14ac:dyDescent="0.25">
      <c r="A6507" s="65">
        <v>44378</v>
      </c>
      <c r="B6507" s="66" t="s">
        <v>145</v>
      </c>
      <c r="C6507" s="66" t="s">
        <v>137</v>
      </c>
      <c r="D6507" s="67">
        <v>112294.82</v>
      </c>
      <c r="E6507" s="66">
        <v>0.58430000000000004</v>
      </c>
      <c r="F6507" s="67">
        <v>65613.863326000006</v>
      </c>
      <c r="G6507" s="66" t="s">
        <v>114</v>
      </c>
      <c r="H6507" s="68">
        <v>1.54909907541037E-3</v>
      </c>
      <c r="I6507" s="87">
        <v>101.642375012409</v>
      </c>
      <c r="J6507" s="69" t="str">
        <f>_xlfn.XLOOKUP(SimpleBB[[#This Row],[customer_code]],'Input  - indicative charges'!$B$13:$B$69,'Input  - indicative charges'!$E$13:$E$69)</f>
        <v>Lower North Island distributor</v>
      </c>
      <c r="K6507" s="70">
        <f t="shared" si="102"/>
        <v>93.963653378531816</v>
      </c>
    </row>
    <row r="6508" spans="1:11" x14ac:dyDescent="0.25">
      <c r="A6508" s="65">
        <v>44378</v>
      </c>
      <c r="B6508" s="66" t="s">
        <v>145</v>
      </c>
      <c r="C6508" s="66" t="s">
        <v>137</v>
      </c>
      <c r="D6508" s="67">
        <v>112294.82</v>
      </c>
      <c r="E6508" s="66">
        <v>0.58430000000000004</v>
      </c>
      <c r="F6508" s="67">
        <v>65613.863326000006</v>
      </c>
      <c r="G6508" s="66" t="s">
        <v>116</v>
      </c>
      <c r="H6508" s="68">
        <v>1.8607055080484801E-10</v>
      </c>
      <c r="I6508" s="87">
        <v>1.22088076895028E-5</v>
      </c>
      <c r="J6508" s="69" t="str">
        <f>_xlfn.XLOOKUP(SimpleBB[[#This Row],[customer_code]],'Input  - indicative charges'!$B$13:$B$69,'Input  - indicative charges'!$E$13:$E$69)</f>
        <v>Major Industrial</v>
      </c>
      <c r="K6508" s="70">
        <f t="shared" si="102"/>
        <v>1.1286475485854606E-5</v>
      </c>
    </row>
    <row r="6509" spans="1:11" x14ac:dyDescent="0.25">
      <c r="A6509" s="65">
        <v>44378</v>
      </c>
      <c r="B6509" s="66" t="s">
        <v>145</v>
      </c>
      <c r="C6509" s="66" t="s">
        <v>137</v>
      </c>
      <c r="D6509" s="67">
        <v>112294.82</v>
      </c>
      <c r="E6509" s="66">
        <v>0.58430000000000004</v>
      </c>
      <c r="F6509" s="67">
        <v>65613.863326000006</v>
      </c>
      <c r="G6509" s="66" t="s">
        <v>118</v>
      </c>
      <c r="H6509" s="68">
        <v>3.4203982701584197E-11</v>
      </c>
      <c r="I6509" s="87">
        <v>2.24425544618661E-6</v>
      </c>
      <c r="J6509" s="69" t="str">
        <f>_xlfn.XLOOKUP(SimpleBB[[#This Row],[customer_code]],'Input  - indicative charges'!$B$13:$B$69,'Input  - indicative charges'!$E$13:$E$69)</f>
        <v>Upper South Island distributor</v>
      </c>
      <c r="K6509" s="70">
        <f t="shared" si="102"/>
        <v>2.0747098915448978E-6</v>
      </c>
    </row>
    <row r="6510" spans="1:11" x14ac:dyDescent="0.25">
      <c r="A6510" s="65">
        <v>44378</v>
      </c>
      <c r="B6510" s="66" t="s">
        <v>145</v>
      </c>
      <c r="C6510" s="66" t="s">
        <v>137</v>
      </c>
      <c r="D6510" s="67">
        <v>112294.82</v>
      </c>
      <c r="E6510" s="66">
        <v>0.58430000000000004</v>
      </c>
      <c r="F6510" s="67">
        <v>65613.863326000006</v>
      </c>
      <c r="G6510" s="66" t="s">
        <v>120</v>
      </c>
      <c r="H6510" s="68">
        <v>6.4994182854853102E-6</v>
      </c>
      <c r="I6510" s="87">
        <v>0.42645194308233902</v>
      </c>
      <c r="J6510" s="69" t="str">
        <f>_xlfn.XLOOKUP(SimpleBB[[#This Row],[customer_code]],'Input  - indicative charges'!$B$13:$B$69,'Input  - indicative charges'!$E$13:$E$69)</f>
        <v>Lower North Island distributor</v>
      </c>
      <c r="K6510" s="70">
        <f t="shared" si="102"/>
        <v>0.39423500835648734</v>
      </c>
    </row>
    <row r="6511" spans="1:11" x14ac:dyDescent="0.25">
      <c r="A6511" s="65">
        <v>44378</v>
      </c>
      <c r="B6511" s="66" t="s">
        <v>145</v>
      </c>
      <c r="C6511" s="66" t="s">
        <v>137</v>
      </c>
      <c r="D6511" s="67">
        <v>112294.82</v>
      </c>
      <c r="E6511" s="66">
        <v>0.58430000000000004</v>
      </c>
      <c r="F6511" s="67">
        <v>65613.863326000006</v>
      </c>
      <c r="G6511" s="66" t="s">
        <v>241</v>
      </c>
      <c r="H6511" s="68">
        <v>7.2167880926790205E-4</v>
      </c>
      <c r="I6511" s="87">
        <v>47.3521347565745</v>
      </c>
      <c r="J6511" s="69" t="str">
        <f>_xlfn.XLOOKUP(SimpleBB[[#This Row],[customer_code]],'Input  - indicative charges'!$B$13:$B$69,'Input  - indicative charges'!$E$13:$E$69)</f>
        <v>North Island generation</v>
      </c>
      <c r="K6511" s="70">
        <f t="shared" si="102"/>
        <v>43.774848594959465</v>
      </c>
    </row>
    <row r="6512" spans="1:11" x14ac:dyDescent="0.25">
      <c r="A6512" s="65">
        <v>44440</v>
      </c>
      <c r="B6512" s="66" t="s">
        <v>145</v>
      </c>
      <c r="C6512" s="66" t="s">
        <v>137</v>
      </c>
      <c r="D6512" s="67">
        <v>52891.159999999902</v>
      </c>
      <c r="E6512" s="66">
        <v>0.8962</v>
      </c>
      <c r="F6512" s="67">
        <v>47401.057591999997</v>
      </c>
      <c r="G6512" s="66" t="s">
        <v>8</v>
      </c>
      <c r="H6512" s="68">
        <v>2.5815578388085798E-10</v>
      </c>
      <c r="I6512" s="87">
        <v>1.22368571794444E-5</v>
      </c>
      <c r="J6512" s="69" t="str">
        <f>_xlfn.XLOOKUP(SimpleBB[[#This Row],[customer_code]],'Input  - indicative charges'!$B$13:$B$69,'Input  - indicative charges'!$E$13:$E$69)</f>
        <v>Lower South Island distributor</v>
      </c>
      <c r="K6512" s="70">
        <f t="shared" si="102"/>
        <v>1.1312405936121981E-5</v>
      </c>
    </row>
    <row r="6513" spans="1:11" x14ac:dyDescent="0.25">
      <c r="A6513" s="65">
        <v>44440</v>
      </c>
      <c r="B6513" s="66" t="s">
        <v>145</v>
      </c>
      <c r="C6513" s="66" t="s">
        <v>137</v>
      </c>
      <c r="D6513" s="67">
        <v>52891.159999999902</v>
      </c>
      <c r="E6513" s="66">
        <v>0.8962</v>
      </c>
      <c r="F6513" s="67">
        <v>47401.057591999997</v>
      </c>
      <c r="G6513" s="66" t="s">
        <v>10</v>
      </c>
      <c r="H6513" s="68">
        <v>1.24666830197509E-11</v>
      </c>
      <c r="I6513" s="87">
        <v>5.9093395980042101E-7</v>
      </c>
      <c r="J6513" s="69" t="str">
        <f>_xlfn.XLOOKUP(SimpleBB[[#This Row],[customer_code]],'Input  - indicative charges'!$B$13:$B$69,'Input  - indicative charges'!$E$13:$E$69)</f>
        <v>Upper South Island distributor</v>
      </c>
      <c r="K6513" s="70">
        <f t="shared" si="102"/>
        <v>5.4629099095245551E-7</v>
      </c>
    </row>
    <row r="6514" spans="1:11" x14ac:dyDescent="0.25">
      <c r="A6514" s="65">
        <v>44440</v>
      </c>
      <c r="B6514" s="66" t="s">
        <v>145</v>
      </c>
      <c r="C6514" s="66" t="s">
        <v>137</v>
      </c>
      <c r="D6514" s="67">
        <v>52891.159999999902</v>
      </c>
      <c r="E6514" s="66">
        <v>0.8962</v>
      </c>
      <c r="F6514" s="67">
        <v>47401.057591999997</v>
      </c>
      <c r="G6514" s="66" t="s">
        <v>12</v>
      </c>
      <c r="H6514" s="68">
        <v>3.2139912695967202E-8</v>
      </c>
      <c r="I6514" s="87">
        <v>1.52346585270339E-3</v>
      </c>
      <c r="J6514" s="69" t="str">
        <f>_xlfn.XLOOKUP(SimpleBB[[#This Row],[customer_code]],'Input  - indicative charges'!$B$13:$B$69,'Input  - indicative charges'!$E$13:$E$69)</f>
        <v>Lower North Island distributor</v>
      </c>
      <c r="K6514" s="70">
        <f t="shared" si="102"/>
        <v>1.4083734003654895E-3</v>
      </c>
    </row>
    <row r="6515" spans="1:11" x14ac:dyDescent="0.25">
      <c r="A6515" s="65">
        <v>44440</v>
      </c>
      <c r="B6515" s="66" t="s">
        <v>145</v>
      </c>
      <c r="C6515" s="66" t="s">
        <v>137</v>
      </c>
      <c r="D6515" s="67">
        <v>52891.159999999902</v>
      </c>
      <c r="E6515" s="66">
        <v>0.8962</v>
      </c>
      <c r="F6515" s="67">
        <v>47401.057591999997</v>
      </c>
      <c r="G6515" s="66" t="s">
        <v>14</v>
      </c>
      <c r="H6515" s="68">
        <v>8.9137193743163305E-6</v>
      </c>
      <c r="I6515" s="87">
        <v>0.422519725420894</v>
      </c>
      <c r="J6515" s="69" t="str">
        <f>_xlfn.XLOOKUP(SimpleBB[[#This Row],[customer_code]],'Input  - indicative charges'!$B$13:$B$69,'Input  - indicative charges'!$E$13:$E$69)</f>
        <v>Upper North Island distributor</v>
      </c>
      <c r="K6515" s="70">
        <f t="shared" si="102"/>
        <v>0.39059985581992124</v>
      </c>
    </row>
    <row r="6516" spans="1:11" x14ac:dyDescent="0.25">
      <c r="A6516" s="65">
        <v>44440</v>
      </c>
      <c r="B6516" s="66" t="s">
        <v>145</v>
      </c>
      <c r="C6516" s="66" t="s">
        <v>137</v>
      </c>
      <c r="D6516" s="67">
        <v>52891.159999999902</v>
      </c>
      <c r="E6516" s="66">
        <v>0.8962</v>
      </c>
      <c r="F6516" s="67">
        <v>47401.057591999997</v>
      </c>
      <c r="G6516" s="66" t="s">
        <v>16</v>
      </c>
      <c r="H6516" s="68">
        <v>8.5845820852318802E-2</v>
      </c>
      <c r="I6516" s="87">
        <v>4069.1826982532798</v>
      </c>
      <c r="J6516" s="69" t="str">
        <f>_xlfn.XLOOKUP(SimpleBB[[#This Row],[customer_code]],'Input  - indicative charges'!$B$13:$B$69,'Input  - indicative charges'!$E$13:$E$69)</f>
        <v>South Island generation</v>
      </c>
      <c r="K6516" s="70">
        <f t="shared" si="102"/>
        <v>3761.7703496785684</v>
      </c>
    </row>
    <row r="6517" spans="1:11" x14ac:dyDescent="0.25">
      <c r="A6517" s="65">
        <v>44440</v>
      </c>
      <c r="B6517" s="66" t="s">
        <v>145</v>
      </c>
      <c r="C6517" s="66" t="s">
        <v>137</v>
      </c>
      <c r="D6517" s="67">
        <v>52891.159999999902</v>
      </c>
      <c r="E6517" s="66">
        <v>0.8962</v>
      </c>
      <c r="F6517" s="67">
        <v>47401.057591999997</v>
      </c>
      <c r="G6517" s="66" t="s">
        <v>19</v>
      </c>
      <c r="H6517" s="68">
        <v>8.4164231334582501E-5</v>
      </c>
      <c r="I6517" s="87">
        <v>3.98947357667695</v>
      </c>
      <c r="J6517" s="69" t="str">
        <f>_xlfn.XLOOKUP(SimpleBB[[#This Row],[customer_code]],'Input  - indicative charges'!$B$13:$B$69,'Input  - indicative charges'!$E$13:$E$69)</f>
        <v>Lower South Island distributor</v>
      </c>
      <c r="K6517" s="70">
        <f t="shared" si="102"/>
        <v>3.6880829700793498</v>
      </c>
    </row>
    <row r="6518" spans="1:11" x14ac:dyDescent="0.25">
      <c r="A6518" s="65">
        <v>44440</v>
      </c>
      <c r="B6518" s="66" t="s">
        <v>145</v>
      </c>
      <c r="C6518" s="66" t="s">
        <v>137</v>
      </c>
      <c r="D6518" s="67">
        <v>52891.159999999902</v>
      </c>
      <c r="E6518" s="66">
        <v>0.8962</v>
      </c>
      <c r="F6518" s="67">
        <v>47401.057591999997</v>
      </c>
      <c r="G6518" s="66" t="s">
        <v>21</v>
      </c>
      <c r="H6518" s="68">
        <v>1.36091707066223E-10</v>
      </c>
      <c r="I6518" s="87">
        <v>6.45089084443967E-6</v>
      </c>
      <c r="J6518" s="69" t="str">
        <f>_xlfn.XLOOKUP(SimpleBB[[#This Row],[customer_code]],'Input  - indicative charges'!$B$13:$B$69,'Input  - indicative charges'!$E$13:$E$69)</f>
        <v>Upper South Island distributor</v>
      </c>
      <c r="K6518" s="70">
        <f t="shared" si="102"/>
        <v>5.9635488762995934E-6</v>
      </c>
    </row>
    <row r="6519" spans="1:11" x14ac:dyDescent="0.25">
      <c r="A6519" s="65">
        <v>44440</v>
      </c>
      <c r="B6519" s="66" t="s">
        <v>145</v>
      </c>
      <c r="C6519" s="66" t="s">
        <v>137</v>
      </c>
      <c r="D6519" s="67">
        <v>52891.159999999902</v>
      </c>
      <c r="E6519" s="66">
        <v>0.8962</v>
      </c>
      <c r="F6519" s="67">
        <v>47401.057591999997</v>
      </c>
      <c r="G6519" s="66" t="s">
        <v>23</v>
      </c>
      <c r="H6519" s="68">
        <v>2.2950282776792599E-10</v>
      </c>
      <c r="I6519" s="87">
        <v>1.08786767565543E-5</v>
      </c>
      <c r="J6519" s="69" t="str">
        <f>_xlfn.XLOOKUP(SimpleBB[[#This Row],[customer_code]],'Input  - indicative charges'!$B$13:$B$69,'Input  - indicative charges'!$E$13:$E$69)</f>
        <v>Lower North Island distributor</v>
      </c>
      <c r="K6519" s="70">
        <f t="shared" si="102"/>
        <v>1.0056831236432283E-5</v>
      </c>
    </row>
    <row r="6520" spans="1:11" x14ac:dyDescent="0.25">
      <c r="A6520" s="65">
        <v>44440</v>
      </c>
      <c r="B6520" s="66" t="s">
        <v>145</v>
      </c>
      <c r="C6520" s="66" t="s">
        <v>137</v>
      </c>
      <c r="D6520" s="67">
        <v>52891.159999999902</v>
      </c>
      <c r="E6520" s="66">
        <v>0.8962</v>
      </c>
      <c r="F6520" s="67">
        <v>47401.057591999997</v>
      </c>
      <c r="G6520" s="66" t="s">
        <v>25</v>
      </c>
      <c r="H6520" s="68">
        <v>0.107808411589794</v>
      </c>
      <c r="I6520" s="87">
        <v>5110.2327266698703</v>
      </c>
      <c r="J6520" s="69" t="str">
        <f>_xlfn.XLOOKUP(SimpleBB[[#This Row],[customer_code]],'Input  - indicative charges'!$B$13:$B$69,'Input  - indicative charges'!$E$13:$E$69)</f>
        <v>North Island generation</v>
      </c>
      <c r="K6520" s="70">
        <f t="shared" si="102"/>
        <v>4724.1727336046106</v>
      </c>
    </row>
    <row r="6521" spans="1:11" x14ac:dyDescent="0.25">
      <c r="A6521" s="65">
        <v>44440</v>
      </c>
      <c r="B6521" s="66" t="s">
        <v>145</v>
      </c>
      <c r="C6521" s="66" t="s">
        <v>137</v>
      </c>
      <c r="D6521" s="67">
        <v>52891.159999999902</v>
      </c>
      <c r="E6521" s="66">
        <v>0.8962</v>
      </c>
      <c r="F6521" s="67">
        <v>47401.057591999997</v>
      </c>
      <c r="G6521" s="66" t="s">
        <v>27</v>
      </c>
      <c r="H6521" s="68">
        <v>1.11210102778939E-5</v>
      </c>
      <c r="I6521" s="87">
        <v>0.52714764866367603</v>
      </c>
      <c r="J6521" s="69" t="str">
        <f>_xlfn.XLOOKUP(SimpleBB[[#This Row],[customer_code]],'Input  - indicative charges'!$B$13:$B$69,'Input  - indicative charges'!$E$13:$E$69)</f>
        <v>Lower North Island distributor</v>
      </c>
      <c r="K6521" s="70">
        <f t="shared" si="102"/>
        <v>0.48732350982840106</v>
      </c>
    </row>
    <row r="6522" spans="1:11" x14ac:dyDescent="0.25">
      <c r="A6522" s="65">
        <v>44440</v>
      </c>
      <c r="B6522" s="66" t="s">
        <v>145</v>
      </c>
      <c r="C6522" s="66" t="s">
        <v>137</v>
      </c>
      <c r="D6522" s="67">
        <v>52891.159999999902</v>
      </c>
      <c r="E6522" s="66">
        <v>0.8962</v>
      </c>
      <c r="F6522" s="67">
        <v>47401.057591999997</v>
      </c>
      <c r="G6522" s="66" t="s">
        <v>29</v>
      </c>
      <c r="H6522" s="68">
        <v>3.9123333068945503E-5</v>
      </c>
      <c r="I6522" s="87">
        <v>1.85448736399208</v>
      </c>
      <c r="J6522" s="69" t="str">
        <f>_xlfn.XLOOKUP(SimpleBB[[#This Row],[customer_code]],'Input  - indicative charges'!$B$13:$B$69,'Input  - indicative charges'!$E$13:$E$69)</f>
        <v>Lower North Island distributor</v>
      </c>
      <c r="K6522" s="70">
        <f t="shared" si="102"/>
        <v>1.7143874082413475</v>
      </c>
    </row>
    <row r="6523" spans="1:11" x14ac:dyDescent="0.25">
      <c r="A6523" s="65">
        <v>44440</v>
      </c>
      <c r="B6523" s="66" t="s">
        <v>145</v>
      </c>
      <c r="C6523" s="66" t="s">
        <v>137</v>
      </c>
      <c r="D6523" s="67">
        <v>52891.159999999902</v>
      </c>
      <c r="E6523" s="66">
        <v>0.8962</v>
      </c>
      <c r="F6523" s="67">
        <v>47401.057591999997</v>
      </c>
      <c r="G6523" s="66" t="s">
        <v>31</v>
      </c>
      <c r="H6523" s="68">
        <v>6.87652812962276E-5</v>
      </c>
      <c r="I6523" s="87">
        <v>3.2595470590525601</v>
      </c>
      <c r="J6523" s="69" t="str">
        <f>_xlfn.XLOOKUP(SimpleBB[[#This Row],[customer_code]],'Input  - indicative charges'!$B$13:$B$69,'Input  - indicative charges'!$E$13:$E$69)</f>
        <v>Major Industrial</v>
      </c>
      <c r="K6523" s="70">
        <f t="shared" si="102"/>
        <v>3.013299817034337</v>
      </c>
    </row>
    <row r="6524" spans="1:11" x14ac:dyDescent="0.25">
      <c r="A6524" s="65">
        <v>44440</v>
      </c>
      <c r="B6524" s="66" t="s">
        <v>145</v>
      </c>
      <c r="C6524" s="66" t="s">
        <v>137</v>
      </c>
      <c r="D6524" s="67">
        <v>52891.159999999902</v>
      </c>
      <c r="E6524" s="66">
        <v>0.8962</v>
      </c>
      <c r="F6524" s="67">
        <v>47401.057591999997</v>
      </c>
      <c r="G6524" s="66" t="s">
        <v>34</v>
      </c>
      <c r="H6524" s="68">
        <v>1.7204565543363798E-8</v>
      </c>
      <c r="I6524" s="87">
        <v>8.1551460216632802E-4</v>
      </c>
      <c r="J6524" s="69" t="str">
        <f>_xlfn.XLOOKUP(SimpleBB[[#This Row],[customer_code]],'Input  - indicative charges'!$B$13:$B$69,'Input  - indicative charges'!$E$13:$E$69)</f>
        <v>Major Industrial</v>
      </c>
      <c r="K6524" s="70">
        <f t="shared" si="102"/>
        <v>7.5390536076840888E-4</v>
      </c>
    </row>
    <row r="6525" spans="1:11" x14ac:dyDescent="0.25">
      <c r="A6525" s="65">
        <v>44440</v>
      </c>
      <c r="B6525" s="66" t="s">
        <v>145</v>
      </c>
      <c r="C6525" s="66" t="s">
        <v>137</v>
      </c>
      <c r="D6525" s="67">
        <v>52891.159999999902</v>
      </c>
      <c r="E6525" s="66">
        <v>0.8962</v>
      </c>
      <c r="F6525" s="67">
        <v>47401.057591999997</v>
      </c>
      <c r="G6525" s="66" t="s">
        <v>36</v>
      </c>
      <c r="H6525" s="68">
        <v>1.22887674066937E-10</v>
      </c>
      <c r="I6525" s="87">
        <v>5.8250057157938196E-6</v>
      </c>
      <c r="J6525" s="69" t="str">
        <f>_xlfn.XLOOKUP(SimpleBB[[#This Row],[customer_code]],'Input  - indicative charges'!$B$13:$B$69,'Input  - indicative charges'!$E$13:$E$69)</f>
        <v>Upper South Island distributor</v>
      </c>
      <c r="K6525" s="70">
        <f t="shared" si="102"/>
        <v>5.3849471535862401E-6</v>
      </c>
    </row>
    <row r="6526" spans="1:11" x14ac:dyDescent="0.25">
      <c r="A6526" s="65">
        <v>44440</v>
      </c>
      <c r="B6526" s="66" t="s">
        <v>145</v>
      </c>
      <c r="C6526" s="66" t="s">
        <v>137</v>
      </c>
      <c r="D6526" s="67">
        <v>52891.159999999902</v>
      </c>
      <c r="E6526" s="66">
        <v>0.8962</v>
      </c>
      <c r="F6526" s="67">
        <v>47401.057591999997</v>
      </c>
      <c r="G6526" s="66" t="s">
        <v>38</v>
      </c>
      <c r="H6526" s="68">
        <v>1.0263583467489599E-4</v>
      </c>
      <c r="I6526" s="87">
        <v>4.8650471104277502</v>
      </c>
      <c r="J6526" s="69" t="str">
        <f>_xlfn.XLOOKUP(SimpleBB[[#This Row],[customer_code]],'Input  - indicative charges'!$B$13:$B$69,'Input  - indicative charges'!$E$13:$E$69)</f>
        <v>North Island generation</v>
      </c>
      <c r="K6526" s="70">
        <f t="shared" si="102"/>
        <v>4.497510022750367</v>
      </c>
    </row>
    <row r="6527" spans="1:11" x14ac:dyDescent="0.25">
      <c r="A6527" s="65">
        <v>44440</v>
      </c>
      <c r="B6527" s="66" t="s">
        <v>145</v>
      </c>
      <c r="C6527" s="66" t="s">
        <v>137</v>
      </c>
      <c r="D6527" s="67">
        <v>52891.159999999902</v>
      </c>
      <c r="E6527" s="66">
        <v>0.8962</v>
      </c>
      <c r="F6527" s="67">
        <v>47401.057591999997</v>
      </c>
      <c r="G6527" s="66" t="s">
        <v>40</v>
      </c>
      <c r="H6527" s="68">
        <v>7.0256847193386699E-7</v>
      </c>
      <c r="I6527" s="87">
        <v>3.3302488600460603E-2</v>
      </c>
      <c r="J6527" s="69" t="str">
        <f>_xlfn.XLOOKUP(SimpleBB[[#This Row],[customer_code]],'Input  - indicative charges'!$B$13:$B$69,'Input  - indicative charges'!$E$13:$E$69)</f>
        <v>North Island generation</v>
      </c>
      <c r="K6527" s="70">
        <f t="shared" si="102"/>
        <v>3.078660347236235E-2</v>
      </c>
    </row>
    <row r="6528" spans="1:11" x14ac:dyDescent="0.25">
      <c r="A6528" s="65">
        <v>44440</v>
      </c>
      <c r="B6528" s="66" t="s">
        <v>145</v>
      </c>
      <c r="C6528" s="66" t="s">
        <v>137</v>
      </c>
      <c r="D6528" s="67">
        <v>52891.159999999902</v>
      </c>
      <c r="E6528" s="66">
        <v>0.8962</v>
      </c>
      <c r="F6528" s="67">
        <v>47401.057591999997</v>
      </c>
      <c r="G6528" s="66" t="s">
        <v>42</v>
      </c>
      <c r="H6528" s="68">
        <v>4.0273130016324599E-2</v>
      </c>
      <c r="I6528" s="87">
        <v>1908.9889553139001</v>
      </c>
      <c r="J6528" s="69" t="str">
        <f>_xlfn.XLOOKUP(SimpleBB[[#This Row],[customer_code]],'Input  - indicative charges'!$B$13:$B$69,'Input  - indicative charges'!$E$13:$E$69)</f>
        <v>South Island generation</v>
      </c>
      <c r="K6528" s="70">
        <f t="shared" si="102"/>
        <v>1764.7715972660203</v>
      </c>
    </row>
    <row r="6529" spans="1:11" x14ac:dyDescent="0.25">
      <c r="A6529" s="65">
        <v>44440</v>
      </c>
      <c r="B6529" s="66" t="s">
        <v>145</v>
      </c>
      <c r="C6529" s="66" t="s">
        <v>137</v>
      </c>
      <c r="D6529" s="67">
        <v>52891.159999999902</v>
      </c>
      <c r="E6529" s="66">
        <v>0.8962</v>
      </c>
      <c r="F6529" s="67">
        <v>47401.057591999997</v>
      </c>
      <c r="G6529" s="66" t="s">
        <v>44</v>
      </c>
      <c r="H6529" s="68">
        <v>1.3299715568976701E-8</v>
      </c>
      <c r="I6529" s="87">
        <v>6.3042058364228698E-4</v>
      </c>
      <c r="J6529" s="69" t="str">
        <f>_xlfn.XLOOKUP(SimpleBB[[#This Row],[customer_code]],'Input  - indicative charges'!$B$13:$B$69,'Input  - indicative charges'!$E$13:$E$69)</f>
        <v>Major Industrial</v>
      </c>
      <c r="K6529" s="70">
        <f t="shared" si="102"/>
        <v>5.8279454013961877E-4</v>
      </c>
    </row>
    <row r="6530" spans="1:11" x14ac:dyDescent="0.25">
      <c r="A6530" s="65">
        <v>44440</v>
      </c>
      <c r="B6530" s="66" t="s">
        <v>145</v>
      </c>
      <c r="C6530" s="66" t="s">
        <v>137</v>
      </c>
      <c r="D6530" s="67">
        <v>52891.159999999902</v>
      </c>
      <c r="E6530" s="66">
        <v>0.8962</v>
      </c>
      <c r="F6530" s="67">
        <v>47401.057591999997</v>
      </c>
      <c r="G6530" s="66" t="s">
        <v>46</v>
      </c>
      <c r="H6530" s="68">
        <v>1.62211572156507E-10</v>
      </c>
      <c r="I6530" s="87">
        <v>7.6890000738794592E-6</v>
      </c>
      <c r="J6530" s="69" t="str">
        <f>_xlfn.XLOOKUP(SimpleBB[[#This Row],[customer_code]],'Input  - indicative charges'!$B$13:$B$69,'Input  - indicative charges'!$E$13:$E$69)</f>
        <v>Upper South Island distributor</v>
      </c>
      <c r="K6530" s="70">
        <f t="shared" si="102"/>
        <v>7.1081233361706701E-6</v>
      </c>
    </row>
    <row r="6531" spans="1:11" x14ac:dyDescent="0.25">
      <c r="A6531" s="65">
        <v>44440</v>
      </c>
      <c r="B6531" s="66" t="s">
        <v>145</v>
      </c>
      <c r="C6531" s="66" t="s">
        <v>137</v>
      </c>
      <c r="D6531" s="67">
        <v>52891.159999999902</v>
      </c>
      <c r="E6531" s="66">
        <v>0.8962</v>
      </c>
      <c r="F6531" s="67">
        <v>47401.057591999997</v>
      </c>
      <c r="G6531" s="66" t="s">
        <v>48</v>
      </c>
      <c r="H6531" s="68">
        <v>5.1109319903137503E-2</v>
      </c>
      <c r="I6531" s="87">
        <v>2422.6358162165702</v>
      </c>
      <c r="J6531" s="69" t="str">
        <f>_xlfn.XLOOKUP(SimpleBB[[#This Row],[customer_code]],'Input  - indicative charges'!$B$13:$B$69,'Input  - indicative charges'!$E$13:$E$69)</f>
        <v>North Island generation</v>
      </c>
      <c r="K6531" s="70">
        <f t="shared" si="102"/>
        <v>2239.6142560580556</v>
      </c>
    </row>
    <row r="6532" spans="1:11" x14ac:dyDescent="0.25">
      <c r="A6532" s="65">
        <v>44440</v>
      </c>
      <c r="B6532" s="66" t="s">
        <v>145</v>
      </c>
      <c r="C6532" s="66" t="s">
        <v>137</v>
      </c>
      <c r="D6532" s="67">
        <v>52891.159999999902</v>
      </c>
      <c r="E6532" s="66">
        <v>0.8962</v>
      </c>
      <c r="F6532" s="67">
        <v>47401.057591999997</v>
      </c>
      <c r="G6532" s="66" t="s">
        <v>50</v>
      </c>
      <c r="H6532" s="68">
        <v>1.0737601692524201E-2</v>
      </c>
      <c r="I6532" s="87">
        <v>508.97367622730002</v>
      </c>
      <c r="J6532" s="69" t="str">
        <f>_xlfn.XLOOKUP(SimpleBB[[#This Row],[customer_code]],'Input  - indicative charges'!$B$13:$B$69,'Input  - indicative charges'!$E$13:$E$69)</f>
        <v>North Island generation</v>
      </c>
      <c r="K6532" s="70">
        <f t="shared" si="102"/>
        <v>470.52251667653752</v>
      </c>
    </row>
    <row r="6533" spans="1:11" x14ac:dyDescent="0.25">
      <c r="A6533" s="65">
        <v>44440</v>
      </c>
      <c r="B6533" s="66" t="s">
        <v>145</v>
      </c>
      <c r="C6533" s="66" t="s">
        <v>137</v>
      </c>
      <c r="D6533" s="67">
        <v>52891.159999999902</v>
      </c>
      <c r="E6533" s="66">
        <v>0.8962</v>
      </c>
      <c r="F6533" s="67">
        <v>47401.057591999997</v>
      </c>
      <c r="G6533" s="66" t="s">
        <v>52</v>
      </c>
      <c r="H6533" s="68">
        <v>2.1682958877758601E-2</v>
      </c>
      <c r="I6533" s="87">
        <v>1027.7951825296</v>
      </c>
      <c r="J6533" s="69" t="str">
        <f>_xlfn.XLOOKUP(SimpleBB[[#This Row],[customer_code]],'Input  - indicative charges'!$B$13:$B$69,'Input  - indicative charges'!$E$13:$E$69)</f>
        <v>North Island generation</v>
      </c>
      <c r="K6533" s="70">
        <f t="shared" si="102"/>
        <v>950.14889472570633</v>
      </c>
    </row>
    <row r="6534" spans="1:11" x14ac:dyDescent="0.25">
      <c r="A6534" s="65">
        <v>44440</v>
      </c>
      <c r="B6534" s="66" t="s">
        <v>145</v>
      </c>
      <c r="C6534" s="66" t="s">
        <v>137</v>
      </c>
      <c r="D6534" s="67">
        <v>52891.159999999902</v>
      </c>
      <c r="E6534" s="66">
        <v>0.8962</v>
      </c>
      <c r="F6534" s="67">
        <v>47401.057591999997</v>
      </c>
      <c r="G6534" s="66" t="s">
        <v>54</v>
      </c>
      <c r="H6534" s="68">
        <v>1.43572234136996E-11</v>
      </c>
      <c r="I6534" s="87">
        <v>6.8054757389398798E-7</v>
      </c>
      <c r="J6534" s="69" t="str">
        <f>_xlfn.XLOOKUP(SimpleBB[[#This Row],[customer_code]],'Input  - indicative charges'!$B$13:$B$69,'Input  - indicative charges'!$E$13:$E$69)</f>
        <v>Upper South Island distributor</v>
      </c>
      <c r="K6534" s="70">
        <f t="shared" si="102"/>
        <v>6.2913461371960777E-7</v>
      </c>
    </row>
    <row r="6535" spans="1:11" x14ac:dyDescent="0.25">
      <c r="A6535" s="65">
        <v>44440</v>
      </c>
      <c r="B6535" s="66" t="s">
        <v>145</v>
      </c>
      <c r="C6535" s="66" t="s">
        <v>137</v>
      </c>
      <c r="D6535" s="67">
        <v>52891.159999999902</v>
      </c>
      <c r="E6535" s="66">
        <v>0.8962</v>
      </c>
      <c r="F6535" s="67">
        <v>47401.057591999997</v>
      </c>
      <c r="G6535" s="66" t="s">
        <v>56</v>
      </c>
      <c r="H6535" s="68">
        <v>0.50504779477599504</v>
      </c>
      <c r="I6535" s="87">
        <v>23939.799606889501</v>
      </c>
      <c r="J6535" s="69" t="str">
        <f>_xlfn.XLOOKUP(SimpleBB[[#This Row],[customer_code]],'Input  - indicative charges'!$B$13:$B$69,'Input  - indicative charges'!$E$13:$E$69)</f>
        <v>Upper North Island distributor</v>
      </c>
      <c r="K6535" s="70">
        <f t="shared" si="102"/>
        <v>22131.232489782444</v>
      </c>
    </row>
    <row r="6536" spans="1:11" x14ac:dyDescent="0.25">
      <c r="A6536" s="65">
        <v>44440</v>
      </c>
      <c r="B6536" s="66" t="s">
        <v>145</v>
      </c>
      <c r="C6536" s="66" t="s">
        <v>137</v>
      </c>
      <c r="D6536" s="67">
        <v>52891.159999999902</v>
      </c>
      <c r="E6536" s="66">
        <v>0.8962</v>
      </c>
      <c r="F6536" s="67">
        <v>47401.057591999997</v>
      </c>
      <c r="G6536" s="66" t="s">
        <v>58</v>
      </c>
      <c r="H6536" s="68">
        <v>1.3382648327527599E-2</v>
      </c>
      <c r="I6536" s="87">
        <v>634.35168410662095</v>
      </c>
      <c r="J6536" s="69" t="str">
        <f>_xlfn.XLOOKUP(SimpleBB[[#This Row],[customer_code]],'Input  - indicative charges'!$B$13:$B$69,'Input  - indicative charges'!$E$13:$E$69)</f>
        <v>North Island generation</v>
      </c>
      <c r="K6536" s="70">
        <f t="shared" si="102"/>
        <v>586.42865987936079</v>
      </c>
    </row>
    <row r="6537" spans="1:11" x14ac:dyDescent="0.25">
      <c r="A6537" s="65">
        <v>44440</v>
      </c>
      <c r="B6537" s="66" t="s">
        <v>145</v>
      </c>
      <c r="C6537" s="66" t="s">
        <v>137</v>
      </c>
      <c r="D6537" s="67">
        <v>52891.159999999902</v>
      </c>
      <c r="E6537" s="66">
        <v>0.8962</v>
      </c>
      <c r="F6537" s="67">
        <v>47401.057591999997</v>
      </c>
      <c r="G6537" s="66" t="s">
        <v>60</v>
      </c>
      <c r="H6537" s="68">
        <v>3.9848681767554202E-10</v>
      </c>
      <c r="I6537" s="87">
        <v>1.8888696594291099E-5</v>
      </c>
      <c r="J6537" s="69" t="str">
        <f>_xlfn.XLOOKUP(SimpleBB[[#This Row],[customer_code]],'Input  - indicative charges'!$B$13:$B$69,'Input  - indicative charges'!$E$13:$E$69)</f>
        <v>Major Industrial</v>
      </c>
      <c r="K6537" s="70">
        <f t="shared" si="102"/>
        <v>1.7461722429661257E-5</v>
      </c>
    </row>
    <row r="6538" spans="1:11" x14ac:dyDescent="0.25">
      <c r="A6538" s="65">
        <v>44440</v>
      </c>
      <c r="B6538" s="66" t="s">
        <v>145</v>
      </c>
      <c r="C6538" s="66" t="s">
        <v>137</v>
      </c>
      <c r="D6538" s="67">
        <v>52891.159999999902</v>
      </c>
      <c r="E6538" s="66">
        <v>0.8962</v>
      </c>
      <c r="F6538" s="67">
        <v>47401.057591999997</v>
      </c>
      <c r="G6538" s="66" t="s">
        <v>62</v>
      </c>
      <c r="H6538" s="68">
        <v>2.4741616074875002E-6</v>
      </c>
      <c r="I6538" s="87">
        <v>0.11727787684843</v>
      </c>
      <c r="J6538" s="69" t="str">
        <f>_xlfn.XLOOKUP(SimpleBB[[#This Row],[customer_code]],'Input  - indicative charges'!$B$13:$B$69,'Input  - indicative charges'!$E$13:$E$69)</f>
        <v>Major Industrial</v>
      </c>
      <c r="K6538" s="70">
        <f t="shared" si="102"/>
        <v>0.10841794839810324</v>
      </c>
    </row>
    <row r="6539" spans="1:11" x14ac:dyDescent="0.25">
      <c r="A6539" s="65">
        <v>44440</v>
      </c>
      <c r="B6539" s="66" t="s">
        <v>145</v>
      </c>
      <c r="C6539" s="66" t="s">
        <v>137</v>
      </c>
      <c r="D6539" s="67">
        <v>52891.159999999902</v>
      </c>
      <c r="E6539" s="66">
        <v>0.8962</v>
      </c>
      <c r="F6539" s="67">
        <v>47401.057591999997</v>
      </c>
      <c r="G6539" s="66" t="s">
        <v>64</v>
      </c>
      <c r="H6539" s="68">
        <v>1.41520724404142E-8</v>
      </c>
      <c r="I6539" s="87">
        <v>6.7082320079422995E-4</v>
      </c>
      <c r="J6539" s="69" t="str">
        <f>_xlfn.XLOOKUP(SimpleBB[[#This Row],[customer_code]],'Input  - indicative charges'!$B$13:$B$69,'Input  - indicative charges'!$E$13:$E$69)</f>
        <v>Major Industrial</v>
      </c>
      <c r="K6539" s="70">
        <f t="shared" ref="K6539:K6541" si="103">I6539*$L$9</f>
        <v>6.2014488258475755E-4</v>
      </c>
    </row>
    <row r="6540" spans="1:11" x14ac:dyDescent="0.25">
      <c r="A6540" s="65">
        <v>44440</v>
      </c>
      <c r="B6540" s="66" t="s">
        <v>145</v>
      </c>
      <c r="C6540" s="66" t="s">
        <v>137</v>
      </c>
      <c r="D6540" s="67">
        <v>52891.159999999902</v>
      </c>
      <c r="E6540" s="66">
        <v>0.8962</v>
      </c>
      <c r="F6540" s="67">
        <v>47401.057591999997</v>
      </c>
      <c r="G6540" s="66" t="s">
        <v>66</v>
      </c>
      <c r="H6540" s="68">
        <v>8.6977937753147302E-10</v>
      </c>
      <c r="I6540" s="87">
        <v>4.1228462366703198E-5</v>
      </c>
      <c r="J6540" s="69" t="str">
        <f>_xlfn.XLOOKUP(SimpleBB[[#This Row],[customer_code]],'Input  - indicative charges'!$B$13:$B$69,'Input  - indicative charges'!$E$13:$E$69)</f>
        <v>Upper South Island distributor</v>
      </c>
      <c r="K6540" s="70">
        <f t="shared" si="103"/>
        <v>3.8113797977288393E-5</v>
      </c>
    </row>
    <row r="6541" spans="1:11" x14ac:dyDescent="0.25">
      <c r="A6541" s="65">
        <v>44440</v>
      </c>
      <c r="B6541" s="66" t="s">
        <v>145</v>
      </c>
      <c r="C6541" s="66" t="s">
        <v>137</v>
      </c>
      <c r="D6541" s="67">
        <v>52891.159999999902</v>
      </c>
      <c r="E6541" s="66">
        <v>0.8962</v>
      </c>
      <c r="F6541" s="67">
        <v>47401.057591999997</v>
      </c>
      <c r="G6541" s="66" t="s">
        <v>68</v>
      </c>
      <c r="H6541" s="68">
        <v>4.7144536652590896E-10</v>
      </c>
      <c r="I6541" s="87">
        <v>2.2347008970176101E-5</v>
      </c>
      <c r="J6541" s="69" t="str">
        <f>_xlfn.XLOOKUP(SimpleBB[[#This Row],[customer_code]],'Input  - indicative charges'!$B$13:$B$69,'Input  - indicative charges'!$E$13:$E$69)</f>
        <v>Major Industrial</v>
      </c>
      <c r="K6541" s="70">
        <f t="shared" si="103"/>
        <v>2.0658771547439871E-5</v>
      </c>
    </row>
    <row r="6542" spans="1:11" x14ac:dyDescent="0.25">
      <c r="A6542" s="65">
        <v>44440</v>
      </c>
      <c r="B6542" s="66" t="s">
        <v>145</v>
      </c>
      <c r="C6542" s="66" t="s">
        <v>137</v>
      </c>
      <c r="D6542" s="67">
        <v>52891.159999999902</v>
      </c>
      <c r="E6542" s="66">
        <v>0.8962</v>
      </c>
      <c r="F6542" s="67">
        <v>47401.057591999997</v>
      </c>
      <c r="G6542" s="66" t="s">
        <v>70</v>
      </c>
      <c r="H6542" s="68">
        <v>1.22949347698499E-4</v>
      </c>
      <c r="I6542" s="87">
        <v>5.8279291111554201</v>
      </c>
      <c r="J6542" s="69" t="str">
        <f>_xlfn.XLOOKUP(SimpleBB[[#This Row],[customer_code]],'Input  - indicative charges'!$B$13:$B$69,'Input  - indicative charges'!$E$13:$E$69)</f>
        <v>Lower North Island distributor</v>
      </c>
      <c r="K6542" s="70">
        <f t="shared" ref="K6542:K6605" si="104">I6542*$L$9</f>
        <v>5.3876496967766405</v>
      </c>
    </row>
    <row r="6543" spans="1:11" x14ac:dyDescent="0.25">
      <c r="A6543" s="65">
        <v>44440</v>
      </c>
      <c r="B6543" s="66" t="s">
        <v>145</v>
      </c>
      <c r="C6543" s="66" t="s">
        <v>137</v>
      </c>
      <c r="D6543" s="67">
        <v>52891.159999999902</v>
      </c>
      <c r="E6543" s="66">
        <v>0.8962</v>
      </c>
      <c r="F6543" s="67">
        <v>47401.057591999997</v>
      </c>
      <c r="G6543" s="66" t="s">
        <v>72</v>
      </c>
      <c r="H6543" s="68">
        <v>5.5543623655024203E-5</v>
      </c>
      <c r="I6543" s="87">
        <v>2.6328265037401701</v>
      </c>
      <c r="J6543" s="69" t="str">
        <f>_xlfn.XLOOKUP(SimpleBB[[#This Row],[customer_code]],'Input  - indicative charges'!$B$13:$B$69,'Input  - indicative charges'!$E$13:$E$69)</f>
        <v>Lower South Island distributor</v>
      </c>
      <c r="K6543" s="70">
        <f t="shared" si="104"/>
        <v>2.4339257811818205</v>
      </c>
    </row>
    <row r="6544" spans="1:11" x14ac:dyDescent="0.25">
      <c r="A6544" s="65">
        <v>44440</v>
      </c>
      <c r="B6544" s="66" t="s">
        <v>145</v>
      </c>
      <c r="C6544" s="66" t="s">
        <v>137</v>
      </c>
      <c r="D6544" s="67">
        <v>52891.159999999902</v>
      </c>
      <c r="E6544" s="66">
        <v>0.8962</v>
      </c>
      <c r="F6544" s="67">
        <v>47401.057591999997</v>
      </c>
      <c r="G6544" s="66" t="s">
        <v>74</v>
      </c>
      <c r="H6544" s="68">
        <v>9.8626528626820599E-13</v>
      </c>
      <c r="I6544" s="87">
        <v>4.6750017635389497E-8</v>
      </c>
      <c r="J6544" s="69" t="str">
        <f>_xlfn.XLOOKUP(SimpleBB[[#This Row],[customer_code]],'Input  - indicative charges'!$B$13:$B$69,'Input  - indicative charges'!$E$13:$E$69)</f>
        <v>Major Industrial</v>
      </c>
      <c r="K6544" s="70">
        <f t="shared" si="104"/>
        <v>4.3218219290878371E-8</v>
      </c>
    </row>
    <row r="6545" spans="1:11" x14ac:dyDescent="0.25">
      <c r="A6545" s="65">
        <v>44440</v>
      </c>
      <c r="B6545" s="66" t="s">
        <v>145</v>
      </c>
      <c r="C6545" s="66" t="s">
        <v>137</v>
      </c>
      <c r="D6545" s="67">
        <v>52891.159999999902</v>
      </c>
      <c r="E6545" s="66">
        <v>0.8962</v>
      </c>
      <c r="F6545" s="67">
        <v>47401.057591999997</v>
      </c>
      <c r="G6545" s="66" t="s">
        <v>76</v>
      </c>
      <c r="H6545" s="68">
        <v>2.24784583641026E-8</v>
      </c>
      <c r="I6545" s="87">
        <v>1.0655026994962E-3</v>
      </c>
      <c r="J6545" s="69" t="str">
        <f>_xlfn.XLOOKUP(SimpleBB[[#This Row],[customer_code]],'Input  - indicative charges'!$B$13:$B$69,'Input  - indicative charges'!$E$13:$E$69)</f>
        <v>Lower North Island distributor</v>
      </c>
      <c r="K6545" s="70">
        <f t="shared" si="104"/>
        <v>9.8500774226426631E-4</v>
      </c>
    </row>
    <row r="6546" spans="1:11" x14ac:dyDescent="0.25">
      <c r="A6546" s="65">
        <v>44440</v>
      </c>
      <c r="B6546" s="66" t="s">
        <v>145</v>
      </c>
      <c r="C6546" s="66" t="s">
        <v>137</v>
      </c>
      <c r="D6546" s="67">
        <v>52891.159999999902</v>
      </c>
      <c r="E6546" s="66">
        <v>0.8962</v>
      </c>
      <c r="F6546" s="67">
        <v>47401.057591999997</v>
      </c>
      <c r="G6546" s="66" t="s">
        <v>78</v>
      </c>
      <c r="H6546" s="68">
        <v>1.7720484207275298E-5</v>
      </c>
      <c r="I6546" s="87">
        <v>0.839969692467187</v>
      </c>
      <c r="J6546" s="69" t="str">
        <f>_xlfn.XLOOKUP(SimpleBB[[#This Row],[customer_code]],'Input  - indicative charges'!$B$13:$B$69,'Input  - indicative charges'!$E$13:$E$69)</f>
        <v>North Island generation</v>
      </c>
      <c r="K6546" s="70">
        <f t="shared" si="104"/>
        <v>0.7765129555642809</v>
      </c>
    </row>
    <row r="6547" spans="1:11" x14ac:dyDescent="0.25">
      <c r="A6547" s="65">
        <v>44440</v>
      </c>
      <c r="B6547" s="66" t="s">
        <v>145</v>
      </c>
      <c r="C6547" s="66" t="s">
        <v>137</v>
      </c>
      <c r="D6547" s="67">
        <v>52891.159999999902</v>
      </c>
      <c r="E6547" s="66">
        <v>0.8962</v>
      </c>
      <c r="F6547" s="67">
        <v>47401.057591999997</v>
      </c>
      <c r="G6547" s="66" t="s">
        <v>80</v>
      </c>
      <c r="H6547" s="68">
        <v>3.1885229107800701E-13</v>
      </c>
      <c r="I6547" s="87">
        <v>1.5113935812729699E-8</v>
      </c>
      <c r="J6547" s="69" t="str">
        <f>_xlfn.XLOOKUP(SimpleBB[[#This Row],[customer_code]],'Input  - indicative charges'!$B$13:$B$69,'Input  - indicative charges'!$E$13:$E$69)</f>
        <v>Major Industrial</v>
      </c>
      <c r="K6547" s="70">
        <f t="shared" si="104"/>
        <v>1.3972131463076613E-8</v>
      </c>
    </row>
    <row r="6548" spans="1:11" x14ac:dyDescent="0.25">
      <c r="A6548" s="65">
        <v>44440</v>
      </c>
      <c r="B6548" s="66" t="s">
        <v>145</v>
      </c>
      <c r="C6548" s="66" t="s">
        <v>137</v>
      </c>
      <c r="D6548" s="67">
        <v>52891.159999999902</v>
      </c>
      <c r="E6548" s="66">
        <v>0.8962</v>
      </c>
      <c r="F6548" s="67">
        <v>47401.057591999997</v>
      </c>
      <c r="G6548" s="66" t="s">
        <v>82</v>
      </c>
      <c r="H6548" s="68">
        <v>7.9417791323978801E-4</v>
      </c>
      <c r="I6548" s="87">
        <v>37.644873003773597</v>
      </c>
      <c r="J6548" s="69" t="str">
        <f>_xlfn.XLOOKUP(SimpleBB[[#This Row],[customer_code]],'Input  - indicative charges'!$B$13:$B$69,'Input  - indicative charges'!$E$13:$E$69)</f>
        <v>Major Industrial</v>
      </c>
      <c r="K6548" s="70">
        <f t="shared" si="104"/>
        <v>34.800936105375214</v>
      </c>
    </row>
    <row r="6549" spans="1:11" x14ac:dyDescent="0.25">
      <c r="A6549" s="65">
        <v>44440</v>
      </c>
      <c r="B6549" s="66" t="s">
        <v>145</v>
      </c>
      <c r="C6549" s="66" t="s">
        <v>137</v>
      </c>
      <c r="D6549" s="67">
        <v>52891.159999999902</v>
      </c>
      <c r="E6549" s="66">
        <v>0.8962</v>
      </c>
      <c r="F6549" s="67">
        <v>47401.057591999997</v>
      </c>
      <c r="G6549" s="66" t="s">
        <v>84</v>
      </c>
      <c r="H6549" s="68">
        <v>3.1791996687122699E-15</v>
      </c>
      <c r="I6549" s="87">
        <v>1.5069742659309701E-10</v>
      </c>
      <c r="J6549" s="69" t="str">
        <f>_xlfn.XLOOKUP(SimpleBB[[#This Row],[customer_code]],'Input  - indicative charges'!$B$13:$B$69,'Input  - indicative charges'!$E$13:$E$69)</f>
        <v>Major Industrial</v>
      </c>
      <c r="K6549" s="70">
        <f t="shared" si="104"/>
        <v>1.3931276945960559E-10</v>
      </c>
    </row>
    <row r="6550" spans="1:11" x14ac:dyDescent="0.25">
      <c r="A6550" s="65">
        <v>44440</v>
      </c>
      <c r="B6550" s="66" t="s">
        <v>145</v>
      </c>
      <c r="C6550" s="66" t="s">
        <v>137</v>
      </c>
      <c r="D6550" s="67">
        <v>52891.159999999902</v>
      </c>
      <c r="E6550" s="66">
        <v>0.8962</v>
      </c>
      <c r="F6550" s="67">
        <v>47401.057591999997</v>
      </c>
      <c r="G6550" s="66" t="s">
        <v>86</v>
      </c>
      <c r="H6550" s="68">
        <v>8.2903409572813994E-5</v>
      </c>
      <c r="I6550" s="87">
        <v>3.9297092917341199</v>
      </c>
      <c r="J6550" s="69" t="str">
        <f>_xlfn.XLOOKUP(SimpleBB[[#This Row],[customer_code]],'Input  - indicative charges'!$B$13:$B$69,'Input  - indicative charges'!$E$13:$E$69)</f>
        <v>North Island generation</v>
      </c>
      <c r="K6550" s="70">
        <f t="shared" si="104"/>
        <v>3.6328336653076119</v>
      </c>
    </row>
    <row r="6551" spans="1:11" x14ac:dyDescent="0.25">
      <c r="A6551" s="65">
        <v>44440</v>
      </c>
      <c r="B6551" s="66" t="s">
        <v>145</v>
      </c>
      <c r="C6551" s="66" t="s">
        <v>137</v>
      </c>
      <c r="D6551" s="67">
        <v>52891.159999999902</v>
      </c>
      <c r="E6551" s="66">
        <v>0.8962</v>
      </c>
      <c r="F6551" s="67">
        <v>47401.057591999997</v>
      </c>
      <c r="G6551" s="66" t="s">
        <v>88</v>
      </c>
      <c r="H6551" s="68">
        <v>7.7871796058396796E-3</v>
      </c>
      <c r="I6551" s="87">
        <v>369.120548975654</v>
      </c>
      <c r="J6551" s="69" t="str">
        <f>_xlfn.XLOOKUP(SimpleBB[[#This Row],[customer_code]],'Input  - indicative charges'!$B$13:$B$69,'Input  - indicative charges'!$E$13:$E$69)</f>
        <v>North Island generation</v>
      </c>
      <c r="K6551" s="70">
        <f t="shared" si="104"/>
        <v>341.23479813028126</v>
      </c>
    </row>
    <row r="6552" spans="1:11" x14ac:dyDescent="0.25">
      <c r="A6552" s="65">
        <v>44440</v>
      </c>
      <c r="B6552" s="66" t="s">
        <v>145</v>
      </c>
      <c r="C6552" s="66" t="s">
        <v>137</v>
      </c>
      <c r="D6552" s="67">
        <v>52891.159999999902</v>
      </c>
      <c r="E6552" s="66">
        <v>0.8962</v>
      </c>
      <c r="F6552" s="67">
        <v>47401.057591999997</v>
      </c>
      <c r="G6552" s="66" t="s">
        <v>90</v>
      </c>
      <c r="H6552" s="68">
        <v>1.75738684309183E-10</v>
      </c>
      <c r="I6552" s="87">
        <v>8.3301994960818905E-6</v>
      </c>
      <c r="J6552" s="69" t="str">
        <f>_xlfn.XLOOKUP(SimpleBB[[#This Row],[customer_code]],'Input  - indicative charges'!$B$13:$B$69,'Input  - indicative charges'!$E$13:$E$69)</f>
        <v>Upper South Island distributor</v>
      </c>
      <c r="K6552" s="70">
        <f t="shared" si="104"/>
        <v>7.7008824117726381E-6</v>
      </c>
    </row>
    <row r="6553" spans="1:11" x14ac:dyDescent="0.25">
      <c r="A6553" s="65">
        <v>44440</v>
      </c>
      <c r="B6553" s="66" t="s">
        <v>145</v>
      </c>
      <c r="C6553" s="66" t="s">
        <v>137</v>
      </c>
      <c r="D6553" s="67">
        <v>52891.159999999902</v>
      </c>
      <c r="E6553" s="66">
        <v>0.8962</v>
      </c>
      <c r="F6553" s="67">
        <v>47401.057591999997</v>
      </c>
      <c r="G6553" s="66" t="s">
        <v>92</v>
      </c>
      <c r="H6553" s="68">
        <v>5.4353740205246997E-5</v>
      </c>
      <c r="I6553" s="87">
        <v>2.57642476980952</v>
      </c>
      <c r="J6553" s="69" t="str">
        <f>_xlfn.XLOOKUP(SimpleBB[[#This Row],[customer_code]],'Input  - indicative charges'!$B$13:$B$69,'Input  - indicative charges'!$E$13:$E$69)</f>
        <v>North Island generation</v>
      </c>
      <c r="K6553" s="70">
        <f t="shared" si="104"/>
        <v>2.3817849985962032</v>
      </c>
    </row>
    <row r="6554" spans="1:11" x14ac:dyDescent="0.25">
      <c r="A6554" s="65">
        <v>44440</v>
      </c>
      <c r="B6554" s="66" t="s">
        <v>145</v>
      </c>
      <c r="C6554" s="66" t="s">
        <v>137</v>
      </c>
      <c r="D6554" s="67">
        <v>52891.159999999902</v>
      </c>
      <c r="E6554" s="66">
        <v>0.8962</v>
      </c>
      <c r="F6554" s="67">
        <v>47401.057591999997</v>
      </c>
      <c r="G6554" s="66" t="s">
        <v>94</v>
      </c>
      <c r="H6554" s="68">
        <v>2.8787887761756199E-4</v>
      </c>
      <c r="I6554" s="87">
        <v>13.6457632574703</v>
      </c>
      <c r="J6554" s="69" t="str">
        <f>_xlfn.XLOOKUP(SimpleBB[[#This Row],[customer_code]],'Input  - indicative charges'!$B$13:$B$69,'Input  - indicative charges'!$E$13:$E$69)</f>
        <v>North Island generation</v>
      </c>
      <c r="K6554" s="70">
        <f t="shared" si="104"/>
        <v>12.614874147262954</v>
      </c>
    </row>
    <row r="6555" spans="1:11" x14ac:dyDescent="0.25">
      <c r="A6555" s="65">
        <v>44440</v>
      </c>
      <c r="B6555" s="66" t="s">
        <v>145</v>
      </c>
      <c r="C6555" s="66" t="s">
        <v>137</v>
      </c>
      <c r="D6555" s="67">
        <v>52891.159999999902</v>
      </c>
      <c r="E6555" s="66">
        <v>0.8962</v>
      </c>
      <c r="F6555" s="67">
        <v>47401.057591999997</v>
      </c>
      <c r="G6555" s="66" t="s">
        <v>96</v>
      </c>
      <c r="H6555" s="68">
        <v>0.13750554027023601</v>
      </c>
      <c r="I6555" s="87">
        <v>6517.9080335685603</v>
      </c>
      <c r="J6555" s="69" t="str">
        <f>_xlfn.XLOOKUP(SimpleBB[[#This Row],[customer_code]],'Input  - indicative charges'!$B$13:$B$69,'Input  - indicative charges'!$E$13:$E$69)</f>
        <v>Upper North Island distributor</v>
      </c>
      <c r="K6555" s="70">
        <f t="shared" si="104"/>
        <v>6025.5031540202954</v>
      </c>
    </row>
    <row r="6556" spans="1:11" x14ac:dyDescent="0.25">
      <c r="A6556" s="65">
        <v>44440</v>
      </c>
      <c r="B6556" s="66" t="s">
        <v>145</v>
      </c>
      <c r="C6556" s="66" t="s">
        <v>137</v>
      </c>
      <c r="D6556" s="67">
        <v>52891.159999999902</v>
      </c>
      <c r="E6556" s="66">
        <v>0.8962</v>
      </c>
      <c r="F6556" s="67">
        <v>47401.057591999997</v>
      </c>
      <c r="G6556" s="66" t="s">
        <v>98</v>
      </c>
      <c r="H6556" s="68">
        <v>5.8681256116152496E-6</v>
      </c>
      <c r="I6556" s="87">
        <v>0.27815536007326402</v>
      </c>
      <c r="J6556" s="69" t="str">
        <f>_xlfn.XLOOKUP(SimpleBB[[#This Row],[customer_code]],'Input  - indicative charges'!$B$13:$B$69,'Input  - indicative charges'!$E$13:$E$69)</f>
        <v>Major Industrial</v>
      </c>
      <c r="K6556" s="70">
        <f t="shared" si="104"/>
        <v>0.2571417072467464</v>
      </c>
    </row>
    <row r="6557" spans="1:11" x14ac:dyDescent="0.25">
      <c r="A6557" s="65">
        <v>44440</v>
      </c>
      <c r="B6557" s="66" t="s">
        <v>145</v>
      </c>
      <c r="C6557" s="66" t="s">
        <v>137</v>
      </c>
      <c r="D6557" s="67">
        <v>52891.159999999902</v>
      </c>
      <c r="E6557" s="66">
        <v>0.8962</v>
      </c>
      <c r="F6557" s="67">
        <v>47401.057591999997</v>
      </c>
      <c r="G6557" s="66" t="s">
        <v>100</v>
      </c>
      <c r="H6557" s="68">
        <v>2.9671392817486698E-4</v>
      </c>
      <c r="I6557" s="87">
        <v>14.064553997765399</v>
      </c>
      <c r="J6557" s="69" t="str">
        <f>_xlfn.XLOOKUP(SimpleBB[[#This Row],[customer_code]],'Input  - indicative charges'!$B$13:$B$69,'Input  - indicative charges'!$E$13:$E$69)</f>
        <v>North Island generation</v>
      </c>
      <c r="K6557" s="70">
        <f t="shared" si="104"/>
        <v>13.002026729583303</v>
      </c>
    </row>
    <row r="6558" spans="1:11" x14ac:dyDescent="0.25">
      <c r="A6558" s="65">
        <v>44440</v>
      </c>
      <c r="B6558" s="66" t="s">
        <v>145</v>
      </c>
      <c r="C6558" s="66" t="s">
        <v>137</v>
      </c>
      <c r="D6558" s="67">
        <v>52891.159999999902</v>
      </c>
      <c r="E6558" s="66">
        <v>0.8962</v>
      </c>
      <c r="F6558" s="67">
        <v>47401.057591999997</v>
      </c>
      <c r="G6558" s="66" t="s">
        <v>102</v>
      </c>
      <c r="H6558" s="68">
        <v>1.87780037615721E-3</v>
      </c>
      <c r="I6558" s="87">
        <v>89.009723776507201</v>
      </c>
      <c r="J6558" s="69" t="str">
        <f>_xlfn.XLOOKUP(SimpleBB[[#This Row],[customer_code]],'Input  - indicative charges'!$B$13:$B$69,'Input  - indicative charges'!$E$13:$E$69)</f>
        <v>Lower North Island distributor</v>
      </c>
      <c r="K6558" s="70">
        <f t="shared" si="104"/>
        <v>82.285354225867948</v>
      </c>
    </row>
    <row r="6559" spans="1:11" x14ac:dyDescent="0.25">
      <c r="A6559" s="65">
        <v>44440</v>
      </c>
      <c r="B6559" s="66" t="s">
        <v>145</v>
      </c>
      <c r="C6559" s="66" t="s">
        <v>137</v>
      </c>
      <c r="D6559" s="67">
        <v>52891.159999999902</v>
      </c>
      <c r="E6559" s="66">
        <v>0.8962</v>
      </c>
      <c r="F6559" s="67">
        <v>47401.057591999997</v>
      </c>
      <c r="G6559" s="66" t="s">
        <v>104</v>
      </c>
      <c r="H6559" s="68">
        <v>3.9320540685921198E-3</v>
      </c>
      <c r="I6559" s="87">
        <v>186.38352136019299</v>
      </c>
      <c r="J6559" s="69" t="str">
        <f>_xlfn.XLOOKUP(SimpleBB[[#This Row],[customer_code]],'Input  - indicative charges'!$B$13:$B$69,'Input  - indicative charges'!$E$13:$E$69)</f>
        <v>Lower North Island distributor</v>
      </c>
      <c r="K6559" s="70">
        <f t="shared" si="104"/>
        <v>172.30290609031172</v>
      </c>
    </row>
    <row r="6560" spans="1:11" x14ac:dyDescent="0.25">
      <c r="A6560" s="65">
        <v>44440</v>
      </c>
      <c r="B6560" s="66" t="s">
        <v>145</v>
      </c>
      <c r="C6560" s="66" t="s">
        <v>137</v>
      </c>
      <c r="D6560" s="67">
        <v>52891.159999999902</v>
      </c>
      <c r="E6560" s="66">
        <v>0.8962</v>
      </c>
      <c r="F6560" s="67">
        <v>47401.057591999997</v>
      </c>
      <c r="G6560" s="66" t="s">
        <v>106</v>
      </c>
      <c r="H6560" s="68">
        <v>2.2547685311451798E-3</v>
      </c>
      <c r="I6560" s="87">
        <v>106.878413001442</v>
      </c>
      <c r="J6560" s="69" t="str">
        <f>_xlfn.XLOOKUP(SimpleBB[[#This Row],[customer_code]],'Input  - indicative charges'!$B$13:$B$69,'Input  - indicative charges'!$E$13:$E$69)</f>
        <v>Upper North Island distributor</v>
      </c>
      <c r="K6560" s="70">
        <f t="shared" si="104"/>
        <v>98.804127232259219</v>
      </c>
    </row>
    <row r="6561" spans="1:11" x14ac:dyDescent="0.25">
      <c r="A6561" s="65">
        <v>44440</v>
      </c>
      <c r="B6561" s="66" t="s">
        <v>145</v>
      </c>
      <c r="C6561" s="66" t="s">
        <v>137</v>
      </c>
      <c r="D6561" s="67">
        <v>52891.159999999902</v>
      </c>
      <c r="E6561" s="66">
        <v>0.8962</v>
      </c>
      <c r="F6561" s="67">
        <v>47401.057591999997</v>
      </c>
      <c r="G6561" s="66" t="s">
        <v>108</v>
      </c>
      <c r="H6561" s="68">
        <v>8.6942822445537193E-6</v>
      </c>
      <c r="I6561" s="87">
        <v>0.41211817339519302</v>
      </c>
      <c r="J6561" s="69" t="str">
        <f>_xlfn.XLOOKUP(SimpleBB[[#This Row],[customer_code]],'Input  - indicative charges'!$B$13:$B$69,'Input  - indicative charges'!$E$13:$E$69)</f>
        <v>Lower North Island distributor</v>
      </c>
      <c r="K6561" s="70">
        <f t="shared" si="104"/>
        <v>0.38098410422987417</v>
      </c>
    </row>
    <row r="6562" spans="1:11" x14ac:dyDescent="0.25">
      <c r="A6562" s="65">
        <v>44440</v>
      </c>
      <c r="B6562" s="66" t="s">
        <v>145</v>
      </c>
      <c r="C6562" s="66" t="s">
        <v>137</v>
      </c>
      <c r="D6562" s="67">
        <v>52891.159999999902</v>
      </c>
      <c r="E6562" s="66">
        <v>0.8962</v>
      </c>
      <c r="F6562" s="67">
        <v>47401.057591999997</v>
      </c>
      <c r="G6562" s="66" t="s">
        <v>110</v>
      </c>
      <c r="H6562" s="68">
        <v>8.9443188776619297E-11</v>
      </c>
      <c r="I6562" s="87">
        <v>4.2397017424126601E-6</v>
      </c>
      <c r="J6562" s="69" t="str">
        <f>_xlfn.XLOOKUP(SimpleBB[[#This Row],[customer_code]],'Input  - indicative charges'!$B$13:$B$69,'Input  - indicative charges'!$E$13:$E$69)</f>
        <v>Lower South Island distributor</v>
      </c>
      <c r="K6562" s="70">
        <f t="shared" si="104"/>
        <v>3.9194072836627893E-6</v>
      </c>
    </row>
    <row r="6563" spans="1:11" x14ac:dyDescent="0.25">
      <c r="A6563" s="65">
        <v>44440</v>
      </c>
      <c r="B6563" s="66" t="s">
        <v>145</v>
      </c>
      <c r="C6563" s="66" t="s">
        <v>137</v>
      </c>
      <c r="D6563" s="67">
        <v>52891.159999999902</v>
      </c>
      <c r="E6563" s="66">
        <v>0.8962</v>
      </c>
      <c r="F6563" s="67">
        <v>47401.057591999997</v>
      </c>
      <c r="G6563" s="66" t="s">
        <v>112</v>
      </c>
      <c r="H6563" s="68">
        <v>6.4328875004762602E-3</v>
      </c>
      <c r="I6563" s="87">
        <v>304.92567089293198</v>
      </c>
      <c r="J6563" s="69" t="str">
        <f>_xlfn.XLOOKUP(SimpleBB[[#This Row],[customer_code]],'Input  - indicative charges'!$B$13:$B$69,'Input  - indicative charges'!$E$13:$E$69)</f>
        <v>North Island generation</v>
      </c>
      <c r="K6563" s="70">
        <f t="shared" si="104"/>
        <v>281.88961584675445</v>
      </c>
    </row>
    <row r="6564" spans="1:11" x14ac:dyDescent="0.25">
      <c r="A6564" s="65">
        <v>44440</v>
      </c>
      <c r="B6564" s="66" t="s">
        <v>145</v>
      </c>
      <c r="C6564" s="66" t="s">
        <v>137</v>
      </c>
      <c r="D6564" s="67">
        <v>52891.159999999902</v>
      </c>
      <c r="E6564" s="66">
        <v>0.8962</v>
      </c>
      <c r="F6564" s="67">
        <v>47401.057591999997</v>
      </c>
      <c r="G6564" s="66" t="s">
        <v>114</v>
      </c>
      <c r="H6564" s="68">
        <v>1.54909907541037E-3</v>
      </c>
      <c r="I6564" s="87">
        <v>73.428934489241001</v>
      </c>
      <c r="J6564" s="69" t="str">
        <f>_xlfn.XLOOKUP(SimpleBB[[#This Row],[customer_code]],'Input  - indicative charges'!$B$13:$B$69,'Input  - indicative charges'!$E$13:$E$69)</f>
        <v>Lower North Island distributor</v>
      </c>
      <c r="K6564" s="70">
        <f t="shared" si="104"/>
        <v>67.88163841566687</v>
      </c>
    </row>
    <row r="6565" spans="1:11" x14ac:dyDescent="0.25">
      <c r="A6565" s="65">
        <v>44440</v>
      </c>
      <c r="B6565" s="66" t="s">
        <v>145</v>
      </c>
      <c r="C6565" s="66" t="s">
        <v>137</v>
      </c>
      <c r="D6565" s="67">
        <v>52891.159999999902</v>
      </c>
      <c r="E6565" s="66">
        <v>0.8962</v>
      </c>
      <c r="F6565" s="67">
        <v>47401.057591999997</v>
      </c>
      <c r="G6565" s="66" t="s">
        <v>116</v>
      </c>
      <c r="H6565" s="68">
        <v>1.8607055080484801E-10</v>
      </c>
      <c r="I6565" s="87">
        <v>8.8199408948757901E-6</v>
      </c>
      <c r="J6565" s="69" t="str">
        <f>_xlfn.XLOOKUP(SimpleBB[[#This Row],[customer_code]],'Input  - indicative charges'!$B$13:$B$69,'Input  - indicative charges'!$E$13:$E$69)</f>
        <v>Major Industrial</v>
      </c>
      <c r="K6565" s="70">
        <f t="shared" si="104"/>
        <v>8.1536255814965761E-6</v>
      </c>
    </row>
    <row r="6566" spans="1:11" x14ac:dyDescent="0.25">
      <c r="A6566" s="65">
        <v>44440</v>
      </c>
      <c r="B6566" s="66" t="s">
        <v>145</v>
      </c>
      <c r="C6566" s="66" t="s">
        <v>137</v>
      </c>
      <c r="D6566" s="67">
        <v>52891.159999999902</v>
      </c>
      <c r="E6566" s="66">
        <v>0.8962</v>
      </c>
      <c r="F6566" s="67">
        <v>47401.057591999997</v>
      </c>
      <c r="G6566" s="66" t="s">
        <v>118</v>
      </c>
      <c r="H6566" s="68">
        <v>3.4203982701584197E-11</v>
      </c>
      <c r="I6566" s="87">
        <v>1.6213049539135601E-6</v>
      </c>
      <c r="J6566" s="69" t="str">
        <f>_xlfn.XLOOKUP(SimpleBB[[#This Row],[customer_code]],'Input  - indicative charges'!$B$13:$B$69,'Input  - indicative charges'!$E$13:$E$69)</f>
        <v>Upper South Island distributor</v>
      </c>
      <c r="K6566" s="70">
        <f t="shared" si="104"/>
        <v>1.4988211038145399E-6</v>
      </c>
    </row>
    <row r="6567" spans="1:11" x14ac:dyDescent="0.25">
      <c r="A6567" s="65">
        <v>44440</v>
      </c>
      <c r="B6567" s="66" t="s">
        <v>145</v>
      </c>
      <c r="C6567" s="66" t="s">
        <v>137</v>
      </c>
      <c r="D6567" s="67">
        <v>52891.159999999902</v>
      </c>
      <c r="E6567" s="66">
        <v>0.8962</v>
      </c>
      <c r="F6567" s="67">
        <v>47401.057591999997</v>
      </c>
      <c r="G6567" s="66" t="s">
        <v>120</v>
      </c>
      <c r="H6567" s="68">
        <v>6.4994182854853102E-6</v>
      </c>
      <c r="I6567" s="87">
        <v>0.30807930046478699</v>
      </c>
      <c r="J6567" s="69" t="str">
        <f>_xlfn.XLOOKUP(SimpleBB[[#This Row],[customer_code]],'Input  - indicative charges'!$B$13:$B$69,'Input  - indicative charges'!$E$13:$E$69)</f>
        <v>Lower North Island distributor</v>
      </c>
      <c r="K6567" s="70">
        <f t="shared" si="104"/>
        <v>0.28480499986781749</v>
      </c>
    </row>
    <row r="6568" spans="1:11" x14ac:dyDescent="0.25">
      <c r="A6568" s="65">
        <v>44440</v>
      </c>
      <c r="B6568" s="66" t="s">
        <v>145</v>
      </c>
      <c r="C6568" s="66" t="s">
        <v>137</v>
      </c>
      <c r="D6568" s="67">
        <v>52891.159999999902</v>
      </c>
      <c r="E6568" s="66">
        <v>0.8962</v>
      </c>
      <c r="F6568" s="67">
        <v>47401.057591999997</v>
      </c>
      <c r="G6568" s="66" t="s">
        <v>241</v>
      </c>
      <c r="H6568" s="68">
        <v>7.2167880926790205E-4</v>
      </c>
      <c r="I6568" s="87">
        <v>34.208338801033797</v>
      </c>
      <c r="J6568" s="69" t="str">
        <f>_xlfn.XLOOKUP(SimpleBB[[#This Row],[customer_code]],'Input  - indicative charges'!$B$13:$B$69,'Input  - indicative charges'!$E$13:$E$69)</f>
        <v>North Island generation</v>
      </c>
      <c r="K6568" s="70">
        <f t="shared" si="104"/>
        <v>31.624019896852055</v>
      </c>
    </row>
    <row r="6569" spans="1:11" x14ac:dyDescent="0.25">
      <c r="A6569" s="65">
        <v>44470</v>
      </c>
      <c r="B6569" s="66" t="s">
        <v>145</v>
      </c>
      <c r="C6569" s="66" t="s">
        <v>137</v>
      </c>
      <c r="D6569" s="67">
        <v>45959.38</v>
      </c>
      <c r="E6569" s="66">
        <v>1.1705000000000001</v>
      </c>
      <c r="F6569" s="67">
        <v>53795.454290000001</v>
      </c>
      <c r="G6569" s="66" t="s">
        <v>8</v>
      </c>
      <c r="H6569" s="68">
        <v>2.5815578388085798E-10</v>
      </c>
      <c r="I6569" s="87">
        <v>1.3887607671461799E-5</v>
      </c>
      <c r="J6569" s="69" t="str">
        <f>_xlfn.XLOOKUP(SimpleBB[[#This Row],[customer_code]],'Input  - indicative charges'!$B$13:$B$69,'Input  - indicative charges'!$E$13:$E$69)</f>
        <v>Lower South Island distributor</v>
      </c>
      <c r="K6569" s="70">
        <f t="shared" si="104"/>
        <v>1.2838448071869272E-5</v>
      </c>
    </row>
    <row r="6570" spans="1:11" x14ac:dyDescent="0.25">
      <c r="A6570" s="65">
        <v>44470</v>
      </c>
      <c r="B6570" s="66" t="s">
        <v>145</v>
      </c>
      <c r="C6570" s="66" t="s">
        <v>137</v>
      </c>
      <c r="D6570" s="67">
        <v>45959.38</v>
      </c>
      <c r="E6570" s="66">
        <v>1.1705000000000001</v>
      </c>
      <c r="F6570" s="67">
        <v>53795.454290000001</v>
      </c>
      <c r="G6570" s="66" t="s">
        <v>10</v>
      </c>
      <c r="H6570" s="68">
        <v>1.24666830197509E-11</v>
      </c>
      <c r="I6570" s="87">
        <v>6.7065087653692803E-7</v>
      </c>
      <c r="J6570" s="69" t="str">
        <f>_xlfn.XLOOKUP(SimpleBB[[#This Row],[customer_code]],'Input  - indicative charges'!$B$13:$B$69,'Input  - indicative charges'!$E$13:$E$69)</f>
        <v>Upper South Island distributor</v>
      </c>
      <c r="K6570" s="70">
        <f t="shared" si="104"/>
        <v>6.1998557681509353E-7</v>
      </c>
    </row>
    <row r="6571" spans="1:11" x14ac:dyDescent="0.25">
      <c r="A6571" s="65">
        <v>44470</v>
      </c>
      <c r="B6571" s="66" t="s">
        <v>145</v>
      </c>
      <c r="C6571" s="66" t="s">
        <v>137</v>
      </c>
      <c r="D6571" s="67">
        <v>45959.38</v>
      </c>
      <c r="E6571" s="66">
        <v>1.1705000000000001</v>
      </c>
      <c r="F6571" s="67">
        <v>53795.454290000001</v>
      </c>
      <c r="G6571" s="66" t="s">
        <v>12</v>
      </c>
      <c r="H6571" s="68">
        <v>3.2139912695967202E-8</v>
      </c>
      <c r="I6571" s="87">
        <v>1.7289812043204901E-3</v>
      </c>
      <c r="J6571" s="69" t="str">
        <f>_xlfn.XLOOKUP(SimpleBB[[#This Row],[customer_code]],'Input  - indicative charges'!$B$13:$B$69,'Input  - indicative charges'!$E$13:$E$69)</f>
        <v>Lower North Island distributor</v>
      </c>
      <c r="K6571" s="70">
        <f t="shared" si="104"/>
        <v>1.5983627946605237E-3</v>
      </c>
    </row>
    <row r="6572" spans="1:11" x14ac:dyDescent="0.25">
      <c r="A6572" s="65">
        <v>44470</v>
      </c>
      <c r="B6572" s="66" t="s">
        <v>145</v>
      </c>
      <c r="C6572" s="66" t="s">
        <v>137</v>
      </c>
      <c r="D6572" s="67">
        <v>45959.38</v>
      </c>
      <c r="E6572" s="66">
        <v>1.1705000000000001</v>
      </c>
      <c r="F6572" s="67">
        <v>53795.454290000001</v>
      </c>
      <c r="G6572" s="66" t="s">
        <v>14</v>
      </c>
      <c r="H6572" s="68">
        <v>8.9137193743163305E-6</v>
      </c>
      <c r="I6572" s="87">
        <v>0.47951758315492099</v>
      </c>
      <c r="J6572" s="69" t="str">
        <f>_xlfn.XLOOKUP(SimpleBB[[#This Row],[customer_code]],'Input  - indicative charges'!$B$13:$B$69,'Input  - indicative charges'!$E$13:$E$69)</f>
        <v>Upper North Island distributor</v>
      </c>
      <c r="K6572" s="70">
        <f t="shared" si="104"/>
        <v>0.44329172716575638</v>
      </c>
    </row>
    <row r="6573" spans="1:11" x14ac:dyDescent="0.25">
      <c r="A6573" s="65">
        <v>44470</v>
      </c>
      <c r="B6573" s="66" t="s">
        <v>145</v>
      </c>
      <c r="C6573" s="66" t="s">
        <v>137</v>
      </c>
      <c r="D6573" s="67">
        <v>45959.38</v>
      </c>
      <c r="E6573" s="66">
        <v>1.1705000000000001</v>
      </c>
      <c r="F6573" s="67">
        <v>53795.454290000001</v>
      </c>
      <c r="G6573" s="66" t="s">
        <v>16</v>
      </c>
      <c r="H6573" s="68">
        <v>8.5845820852318802E-2</v>
      </c>
      <c r="I6573" s="87">
        <v>4618.1149316484398</v>
      </c>
      <c r="J6573" s="69" t="str">
        <f>_xlfn.XLOOKUP(SimpleBB[[#This Row],[customer_code]],'Input  - indicative charges'!$B$13:$B$69,'Input  - indicative charges'!$E$13:$E$69)</f>
        <v>South Island generation</v>
      </c>
      <c r="K6573" s="70">
        <f t="shared" si="104"/>
        <v>4269.2326959760558</v>
      </c>
    </row>
    <row r="6574" spans="1:11" x14ac:dyDescent="0.25">
      <c r="A6574" s="65">
        <v>44470</v>
      </c>
      <c r="B6574" s="66" t="s">
        <v>145</v>
      </c>
      <c r="C6574" s="66" t="s">
        <v>137</v>
      </c>
      <c r="D6574" s="67">
        <v>45959.38</v>
      </c>
      <c r="E6574" s="66">
        <v>1.1705000000000001</v>
      </c>
      <c r="F6574" s="67">
        <v>53795.454290000001</v>
      </c>
      <c r="G6574" s="66" t="s">
        <v>19</v>
      </c>
      <c r="H6574" s="68">
        <v>8.4164231334582501E-5</v>
      </c>
      <c r="I6574" s="87">
        <v>4.5276530596125202</v>
      </c>
      <c r="J6574" s="69" t="str">
        <f>_xlfn.XLOOKUP(SimpleBB[[#This Row],[customer_code]],'Input  - indicative charges'!$B$13:$B$69,'Input  - indicative charges'!$E$13:$E$69)</f>
        <v>Lower South Island distributor</v>
      </c>
      <c r="K6574" s="70">
        <f t="shared" si="104"/>
        <v>4.1856048981513929</v>
      </c>
    </row>
    <row r="6575" spans="1:11" x14ac:dyDescent="0.25">
      <c r="A6575" s="65">
        <v>44470</v>
      </c>
      <c r="B6575" s="66" t="s">
        <v>145</v>
      </c>
      <c r="C6575" s="66" t="s">
        <v>137</v>
      </c>
      <c r="D6575" s="67">
        <v>45959.38</v>
      </c>
      <c r="E6575" s="66">
        <v>1.1705000000000001</v>
      </c>
      <c r="F6575" s="67">
        <v>53795.454290000001</v>
      </c>
      <c r="G6575" s="66" t="s">
        <v>21</v>
      </c>
      <c r="H6575" s="68">
        <v>1.36091707066223E-10</v>
      </c>
      <c r="I6575" s="87">
        <v>7.3211152067291196E-6</v>
      </c>
      <c r="J6575" s="69" t="str">
        <f>_xlfn.XLOOKUP(SimpleBB[[#This Row],[customer_code]],'Input  - indicative charges'!$B$13:$B$69,'Input  - indicative charges'!$E$13:$E$69)</f>
        <v>Upper South Island distributor</v>
      </c>
      <c r="K6575" s="70">
        <f t="shared" si="104"/>
        <v>6.7680308684779231E-6</v>
      </c>
    </row>
    <row r="6576" spans="1:11" x14ac:dyDescent="0.25">
      <c r="A6576" s="65">
        <v>44470</v>
      </c>
      <c r="B6576" s="66" t="s">
        <v>145</v>
      </c>
      <c r="C6576" s="66" t="s">
        <v>137</v>
      </c>
      <c r="D6576" s="67">
        <v>45959.38</v>
      </c>
      <c r="E6576" s="66">
        <v>1.1705000000000001</v>
      </c>
      <c r="F6576" s="67">
        <v>53795.454290000001</v>
      </c>
      <c r="G6576" s="66" t="s">
        <v>23</v>
      </c>
      <c r="H6576" s="68">
        <v>2.2950282776792599E-10</v>
      </c>
      <c r="I6576" s="87">
        <v>1.2346208880615201E-5</v>
      </c>
      <c r="J6576" s="69" t="str">
        <f>_xlfn.XLOOKUP(SimpleBB[[#This Row],[customer_code]],'Input  - indicative charges'!$B$13:$B$69,'Input  - indicative charges'!$E$13:$E$69)</f>
        <v>Lower North Island distributor</v>
      </c>
      <c r="K6576" s="70">
        <f t="shared" si="104"/>
        <v>1.1413496503357461E-5</v>
      </c>
    </row>
    <row r="6577" spans="1:11" x14ac:dyDescent="0.25">
      <c r="A6577" s="65">
        <v>44470</v>
      </c>
      <c r="B6577" s="66" t="s">
        <v>145</v>
      </c>
      <c r="C6577" s="66" t="s">
        <v>137</v>
      </c>
      <c r="D6577" s="67">
        <v>45959.38</v>
      </c>
      <c r="E6577" s="66">
        <v>1.1705000000000001</v>
      </c>
      <c r="F6577" s="67">
        <v>53795.454290000001</v>
      </c>
      <c r="G6577" s="66" t="s">
        <v>25</v>
      </c>
      <c r="H6577" s="68">
        <v>0.107808411589794</v>
      </c>
      <c r="I6577" s="87">
        <v>5799.6024777562798</v>
      </c>
      <c r="J6577" s="69" t="str">
        <f>_xlfn.XLOOKUP(SimpleBB[[#This Row],[customer_code]],'Input  - indicative charges'!$B$13:$B$69,'Input  - indicative charges'!$E$13:$E$69)</f>
        <v>North Island generation</v>
      </c>
      <c r="K6577" s="70">
        <f t="shared" si="104"/>
        <v>5361.4630402588973</v>
      </c>
    </row>
    <row r="6578" spans="1:11" x14ac:dyDescent="0.25">
      <c r="A6578" s="65">
        <v>44470</v>
      </c>
      <c r="B6578" s="66" t="s">
        <v>145</v>
      </c>
      <c r="C6578" s="66" t="s">
        <v>137</v>
      </c>
      <c r="D6578" s="67">
        <v>45959.38</v>
      </c>
      <c r="E6578" s="66">
        <v>1.1705000000000001</v>
      </c>
      <c r="F6578" s="67">
        <v>53795.454290000001</v>
      </c>
      <c r="G6578" s="66" t="s">
        <v>27</v>
      </c>
      <c r="H6578" s="68">
        <v>1.11210102778939E-5</v>
      </c>
      <c r="I6578" s="87">
        <v>0.59825980006306501</v>
      </c>
      <c r="J6578" s="69" t="str">
        <f>_xlfn.XLOOKUP(SimpleBB[[#This Row],[customer_code]],'Input  - indicative charges'!$B$13:$B$69,'Input  - indicative charges'!$E$13:$E$69)</f>
        <v>Lower North Island distributor</v>
      </c>
      <c r="K6578" s="70">
        <f t="shared" si="104"/>
        <v>0.55306338991559989</v>
      </c>
    </row>
    <row r="6579" spans="1:11" x14ac:dyDescent="0.25">
      <c r="A6579" s="65">
        <v>44470</v>
      </c>
      <c r="B6579" s="66" t="s">
        <v>145</v>
      </c>
      <c r="C6579" s="66" t="s">
        <v>137</v>
      </c>
      <c r="D6579" s="67">
        <v>45959.38</v>
      </c>
      <c r="E6579" s="66">
        <v>1.1705000000000001</v>
      </c>
      <c r="F6579" s="67">
        <v>53795.454290000001</v>
      </c>
      <c r="G6579" s="66" t="s">
        <v>29</v>
      </c>
      <c r="H6579" s="68">
        <v>3.9123333068945503E-5</v>
      </c>
      <c r="I6579" s="87">
        <v>2.1046574757829002</v>
      </c>
      <c r="J6579" s="69" t="str">
        <f>_xlfn.XLOOKUP(SimpleBB[[#This Row],[customer_code]],'Input  - indicative charges'!$B$13:$B$69,'Input  - indicative charges'!$E$13:$E$69)</f>
        <v>Lower North Island distributor</v>
      </c>
      <c r="K6579" s="70">
        <f t="shared" si="104"/>
        <v>1.9456580536499317</v>
      </c>
    </row>
    <row r="6580" spans="1:11" x14ac:dyDescent="0.25">
      <c r="A6580" s="65">
        <v>44470</v>
      </c>
      <c r="B6580" s="66" t="s">
        <v>145</v>
      </c>
      <c r="C6580" s="66" t="s">
        <v>137</v>
      </c>
      <c r="D6580" s="67">
        <v>45959.38</v>
      </c>
      <c r="E6580" s="66">
        <v>1.1705000000000001</v>
      </c>
      <c r="F6580" s="67">
        <v>53795.454290000001</v>
      </c>
      <c r="G6580" s="66" t="s">
        <v>31</v>
      </c>
      <c r="H6580" s="68">
        <v>6.87652812962276E-5</v>
      </c>
      <c r="I6580" s="87">
        <v>3.6992595467101999</v>
      </c>
      <c r="J6580" s="69" t="str">
        <f>_xlfn.XLOOKUP(SimpleBB[[#This Row],[customer_code]],'Input  - indicative charges'!$B$13:$B$69,'Input  - indicative charges'!$E$13:$E$69)</f>
        <v>Major Industrial</v>
      </c>
      <c r="K6580" s="70">
        <f t="shared" si="104"/>
        <v>3.4197935827637411</v>
      </c>
    </row>
    <row r="6581" spans="1:11" x14ac:dyDescent="0.25">
      <c r="A6581" s="65">
        <v>44470</v>
      </c>
      <c r="B6581" s="66" t="s">
        <v>145</v>
      </c>
      <c r="C6581" s="66" t="s">
        <v>137</v>
      </c>
      <c r="D6581" s="67">
        <v>45959.38</v>
      </c>
      <c r="E6581" s="66">
        <v>1.1705000000000001</v>
      </c>
      <c r="F6581" s="67">
        <v>53795.454290000001</v>
      </c>
      <c r="G6581" s="66" t="s">
        <v>34</v>
      </c>
      <c r="H6581" s="68">
        <v>1.7204565543363798E-8</v>
      </c>
      <c r="I6581" s="87">
        <v>9.2552741926733796E-4</v>
      </c>
      <c r="J6581" s="69" t="str">
        <f>_xlfn.XLOOKUP(SimpleBB[[#This Row],[customer_code]],'Input  - indicative charges'!$B$13:$B$69,'Input  - indicative charges'!$E$13:$E$69)</f>
        <v>Major Industrial</v>
      </c>
      <c r="K6581" s="70">
        <f t="shared" si="104"/>
        <v>8.5560709896582011E-4</v>
      </c>
    </row>
    <row r="6582" spans="1:11" x14ac:dyDescent="0.25">
      <c r="A6582" s="65">
        <v>44470</v>
      </c>
      <c r="B6582" s="66" t="s">
        <v>145</v>
      </c>
      <c r="C6582" s="66" t="s">
        <v>137</v>
      </c>
      <c r="D6582" s="67">
        <v>45959.38</v>
      </c>
      <c r="E6582" s="66">
        <v>1.1705000000000001</v>
      </c>
      <c r="F6582" s="67">
        <v>53795.454290000001</v>
      </c>
      <c r="G6582" s="66" t="s">
        <v>36</v>
      </c>
      <c r="H6582" s="68">
        <v>1.22887674066937E-10</v>
      </c>
      <c r="I6582" s="87">
        <v>6.61079825307235E-6</v>
      </c>
      <c r="J6582" s="69" t="str">
        <f>_xlfn.XLOOKUP(SimpleBB[[#This Row],[customer_code]],'Input  - indicative charges'!$B$13:$B$69,'Input  - indicative charges'!$E$13:$E$69)</f>
        <v>Upper South Island distributor</v>
      </c>
      <c r="K6582" s="70">
        <f t="shared" si="104"/>
        <v>6.1113758462576051E-6</v>
      </c>
    </row>
    <row r="6583" spans="1:11" x14ac:dyDescent="0.25">
      <c r="A6583" s="65">
        <v>44470</v>
      </c>
      <c r="B6583" s="66" t="s">
        <v>145</v>
      </c>
      <c r="C6583" s="66" t="s">
        <v>137</v>
      </c>
      <c r="D6583" s="67">
        <v>45959.38</v>
      </c>
      <c r="E6583" s="66">
        <v>1.1705000000000001</v>
      </c>
      <c r="F6583" s="67">
        <v>53795.454290000001</v>
      </c>
      <c r="G6583" s="66" t="s">
        <v>38</v>
      </c>
      <c r="H6583" s="68">
        <v>1.0263583467489599E-4</v>
      </c>
      <c r="I6583" s="87">
        <v>5.5213413527693804</v>
      </c>
      <c r="J6583" s="69" t="str">
        <f>_xlfn.XLOOKUP(SimpleBB[[#This Row],[customer_code]],'Input  - indicative charges'!$B$13:$B$69,'Input  - indicative charges'!$E$13:$E$69)</f>
        <v>North Island generation</v>
      </c>
      <c r="K6583" s="70">
        <f t="shared" si="104"/>
        <v>5.1042235582633495</v>
      </c>
    </row>
    <row r="6584" spans="1:11" x14ac:dyDescent="0.25">
      <c r="A6584" s="65">
        <v>44470</v>
      </c>
      <c r="B6584" s="66" t="s">
        <v>145</v>
      </c>
      <c r="C6584" s="66" t="s">
        <v>137</v>
      </c>
      <c r="D6584" s="67">
        <v>45959.38</v>
      </c>
      <c r="E6584" s="66">
        <v>1.1705000000000001</v>
      </c>
      <c r="F6584" s="67">
        <v>53795.454290000001</v>
      </c>
      <c r="G6584" s="66" t="s">
        <v>40</v>
      </c>
      <c r="H6584" s="68">
        <v>7.0256847193386699E-7</v>
      </c>
      <c r="I6584" s="87">
        <v>3.7794990117513499E-2</v>
      </c>
      <c r="J6584" s="69" t="str">
        <f>_xlfn.XLOOKUP(SimpleBB[[#This Row],[customer_code]],'Input  - indicative charges'!$B$13:$B$69,'Input  - indicative charges'!$E$13:$E$69)</f>
        <v>North Island generation</v>
      </c>
      <c r="K6584" s="70">
        <f t="shared" si="104"/>
        <v>3.4939712402563466E-2</v>
      </c>
    </row>
    <row r="6585" spans="1:11" x14ac:dyDescent="0.25">
      <c r="A6585" s="65">
        <v>44470</v>
      </c>
      <c r="B6585" s="66" t="s">
        <v>145</v>
      </c>
      <c r="C6585" s="66" t="s">
        <v>137</v>
      </c>
      <c r="D6585" s="67">
        <v>45959.38</v>
      </c>
      <c r="E6585" s="66">
        <v>1.1705000000000001</v>
      </c>
      <c r="F6585" s="67">
        <v>53795.454290000001</v>
      </c>
      <c r="G6585" s="66" t="s">
        <v>42</v>
      </c>
      <c r="H6585" s="68">
        <v>4.0273130016324599E-2</v>
      </c>
      <c r="I6585" s="87">
        <v>2166.5113249084202</v>
      </c>
      <c r="J6585" s="69" t="str">
        <f>_xlfn.XLOOKUP(SimpleBB[[#This Row],[customer_code]],'Input  - indicative charges'!$B$13:$B$69,'Input  - indicative charges'!$E$13:$E$69)</f>
        <v>South Island generation</v>
      </c>
      <c r="K6585" s="70">
        <f t="shared" si="104"/>
        <v>2002.839063427092</v>
      </c>
    </row>
    <row r="6586" spans="1:11" x14ac:dyDescent="0.25">
      <c r="A6586" s="65">
        <v>44470</v>
      </c>
      <c r="B6586" s="66" t="s">
        <v>145</v>
      </c>
      <c r="C6586" s="66" t="s">
        <v>137</v>
      </c>
      <c r="D6586" s="67">
        <v>45959.38</v>
      </c>
      <c r="E6586" s="66">
        <v>1.1705000000000001</v>
      </c>
      <c r="F6586" s="67">
        <v>53795.454290000001</v>
      </c>
      <c r="G6586" s="66" t="s">
        <v>44</v>
      </c>
      <c r="H6586" s="68">
        <v>1.3299715568976701E-8</v>
      </c>
      <c r="I6586" s="87">
        <v>7.1546424096089096E-4</v>
      </c>
      <c r="J6586" s="69" t="str">
        <f>_xlfn.XLOOKUP(SimpleBB[[#This Row],[customer_code]],'Input  - indicative charges'!$B$13:$B$69,'Input  - indicative charges'!$E$13:$E$69)</f>
        <v>Major Industrial</v>
      </c>
      <c r="K6586" s="70">
        <f t="shared" si="104"/>
        <v>6.6141345018921524E-4</v>
      </c>
    </row>
    <row r="6587" spans="1:11" x14ac:dyDescent="0.25">
      <c r="A6587" s="65">
        <v>44470</v>
      </c>
      <c r="B6587" s="66" t="s">
        <v>145</v>
      </c>
      <c r="C6587" s="66" t="s">
        <v>137</v>
      </c>
      <c r="D6587" s="67">
        <v>45959.38</v>
      </c>
      <c r="E6587" s="66">
        <v>1.1705000000000001</v>
      </c>
      <c r="F6587" s="67">
        <v>53795.454290000001</v>
      </c>
      <c r="G6587" s="66" t="s">
        <v>46</v>
      </c>
      <c r="H6587" s="68">
        <v>1.62211572156507E-10</v>
      </c>
      <c r="I6587" s="87">
        <v>8.7262452152544205E-6</v>
      </c>
      <c r="J6587" s="69" t="str">
        <f>_xlfn.XLOOKUP(SimpleBB[[#This Row],[customer_code]],'Input  - indicative charges'!$B$13:$B$69,'Input  - indicative charges'!$E$13:$E$69)</f>
        <v>Upper South Island distributor</v>
      </c>
      <c r="K6587" s="70">
        <f t="shared" si="104"/>
        <v>8.0670082788023661E-6</v>
      </c>
    </row>
    <row r="6588" spans="1:11" x14ac:dyDescent="0.25">
      <c r="A6588" s="65">
        <v>44470</v>
      </c>
      <c r="B6588" s="66" t="s">
        <v>145</v>
      </c>
      <c r="C6588" s="66" t="s">
        <v>137</v>
      </c>
      <c r="D6588" s="67">
        <v>45959.38</v>
      </c>
      <c r="E6588" s="66">
        <v>1.1705000000000001</v>
      </c>
      <c r="F6588" s="67">
        <v>53795.454290000001</v>
      </c>
      <c r="G6588" s="66" t="s">
        <v>48</v>
      </c>
      <c r="H6588" s="68">
        <v>5.1109319903137503E-2</v>
      </c>
      <c r="I6588" s="87">
        <v>2749.4490826422202</v>
      </c>
      <c r="J6588" s="69" t="str">
        <f>_xlfn.XLOOKUP(SimpleBB[[#This Row],[customer_code]],'Input  - indicative charges'!$B$13:$B$69,'Input  - indicative charges'!$E$13:$E$69)</f>
        <v>North Island generation</v>
      </c>
      <c r="K6588" s="70">
        <f t="shared" si="104"/>
        <v>2541.7379370737394</v>
      </c>
    </row>
    <row r="6589" spans="1:11" x14ac:dyDescent="0.25">
      <c r="A6589" s="65">
        <v>44470</v>
      </c>
      <c r="B6589" s="66" t="s">
        <v>145</v>
      </c>
      <c r="C6589" s="66" t="s">
        <v>137</v>
      </c>
      <c r="D6589" s="67">
        <v>45959.38</v>
      </c>
      <c r="E6589" s="66">
        <v>1.1705000000000001</v>
      </c>
      <c r="F6589" s="67">
        <v>53795.454290000001</v>
      </c>
      <c r="G6589" s="66" t="s">
        <v>50</v>
      </c>
      <c r="H6589" s="68">
        <v>1.0737601692524201E-2</v>
      </c>
      <c r="I6589" s="87">
        <v>577.63416103441602</v>
      </c>
      <c r="J6589" s="69" t="str">
        <f>_xlfn.XLOOKUP(SimpleBB[[#This Row],[customer_code]],'Input  - indicative charges'!$B$13:$B$69,'Input  - indicative charges'!$E$13:$E$69)</f>
        <v>North Island generation</v>
      </c>
      <c r="K6589" s="70">
        <f t="shared" si="104"/>
        <v>533.99594490398852</v>
      </c>
    </row>
    <row r="6590" spans="1:11" x14ac:dyDescent="0.25">
      <c r="A6590" s="65">
        <v>44470</v>
      </c>
      <c r="B6590" s="66" t="s">
        <v>145</v>
      </c>
      <c r="C6590" s="66" t="s">
        <v>137</v>
      </c>
      <c r="D6590" s="67">
        <v>45959.38</v>
      </c>
      <c r="E6590" s="66">
        <v>1.1705000000000001</v>
      </c>
      <c r="F6590" s="67">
        <v>53795.454290000001</v>
      </c>
      <c r="G6590" s="66" t="s">
        <v>52</v>
      </c>
      <c r="H6590" s="68">
        <v>2.1682958877758601E-2</v>
      </c>
      <c r="I6590" s="87">
        <v>1166.44462318041</v>
      </c>
      <c r="J6590" s="69" t="str">
        <f>_xlfn.XLOOKUP(SimpleBB[[#This Row],[customer_code]],'Input  - indicative charges'!$B$13:$B$69,'Input  - indicative charges'!$E$13:$E$69)</f>
        <v>North Island generation</v>
      </c>
      <c r="K6590" s="70">
        <f t="shared" si="104"/>
        <v>1078.3238609329551</v>
      </c>
    </row>
    <row r="6591" spans="1:11" x14ac:dyDescent="0.25">
      <c r="A6591" s="65">
        <v>44470</v>
      </c>
      <c r="B6591" s="66" t="s">
        <v>145</v>
      </c>
      <c r="C6591" s="66" t="s">
        <v>137</v>
      </c>
      <c r="D6591" s="67">
        <v>45959.38</v>
      </c>
      <c r="E6591" s="66">
        <v>1.1705000000000001</v>
      </c>
      <c r="F6591" s="67">
        <v>53795.454290000001</v>
      </c>
      <c r="G6591" s="66" t="s">
        <v>54</v>
      </c>
      <c r="H6591" s="68">
        <v>1.43572234136996E-11</v>
      </c>
      <c r="I6591" s="87">
        <v>7.7235335588299796E-7</v>
      </c>
      <c r="J6591" s="69" t="str">
        <f>_xlfn.XLOOKUP(SimpleBB[[#This Row],[customer_code]],'Input  - indicative charges'!$B$13:$B$69,'Input  - indicative charges'!$E$13:$E$69)</f>
        <v>Upper South Island distributor</v>
      </c>
      <c r="K6591" s="70">
        <f t="shared" si="104"/>
        <v>7.1400479385763821E-7</v>
      </c>
    </row>
    <row r="6592" spans="1:11" x14ac:dyDescent="0.25">
      <c r="A6592" s="65">
        <v>44470</v>
      </c>
      <c r="B6592" s="66" t="s">
        <v>145</v>
      </c>
      <c r="C6592" s="66" t="s">
        <v>137</v>
      </c>
      <c r="D6592" s="67">
        <v>45959.38</v>
      </c>
      <c r="E6592" s="66">
        <v>1.1705000000000001</v>
      </c>
      <c r="F6592" s="67">
        <v>53795.454290000001</v>
      </c>
      <c r="G6592" s="66" t="s">
        <v>56</v>
      </c>
      <c r="H6592" s="68">
        <v>0.50504779477599504</v>
      </c>
      <c r="I6592" s="87">
        <v>27169.275558137299</v>
      </c>
      <c r="J6592" s="69" t="str">
        <f>_xlfn.XLOOKUP(SimpleBB[[#This Row],[customer_code]],'Input  - indicative charges'!$B$13:$B$69,'Input  - indicative charges'!$E$13:$E$69)</f>
        <v>Upper North Island distributor</v>
      </c>
      <c r="K6592" s="70">
        <f t="shared" si="104"/>
        <v>25116.732964759591</v>
      </c>
    </row>
    <row r="6593" spans="1:11" x14ac:dyDescent="0.25">
      <c r="A6593" s="65">
        <v>44470</v>
      </c>
      <c r="B6593" s="66" t="s">
        <v>145</v>
      </c>
      <c r="C6593" s="66" t="s">
        <v>137</v>
      </c>
      <c r="D6593" s="67">
        <v>45959.38</v>
      </c>
      <c r="E6593" s="66">
        <v>1.1705000000000001</v>
      </c>
      <c r="F6593" s="67">
        <v>53795.454290000001</v>
      </c>
      <c r="G6593" s="66" t="s">
        <v>58</v>
      </c>
      <c r="H6593" s="68">
        <v>1.3382648327527599E-2</v>
      </c>
      <c r="I6593" s="87">
        <v>719.92564638266003</v>
      </c>
      <c r="J6593" s="69" t="str">
        <f>_xlfn.XLOOKUP(SimpleBB[[#This Row],[customer_code]],'Input  - indicative charges'!$B$13:$B$69,'Input  - indicative charges'!$E$13:$E$69)</f>
        <v>North Island generation</v>
      </c>
      <c r="K6593" s="70">
        <f t="shared" si="104"/>
        <v>665.53781222405587</v>
      </c>
    </row>
    <row r="6594" spans="1:11" x14ac:dyDescent="0.25">
      <c r="A6594" s="65">
        <v>44470</v>
      </c>
      <c r="B6594" s="66" t="s">
        <v>145</v>
      </c>
      <c r="C6594" s="66" t="s">
        <v>137</v>
      </c>
      <c r="D6594" s="67">
        <v>45959.38</v>
      </c>
      <c r="E6594" s="66">
        <v>1.1705000000000001</v>
      </c>
      <c r="F6594" s="67">
        <v>53795.454290000001</v>
      </c>
      <c r="G6594" s="66" t="s">
        <v>60</v>
      </c>
      <c r="H6594" s="68">
        <v>3.9848681767554202E-10</v>
      </c>
      <c r="I6594" s="87">
        <v>2.1436779385432199E-5</v>
      </c>
      <c r="J6594" s="69" t="str">
        <f>_xlfn.XLOOKUP(SimpleBB[[#This Row],[customer_code]],'Input  - indicative charges'!$B$13:$B$69,'Input  - indicative charges'!$E$13:$E$69)</f>
        <v>Major Industrial</v>
      </c>
      <c r="K6594" s="70">
        <f t="shared" si="104"/>
        <v>1.9817306585751212E-5</v>
      </c>
    </row>
    <row r="6595" spans="1:11" x14ac:dyDescent="0.25">
      <c r="A6595" s="65">
        <v>44470</v>
      </c>
      <c r="B6595" s="66" t="s">
        <v>145</v>
      </c>
      <c r="C6595" s="66" t="s">
        <v>137</v>
      </c>
      <c r="D6595" s="67">
        <v>45959.38</v>
      </c>
      <c r="E6595" s="66">
        <v>1.1705000000000001</v>
      </c>
      <c r="F6595" s="67">
        <v>53795.454290000001</v>
      </c>
      <c r="G6595" s="66" t="s">
        <v>62</v>
      </c>
      <c r="H6595" s="68">
        <v>2.4741616074875002E-6</v>
      </c>
      <c r="I6595" s="87">
        <v>0.13309864766166701</v>
      </c>
      <c r="J6595" s="69" t="str">
        <f>_xlfn.XLOOKUP(SimpleBB[[#This Row],[customer_code]],'Input  - indicative charges'!$B$13:$B$69,'Input  - indicative charges'!$E$13:$E$69)</f>
        <v>Major Industrial</v>
      </c>
      <c r="K6595" s="70">
        <f t="shared" si="104"/>
        <v>0.12304351597948558</v>
      </c>
    </row>
    <row r="6596" spans="1:11" x14ac:dyDescent="0.25">
      <c r="A6596" s="65">
        <v>44470</v>
      </c>
      <c r="B6596" s="66" t="s">
        <v>145</v>
      </c>
      <c r="C6596" s="66" t="s">
        <v>137</v>
      </c>
      <c r="D6596" s="67">
        <v>45959.38</v>
      </c>
      <c r="E6596" s="66">
        <v>1.1705000000000001</v>
      </c>
      <c r="F6596" s="67">
        <v>53795.454290000001</v>
      </c>
      <c r="G6596" s="66" t="s">
        <v>64</v>
      </c>
      <c r="H6596" s="68">
        <v>1.41520724404142E-8</v>
      </c>
      <c r="I6596" s="87">
        <v>7.61317166077071E-4</v>
      </c>
      <c r="J6596" s="69" t="str">
        <f>_xlfn.XLOOKUP(SimpleBB[[#This Row],[customer_code]],'Input  - indicative charges'!$B$13:$B$69,'Input  - indicative charges'!$E$13:$E$69)</f>
        <v>Major Industrial</v>
      </c>
      <c r="K6596" s="70">
        <f t="shared" si="104"/>
        <v>7.0380234912514146E-4</v>
      </c>
    </row>
    <row r="6597" spans="1:11" x14ac:dyDescent="0.25">
      <c r="A6597" s="65">
        <v>44470</v>
      </c>
      <c r="B6597" s="66" t="s">
        <v>145</v>
      </c>
      <c r="C6597" s="66" t="s">
        <v>137</v>
      </c>
      <c r="D6597" s="67">
        <v>45959.38</v>
      </c>
      <c r="E6597" s="66">
        <v>1.1705000000000001</v>
      </c>
      <c r="F6597" s="67">
        <v>53795.454290000001</v>
      </c>
      <c r="G6597" s="66" t="s">
        <v>66</v>
      </c>
      <c r="H6597" s="68">
        <v>8.6977937753147302E-10</v>
      </c>
      <c r="I6597" s="87">
        <v>4.6790176746378998E-5</v>
      </c>
      <c r="J6597" s="69" t="str">
        <f>_xlfn.XLOOKUP(SimpleBB[[#This Row],[customer_code]],'Input  - indicative charges'!$B$13:$B$69,'Input  - indicative charges'!$E$13:$E$69)</f>
        <v>Upper South Island distributor</v>
      </c>
      <c r="K6597" s="70">
        <f t="shared" si="104"/>
        <v>4.3255344523189666E-5</v>
      </c>
    </row>
    <row r="6598" spans="1:11" x14ac:dyDescent="0.25">
      <c r="A6598" s="65">
        <v>44470</v>
      </c>
      <c r="B6598" s="66" t="s">
        <v>145</v>
      </c>
      <c r="C6598" s="66" t="s">
        <v>137</v>
      </c>
      <c r="D6598" s="67">
        <v>45959.38</v>
      </c>
      <c r="E6598" s="66">
        <v>1.1705000000000001</v>
      </c>
      <c r="F6598" s="67">
        <v>53795.454290000001</v>
      </c>
      <c r="G6598" s="66" t="s">
        <v>68</v>
      </c>
      <c r="H6598" s="68">
        <v>4.7144536652590896E-10</v>
      </c>
      <c r="I6598" s="87">
        <v>2.5361617665176801E-5</v>
      </c>
      <c r="J6598" s="69" t="str">
        <f>_xlfn.XLOOKUP(SimpleBB[[#This Row],[customer_code]],'Input  - indicative charges'!$B$13:$B$69,'Input  - indicative charges'!$E$13:$E$69)</f>
        <v>Major Industrial</v>
      </c>
      <c r="K6598" s="70">
        <f t="shared" si="104"/>
        <v>2.3445637226782483E-5</v>
      </c>
    </row>
    <row r="6599" spans="1:11" x14ac:dyDescent="0.25">
      <c r="A6599" s="65">
        <v>44470</v>
      </c>
      <c r="B6599" s="66" t="s">
        <v>145</v>
      </c>
      <c r="C6599" s="66" t="s">
        <v>137</v>
      </c>
      <c r="D6599" s="67">
        <v>45959.38</v>
      </c>
      <c r="E6599" s="66">
        <v>1.1705000000000001</v>
      </c>
      <c r="F6599" s="67">
        <v>53795.454290000001</v>
      </c>
      <c r="G6599" s="66" t="s">
        <v>70</v>
      </c>
      <c r="H6599" s="68">
        <v>1.22949347698499E-4</v>
      </c>
      <c r="I6599" s="87">
        <v>6.6141160140999604</v>
      </c>
      <c r="J6599" s="69" t="str">
        <f>_xlfn.XLOOKUP(SimpleBB[[#This Row],[customer_code]],'Input  - indicative charges'!$B$13:$B$69,'Input  - indicative charges'!$E$13:$E$69)</f>
        <v>Lower North Island distributor</v>
      </c>
      <c r="K6599" s="70">
        <f t="shared" si="104"/>
        <v>6.1144429621839418</v>
      </c>
    </row>
    <row r="6600" spans="1:11" x14ac:dyDescent="0.25">
      <c r="A6600" s="65">
        <v>44470</v>
      </c>
      <c r="B6600" s="66" t="s">
        <v>145</v>
      </c>
      <c r="C6600" s="66" t="s">
        <v>137</v>
      </c>
      <c r="D6600" s="67">
        <v>45959.38</v>
      </c>
      <c r="E6600" s="66">
        <v>1.1705000000000001</v>
      </c>
      <c r="F6600" s="67">
        <v>53795.454290000001</v>
      </c>
      <c r="G6600" s="66" t="s">
        <v>72</v>
      </c>
      <c r="H6600" s="68">
        <v>5.5543623655024203E-5</v>
      </c>
      <c r="I6600" s="87">
        <v>2.98799446743481</v>
      </c>
      <c r="J6600" s="69" t="str">
        <f>_xlfn.XLOOKUP(SimpleBB[[#This Row],[customer_code]],'Input  - indicative charges'!$B$13:$B$69,'Input  - indicative charges'!$E$13:$E$69)</f>
        <v>Lower South Island distributor</v>
      </c>
      <c r="K6600" s="70">
        <f t="shared" si="104"/>
        <v>2.7622620624590715</v>
      </c>
    </row>
    <row r="6601" spans="1:11" x14ac:dyDescent="0.25">
      <c r="A6601" s="65">
        <v>44470</v>
      </c>
      <c r="B6601" s="66" t="s">
        <v>145</v>
      </c>
      <c r="C6601" s="66" t="s">
        <v>137</v>
      </c>
      <c r="D6601" s="67">
        <v>45959.38</v>
      </c>
      <c r="E6601" s="66">
        <v>1.1705000000000001</v>
      </c>
      <c r="F6601" s="67">
        <v>53795.454290000001</v>
      </c>
      <c r="G6601" s="66" t="s">
        <v>74</v>
      </c>
      <c r="H6601" s="68">
        <v>9.8626528626820599E-13</v>
      </c>
      <c r="I6601" s="87">
        <v>5.3056589125254998E-8</v>
      </c>
      <c r="J6601" s="69" t="str">
        <f>_xlfn.XLOOKUP(SimpleBB[[#This Row],[customer_code]],'Input  - indicative charges'!$B$13:$B$69,'Input  - indicative charges'!$E$13:$E$69)</f>
        <v>Major Industrial</v>
      </c>
      <c r="K6601" s="70">
        <f t="shared" si="104"/>
        <v>4.9048351628973645E-8</v>
      </c>
    </row>
    <row r="6602" spans="1:11" x14ac:dyDescent="0.25">
      <c r="A6602" s="65">
        <v>44470</v>
      </c>
      <c r="B6602" s="66" t="s">
        <v>145</v>
      </c>
      <c r="C6602" s="66" t="s">
        <v>137</v>
      </c>
      <c r="D6602" s="67">
        <v>45959.38</v>
      </c>
      <c r="E6602" s="66">
        <v>1.1705000000000001</v>
      </c>
      <c r="F6602" s="67">
        <v>53795.454290000001</v>
      </c>
      <c r="G6602" s="66" t="s">
        <v>76</v>
      </c>
      <c r="H6602" s="68">
        <v>2.24784583641026E-8</v>
      </c>
      <c r="I6602" s="87">
        <v>1.20923887943575E-3</v>
      </c>
      <c r="J6602" s="69" t="str">
        <f>_xlfn.XLOOKUP(SimpleBB[[#This Row],[customer_code]],'Input  - indicative charges'!$B$13:$B$69,'Input  - indicative charges'!$E$13:$E$69)</f>
        <v>Lower North Island distributor</v>
      </c>
      <c r="K6602" s="70">
        <f t="shared" si="104"/>
        <v>1.1178851626132624E-3</v>
      </c>
    </row>
    <row r="6603" spans="1:11" x14ac:dyDescent="0.25">
      <c r="A6603" s="65">
        <v>44470</v>
      </c>
      <c r="B6603" s="66" t="s">
        <v>145</v>
      </c>
      <c r="C6603" s="66" t="s">
        <v>137</v>
      </c>
      <c r="D6603" s="67">
        <v>45959.38</v>
      </c>
      <c r="E6603" s="66">
        <v>1.1705000000000001</v>
      </c>
      <c r="F6603" s="67">
        <v>53795.454290000001</v>
      </c>
      <c r="G6603" s="66" t="s">
        <v>78</v>
      </c>
      <c r="H6603" s="68">
        <v>1.7720484207275298E-5</v>
      </c>
      <c r="I6603" s="87">
        <v>0.95328149816914998</v>
      </c>
      <c r="J6603" s="69" t="str">
        <f>_xlfn.XLOOKUP(SimpleBB[[#This Row],[customer_code]],'Input  - indicative charges'!$B$13:$B$69,'Input  - indicative charges'!$E$13:$E$69)</f>
        <v>North Island generation</v>
      </c>
      <c r="K6603" s="70">
        <f t="shared" si="104"/>
        <v>0.88126445545175336</v>
      </c>
    </row>
    <row r="6604" spans="1:11" x14ac:dyDescent="0.25">
      <c r="A6604" s="65">
        <v>44470</v>
      </c>
      <c r="B6604" s="66" t="s">
        <v>145</v>
      </c>
      <c r="C6604" s="66" t="s">
        <v>137</v>
      </c>
      <c r="D6604" s="67">
        <v>45959.38</v>
      </c>
      <c r="E6604" s="66">
        <v>1.1705000000000001</v>
      </c>
      <c r="F6604" s="67">
        <v>53795.454290000001</v>
      </c>
      <c r="G6604" s="66" t="s">
        <v>80</v>
      </c>
      <c r="H6604" s="68">
        <v>3.1885229107800701E-13</v>
      </c>
      <c r="I6604" s="87">
        <v>1.7152803849948701E-8</v>
      </c>
      <c r="J6604" s="69" t="str">
        <f>_xlfn.XLOOKUP(SimpleBB[[#This Row],[customer_code]],'Input  - indicative charges'!$B$13:$B$69,'Input  - indicative charges'!$E$13:$E$69)</f>
        <v>Major Industrial</v>
      </c>
      <c r="K6604" s="70">
        <f t="shared" si="104"/>
        <v>1.5856970237361698E-8</v>
      </c>
    </row>
    <row r="6605" spans="1:11" x14ac:dyDescent="0.25">
      <c r="A6605" s="65">
        <v>44470</v>
      </c>
      <c r="B6605" s="66" t="s">
        <v>145</v>
      </c>
      <c r="C6605" s="66" t="s">
        <v>137</v>
      </c>
      <c r="D6605" s="67">
        <v>45959.38</v>
      </c>
      <c r="E6605" s="66">
        <v>1.1705000000000001</v>
      </c>
      <c r="F6605" s="67">
        <v>53795.454290000001</v>
      </c>
      <c r="G6605" s="66" t="s">
        <v>82</v>
      </c>
      <c r="H6605" s="68">
        <v>7.9417791323978801E-4</v>
      </c>
      <c r="I6605" s="87">
        <v>42.723161629818598</v>
      </c>
      <c r="J6605" s="69" t="str">
        <f>_xlfn.XLOOKUP(SimpleBB[[#This Row],[customer_code]],'Input  - indicative charges'!$B$13:$B$69,'Input  - indicative charges'!$E$13:$E$69)</f>
        <v>Major Industrial</v>
      </c>
      <c r="K6605" s="70">
        <f t="shared" si="104"/>
        <v>39.495578002079981</v>
      </c>
    </row>
    <row r="6606" spans="1:11" x14ac:dyDescent="0.25">
      <c r="A6606" s="65">
        <v>44470</v>
      </c>
      <c r="B6606" s="66" t="s">
        <v>145</v>
      </c>
      <c r="C6606" s="66" t="s">
        <v>137</v>
      </c>
      <c r="D6606" s="67">
        <v>45959.38</v>
      </c>
      <c r="E6606" s="66">
        <v>1.1705000000000001</v>
      </c>
      <c r="F6606" s="67">
        <v>53795.454290000001</v>
      </c>
      <c r="G6606" s="66" t="s">
        <v>84</v>
      </c>
      <c r="H6606" s="68">
        <v>3.1791996687122699E-15</v>
      </c>
      <c r="I6606" s="87">
        <v>1.71026490456994E-10</v>
      </c>
      <c r="J6606" s="69" t="str">
        <f>_xlfn.XLOOKUP(SimpleBB[[#This Row],[customer_code]],'Input  - indicative charges'!$B$13:$B$69,'Input  - indicative charges'!$E$13:$E$69)</f>
        <v>Major Industrial</v>
      </c>
      <c r="K6606" s="70">
        <f t="shared" ref="K6606:K6669" si="105">I6606*$L$9</f>
        <v>1.5810604451033169E-10</v>
      </c>
    </row>
    <row r="6607" spans="1:11" x14ac:dyDescent="0.25">
      <c r="A6607" s="65">
        <v>44470</v>
      </c>
      <c r="B6607" s="66" t="s">
        <v>145</v>
      </c>
      <c r="C6607" s="66" t="s">
        <v>137</v>
      </c>
      <c r="D6607" s="67">
        <v>45959.38</v>
      </c>
      <c r="E6607" s="66">
        <v>1.1705000000000001</v>
      </c>
      <c r="F6607" s="67">
        <v>53795.454290000001</v>
      </c>
      <c r="G6607" s="66" t="s">
        <v>86</v>
      </c>
      <c r="H6607" s="68">
        <v>8.2903409572813994E-5</v>
      </c>
      <c r="I6607" s="87">
        <v>4.4598265801594597</v>
      </c>
      <c r="J6607" s="69" t="str">
        <f>_xlfn.XLOOKUP(SimpleBB[[#This Row],[customer_code]],'Input  - indicative charges'!$B$13:$B$69,'Input  - indicative charges'!$E$13:$E$69)</f>
        <v>North Island generation</v>
      </c>
      <c r="K6607" s="70">
        <f t="shared" si="105"/>
        <v>4.1229024691257488</v>
      </c>
    </row>
    <row r="6608" spans="1:11" x14ac:dyDescent="0.25">
      <c r="A6608" s="65">
        <v>44470</v>
      </c>
      <c r="B6608" s="66" t="s">
        <v>145</v>
      </c>
      <c r="C6608" s="66" t="s">
        <v>137</v>
      </c>
      <c r="D6608" s="67">
        <v>45959.38</v>
      </c>
      <c r="E6608" s="66">
        <v>1.1705000000000001</v>
      </c>
      <c r="F6608" s="67">
        <v>53795.454290000001</v>
      </c>
      <c r="G6608" s="66" t="s">
        <v>88</v>
      </c>
      <c r="H6608" s="68">
        <v>7.7871796058396796E-3</v>
      </c>
      <c r="I6608" s="87">
        <v>418.91486453396902</v>
      </c>
      <c r="J6608" s="69" t="str">
        <f>_xlfn.XLOOKUP(SimpleBB[[#This Row],[customer_code]],'Input  - indicative charges'!$B$13:$B$69,'Input  - indicative charges'!$E$13:$E$69)</f>
        <v>North Island generation</v>
      </c>
      <c r="K6608" s="70">
        <f t="shared" si="105"/>
        <v>387.26732941235264</v>
      </c>
    </row>
    <row r="6609" spans="1:11" x14ac:dyDescent="0.25">
      <c r="A6609" s="65">
        <v>44470</v>
      </c>
      <c r="B6609" s="66" t="s">
        <v>145</v>
      </c>
      <c r="C6609" s="66" t="s">
        <v>137</v>
      </c>
      <c r="D6609" s="67">
        <v>45959.38</v>
      </c>
      <c r="E6609" s="66">
        <v>1.1705000000000001</v>
      </c>
      <c r="F6609" s="67">
        <v>53795.454290000001</v>
      </c>
      <c r="G6609" s="66" t="s">
        <v>90</v>
      </c>
      <c r="H6609" s="68">
        <v>1.75738684309183E-10</v>
      </c>
      <c r="I6609" s="87">
        <v>9.4539423587393996E-6</v>
      </c>
      <c r="J6609" s="69" t="str">
        <f>_xlfn.XLOOKUP(SimpleBB[[#This Row],[customer_code]],'Input  - indicative charges'!$B$13:$B$69,'Input  - indicative charges'!$E$13:$E$69)</f>
        <v>Upper South Island distributor</v>
      </c>
      <c r="K6609" s="70">
        <f t="shared" si="105"/>
        <v>8.7397304790325604E-6</v>
      </c>
    </row>
    <row r="6610" spans="1:11" x14ac:dyDescent="0.25">
      <c r="A6610" s="65">
        <v>44470</v>
      </c>
      <c r="B6610" s="66" t="s">
        <v>145</v>
      </c>
      <c r="C6610" s="66" t="s">
        <v>137</v>
      </c>
      <c r="D6610" s="67">
        <v>45959.38</v>
      </c>
      <c r="E6610" s="66">
        <v>1.1705000000000001</v>
      </c>
      <c r="F6610" s="67">
        <v>53795.454290000001</v>
      </c>
      <c r="G6610" s="66" t="s">
        <v>92</v>
      </c>
      <c r="H6610" s="68">
        <v>5.4353740205246997E-5</v>
      </c>
      <c r="I6610" s="87">
        <v>2.9239841467018999</v>
      </c>
      <c r="J6610" s="69" t="str">
        <f>_xlfn.XLOOKUP(SimpleBB[[#This Row],[customer_code]],'Input  - indicative charges'!$B$13:$B$69,'Input  - indicative charges'!$E$13:$E$69)</f>
        <v>North Island generation</v>
      </c>
      <c r="K6610" s="70">
        <f t="shared" si="105"/>
        <v>2.7030874948708825</v>
      </c>
    </row>
    <row r="6611" spans="1:11" x14ac:dyDescent="0.25">
      <c r="A6611" s="65">
        <v>44470</v>
      </c>
      <c r="B6611" s="66" t="s">
        <v>145</v>
      </c>
      <c r="C6611" s="66" t="s">
        <v>137</v>
      </c>
      <c r="D6611" s="67">
        <v>45959.38</v>
      </c>
      <c r="E6611" s="66">
        <v>1.1705000000000001</v>
      </c>
      <c r="F6611" s="67">
        <v>53795.454290000001</v>
      </c>
      <c r="G6611" s="66" t="s">
        <v>94</v>
      </c>
      <c r="H6611" s="68">
        <v>2.8787887761756199E-4</v>
      </c>
      <c r="I6611" s="87">
        <v>15.486575001932</v>
      </c>
      <c r="J6611" s="69" t="str">
        <f>_xlfn.XLOOKUP(SimpleBB[[#This Row],[customer_code]],'Input  - indicative charges'!$B$13:$B$69,'Input  - indicative charges'!$E$13:$E$69)</f>
        <v>North Island generation</v>
      </c>
      <c r="K6611" s="70">
        <f t="shared" si="105"/>
        <v>14.31661908061986</v>
      </c>
    </row>
    <row r="6612" spans="1:11" x14ac:dyDescent="0.25">
      <c r="A6612" s="65">
        <v>44470</v>
      </c>
      <c r="B6612" s="66" t="s">
        <v>145</v>
      </c>
      <c r="C6612" s="66" t="s">
        <v>137</v>
      </c>
      <c r="D6612" s="67">
        <v>45959.38</v>
      </c>
      <c r="E6612" s="66">
        <v>1.1705000000000001</v>
      </c>
      <c r="F6612" s="67">
        <v>53795.454290000001</v>
      </c>
      <c r="G6612" s="66" t="s">
        <v>96</v>
      </c>
      <c r="H6612" s="68">
        <v>0.13750554027023601</v>
      </c>
      <c r="I6612" s="87">
        <v>7397.17300622927</v>
      </c>
      <c r="J6612" s="69" t="str">
        <f>_xlfn.XLOOKUP(SimpleBB[[#This Row],[customer_code]],'Input  - indicative charges'!$B$13:$B$69,'Input  - indicative charges'!$E$13:$E$69)</f>
        <v>Upper North Island distributor</v>
      </c>
      <c r="K6612" s="70">
        <f t="shared" si="105"/>
        <v>6838.342770458702</v>
      </c>
    </row>
    <row r="6613" spans="1:11" x14ac:dyDescent="0.25">
      <c r="A6613" s="65">
        <v>44470</v>
      </c>
      <c r="B6613" s="66" t="s">
        <v>145</v>
      </c>
      <c r="C6613" s="66" t="s">
        <v>137</v>
      </c>
      <c r="D6613" s="67">
        <v>45959.38</v>
      </c>
      <c r="E6613" s="66">
        <v>1.1705000000000001</v>
      </c>
      <c r="F6613" s="67">
        <v>53795.454290000001</v>
      </c>
      <c r="G6613" s="66" t="s">
        <v>98</v>
      </c>
      <c r="H6613" s="68">
        <v>5.8681256116152496E-6</v>
      </c>
      <c r="I6613" s="87">
        <v>0.31567848310762597</v>
      </c>
      <c r="J6613" s="69" t="str">
        <f>_xlfn.XLOOKUP(SimpleBB[[#This Row],[customer_code]],'Input  - indicative charges'!$B$13:$B$69,'Input  - indicative charges'!$E$13:$E$69)</f>
        <v>Major Industrial</v>
      </c>
      <c r="K6613" s="70">
        <f t="shared" si="105"/>
        <v>0.29183009116192293</v>
      </c>
    </row>
    <row r="6614" spans="1:11" x14ac:dyDescent="0.25">
      <c r="A6614" s="65">
        <v>44470</v>
      </c>
      <c r="B6614" s="66" t="s">
        <v>145</v>
      </c>
      <c r="C6614" s="66" t="s">
        <v>137</v>
      </c>
      <c r="D6614" s="67">
        <v>45959.38</v>
      </c>
      <c r="E6614" s="66">
        <v>1.1705000000000001</v>
      </c>
      <c r="F6614" s="67">
        <v>53795.454290000001</v>
      </c>
      <c r="G6614" s="66" t="s">
        <v>100</v>
      </c>
      <c r="H6614" s="68">
        <v>2.9671392817486698E-4</v>
      </c>
      <c r="I6614" s="87">
        <v>15.961860560337399</v>
      </c>
      <c r="J6614" s="69" t="str">
        <f>_xlfn.XLOOKUP(SimpleBB[[#This Row],[customer_code]],'Input  - indicative charges'!$B$13:$B$69,'Input  - indicative charges'!$E$13:$E$69)</f>
        <v>North Island generation</v>
      </c>
      <c r="K6614" s="70">
        <f t="shared" si="105"/>
        <v>14.755998497525209</v>
      </c>
    </row>
    <row r="6615" spans="1:11" x14ac:dyDescent="0.25">
      <c r="A6615" s="65">
        <v>44470</v>
      </c>
      <c r="B6615" s="66" t="s">
        <v>145</v>
      </c>
      <c r="C6615" s="66" t="s">
        <v>137</v>
      </c>
      <c r="D6615" s="67">
        <v>45959.38</v>
      </c>
      <c r="E6615" s="66">
        <v>1.1705000000000001</v>
      </c>
      <c r="F6615" s="67">
        <v>53795.454290000001</v>
      </c>
      <c r="G6615" s="66" t="s">
        <v>102</v>
      </c>
      <c r="H6615" s="68">
        <v>1.87780037615721E-3</v>
      </c>
      <c r="I6615" s="87">
        <v>101.01712430131001</v>
      </c>
      <c r="J6615" s="69" t="str">
        <f>_xlfn.XLOOKUP(SimpleBB[[#This Row],[customer_code]],'Input  - indicative charges'!$B$13:$B$69,'Input  - indicative charges'!$E$13:$E$69)</f>
        <v>Lower North Island distributor</v>
      </c>
      <c r="K6615" s="70">
        <f t="shared" si="105"/>
        <v>93.385638145365391</v>
      </c>
    </row>
    <row r="6616" spans="1:11" x14ac:dyDescent="0.25">
      <c r="A6616" s="65">
        <v>44470</v>
      </c>
      <c r="B6616" s="66" t="s">
        <v>145</v>
      </c>
      <c r="C6616" s="66" t="s">
        <v>137</v>
      </c>
      <c r="D6616" s="67">
        <v>45959.38</v>
      </c>
      <c r="E6616" s="66">
        <v>1.1705000000000001</v>
      </c>
      <c r="F6616" s="67">
        <v>53795.454290000001</v>
      </c>
      <c r="G6616" s="66" t="s">
        <v>104</v>
      </c>
      <c r="H6616" s="68">
        <v>3.9320540685921198E-3</v>
      </c>
      <c r="I6616" s="87">
        <v>211.52663491275601</v>
      </c>
      <c r="J6616" s="69" t="str">
        <f>_xlfn.XLOOKUP(SimpleBB[[#This Row],[customer_code]],'Input  - indicative charges'!$B$13:$B$69,'Input  - indicative charges'!$E$13:$E$69)</f>
        <v>Lower North Island distributor</v>
      </c>
      <c r="K6616" s="70">
        <f t="shared" si="105"/>
        <v>195.54654641671758</v>
      </c>
    </row>
    <row r="6617" spans="1:11" x14ac:dyDescent="0.25">
      <c r="A6617" s="65">
        <v>44470</v>
      </c>
      <c r="B6617" s="66" t="s">
        <v>145</v>
      </c>
      <c r="C6617" s="66" t="s">
        <v>137</v>
      </c>
      <c r="D6617" s="67">
        <v>45959.38</v>
      </c>
      <c r="E6617" s="66">
        <v>1.1705000000000001</v>
      </c>
      <c r="F6617" s="67">
        <v>53795.454290000001</v>
      </c>
      <c r="G6617" s="66" t="s">
        <v>106</v>
      </c>
      <c r="H6617" s="68">
        <v>2.2547685311451798E-3</v>
      </c>
      <c r="I6617" s="87">
        <v>121.296297451751</v>
      </c>
      <c r="J6617" s="69" t="str">
        <f>_xlfn.XLOOKUP(SimpleBB[[#This Row],[customer_code]],'Input  - indicative charges'!$B$13:$B$69,'Input  - indicative charges'!$E$13:$E$69)</f>
        <v>Upper North Island distributor</v>
      </c>
      <c r="K6617" s="70">
        <f t="shared" si="105"/>
        <v>112.13279154943169</v>
      </c>
    </row>
    <row r="6618" spans="1:11" x14ac:dyDescent="0.25">
      <c r="A6618" s="65">
        <v>44470</v>
      </c>
      <c r="B6618" s="66" t="s">
        <v>145</v>
      </c>
      <c r="C6618" s="66" t="s">
        <v>137</v>
      </c>
      <c r="D6618" s="67">
        <v>45959.38</v>
      </c>
      <c r="E6618" s="66">
        <v>1.1705000000000001</v>
      </c>
      <c r="F6618" s="67">
        <v>53795.454290000001</v>
      </c>
      <c r="G6618" s="66" t="s">
        <v>108</v>
      </c>
      <c r="H6618" s="68">
        <v>8.6942822445537193E-6</v>
      </c>
      <c r="I6618" s="87">
        <v>0.46771286307124799</v>
      </c>
      <c r="J6618" s="69" t="str">
        <f>_xlfn.XLOOKUP(SimpleBB[[#This Row],[customer_code]],'Input  - indicative charges'!$B$13:$B$69,'Input  - indicative charges'!$E$13:$E$69)</f>
        <v>Lower North Island distributor</v>
      </c>
      <c r="K6618" s="70">
        <f t="shared" si="105"/>
        <v>0.43237881189751881</v>
      </c>
    </row>
    <row r="6619" spans="1:11" x14ac:dyDescent="0.25">
      <c r="A6619" s="65">
        <v>44470</v>
      </c>
      <c r="B6619" s="66" t="s">
        <v>145</v>
      </c>
      <c r="C6619" s="66" t="s">
        <v>137</v>
      </c>
      <c r="D6619" s="67">
        <v>45959.38</v>
      </c>
      <c r="E6619" s="66">
        <v>1.1705000000000001</v>
      </c>
      <c r="F6619" s="67">
        <v>53795.454290000001</v>
      </c>
      <c r="G6619" s="66" t="s">
        <v>110</v>
      </c>
      <c r="H6619" s="68">
        <v>8.9443188776619297E-11</v>
      </c>
      <c r="I6619" s="87">
        <v>4.8116369733844598E-6</v>
      </c>
      <c r="J6619" s="69" t="str">
        <f>_xlfn.XLOOKUP(SimpleBB[[#This Row],[customer_code]],'Input  - indicative charges'!$B$13:$B$69,'Input  - indicative charges'!$E$13:$E$69)</f>
        <v>Lower South Island distributor</v>
      </c>
      <c r="K6619" s="70">
        <f t="shared" si="105"/>
        <v>4.4481348324970601E-6</v>
      </c>
    </row>
    <row r="6620" spans="1:11" x14ac:dyDescent="0.25">
      <c r="A6620" s="65">
        <v>44470</v>
      </c>
      <c r="B6620" s="66" t="s">
        <v>145</v>
      </c>
      <c r="C6620" s="66" t="s">
        <v>137</v>
      </c>
      <c r="D6620" s="67">
        <v>45959.38</v>
      </c>
      <c r="E6620" s="66">
        <v>1.1705000000000001</v>
      </c>
      <c r="F6620" s="67">
        <v>53795.454290000001</v>
      </c>
      <c r="G6620" s="66" t="s">
        <v>112</v>
      </c>
      <c r="H6620" s="68">
        <v>6.4328875004762602E-3</v>
      </c>
      <c r="I6620" s="87">
        <v>346.060105484583</v>
      </c>
      <c r="J6620" s="69" t="str">
        <f>_xlfn.XLOOKUP(SimpleBB[[#This Row],[customer_code]],'Input  - indicative charges'!$B$13:$B$69,'Input  - indicative charges'!$E$13:$E$69)</f>
        <v>North Island generation</v>
      </c>
      <c r="K6620" s="70">
        <f t="shared" si="105"/>
        <v>319.9164895145521</v>
      </c>
    </row>
    <row r="6621" spans="1:11" x14ac:dyDescent="0.25">
      <c r="A6621" s="65">
        <v>44470</v>
      </c>
      <c r="B6621" s="66" t="s">
        <v>145</v>
      </c>
      <c r="C6621" s="66" t="s">
        <v>137</v>
      </c>
      <c r="D6621" s="67">
        <v>45959.38</v>
      </c>
      <c r="E6621" s="66">
        <v>1.1705000000000001</v>
      </c>
      <c r="F6621" s="67">
        <v>53795.454290000001</v>
      </c>
      <c r="G6621" s="66" t="s">
        <v>114</v>
      </c>
      <c r="H6621" s="68">
        <v>1.54909907541037E-3</v>
      </c>
      <c r="I6621" s="87">
        <v>83.334488501919907</v>
      </c>
      <c r="J6621" s="69" t="str">
        <f>_xlfn.XLOOKUP(SimpleBB[[#This Row],[customer_code]],'Input  - indicative charges'!$B$13:$B$69,'Input  - indicative charges'!$E$13:$E$69)</f>
        <v>Lower North Island distributor</v>
      </c>
      <c r="K6621" s="70">
        <f t="shared" si="105"/>
        <v>77.038862886819317</v>
      </c>
    </row>
    <row r="6622" spans="1:11" x14ac:dyDescent="0.25">
      <c r="A6622" s="65">
        <v>44470</v>
      </c>
      <c r="B6622" s="66" t="s">
        <v>145</v>
      </c>
      <c r="C6622" s="66" t="s">
        <v>137</v>
      </c>
      <c r="D6622" s="67">
        <v>45959.38</v>
      </c>
      <c r="E6622" s="66">
        <v>1.1705000000000001</v>
      </c>
      <c r="F6622" s="67">
        <v>53795.454290000001</v>
      </c>
      <c r="G6622" s="66" t="s">
        <v>116</v>
      </c>
      <c r="H6622" s="68">
        <v>1.8607055080484801E-10</v>
      </c>
      <c r="I6622" s="87">
        <v>1.00097498105373E-5</v>
      </c>
      <c r="J6622" s="69" t="str">
        <f>_xlfn.XLOOKUP(SimpleBB[[#This Row],[customer_code]],'Input  - indicative charges'!$B$13:$B$69,'Input  - indicative charges'!$E$13:$E$69)</f>
        <v>Major Industrial</v>
      </c>
      <c r="K6622" s="70">
        <f t="shared" si="105"/>
        <v>9.2535486453196725E-6</v>
      </c>
    </row>
    <row r="6623" spans="1:11" x14ac:dyDescent="0.25">
      <c r="A6623" s="65">
        <v>44470</v>
      </c>
      <c r="B6623" s="66" t="s">
        <v>145</v>
      </c>
      <c r="C6623" s="66" t="s">
        <v>137</v>
      </c>
      <c r="D6623" s="67">
        <v>45959.38</v>
      </c>
      <c r="E6623" s="66">
        <v>1.1705000000000001</v>
      </c>
      <c r="F6623" s="67">
        <v>53795.454290000001</v>
      </c>
      <c r="G6623" s="66" t="s">
        <v>118</v>
      </c>
      <c r="H6623" s="68">
        <v>3.4203982701584197E-11</v>
      </c>
      <c r="I6623" s="87">
        <v>1.84001878795902E-6</v>
      </c>
      <c r="J6623" s="69" t="str">
        <f>_xlfn.XLOOKUP(SimpleBB[[#This Row],[customer_code]],'Input  - indicative charges'!$B$13:$B$69,'Input  - indicative charges'!$E$13:$E$69)</f>
        <v>Upper South Island distributor</v>
      </c>
      <c r="K6623" s="70">
        <f t="shared" si="105"/>
        <v>1.7010118819110605E-6</v>
      </c>
    </row>
    <row r="6624" spans="1:11" x14ac:dyDescent="0.25">
      <c r="A6624" s="65">
        <v>44470</v>
      </c>
      <c r="B6624" s="66" t="s">
        <v>145</v>
      </c>
      <c r="C6624" s="66" t="s">
        <v>137</v>
      </c>
      <c r="D6624" s="67">
        <v>45959.38</v>
      </c>
      <c r="E6624" s="66">
        <v>1.1705000000000001</v>
      </c>
      <c r="F6624" s="67">
        <v>53795.454290000001</v>
      </c>
      <c r="G6624" s="66" t="s">
        <v>120</v>
      </c>
      <c r="H6624" s="68">
        <v>6.4994182854853102E-6</v>
      </c>
      <c r="I6624" s="87">
        <v>0.34963915928841499</v>
      </c>
      <c r="J6624" s="69" t="str">
        <f>_xlfn.XLOOKUP(SimpleBB[[#This Row],[customer_code]],'Input  - indicative charges'!$B$13:$B$69,'Input  - indicative charges'!$E$13:$E$69)</f>
        <v>Lower North Island distributor</v>
      </c>
      <c r="K6624" s="70">
        <f t="shared" si="105"/>
        <v>0.32322515847280231</v>
      </c>
    </row>
    <row r="6625" spans="1:11" x14ac:dyDescent="0.25">
      <c r="A6625" s="65">
        <v>44470</v>
      </c>
      <c r="B6625" s="66" t="s">
        <v>145</v>
      </c>
      <c r="C6625" s="66" t="s">
        <v>137</v>
      </c>
      <c r="D6625" s="67">
        <v>45959.38</v>
      </c>
      <c r="E6625" s="66">
        <v>1.1705000000000001</v>
      </c>
      <c r="F6625" s="67">
        <v>53795.454290000001</v>
      </c>
      <c r="G6625" s="66" t="s">
        <v>241</v>
      </c>
      <c r="H6625" s="68">
        <v>7.2167880926790205E-4</v>
      </c>
      <c r="I6625" s="87">
        <v>38.823039396033003</v>
      </c>
      <c r="J6625" s="69" t="str">
        <f>_xlfn.XLOOKUP(SimpleBB[[#This Row],[customer_code]],'Input  - indicative charges'!$B$13:$B$69,'Input  - indicative charges'!$E$13:$E$69)</f>
        <v>North Island generation</v>
      </c>
      <c r="K6625" s="70">
        <f t="shared" si="105"/>
        <v>35.890096197226498</v>
      </c>
    </row>
    <row r="6626" spans="1:11" x14ac:dyDescent="0.25">
      <c r="A6626" s="65">
        <v>44501</v>
      </c>
      <c r="B6626" s="66" t="s">
        <v>145</v>
      </c>
      <c r="C6626" s="66" t="s">
        <v>137</v>
      </c>
      <c r="D6626" s="67">
        <v>36429.440000000002</v>
      </c>
      <c r="E6626" s="66">
        <v>1.2881</v>
      </c>
      <c r="F6626" s="67">
        <v>46924.761663999998</v>
      </c>
      <c r="G6626" s="66" t="s">
        <v>8</v>
      </c>
      <c r="H6626" s="68">
        <v>2.5815578388085798E-10</v>
      </c>
      <c r="I6626" s="87">
        <v>1.2113898630792301E-5</v>
      </c>
      <c r="J6626" s="69" t="str">
        <f>_xlfn.XLOOKUP(SimpleBB[[#This Row],[customer_code]],'Input  - indicative charges'!$B$13:$B$69,'Input  - indicative charges'!$E$13:$E$69)</f>
        <v>Lower South Island distributor</v>
      </c>
      <c r="K6626" s="70">
        <f t="shared" si="105"/>
        <v>1.1198736470566274E-5</v>
      </c>
    </row>
    <row r="6627" spans="1:11" x14ac:dyDescent="0.25">
      <c r="A6627" s="65">
        <v>44501</v>
      </c>
      <c r="B6627" s="66" t="s">
        <v>145</v>
      </c>
      <c r="C6627" s="66" t="s">
        <v>137</v>
      </c>
      <c r="D6627" s="67">
        <v>36429.440000000002</v>
      </c>
      <c r="E6627" s="66">
        <v>1.2881</v>
      </c>
      <c r="F6627" s="67">
        <v>46924.761663999998</v>
      </c>
      <c r="G6627" s="66" t="s">
        <v>10</v>
      </c>
      <c r="H6627" s="68">
        <v>1.24666830197509E-11</v>
      </c>
      <c r="I6627" s="87">
        <v>5.8499612944244697E-7</v>
      </c>
      <c r="J6627" s="69" t="str">
        <f>_xlfn.XLOOKUP(SimpleBB[[#This Row],[customer_code]],'Input  - indicative charges'!$B$13:$B$69,'Input  - indicative charges'!$E$13:$E$69)</f>
        <v>Upper South Island distributor</v>
      </c>
      <c r="K6627" s="70">
        <f t="shared" si="105"/>
        <v>5.4080174265902397E-7</v>
      </c>
    </row>
    <row r="6628" spans="1:11" x14ac:dyDescent="0.25">
      <c r="A6628" s="65">
        <v>44501</v>
      </c>
      <c r="B6628" s="66" t="s">
        <v>145</v>
      </c>
      <c r="C6628" s="66" t="s">
        <v>137</v>
      </c>
      <c r="D6628" s="67">
        <v>36429.440000000002</v>
      </c>
      <c r="E6628" s="66">
        <v>1.2881</v>
      </c>
      <c r="F6628" s="67">
        <v>46924.761663999998</v>
      </c>
      <c r="G6628" s="66" t="s">
        <v>12</v>
      </c>
      <c r="H6628" s="68">
        <v>3.2139912695967202E-8</v>
      </c>
      <c r="I6628" s="87">
        <v>1.50815774316003E-3</v>
      </c>
      <c r="J6628" s="69" t="str">
        <f>_xlfn.XLOOKUP(SimpleBB[[#This Row],[customer_code]],'Input  - indicative charges'!$B$13:$B$69,'Input  - indicative charges'!$E$13:$E$69)</f>
        <v>Lower North Island distributor</v>
      </c>
      <c r="K6628" s="70">
        <f t="shared" si="105"/>
        <v>1.3942217643097869E-3</v>
      </c>
    </row>
    <row r="6629" spans="1:11" x14ac:dyDescent="0.25">
      <c r="A6629" s="65">
        <v>44501</v>
      </c>
      <c r="B6629" s="66" t="s">
        <v>145</v>
      </c>
      <c r="C6629" s="66" t="s">
        <v>137</v>
      </c>
      <c r="D6629" s="67">
        <v>36429.440000000002</v>
      </c>
      <c r="E6629" s="66">
        <v>1.2881</v>
      </c>
      <c r="F6629" s="67">
        <v>46924.761663999998</v>
      </c>
      <c r="G6629" s="66" t="s">
        <v>14</v>
      </c>
      <c r="H6629" s="68">
        <v>8.9137193743163305E-6</v>
      </c>
      <c r="I6629" s="87">
        <v>0.418274157179573</v>
      </c>
      <c r="J6629" s="69" t="str">
        <f>_xlfn.XLOOKUP(SimpleBB[[#This Row],[customer_code]],'Input  - indicative charges'!$B$13:$B$69,'Input  - indicative charges'!$E$13:$E$69)</f>
        <v>Upper North Island distributor</v>
      </c>
      <c r="K6629" s="70">
        <f t="shared" si="105"/>
        <v>0.38667502523057612</v>
      </c>
    </row>
    <row r="6630" spans="1:11" x14ac:dyDescent="0.25">
      <c r="A6630" s="65">
        <v>44501</v>
      </c>
      <c r="B6630" s="66" t="s">
        <v>145</v>
      </c>
      <c r="C6630" s="66" t="s">
        <v>137</v>
      </c>
      <c r="D6630" s="67">
        <v>36429.440000000002</v>
      </c>
      <c r="E6630" s="66">
        <v>1.2881</v>
      </c>
      <c r="F6630" s="67">
        <v>46924.761663999998</v>
      </c>
      <c r="G6630" s="66" t="s">
        <v>16</v>
      </c>
      <c r="H6630" s="68">
        <v>8.5845820852318802E-2</v>
      </c>
      <c r="I6630" s="87">
        <v>4028.2946833454998</v>
      </c>
      <c r="J6630" s="69" t="str">
        <f>_xlfn.XLOOKUP(SimpleBB[[#This Row],[customer_code]],'Input  - indicative charges'!$B$13:$B$69,'Input  - indicative charges'!$E$13:$E$69)</f>
        <v>South Island generation</v>
      </c>
      <c r="K6630" s="70">
        <f t="shared" si="105"/>
        <v>3723.971279559813</v>
      </c>
    </row>
    <row r="6631" spans="1:11" x14ac:dyDescent="0.25">
      <c r="A6631" s="65">
        <v>44501</v>
      </c>
      <c r="B6631" s="66" t="s">
        <v>145</v>
      </c>
      <c r="C6631" s="66" t="s">
        <v>137</v>
      </c>
      <c r="D6631" s="67">
        <v>36429.440000000002</v>
      </c>
      <c r="E6631" s="66">
        <v>1.2881</v>
      </c>
      <c r="F6631" s="67">
        <v>46924.761663999998</v>
      </c>
      <c r="G6631" s="66" t="s">
        <v>19</v>
      </c>
      <c r="H6631" s="68">
        <v>8.4164231334582501E-5</v>
      </c>
      <c r="I6631" s="87">
        <v>3.9493864960090401</v>
      </c>
      <c r="J6631" s="69" t="str">
        <f>_xlfn.XLOOKUP(SimpleBB[[#This Row],[customer_code]],'Input  - indicative charges'!$B$13:$B$69,'Input  - indicative charges'!$E$13:$E$69)</f>
        <v>Lower South Island distributor</v>
      </c>
      <c r="K6631" s="70">
        <f t="shared" si="105"/>
        <v>3.6510243264538258</v>
      </c>
    </row>
    <row r="6632" spans="1:11" x14ac:dyDescent="0.25">
      <c r="A6632" s="65">
        <v>44501</v>
      </c>
      <c r="B6632" s="66" t="s">
        <v>145</v>
      </c>
      <c r="C6632" s="66" t="s">
        <v>137</v>
      </c>
      <c r="D6632" s="67">
        <v>36429.440000000002</v>
      </c>
      <c r="E6632" s="66">
        <v>1.2881</v>
      </c>
      <c r="F6632" s="67">
        <v>46924.761663999998</v>
      </c>
      <c r="G6632" s="66" t="s">
        <v>21</v>
      </c>
      <c r="H6632" s="68">
        <v>1.36091707066223E-10</v>
      </c>
      <c r="I6632" s="87">
        <v>6.3860709185294603E-6</v>
      </c>
      <c r="J6632" s="69" t="str">
        <f>_xlfn.XLOOKUP(SimpleBB[[#This Row],[customer_code]],'Input  - indicative charges'!$B$13:$B$69,'Input  - indicative charges'!$E$13:$E$69)</f>
        <v>Upper South Island distributor</v>
      </c>
      <c r="K6632" s="70">
        <f t="shared" si="105"/>
        <v>5.9036258663393723E-6</v>
      </c>
    </row>
    <row r="6633" spans="1:11" x14ac:dyDescent="0.25">
      <c r="A6633" s="65">
        <v>44501</v>
      </c>
      <c r="B6633" s="66" t="s">
        <v>145</v>
      </c>
      <c r="C6633" s="66" t="s">
        <v>137</v>
      </c>
      <c r="D6633" s="67">
        <v>36429.440000000002</v>
      </c>
      <c r="E6633" s="66">
        <v>1.2881</v>
      </c>
      <c r="F6633" s="67">
        <v>46924.761663999998</v>
      </c>
      <c r="G6633" s="66" t="s">
        <v>23</v>
      </c>
      <c r="H6633" s="68">
        <v>2.2950282776792599E-10</v>
      </c>
      <c r="I6633" s="87">
        <v>1.0769365494224001E-5</v>
      </c>
      <c r="J6633" s="69" t="str">
        <f>_xlfn.XLOOKUP(SimpleBB[[#This Row],[customer_code]],'Input  - indicative charges'!$B$13:$B$69,'Input  - indicative charges'!$E$13:$E$69)</f>
        <v>Lower North Island distributor</v>
      </c>
      <c r="K6633" s="70">
        <f t="shared" si="105"/>
        <v>9.95577805302605E-6</v>
      </c>
    </row>
    <row r="6634" spans="1:11" x14ac:dyDescent="0.25">
      <c r="A6634" s="65">
        <v>44501</v>
      </c>
      <c r="B6634" s="66" t="s">
        <v>145</v>
      </c>
      <c r="C6634" s="66" t="s">
        <v>137</v>
      </c>
      <c r="D6634" s="67">
        <v>36429.440000000002</v>
      </c>
      <c r="E6634" s="66">
        <v>1.2881</v>
      </c>
      <c r="F6634" s="67">
        <v>46924.761663999998</v>
      </c>
      <c r="G6634" s="66" t="s">
        <v>25</v>
      </c>
      <c r="H6634" s="68">
        <v>0.107808411589794</v>
      </c>
      <c r="I6634" s="87">
        <v>5058.8840192255102</v>
      </c>
      <c r="J6634" s="69" t="str">
        <f>_xlfn.XLOOKUP(SimpleBB[[#This Row],[customer_code]],'Input  - indicative charges'!$B$13:$B$69,'Input  - indicative charges'!$E$13:$E$69)</f>
        <v>North Island generation</v>
      </c>
      <c r="K6634" s="70">
        <f t="shared" si="105"/>
        <v>4676.7032392411775</v>
      </c>
    </row>
    <row r="6635" spans="1:11" x14ac:dyDescent="0.25">
      <c r="A6635" s="65">
        <v>44501</v>
      </c>
      <c r="B6635" s="66" t="s">
        <v>145</v>
      </c>
      <c r="C6635" s="66" t="s">
        <v>137</v>
      </c>
      <c r="D6635" s="67">
        <v>36429.440000000002</v>
      </c>
      <c r="E6635" s="66">
        <v>1.2881</v>
      </c>
      <c r="F6635" s="67">
        <v>46924.761663999998</v>
      </c>
      <c r="G6635" s="66" t="s">
        <v>27</v>
      </c>
      <c r="H6635" s="68">
        <v>1.11210102778939E-5</v>
      </c>
      <c r="I6635" s="87">
        <v>0.52185075675306902</v>
      </c>
      <c r="J6635" s="69" t="str">
        <f>_xlfn.XLOOKUP(SimpleBB[[#This Row],[customer_code]],'Input  - indicative charges'!$B$13:$B$69,'Input  - indicative charges'!$E$13:$E$69)</f>
        <v>Lower North Island distributor</v>
      </c>
      <c r="K6635" s="70">
        <f t="shared" si="105"/>
        <v>0.48242677935146105</v>
      </c>
    </row>
    <row r="6636" spans="1:11" x14ac:dyDescent="0.25">
      <c r="A6636" s="65">
        <v>44501</v>
      </c>
      <c r="B6636" s="66" t="s">
        <v>145</v>
      </c>
      <c r="C6636" s="66" t="s">
        <v>137</v>
      </c>
      <c r="D6636" s="67">
        <v>36429.440000000002</v>
      </c>
      <c r="E6636" s="66">
        <v>1.2881</v>
      </c>
      <c r="F6636" s="67">
        <v>46924.761663999998</v>
      </c>
      <c r="G6636" s="66" t="s">
        <v>29</v>
      </c>
      <c r="H6636" s="68">
        <v>3.9123333068945503E-5</v>
      </c>
      <c r="I6636" s="87">
        <v>1.83585307976155</v>
      </c>
      <c r="J6636" s="69" t="str">
        <f>_xlfn.XLOOKUP(SimpleBB[[#This Row],[customer_code]],'Input  - indicative charges'!$B$13:$B$69,'Input  - indicative charges'!$E$13:$E$69)</f>
        <v>Lower North Island distributor</v>
      </c>
      <c r="K6636" s="70">
        <f t="shared" si="105"/>
        <v>1.6971608782219456</v>
      </c>
    </row>
    <row r="6637" spans="1:11" x14ac:dyDescent="0.25">
      <c r="A6637" s="65">
        <v>44501</v>
      </c>
      <c r="B6637" s="66" t="s">
        <v>145</v>
      </c>
      <c r="C6637" s="66" t="s">
        <v>137</v>
      </c>
      <c r="D6637" s="67">
        <v>36429.440000000002</v>
      </c>
      <c r="E6637" s="66">
        <v>1.2881</v>
      </c>
      <c r="F6637" s="67">
        <v>46924.761663999998</v>
      </c>
      <c r="G6637" s="66" t="s">
        <v>31</v>
      </c>
      <c r="H6637" s="68">
        <v>6.87652812962276E-5</v>
      </c>
      <c r="I6637" s="87">
        <v>3.2267944355833902</v>
      </c>
      <c r="J6637" s="69" t="str">
        <f>_xlfn.XLOOKUP(SimpleBB[[#This Row],[customer_code]],'Input  - indicative charges'!$B$13:$B$69,'Input  - indicative charges'!$E$13:$E$69)</f>
        <v>Major Industrial</v>
      </c>
      <c r="K6637" s="70">
        <f t="shared" si="105"/>
        <v>2.9830215383290342</v>
      </c>
    </row>
    <row r="6638" spans="1:11" x14ac:dyDescent="0.25">
      <c r="A6638" s="65">
        <v>44501</v>
      </c>
      <c r="B6638" s="66" t="s">
        <v>145</v>
      </c>
      <c r="C6638" s="66" t="s">
        <v>137</v>
      </c>
      <c r="D6638" s="67">
        <v>36429.440000000002</v>
      </c>
      <c r="E6638" s="66">
        <v>1.2881</v>
      </c>
      <c r="F6638" s="67">
        <v>46924.761663999998</v>
      </c>
      <c r="G6638" s="66" t="s">
        <v>34</v>
      </c>
      <c r="H6638" s="68">
        <v>1.7204565543363798E-8</v>
      </c>
      <c r="I6638" s="87">
        <v>8.0732013765501503E-4</v>
      </c>
      <c r="J6638" s="69" t="str">
        <f>_xlfn.XLOOKUP(SimpleBB[[#This Row],[customer_code]],'Input  - indicative charges'!$B$13:$B$69,'Input  - indicative charges'!$E$13:$E$69)</f>
        <v>Major Industrial</v>
      </c>
      <c r="K6638" s="70">
        <f t="shared" si="105"/>
        <v>7.4632995904378677E-4</v>
      </c>
    </row>
    <row r="6639" spans="1:11" x14ac:dyDescent="0.25">
      <c r="A6639" s="65">
        <v>44501</v>
      </c>
      <c r="B6639" s="66" t="s">
        <v>145</v>
      </c>
      <c r="C6639" s="66" t="s">
        <v>137</v>
      </c>
      <c r="D6639" s="67">
        <v>36429.440000000002</v>
      </c>
      <c r="E6639" s="66">
        <v>1.2881</v>
      </c>
      <c r="F6639" s="67">
        <v>46924.761663999998</v>
      </c>
      <c r="G6639" s="66" t="s">
        <v>36</v>
      </c>
      <c r="H6639" s="68">
        <v>1.22887674066937E-10</v>
      </c>
      <c r="I6639" s="87">
        <v>5.7664748170343499E-6</v>
      </c>
      <c r="J6639" s="69" t="str">
        <f>_xlfn.XLOOKUP(SimpleBB[[#This Row],[customer_code]],'Input  - indicative charges'!$B$13:$B$69,'Input  - indicative charges'!$E$13:$E$69)</f>
        <v>Upper South Island distributor</v>
      </c>
      <c r="K6639" s="70">
        <f t="shared" si="105"/>
        <v>5.3308380570377067E-6</v>
      </c>
    </row>
    <row r="6640" spans="1:11" x14ac:dyDescent="0.25">
      <c r="A6640" s="65">
        <v>44501</v>
      </c>
      <c r="B6640" s="66" t="s">
        <v>145</v>
      </c>
      <c r="C6640" s="66" t="s">
        <v>137</v>
      </c>
      <c r="D6640" s="67">
        <v>36429.440000000002</v>
      </c>
      <c r="E6640" s="66">
        <v>1.2881</v>
      </c>
      <c r="F6640" s="67">
        <v>46924.761663999998</v>
      </c>
      <c r="G6640" s="66" t="s">
        <v>38</v>
      </c>
      <c r="H6640" s="68">
        <v>1.0263583467489599E-4</v>
      </c>
      <c r="I6640" s="87">
        <v>4.8161620803052196</v>
      </c>
      <c r="J6640" s="69" t="str">
        <f>_xlfn.XLOOKUP(SimpleBB[[#This Row],[customer_code]],'Input  - indicative charges'!$B$13:$B$69,'Input  - indicative charges'!$E$13:$E$69)</f>
        <v>North Island generation</v>
      </c>
      <c r="K6640" s="70">
        <f t="shared" si="105"/>
        <v>4.4523180836081364</v>
      </c>
    </row>
    <row r="6641" spans="1:11" x14ac:dyDescent="0.25">
      <c r="A6641" s="65">
        <v>44501</v>
      </c>
      <c r="B6641" s="66" t="s">
        <v>145</v>
      </c>
      <c r="C6641" s="66" t="s">
        <v>137</v>
      </c>
      <c r="D6641" s="67">
        <v>36429.440000000002</v>
      </c>
      <c r="E6641" s="66">
        <v>1.2881</v>
      </c>
      <c r="F6641" s="67">
        <v>46924.761663999998</v>
      </c>
      <c r="G6641" s="66" t="s">
        <v>40</v>
      </c>
      <c r="H6641" s="68">
        <v>7.0256847193386699E-7</v>
      </c>
      <c r="I6641" s="87">
        <v>3.2967858098137397E-2</v>
      </c>
      <c r="J6641" s="69" t="str">
        <f>_xlfn.XLOOKUP(SimpleBB[[#This Row],[customer_code]],'Input  - indicative charges'!$B$13:$B$69,'Input  - indicative charges'!$E$13:$E$69)</f>
        <v>North Island generation</v>
      </c>
      <c r="K6641" s="70">
        <f t="shared" si="105"/>
        <v>3.0477253119949362E-2</v>
      </c>
    </row>
    <row r="6642" spans="1:11" x14ac:dyDescent="0.25">
      <c r="A6642" s="65">
        <v>44501</v>
      </c>
      <c r="B6642" s="66" t="s">
        <v>145</v>
      </c>
      <c r="C6642" s="66" t="s">
        <v>137</v>
      </c>
      <c r="D6642" s="67">
        <v>36429.440000000002</v>
      </c>
      <c r="E6642" s="66">
        <v>1.2881</v>
      </c>
      <c r="F6642" s="67">
        <v>46924.761663999998</v>
      </c>
      <c r="G6642" s="66" t="s">
        <v>42</v>
      </c>
      <c r="H6642" s="68">
        <v>4.0273130016324599E-2</v>
      </c>
      <c r="I6642" s="87">
        <v>1889.8070274793099</v>
      </c>
      <c r="J6642" s="69" t="str">
        <f>_xlfn.XLOOKUP(SimpleBB[[#This Row],[customer_code]],'Input  - indicative charges'!$B$13:$B$69,'Input  - indicative charges'!$E$13:$E$69)</f>
        <v>South Island generation</v>
      </c>
      <c r="K6642" s="70">
        <f t="shared" si="105"/>
        <v>1747.0387961782712</v>
      </c>
    </row>
    <row r="6643" spans="1:11" x14ac:dyDescent="0.25">
      <c r="A6643" s="65">
        <v>44501</v>
      </c>
      <c r="B6643" s="66" t="s">
        <v>145</v>
      </c>
      <c r="C6643" s="66" t="s">
        <v>137</v>
      </c>
      <c r="D6643" s="67">
        <v>36429.440000000002</v>
      </c>
      <c r="E6643" s="66">
        <v>1.2881</v>
      </c>
      <c r="F6643" s="67">
        <v>46924.761663999998</v>
      </c>
      <c r="G6643" s="66" t="s">
        <v>44</v>
      </c>
      <c r="H6643" s="68">
        <v>1.3299715568976701E-8</v>
      </c>
      <c r="I6643" s="87">
        <v>6.2408598327322502E-4</v>
      </c>
      <c r="J6643" s="69" t="str">
        <f>_xlfn.XLOOKUP(SimpleBB[[#This Row],[customer_code]],'Input  - indicative charges'!$B$13:$B$69,'Input  - indicative charges'!$E$13:$E$69)</f>
        <v>Major Industrial</v>
      </c>
      <c r="K6643" s="70">
        <f t="shared" si="105"/>
        <v>5.7693849640493239E-4</v>
      </c>
    </row>
    <row r="6644" spans="1:11" x14ac:dyDescent="0.25">
      <c r="A6644" s="65">
        <v>44501</v>
      </c>
      <c r="B6644" s="66" t="s">
        <v>145</v>
      </c>
      <c r="C6644" s="66" t="s">
        <v>137</v>
      </c>
      <c r="D6644" s="67">
        <v>36429.440000000002</v>
      </c>
      <c r="E6644" s="66">
        <v>1.2881</v>
      </c>
      <c r="F6644" s="67">
        <v>46924.761663999998</v>
      </c>
      <c r="G6644" s="66" t="s">
        <v>46</v>
      </c>
      <c r="H6644" s="68">
        <v>1.62211572156507E-10</v>
      </c>
      <c r="I6644" s="87">
        <v>7.6117393625868403E-6</v>
      </c>
      <c r="J6644" s="69" t="str">
        <f>_xlfn.XLOOKUP(SimpleBB[[#This Row],[customer_code]],'Input  - indicative charges'!$B$13:$B$69,'Input  - indicative charges'!$E$13:$E$69)</f>
        <v>Upper South Island distributor</v>
      </c>
      <c r="K6644" s="70">
        <f t="shared" si="105"/>
        <v>7.0366993981252224E-6</v>
      </c>
    </row>
    <row r="6645" spans="1:11" x14ac:dyDescent="0.25">
      <c r="A6645" s="65">
        <v>44501</v>
      </c>
      <c r="B6645" s="66" t="s">
        <v>145</v>
      </c>
      <c r="C6645" s="66" t="s">
        <v>137</v>
      </c>
      <c r="D6645" s="67">
        <v>36429.440000000002</v>
      </c>
      <c r="E6645" s="66">
        <v>1.2881</v>
      </c>
      <c r="F6645" s="67">
        <v>46924.761663999998</v>
      </c>
      <c r="G6645" s="66" t="s">
        <v>48</v>
      </c>
      <c r="H6645" s="68">
        <v>5.1109319903137503E-2</v>
      </c>
      <c r="I6645" s="87">
        <v>2398.2926552638601</v>
      </c>
      <c r="J6645" s="69" t="str">
        <f>_xlfn.XLOOKUP(SimpleBB[[#This Row],[customer_code]],'Input  - indicative charges'!$B$13:$B$69,'Input  - indicative charges'!$E$13:$E$69)</f>
        <v>North Island generation</v>
      </c>
      <c r="K6645" s="70">
        <f t="shared" si="105"/>
        <v>2217.1101347442927</v>
      </c>
    </row>
    <row r="6646" spans="1:11" x14ac:dyDescent="0.25">
      <c r="A6646" s="65">
        <v>44501</v>
      </c>
      <c r="B6646" s="66" t="s">
        <v>145</v>
      </c>
      <c r="C6646" s="66" t="s">
        <v>137</v>
      </c>
      <c r="D6646" s="67">
        <v>36429.440000000002</v>
      </c>
      <c r="E6646" s="66">
        <v>1.2881</v>
      </c>
      <c r="F6646" s="67">
        <v>46924.761663999998</v>
      </c>
      <c r="G6646" s="66" t="s">
        <v>50</v>
      </c>
      <c r="H6646" s="68">
        <v>1.0737601692524201E-2</v>
      </c>
      <c r="I6646" s="87">
        <v>503.859400264665</v>
      </c>
      <c r="J6646" s="69" t="str">
        <f>_xlfn.XLOOKUP(SimpleBB[[#This Row],[customer_code]],'Input  - indicative charges'!$B$13:$B$69,'Input  - indicative charges'!$E$13:$E$69)</f>
        <v>North Island generation</v>
      </c>
      <c r="K6646" s="70">
        <f t="shared" si="105"/>
        <v>465.79460615913251</v>
      </c>
    </row>
    <row r="6647" spans="1:11" x14ac:dyDescent="0.25">
      <c r="A6647" s="65">
        <v>44501</v>
      </c>
      <c r="B6647" s="66" t="s">
        <v>145</v>
      </c>
      <c r="C6647" s="66" t="s">
        <v>137</v>
      </c>
      <c r="D6647" s="67">
        <v>36429.440000000002</v>
      </c>
      <c r="E6647" s="66">
        <v>1.2881</v>
      </c>
      <c r="F6647" s="67">
        <v>46924.761663999998</v>
      </c>
      <c r="G6647" s="66" t="s">
        <v>52</v>
      </c>
      <c r="H6647" s="68">
        <v>2.1682958877758601E-2</v>
      </c>
      <c r="I6647" s="87">
        <v>1017.46767750913</v>
      </c>
      <c r="J6647" s="69" t="str">
        <f>_xlfn.XLOOKUP(SimpleBB[[#This Row],[customer_code]],'Input  - indicative charges'!$B$13:$B$69,'Input  - indicative charges'!$E$13:$E$69)</f>
        <v>North Island generation</v>
      </c>
      <c r="K6647" s="70">
        <f t="shared" si="105"/>
        <v>940.60159615176008</v>
      </c>
    </row>
    <row r="6648" spans="1:11" x14ac:dyDescent="0.25">
      <c r="A6648" s="65">
        <v>44501</v>
      </c>
      <c r="B6648" s="66" t="s">
        <v>145</v>
      </c>
      <c r="C6648" s="66" t="s">
        <v>137</v>
      </c>
      <c r="D6648" s="67">
        <v>36429.440000000002</v>
      </c>
      <c r="E6648" s="66">
        <v>1.2881</v>
      </c>
      <c r="F6648" s="67">
        <v>46924.761663999998</v>
      </c>
      <c r="G6648" s="66" t="s">
        <v>54</v>
      </c>
      <c r="H6648" s="68">
        <v>1.43572234136996E-11</v>
      </c>
      <c r="I6648" s="87">
        <v>6.7370928684465704E-7</v>
      </c>
      <c r="J6648" s="69" t="str">
        <f>_xlfn.XLOOKUP(SimpleBB[[#This Row],[customer_code]],'Input  - indicative charges'!$B$13:$B$69,'Input  - indicative charges'!$E$13:$E$69)</f>
        <v>Upper South Island distributor</v>
      </c>
      <c r="K6648" s="70">
        <f t="shared" si="105"/>
        <v>6.2281293505037369E-7</v>
      </c>
    </row>
    <row r="6649" spans="1:11" x14ac:dyDescent="0.25">
      <c r="A6649" s="65">
        <v>44501</v>
      </c>
      <c r="B6649" s="66" t="s">
        <v>145</v>
      </c>
      <c r="C6649" s="66" t="s">
        <v>137</v>
      </c>
      <c r="D6649" s="67">
        <v>36429.440000000002</v>
      </c>
      <c r="E6649" s="66">
        <v>1.2881</v>
      </c>
      <c r="F6649" s="67">
        <v>46924.761663999998</v>
      </c>
      <c r="G6649" s="66" t="s">
        <v>56</v>
      </c>
      <c r="H6649" s="68">
        <v>0.50504779477599504</v>
      </c>
      <c r="I6649" s="87">
        <v>23699.2473987923</v>
      </c>
      <c r="J6649" s="69" t="str">
        <f>_xlfn.XLOOKUP(SimpleBB[[#This Row],[customer_code]],'Input  - indicative charges'!$B$13:$B$69,'Input  - indicative charges'!$E$13:$E$69)</f>
        <v>Upper North Island distributor</v>
      </c>
      <c r="K6649" s="70">
        <f t="shared" si="105"/>
        <v>21908.853149489318</v>
      </c>
    </row>
    <row r="6650" spans="1:11" x14ac:dyDescent="0.25">
      <c r="A6650" s="65">
        <v>44501</v>
      </c>
      <c r="B6650" s="66" t="s">
        <v>145</v>
      </c>
      <c r="C6650" s="66" t="s">
        <v>137</v>
      </c>
      <c r="D6650" s="67">
        <v>36429.440000000002</v>
      </c>
      <c r="E6650" s="66">
        <v>1.2881</v>
      </c>
      <c r="F6650" s="67">
        <v>46924.761663999998</v>
      </c>
      <c r="G6650" s="66" t="s">
        <v>58</v>
      </c>
      <c r="H6650" s="68">
        <v>1.3382648327527599E-2</v>
      </c>
      <c r="I6650" s="87">
        <v>627.97758320236403</v>
      </c>
      <c r="J6650" s="69" t="str">
        <f>_xlfn.XLOOKUP(SimpleBB[[#This Row],[customer_code]],'Input  - indicative charges'!$B$13:$B$69,'Input  - indicative charges'!$E$13:$E$69)</f>
        <v>North Island generation</v>
      </c>
      <c r="K6650" s="70">
        <f t="shared" si="105"/>
        <v>580.53609973508765</v>
      </c>
    </row>
    <row r="6651" spans="1:11" x14ac:dyDescent="0.25">
      <c r="A6651" s="65">
        <v>44501</v>
      </c>
      <c r="B6651" s="66" t="s">
        <v>145</v>
      </c>
      <c r="C6651" s="66" t="s">
        <v>137</v>
      </c>
      <c r="D6651" s="67">
        <v>36429.440000000002</v>
      </c>
      <c r="E6651" s="66">
        <v>1.2881</v>
      </c>
      <c r="F6651" s="67">
        <v>46924.761663999998</v>
      </c>
      <c r="G6651" s="66" t="s">
        <v>60</v>
      </c>
      <c r="H6651" s="68">
        <v>3.9848681767554202E-10</v>
      </c>
      <c r="I6651" s="87">
        <v>1.8698898945670601E-5</v>
      </c>
      <c r="J6651" s="69" t="str">
        <f>_xlfn.XLOOKUP(SimpleBB[[#This Row],[customer_code]],'Input  - indicative charges'!$B$13:$B$69,'Input  - indicative charges'!$E$13:$E$69)</f>
        <v>Major Industrial</v>
      </c>
      <c r="K6651" s="70">
        <f t="shared" si="105"/>
        <v>1.7286263321539673E-5</v>
      </c>
    </row>
    <row r="6652" spans="1:11" x14ac:dyDescent="0.25">
      <c r="A6652" s="65">
        <v>44501</v>
      </c>
      <c r="B6652" s="66" t="s">
        <v>145</v>
      </c>
      <c r="C6652" s="66" t="s">
        <v>137</v>
      </c>
      <c r="D6652" s="67">
        <v>36429.440000000002</v>
      </c>
      <c r="E6652" s="66">
        <v>1.2881</v>
      </c>
      <c r="F6652" s="67">
        <v>46924.761663999998</v>
      </c>
      <c r="G6652" s="66" t="s">
        <v>62</v>
      </c>
      <c r="H6652" s="68">
        <v>2.4741616074875002E-6</v>
      </c>
      <c r="I6652" s="87">
        <v>0.11609944374957</v>
      </c>
      <c r="J6652" s="69" t="str">
        <f>_xlfn.XLOOKUP(SimpleBB[[#This Row],[customer_code]],'Input  - indicative charges'!$B$13:$B$69,'Input  - indicative charges'!$E$13:$E$69)</f>
        <v>Major Industrial</v>
      </c>
      <c r="K6652" s="70">
        <f t="shared" si="105"/>
        <v>0.10732854174839093</v>
      </c>
    </row>
    <row r="6653" spans="1:11" x14ac:dyDescent="0.25">
      <c r="A6653" s="65">
        <v>44501</v>
      </c>
      <c r="B6653" s="66" t="s">
        <v>145</v>
      </c>
      <c r="C6653" s="66" t="s">
        <v>137</v>
      </c>
      <c r="D6653" s="67">
        <v>36429.440000000002</v>
      </c>
      <c r="E6653" s="66">
        <v>1.2881</v>
      </c>
      <c r="F6653" s="67">
        <v>46924.761663999998</v>
      </c>
      <c r="G6653" s="66" t="s">
        <v>64</v>
      </c>
      <c r="H6653" s="68">
        <v>1.41520724404142E-8</v>
      </c>
      <c r="I6653" s="87">
        <v>6.6408262631809903E-4</v>
      </c>
      <c r="J6653" s="69" t="str">
        <f>_xlfn.XLOOKUP(SimpleBB[[#This Row],[customer_code]],'Input  - indicative charges'!$B$13:$B$69,'Input  - indicative charges'!$E$13:$E$69)</f>
        <v>Major Industrial</v>
      </c>
      <c r="K6653" s="70">
        <f t="shared" si="105"/>
        <v>6.1391353464970559E-4</v>
      </c>
    </row>
    <row r="6654" spans="1:11" x14ac:dyDescent="0.25">
      <c r="A6654" s="65">
        <v>44501</v>
      </c>
      <c r="B6654" s="66" t="s">
        <v>145</v>
      </c>
      <c r="C6654" s="66" t="s">
        <v>137</v>
      </c>
      <c r="D6654" s="67">
        <v>36429.440000000002</v>
      </c>
      <c r="E6654" s="66">
        <v>1.2881</v>
      </c>
      <c r="F6654" s="67">
        <v>46924.761663999998</v>
      </c>
      <c r="G6654" s="66" t="s">
        <v>66</v>
      </c>
      <c r="H6654" s="68">
        <v>8.6977937753147302E-10</v>
      </c>
      <c r="I6654" s="87">
        <v>4.0814189990926602E-5</v>
      </c>
      <c r="J6654" s="69" t="str">
        <f>_xlfn.XLOOKUP(SimpleBB[[#This Row],[customer_code]],'Input  - indicative charges'!$B$13:$B$69,'Input  - indicative charges'!$E$13:$E$69)</f>
        <v>Upper South Island distributor</v>
      </c>
      <c r="K6654" s="70">
        <f t="shared" si="105"/>
        <v>3.773082241304149E-5</v>
      </c>
    </row>
    <row r="6655" spans="1:11" x14ac:dyDescent="0.25">
      <c r="A6655" s="65">
        <v>44501</v>
      </c>
      <c r="B6655" s="66" t="s">
        <v>145</v>
      </c>
      <c r="C6655" s="66" t="s">
        <v>137</v>
      </c>
      <c r="D6655" s="67">
        <v>36429.440000000002</v>
      </c>
      <c r="E6655" s="66">
        <v>1.2881</v>
      </c>
      <c r="F6655" s="67">
        <v>46924.761663999998</v>
      </c>
      <c r="G6655" s="66" t="s">
        <v>68</v>
      </c>
      <c r="H6655" s="68">
        <v>4.7144536652590896E-10</v>
      </c>
      <c r="I6655" s="87">
        <v>2.2122461461825399E-5</v>
      </c>
      <c r="J6655" s="69" t="str">
        <f>_xlfn.XLOOKUP(SimpleBB[[#This Row],[customer_code]],'Input  - indicative charges'!$B$13:$B$69,'Input  - indicative charges'!$E$13:$E$69)</f>
        <v>Major Industrial</v>
      </c>
      <c r="K6655" s="70">
        <f t="shared" si="105"/>
        <v>2.0451187808481563E-5</v>
      </c>
    </row>
    <row r="6656" spans="1:11" x14ac:dyDescent="0.25">
      <c r="A6656" s="65">
        <v>44501</v>
      </c>
      <c r="B6656" s="66" t="s">
        <v>145</v>
      </c>
      <c r="C6656" s="66" t="s">
        <v>137</v>
      </c>
      <c r="D6656" s="67">
        <v>36429.440000000002</v>
      </c>
      <c r="E6656" s="66">
        <v>1.2881</v>
      </c>
      <c r="F6656" s="67">
        <v>46924.761663999998</v>
      </c>
      <c r="G6656" s="66" t="s">
        <v>70</v>
      </c>
      <c r="H6656" s="68">
        <v>1.22949347698499E-4</v>
      </c>
      <c r="I6656" s="87">
        <v>5.7693688374963701</v>
      </c>
      <c r="J6656" s="69" t="str">
        <f>_xlfn.XLOOKUP(SimpleBB[[#This Row],[customer_code]],'Input  - indicative charges'!$B$13:$B$69,'Input  - indicative charges'!$E$13:$E$69)</f>
        <v>Lower North Island distributor</v>
      </c>
      <c r="K6656" s="70">
        <f t="shared" si="105"/>
        <v>5.3335134444982062</v>
      </c>
    </row>
    <row r="6657" spans="1:11" x14ac:dyDescent="0.25">
      <c r="A6657" s="65">
        <v>44501</v>
      </c>
      <c r="B6657" s="66" t="s">
        <v>145</v>
      </c>
      <c r="C6657" s="66" t="s">
        <v>137</v>
      </c>
      <c r="D6657" s="67">
        <v>36429.440000000002</v>
      </c>
      <c r="E6657" s="66">
        <v>1.2881</v>
      </c>
      <c r="F6657" s="67">
        <v>46924.761663999998</v>
      </c>
      <c r="G6657" s="66" t="s">
        <v>72</v>
      </c>
      <c r="H6657" s="68">
        <v>5.5543623655024203E-5</v>
      </c>
      <c r="I6657" s="87">
        <v>2.6063713019669201</v>
      </c>
      <c r="J6657" s="69" t="str">
        <f>_xlfn.XLOOKUP(SimpleBB[[#This Row],[customer_code]],'Input  - indicative charges'!$B$13:$B$69,'Input  - indicative charges'!$E$13:$E$69)</f>
        <v>Lower South Island distributor</v>
      </c>
      <c r="K6657" s="70">
        <f t="shared" si="105"/>
        <v>2.409469176255211</v>
      </c>
    </row>
    <row r="6658" spans="1:11" x14ac:dyDescent="0.25">
      <c r="A6658" s="65">
        <v>44501</v>
      </c>
      <c r="B6658" s="66" t="s">
        <v>145</v>
      </c>
      <c r="C6658" s="66" t="s">
        <v>137</v>
      </c>
      <c r="D6658" s="67">
        <v>36429.440000000002</v>
      </c>
      <c r="E6658" s="66">
        <v>1.2881</v>
      </c>
      <c r="F6658" s="67">
        <v>46924.761663999998</v>
      </c>
      <c r="G6658" s="66" t="s">
        <v>74</v>
      </c>
      <c r="H6658" s="68">
        <v>9.8626528626820599E-13</v>
      </c>
      <c r="I6658" s="87">
        <v>4.6280263495612301E-8</v>
      </c>
      <c r="J6658" s="69" t="str">
        <f>_xlfn.XLOOKUP(SimpleBB[[#This Row],[customer_code]],'Input  - indicative charges'!$B$13:$B$69,'Input  - indicative charges'!$E$13:$E$69)</f>
        <v>Major Industrial</v>
      </c>
      <c r="K6658" s="70">
        <f t="shared" si="105"/>
        <v>4.2783953413504229E-8</v>
      </c>
    </row>
    <row r="6659" spans="1:11" x14ac:dyDescent="0.25">
      <c r="A6659" s="65">
        <v>44501</v>
      </c>
      <c r="B6659" s="66" t="s">
        <v>145</v>
      </c>
      <c r="C6659" s="66" t="s">
        <v>137</v>
      </c>
      <c r="D6659" s="67">
        <v>36429.440000000002</v>
      </c>
      <c r="E6659" s="66">
        <v>1.2881</v>
      </c>
      <c r="F6659" s="67">
        <v>46924.761663999998</v>
      </c>
      <c r="G6659" s="66" t="s">
        <v>76</v>
      </c>
      <c r="H6659" s="68">
        <v>2.24784583641026E-8</v>
      </c>
      <c r="I6659" s="87">
        <v>1.0547963013096599E-3</v>
      </c>
      <c r="J6659" s="69" t="str">
        <f>_xlfn.XLOOKUP(SimpleBB[[#This Row],[customer_code]],'Input  - indicative charges'!$B$13:$B$69,'Input  - indicative charges'!$E$13:$E$69)</f>
        <v>Lower North Island distributor</v>
      </c>
      <c r="K6659" s="70">
        <f t="shared" si="105"/>
        <v>9.7511017456172332E-4</v>
      </c>
    </row>
    <row r="6660" spans="1:11" x14ac:dyDescent="0.25">
      <c r="A6660" s="65">
        <v>44501</v>
      </c>
      <c r="B6660" s="66" t="s">
        <v>145</v>
      </c>
      <c r="C6660" s="66" t="s">
        <v>137</v>
      </c>
      <c r="D6660" s="67">
        <v>36429.440000000002</v>
      </c>
      <c r="E6660" s="66">
        <v>1.2881</v>
      </c>
      <c r="F6660" s="67">
        <v>46924.761663999998</v>
      </c>
      <c r="G6660" s="66" t="s">
        <v>78</v>
      </c>
      <c r="H6660" s="68">
        <v>1.7720484207275298E-5</v>
      </c>
      <c r="I6660" s="87">
        <v>0.83152949799707299</v>
      </c>
      <c r="J6660" s="69" t="str">
        <f>_xlfn.XLOOKUP(SimpleBB[[#This Row],[customer_code]],'Input  - indicative charges'!$B$13:$B$69,'Input  - indicative charges'!$E$13:$E$69)</f>
        <v>North Island generation</v>
      </c>
      <c r="K6660" s="70">
        <f t="shared" si="105"/>
        <v>0.76871038790939905</v>
      </c>
    </row>
    <row r="6661" spans="1:11" x14ac:dyDescent="0.25">
      <c r="A6661" s="65">
        <v>44501</v>
      </c>
      <c r="B6661" s="66" t="s">
        <v>145</v>
      </c>
      <c r="C6661" s="66" t="s">
        <v>137</v>
      </c>
      <c r="D6661" s="67">
        <v>36429.440000000002</v>
      </c>
      <c r="E6661" s="66">
        <v>1.2881</v>
      </c>
      <c r="F6661" s="67">
        <v>46924.761663999998</v>
      </c>
      <c r="G6661" s="66" t="s">
        <v>80</v>
      </c>
      <c r="H6661" s="68">
        <v>3.1885229107800701E-13</v>
      </c>
      <c r="I6661" s="87">
        <v>1.4962067764855799E-8</v>
      </c>
      <c r="J6661" s="69" t="str">
        <f>_xlfn.XLOOKUP(SimpleBB[[#This Row],[customer_code]],'Input  - indicative charges'!$B$13:$B$69,'Input  - indicative charges'!$E$13:$E$69)</f>
        <v>Major Industrial</v>
      </c>
      <c r="K6661" s="70">
        <f t="shared" si="105"/>
        <v>1.383173650863015E-8</v>
      </c>
    </row>
    <row r="6662" spans="1:11" x14ac:dyDescent="0.25">
      <c r="A6662" s="65">
        <v>44501</v>
      </c>
      <c r="B6662" s="66" t="s">
        <v>145</v>
      </c>
      <c r="C6662" s="66" t="s">
        <v>137</v>
      </c>
      <c r="D6662" s="67">
        <v>36429.440000000002</v>
      </c>
      <c r="E6662" s="66">
        <v>1.2881</v>
      </c>
      <c r="F6662" s="67">
        <v>46924.761663999998</v>
      </c>
      <c r="G6662" s="66" t="s">
        <v>82</v>
      </c>
      <c r="H6662" s="68">
        <v>7.9417791323978801E-4</v>
      </c>
      <c r="I6662" s="87">
        <v>37.266609297589902</v>
      </c>
      <c r="J6662" s="69" t="str">
        <f>_xlfn.XLOOKUP(SimpleBB[[#This Row],[customer_code]],'Input  - indicative charges'!$B$13:$B$69,'Input  - indicative charges'!$E$13:$E$69)</f>
        <v>Major Industrial</v>
      </c>
      <c r="K6662" s="70">
        <f t="shared" si="105"/>
        <v>34.451248883198595</v>
      </c>
    </row>
    <row r="6663" spans="1:11" x14ac:dyDescent="0.25">
      <c r="A6663" s="65">
        <v>44501</v>
      </c>
      <c r="B6663" s="66" t="s">
        <v>145</v>
      </c>
      <c r="C6663" s="66" t="s">
        <v>137</v>
      </c>
      <c r="D6663" s="67">
        <v>36429.440000000002</v>
      </c>
      <c r="E6663" s="66">
        <v>1.2881</v>
      </c>
      <c r="F6663" s="67">
        <v>46924.761663999998</v>
      </c>
      <c r="G6663" s="66" t="s">
        <v>84</v>
      </c>
      <c r="H6663" s="68">
        <v>3.1791996687122699E-15</v>
      </c>
      <c r="I6663" s="87">
        <v>1.4918318673659101E-10</v>
      </c>
      <c r="J6663" s="69" t="str">
        <f>_xlfn.XLOOKUP(SimpleBB[[#This Row],[customer_code]],'Input  - indicative charges'!$B$13:$B$69,'Input  - indicative charges'!$E$13:$E$69)</f>
        <v>Major Industrial</v>
      </c>
      <c r="K6663" s="70">
        <f t="shared" si="105"/>
        <v>1.3791292506408336E-10</v>
      </c>
    </row>
    <row r="6664" spans="1:11" x14ac:dyDescent="0.25">
      <c r="A6664" s="65">
        <v>44501</v>
      </c>
      <c r="B6664" s="66" t="s">
        <v>145</v>
      </c>
      <c r="C6664" s="66" t="s">
        <v>137</v>
      </c>
      <c r="D6664" s="67">
        <v>36429.440000000002</v>
      </c>
      <c r="E6664" s="66">
        <v>1.2881</v>
      </c>
      <c r="F6664" s="67">
        <v>46924.761663999998</v>
      </c>
      <c r="G6664" s="66" t="s">
        <v>86</v>
      </c>
      <c r="H6664" s="68">
        <v>8.2903409572813994E-5</v>
      </c>
      <c r="I6664" s="87">
        <v>3.8902227353372698</v>
      </c>
      <c r="J6664" s="69" t="str">
        <f>_xlfn.XLOOKUP(SimpleBB[[#This Row],[customer_code]],'Input  - indicative charges'!$B$13:$B$69,'Input  - indicative charges'!$E$13:$E$69)</f>
        <v>North Island generation</v>
      </c>
      <c r="K6664" s="70">
        <f t="shared" si="105"/>
        <v>3.596330178470232</v>
      </c>
    </row>
    <row r="6665" spans="1:11" x14ac:dyDescent="0.25">
      <c r="A6665" s="65">
        <v>44501</v>
      </c>
      <c r="B6665" s="66" t="s">
        <v>145</v>
      </c>
      <c r="C6665" s="66" t="s">
        <v>137</v>
      </c>
      <c r="D6665" s="67">
        <v>36429.440000000002</v>
      </c>
      <c r="E6665" s="66">
        <v>1.2881</v>
      </c>
      <c r="F6665" s="67">
        <v>46924.761663999998</v>
      </c>
      <c r="G6665" s="66" t="s">
        <v>88</v>
      </c>
      <c r="H6665" s="68">
        <v>7.7871796058396796E-3</v>
      </c>
      <c r="I6665" s="87">
        <v>365.411547038788</v>
      </c>
      <c r="J6665" s="69" t="str">
        <f>_xlfn.XLOOKUP(SimpleBB[[#This Row],[customer_code]],'Input  - indicative charges'!$B$13:$B$69,'Input  - indicative charges'!$E$13:$E$69)</f>
        <v>North Island generation</v>
      </c>
      <c r="K6665" s="70">
        <f t="shared" si="105"/>
        <v>337.80599816045145</v>
      </c>
    </row>
    <row r="6666" spans="1:11" x14ac:dyDescent="0.25">
      <c r="A6666" s="65">
        <v>44501</v>
      </c>
      <c r="B6666" s="66" t="s">
        <v>145</v>
      </c>
      <c r="C6666" s="66" t="s">
        <v>137</v>
      </c>
      <c r="D6666" s="67">
        <v>36429.440000000002</v>
      </c>
      <c r="E6666" s="66">
        <v>1.2881</v>
      </c>
      <c r="F6666" s="67">
        <v>46924.761663999998</v>
      </c>
      <c r="G6666" s="66" t="s">
        <v>90</v>
      </c>
      <c r="H6666" s="68">
        <v>1.75738684309183E-10</v>
      </c>
      <c r="I6666" s="87">
        <v>8.2464958763533597E-6</v>
      </c>
      <c r="J6666" s="69" t="str">
        <f>_xlfn.XLOOKUP(SimpleBB[[#This Row],[customer_code]],'Input  - indicative charges'!$B$13:$B$69,'Input  - indicative charges'!$E$13:$E$69)</f>
        <v>Upper South Island distributor</v>
      </c>
      <c r="K6666" s="70">
        <f t="shared" si="105"/>
        <v>7.6235023042167107E-6</v>
      </c>
    </row>
    <row r="6667" spans="1:11" x14ac:dyDescent="0.25">
      <c r="A6667" s="65">
        <v>44501</v>
      </c>
      <c r="B6667" s="66" t="s">
        <v>145</v>
      </c>
      <c r="C6667" s="66" t="s">
        <v>137</v>
      </c>
      <c r="D6667" s="67">
        <v>36429.440000000002</v>
      </c>
      <c r="E6667" s="66">
        <v>1.2881</v>
      </c>
      <c r="F6667" s="67">
        <v>46924.761663999998</v>
      </c>
      <c r="G6667" s="66" t="s">
        <v>92</v>
      </c>
      <c r="H6667" s="68">
        <v>5.4353740205246997E-5</v>
      </c>
      <c r="I6667" s="87">
        <v>2.5505363046781899</v>
      </c>
      <c r="J6667" s="69" t="str">
        <f>_xlfn.XLOOKUP(SimpleBB[[#This Row],[customer_code]],'Input  - indicative charges'!$B$13:$B$69,'Input  - indicative charges'!$E$13:$E$69)</f>
        <v>North Island generation</v>
      </c>
      <c r="K6667" s="70">
        <f t="shared" si="105"/>
        <v>2.3578523153643767</v>
      </c>
    </row>
    <row r="6668" spans="1:11" x14ac:dyDescent="0.25">
      <c r="A6668" s="65">
        <v>44501</v>
      </c>
      <c r="B6668" s="66" t="s">
        <v>145</v>
      </c>
      <c r="C6668" s="66" t="s">
        <v>137</v>
      </c>
      <c r="D6668" s="67">
        <v>36429.440000000002</v>
      </c>
      <c r="E6668" s="66">
        <v>1.2881</v>
      </c>
      <c r="F6668" s="67">
        <v>46924.761663999998</v>
      </c>
      <c r="G6668" s="66" t="s">
        <v>94</v>
      </c>
      <c r="H6668" s="68">
        <v>2.8787887761756199E-4</v>
      </c>
      <c r="I6668" s="87">
        <v>13.5086477203039</v>
      </c>
      <c r="J6668" s="69" t="str">
        <f>_xlfn.XLOOKUP(SimpleBB[[#This Row],[customer_code]],'Input  - indicative charges'!$B$13:$B$69,'Input  - indicative charges'!$E$13:$E$69)</f>
        <v>North Island generation</v>
      </c>
      <c r="K6668" s="70">
        <f t="shared" si="105"/>
        <v>12.48811720356165</v>
      </c>
    </row>
    <row r="6669" spans="1:11" x14ac:dyDescent="0.25">
      <c r="A6669" s="65">
        <v>44501</v>
      </c>
      <c r="B6669" s="66" t="s">
        <v>145</v>
      </c>
      <c r="C6669" s="66" t="s">
        <v>137</v>
      </c>
      <c r="D6669" s="67">
        <v>36429.440000000002</v>
      </c>
      <c r="E6669" s="66">
        <v>1.2881</v>
      </c>
      <c r="F6669" s="67">
        <v>46924.761663999998</v>
      </c>
      <c r="G6669" s="66" t="s">
        <v>96</v>
      </c>
      <c r="H6669" s="68">
        <v>0.13750554027023601</v>
      </c>
      <c r="I6669" s="87">
        <v>6452.4147046604103</v>
      </c>
      <c r="J6669" s="69" t="str">
        <f>_xlfn.XLOOKUP(SimpleBB[[#This Row],[customer_code]],'Input  - indicative charges'!$B$13:$B$69,'Input  - indicative charges'!$E$13:$E$69)</f>
        <v>Upper North Island distributor</v>
      </c>
      <c r="K6669" s="70">
        <f t="shared" si="105"/>
        <v>5964.9576142748865</v>
      </c>
    </row>
    <row r="6670" spans="1:11" x14ac:dyDescent="0.25">
      <c r="A6670" s="65">
        <v>44501</v>
      </c>
      <c r="B6670" s="66" t="s">
        <v>145</v>
      </c>
      <c r="C6670" s="66" t="s">
        <v>137</v>
      </c>
      <c r="D6670" s="67">
        <v>36429.440000000002</v>
      </c>
      <c r="E6670" s="66">
        <v>1.2881</v>
      </c>
      <c r="F6670" s="67">
        <v>46924.761663999998</v>
      </c>
      <c r="G6670" s="66" t="s">
        <v>98</v>
      </c>
      <c r="H6670" s="68">
        <v>5.8681256116152496E-6</v>
      </c>
      <c r="I6670" s="87">
        <v>0.27536039573945997</v>
      </c>
      <c r="J6670" s="69" t="str">
        <f>_xlfn.XLOOKUP(SimpleBB[[#This Row],[customer_code]],'Input  - indicative charges'!$B$13:$B$69,'Input  - indicative charges'!$E$13:$E$69)</f>
        <v>Major Industrial</v>
      </c>
      <c r="K6670" s="70">
        <f t="shared" ref="K6670:K6733" si="106">I6670*$L$9</f>
        <v>0.25455789257461914</v>
      </c>
    </row>
    <row r="6671" spans="1:11" x14ac:dyDescent="0.25">
      <c r="A6671" s="65">
        <v>44501</v>
      </c>
      <c r="B6671" s="66" t="s">
        <v>145</v>
      </c>
      <c r="C6671" s="66" t="s">
        <v>137</v>
      </c>
      <c r="D6671" s="67">
        <v>36429.440000000002</v>
      </c>
      <c r="E6671" s="66">
        <v>1.2881</v>
      </c>
      <c r="F6671" s="67">
        <v>46924.761663999998</v>
      </c>
      <c r="G6671" s="66" t="s">
        <v>100</v>
      </c>
      <c r="H6671" s="68">
        <v>2.9671392817486698E-4</v>
      </c>
      <c r="I6671" s="87">
        <v>13.923230361994801</v>
      </c>
      <c r="J6671" s="69" t="str">
        <f>_xlfn.XLOOKUP(SimpleBB[[#This Row],[customer_code]],'Input  - indicative charges'!$B$13:$B$69,'Input  - indicative charges'!$E$13:$E$69)</f>
        <v>North Island generation</v>
      </c>
      <c r="K6671" s="70">
        <f t="shared" si="106"/>
        <v>12.871379594231328</v>
      </c>
    </row>
    <row r="6672" spans="1:11" x14ac:dyDescent="0.25">
      <c r="A6672" s="65">
        <v>44501</v>
      </c>
      <c r="B6672" s="66" t="s">
        <v>145</v>
      </c>
      <c r="C6672" s="66" t="s">
        <v>137</v>
      </c>
      <c r="D6672" s="67">
        <v>36429.440000000002</v>
      </c>
      <c r="E6672" s="66">
        <v>1.2881</v>
      </c>
      <c r="F6672" s="67">
        <v>46924.761663999998</v>
      </c>
      <c r="G6672" s="66" t="s">
        <v>102</v>
      </c>
      <c r="H6672" s="68">
        <v>1.87780037615721E-3</v>
      </c>
      <c r="I6672" s="87">
        <v>88.115335103746702</v>
      </c>
      <c r="J6672" s="69" t="str">
        <f>_xlfn.XLOOKUP(SimpleBB[[#This Row],[customer_code]],'Input  - indicative charges'!$B$13:$B$69,'Input  - indicative charges'!$E$13:$E$69)</f>
        <v>Lower North Island distributor</v>
      </c>
      <c r="K6672" s="70">
        <f t="shared" si="106"/>
        <v>81.458533451336734</v>
      </c>
    </row>
    <row r="6673" spans="1:11" x14ac:dyDescent="0.25">
      <c r="A6673" s="65">
        <v>44501</v>
      </c>
      <c r="B6673" s="66" t="s">
        <v>145</v>
      </c>
      <c r="C6673" s="66" t="s">
        <v>137</v>
      </c>
      <c r="D6673" s="67">
        <v>36429.440000000002</v>
      </c>
      <c r="E6673" s="66">
        <v>1.2881</v>
      </c>
      <c r="F6673" s="67">
        <v>46924.761663999998</v>
      </c>
      <c r="G6673" s="66" t="s">
        <v>104</v>
      </c>
      <c r="H6673" s="68">
        <v>3.9320540685921198E-3</v>
      </c>
      <c r="I6673" s="87">
        <v>184.51070001864599</v>
      </c>
      <c r="J6673" s="69" t="str">
        <f>_xlfn.XLOOKUP(SimpleBB[[#This Row],[customer_code]],'Input  - indicative charges'!$B$13:$B$69,'Input  - indicative charges'!$E$13:$E$69)</f>
        <v>Lower North Island distributor</v>
      </c>
      <c r="K6673" s="70">
        <f t="shared" si="106"/>
        <v>170.57156977162029</v>
      </c>
    </row>
    <row r="6674" spans="1:11" x14ac:dyDescent="0.25">
      <c r="A6674" s="65">
        <v>44501</v>
      </c>
      <c r="B6674" s="66" t="s">
        <v>145</v>
      </c>
      <c r="C6674" s="66" t="s">
        <v>137</v>
      </c>
      <c r="D6674" s="67">
        <v>36429.440000000002</v>
      </c>
      <c r="E6674" s="66">
        <v>1.2881</v>
      </c>
      <c r="F6674" s="67">
        <v>46924.761663999998</v>
      </c>
      <c r="G6674" s="66" t="s">
        <v>106</v>
      </c>
      <c r="H6674" s="68">
        <v>2.2547685311451798E-3</v>
      </c>
      <c r="I6674" s="87">
        <v>105.804475931475</v>
      </c>
      <c r="J6674" s="69" t="str">
        <f>_xlfn.XLOOKUP(SimpleBB[[#This Row],[customer_code]],'Input  - indicative charges'!$B$13:$B$69,'Input  - indicative charges'!$E$13:$E$69)</f>
        <v>Upper North Island distributor</v>
      </c>
      <c r="K6674" s="70">
        <f t="shared" si="106"/>
        <v>97.811322306356843</v>
      </c>
    </row>
    <row r="6675" spans="1:11" x14ac:dyDescent="0.25">
      <c r="A6675" s="65">
        <v>44501</v>
      </c>
      <c r="B6675" s="66" t="s">
        <v>145</v>
      </c>
      <c r="C6675" s="66" t="s">
        <v>137</v>
      </c>
      <c r="D6675" s="67">
        <v>36429.440000000002</v>
      </c>
      <c r="E6675" s="66">
        <v>1.2881</v>
      </c>
      <c r="F6675" s="67">
        <v>46924.761663999998</v>
      </c>
      <c r="G6675" s="66" t="s">
        <v>108</v>
      </c>
      <c r="H6675" s="68">
        <v>8.6942822445537193E-6</v>
      </c>
      <c r="I6675" s="87">
        <v>0.40797712216523002</v>
      </c>
      <c r="J6675" s="69" t="str">
        <f>_xlfn.XLOOKUP(SimpleBB[[#This Row],[customer_code]],'Input  - indicative charges'!$B$13:$B$69,'Input  - indicative charges'!$E$13:$E$69)</f>
        <v>Lower North Island distributor</v>
      </c>
      <c r="K6675" s="70">
        <f t="shared" si="106"/>
        <v>0.37715589476165307</v>
      </c>
    </row>
    <row r="6676" spans="1:11" x14ac:dyDescent="0.25">
      <c r="A6676" s="65">
        <v>44501</v>
      </c>
      <c r="B6676" s="66" t="s">
        <v>145</v>
      </c>
      <c r="C6676" s="66" t="s">
        <v>137</v>
      </c>
      <c r="D6676" s="67">
        <v>36429.440000000002</v>
      </c>
      <c r="E6676" s="66">
        <v>1.2881</v>
      </c>
      <c r="F6676" s="67">
        <v>46924.761663999998</v>
      </c>
      <c r="G6676" s="66" t="s">
        <v>110</v>
      </c>
      <c r="H6676" s="68">
        <v>8.9443188776619297E-11</v>
      </c>
      <c r="I6676" s="87">
        <v>4.1971003158110201E-6</v>
      </c>
      <c r="J6676" s="69" t="str">
        <f>_xlfn.XLOOKUP(SimpleBB[[#This Row],[customer_code]],'Input  - indicative charges'!$B$13:$B$69,'Input  - indicative charges'!$E$13:$E$69)</f>
        <v>Lower South Island distributor</v>
      </c>
      <c r="K6676" s="70">
        <f t="shared" si="106"/>
        <v>3.8800242440384328E-6</v>
      </c>
    </row>
    <row r="6677" spans="1:11" x14ac:dyDescent="0.25">
      <c r="A6677" s="65">
        <v>44501</v>
      </c>
      <c r="B6677" s="66" t="s">
        <v>145</v>
      </c>
      <c r="C6677" s="66" t="s">
        <v>137</v>
      </c>
      <c r="D6677" s="67">
        <v>36429.440000000002</v>
      </c>
      <c r="E6677" s="66">
        <v>1.2881</v>
      </c>
      <c r="F6677" s="67">
        <v>46924.761663999998</v>
      </c>
      <c r="G6677" s="66" t="s">
        <v>112</v>
      </c>
      <c r="H6677" s="68">
        <v>6.4328875004762602E-3</v>
      </c>
      <c r="I6677" s="87">
        <v>301.86171277117302</v>
      </c>
      <c r="J6677" s="69" t="str">
        <f>_xlfn.XLOOKUP(SimpleBB[[#This Row],[customer_code]],'Input  - indicative charges'!$B$13:$B$69,'Input  - indicative charges'!$E$13:$E$69)</f>
        <v>North Island generation</v>
      </c>
      <c r="K6677" s="70">
        <f t="shared" si="106"/>
        <v>279.05712891515583</v>
      </c>
    </row>
    <row r="6678" spans="1:11" x14ac:dyDescent="0.25">
      <c r="A6678" s="65">
        <v>44501</v>
      </c>
      <c r="B6678" s="66" t="s">
        <v>145</v>
      </c>
      <c r="C6678" s="66" t="s">
        <v>137</v>
      </c>
      <c r="D6678" s="67">
        <v>36429.440000000002</v>
      </c>
      <c r="E6678" s="66">
        <v>1.2881</v>
      </c>
      <c r="F6678" s="67">
        <v>46924.761663999998</v>
      </c>
      <c r="G6678" s="66" t="s">
        <v>114</v>
      </c>
      <c r="H6678" s="68">
        <v>1.54909907541037E-3</v>
      </c>
      <c r="I6678" s="87">
        <v>72.691104907554504</v>
      </c>
      <c r="J6678" s="69" t="str">
        <f>_xlfn.XLOOKUP(SimpleBB[[#This Row],[customer_code]],'Input  - indicative charges'!$B$13:$B$69,'Input  - indicative charges'!$E$13:$E$69)</f>
        <v>Lower North Island distributor</v>
      </c>
      <c r="K6678" s="70">
        <f t="shared" si="106"/>
        <v>67.199549247074017</v>
      </c>
    </row>
    <row r="6679" spans="1:11" x14ac:dyDescent="0.25">
      <c r="A6679" s="65">
        <v>44501</v>
      </c>
      <c r="B6679" s="66" t="s">
        <v>145</v>
      </c>
      <c r="C6679" s="66" t="s">
        <v>137</v>
      </c>
      <c r="D6679" s="67">
        <v>36429.440000000002</v>
      </c>
      <c r="E6679" s="66">
        <v>1.2881</v>
      </c>
      <c r="F6679" s="67">
        <v>46924.761663999998</v>
      </c>
      <c r="G6679" s="66" t="s">
        <v>116</v>
      </c>
      <c r="H6679" s="68">
        <v>1.8607055080484801E-10</v>
      </c>
      <c r="I6679" s="87">
        <v>8.7313162492067198E-6</v>
      </c>
      <c r="J6679" s="69" t="str">
        <f>_xlfn.XLOOKUP(SimpleBB[[#This Row],[customer_code]],'Input  - indicative charges'!$B$13:$B$69,'Input  - indicative charges'!$E$13:$E$69)</f>
        <v>Major Industrial</v>
      </c>
      <c r="K6679" s="70">
        <f t="shared" si="106"/>
        <v>8.0716962140902456E-6</v>
      </c>
    </row>
    <row r="6680" spans="1:11" x14ac:dyDescent="0.25">
      <c r="A6680" s="65">
        <v>44501</v>
      </c>
      <c r="B6680" s="66" t="s">
        <v>145</v>
      </c>
      <c r="C6680" s="66" t="s">
        <v>137</v>
      </c>
      <c r="D6680" s="67">
        <v>36429.440000000002</v>
      </c>
      <c r="E6680" s="66">
        <v>1.2881</v>
      </c>
      <c r="F6680" s="67">
        <v>46924.761663999998</v>
      </c>
      <c r="G6680" s="66" t="s">
        <v>118</v>
      </c>
      <c r="H6680" s="68">
        <v>3.4203982701584197E-11</v>
      </c>
      <c r="I6680" s="87">
        <v>1.60501373623141E-6</v>
      </c>
      <c r="J6680" s="69" t="str">
        <f>_xlfn.XLOOKUP(SimpleBB[[#This Row],[customer_code]],'Input  - indicative charges'!$B$13:$B$69,'Input  - indicative charges'!$E$13:$E$69)</f>
        <v>Upper South Island distributor</v>
      </c>
      <c r="K6680" s="70">
        <f t="shared" si="106"/>
        <v>1.4837606299598816E-6</v>
      </c>
    </row>
    <row r="6681" spans="1:11" x14ac:dyDescent="0.25">
      <c r="A6681" s="65">
        <v>44501</v>
      </c>
      <c r="B6681" s="66" t="s">
        <v>145</v>
      </c>
      <c r="C6681" s="66" t="s">
        <v>137</v>
      </c>
      <c r="D6681" s="67">
        <v>36429.440000000002</v>
      </c>
      <c r="E6681" s="66">
        <v>1.2881</v>
      </c>
      <c r="F6681" s="67">
        <v>46924.761663999998</v>
      </c>
      <c r="G6681" s="66" t="s">
        <v>120</v>
      </c>
      <c r="H6681" s="68">
        <v>6.4994182854853102E-6</v>
      </c>
      <c r="I6681" s="87">
        <v>0.30498365400104199</v>
      </c>
      <c r="J6681" s="69" t="str">
        <f>_xlfn.XLOOKUP(SimpleBB[[#This Row],[customer_code]],'Input  - indicative charges'!$B$13:$B$69,'Input  - indicative charges'!$E$13:$E$69)</f>
        <v>Lower North Island distributor</v>
      </c>
      <c r="K6681" s="70">
        <f t="shared" si="106"/>
        <v>0.281943218536298</v>
      </c>
    </row>
    <row r="6682" spans="1:11" x14ac:dyDescent="0.25">
      <c r="A6682" s="65">
        <v>44501</v>
      </c>
      <c r="B6682" s="66" t="s">
        <v>145</v>
      </c>
      <c r="C6682" s="66" t="s">
        <v>137</v>
      </c>
      <c r="D6682" s="67">
        <v>36429.440000000002</v>
      </c>
      <c r="E6682" s="66">
        <v>1.2881</v>
      </c>
      <c r="F6682" s="67">
        <v>46924.761663999998</v>
      </c>
      <c r="G6682" s="66" t="s">
        <v>241</v>
      </c>
      <c r="H6682" s="68">
        <v>7.2167880926790205E-4</v>
      </c>
      <c r="I6682" s="87">
        <v>33.864606122855598</v>
      </c>
      <c r="J6682" s="69" t="str">
        <f>_xlfn.XLOOKUP(SimpleBB[[#This Row],[customer_code]],'Input  - indicative charges'!$B$13:$B$69,'Input  - indicative charges'!$E$13:$E$69)</f>
        <v>North Island generation</v>
      </c>
      <c r="K6682" s="70">
        <f t="shared" si="106"/>
        <v>31.306255005749623</v>
      </c>
    </row>
    <row r="6683" spans="1:11" x14ac:dyDescent="0.25">
      <c r="A6683" s="65">
        <v>44531</v>
      </c>
      <c r="B6683" s="66" t="s">
        <v>145</v>
      </c>
      <c r="C6683" s="66" t="s">
        <v>137</v>
      </c>
      <c r="D6683" s="67">
        <v>21124.27</v>
      </c>
      <c r="E6683" s="66">
        <v>1.2383</v>
      </c>
      <c r="F6683" s="67">
        <v>26158.183540999999</v>
      </c>
      <c r="G6683" s="66" t="s">
        <v>8</v>
      </c>
      <c r="H6683" s="68">
        <v>2.5815578388085798E-10</v>
      </c>
      <c r="I6683" s="87">
        <v>6.7528863769262202E-6</v>
      </c>
      <c r="J6683" s="69" t="str">
        <f>_xlfn.XLOOKUP(SimpleBB[[#This Row],[customer_code]],'Input  - indicative charges'!$B$13:$B$69,'Input  - indicative charges'!$E$13:$E$69)</f>
        <v>Lower South Island distributor</v>
      </c>
      <c r="K6683" s="70">
        <f t="shared" si="106"/>
        <v>6.2427297153243305E-6</v>
      </c>
    </row>
    <row r="6684" spans="1:11" x14ac:dyDescent="0.25">
      <c r="A6684" s="65">
        <v>44531</v>
      </c>
      <c r="B6684" s="66" t="s">
        <v>145</v>
      </c>
      <c r="C6684" s="66" t="s">
        <v>137</v>
      </c>
      <c r="D6684" s="67">
        <v>21124.27</v>
      </c>
      <c r="E6684" s="66">
        <v>1.2383</v>
      </c>
      <c r="F6684" s="67">
        <v>26158.183540999999</v>
      </c>
      <c r="G6684" s="66" t="s">
        <v>10</v>
      </c>
      <c r="H6684" s="68">
        <v>1.24666830197509E-11</v>
      </c>
      <c r="I6684" s="87">
        <v>3.26105782578112E-7</v>
      </c>
      <c r="J6684" s="69" t="str">
        <f>_xlfn.XLOOKUP(SimpleBB[[#This Row],[customer_code]],'Input  - indicative charges'!$B$13:$B$69,'Input  - indicative charges'!$E$13:$E$69)</f>
        <v>Upper South Island distributor</v>
      </c>
      <c r="K6684" s="70">
        <f t="shared" si="106"/>
        <v>3.0146964506844354E-7</v>
      </c>
    </row>
    <row r="6685" spans="1:11" x14ac:dyDescent="0.25">
      <c r="A6685" s="65">
        <v>44531</v>
      </c>
      <c r="B6685" s="66" t="s">
        <v>145</v>
      </c>
      <c r="C6685" s="66" t="s">
        <v>137</v>
      </c>
      <c r="D6685" s="67">
        <v>21124.27</v>
      </c>
      <c r="E6685" s="66">
        <v>1.2383</v>
      </c>
      <c r="F6685" s="67">
        <v>26158.183540999999</v>
      </c>
      <c r="G6685" s="66" t="s">
        <v>12</v>
      </c>
      <c r="H6685" s="68">
        <v>3.2139912695967202E-8</v>
      </c>
      <c r="I6685" s="87">
        <v>8.4072173529282804E-4</v>
      </c>
      <c r="J6685" s="69" t="str">
        <f>_xlfn.XLOOKUP(SimpleBB[[#This Row],[customer_code]],'Input  - indicative charges'!$B$13:$B$69,'Input  - indicative charges'!$E$13:$E$69)</f>
        <v>Lower North Island distributor</v>
      </c>
      <c r="K6685" s="70">
        <f t="shared" si="106"/>
        <v>7.7720818421656024E-4</v>
      </c>
    </row>
    <row r="6686" spans="1:11" x14ac:dyDescent="0.25">
      <c r="A6686" s="65">
        <v>44531</v>
      </c>
      <c r="B6686" s="66" t="s">
        <v>145</v>
      </c>
      <c r="C6686" s="66" t="s">
        <v>137</v>
      </c>
      <c r="D6686" s="67">
        <v>21124.27</v>
      </c>
      <c r="E6686" s="66">
        <v>1.2383</v>
      </c>
      <c r="F6686" s="67">
        <v>26158.183540999999</v>
      </c>
      <c r="G6686" s="66" t="s">
        <v>14</v>
      </c>
      <c r="H6686" s="68">
        <v>8.9137193743163305E-6</v>
      </c>
      <c r="I6686" s="87">
        <v>0.233166707426334</v>
      </c>
      <c r="J6686" s="69" t="str">
        <f>_xlfn.XLOOKUP(SimpleBB[[#This Row],[customer_code]],'Input  - indicative charges'!$B$13:$B$69,'Input  - indicative charges'!$E$13:$E$69)</f>
        <v>Upper North Island distributor</v>
      </c>
      <c r="K6686" s="70">
        <f t="shared" si="106"/>
        <v>0.21555178805440944</v>
      </c>
    </row>
    <row r="6687" spans="1:11" x14ac:dyDescent="0.25">
      <c r="A6687" s="65">
        <v>44531</v>
      </c>
      <c r="B6687" s="66" t="s">
        <v>145</v>
      </c>
      <c r="C6687" s="66" t="s">
        <v>137</v>
      </c>
      <c r="D6687" s="67">
        <v>21124.27</v>
      </c>
      <c r="E6687" s="66">
        <v>1.2383</v>
      </c>
      <c r="F6687" s="67">
        <v>26158.183540999999</v>
      </c>
      <c r="G6687" s="66" t="s">
        <v>16</v>
      </c>
      <c r="H6687" s="68">
        <v>8.5845820852318802E-2</v>
      </c>
      <c r="I6687" s="87">
        <v>2245.5707380827598</v>
      </c>
      <c r="J6687" s="69" t="str">
        <f>_xlfn.XLOOKUP(SimpleBB[[#This Row],[customer_code]],'Input  - indicative charges'!$B$13:$B$69,'Input  - indicative charges'!$E$13:$E$69)</f>
        <v>South Island generation</v>
      </c>
      <c r="K6687" s="70">
        <f t="shared" si="106"/>
        <v>2075.9258177942233</v>
      </c>
    </row>
    <row r="6688" spans="1:11" x14ac:dyDescent="0.25">
      <c r="A6688" s="65">
        <v>44531</v>
      </c>
      <c r="B6688" s="66" t="s">
        <v>145</v>
      </c>
      <c r="C6688" s="66" t="s">
        <v>137</v>
      </c>
      <c r="D6688" s="67">
        <v>21124.27</v>
      </c>
      <c r="E6688" s="66">
        <v>1.2383</v>
      </c>
      <c r="F6688" s="67">
        <v>26158.183540999999</v>
      </c>
      <c r="G6688" s="66" t="s">
        <v>19</v>
      </c>
      <c r="H6688" s="68">
        <v>8.4164231334582501E-5</v>
      </c>
      <c r="I6688" s="87">
        <v>2.2015834108371899</v>
      </c>
      <c r="J6688" s="69" t="str">
        <f>_xlfn.XLOOKUP(SimpleBB[[#This Row],[customer_code]],'Input  - indicative charges'!$B$13:$B$69,'Input  - indicative charges'!$E$13:$E$69)</f>
        <v>Lower South Island distributor</v>
      </c>
      <c r="K6688" s="70">
        <f t="shared" si="106"/>
        <v>2.0352615774137113</v>
      </c>
    </row>
    <row r="6689" spans="1:11" x14ac:dyDescent="0.25">
      <c r="A6689" s="65">
        <v>44531</v>
      </c>
      <c r="B6689" s="66" t="s">
        <v>145</v>
      </c>
      <c r="C6689" s="66" t="s">
        <v>137</v>
      </c>
      <c r="D6689" s="67">
        <v>21124.27</v>
      </c>
      <c r="E6689" s="66">
        <v>1.2383</v>
      </c>
      <c r="F6689" s="67">
        <v>26158.183540999999</v>
      </c>
      <c r="G6689" s="66" t="s">
        <v>21</v>
      </c>
      <c r="H6689" s="68">
        <v>1.36091707066223E-10</v>
      </c>
      <c r="I6689" s="87">
        <v>3.55991185184629E-6</v>
      </c>
      <c r="J6689" s="69" t="str">
        <f>_xlfn.XLOOKUP(SimpleBB[[#This Row],[customer_code]],'Input  - indicative charges'!$B$13:$B$69,'Input  - indicative charges'!$E$13:$E$69)</f>
        <v>Upper South Island distributor</v>
      </c>
      <c r="K6689" s="70">
        <f t="shared" si="106"/>
        <v>3.29097311297748E-6</v>
      </c>
    </row>
    <row r="6690" spans="1:11" x14ac:dyDescent="0.25">
      <c r="A6690" s="65">
        <v>44531</v>
      </c>
      <c r="B6690" s="66" t="s">
        <v>145</v>
      </c>
      <c r="C6690" s="66" t="s">
        <v>137</v>
      </c>
      <c r="D6690" s="67">
        <v>21124.27</v>
      </c>
      <c r="E6690" s="66">
        <v>1.2383</v>
      </c>
      <c r="F6690" s="67">
        <v>26158.183540999999</v>
      </c>
      <c r="G6690" s="66" t="s">
        <v>23</v>
      </c>
      <c r="H6690" s="68">
        <v>2.2950282776792599E-10</v>
      </c>
      <c r="I6690" s="87">
        <v>6.0033770919319404E-6</v>
      </c>
      <c r="J6690" s="69" t="str">
        <f>_xlfn.XLOOKUP(SimpleBB[[#This Row],[customer_code]],'Input  - indicative charges'!$B$13:$B$69,'Input  - indicative charges'!$E$13:$E$69)</f>
        <v>Lower North Island distributor</v>
      </c>
      <c r="K6690" s="70">
        <f t="shared" si="106"/>
        <v>5.5498432036642508E-6</v>
      </c>
    </row>
    <row r="6691" spans="1:11" x14ac:dyDescent="0.25">
      <c r="A6691" s="65">
        <v>44531</v>
      </c>
      <c r="B6691" s="66" t="s">
        <v>145</v>
      </c>
      <c r="C6691" s="66" t="s">
        <v>137</v>
      </c>
      <c r="D6691" s="67">
        <v>21124.27</v>
      </c>
      <c r="E6691" s="66">
        <v>1.2383</v>
      </c>
      <c r="F6691" s="67">
        <v>26158.183540999999</v>
      </c>
      <c r="G6691" s="66" t="s">
        <v>25</v>
      </c>
      <c r="H6691" s="68">
        <v>0.107808411589794</v>
      </c>
      <c r="I6691" s="87">
        <v>2820.0722176295099</v>
      </c>
      <c r="J6691" s="69" t="str">
        <f>_xlfn.XLOOKUP(SimpleBB[[#This Row],[customer_code]],'Input  - indicative charges'!$B$13:$B$69,'Input  - indicative charges'!$E$13:$E$69)</f>
        <v>North Island generation</v>
      </c>
      <c r="K6691" s="70">
        <f t="shared" si="106"/>
        <v>2607.0257442077304</v>
      </c>
    </row>
    <row r="6692" spans="1:11" x14ac:dyDescent="0.25">
      <c r="A6692" s="65">
        <v>44531</v>
      </c>
      <c r="B6692" s="66" t="s">
        <v>145</v>
      </c>
      <c r="C6692" s="66" t="s">
        <v>137</v>
      </c>
      <c r="D6692" s="67">
        <v>21124.27</v>
      </c>
      <c r="E6692" s="66">
        <v>1.2383</v>
      </c>
      <c r="F6692" s="67">
        <v>26158.183540999999</v>
      </c>
      <c r="G6692" s="66" t="s">
        <v>27</v>
      </c>
      <c r="H6692" s="68">
        <v>1.11210102778939E-5</v>
      </c>
      <c r="I6692" s="87">
        <v>0.29090542801049801</v>
      </c>
      <c r="J6692" s="69" t="str">
        <f>_xlfn.XLOOKUP(SimpleBB[[#This Row],[customer_code]],'Input  - indicative charges'!$B$13:$B$69,'Input  - indicative charges'!$E$13:$E$69)</f>
        <v>Lower North Island distributor</v>
      </c>
      <c r="K6692" s="70">
        <f t="shared" si="106"/>
        <v>0.26892855268459381</v>
      </c>
    </row>
    <row r="6693" spans="1:11" x14ac:dyDescent="0.25">
      <c r="A6693" s="65">
        <v>44531</v>
      </c>
      <c r="B6693" s="66" t="s">
        <v>145</v>
      </c>
      <c r="C6693" s="66" t="s">
        <v>137</v>
      </c>
      <c r="D6693" s="67">
        <v>21124.27</v>
      </c>
      <c r="E6693" s="66">
        <v>1.2383</v>
      </c>
      <c r="F6693" s="67">
        <v>26158.183540999999</v>
      </c>
      <c r="G6693" s="66" t="s">
        <v>29</v>
      </c>
      <c r="H6693" s="68">
        <v>3.9123333068945503E-5</v>
      </c>
      <c r="I6693" s="87">
        <v>1.02339532715315</v>
      </c>
      <c r="J6693" s="69" t="str">
        <f>_xlfn.XLOOKUP(SimpleBB[[#This Row],[customer_code]],'Input  - indicative charges'!$B$13:$B$69,'Input  - indicative charges'!$E$13:$E$69)</f>
        <v>Lower North Island distributor</v>
      </c>
      <c r="K6693" s="70">
        <f t="shared" si="106"/>
        <v>0.94608143284813861</v>
      </c>
    </row>
    <row r="6694" spans="1:11" x14ac:dyDescent="0.25">
      <c r="A6694" s="65">
        <v>44531</v>
      </c>
      <c r="B6694" s="66" t="s">
        <v>145</v>
      </c>
      <c r="C6694" s="66" t="s">
        <v>137</v>
      </c>
      <c r="D6694" s="67">
        <v>21124.27</v>
      </c>
      <c r="E6694" s="66">
        <v>1.2383</v>
      </c>
      <c r="F6694" s="67">
        <v>26158.183540999999</v>
      </c>
      <c r="G6694" s="66" t="s">
        <v>31</v>
      </c>
      <c r="H6694" s="68">
        <v>6.87652812962276E-5</v>
      </c>
      <c r="I6694" s="87">
        <v>1.79877484939521</v>
      </c>
      <c r="J6694" s="69" t="str">
        <f>_xlfn.XLOOKUP(SimpleBB[[#This Row],[customer_code]],'Input  - indicative charges'!$B$13:$B$69,'Input  - indicative charges'!$E$13:$E$69)</f>
        <v>Major Industrial</v>
      </c>
      <c r="K6694" s="70">
        <f t="shared" si="106"/>
        <v>1.6628837769085734</v>
      </c>
    </row>
    <row r="6695" spans="1:11" x14ac:dyDescent="0.25">
      <c r="A6695" s="65">
        <v>44531</v>
      </c>
      <c r="B6695" s="66" t="s">
        <v>145</v>
      </c>
      <c r="C6695" s="66" t="s">
        <v>137</v>
      </c>
      <c r="D6695" s="67">
        <v>21124.27</v>
      </c>
      <c r="E6695" s="66">
        <v>1.2383</v>
      </c>
      <c r="F6695" s="67">
        <v>26158.183540999999</v>
      </c>
      <c r="G6695" s="66" t="s">
        <v>34</v>
      </c>
      <c r="H6695" s="68">
        <v>1.7204565543363798E-8</v>
      </c>
      <c r="I6695" s="87">
        <v>4.5004018322647497E-4</v>
      </c>
      <c r="J6695" s="69" t="str">
        <f>_xlfn.XLOOKUP(SimpleBB[[#This Row],[customer_code]],'Input  - indicative charges'!$B$13:$B$69,'Input  - indicative charges'!$E$13:$E$69)</f>
        <v>Major Industrial</v>
      </c>
      <c r="K6695" s="70">
        <f t="shared" si="106"/>
        <v>4.1604124045646108E-4</v>
      </c>
    </row>
    <row r="6696" spans="1:11" x14ac:dyDescent="0.25">
      <c r="A6696" s="65">
        <v>44531</v>
      </c>
      <c r="B6696" s="66" t="s">
        <v>145</v>
      </c>
      <c r="C6696" s="66" t="s">
        <v>137</v>
      </c>
      <c r="D6696" s="67">
        <v>21124.27</v>
      </c>
      <c r="E6696" s="66">
        <v>1.2383</v>
      </c>
      <c r="F6696" s="67">
        <v>26158.183540999999</v>
      </c>
      <c r="G6696" s="66" t="s">
        <v>36</v>
      </c>
      <c r="H6696" s="68">
        <v>1.22887674066937E-10</v>
      </c>
      <c r="I6696" s="87">
        <v>3.21451833316953E-6</v>
      </c>
      <c r="J6696" s="69" t="str">
        <f>_xlfn.XLOOKUP(SimpleBB[[#This Row],[customer_code]],'Input  - indicative charges'!$B$13:$B$69,'Input  - indicative charges'!$E$13:$E$69)</f>
        <v>Upper South Island distributor</v>
      </c>
      <c r="K6696" s="70">
        <f t="shared" si="106"/>
        <v>2.9716728519970346E-6</v>
      </c>
    </row>
    <row r="6697" spans="1:11" x14ac:dyDescent="0.25">
      <c r="A6697" s="65">
        <v>44531</v>
      </c>
      <c r="B6697" s="66" t="s">
        <v>145</v>
      </c>
      <c r="C6697" s="66" t="s">
        <v>137</v>
      </c>
      <c r="D6697" s="67">
        <v>21124.27</v>
      </c>
      <c r="E6697" s="66">
        <v>1.2383</v>
      </c>
      <c r="F6697" s="67">
        <v>26158.183540999999</v>
      </c>
      <c r="G6697" s="66" t="s">
        <v>38</v>
      </c>
      <c r="H6697" s="68">
        <v>1.0263583467489599E-4</v>
      </c>
      <c r="I6697" s="87">
        <v>2.6847670013096701</v>
      </c>
      <c r="J6697" s="69" t="str">
        <f>_xlfn.XLOOKUP(SimpleBB[[#This Row],[customer_code]],'Input  - indicative charges'!$B$13:$B$69,'Input  - indicative charges'!$E$13:$E$69)</f>
        <v>North Island generation</v>
      </c>
      <c r="K6697" s="70">
        <f t="shared" si="106"/>
        <v>2.4819423580212847</v>
      </c>
    </row>
    <row r="6698" spans="1:11" x14ac:dyDescent="0.25">
      <c r="A6698" s="65">
        <v>44531</v>
      </c>
      <c r="B6698" s="66" t="s">
        <v>145</v>
      </c>
      <c r="C6698" s="66" t="s">
        <v>137</v>
      </c>
      <c r="D6698" s="67">
        <v>21124.27</v>
      </c>
      <c r="E6698" s="66">
        <v>1.2383</v>
      </c>
      <c r="F6698" s="67">
        <v>26158.183540999999</v>
      </c>
      <c r="G6698" s="66" t="s">
        <v>40</v>
      </c>
      <c r="H6698" s="68">
        <v>7.0256847193386699E-7</v>
      </c>
      <c r="I6698" s="87">
        <v>1.8377915038965999E-2</v>
      </c>
      <c r="J6698" s="69" t="str">
        <f>_xlfn.XLOOKUP(SimpleBB[[#This Row],[customer_code]],'Input  - indicative charges'!$B$13:$B$69,'Input  - indicative charges'!$E$13:$E$69)</f>
        <v>North Island generation</v>
      </c>
      <c r="K6698" s="70">
        <f t="shared" si="106"/>
        <v>1.6989528612753147E-2</v>
      </c>
    </row>
    <row r="6699" spans="1:11" x14ac:dyDescent="0.25">
      <c r="A6699" s="65">
        <v>44531</v>
      </c>
      <c r="B6699" s="66" t="s">
        <v>145</v>
      </c>
      <c r="C6699" s="66" t="s">
        <v>137</v>
      </c>
      <c r="D6699" s="67">
        <v>21124.27</v>
      </c>
      <c r="E6699" s="66">
        <v>1.2383</v>
      </c>
      <c r="F6699" s="67">
        <v>26158.183540999999</v>
      </c>
      <c r="G6699" s="66" t="s">
        <v>42</v>
      </c>
      <c r="H6699" s="68">
        <v>4.0273130016324599E-2</v>
      </c>
      <c r="I6699" s="87">
        <v>1053.4719267375699</v>
      </c>
      <c r="J6699" s="69" t="str">
        <f>_xlfn.XLOOKUP(SimpleBB[[#This Row],[customer_code]],'Input  - indicative charges'!$B$13:$B$69,'Input  - indicative charges'!$E$13:$E$69)</f>
        <v>South Island generation</v>
      </c>
      <c r="K6699" s="70">
        <f t="shared" si="106"/>
        <v>973.88585180047323</v>
      </c>
    </row>
    <row r="6700" spans="1:11" x14ac:dyDescent="0.25">
      <c r="A6700" s="65">
        <v>44531</v>
      </c>
      <c r="B6700" s="66" t="s">
        <v>145</v>
      </c>
      <c r="C6700" s="66" t="s">
        <v>137</v>
      </c>
      <c r="D6700" s="67">
        <v>21124.27</v>
      </c>
      <c r="E6700" s="66">
        <v>1.2383</v>
      </c>
      <c r="F6700" s="67">
        <v>26158.183540999999</v>
      </c>
      <c r="G6700" s="66" t="s">
        <v>44</v>
      </c>
      <c r="H6700" s="68">
        <v>1.3299715568976701E-8</v>
      </c>
      <c r="I6700" s="87">
        <v>3.4789640089638899E-4</v>
      </c>
      <c r="J6700" s="69" t="str">
        <f>_xlfn.XLOOKUP(SimpleBB[[#This Row],[customer_code]],'Input  - indicative charges'!$B$13:$B$69,'Input  - indicative charges'!$E$13:$E$69)</f>
        <v>Major Industrial</v>
      </c>
      <c r="K6700" s="70">
        <f t="shared" si="106"/>
        <v>3.2161405930819829E-4</v>
      </c>
    </row>
    <row r="6701" spans="1:11" x14ac:dyDescent="0.25">
      <c r="A6701" s="65">
        <v>44531</v>
      </c>
      <c r="B6701" s="66" t="s">
        <v>145</v>
      </c>
      <c r="C6701" s="66" t="s">
        <v>137</v>
      </c>
      <c r="D6701" s="67">
        <v>21124.27</v>
      </c>
      <c r="E6701" s="66">
        <v>1.2383</v>
      </c>
      <c r="F6701" s="67">
        <v>26158.183540999999</v>
      </c>
      <c r="G6701" s="66" t="s">
        <v>46</v>
      </c>
      <c r="H6701" s="68">
        <v>1.62211572156507E-10</v>
      </c>
      <c r="I6701" s="87">
        <v>4.24316007694408E-6</v>
      </c>
      <c r="J6701" s="69" t="str">
        <f>_xlfn.XLOOKUP(SimpleBB[[#This Row],[customer_code]],'Input  - indicative charges'!$B$13:$B$69,'Input  - indicative charges'!$E$13:$E$69)</f>
        <v>Upper South Island distributor</v>
      </c>
      <c r="K6701" s="70">
        <f t="shared" si="106"/>
        <v>3.9226043532623307E-6</v>
      </c>
    </row>
    <row r="6702" spans="1:11" x14ac:dyDescent="0.25">
      <c r="A6702" s="65">
        <v>44531</v>
      </c>
      <c r="B6702" s="66" t="s">
        <v>145</v>
      </c>
      <c r="C6702" s="66" t="s">
        <v>137</v>
      </c>
      <c r="D6702" s="67">
        <v>21124.27</v>
      </c>
      <c r="E6702" s="66">
        <v>1.2383</v>
      </c>
      <c r="F6702" s="67">
        <v>26158.183540999999</v>
      </c>
      <c r="G6702" s="66" t="s">
        <v>48</v>
      </c>
      <c r="H6702" s="68">
        <v>5.1109319903137503E-2</v>
      </c>
      <c r="I6702" s="87">
        <v>1336.92697068195</v>
      </c>
      <c r="J6702" s="69" t="str">
        <f>_xlfn.XLOOKUP(SimpleBB[[#This Row],[customer_code]],'Input  - indicative charges'!$B$13:$B$69,'Input  - indicative charges'!$E$13:$E$69)</f>
        <v>North Island generation</v>
      </c>
      <c r="K6702" s="70">
        <f t="shared" si="106"/>
        <v>1235.9268705619354</v>
      </c>
    </row>
    <row r="6703" spans="1:11" x14ac:dyDescent="0.25">
      <c r="A6703" s="65">
        <v>44531</v>
      </c>
      <c r="B6703" s="66" t="s">
        <v>145</v>
      </c>
      <c r="C6703" s="66" t="s">
        <v>137</v>
      </c>
      <c r="D6703" s="67">
        <v>21124.27</v>
      </c>
      <c r="E6703" s="66">
        <v>1.2383</v>
      </c>
      <c r="F6703" s="67">
        <v>26158.183540999999</v>
      </c>
      <c r="G6703" s="66" t="s">
        <v>50</v>
      </c>
      <c r="H6703" s="68">
        <v>1.0737601692524201E-2</v>
      </c>
      <c r="I6703" s="87">
        <v>280.87615586320197</v>
      </c>
      <c r="J6703" s="69" t="str">
        <f>_xlfn.XLOOKUP(SimpleBB[[#This Row],[customer_code]],'Input  - indicative charges'!$B$13:$B$69,'Input  - indicative charges'!$E$13:$E$69)</f>
        <v>North Island generation</v>
      </c>
      <c r="K6703" s="70">
        <f t="shared" si="106"/>
        <v>259.65695654595146</v>
      </c>
    </row>
    <row r="6704" spans="1:11" x14ac:dyDescent="0.25">
      <c r="A6704" s="65">
        <v>44531</v>
      </c>
      <c r="B6704" s="66" t="s">
        <v>145</v>
      </c>
      <c r="C6704" s="66" t="s">
        <v>137</v>
      </c>
      <c r="D6704" s="67">
        <v>21124.27</v>
      </c>
      <c r="E6704" s="66">
        <v>1.2383</v>
      </c>
      <c r="F6704" s="67">
        <v>26158.183540999999</v>
      </c>
      <c r="G6704" s="66" t="s">
        <v>52</v>
      </c>
      <c r="H6704" s="68">
        <v>2.1682958877758601E-2</v>
      </c>
      <c r="I6704" s="87">
        <v>567.186818036364</v>
      </c>
      <c r="J6704" s="69" t="str">
        <f>_xlfn.XLOOKUP(SimpleBB[[#This Row],[customer_code]],'Input  - indicative charges'!$B$13:$B$69,'Input  - indicative charges'!$E$13:$E$69)</f>
        <v>North Island generation</v>
      </c>
      <c r="K6704" s="70">
        <f t="shared" si="106"/>
        <v>524.3378616874586</v>
      </c>
    </row>
    <row r="6705" spans="1:11" x14ac:dyDescent="0.25">
      <c r="A6705" s="65">
        <v>44531</v>
      </c>
      <c r="B6705" s="66" t="s">
        <v>145</v>
      </c>
      <c r="C6705" s="66" t="s">
        <v>137</v>
      </c>
      <c r="D6705" s="67">
        <v>21124.27</v>
      </c>
      <c r="E6705" s="66">
        <v>1.2383</v>
      </c>
      <c r="F6705" s="67">
        <v>26158.183540999999</v>
      </c>
      <c r="G6705" s="66" t="s">
        <v>54</v>
      </c>
      <c r="H6705" s="68">
        <v>1.43572234136996E-11</v>
      </c>
      <c r="I6705" s="87">
        <v>3.7555888519469798E-7</v>
      </c>
      <c r="J6705" s="69" t="str">
        <f>_xlfn.XLOOKUP(SimpleBB[[#This Row],[customer_code]],'Input  - indicative charges'!$B$13:$B$69,'Input  - indicative charges'!$E$13:$E$69)</f>
        <v>Upper South Island distributor</v>
      </c>
      <c r="K6705" s="70">
        <f t="shared" si="106"/>
        <v>3.4718674083869238E-7</v>
      </c>
    </row>
    <row r="6706" spans="1:11" x14ac:dyDescent="0.25">
      <c r="A6706" s="65">
        <v>44531</v>
      </c>
      <c r="B6706" s="66" t="s">
        <v>145</v>
      </c>
      <c r="C6706" s="66" t="s">
        <v>137</v>
      </c>
      <c r="D6706" s="67">
        <v>21124.27</v>
      </c>
      <c r="E6706" s="66">
        <v>1.2383</v>
      </c>
      <c r="F6706" s="67">
        <v>26158.183540999999</v>
      </c>
      <c r="G6706" s="66" t="s">
        <v>56</v>
      </c>
      <c r="H6706" s="68">
        <v>0.50504779477599504</v>
      </c>
      <c r="I6706" s="87">
        <v>13211.1329127277</v>
      </c>
      <c r="J6706" s="69" t="str">
        <f>_xlfn.XLOOKUP(SimpleBB[[#This Row],[customer_code]],'Input  - indicative charges'!$B$13:$B$69,'Input  - indicative charges'!$E$13:$E$69)</f>
        <v>Upper North Island distributor</v>
      </c>
      <c r="K6706" s="70">
        <f t="shared" si="106"/>
        <v>12213.07858654136</v>
      </c>
    </row>
    <row r="6707" spans="1:11" x14ac:dyDescent="0.25">
      <c r="A6707" s="65">
        <v>44531</v>
      </c>
      <c r="B6707" s="66" t="s">
        <v>145</v>
      </c>
      <c r="C6707" s="66" t="s">
        <v>137</v>
      </c>
      <c r="D6707" s="67">
        <v>21124.27</v>
      </c>
      <c r="E6707" s="66">
        <v>1.2383</v>
      </c>
      <c r="F6707" s="67">
        <v>26158.183540999999</v>
      </c>
      <c r="G6707" s="66" t="s">
        <v>58</v>
      </c>
      <c r="H6707" s="68">
        <v>1.3382648327527599E-2</v>
      </c>
      <c r="I6707" s="87">
        <v>350.06577121612497</v>
      </c>
      <c r="J6707" s="69" t="str">
        <f>_xlfn.XLOOKUP(SimpleBB[[#This Row],[customer_code]],'Input  - indicative charges'!$B$13:$B$69,'Input  - indicative charges'!$E$13:$E$69)</f>
        <v>North Island generation</v>
      </c>
      <c r="K6707" s="70">
        <f t="shared" si="106"/>
        <v>323.61954137951409</v>
      </c>
    </row>
    <row r="6708" spans="1:11" x14ac:dyDescent="0.25">
      <c r="A6708" s="65">
        <v>44531</v>
      </c>
      <c r="B6708" s="66" t="s">
        <v>145</v>
      </c>
      <c r="C6708" s="66" t="s">
        <v>137</v>
      </c>
      <c r="D6708" s="67">
        <v>21124.27</v>
      </c>
      <c r="E6708" s="66">
        <v>1.2383</v>
      </c>
      <c r="F6708" s="67">
        <v>26158.183540999999</v>
      </c>
      <c r="G6708" s="66" t="s">
        <v>60</v>
      </c>
      <c r="H6708" s="68">
        <v>3.9848681767554202E-10</v>
      </c>
      <c r="I6708" s="87">
        <v>1.04236913154258E-5</v>
      </c>
      <c r="J6708" s="69" t="str">
        <f>_xlfn.XLOOKUP(SimpleBB[[#This Row],[customer_code]],'Input  - indicative charges'!$B$13:$B$69,'Input  - indicative charges'!$E$13:$E$69)</f>
        <v>Major Industrial</v>
      </c>
      <c r="K6708" s="70">
        <f t="shared" si="106"/>
        <v>9.6362183348028457E-6</v>
      </c>
    </row>
    <row r="6709" spans="1:11" x14ac:dyDescent="0.25">
      <c r="A6709" s="65">
        <v>44531</v>
      </c>
      <c r="B6709" s="66" t="s">
        <v>145</v>
      </c>
      <c r="C6709" s="66" t="s">
        <v>137</v>
      </c>
      <c r="D6709" s="67">
        <v>21124.27</v>
      </c>
      <c r="E6709" s="66">
        <v>1.2383</v>
      </c>
      <c r="F6709" s="67">
        <v>26158.183540999999</v>
      </c>
      <c r="G6709" s="66" t="s">
        <v>62</v>
      </c>
      <c r="H6709" s="68">
        <v>2.4741616074875002E-6</v>
      </c>
      <c r="I6709" s="87">
        <v>6.47195734387538E-2</v>
      </c>
      <c r="J6709" s="69" t="str">
        <f>_xlfn.XLOOKUP(SimpleBB[[#This Row],[customer_code]],'Input  - indicative charges'!$B$13:$B$69,'Input  - indicative charges'!$E$13:$E$69)</f>
        <v>Major Industrial</v>
      </c>
      <c r="K6709" s="70">
        <f t="shared" si="106"/>
        <v>5.9830238762750898E-2</v>
      </c>
    </row>
    <row r="6710" spans="1:11" x14ac:dyDescent="0.25">
      <c r="A6710" s="65">
        <v>44531</v>
      </c>
      <c r="B6710" s="66" t="s">
        <v>145</v>
      </c>
      <c r="C6710" s="66" t="s">
        <v>137</v>
      </c>
      <c r="D6710" s="67">
        <v>21124.27</v>
      </c>
      <c r="E6710" s="66">
        <v>1.2383</v>
      </c>
      <c r="F6710" s="67">
        <v>26158.183540999999</v>
      </c>
      <c r="G6710" s="66" t="s">
        <v>64</v>
      </c>
      <c r="H6710" s="68">
        <v>1.41520724404142E-8</v>
      </c>
      <c r="I6710" s="87">
        <v>3.7019250838188198E-4</v>
      </c>
      <c r="J6710" s="69" t="str">
        <f>_xlfn.XLOOKUP(SimpleBB[[#This Row],[customer_code]],'Input  - indicative charges'!$B$13:$B$69,'Input  - indicative charges'!$E$13:$E$69)</f>
        <v>Major Industrial</v>
      </c>
      <c r="K6710" s="70">
        <f t="shared" si="106"/>
        <v>3.4222577479793944E-4</v>
      </c>
    </row>
    <row r="6711" spans="1:11" x14ac:dyDescent="0.25">
      <c r="A6711" s="65">
        <v>44531</v>
      </c>
      <c r="B6711" s="66" t="s">
        <v>145</v>
      </c>
      <c r="C6711" s="66" t="s">
        <v>137</v>
      </c>
      <c r="D6711" s="67">
        <v>21124.27</v>
      </c>
      <c r="E6711" s="66">
        <v>1.2383</v>
      </c>
      <c r="F6711" s="67">
        <v>26158.183540999999</v>
      </c>
      <c r="G6711" s="66" t="s">
        <v>66</v>
      </c>
      <c r="H6711" s="68">
        <v>8.6977937753147302E-10</v>
      </c>
      <c r="I6711" s="87">
        <v>2.2751848597645E-5</v>
      </c>
      <c r="J6711" s="69" t="str">
        <f>_xlfn.XLOOKUP(SimpleBB[[#This Row],[customer_code]],'Input  - indicative charges'!$B$13:$B$69,'Input  - indicative charges'!$E$13:$E$69)</f>
        <v>Upper South Island distributor</v>
      </c>
      <c r="K6711" s="70">
        <f t="shared" si="106"/>
        <v>2.1033026974123252E-5</v>
      </c>
    </row>
    <row r="6712" spans="1:11" x14ac:dyDescent="0.25">
      <c r="A6712" s="65">
        <v>44531</v>
      </c>
      <c r="B6712" s="66" t="s">
        <v>145</v>
      </c>
      <c r="C6712" s="66" t="s">
        <v>137</v>
      </c>
      <c r="D6712" s="67">
        <v>21124.27</v>
      </c>
      <c r="E6712" s="66">
        <v>1.2383</v>
      </c>
      <c r="F6712" s="67">
        <v>26158.183540999999</v>
      </c>
      <c r="G6712" s="66" t="s">
        <v>68</v>
      </c>
      <c r="H6712" s="68">
        <v>4.7144536652590896E-10</v>
      </c>
      <c r="I6712" s="87">
        <v>1.2332154427138699E-5</v>
      </c>
      <c r="J6712" s="69" t="str">
        <f>_xlfn.XLOOKUP(SimpleBB[[#This Row],[customer_code]],'Input  - indicative charges'!$B$13:$B$69,'Input  - indicative charges'!$E$13:$E$69)</f>
        <v>Major Industrial</v>
      </c>
      <c r="K6712" s="70">
        <f t="shared" si="106"/>
        <v>1.1400503814090515E-5</v>
      </c>
    </row>
    <row r="6713" spans="1:11" x14ac:dyDescent="0.25">
      <c r="A6713" s="65">
        <v>44531</v>
      </c>
      <c r="B6713" s="66" t="s">
        <v>145</v>
      </c>
      <c r="C6713" s="66" t="s">
        <v>137</v>
      </c>
      <c r="D6713" s="67">
        <v>21124.27</v>
      </c>
      <c r="E6713" s="66">
        <v>1.2383</v>
      </c>
      <c r="F6713" s="67">
        <v>26158.183540999999</v>
      </c>
      <c r="G6713" s="66" t="s">
        <v>70</v>
      </c>
      <c r="H6713" s="68">
        <v>1.22949347698499E-4</v>
      </c>
      <c r="I6713" s="87">
        <v>3.2161316033435798</v>
      </c>
      <c r="J6713" s="69" t="str">
        <f>_xlfn.XLOOKUP(SimpleBB[[#This Row],[customer_code]],'Input  - indicative charges'!$B$13:$B$69,'Input  - indicative charges'!$E$13:$E$69)</f>
        <v>Lower North Island distributor</v>
      </c>
      <c r="K6713" s="70">
        <f t="shared" si="106"/>
        <v>2.9731642453201621</v>
      </c>
    </row>
    <row r="6714" spans="1:11" x14ac:dyDescent="0.25">
      <c r="A6714" s="65">
        <v>44531</v>
      </c>
      <c r="B6714" s="66" t="s">
        <v>145</v>
      </c>
      <c r="C6714" s="66" t="s">
        <v>137</v>
      </c>
      <c r="D6714" s="67">
        <v>21124.27</v>
      </c>
      <c r="E6714" s="66">
        <v>1.2383</v>
      </c>
      <c r="F6714" s="67">
        <v>26158.183540999999</v>
      </c>
      <c r="G6714" s="66" t="s">
        <v>72</v>
      </c>
      <c r="H6714" s="68">
        <v>5.5543623655024203E-5</v>
      </c>
      <c r="I6714" s="87">
        <v>1.4529203021003501</v>
      </c>
      <c r="J6714" s="69" t="str">
        <f>_xlfn.XLOOKUP(SimpleBB[[#This Row],[customer_code]],'Input  - indicative charges'!$B$13:$B$69,'Input  - indicative charges'!$E$13:$E$69)</f>
        <v>Lower South Island distributor</v>
      </c>
      <c r="K6714" s="70">
        <f t="shared" si="106"/>
        <v>1.3431573163901549</v>
      </c>
    </row>
    <row r="6715" spans="1:11" x14ac:dyDescent="0.25">
      <c r="A6715" s="65">
        <v>44531</v>
      </c>
      <c r="B6715" s="66" t="s">
        <v>145</v>
      </c>
      <c r="C6715" s="66" t="s">
        <v>137</v>
      </c>
      <c r="D6715" s="67">
        <v>21124.27</v>
      </c>
      <c r="E6715" s="66">
        <v>1.2383</v>
      </c>
      <c r="F6715" s="67">
        <v>26158.183540999999</v>
      </c>
      <c r="G6715" s="66" t="s">
        <v>74</v>
      </c>
      <c r="H6715" s="68">
        <v>9.8626528626820599E-13</v>
      </c>
      <c r="I6715" s="87">
        <v>2.5798908378320601E-8</v>
      </c>
      <c r="J6715" s="69" t="str">
        <f>_xlfn.XLOOKUP(SimpleBB[[#This Row],[customer_code]],'Input  - indicative charges'!$B$13:$B$69,'Input  - indicative charges'!$E$13:$E$69)</f>
        <v>Major Industrial</v>
      </c>
      <c r="K6715" s="70">
        <f t="shared" si="106"/>
        <v>2.3849892174489863E-8</v>
      </c>
    </row>
    <row r="6716" spans="1:11" x14ac:dyDescent="0.25">
      <c r="A6716" s="65">
        <v>44531</v>
      </c>
      <c r="B6716" s="66" t="s">
        <v>145</v>
      </c>
      <c r="C6716" s="66" t="s">
        <v>137</v>
      </c>
      <c r="D6716" s="67">
        <v>21124.27</v>
      </c>
      <c r="E6716" s="66">
        <v>1.2383</v>
      </c>
      <c r="F6716" s="67">
        <v>26158.183540999999</v>
      </c>
      <c r="G6716" s="66" t="s">
        <v>76</v>
      </c>
      <c r="H6716" s="68">
        <v>2.24784583641026E-8</v>
      </c>
      <c r="I6716" s="87">
        <v>5.8799563960692397E-4</v>
      </c>
      <c r="J6716" s="69" t="str">
        <f>_xlfn.XLOOKUP(SimpleBB[[#This Row],[customer_code]],'Input  - indicative charges'!$B$13:$B$69,'Input  - indicative charges'!$E$13:$E$69)</f>
        <v>Lower North Island distributor</v>
      </c>
      <c r="K6716" s="70">
        <f t="shared" si="106"/>
        <v>5.4357465044837746E-4</v>
      </c>
    </row>
    <row r="6717" spans="1:11" x14ac:dyDescent="0.25">
      <c r="A6717" s="65">
        <v>44531</v>
      </c>
      <c r="B6717" s="66" t="s">
        <v>145</v>
      </c>
      <c r="C6717" s="66" t="s">
        <v>137</v>
      </c>
      <c r="D6717" s="67">
        <v>21124.27</v>
      </c>
      <c r="E6717" s="66">
        <v>1.2383</v>
      </c>
      <c r="F6717" s="67">
        <v>26158.183540999999</v>
      </c>
      <c r="G6717" s="66" t="s">
        <v>78</v>
      </c>
      <c r="H6717" s="68">
        <v>1.7720484207275298E-5</v>
      </c>
      <c r="I6717" s="87">
        <v>0.46353567832930098</v>
      </c>
      <c r="J6717" s="69" t="str">
        <f>_xlfn.XLOOKUP(SimpleBB[[#This Row],[customer_code]],'Input  - indicative charges'!$B$13:$B$69,'Input  - indicative charges'!$E$13:$E$69)</f>
        <v>North Island generation</v>
      </c>
      <c r="K6717" s="70">
        <f t="shared" si="106"/>
        <v>0.42851719867623705</v>
      </c>
    </row>
    <row r="6718" spans="1:11" x14ac:dyDescent="0.25">
      <c r="A6718" s="65">
        <v>44531</v>
      </c>
      <c r="B6718" s="66" t="s">
        <v>145</v>
      </c>
      <c r="C6718" s="66" t="s">
        <v>137</v>
      </c>
      <c r="D6718" s="67">
        <v>21124.27</v>
      </c>
      <c r="E6718" s="66">
        <v>1.2383</v>
      </c>
      <c r="F6718" s="67">
        <v>26158.183540999999</v>
      </c>
      <c r="G6718" s="66" t="s">
        <v>80</v>
      </c>
      <c r="H6718" s="68">
        <v>3.1885229107800701E-13</v>
      </c>
      <c r="I6718" s="87">
        <v>8.3405967524868603E-9</v>
      </c>
      <c r="J6718" s="69" t="str">
        <f>_xlfn.XLOOKUP(SimpleBB[[#This Row],[customer_code]],'Input  - indicative charges'!$B$13:$B$69,'Input  - indicative charges'!$E$13:$E$69)</f>
        <v>Major Industrial</v>
      </c>
      <c r="K6718" s="70">
        <f t="shared" si="106"/>
        <v>7.7104941922608945E-9</v>
      </c>
    </row>
    <row r="6719" spans="1:11" x14ac:dyDescent="0.25">
      <c r="A6719" s="65">
        <v>44531</v>
      </c>
      <c r="B6719" s="66" t="s">
        <v>145</v>
      </c>
      <c r="C6719" s="66" t="s">
        <v>137</v>
      </c>
      <c r="D6719" s="67">
        <v>21124.27</v>
      </c>
      <c r="E6719" s="66">
        <v>1.2383</v>
      </c>
      <c r="F6719" s="67">
        <v>26158.183540999999</v>
      </c>
      <c r="G6719" s="66" t="s">
        <v>82</v>
      </c>
      <c r="H6719" s="68">
        <v>7.9417791323978801E-4</v>
      </c>
      <c r="I6719" s="87">
        <v>20.774251618734699</v>
      </c>
      <c r="J6719" s="69" t="str">
        <f>_xlfn.XLOOKUP(SimpleBB[[#This Row],[customer_code]],'Input  - indicative charges'!$B$13:$B$69,'Input  - indicative charges'!$E$13:$E$69)</f>
        <v>Major Industrial</v>
      </c>
      <c r="K6719" s="70">
        <f t="shared" si="106"/>
        <v>19.204830446581731</v>
      </c>
    </row>
    <row r="6720" spans="1:11" x14ac:dyDescent="0.25">
      <c r="A6720" s="65">
        <v>44531</v>
      </c>
      <c r="B6720" s="66" t="s">
        <v>145</v>
      </c>
      <c r="C6720" s="66" t="s">
        <v>137</v>
      </c>
      <c r="D6720" s="67">
        <v>21124.27</v>
      </c>
      <c r="E6720" s="66">
        <v>1.2383</v>
      </c>
      <c r="F6720" s="67">
        <v>26158.183540999999</v>
      </c>
      <c r="G6720" s="66" t="s">
        <v>84</v>
      </c>
      <c r="H6720" s="68">
        <v>3.1791996687122699E-15</v>
      </c>
      <c r="I6720" s="87">
        <v>8.3162088447662099E-11</v>
      </c>
      <c r="J6720" s="69" t="str">
        <f>_xlfn.XLOOKUP(SimpleBB[[#This Row],[customer_code]],'Input  - indicative charges'!$B$13:$B$69,'Input  - indicative charges'!$E$13:$E$69)</f>
        <v>Major Industrial</v>
      </c>
      <c r="K6720" s="70">
        <f t="shared" si="106"/>
        <v>7.6879487046391124E-11</v>
      </c>
    </row>
    <row r="6721" spans="1:11" x14ac:dyDescent="0.25">
      <c r="A6721" s="65">
        <v>44531</v>
      </c>
      <c r="B6721" s="66" t="s">
        <v>145</v>
      </c>
      <c r="C6721" s="66" t="s">
        <v>137</v>
      </c>
      <c r="D6721" s="67">
        <v>21124.27</v>
      </c>
      <c r="E6721" s="66">
        <v>1.2383</v>
      </c>
      <c r="F6721" s="67">
        <v>26158.183540999999</v>
      </c>
      <c r="G6721" s="66" t="s">
        <v>86</v>
      </c>
      <c r="H6721" s="68">
        <v>8.2903409572813994E-5</v>
      </c>
      <c r="I6721" s="87">
        <v>2.1686026037803598</v>
      </c>
      <c r="J6721" s="69" t="str">
        <f>_xlfn.XLOOKUP(SimpleBB[[#This Row],[customer_code]],'Input  - indicative charges'!$B$13:$B$69,'Input  - indicative charges'!$E$13:$E$69)</f>
        <v>North Island generation</v>
      </c>
      <c r="K6721" s="70">
        <f t="shared" si="106"/>
        <v>2.0047723535830611</v>
      </c>
    </row>
    <row r="6722" spans="1:11" x14ac:dyDescent="0.25">
      <c r="A6722" s="65">
        <v>44531</v>
      </c>
      <c r="B6722" s="66" t="s">
        <v>145</v>
      </c>
      <c r="C6722" s="66" t="s">
        <v>137</v>
      </c>
      <c r="D6722" s="67">
        <v>21124.27</v>
      </c>
      <c r="E6722" s="66">
        <v>1.2383</v>
      </c>
      <c r="F6722" s="67">
        <v>26158.183540999999</v>
      </c>
      <c r="G6722" s="66" t="s">
        <v>88</v>
      </c>
      <c r="H6722" s="68">
        <v>7.7871796058396796E-3</v>
      </c>
      <c r="I6722" s="87">
        <v>203.698473396286</v>
      </c>
      <c r="J6722" s="69" t="str">
        <f>_xlfn.XLOOKUP(SimpleBB[[#This Row],[customer_code]],'Input  - indicative charges'!$B$13:$B$69,'Input  - indicative charges'!$E$13:$E$69)</f>
        <v>North Island generation</v>
      </c>
      <c r="K6722" s="70">
        <f t="shared" si="106"/>
        <v>188.30977479233405</v>
      </c>
    </row>
    <row r="6723" spans="1:11" x14ac:dyDescent="0.25">
      <c r="A6723" s="65">
        <v>44531</v>
      </c>
      <c r="B6723" s="66" t="s">
        <v>145</v>
      </c>
      <c r="C6723" s="66" t="s">
        <v>137</v>
      </c>
      <c r="D6723" s="67">
        <v>21124.27</v>
      </c>
      <c r="E6723" s="66">
        <v>1.2383</v>
      </c>
      <c r="F6723" s="67">
        <v>26158.183540999999</v>
      </c>
      <c r="G6723" s="66" t="s">
        <v>90</v>
      </c>
      <c r="H6723" s="68">
        <v>1.75738684309183E-10</v>
      </c>
      <c r="I6723" s="87">
        <v>4.59700475941347E-6</v>
      </c>
      <c r="J6723" s="69" t="str">
        <f>_xlfn.XLOOKUP(SimpleBB[[#This Row],[customer_code]],'Input  - indicative charges'!$B$13:$B$69,'Input  - indicative charges'!$E$13:$E$69)</f>
        <v>Upper South Island distributor</v>
      </c>
      <c r="K6723" s="70">
        <f t="shared" si="106"/>
        <v>4.2497173225266886E-6</v>
      </c>
    </row>
    <row r="6724" spans="1:11" x14ac:dyDescent="0.25">
      <c r="A6724" s="65">
        <v>44531</v>
      </c>
      <c r="B6724" s="66" t="s">
        <v>145</v>
      </c>
      <c r="C6724" s="66" t="s">
        <v>137</v>
      </c>
      <c r="D6724" s="67">
        <v>21124.27</v>
      </c>
      <c r="E6724" s="66">
        <v>1.2383</v>
      </c>
      <c r="F6724" s="67">
        <v>26158.183540999999</v>
      </c>
      <c r="G6724" s="66" t="s">
        <v>92</v>
      </c>
      <c r="H6724" s="68">
        <v>5.4353740205246997E-5</v>
      </c>
      <c r="I6724" s="87">
        <v>1.4217951124286801</v>
      </c>
      <c r="J6724" s="69" t="str">
        <f>_xlfn.XLOOKUP(SimpleBB[[#This Row],[customer_code]],'Input  - indicative charges'!$B$13:$B$69,'Input  - indicative charges'!$E$13:$E$69)</f>
        <v>North Island generation</v>
      </c>
      <c r="K6724" s="70">
        <f t="shared" si="106"/>
        <v>1.314383524619815</v>
      </c>
    </row>
    <row r="6725" spans="1:11" x14ac:dyDescent="0.25">
      <c r="A6725" s="65">
        <v>44531</v>
      </c>
      <c r="B6725" s="66" t="s">
        <v>145</v>
      </c>
      <c r="C6725" s="66" t="s">
        <v>137</v>
      </c>
      <c r="D6725" s="67">
        <v>21124.27</v>
      </c>
      <c r="E6725" s="66">
        <v>1.2383</v>
      </c>
      <c r="F6725" s="67">
        <v>26158.183540999999</v>
      </c>
      <c r="G6725" s="66" t="s">
        <v>94</v>
      </c>
      <c r="H6725" s="68">
        <v>2.8787887761756199E-4</v>
      </c>
      <c r="I6725" s="87">
        <v>7.5303885182972596</v>
      </c>
      <c r="J6725" s="69" t="str">
        <f>_xlfn.XLOOKUP(SimpleBB[[#This Row],[customer_code]],'Input  - indicative charges'!$B$13:$B$69,'Input  - indicative charges'!$E$13:$E$69)</f>
        <v>North Island generation</v>
      </c>
      <c r="K6725" s="70">
        <f t="shared" si="106"/>
        <v>6.9614943221522942</v>
      </c>
    </row>
    <row r="6726" spans="1:11" x14ac:dyDescent="0.25">
      <c r="A6726" s="65">
        <v>44531</v>
      </c>
      <c r="B6726" s="66" t="s">
        <v>145</v>
      </c>
      <c r="C6726" s="66" t="s">
        <v>137</v>
      </c>
      <c r="D6726" s="67">
        <v>21124.27</v>
      </c>
      <c r="E6726" s="66">
        <v>1.2383</v>
      </c>
      <c r="F6726" s="67">
        <v>26158.183540999999</v>
      </c>
      <c r="G6726" s="66" t="s">
        <v>96</v>
      </c>
      <c r="H6726" s="68">
        <v>0.13750554027023601</v>
      </c>
      <c r="I6726" s="87">
        <v>3596.8951602932102</v>
      </c>
      <c r="J6726" s="69" t="str">
        <f>_xlfn.XLOOKUP(SimpleBB[[#This Row],[customer_code]],'Input  - indicative charges'!$B$13:$B$69,'Input  - indicative charges'!$E$13:$E$69)</f>
        <v>Upper North Island distributor</v>
      </c>
      <c r="K6726" s="70">
        <f t="shared" si="106"/>
        <v>3325.1624633864358</v>
      </c>
    </row>
    <row r="6727" spans="1:11" x14ac:dyDescent="0.25">
      <c r="A6727" s="65">
        <v>44531</v>
      </c>
      <c r="B6727" s="66" t="s">
        <v>145</v>
      </c>
      <c r="C6727" s="66" t="s">
        <v>137</v>
      </c>
      <c r="D6727" s="67">
        <v>21124.27</v>
      </c>
      <c r="E6727" s="66">
        <v>1.2383</v>
      </c>
      <c r="F6727" s="67">
        <v>26158.183540999999</v>
      </c>
      <c r="G6727" s="66" t="s">
        <v>98</v>
      </c>
      <c r="H6727" s="68">
        <v>5.8681256116152496E-6</v>
      </c>
      <c r="I6727" s="87">
        <v>0.15349950679027399</v>
      </c>
      <c r="J6727" s="69" t="str">
        <f>_xlfn.XLOOKUP(SimpleBB[[#This Row],[customer_code]],'Input  - indicative charges'!$B$13:$B$69,'Input  - indicative charges'!$E$13:$E$69)</f>
        <v>Major Industrial</v>
      </c>
      <c r="K6727" s="70">
        <f t="shared" si="106"/>
        <v>0.141903162416817</v>
      </c>
    </row>
    <row r="6728" spans="1:11" x14ac:dyDescent="0.25">
      <c r="A6728" s="65">
        <v>44531</v>
      </c>
      <c r="B6728" s="66" t="s">
        <v>145</v>
      </c>
      <c r="C6728" s="66" t="s">
        <v>137</v>
      </c>
      <c r="D6728" s="67">
        <v>21124.27</v>
      </c>
      <c r="E6728" s="66">
        <v>1.2383</v>
      </c>
      <c r="F6728" s="67">
        <v>26158.183540999999</v>
      </c>
      <c r="G6728" s="66" t="s">
        <v>100</v>
      </c>
      <c r="H6728" s="68">
        <v>2.9671392817486698E-4</v>
      </c>
      <c r="I6728" s="87">
        <v>7.7614973923692601</v>
      </c>
      <c r="J6728" s="69" t="str">
        <f>_xlfn.XLOOKUP(SimpleBB[[#This Row],[customer_code]],'Input  - indicative charges'!$B$13:$B$69,'Input  - indicative charges'!$E$13:$E$69)</f>
        <v>North Island generation</v>
      </c>
      <c r="K6728" s="70">
        <f t="shared" si="106"/>
        <v>7.1751437388778774</v>
      </c>
    </row>
    <row r="6729" spans="1:11" x14ac:dyDescent="0.25">
      <c r="A6729" s="65">
        <v>44531</v>
      </c>
      <c r="B6729" s="66" t="s">
        <v>145</v>
      </c>
      <c r="C6729" s="66" t="s">
        <v>137</v>
      </c>
      <c r="D6729" s="67">
        <v>21124.27</v>
      </c>
      <c r="E6729" s="66">
        <v>1.2383</v>
      </c>
      <c r="F6729" s="67">
        <v>26158.183540999999</v>
      </c>
      <c r="G6729" s="66" t="s">
        <v>102</v>
      </c>
      <c r="H6729" s="68">
        <v>1.87780037615721E-3</v>
      </c>
      <c r="I6729" s="87">
        <v>49.119846892879103</v>
      </c>
      <c r="J6729" s="69" t="str">
        <f>_xlfn.XLOOKUP(SimpleBB[[#This Row],[customer_code]],'Input  - indicative charges'!$B$13:$B$69,'Input  - indicative charges'!$E$13:$E$69)</f>
        <v>Lower North Island distributor</v>
      </c>
      <c r="K6729" s="70">
        <f t="shared" si="106"/>
        <v>45.409016336794217</v>
      </c>
    </row>
    <row r="6730" spans="1:11" x14ac:dyDescent="0.25">
      <c r="A6730" s="65">
        <v>44531</v>
      </c>
      <c r="B6730" s="66" t="s">
        <v>145</v>
      </c>
      <c r="C6730" s="66" t="s">
        <v>137</v>
      </c>
      <c r="D6730" s="67">
        <v>21124.27</v>
      </c>
      <c r="E6730" s="66">
        <v>1.2383</v>
      </c>
      <c r="F6730" s="67">
        <v>26158.183540999999</v>
      </c>
      <c r="G6730" s="66" t="s">
        <v>104</v>
      </c>
      <c r="H6730" s="68">
        <v>3.9320540685921198E-3</v>
      </c>
      <c r="I6730" s="87">
        <v>102.855392019368</v>
      </c>
      <c r="J6730" s="69" t="str">
        <f>_xlfn.XLOOKUP(SimpleBB[[#This Row],[customer_code]],'Input  - indicative charges'!$B$13:$B$69,'Input  - indicative charges'!$E$13:$E$69)</f>
        <v>Lower North Island distributor</v>
      </c>
      <c r="K6730" s="70">
        <f t="shared" si="106"/>
        <v>95.085031244507931</v>
      </c>
    </row>
    <row r="6731" spans="1:11" x14ac:dyDescent="0.25">
      <c r="A6731" s="65">
        <v>44531</v>
      </c>
      <c r="B6731" s="66" t="s">
        <v>145</v>
      </c>
      <c r="C6731" s="66" t="s">
        <v>137</v>
      </c>
      <c r="D6731" s="67">
        <v>21124.27</v>
      </c>
      <c r="E6731" s="66">
        <v>1.2383</v>
      </c>
      <c r="F6731" s="67">
        <v>26158.183540999999</v>
      </c>
      <c r="G6731" s="66" t="s">
        <v>106</v>
      </c>
      <c r="H6731" s="68">
        <v>2.2547685311451798E-3</v>
      </c>
      <c r="I6731" s="87">
        <v>58.980649080166799</v>
      </c>
      <c r="J6731" s="69" t="str">
        <f>_xlfn.XLOOKUP(SimpleBB[[#This Row],[customer_code]],'Input  - indicative charges'!$B$13:$B$69,'Input  - indicative charges'!$E$13:$E$69)</f>
        <v>Upper North Island distributor</v>
      </c>
      <c r="K6731" s="70">
        <f t="shared" si="106"/>
        <v>54.524869824549214</v>
      </c>
    </row>
    <row r="6732" spans="1:11" x14ac:dyDescent="0.25">
      <c r="A6732" s="65">
        <v>44531</v>
      </c>
      <c r="B6732" s="66" t="s">
        <v>145</v>
      </c>
      <c r="C6732" s="66" t="s">
        <v>137</v>
      </c>
      <c r="D6732" s="67">
        <v>21124.27</v>
      </c>
      <c r="E6732" s="66">
        <v>1.2383</v>
      </c>
      <c r="F6732" s="67">
        <v>26158.183540999999</v>
      </c>
      <c r="G6732" s="66" t="s">
        <v>108</v>
      </c>
      <c r="H6732" s="68">
        <v>8.6942822445537193E-6</v>
      </c>
      <c r="I6732" s="87">
        <v>0.22742663071029301</v>
      </c>
      <c r="J6732" s="69" t="str">
        <f>_xlfn.XLOOKUP(SimpleBB[[#This Row],[customer_code]],'Input  - indicative charges'!$B$13:$B$69,'Input  - indicative charges'!$E$13:$E$69)</f>
        <v>Lower North Island distributor</v>
      </c>
      <c r="K6732" s="70">
        <f t="shared" si="106"/>
        <v>0.21024535381528026</v>
      </c>
    </row>
    <row r="6733" spans="1:11" x14ac:dyDescent="0.25">
      <c r="A6733" s="65">
        <v>44531</v>
      </c>
      <c r="B6733" s="66" t="s">
        <v>145</v>
      </c>
      <c r="C6733" s="66" t="s">
        <v>137</v>
      </c>
      <c r="D6733" s="67">
        <v>21124.27</v>
      </c>
      <c r="E6733" s="66">
        <v>1.2383</v>
      </c>
      <c r="F6733" s="67">
        <v>26158.183540999999</v>
      </c>
      <c r="G6733" s="66" t="s">
        <v>110</v>
      </c>
      <c r="H6733" s="68">
        <v>8.9443188776619297E-11</v>
      </c>
      <c r="I6733" s="87">
        <v>2.3396713485111201E-6</v>
      </c>
      <c r="J6733" s="69" t="str">
        <f>_xlfn.XLOOKUP(SimpleBB[[#This Row],[customer_code]],'Input  - indicative charges'!$B$13:$B$69,'Input  - indicative charges'!$E$13:$E$69)</f>
        <v>Lower South Island distributor</v>
      </c>
      <c r="K6733" s="70">
        <f t="shared" si="106"/>
        <v>2.1629174602063494E-6</v>
      </c>
    </row>
    <row r="6734" spans="1:11" x14ac:dyDescent="0.25">
      <c r="A6734" s="65">
        <v>44531</v>
      </c>
      <c r="B6734" s="66" t="s">
        <v>145</v>
      </c>
      <c r="C6734" s="66" t="s">
        <v>137</v>
      </c>
      <c r="D6734" s="67">
        <v>21124.27</v>
      </c>
      <c r="E6734" s="66">
        <v>1.2383</v>
      </c>
      <c r="F6734" s="67">
        <v>26158.183540999999</v>
      </c>
      <c r="G6734" s="66" t="s">
        <v>112</v>
      </c>
      <c r="H6734" s="68">
        <v>6.4328875004762602E-3</v>
      </c>
      <c r="I6734" s="87">
        <v>168.272651936062</v>
      </c>
      <c r="J6734" s="69" t="str">
        <f>_xlfn.XLOOKUP(SimpleBB[[#This Row],[customer_code]],'Input  - indicative charges'!$B$13:$B$69,'Input  - indicative charges'!$E$13:$E$69)</f>
        <v>North Island generation</v>
      </c>
      <c r="K6734" s="70">
        <f t="shared" ref="K6734:K6797" si="107">I6734*$L$9</f>
        <v>155.56024874149304</v>
      </c>
    </row>
    <row r="6735" spans="1:11" x14ac:dyDescent="0.25">
      <c r="A6735" s="65">
        <v>44531</v>
      </c>
      <c r="B6735" s="66" t="s">
        <v>145</v>
      </c>
      <c r="C6735" s="66" t="s">
        <v>137</v>
      </c>
      <c r="D6735" s="67">
        <v>21124.27</v>
      </c>
      <c r="E6735" s="66">
        <v>1.2383</v>
      </c>
      <c r="F6735" s="67">
        <v>26158.183540999999</v>
      </c>
      <c r="G6735" s="66" t="s">
        <v>114</v>
      </c>
      <c r="H6735" s="68">
        <v>1.54909907541037E-3</v>
      </c>
      <c r="I6735" s="87">
        <v>40.521617937777897</v>
      </c>
      <c r="J6735" s="69" t="str">
        <f>_xlfn.XLOOKUP(SimpleBB[[#This Row],[customer_code]],'Input  - indicative charges'!$B$13:$B$69,'Input  - indicative charges'!$E$13:$E$69)</f>
        <v>Lower North Island distributor</v>
      </c>
      <c r="K6735" s="70">
        <f t="shared" si="107"/>
        <v>37.460353142848284</v>
      </c>
    </row>
    <row r="6736" spans="1:11" x14ac:dyDescent="0.25">
      <c r="A6736" s="65">
        <v>44531</v>
      </c>
      <c r="B6736" s="66" t="s">
        <v>145</v>
      </c>
      <c r="C6736" s="66" t="s">
        <v>137</v>
      </c>
      <c r="D6736" s="67">
        <v>21124.27</v>
      </c>
      <c r="E6736" s="66">
        <v>1.2383</v>
      </c>
      <c r="F6736" s="67">
        <v>26158.183540999999</v>
      </c>
      <c r="G6736" s="66" t="s">
        <v>116</v>
      </c>
      <c r="H6736" s="68">
        <v>1.8607055080484801E-10</v>
      </c>
      <c r="I6736" s="87">
        <v>4.8672676195281898E-6</v>
      </c>
      <c r="J6736" s="69" t="str">
        <f>_xlfn.XLOOKUP(SimpleBB[[#This Row],[customer_code]],'Input  - indicative charges'!$B$13:$B$69,'Input  - indicative charges'!$E$13:$E$69)</f>
        <v>Major Industrial</v>
      </c>
      <c r="K6736" s="70">
        <f t="shared" si="107"/>
        <v>4.4995627802485273E-6</v>
      </c>
    </row>
    <row r="6737" spans="1:11" x14ac:dyDescent="0.25">
      <c r="A6737" s="65">
        <v>44531</v>
      </c>
      <c r="B6737" s="66" t="s">
        <v>145</v>
      </c>
      <c r="C6737" s="66" t="s">
        <v>137</v>
      </c>
      <c r="D6737" s="67">
        <v>21124.27</v>
      </c>
      <c r="E6737" s="66">
        <v>1.2383</v>
      </c>
      <c r="F6737" s="67">
        <v>26158.183540999999</v>
      </c>
      <c r="G6737" s="66" t="s">
        <v>118</v>
      </c>
      <c r="H6737" s="68">
        <v>3.4203982701584197E-11</v>
      </c>
      <c r="I6737" s="87">
        <v>8.9471405734122801E-7</v>
      </c>
      <c r="J6737" s="69" t="str">
        <f>_xlfn.XLOOKUP(SimpleBB[[#This Row],[customer_code]],'Input  - indicative charges'!$B$13:$B$69,'Input  - indicative charges'!$E$13:$E$69)</f>
        <v>Upper South Island distributor</v>
      </c>
      <c r="K6737" s="70">
        <f t="shared" si="107"/>
        <v>8.271215774586853E-7</v>
      </c>
    </row>
    <row r="6738" spans="1:11" x14ac:dyDescent="0.25">
      <c r="A6738" s="65">
        <v>44531</v>
      </c>
      <c r="B6738" s="66" t="s">
        <v>145</v>
      </c>
      <c r="C6738" s="66" t="s">
        <v>137</v>
      </c>
      <c r="D6738" s="67">
        <v>21124.27</v>
      </c>
      <c r="E6738" s="66">
        <v>1.2383</v>
      </c>
      <c r="F6738" s="67">
        <v>26158.183540999999</v>
      </c>
      <c r="G6738" s="66" t="s">
        <v>120</v>
      </c>
      <c r="H6738" s="68">
        <v>6.4994182854853102E-6</v>
      </c>
      <c r="I6738" s="87">
        <v>0.17001297642145599</v>
      </c>
      <c r="J6738" s="69" t="str">
        <f>_xlfn.XLOOKUP(SimpleBB[[#This Row],[customer_code]],'Input  - indicative charges'!$B$13:$B$69,'Input  - indicative charges'!$E$13:$E$69)</f>
        <v>Lower North Island distributor</v>
      </c>
      <c r="K6738" s="70">
        <f t="shared" si="107"/>
        <v>0.15716909787249542</v>
      </c>
    </row>
    <row r="6739" spans="1:11" x14ac:dyDescent="0.25">
      <c r="A6739" s="65">
        <v>44531</v>
      </c>
      <c r="B6739" s="66" t="s">
        <v>145</v>
      </c>
      <c r="C6739" s="66" t="s">
        <v>137</v>
      </c>
      <c r="D6739" s="67">
        <v>21124.27</v>
      </c>
      <c r="E6739" s="66">
        <v>1.2383</v>
      </c>
      <c r="F6739" s="67">
        <v>26158.183540999999</v>
      </c>
      <c r="G6739" s="66" t="s">
        <v>241</v>
      </c>
      <c r="H6739" s="68">
        <v>7.2167880926790205E-4</v>
      </c>
      <c r="I6739" s="87">
        <v>18.877806750480101</v>
      </c>
      <c r="J6739" s="69" t="str">
        <f>_xlfn.XLOOKUP(SimpleBB[[#This Row],[customer_code]],'Input  - indicative charges'!$B$13:$B$69,'Input  - indicative charges'!$E$13:$E$69)</f>
        <v>North Island generation</v>
      </c>
      <c r="K6739" s="70">
        <f t="shared" si="107"/>
        <v>17.451655275001816</v>
      </c>
    </row>
    <row r="6740" spans="1:11" x14ac:dyDescent="0.25">
      <c r="A6740" s="65">
        <v>44562</v>
      </c>
      <c r="B6740" s="66" t="s">
        <v>145</v>
      </c>
      <c r="C6740" s="66" t="s">
        <v>137</v>
      </c>
      <c r="D6740" s="67">
        <v>65886.67</v>
      </c>
      <c r="E6740" s="66">
        <v>0.48491085561195202</v>
      </c>
      <c r="F6740" s="67">
        <v>31949.1615231223</v>
      </c>
      <c r="G6740" s="66" t="s">
        <v>8</v>
      </c>
      <c r="H6740" s="68">
        <v>2.5815578388085798E-10</v>
      </c>
      <c r="I6740" s="87">
        <v>8.2478608373378098E-6</v>
      </c>
      <c r="J6740" s="69" t="str">
        <f>_xlfn.XLOOKUP(SimpleBB[[#This Row],[customer_code]],'Input  - indicative charges'!$B$13:$B$69,'Input  - indicative charges'!$E$13:$E$69)</f>
        <v>Lower South Island distributor</v>
      </c>
      <c r="K6740" s="70">
        <f t="shared" si="107"/>
        <v>7.6247641472305369E-6</v>
      </c>
    </row>
    <row r="6741" spans="1:11" x14ac:dyDescent="0.25">
      <c r="A6741" s="65">
        <v>44562</v>
      </c>
      <c r="B6741" s="66" t="s">
        <v>145</v>
      </c>
      <c r="C6741" s="66" t="s">
        <v>137</v>
      </c>
      <c r="D6741" s="67">
        <v>65886.67</v>
      </c>
      <c r="E6741" s="66">
        <v>0.48491085561195202</v>
      </c>
      <c r="F6741" s="67">
        <v>31949.1615231223</v>
      </c>
      <c r="G6741" s="66" t="s">
        <v>10</v>
      </c>
      <c r="H6741" s="68">
        <v>1.24666830197509E-11</v>
      </c>
      <c r="I6741" s="87">
        <v>3.98300069455588E-7</v>
      </c>
      <c r="J6741" s="69" t="str">
        <f>_xlfn.XLOOKUP(SimpleBB[[#This Row],[customer_code]],'Input  - indicative charges'!$B$13:$B$69,'Input  - indicative charges'!$E$13:$E$69)</f>
        <v>Upper South Island distributor</v>
      </c>
      <c r="K6741" s="70">
        <f t="shared" si="107"/>
        <v>3.6820990912895238E-7</v>
      </c>
    </row>
    <row r="6742" spans="1:11" x14ac:dyDescent="0.25">
      <c r="A6742" s="65">
        <v>44562</v>
      </c>
      <c r="B6742" s="66" t="s">
        <v>145</v>
      </c>
      <c r="C6742" s="66" t="s">
        <v>137</v>
      </c>
      <c r="D6742" s="67">
        <v>65886.67</v>
      </c>
      <c r="E6742" s="66">
        <v>0.48491085561195202</v>
      </c>
      <c r="F6742" s="67">
        <v>31949.1615231223</v>
      </c>
      <c r="G6742" s="66" t="s">
        <v>12</v>
      </c>
      <c r="H6742" s="68">
        <v>3.2139912695967202E-8</v>
      </c>
      <c r="I6742" s="87">
        <v>1.0268432620624999E-3</v>
      </c>
      <c r="J6742" s="69" t="str">
        <f>_xlfn.XLOOKUP(SimpleBB[[#This Row],[customer_code]],'Input  - indicative charges'!$B$13:$B$69,'Input  - indicative charges'!$E$13:$E$69)</f>
        <v>Lower North Island distributor</v>
      </c>
      <c r="K6742" s="70">
        <f t="shared" si="107"/>
        <v>9.4926888848024431E-4</v>
      </c>
    </row>
    <row r="6743" spans="1:11" x14ac:dyDescent="0.25">
      <c r="A6743" s="65">
        <v>44562</v>
      </c>
      <c r="B6743" s="66" t="s">
        <v>145</v>
      </c>
      <c r="C6743" s="66" t="s">
        <v>137</v>
      </c>
      <c r="D6743" s="67">
        <v>65886.67</v>
      </c>
      <c r="E6743" s="66">
        <v>0.48491085561195202</v>
      </c>
      <c r="F6743" s="67">
        <v>31949.1615231223</v>
      </c>
      <c r="G6743" s="66" t="s">
        <v>14</v>
      </c>
      <c r="H6743" s="68">
        <v>8.9137193743163305E-6</v>
      </c>
      <c r="I6743" s="87">
        <v>0.284785860061817</v>
      </c>
      <c r="J6743" s="69" t="str">
        <f>_xlfn.XLOOKUP(SimpleBB[[#This Row],[customer_code]],'Input  - indicative charges'!$B$13:$B$69,'Input  - indicative charges'!$E$13:$E$69)</f>
        <v>Upper North Island distributor</v>
      </c>
      <c r="K6743" s="70">
        <f t="shared" si="107"/>
        <v>0.26327129643211017</v>
      </c>
    </row>
    <row r="6744" spans="1:11" x14ac:dyDescent="0.25">
      <c r="A6744" s="65">
        <v>44562</v>
      </c>
      <c r="B6744" s="66" t="s">
        <v>145</v>
      </c>
      <c r="C6744" s="66" t="s">
        <v>137</v>
      </c>
      <c r="D6744" s="67">
        <v>65886.67</v>
      </c>
      <c r="E6744" s="66">
        <v>0.48491085561195202</v>
      </c>
      <c r="F6744" s="67">
        <v>31949.1615231223</v>
      </c>
      <c r="G6744" s="66" t="s">
        <v>16</v>
      </c>
      <c r="H6744" s="68">
        <v>8.5845820852318802E-2</v>
      </c>
      <c r="I6744" s="87">
        <v>2742.7019964957499</v>
      </c>
      <c r="J6744" s="69" t="str">
        <f>_xlfn.XLOOKUP(SimpleBB[[#This Row],[customer_code]],'Input  - indicative charges'!$B$13:$B$69,'Input  - indicative charges'!$E$13:$E$69)</f>
        <v>South Island generation</v>
      </c>
      <c r="K6744" s="70">
        <f t="shared" si="107"/>
        <v>2535.5005694019919</v>
      </c>
    </row>
    <row r="6745" spans="1:11" x14ac:dyDescent="0.25">
      <c r="A6745" s="65">
        <v>44562</v>
      </c>
      <c r="B6745" s="66" t="s">
        <v>145</v>
      </c>
      <c r="C6745" s="66" t="s">
        <v>137</v>
      </c>
      <c r="D6745" s="67">
        <v>65886.67</v>
      </c>
      <c r="E6745" s="66">
        <v>0.48491085561195202</v>
      </c>
      <c r="F6745" s="67">
        <v>31949.1615231223</v>
      </c>
      <c r="G6745" s="66" t="s">
        <v>19</v>
      </c>
      <c r="H6745" s="68">
        <v>8.4164231334582501E-5</v>
      </c>
      <c r="I6745" s="87">
        <v>2.6889766213780102</v>
      </c>
      <c r="J6745" s="69" t="str">
        <f>_xlfn.XLOOKUP(SimpleBB[[#This Row],[customer_code]],'Input  - indicative charges'!$B$13:$B$69,'Input  - indicative charges'!$E$13:$E$69)</f>
        <v>Lower South Island distributor</v>
      </c>
      <c r="K6745" s="70">
        <f t="shared" si="107"/>
        <v>2.4858339561948668</v>
      </c>
    </row>
    <row r="6746" spans="1:11" x14ac:dyDescent="0.25">
      <c r="A6746" s="65">
        <v>44562</v>
      </c>
      <c r="B6746" s="66" t="s">
        <v>145</v>
      </c>
      <c r="C6746" s="66" t="s">
        <v>137</v>
      </c>
      <c r="D6746" s="67">
        <v>65886.67</v>
      </c>
      <c r="E6746" s="66">
        <v>0.48491085561195202</v>
      </c>
      <c r="F6746" s="67">
        <v>31949.1615231223</v>
      </c>
      <c r="G6746" s="66" t="s">
        <v>21</v>
      </c>
      <c r="H6746" s="68">
        <v>1.36091707066223E-10</v>
      </c>
      <c r="I6746" s="87">
        <v>4.34801593101623E-6</v>
      </c>
      <c r="J6746" s="69" t="str">
        <f>_xlfn.XLOOKUP(SimpleBB[[#This Row],[customer_code]],'Input  - indicative charges'!$B$13:$B$69,'Input  - indicative charges'!$E$13:$E$69)</f>
        <v>Upper South Island distributor</v>
      </c>
      <c r="K6746" s="70">
        <f t="shared" si="107"/>
        <v>4.01953871873286E-6</v>
      </c>
    </row>
    <row r="6747" spans="1:11" x14ac:dyDescent="0.25">
      <c r="A6747" s="65">
        <v>44562</v>
      </c>
      <c r="B6747" s="66" t="s">
        <v>145</v>
      </c>
      <c r="C6747" s="66" t="s">
        <v>137</v>
      </c>
      <c r="D6747" s="67">
        <v>65886.67</v>
      </c>
      <c r="E6747" s="66">
        <v>0.48491085561195202</v>
      </c>
      <c r="F6747" s="67">
        <v>31949.1615231223</v>
      </c>
      <c r="G6747" s="66" t="s">
        <v>23</v>
      </c>
      <c r="H6747" s="68">
        <v>2.2950282776792599E-10</v>
      </c>
      <c r="I6747" s="87">
        <v>7.3324229143708202E-6</v>
      </c>
      <c r="J6747" s="69" t="str">
        <f>_xlfn.XLOOKUP(SimpleBB[[#This Row],[customer_code]],'Input  - indicative charges'!$B$13:$B$69,'Input  - indicative charges'!$E$13:$E$69)</f>
        <v>Lower North Island distributor</v>
      </c>
      <c r="K6747" s="70">
        <f t="shared" si="107"/>
        <v>6.7784843188348328E-6</v>
      </c>
    </row>
    <row r="6748" spans="1:11" x14ac:dyDescent="0.25">
      <c r="A6748" s="65">
        <v>44562</v>
      </c>
      <c r="B6748" s="66" t="s">
        <v>145</v>
      </c>
      <c r="C6748" s="66" t="s">
        <v>137</v>
      </c>
      <c r="D6748" s="67">
        <v>65886.67</v>
      </c>
      <c r="E6748" s="66">
        <v>0.48491085561195202</v>
      </c>
      <c r="F6748" s="67">
        <v>31949.1615231223</v>
      </c>
      <c r="G6748" s="66" t="s">
        <v>25</v>
      </c>
      <c r="H6748" s="68">
        <v>0.107808411589794</v>
      </c>
      <c r="I6748" s="87">
        <v>3444.3883554335898</v>
      </c>
      <c r="J6748" s="69" t="str">
        <f>_xlfn.XLOOKUP(SimpleBB[[#This Row],[customer_code]],'Input  - indicative charges'!$B$13:$B$69,'Input  - indicative charges'!$E$13:$E$69)</f>
        <v>North Island generation</v>
      </c>
      <c r="K6748" s="70">
        <f t="shared" si="107"/>
        <v>3184.1770077834231</v>
      </c>
    </row>
    <row r="6749" spans="1:11" x14ac:dyDescent="0.25">
      <c r="A6749" s="65">
        <v>44562</v>
      </c>
      <c r="B6749" s="66" t="s">
        <v>145</v>
      </c>
      <c r="C6749" s="66" t="s">
        <v>137</v>
      </c>
      <c r="D6749" s="67">
        <v>65886.67</v>
      </c>
      <c r="E6749" s="66">
        <v>0.48491085561195202</v>
      </c>
      <c r="F6749" s="67">
        <v>31949.1615231223</v>
      </c>
      <c r="G6749" s="66" t="s">
        <v>27</v>
      </c>
      <c r="H6749" s="68">
        <v>1.11210102778939E-5</v>
      </c>
      <c r="I6749" s="87">
        <v>0.35530695366873799</v>
      </c>
      <c r="J6749" s="69" t="str">
        <f>_xlfn.XLOOKUP(SimpleBB[[#This Row],[customer_code]],'Input  - indicative charges'!$B$13:$B$69,'Input  - indicative charges'!$E$13:$E$69)</f>
        <v>Lower North Island distributor</v>
      </c>
      <c r="K6749" s="70">
        <f t="shared" si="107"/>
        <v>0.32846477105080868</v>
      </c>
    </row>
    <row r="6750" spans="1:11" x14ac:dyDescent="0.25">
      <c r="A6750" s="65">
        <v>44562</v>
      </c>
      <c r="B6750" s="66" t="s">
        <v>145</v>
      </c>
      <c r="C6750" s="66" t="s">
        <v>137</v>
      </c>
      <c r="D6750" s="67">
        <v>65886.67</v>
      </c>
      <c r="E6750" s="66">
        <v>0.48491085561195202</v>
      </c>
      <c r="F6750" s="67">
        <v>31949.1615231223</v>
      </c>
      <c r="G6750" s="66" t="s">
        <v>29</v>
      </c>
      <c r="H6750" s="68">
        <v>3.9123333068945503E-5</v>
      </c>
      <c r="I6750" s="87">
        <v>1.2499576875426499</v>
      </c>
      <c r="J6750" s="69" t="str">
        <f>_xlfn.XLOOKUP(SimpleBB[[#This Row],[customer_code]],'Input  - indicative charges'!$B$13:$B$69,'Input  - indicative charges'!$E$13:$E$69)</f>
        <v>Lower North Island distributor</v>
      </c>
      <c r="K6750" s="70">
        <f t="shared" si="107"/>
        <v>1.1555278089059782</v>
      </c>
    </row>
    <row r="6751" spans="1:11" x14ac:dyDescent="0.25">
      <c r="A6751" s="65">
        <v>44562</v>
      </c>
      <c r="B6751" s="66" t="s">
        <v>145</v>
      </c>
      <c r="C6751" s="66" t="s">
        <v>137</v>
      </c>
      <c r="D6751" s="67">
        <v>65886.67</v>
      </c>
      <c r="E6751" s="66">
        <v>0.48491085561195202</v>
      </c>
      <c r="F6751" s="67">
        <v>31949.1615231223</v>
      </c>
      <c r="G6751" s="66" t="s">
        <v>31</v>
      </c>
      <c r="H6751" s="68">
        <v>6.87652812962276E-5</v>
      </c>
      <c r="I6751" s="87">
        <v>2.1969930793161101</v>
      </c>
      <c r="J6751" s="69" t="str">
        <f>_xlfn.XLOOKUP(SimpleBB[[#This Row],[customer_code]],'Input  - indicative charges'!$B$13:$B$69,'Input  - indicative charges'!$E$13:$E$69)</f>
        <v>Major Industrial</v>
      </c>
      <c r="K6751" s="70">
        <f t="shared" si="107"/>
        <v>2.0310180291899842</v>
      </c>
    </row>
    <row r="6752" spans="1:11" x14ac:dyDescent="0.25">
      <c r="A6752" s="65">
        <v>44562</v>
      </c>
      <c r="B6752" s="66" t="s">
        <v>145</v>
      </c>
      <c r="C6752" s="66" t="s">
        <v>137</v>
      </c>
      <c r="D6752" s="67">
        <v>65886.67</v>
      </c>
      <c r="E6752" s="66">
        <v>0.48491085561195202</v>
      </c>
      <c r="F6752" s="67">
        <v>31949.1615231223</v>
      </c>
      <c r="G6752" s="66" t="s">
        <v>34</v>
      </c>
      <c r="H6752" s="68">
        <v>1.7204565543363798E-8</v>
      </c>
      <c r="I6752" s="87">
        <v>5.4967144348007596E-4</v>
      </c>
      <c r="J6752" s="69" t="str">
        <f>_xlfn.XLOOKUP(SimpleBB[[#This Row],[customer_code]],'Input  - indicative charges'!$B$13:$B$69,'Input  - indicative charges'!$E$13:$E$69)</f>
        <v>Major Industrial</v>
      </c>
      <c r="K6752" s="70">
        <f t="shared" si="107"/>
        <v>5.0814571167717715E-4</v>
      </c>
    </row>
    <row r="6753" spans="1:11" x14ac:dyDescent="0.25">
      <c r="A6753" s="65">
        <v>44562</v>
      </c>
      <c r="B6753" s="66" t="s">
        <v>145</v>
      </c>
      <c r="C6753" s="66" t="s">
        <v>137</v>
      </c>
      <c r="D6753" s="67">
        <v>65886.67</v>
      </c>
      <c r="E6753" s="66">
        <v>0.48491085561195202</v>
      </c>
      <c r="F6753" s="67">
        <v>31949.1615231223</v>
      </c>
      <c r="G6753" s="66" t="s">
        <v>36</v>
      </c>
      <c r="H6753" s="68">
        <v>1.22887674066937E-10</v>
      </c>
      <c r="I6753" s="87">
        <v>3.9261581479653902E-6</v>
      </c>
      <c r="J6753" s="69" t="str">
        <f>_xlfn.XLOOKUP(SimpleBB[[#This Row],[customer_code]],'Input  - indicative charges'!$B$13:$B$69,'Input  - indicative charges'!$E$13:$E$69)</f>
        <v>Upper South Island distributor</v>
      </c>
      <c r="K6753" s="70">
        <f t="shared" si="107"/>
        <v>3.6295507978801092E-6</v>
      </c>
    </row>
    <row r="6754" spans="1:11" x14ac:dyDescent="0.25">
      <c r="A6754" s="65">
        <v>44562</v>
      </c>
      <c r="B6754" s="66" t="s">
        <v>145</v>
      </c>
      <c r="C6754" s="66" t="s">
        <v>137</v>
      </c>
      <c r="D6754" s="67">
        <v>65886.67</v>
      </c>
      <c r="E6754" s="66">
        <v>0.48491085561195202</v>
      </c>
      <c r="F6754" s="67">
        <v>31949.1615231223</v>
      </c>
      <c r="G6754" s="66" t="s">
        <v>38</v>
      </c>
      <c r="H6754" s="68">
        <v>1.0263583467489599E-4</v>
      </c>
      <c r="I6754" s="87">
        <v>3.2791288600887398</v>
      </c>
      <c r="J6754" s="69" t="str">
        <f>_xlfn.XLOOKUP(SimpleBB[[#This Row],[customer_code]],'Input  - indicative charges'!$B$13:$B$69,'Input  - indicative charges'!$E$13:$E$69)</f>
        <v>North Island generation</v>
      </c>
      <c r="K6754" s="70">
        <f t="shared" si="107"/>
        <v>3.0314022823187852</v>
      </c>
    </row>
    <row r="6755" spans="1:11" x14ac:dyDescent="0.25">
      <c r="A6755" s="65">
        <v>44562</v>
      </c>
      <c r="B6755" s="66" t="s">
        <v>145</v>
      </c>
      <c r="C6755" s="66" t="s">
        <v>137</v>
      </c>
      <c r="D6755" s="67">
        <v>65886.67</v>
      </c>
      <c r="E6755" s="66">
        <v>0.48491085561195202</v>
      </c>
      <c r="F6755" s="67">
        <v>31949.1615231223</v>
      </c>
      <c r="G6755" s="66" t="s">
        <v>40</v>
      </c>
      <c r="H6755" s="68">
        <v>7.0256847193386699E-7</v>
      </c>
      <c r="I6755" s="87">
        <v>2.24464735908683E-2</v>
      </c>
      <c r="J6755" s="69" t="str">
        <f>_xlfn.XLOOKUP(SimpleBB[[#This Row],[customer_code]],'Input  - indicative charges'!$B$13:$B$69,'Input  - indicative charges'!$E$13:$E$69)</f>
        <v>North Island generation</v>
      </c>
      <c r="K6755" s="70">
        <f t="shared" si="107"/>
        <v>2.0750721968128171E-2</v>
      </c>
    </row>
    <row r="6756" spans="1:11" x14ac:dyDescent="0.25">
      <c r="A6756" s="65">
        <v>44562</v>
      </c>
      <c r="B6756" s="66" t="s">
        <v>145</v>
      </c>
      <c r="C6756" s="66" t="s">
        <v>137</v>
      </c>
      <c r="D6756" s="67">
        <v>65886.67</v>
      </c>
      <c r="E6756" s="66">
        <v>0.48491085561195202</v>
      </c>
      <c r="F6756" s="67">
        <v>31949.1615231223</v>
      </c>
      <c r="G6756" s="66" t="s">
        <v>42</v>
      </c>
      <c r="H6756" s="68">
        <v>4.0273130016324599E-2</v>
      </c>
      <c r="I6756" s="87">
        <v>1286.6927359332601</v>
      </c>
      <c r="J6756" s="69" t="str">
        <f>_xlfn.XLOOKUP(SimpleBB[[#This Row],[customer_code]],'Input  - indicative charges'!$B$13:$B$69,'Input  - indicative charges'!$E$13:$E$69)</f>
        <v>South Island generation</v>
      </c>
      <c r="K6756" s="70">
        <f t="shared" si="107"/>
        <v>1189.487654427076</v>
      </c>
    </row>
    <row r="6757" spans="1:11" x14ac:dyDescent="0.25">
      <c r="A6757" s="65">
        <v>44562</v>
      </c>
      <c r="B6757" s="66" t="s">
        <v>145</v>
      </c>
      <c r="C6757" s="66" t="s">
        <v>137</v>
      </c>
      <c r="D6757" s="67">
        <v>65886.67</v>
      </c>
      <c r="E6757" s="66">
        <v>0.48491085561195202</v>
      </c>
      <c r="F6757" s="67">
        <v>31949.1615231223</v>
      </c>
      <c r="G6757" s="66" t="s">
        <v>44</v>
      </c>
      <c r="H6757" s="68">
        <v>1.3299715568976701E-8</v>
      </c>
      <c r="I6757" s="87">
        <v>4.2491476092482302E-4</v>
      </c>
      <c r="J6757" s="69" t="str">
        <f>_xlfn.XLOOKUP(SimpleBB[[#This Row],[customer_code]],'Input  - indicative charges'!$B$13:$B$69,'Input  - indicative charges'!$E$13:$E$69)</f>
        <v>Major Industrial</v>
      </c>
      <c r="K6757" s="70">
        <f t="shared" si="107"/>
        <v>3.9281395486958422E-4</v>
      </c>
    </row>
    <row r="6758" spans="1:11" x14ac:dyDescent="0.25">
      <c r="A6758" s="65">
        <v>44562</v>
      </c>
      <c r="B6758" s="66" t="s">
        <v>145</v>
      </c>
      <c r="C6758" s="66" t="s">
        <v>137</v>
      </c>
      <c r="D6758" s="67">
        <v>65886.67</v>
      </c>
      <c r="E6758" s="66">
        <v>0.48491085561195202</v>
      </c>
      <c r="F6758" s="67">
        <v>31949.1615231223</v>
      </c>
      <c r="G6758" s="66" t="s">
        <v>46</v>
      </c>
      <c r="H6758" s="68">
        <v>1.62211572156507E-10</v>
      </c>
      <c r="I6758" s="87">
        <v>5.1825237197478599E-6</v>
      </c>
      <c r="J6758" s="69" t="str">
        <f>_xlfn.XLOOKUP(SimpleBB[[#This Row],[customer_code]],'Input  - indicative charges'!$B$13:$B$69,'Input  - indicative charges'!$E$13:$E$69)</f>
        <v>Upper South Island distributor</v>
      </c>
      <c r="K6758" s="70">
        <f t="shared" si="107"/>
        <v>4.7910023980545091E-6</v>
      </c>
    </row>
    <row r="6759" spans="1:11" x14ac:dyDescent="0.25">
      <c r="A6759" s="65">
        <v>44562</v>
      </c>
      <c r="B6759" s="66" t="s">
        <v>145</v>
      </c>
      <c r="C6759" s="66" t="s">
        <v>137</v>
      </c>
      <c r="D6759" s="67">
        <v>65886.67</v>
      </c>
      <c r="E6759" s="66">
        <v>0.48491085561195202</v>
      </c>
      <c r="F6759" s="67">
        <v>31949.1615231223</v>
      </c>
      <c r="G6759" s="66" t="s">
        <v>48</v>
      </c>
      <c r="H6759" s="68">
        <v>5.1109319903137503E-2</v>
      </c>
      <c r="I6759" s="87">
        <v>1632.89991692227</v>
      </c>
      <c r="J6759" s="69" t="str">
        <f>_xlfn.XLOOKUP(SimpleBB[[#This Row],[customer_code]],'Input  - indicative charges'!$B$13:$B$69,'Input  - indicative charges'!$E$13:$E$69)</f>
        <v>North Island generation</v>
      </c>
      <c r="K6759" s="70">
        <f t="shared" si="107"/>
        <v>1509.54010841232</v>
      </c>
    </row>
    <row r="6760" spans="1:11" x14ac:dyDescent="0.25">
      <c r="A6760" s="65">
        <v>44562</v>
      </c>
      <c r="B6760" s="66" t="s">
        <v>145</v>
      </c>
      <c r="C6760" s="66" t="s">
        <v>137</v>
      </c>
      <c r="D6760" s="67">
        <v>65886.67</v>
      </c>
      <c r="E6760" s="66">
        <v>0.48491085561195202</v>
      </c>
      <c r="F6760" s="67">
        <v>31949.1615231223</v>
      </c>
      <c r="G6760" s="66" t="s">
        <v>50</v>
      </c>
      <c r="H6760" s="68">
        <v>1.0737601692524201E-2</v>
      </c>
      <c r="I6760" s="87">
        <v>343.05737084540999</v>
      </c>
      <c r="J6760" s="69" t="str">
        <f>_xlfn.XLOOKUP(SimpleBB[[#This Row],[customer_code]],'Input  - indicative charges'!$B$13:$B$69,'Input  - indicative charges'!$E$13:$E$69)</f>
        <v>North Island generation</v>
      </c>
      <c r="K6760" s="70">
        <f t="shared" si="107"/>
        <v>317.14060084815168</v>
      </c>
    </row>
    <row r="6761" spans="1:11" x14ac:dyDescent="0.25">
      <c r="A6761" s="65">
        <v>44562</v>
      </c>
      <c r="B6761" s="66" t="s">
        <v>145</v>
      </c>
      <c r="C6761" s="66" t="s">
        <v>137</v>
      </c>
      <c r="D6761" s="67">
        <v>65886.67</v>
      </c>
      <c r="E6761" s="66">
        <v>0.48491085561195202</v>
      </c>
      <c r="F6761" s="67">
        <v>31949.1615231223</v>
      </c>
      <c r="G6761" s="66" t="s">
        <v>52</v>
      </c>
      <c r="H6761" s="68">
        <v>2.1682958877758601E-2</v>
      </c>
      <c r="I6761" s="87">
        <v>692.75235548472904</v>
      </c>
      <c r="J6761" s="69" t="str">
        <f>_xlfn.XLOOKUP(SimpleBB[[#This Row],[customer_code]],'Input  - indicative charges'!$B$13:$B$69,'Input  - indicative charges'!$E$13:$E$69)</f>
        <v>North Island generation</v>
      </c>
      <c r="K6761" s="70">
        <f t="shared" si="107"/>
        <v>640.41736726421038</v>
      </c>
    </row>
    <row r="6762" spans="1:11" x14ac:dyDescent="0.25">
      <c r="A6762" s="65">
        <v>44562</v>
      </c>
      <c r="B6762" s="66" t="s">
        <v>145</v>
      </c>
      <c r="C6762" s="66" t="s">
        <v>137</v>
      </c>
      <c r="D6762" s="67">
        <v>65886.67</v>
      </c>
      <c r="E6762" s="66">
        <v>0.48491085561195202</v>
      </c>
      <c r="F6762" s="67">
        <v>31949.1615231223</v>
      </c>
      <c r="G6762" s="66" t="s">
        <v>54</v>
      </c>
      <c r="H6762" s="68">
        <v>1.43572234136996E-11</v>
      </c>
      <c r="I6762" s="87">
        <v>4.5870124986784399E-7</v>
      </c>
      <c r="J6762" s="69" t="str">
        <f>_xlfn.XLOOKUP(SimpleBB[[#This Row],[customer_code]],'Input  - indicative charges'!$B$13:$B$69,'Input  - indicative charges'!$E$13:$E$69)</f>
        <v>Upper South Island distributor</v>
      </c>
      <c r="K6762" s="70">
        <f t="shared" si="107"/>
        <v>4.2404799417191298E-7</v>
      </c>
    </row>
    <row r="6763" spans="1:11" x14ac:dyDescent="0.25">
      <c r="A6763" s="65">
        <v>44562</v>
      </c>
      <c r="B6763" s="66" t="s">
        <v>145</v>
      </c>
      <c r="C6763" s="66" t="s">
        <v>137</v>
      </c>
      <c r="D6763" s="67">
        <v>65886.67</v>
      </c>
      <c r="E6763" s="66">
        <v>0.48491085561195202</v>
      </c>
      <c r="F6763" s="67">
        <v>31949.1615231223</v>
      </c>
      <c r="G6763" s="66" t="s">
        <v>56</v>
      </c>
      <c r="H6763" s="68">
        <v>0.50504779477599504</v>
      </c>
      <c r="I6763" s="87">
        <v>16135.853572194999</v>
      </c>
      <c r="J6763" s="69" t="str">
        <f>_xlfn.XLOOKUP(SimpleBB[[#This Row],[customer_code]],'Input  - indicative charges'!$B$13:$B$69,'Input  - indicative charges'!$E$13:$E$69)</f>
        <v>Upper North Island distributor</v>
      </c>
      <c r="K6763" s="70">
        <f t="shared" si="107"/>
        <v>14916.846953245358</v>
      </c>
    </row>
    <row r="6764" spans="1:11" x14ac:dyDescent="0.25">
      <c r="A6764" s="65">
        <v>44562</v>
      </c>
      <c r="B6764" s="66" t="s">
        <v>145</v>
      </c>
      <c r="C6764" s="66" t="s">
        <v>137</v>
      </c>
      <c r="D6764" s="67">
        <v>65886.67</v>
      </c>
      <c r="E6764" s="66">
        <v>0.48491085561195202</v>
      </c>
      <c r="F6764" s="67">
        <v>31949.1615231223</v>
      </c>
      <c r="G6764" s="66" t="s">
        <v>58</v>
      </c>
      <c r="H6764" s="68">
        <v>1.3382648327527599E-2</v>
      </c>
      <c r="I6764" s="87">
        <v>427.56439302332399</v>
      </c>
      <c r="J6764" s="69" t="str">
        <f>_xlfn.XLOOKUP(SimpleBB[[#This Row],[customer_code]],'Input  - indicative charges'!$B$13:$B$69,'Input  - indicative charges'!$E$13:$E$69)</f>
        <v>North Island generation</v>
      </c>
      <c r="K6764" s="70">
        <f t="shared" si="107"/>
        <v>395.26341664233189</v>
      </c>
    </row>
    <row r="6765" spans="1:11" x14ac:dyDescent="0.25">
      <c r="A6765" s="65">
        <v>44562</v>
      </c>
      <c r="B6765" s="66" t="s">
        <v>145</v>
      </c>
      <c r="C6765" s="66" t="s">
        <v>137</v>
      </c>
      <c r="D6765" s="67">
        <v>65886.67</v>
      </c>
      <c r="E6765" s="66">
        <v>0.48491085561195202</v>
      </c>
      <c r="F6765" s="67">
        <v>31949.1615231223</v>
      </c>
      <c r="G6765" s="66" t="s">
        <v>60</v>
      </c>
      <c r="H6765" s="68">
        <v>3.9848681767554202E-10</v>
      </c>
      <c r="I6765" s="87">
        <v>1.27313197027509E-5</v>
      </c>
      <c r="J6765" s="69" t="str">
        <f>_xlfn.XLOOKUP(SimpleBB[[#This Row],[customer_code]],'Input  - indicative charges'!$B$13:$B$69,'Input  - indicative charges'!$E$13:$E$69)</f>
        <v>Major Industrial</v>
      </c>
      <c r="K6765" s="70">
        <f t="shared" si="107"/>
        <v>1.1769513566113644E-5</v>
      </c>
    </row>
    <row r="6766" spans="1:11" x14ac:dyDescent="0.25">
      <c r="A6766" s="65">
        <v>44562</v>
      </c>
      <c r="B6766" s="66" t="s">
        <v>145</v>
      </c>
      <c r="C6766" s="66" t="s">
        <v>137</v>
      </c>
      <c r="D6766" s="67">
        <v>65886.67</v>
      </c>
      <c r="E6766" s="66">
        <v>0.48491085561195202</v>
      </c>
      <c r="F6766" s="67">
        <v>31949.1615231223</v>
      </c>
      <c r="G6766" s="66" t="s">
        <v>62</v>
      </c>
      <c r="H6766" s="68">
        <v>2.4741616074875002E-6</v>
      </c>
      <c r="I6766" s="87">
        <v>7.9047388831926302E-2</v>
      </c>
      <c r="J6766" s="69" t="str">
        <f>_xlfn.XLOOKUP(SimpleBB[[#This Row],[customer_code]],'Input  - indicative charges'!$B$13:$B$69,'Input  - indicative charges'!$E$13:$E$69)</f>
        <v>Major Industrial</v>
      </c>
      <c r="K6766" s="70">
        <f t="shared" si="107"/>
        <v>7.3075638421222985E-2</v>
      </c>
    </row>
    <row r="6767" spans="1:11" x14ac:dyDescent="0.25">
      <c r="A6767" s="65">
        <v>44562</v>
      </c>
      <c r="B6767" s="66" t="s">
        <v>145</v>
      </c>
      <c r="C6767" s="66" t="s">
        <v>137</v>
      </c>
      <c r="D6767" s="67">
        <v>65886.67</v>
      </c>
      <c r="E6767" s="66">
        <v>0.48491085561195202</v>
      </c>
      <c r="F6767" s="67">
        <v>31949.1615231223</v>
      </c>
      <c r="G6767" s="66" t="s">
        <v>64</v>
      </c>
      <c r="H6767" s="68">
        <v>1.41520724404142E-8</v>
      </c>
      <c r="I6767" s="87">
        <v>4.5214684828572102E-4</v>
      </c>
      <c r="J6767" s="69" t="str">
        <f>_xlfn.XLOOKUP(SimpleBB[[#This Row],[customer_code]],'Input  - indicative charges'!$B$13:$B$69,'Input  - indicative charges'!$E$13:$E$69)</f>
        <v>Major Industrial</v>
      </c>
      <c r="K6767" s="70">
        <f t="shared" si="107"/>
        <v>4.1798875442775003E-4</v>
      </c>
    </row>
    <row r="6768" spans="1:11" x14ac:dyDescent="0.25">
      <c r="A6768" s="65">
        <v>44562</v>
      </c>
      <c r="B6768" s="66" t="s">
        <v>145</v>
      </c>
      <c r="C6768" s="66" t="s">
        <v>137</v>
      </c>
      <c r="D6768" s="67">
        <v>65886.67</v>
      </c>
      <c r="E6768" s="66">
        <v>0.48491085561195202</v>
      </c>
      <c r="F6768" s="67">
        <v>31949.1615231223</v>
      </c>
      <c r="G6768" s="66" t="s">
        <v>66</v>
      </c>
      <c r="H6768" s="68">
        <v>8.6977937753147302E-10</v>
      </c>
      <c r="I6768" s="87">
        <v>2.7788721822233799E-5</v>
      </c>
      <c r="J6768" s="69" t="str">
        <f>_xlfn.XLOOKUP(SimpleBB[[#This Row],[customer_code]],'Input  - indicative charges'!$B$13:$B$69,'Input  - indicative charges'!$E$13:$E$69)</f>
        <v>Upper South Island distributor</v>
      </c>
      <c r="K6768" s="70">
        <f t="shared" si="107"/>
        <v>2.568938225634771E-5</v>
      </c>
    </row>
    <row r="6769" spans="1:11" x14ac:dyDescent="0.25">
      <c r="A6769" s="65">
        <v>44562</v>
      </c>
      <c r="B6769" s="66" t="s">
        <v>145</v>
      </c>
      <c r="C6769" s="66" t="s">
        <v>137</v>
      </c>
      <c r="D6769" s="67">
        <v>65886.67</v>
      </c>
      <c r="E6769" s="66">
        <v>0.48491085561195202</v>
      </c>
      <c r="F6769" s="67">
        <v>31949.1615231223</v>
      </c>
      <c r="G6769" s="66" t="s">
        <v>68</v>
      </c>
      <c r="H6769" s="68">
        <v>4.7144536652590896E-10</v>
      </c>
      <c r="I6769" s="87">
        <v>1.5062284164463799E-5</v>
      </c>
      <c r="J6769" s="69" t="str">
        <f>_xlfn.XLOOKUP(SimpleBB[[#This Row],[customer_code]],'Input  - indicative charges'!$B$13:$B$69,'Input  - indicative charges'!$E$13:$E$69)</f>
        <v>Major Industrial</v>
      </c>
      <c r="K6769" s="70">
        <f t="shared" si="107"/>
        <v>1.3924381913998343E-5</v>
      </c>
    </row>
    <row r="6770" spans="1:11" x14ac:dyDescent="0.25">
      <c r="A6770" s="65">
        <v>44562</v>
      </c>
      <c r="B6770" s="66" t="s">
        <v>145</v>
      </c>
      <c r="C6770" s="66" t="s">
        <v>137</v>
      </c>
      <c r="D6770" s="67">
        <v>65886.67</v>
      </c>
      <c r="E6770" s="66">
        <v>0.48491085561195202</v>
      </c>
      <c r="F6770" s="67">
        <v>31949.1615231223</v>
      </c>
      <c r="G6770" s="66" t="s">
        <v>70</v>
      </c>
      <c r="H6770" s="68">
        <v>1.22949347698499E-4</v>
      </c>
      <c r="I6770" s="87">
        <v>3.9281285687818999</v>
      </c>
      <c r="J6770" s="69" t="str">
        <f>_xlfn.XLOOKUP(SimpleBB[[#This Row],[customer_code]],'Input  - indicative charges'!$B$13:$B$69,'Input  - indicative charges'!$E$13:$E$69)</f>
        <v>Lower North Island distributor</v>
      </c>
      <c r="K6770" s="70">
        <f t="shared" si="107"/>
        <v>3.6313723603789168</v>
      </c>
    </row>
    <row r="6771" spans="1:11" x14ac:dyDescent="0.25">
      <c r="A6771" s="65">
        <v>44562</v>
      </c>
      <c r="B6771" s="66" t="s">
        <v>145</v>
      </c>
      <c r="C6771" s="66" t="s">
        <v>137</v>
      </c>
      <c r="D6771" s="67">
        <v>65886.67</v>
      </c>
      <c r="E6771" s="66">
        <v>0.48491085561195202</v>
      </c>
      <c r="F6771" s="67">
        <v>31949.1615231223</v>
      </c>
      <c r="G6771" s="66" t="s">
        <v>72</v>
      </c>
      <c r="H6771" s="68">
        <v>5.5543623655024203E-5</v>
      </c>
      <c r="I6771" s="87">
        <v>1.77457220373388</v>
      </c>
      <c r="J6771" s="69" t="str">
        <f>_xlfn.XLOOKUP(SimpleBB[[#This Row],[customer_code]],'Input  - indicative charges'!$B$13:$B$69,'Input  - indicative charges'!$E$13:$E$69)</f>
        <v>Lower South Island distributor</v>
      </c>
      <c r="K6771" s="70">
        <f t="shared" si="107"/>
        <v>1.6405095554533289</v>
      </c>
    </row>
    <row r="6772" spans="1:11" x14ac:dyDescent="0.25">
      <c r="A6772" s="65">
        <v>44562</v>
      </c>
      <c r="B6772" s="66" t="s">
        <v>145</v>
      </c>
      <c r="C6772" s="66" t="s">
        <v>137</v>
      </c>
      <c r="D6772" s="67">
        <v>65886.67</v>
      </c>
      <c r="E6772" s="66">
        <v>0.48491085561195202</v>
      </c>
      <c r="F6772" s="67">
        <v>31949.1615231223</v>
      </c>
      <c r="G6772" s="66" t="s">
        <v>74</v>
      </c>
      <c r="H6772" s="68">
        <v>9.8626528626820599E-13</v>
      </c>
      <c r="I6772" s="87">
        <v>3.1510348935631403E-8</v>
      </c>
      <c r="J6772" s="69" t="str">
        <f>_xlfn.XLOOKUP(SimpleBB[[#This Row],[customer_code]],'Input  - indicative charges'!$B$13:$B$69,'Input  - indicative charges'!$E$13:$E$69)</f>
        <v>Major Industrial</v>
      </c>
      <c r="K6772" s="70">
        <f t="shared" si="107"/>
        <v>2.9129853615313353E-8</v>
      </c>
    </row>
    <row r="6773" spans="1:11" x14ac:dyDescent="0.25">
      <c r="A6773" s="65">
        <v>44562</v>
      </c>
      <c r="B6773" s="66" t="s">
        <v>145</v>
      </c>
      <c r="C6773" s="66" t="s">
        <v>137</v>
      </c>
      <c r="D6773" s="67">
        <v>65886.67</v>
      </c>
      <c r="E6773" s="66">
        <v>0.48491085561195202</v>
      </c>
      <c r="F6773" s="67">
        <v>31949.1615231223</v>
      </c>
      <c r="G6773" s="66" t="s">
        <v>76</v>
      </c>
      <c r="H6773" s="68">
        <v>2.24784583641026E-8</v>
      </c>
      <c r="I6773" s="87">
        <v>7.18167897065497E-4</v>
      </c>
      <c r="J6773" s="69" t="str">
        <f>_xlfn.XLOOKUP(SimpleBB[[#This Row],[customer_code]],'Input  - indicative charges'!$B$13:$B$69,'Input  - indicative charges'!$E$13:$E$69)</f>
        <v>Lower North Island distributor</v>
      </c>
      <c r="K6773" s="70">
        <f t="shared" si="107"/>
        <v>6.6391285464564344E-4</v>
      </c>
    </row>
    <row r="6774" spans="1:11" x14ac:dyDescent="0.25">
      <c r="A6774" s="65">
        <v>44562</v>
      </c>
      <c r="B6774" s="66" t="s">
        <v>145</v>
      </c>
      <c r="C6774" s="66" t="s">
        <v>137</v>
      </c>
      <c r="D6774" s="67">
        <v>65886.67</v>
      </c>
      <c r="E6774" s="66">
        <v>0.48491085561195202</v>
      </c>
      <c r="F6774" s="67">
        <v>31949.1615231223</v>
      </c>
      <c r="G6774" s="66" t="s">
        <v>78</v>
      </c>
      <c r="H6774" s="68">
        <v>1.7720484207275298E-5</v>
      </c>
      <c r="I6774" s="87">
        <v>0.56615461220618002</v>
      </c>
      <c r="J6774" s="69" t="str">
        <f>_xlfn.XLOOKUP(SimpleBB[[#This Row],[customer_code]],'Input  - indicative charges'!$B$13:$B$69,'Input  - indicative charges'!$E$13:$E$69)</f>
        <v>North Island generation</v>
      </c>
      <c r="K6774" s="70">
        <f t="shared" si="107"/>
        <v>0.52338363535389576</v>
      </c>
    </row>
    <row r="6775" spans="1:11" x14ac:dyDescent="0.25">
      <c r="A6775" s="65">
        <v>44562</v>
      </c>
      <c r="B6775" s="66" t="s">
        <v>145</v>
      </c>
      <c r="C6775" s="66" t="s">
        <v>137</v>
      </c>
      <c r="D6775" s="67">
        <v>65886.67</v>
      </c>
      <c r="E6775" s="66">
        <v>0.48491085561195202</v>
      </c>
      <c r="F6775" s="67">
        <v>31949.1615231223</v>
      </c>
      <c r="G6775" s="66" t="s">
        <v>80</v>
      </c>
      <c r="H6775" s="68">
        <v>3.1885229107800701E-13</v>
      </c>
      <c r="I6775" s="87">
        <v>1.01870633496688E-8</v>
      </c>
      <c r="J6775" s="69" t="str">
        <f>_xlfn.XLOOKUP(SimpleBB[[#This Row],[customer_code]],'Input  - indicative charges'!$B$13:$B$69,'Input  - indicative charges'!$E$13:$E$69)</f>
        <v>Major Industrial</v>
      </c>
      <c r="K6775" s="70">
        <f t="shared" si="107"/>
        <v>9.4174667742323321E-9</v>
      </c>
    </row>
    <row r="6776" spans="1:11" x14ac:dyDescent="0.25">
      <c r="A6776" s="65">
        <v>44562</v>
      </c>
      <c r="B6776" s="66" t="s">
        <v>145</v>
      </c>
      <c r="C6776" s="66" t="s">
        <v>137</v>
      </c>
      <c r="D6776" s="67">
        <v>65886.67</v>
      </c>
      <c r="E6776" s="66">
        <v>0.48491085561195202</v>
      </c>
      <c r="F6776" s="67">
        <v>31949.1615231223</v>
      </c>
      <c r="G6776" s="66" t="s">
        <v>82</v>
      </c>
      <c r="H6776" s="68">
        <v>7.9417791323978801E-4</v>
      </c>
      <c r="I6776" s="87">
        <v>25.373318428194199</v>
      </c>
      <c r="J6776" s="69" t="str">
        <f>_xlfn.XLOOKUP(SimpleBB[[#This Row],[customer_code]],'Input  - indicative charges'!$B$13:$B$69,'Input  - indicative charges'!$E$13:$E$69)</f>
        <v>Major Industrial</v>
      </c>
      <c r="K6776" s="70">
        <f t="shared" si="107"/>
        <v>23.456454038572812</v>
      </c>
    </row>
    <row r="6777" spans="1:11" x14ac:dyDescent="0.25">
      <c r="A6777" s="65">
        <v>44562</v>
      </c>
      <c r="B6777" s="66" t="s">
        <v>145</v>
      </c>
      <c r="C6777" s="66" t="s">
        <v>137</v>
      </c>
      <c r="D6777" s="67">
        <v>65886.67</v>
      </c>
      <c r="E6777" s="66">
        <v>0.48491085561195202</v>
      </c>
      <c r="F6777" s="67">
        <v>31949.1615231223</v>
      </c>
      <c r="G6777" s="66" t="s">
        <v>84</v>
      </c>
      <c r="H6777" s="68">
        <v>3.1791996687122699E-15</v>
      </c>
      <c r="I6777" s="87">
        <v>1.01572763729945E-10</v>
      </c>
      <c r="J6777" s="69" t="str">
        <f>_xlfn.XLOOKUP(SimpleBB[[#This Row],[customer_code]],'Input  - indicative charges'!$B$13:$B$69,'Input  - indicative charges'!$E$13:$E$69)</f>
        <v>Major Industrial</v>
      </c>
      <c r="K6777" s="70">
        <f t="shared" si="107"/>
        <v>9.3899300982044788E-11</v>
      </c>
    </row>
    <row r="6778" spans="1:11" x14ac:dyDescent="0.25">
      <c r="A6778" s="65">
        <v>44562</v>
      </c>
      <c r="B6778" s="66" t="s">
        <v>145</v>
      </c>
      <c r="C6778" s="66" t="s">
        <v>137</v>
      </c>
      <c r="D6778" s="67">
        <v>65886.67</v>
      </c>
      <c r="E6778" s="66">
        <v>0.48491085561195202</v>
      </c>
      <c r="F6778" s="67">
        <v>31949.1615231223</v>
      </c>
      <c r="G6778" s="66" t="s">
        <v>86</v>
      </c>
      <c r="H6778" s="68">
        <v>8.2903409572813994E-5</v>
      </c>
      <c r="I6778" s="87">
        <v>2.6486944232593999</v>
      </c>
      <c r="J6778" s="69" t="str">
        <f>_xlfn.XLOOKUP(SimpleBB[[#This Row],[customer_code]],'Input  - indicative charges'!$B$13:$B$69,'Input  - indicative charges'!$E$13:$E$69)</f>
        <v>North Island generation</v>
      </c>
      <c r="K6778" s="70">
        <f t="shared" si="107"/>
        <v>2.4485949355513572</v>
      </c>
    </row>
    <row r="6779" spans="1:11" x14ac:dyDescent="0.25">
      <c r="A6779" s="65">
        <v>44562</v>
      </c>
      <c r="B6779" s="66" t="s">
        <v>145</v>
      </c>
      <c r="C6779" s="66" t="s">
        <v>137</v>
      </c>
      <c r="D6779" s="67">
        <v>65886.67</v>
      </c>
      <c r="E6779" s="66">
        <v>0.48491085561195202</v>
      </c>
      <c r="F6779" s="67">
        <v>31949.1615231223</v>
      </c>
      <c r="G6779" s="66" t="s">
        <v>88</v>
      </c>
      <c r="H6779" s="68">
        <v>7.7871796058396796E-3</v>
      </c>
      <c r="I6779" s="87">
        <v>248.79385903653599</v>
      </c>
      <c r="J6779" s="69" t="str">
        <f>_xlfn.XLOOKUP(SimpleBB[[#This Row],[customer_code]],'Input  - indicative charges'!$B$13:$B$69,'Input  - indicative charges'!$E$13:$E$69)</f>
        <v>North Island generation</v>
      </c>
      <c r="K6779" s="70">
        <f t="shared" si="107"/>
        <v>229.998363678164</v>
      </c>
    </row>
    <row r="6780" spans="1:11" x14ac:dyDescent="0.25">
      <c r="A6780" s="65">
        <v>44562</v>
      </c>
      <c r="B6780" s="66" t="s">
        <v>145</v>
      </c>
      <c r="C6780" s="66" t="s">
        <v>137</v>
      </c>
      <c r="D6780" s="67">
        <v>65886.67</v>
      </c>
      <c r="E6780" s="66">
        <v>0.48491085561195202</v>
      </c>
      <c r="F6780" s="67">
        <v>31949.1615231223</v>
      </c>
      <c r="G6780" s="66" t="s">
        <v>90</v>
      </c>
      <c r="H6780" s="68">
        <v>1.75738684309183E-10</v>
      </c>
      <c r="I6780" s="87">
        <v>5.6147036108551001E-6</v>
      </c>
      <c r="J6780" s="69" t="str">
        <f>_xlfn.XLOOKUP(SimpleBB[[#This Row],[customer_code]],'Input  - indicative charges'!$B$13:$B$69,'Input  - indicative charges'!$E$13:$E$69)</f>
        <v>Upper South Island distributor</v>
      </c>
      <c r="K6780" s="70">
        <f t="shared" si="107"/>
        <v>5.1905326282386675E-6</v>
      </c>
    </row>
    <row r="6781" spans="1:11" x14ac:dyDescent="0.25">
      <c r="A6781" s="65">
        <v>44562</v>
      </c>
      <c r="B6781" s="66" t="s">
        <v>145</v>
      </c>
      <c r="C6781" s="66" t="s">
        <v>137</v>
      </c>
      <c r="D6781" s="67">
        <v>65886.67</v>
      </c>
      <c r="E6781" s="66">
        <v>0.48491085561195202</v>
      </c>
      <c r="F6781" s="67">
        <v>31949.1615231223</v>
      </c>
      <c r="G6781" s="66" t="s">
        <v>92</v>
      </c>
      <c r="H6781" s="68">
        <v>5.4353740205246997E-5</v>
      </c>
      <c r="I6781" s="87">
        <v>1.7365564252032599</v>
      </c>
      <c r="J6781" s="69" t="str">
        <f>_xlfn.XLOOKUP(SimpleBB[[#This Row],[customer_code]],'Input  - indicative charges'!$B$13:$B$69,'Input  - indicative charges'!$E$13:$E$69)</f>
        <v>North Island generation</v>
      </c>
      <c r="K6781" s="70">
        <f t="shared" si="107"/>
        <v>1.6053657344207122</v>
      </c>
    </row>
    <row r="6782" spans="1:11" x14ac:dyDescent="0.25">
      <c r="A6782" s="65">
        <v>44562</v>
      </c>
      <c r="B6782" s="66" t="s">
        <v>145</v>
      </c>
      <c r="C6782" s="66" t="s">
        <v>137</v>
      </c>
      <c r="D6782" s="67">
        <v>65886.67</v>
      </c>
      <c r="E6782" s="66">
        <v>0.48491085561195202</v>
      </c>
      <c r="F6782" s="67">
        <v>31949.1615231223</v>
      </c>
      <c r="G6782" s="66" t="s">
        <v>94</v>
      </c>
      <c r="H6782" s="68">
        <v>2.8787887761756199E-4</v>
      </c>
      <c r="I6782" s="87">
        <v>9.1974887600986595</v>
      </c>
      <c r="J6782" s="69" t="str">
        <f>_xlfn.XLOOKUP(SimpleBB[[#This Row],[customer_code]],'Input  - indicative charges'!$B$13:$B$69,'Input  - indicative charges'!$E$13:$E$69)</f>
        <v>North Island generation</v>
      </c>
      <c r="K6782" s="70">
        <f t="shared" si="107"/>
        <v>8.5026510419629933</v>
      </c>
    </row>
    <row r="6783" spans="1:11" x14ac:dyDescent="0.25">
      <c r="A6783" s="65">
        <v>44562</v>
      </c>
      <c r="B6783" s="66" t="s">
        <v>145</v>
      </c>
      <c r="C6783" s="66" t="s">
        <v>137</v>
      </c>
      <c r="D6783" s="67">
        <v>65886.67</v>
      </c>
      <c r="E6783" s="66">
        <v>0.48491085561195202</v>
      </c>
      <c r="F6783" s="67">
        <v>31949.1615231223</v>
      </c>
      <c r="G6783" s="66" t="s">
        <v>96</v>
      </c>
      <c r="H6783" s="68">
        <v>0.13750554027023601</v>
      </c>
      <c r="I6783" s="87">
        <v>4393.1867164179903</v>
      </c>
      <c r="J6783" s="69" t="str">
        <f>_xlfn.XLOOKUP(SimpleBB[[#This Row],[customer_code]],'Input  - indicative charges'!$B$13:$B$69,'Input  - indicative charges'!$E$13:$E$69)</f>
        <v>Upper North Island distributor</v>
      </c>
      <c r="K6783" s="70">
        <f t="shared" si="107"/>
        <v>4061.2970111951217</v>
      </c>
    </row>
    <row r="6784" spans="1:11" x14ac:dyDescent="0.25">
      <c r="A6784" s="65">
        <v>44562</v>
      </c>
      <c r="B6784" s="66" t="s">
        <v>145</v>
      </c>
      <c r="C6784" s="66" t="s">
        <v>137</v>
      </c>
      <c r="D6784" s="67">
        <v>65886.67</v>
      </c>
      <c r="E6784" s="66">
        <v>0.48491085561195202</v>
      </c>
      <c r="F6784" s="67">
        <v>31949.1615231223</v>
      </c>
      <c r="G6784" s="66" t="s">
        <v>98</v>
      </c>
      <c r="H6784" s="68">
        <v>5.8681256116152496E-6</v>
      </c>
      <c r="I6784" s="87">
        <v>0.18748169300346601</v>
      </c>
      <c r="J6784" s="69" t="str">
        <f>_xlfn.XLOOKUP(SimpleBB[[#This Row],[customer_code]],'Input  - indicative charges'!$B$13:$B$69,'Input  - indicative charges'!$E$13:$E$69)</f>
        <v>Major Industrial</v>
      </c>
      <c r="K6784" s="70">
        <f t="shared" si="107"/>
        <v>0.17331811475329348</v>
      </c>
    </row>
    <row r="6785" spans="1:11" x14ac:dyDescent="0.25">
      <c r="A6785" s="65">
        <v>44562</v>
      </c>
      <c r="B6785" s="66" t="s">
        <v>145</v>
      </c>
      <c r="C6785" s="66" t="s">
        <v>137</v>
      </c>
      <c r="D6785" s="67">
        <v>65886.67</v>
      </c>
      <c r="E6785" s="66">
        <v>0.48491085561195202</v>
      </c>
      <c r="F6785" s="67">
        <v>31949.1615231223</v>
      </c>
      <c r="G6785" s="66" t="s">
        <v>100</v>
      </c>
      <c r="H6785" s="68">
        <v>2.9671392817486698E-4</v>
      </c>
      <c r="I6785" s="87">
        <v>9.4797612174189503</v>
      </c>
      <c r="J6785" s="69" t="str">
        <f>_xlfn.XLOOKUP(SimpleBB[[#This Row],[customer_code]],'Input  - indicative charges'!$B$13:$B$69,'Input  - indicative charges'!$E$13:$E$69)</f>
        <v>North Island generation</v>
      </c>
      <c r="K6785" s="70">
        <f t="shared" si="107"/>
        <v>8.7635988143336423</v>
      </c>
    </row>
    <row r="6786" spans="1:11" x14ac:dyDescent="0.25">
      <c r="A6786" s="65">
        <v>44562</v>
      </c>
      <c r="B6786" s="66" t="s">
        <v>145</v>
      </c>
      <c r="C6786" s="66" t="s">
        <v>137</v>
      </c>
      <c r="D6786" s="67">
        <v>65886.67</v>
      </c>
      <c r="E6786" s="66">
        <v>0.48491085561195202</v>
      </c>
      <c r="F6786" s="67">
        <v>31949.1615231223</v>
      </c>
      <c r="G6786" s="66" t="s">
        <v>102</v>
      </c>
      <c r="H6786" s="68">
        <v>1.87780037615721E-3</v>
      </c>
      <c r="I6786" s="87">
        <v>59.994147526026602</v>
      </c>
      <c r="J6786" s="69" t="str">
        <f>_xlfn.XLOOKUP(SimpleBB[[#This Row],[customer_code]],'Input  - indicative charges'!$B$13:$B$69,'Input  - indicative charges'!$E$13:$E$69)</f>
        <v>Lower North Island distributor</v>
      </c>
      <c r="K6786" s="70">
        <f t="shared" si="107"/>
        <v>55.461802050452285</v>
      </c>
    </row>
    <row r="6787" spans="1:11" x14ac:dyDescent="0.25">
      <c r="A6787" s="65">
        <v>44562</v>
      </c>
      <c r="B6787" s="66" t="s">
        <v>145</v>
      </c>
      <c r="C6787" s="66" t="s">
        <v>137</v>
      </c>
      <c r="D6787" s="67">
        <v>65886.67</v>
      </c>
      <c r="E6787" s="66">
        <v>0.48491085561195202</v>
      </c>
      <c r="F6787" s="67">
        <v>31949.1615231223</v>
      </c>
      <c r="G6787" s="66" t="s">
        <v>104</v>
      </c>
      <c r="H6787" s="68">
        <v>3.9320540685921198E-3</v>
      </c>
      <c r="I6787" s="87">
        <v>125.62583055509999</v>
      </c>
      <c r="J6787" s="69" t="str">
        <f>_xlfn.XLOOKUP(SimpleBB[[#This Row],[customer_code]],'Input  - indicative charges'!$B$13:$B$69,'Input  - indicative charges'!$E$13:$E$69)</f>
        <v>Lower North Island distributor</v>
      </c>
      <c r="K6787" s="70">
        <f t="shared" si="107"/>
        <v>116.13524375270121</v>
      </c>
    </row>
    <row r="6788" spans="1:11" x14ac:dyDescent="0.25">
      <c r="A6788" s="65">
        <v>44562</v>
      </c>
      <c r="B6788" s="66" t="s">
        <v>145</v>
      </c>
      <c r="C6788" s="66" t="s">
        <v>137</v>
      </c>
      <c r="D6788" s="67">
        <v>65886.67</v>
      </c>
      <c r="E6788" s="66">
        <v>0.48491085561195202</v>
      </c>
      <c r="F6788" s="67">
        <v>31949.1615231223</v>
      </c>
      <c r="G6788" s="66" t="s">
        <v>106</v>
      </c>
      <c r="H6788" s="68">
        <v>2.2547685311451798E-3</v>
      </c>
      <c r="I6788" s="87">
        <v>72.037963998810895</v>
      </c>
      <c r="J6788" s="69" t="str">
        <f>_xlfn.XLOOKUP(SimpleBB[[#This Row],[customer_code]],'Input  - indicative charges'!$B$13:$B$69,'Input  - indicative charges'!$E$13:$E$69)</f>
        <v>Upper North Island distributor</v>
      </c>
      <c r="K6788" s="70">
        <f t="shared" si="107"/>
        <v>66.595750821968039</v>
      </c>
    </row>
    <row r="6789" spans="1:11" x14ac:dyDescent="0.25">
      <c r="A6789" s="65">
        <v>44562</v>
      </c>
      <c r="B6789" s="66" t="s">
        <v>145</v>
      </c>
      <c r="C6789" s="66" t="s">
        <v>137</v>
      </c>
      <c r="D6789" s="67">
        <v>65886.67</v>
      </c>
      <c r="E6789" s="66">
        <v>0.48491085561195202</v>
      </c>
      <c r="F6789" s="67">
        <v>31949.1615231223</v>
      </c>
      <c r="G6789" s="66" t="s">
        <v>108</v>
      </c>
      <c r="H6789" s="68">
        <v>8.6942822445537193E-6</v>
      </c>
      <c r="I6789" s="87">
        <v>0.27777502775886098</v>
      </c>
      <c r="J6789" s="69" t="str">
        <f>_xlfn.XLOOKUP(SimpleBB[[#This Row],[customer_code]],'Input  - indicative charges'!$B$13:$B$69,'Input  - indicative charges'!$E$13:$E$69)</f>
        <v>Lower North Island distributor</v>
      </c>
      <c r="K6789" s="70">
        <f t="shared" si="107"/>
        <v>0.25679010769237887</v>
      </c>
    </row>
    <row r="6790" spans="1:11" x14ac:dyDescent="0.25">
      <c r="A6790" s="65">
        <v>44562</v>
      </c>
      <c r="B6790" s="66" t="s">
        <v>145</v>
      </c>
      <c r="C6790" s="66" t="s">
        <v>137</v>
      </c>
      <c r="D6790" s="67">
        <v>65886.67</v>
      </c>
      <c r="E6790" s="66">
        <v>0.48491085561195202</v>
      </c>
      <c r="F6790" s="67">
        <v>31949.1615231223</v>
      </c>
      <c r="G6790" s="66" t="s">
        <v>110</v>
      </c>
      <c r="H6790" s="68">
        <v>8.9443188776619297E-11</v>
      </c>
      <c r="I6790" s="87">
        <v>2.85763488536733E-6</v>
      </c>
      <c r="J6790" s="69" t="str">
        <f>_xlfn.XLOOKUP(SimpleBB[[#This Row],[customer_code]],'Input  - indicative charges'!$B$13:$B$69,'Input  - indicative charges'!$E$13:$E$69)</f>
        <v>Lower South Island distributor</v>
      </c>
      <c r="K6790" s="70">
        <f t="shared" si="107"/>
        <v>2.641750685364001E-6</v>
      </c>
    </row>
    <row r="6791" spans="1:11" x14ac:dyDescent="0.25">
      <c r="A6791" s="65">
        <v>44562</v>
      </c>
      <c r="B6791" s="66" t="s">
        <v>145</v>
      </c>
      <c r="C6791" s="66" t="s">
        <v>137</v>
      </c>
      <c r="D6791" s="67">
        <v>65886.67</v>
      </c>
      <c r="E6791" s="66">
        <v>0.48491085561195202</v>
      </c>
      <c r="F6791" s="67">
        <v>31949.1615231223</v>
      </c>
      <c r="G6791" s="66" t="s">
        <v>112</v>
      </c>
      <c r="H6791" s="68">
        <v>6.4328875004762602E-3</v>
      </c>
      <c r="I6791" s="87">
        <v>205.52536181279001</v>
      </c>
      <c r="J6791" s="69" t="str">
        <f>_xlfn.XLOOKUP(SimpleBB[[#This Row],[customer_code]],'Input  - indicative charges'!$B$13:$B$69,'Input  - indicative charges'!$E$13:$E$69)</f>
        <v>North Island generation</v>
      </c>
      <c r="K6791" s="70">
        <f t="shared" si="107"/>
        <v>189.99864825587406</v>
      </c>
    </row>
    <row r="6792" spans="1:11" x14ac:dyDescent="0.25">
      <c r="A6792" s="65">
        <v>44562</v>
      </c>
      <c r="B6792" s="66" t="s">
        <v>145</v>
      </c>
      <c r="C6792" s="66" t="s">
        <v>137</v>
      </c>
      <c r="D6792" s="67">
        <v>65886.67</v>
      </c>
      <c r="E6792" s="66">
        <v>0.48491085561195202</v>
      </c>
      <c r="F6792" s="67">
        <v>31949.1615231223</v>
      </c>
      <c r="G6792" s="66" t="s">
        <v>114</v>
      </c>
      <c r="H6792" s="68">
        <v>1.54909907541037E-3</v>
      </c>
      <c r="I6792" s="87">
        <v>49.492416575605397</v>
      </c>
      <c r="J6792" s="69" t="str">
        <f>_xlfn.XLOOKUP(SimpleBB[[#This Row],[customer_code]],'Input  - indicative charges'!$B$13:$B$69,'Input  - indicative charges'!$E$13:$E$69)</f>
        <v>Lower North Island distributor</v>
      </c>
      <c r="K6792" s="70">
        <f t="shared" si="107"/>
        <v>45.753439698829681</v>
      </c>
    </row>
    <row r="6793" spans="1:11" x14ac:dyDescent="0.25">
      <c r="A6793" s="65">
        <v>44562</v>
      </c>
      <c r="B6793" s="66" t="s">
        <v>145</v>
      </c>
      <c r="C6793" s="66" t="s">
        <v>137</v>
      </c>
      <c r="D6793" s="67">
        <v>65886.67</v>
      </c>
      <c r="E6793" s="66">
        <v>0.48491085561195202</v>
      </c>
      <c r="F6793" s="67">
        <v>31949.1615231223</v>
      </c>
      <c r="G6793" s="66" t="s">
        <v>116</v>
      </c>
      <c r="H6793" s="68">
        <v>1.8607055080484801E-10</v>
      </c>
      <c r="I6793" s="87">
        <v>5.9447980823604496E-6</v>
      </c>
      <c r="J6793" s="69" t="str">
        <f>_xlfn.XLOOKUP(SimpleBB[[#This Row],[customer_code]],'Input  - indicative charges'!$B$13:$B$69,'Input  - indicative charges'!$E$13:$E$69)</f>
        <v>Major Industrial</v>
      </c>
      <c r="K6793" s="70">
        <f t="shared" si="107"/>
        <v>5.495689630905239E-6</v>
      </c>
    </row>
    <row r="6794" spans="1:11" x14ac:dyDescent="0.25">
      <c r="A6794" s="65">
        <v>44562</v>
      </c>
      <c r="B6794" s="66" t="s">
        <v>145</v>
      </c>
      <c r="C6794" s="66" t="s">
        <v>137</v>
      </c>
      <c r="D6794" s="67">
        <v>65886.67</v>
      </c>
      <c r="E6794" s="66">
        <v>0.48491085561195202</v>
      </c>
      <c r="F6794" s="67">
        <v>31949.1615231223</v>
      </c>
      <c r="G6794" s="66" t="s">
        <v>118</v>
      </c>
      <c r="H6794" s="68">
        <v>3.4203982701584197E-11</v>
      </c>
      <c r="I6794" s="87">
        <v>1.0927885680669899E-6</v>
      </c>
      <c r="J6794" s="69" t="str">
        <f>_xlfn.XLOOKUP(SimpleBB[[#This Row],[customer_code]],'Input  - indicative charges'!$B$13:$B$69,'Input  - indicative charges'!$E$13:$E$69)</f>
        <v>Upper South Island distributor</v>
      </c>
      <c r="K6794" s="70">
        <f t="shared" si="107"/>
        <v>1.0102322600522939E-6</v>
      </c>
    </row>
    <row r="6795" spans="1:11" x14ac:dyDescent="0.25">
      <c r="A6795" s="65">
        <v>44562</v>
      </c>
      <c r="B6795" s="66" t="s">
        <v>145</v>
      </c>
      <c r="C6795" s="66" t="s">
        <v>137</v>
      </c>
      <c r="D6795" s="67">
        <v>65886.67</v>
      </c>
      <c r="E6795" s="66">
        <v>0.48491085561195202</v>
      </c>
      <c r="F6795" s="67">
        <v>31949.1615231223</v>
      </c>
      <c r="G6795" s="66" t="s">
        <v>120</v>
      </c>
      <c r="H6795" s="68">
        <v>6.4994182854853102E-6</v>
      </c>
      <c r="I6795" s="87">
        <v>0.20765096460930499</v>
      </c>
      <c r="J6795" s="69" t="str">
        <f>_xlfn.XLOOKUP(SimpleBB[[#This Row],[customer_code]],'Input  - indicative charges'!$B$13:$B$69,'Input  - indicative charges'!$E$13:$E$69)</f>
        <v>Lower North Island distributor</v>
      </c>
      <c r="K6795" s="70">
        <f t="shared" si="107"/>
        <v>0.19196366928541794</v>
      </c>
    </row>
    <row r="6796" spans="1:11" x14ac:dyDescent="0.25">
      <c r="A6796" s="65">
        <v>44562</v>
      </c>
      <c r="B6796" s="66" t="s">
        <v>145</v>
      </c>
      <c r="C6796" s="66" t="s">
        <v>137</v>
      </c>
      <c r="D6796" s="67">
        <v>65886.67</v>
      </c>
      <c r="E6796" s="66">
        <v>0.48491085561195202</v>
      </c>
      <c r="F6796" s="67">
        <v>31949.1615231223</v>
      </c>
      <c r="G6796" s="66" t="s">
        <v>241</v>
      </c>
      <c r="H6796" s="68">
        <v>7.2167880926790205E-4</v>
      </c>
      <c r="I6796" s="87">
        <v>23.057032845114801</v>
      </c>
      <c r="J6796" s="69" t="str">
        <f>_xlfn.XLOOKUP(SimpleBB[[#This Row],[customer_code]],'Input  - indicative charges'!$B$13:$B$69,'Input  - indicative charges'!$E$13:$E$69)</f>
        <v>North Island generation</v>
      </c>
      <c r="K6796" s="70">
        <f t="shared" si="107"/>
        <v>21.315155632001815</v>
      </c>
    </row>
    <row r="6797" spans="1:11" x14ac:dyDescent="0.25">
      <c r="A6797" s="65">
        <v>44593</v>
      </c>
      <c r="B6797" s="66" t="s">
        <v>145</v>
      </c>
      <c r="C6797" s="66" t="s">
        <v>137</v>
      </c>
      <c r="D6797" s="67">
        <v>57821.68</v>
      </c>
      <c r="E6797" s="66">
        <v>0.61632333436765196</v>
      </c>
      <c r="F6797" s="67">
        <v>35636.850616339398</v>
      </c>
      <c r="G6797" s="66" t="s">
        <v>8</v>
      </c>
      <c r="H6797" s="68">
        <v>2.5815578388085798E-10</v>
      </c>
      <c r="I6797" s="87">
        <v>9.1998591059061601E-6</v>
      </c>
      <c r="J6797" s="69" t="str">
        <f>_xlfn.XLOOKUP(SimpleBB[[#This Row],[customer_code]],'Input  - indicative charges'!$B$13:$B$69,'Input  - indicative charges'!$E$13:$E$69)</f>
        <v>Lower South Island distributor</v>
      </c>
      <c r="K6797" s="70">
        <f t="shared" si="107"/>
        <v>8.504842316535396E-6</v>
      </c>
    </row>
    <row r="6798" spans="1:11" x14ac:dyDescent="0.25">
      <c r="A6798" s="65">
        <v>44593</v>
      </c>
      <c r="B6798" s="66" t="s">
        <v>145</v>
      </c>
      <c r="C6798" s="66" t="s">
        <v>137</v>
      </c>
      <c r="D6798" s="67">
        <v>57821.68</v>
      </c>
      <c r="E6798" s="66">
        <v>0.61632333436765196</v>
      </c>
      <c r="F6798" s="67">
        <v>35636.850616339398</v>
      </c>
      <c r="G6798" s="66" t="s">
        <v>10</v>
      </c>
      <c r="H6798" s="68">
        <v>1.24666830197509E-11</v>
      </c>
      <c r="I6798" s="87">
        <v>4.44273320456118E-7</v>
      </c>
      <c r="J6798" s="69" t="str">
        <f>_xlfn.XLOOKUP(SimpleBB[[#This Row],[customer_code]],'Input  - indicative charges'!$B$13:$B$69,'Input  - indicative charges'!$E$13:$E$69)</f>
        <v>Upper South Island distributor</v>
      </c>
      <c r="K6798" s="70">
        <f t="shared" ref="K6798:K6861" si="108">I6798*$L$9</f>
        <v>4.1071004375460095E-7</v>
      </c>
    </row>
    <row r="6799" spans="1:11" x14ac:dyDescent="0.25">
      <c r="A6799" s="65">
        <v>44593</v>
      </c>
      <c r="B6799" s="66" t="s">
        <v>145</v>
      </c>
      <c r="C6799" s="66" t="s">
        <v>137</v>
      </c>
      <c r="D6799" s="67">
        <v>57821.68</v>
      </c>
      <c r="E6799" s="66">
        <v>0.61632333436765196</v>
      </c>
      <c r="F6799" s="67">
        <v>35636.850616339398</v>
      </c>
      <c r="G6799" s="66" t="s">
        <v>12</v>
      </c>
      <c r="H6799" s="68">
        <v>3.2139912695967202E-8</v>
      </c>
      <c r="I6799" s="87">
        <v>1.14536526756837E-3</v>
      </c>
      <c r="J6799" s="69" t="str">
        <f>_xlfn.XLOOKUP(SimpleBB[[#This Row],[customer_code]],'Input  - indicative charges'!$B$13:$B$69,'Input  - indicative charges'!$E$13:$E$69)</f>
        <v>Lower North Island distributor</v>
      </c>
      <c r="K6799" s="70">
        <f t="shared" si="108"/>
        <v>1.0588369760197412E-3</v>
      </c>
    </row>
    <row r="6800" spans="1:11" x14ac:dyDescent="0.25">
      <c r="A6800" s="65">
        <v>44593</v>
      </c>
      <c r="B6800" s="66" t="s">
        <v>145</v>
      </c>
      <c r="C6800" s="66" t="s">
        <v>137</v>
      </c>
      <c r="D6800" s="67">
        <v>57821.68</v>
      </c>
      <c r="E6800" s="66">
        <v>0.61632333436765196</v>
      </c>
      <c r="F6800" s="67">
        <v>35636.850616339398</v>
      </c>
      <c r="G6800" s="66" t="s">
        <v>14</v>
      </c>
      <c r="H6800" s="68">
        <v>8.9137193743163305E-6</v>
      </c>
      <c r="I6800" s="87">
        <v>0.317656885778481</v>
      </c>
      <c r="J6800" s="69" t="str">
        <f>_xlfn.XLOOKUP(SimpleBB[[#This Row],[customer_code]],'Input  - indicative charges'!$B$13:$B$69,'Input  - indicative charges'!$E$13:$E$69)</f>
        <v>Upper North Island distributor</v>
      </c>
      <c r="K6800" s="70">
        <f t="shared" si="108"/>
        <v>0.29365903251423481</v>
      </c>
    </row>
    <row r="6801" spans="1:11" x14ac:dyDescent="0.25">
      <c r="A6801" s="65">
        <v>44593</v>
      </c>
      <c r="B6801" s="66" t="s">
        <v>145</v>
      </c>
      <c r="C6801" s="66" t="s">
        <v>137</v>
      </c>
      <c r="D6801" s="67">
        <v>57821.68</v>
      </c>
      <c r="E6801" s="66">
        <v>0.61632333436765196</v>
      </c>
      <c r="F6801" s="67">
        <v>35636.850616339398</v>
      </c>
      <c r="G6801" s="66" t="s">
        <v>16</v>
      </c>
      <c r="H6801" s="68">
        <v>8.5845820852318802E-2</v>
      </c>
      <c r="I6801" s="87">
        <v>3059.2746937511201</v>
      </c>
      <c r="J6801" s="69" t="str">
        <f>_xlfn.XLOOKUP(SimpleBB[[#This Row],[customer_code]],'Input  - indicative charges'!$B$13:$B$69,'Input  - indicative charges'!$E$13:$E$69)</f>
        <v>South Island generation</v>
      </c>
      <c r="K6801" s="70">
        <f t="shared" si="108"/>
        <v>2828.1573199981772</v>
      </c>
    </row>
    <row r="6802" spans="1:11" x14ac:dyDescent="0.25">
      <c r="A6802" s="65">
        <v>44593</v>
      </c>
      <c r="B6802" s="66" t="s">
        <v>145</v>
      </c>
      <c r="C6802" s="66" t="s">
        <v>137</v>
      </c>
      <c r="D6802" s="67">
        <v>57821.68</v>
      </c>
      <c r="E6802" s="66">
        <v>0.61632333436765196</v>
      </c>
      <c r="F6802" s="67">
        <v>35636.850616339398</v>
      </c>
      <c r="G6802" s="66" t="s">
        <v>19</v>
      </c>
      <c r="H6802" s="68">
        <v>8.4164231334582501E-5</v>
      </c>
      <c r="I6802" s="87">
        <v>2.99934813930955</v>
      </c>
      <c r="J6802" s="69" t="str">
        <f>_xlfn.XLOOKUP(SimpleBB[[#This Row],[customer_code]],'Input  - indicative charges'!$B$13:$B$69,'Input  - indicative charges'!$E$13:$E$69)</f>
        <v>Lower South Island distributor</v>
      </c>
      <c r="K6802" s="70">
        <f t="shared" si="108"/>
        <v>2.7727580046139195</v>
      </c>
    </row>
    <row r="6803" spans="1:11" x14ac:dyDescent="0.25">
      <c r="A6803" s="65">
        <v>44593</v>
      </c>
      <c r="B6803" s="66" t="s">
        <v>145</v>
      </c>
      <c r="C6803" s="66" t="s">
        <v>137</v>
      </c>
      <c r="D6803" s="67">
        <v>57821.68</v>
      </c>
      <c r="E6803" s="66">
        <v>0.61632333436765196</v>
      </c>
      <c r="F6803" s="67">
        <v>35636.850616339398</v>
      </c>
      <c r="G6803" s="66" t="s">
        <v>21</v>
      </c>
      <c r="H6803" s="68">
        <v>1.36091707066223E-10</v>
      </c>
      <c r="I6803" s="87">
        <v>4.8498798348416401E-6</v>
      </c>
      <c r="J6803" s="69" t="str">
        <f>_xlfn.XLOOKUP(SimpleBB[[#This Row],[customer_code]],'Input  - indicative charges'!$B$13:$B$69,'Input  - indicative charges'!$E$13:$E$69)</f>
        <v>Upper South Island distributor</v>
      </c>
      <c r="K6803" s="70">
        <f t="shared" si="108"/>
        <v>4.4834885811449743E-6</v>
      </c>
    </row>
    <row r="6804" spans="1:11" x14ac:dyDescent="0.25">
      <c r="A6804" s="65">
        <v>44593</v>
      </c>
      <c r="B6804" s="66" t="s">
        <v>145</v>
      </c>
      <c r="C6804" s="66" t="s">
        <v>137</v>
      </c>
      <c r="D6804" s="67">
        <v>57821.68</v>
      </c>
      <c r="E6804" s="66">
        <v>0.61632333436765196</v>
      </c>
      <c r="F6804" s="67">
        <v>35636.850616339398</v>
      </c>
      <c r="G6804" s="66" t="s">
        <v>23</v>
      </c>
      <c r="H6804" s="68">
        <v>2.2950282776792599E-10</v>
      </c>
      <c r="I6804" s="87">
        <v>8.1787579891930798E-6</v>
      </c>
      <c r="J6804" s="69" t="str">
        <f>_xlfn.XLOOKUP(SimpleBB[[#This Row],[customer_code]],'Input  - indicative charges'!$B$13:$B$69,'Input  - indicative charges'!$E$13:$E$69)</f>
        <v>Lower North Island distributor</v>
      </c>
      <c r="K6804" s="70">
        <f t="shared" si="108"/>
        <v>7.5608817746497302E-6</v>
      </c>
    </row>
    <row r="6805" spans="1:11" x14ac:dyDescent="0.25">
      <c r="A6805" s="65">
        <v>44593</v>
      </c>
      <c r="B6805" s="66" t="s">
        <v>145</v>
      </c>
      <c r="C6805" s="66" t="s">
        <v>137</v>
      </c>
      <c r="D6805" s="67">
        <v>57821.68</v>
      </c>
      <c r="E6805" s="66">
        <v>0.61632333436765196</v>
      </c>
      <c r="F6805" s="67">
        <v>35636.850616339398</v>
      </c>
      <c r="G6805" s="66" t="s">
        <v>25</v>
      </c>
      <c r="H6805" s="68">
        <v>0.107808411589794</v>
      </c>
      <c r="I6805" s="87">
        <v>3841.9522590103302</v>
      </c>
      <c r="J6805" s="69" t="str">
        <f>_xlfn.XLOOKUP(SimpleBB[[#This Row],[customer_code]],'Input  - indicative charges'!$B$13:$B$69,'Input  - indicative charges'!$E$13:$E$69)</f>
        <v>North Island generation</v>
      </c>
      <c r="K6805" s="70">
        <f t="shared" si="108"/>
        <v>3551.7063657597614</v>
      </c>
    </row>
    <row r="6806" spans="1:11" x14ac:dyDescent="0.25">
      <c r="A6806" s="65">
        <v>44593</v>
      </c>
      <c r="B6806" s="66" t="s">
        <v>145</v>
      </c>
      <c r="C6806" s="66" t="s">
        <v>137</v>
      </c>
      <c r="D6806" s="67">
        <v>57821.68</v>
      </c>
      <c r="E6806" s="66">
        <v>0.61632333436765196</v>
      </c>
      <c r="F6806" s="67">
        <v>35636.850616339398</v>
      </c>
      <c r="G6806" s="66" t="s">
        <v>27</v>
      </c>
      <c r="H6806" s="68">
        <v>1.11210102778939E-5</v>
      </c>
      <c r="I6806" s="87">
        <v>0.39631778197608297</v>
      </c>
      <c r="J6806" s="69" t="str">
        <f>_xlfn.XLOOKUP(SimpleBB[[#This Row],[customer_code]],'Input  - indicative charges'!$B$13:$B$69,'Input  - indicative charges'!$E$13:$E$69)</f>
        <v>Lower North Island distributor</v>
      </c>
      <c r="K6806" s="70">
        <f t="shared" si="108"/>
        <v>0.3663773764515324</v>
      </c>
    </row>
    <row r="6807" spans="1:11" x14ac:dyDescent="0.25">
      <c r="A6807" s="65">
        <v>44593</v>
      </c>
      <c r="B6807" s="66" t="s">
        <v>145</v>
      </c>
      <c r="C6807" s="66" t="s">
        <v>137</v>
      </c>
      <c r="D6807" s="67">
        <v>57821.68</v>
      </c>
      <c r="E6807" s="66">
        <v>0.61632333436765196</v>
      </c>
      <c r="F6807" s="67">
        <v>35636.850616339398</v>
      </c>
      <c r="G6807" s="66" t="s">
        <v>29</v>
      </c>
      <c r="H6807" s="68">
        <v>3.9123333068945503E-5</v>
      </c>
      <c r="I6807" s="87">
        <v>1.3942323761913</v>
      </c>
      <c r="J6807" s="69" t="str">
        <f>_xlfn.XLOOKUP(SimpleBB[[#This Row],[customer_code]],'Input  - indicative charges'!$B$13:$B$69,'Input  - indicative charges'!$E$13:$E$69)</f>
        <v>Lower North Island distributor</v>
      </c>
      <c r="K6807" s="70">
        <f t="shared" si="108"/>
        <v>1.2889030555373395</v>
      </c>
    </row>
    <row r="6808" spans="1:11" x14ac:dyDescent="0.25">
      <c r="A6808" s="65">
        <v>44593</v>
      </c>
      <c r="B6808" s="66" t="s">
        <v>145</v>
      </c>
      <c r="C6808" s="66" t="s">
        <v>137</v>
      </c>
      <c r="D6808" s="67">
        <v>57821.68</v>
      </c>
      <c r="E6808" s="66">
        <v>0.61632333436765196</v>
      </c>
      <c r="F6808" s="67">
        <v>35636.850616339398</v>
      </c>
      <c r="G6808" s="66" t="s">
        <v>31</v>
      </c>
      <c r="H6808" s="68">
        <v>6.87652812962276E-5</v>
      </c>
      <c r="I6808" s="87">
        <v>2.4505780571442202</v>
      </c>
      <c r="J6808" s="69" t="str">
        <f>_xlfn.XLOOKUP(SimpleBB[[#This Row],[customer_code]],'Input  - indicative charges'!$B$13:$B$69,'Input  - indicative charges'!$E$13:$E$69)</f>
        <v>Major Industrial</v>
      </c>
      <c r="K6808" s="70">
        <f t="shared" si="108"/>
        <v>2.2654455595948395</v>
      </c>
    </row>
    <row r="6809" spans="1:11" x14ac:dyDescent="0.25">
      <c r="A6809" s="65">
        <v>44593</v>
      </c>
      <c r="B6809" s="66" t="s">
        <v>145</v>
      </c>
      <c r="C6809" s="66" t="s">
        <v>137</v>
      </c>
      <c r="D6809" s="67">
        <v>57821.68</v>
      </c>
      <c r="E6809" s="66">
        <v>0.61632333436765196</v>
      </c>
      <c r="F6809" s="67">
        <v>35636.850616339398</v>
      </c>
      <c r="G6809" s="66" t="s">
        <v>34</v>
      </c>
      <c r="H6809" s="68">
        <v>1.7204565543363798E-8</v>
      </c>
      <c r="I6809" s="87">
        <v>6.1311653218787702E-4</v>
      </c>
      <c r="J6809" s="69" t="str">
        <f>_xlfn.XLOOKUP(SimpleBB[[#This Row],[customer_code]],'Input  - indicative charges'!$B$13:$B$69,'Input  - indicative charges'!$E$13:$E$69)</f>
        <v>Major Industrial</v>
      </c>
      <c r="K6809" s="70">
        <f t="shared" si="108"/>
        <v>5.6679774851891966E-4</v>
      </c>
    </row>
    <row r="6810" spans="1:11" x14ac:dyDescent="0.25">
      <c r="A6810" s="65">
        <v>44593</v>
      </c>
      <c r="B6810" s="66" t="s">
        <v>145</v>
      </c>
      <c r="C6810" s="66" t="s">
        <v>137</v>
      </c>
      <c r="D6810" s="67">
        <v>57821.68</v>
      </c>
      <c r="E6810" s="66">
        <v>0.61632333436765196</v>
      </c>
      <c r="F6810" s="67">
        <v>35636.850616339398</v>
      </c>
      <c r="G6810" s="66" t="s">
        <v>36</v>
      </c>
      <c r="H6810" s="68">
        <v>1.22887674066937E-10</v>
      </c>
      <c r="I6810" s="87">
        <v>4.3793296833128499E-6</v>
      </c>
      <c r="J6810" s="69" t="str">
        <f>_xlfn.XLOOKUP(SimpleBB[[#This Row],[customer_code]],'Input  - indicative charges'!$B$13:$B$69,'Input  - indicative charges'!$E$13:$E$69)</f>
        <v>Upper South Island distributor</v>
      </c>
      <c r="K6810" s="70">
        <f t="shared" si="108"/>
        <v>4.0484868278893177E-6</v>
      </c>
    </row>
    <row r="6811" spans="1:11" x14ac:dyDescent="0.25">
      <c r="A6811" s="65">
        <v>44593</v>
      </c>
      <c r="B6811" s="66" t="s">
        <v>145</v>
      </c>
      <c r="C6811" s="66" t="s">
        <v>137</v>
      </c>
      <c r="D6811" s="67">
        <v>57821.68</v>
      </c>
      <c r="E6811" s="66">
        <v>0.61632333436765196</v>
      </c>
      <c r="F6811" s="67">
        <v>35636.850616339398</v>
      </c>
      <c r="G6811" s="66" t="s">
        <v>38</v>
      </c>
      <c r="H6811" s="68">
        <v>1.0263583467489599E-4</v>
      </c>
      <c r="I6811" s="87">
        <v>3.6576179081925901</v>
      </c>
      <c r="J6811" s="69" t="str">
        <f>_xlfn.XLOOKUP(SimpleBB[[#This Row],[customer_code]],'Input  - indicative charges'!$B$13:$B$69,'Input  - indicative charges'!$E$13:$E$69)</f>
        <v>North Island generation</v>
      </c>
      <c r="K6811" s="70">
        <f t="shared" si="108"/>
        <v>3.3812978226311676</v>
      </c>
    </row>
    <row r="6812" spans="1:11" x14ac:dyDescent="0.25">
      <c r="A6812" s="65">
        <v>44593</v>
      </c>
      <c r="B6812" s="66" t="s">
        <v>145</v>
      </c>
      <c r="C6812" s="66" t="s">
        <v>137</v>
      </c>
      <c r="D6812" s="67">
        <v>57821.68</v>
      </c>
      <c r="E6812" s="66">
        <v>0.61632333436765196</v>
      </c>
      <c r="F6812" s="67">
        <v>35636.850616339398</v>
      </c>
      <c r="G6812" s="66" t="s">
        <v>40</v>
      </c>
      <c r="H6812" s="68">
        <v>7.0256847193386699E-7</v>
      </c>
      <c r="I6812" s="87">
        <v>2.5037327682056999E-2</v>
      </c>
      <c r="J6812" s="69" t="str">
        <f>_xlfn.XLOOKUP(SimpleBB[[#This Row],[customer_code]],'Input  - indicative charges'!$B$13:$B$69,'Input  - indicative charges'!$E$13:$E$69)</f>
        <v>North Island generation</v>
      </c>
      <c r="K6812" s="70">
        <f t="shared" si="108"/>
        <v>2.3145846203950927E-2</v>
      </c>
    </row>
    <row r="6813" spans="1:11" x14ac:dyDescent="0.25">
      <c r="A6813" s="65">
        <v>44593</v>
      </c>
      <c r="B6813" s="66" t="s">
        <v>145</v>
      </c>
      <c r="C6813" s="66" t="s">
        <v>137</v>
      </c>
      <c r="D6813" s="67">
        <v>57821.68</v>
      </c>
      <c r="E6813" s="66">
        <v>0.61632333436765196</v>
      </c>
      <c r="F6813" s="67">
        <v>35636.850616339398</v>
      </c>
      <c r="G6813" s="66" t="s">
        <v>42</v>
      </c>
      <c r="H6813" s="68">
        <v>4.0273130016324599E-2</v>
      </c>
      <c r="I6813" s="87">
        <v>1435.2075182441699</v>
      </c>
      <c r="J6813" s="69" t="str">
        <f>_xlfn.XLOOKUP(SimpleBB[[#This Row],[customer_code]],'Input  - indicative charges'!$B$13:$B$69,'Input  - indicative charges'!$E$13:$E$69)</f>
        <v>South Island generation</v>
      </c>
      <c r="K6813" s="70">
        <f t="shared" si="108"/>
        <v>1326.7826706537899</v>
      </c>
    </row>
    <row r="6814" spans="1:11" x14ac:dyDescent="0.25">
      <c r="A6814" s="65">
        <v>44593</v>
      </c>
      <c r="B6814" s="66" t="s">
        <v>145</v>
      </c>
      <c r="C6814" s="66" t="s">
        <v>137</v>
      </c>
      <c r="D6814" s="67">
        <v>57821.68</v>
      </c>
      <c r="E6814" s="66">
        <v>0.61632333436765196</v>
      </c>
      <c r="F6814" s="67">
        <v>35636.850616339398</v>
      </c>
      <c r="G6814" s="66" t="s">
        <v>44</v>
      </c>
      <c r="H6814" s="68">
        <v>1.3299715568976701E-8</v>
      </c>
      <c r="I6814" s="87">
        <v>4.73959976971428E-4</v>
      </c>
      <c r="J6814" s="69" t="str">
        <f>_xlfn.XLOOKUP(SimpleBB[[#This Row],[customer_code]],'Input  - indicative charges'!$B$13:$B$69,'Input  - indicative charges'!$E$13:$E$69)</f>
        <v>Major Industrial</v>
      </c>
      <c r="K6814" s="70">
        <f t="shared" si="108"/>
        <v>4.3815397845635868E-4</v>
      </c>
    </row>
    <row r="6815" spans="1:11" x14ac:dyDescent="0.25">
      <c r="A6815" s="65">
        <v>44593</v>
      </c>
      <c r="B6815" s="66" t="s">
        <v>145</v>
      </c>
      <c r="C6815" s="66" t="s">
        <v>137</v>
      </c>
      <c r="D6815" s="67">
        <v>57821.68</v>
      </c>
      <c r="E6815" s="66">
        <v>0.61632333436765196</v>
      </c>
      <c r="F6815" s="67">
        <v>35636.850616339398</v>
      </c>
      <c r="G6815" s="66" t="s">
        <v>46</v>
      </c>
      <c r="H6815" s="68">
        <v>1.62211572156507E-10</v>
      </c>
      <c r="I6815" s="87">
        <v>5.7807095651830102E-6</v>
      </c>
      <c r="J6815" s="69" t="str">
        <f>_xlfn.XLOOKUP(SimpleBB[[#This Row],[customer_code]],'Input  - indicative charges'!$B$13:$B$69,'Input  - indicative charges'!$E$13:$E$69)</f>
        <v>Upper South Island distributor</v>
      </c>
      <c r="K6815" s="70">
        <f t="shared" si="108"/>
        <v>5.3439974203525457E-6</v>
      </c>
    </row>
    <row r="6816" spans="1:11" x14ac:dyDescent="0.25">
      <c r="A6816" s="65">
        <v>44593</v>
      </c>
      <c r="B6816" s="66" t="s">
        <v>145</v>
      </c>
      <c r="C6816" s="66" t="s">
        <v>137</v>
      </c>
      <c r="D6816" s="67">
        <v>57821.68</v>
      </c>
      <c r="E6816" s="66">
        <v>0.61632333436765196</v>
      </c>
      <c r="F6816" s="67">
        <v>35636.850616339398</v>
      </c>
      <c r="G6816" s="66" t="s">
        <v>48</v>
      </c>
      <c r="H6816" s="68">
        <v>5.1109319903137503E-2</v>
      </c>
      <c r="I6816" s="87">
        <v>1821.3751984908099</v>
      </c>
      <c r="J6816" s="69" t="str">
        <f>_xlfn.XLOOKUP(SimpleBB[[#This Row],[customer_code]],'Input  - indicative charges'!$B$13:$B$69,'Input  - indicative charges'!$E$13:$E$69)</f>
        <v>North Island generation</v>
      </c>
      <c r="K6816" s="70">
        <f t="shared" si="108"/>
        <v>1683.7767496317463</v>
      </c>
    </row>
    <row r="6817" spans="1:11" x14ac:dyDescent="0.25">
      <c r="A6817" s="65">
        <v>44593</v>
      </c>
      <c r="B6817" s="66" t="s">
        <v>145</v>
      </c>
      <c r="C6817" s="66" t="s">
        <v>137</v>
      </c>
      <c r="D6817" s="67">
        <v>57821.68</v>
      </c>
      <c r="E6817" s="66">
        <v>0.61632333436765196</v>
      </c>
      <c r="F6817" s="67">
        <v>35636.850616339398</v>
      </c>
      <c r="G6817" s="66" t="s">
        <v>50</v>
      </c>
      <c r="H6817" s="68">
        <v>1.0737601692524201E-2</v>
      </c>
      <c r="I6817" s="87">
        <v>382.65430749424098</v>
      </c>
      <c r="J6817" s="69" t="str">
        <f>_xlfn.XLOOKUP(SimpleBB[[#This Row],[customer_code]],'Input  - indicative charges'!$B$13:$B$69,'Input  - indicative charges'!$E$13:$E$69)</f>
        <v>North Island generation</v>
      </c>
      <c r="K6817" s="70">
        <f t="shared" si="108"/>
        <v>353.74612910020403</v>
      </c>
    </row>
    <row r="6818" spans="1:11" x14ac:dyDescent="0.25">
      <c r="A6818" s="65">
        <v>44593</v>
      </c>
      <c r="B6818" s="66" t="s">
        <v>145</v>
      </c>
      <c r="C6818" s="66" t="s">
        <v>137</v>
      </c>
      <c r="D6818" s="67">
        <v>57821.68</v>
      </c>
      <c r="E6818" s="66">
        <v>0.61632333436765196</v>
      </c>
      <c r="F6818" s="67">
        <v>35636.850616339398</v>
      </c>
      <c r="G6818" s="66" t="s">
        <v>52</v>
      </c>
      <c r="H6818" s="68">
        <v>2.1682958877758601E-2</v>
      </c>
      <c r="I6818" s="87">
        <v>772.71236644691305</v>
      </c>
      <c r="J6818" s="69" t="str">
        <f>_xlfn.XLOOKUP(SimpleBB[[#This Row],[customer_code]],'Input  - indicative charges'!$B$13:$B$69,'Input  - indicative charges'!$E$13:$E$69)</f>
        <v>North Island generation</v>
      </c>
      <c r="K6818" s="70">
        <f t="shared" si="108"/>
        <v>714.33668244429145</v>
      </c>
    </row>
    <row r="6819" spans="1:11" x14ac:dyDescent="0.25">
      <c r="A6819" s="65">
        <v>44593</v>
      </c>
      <c r="B6819" s="66" t="s">
        <v>145</v>
      </c>
      <c r="C6819" s="66" t="s">
        <v>137</v>
      </c>
      <c r="D6819" s="67">
        <v>57821.68</v>
      </c>
      <c r="E6819" s="66">
        <v>0.61632333436765196</v>
      </c>
      <c r="F6819" s="67">
        <v>35636.850616339398</v>
      </c>
      <c r="G6819" s="66" t="s">
        <v>54</v>
      </c>
      <c r="H6819" s="68">
        <v>1.43572234136996E-11</v>
      </c>
      <c r="I6819" s="87">
        <v>5.1164622605942505E-7</v>
      </c>
      <c r="J6819" s="69" t="str">
        <f>_xlfn.XLOOKUP(SimpleBB[[#This Row],[customer_code]],'Input  - indicative charges'!$B$13:$B$69,'Input  - indicative charges'!$E$13:$E$69)</f>
        <v>Upper South Island distributor</v>
      </c>
      <c r="K6819" s="70">
        <f t="shared" si="108"/>
        <v>4.7299316482925922E-7</v>
      </c>
    </row>
    <row r="6820" spans="1:11" x14ac:dyDescent="0.25">
      <c r="A6820" s="65">
        <v>44593</v>
      </c>
      <c r="B6820" s="66" t="s">
        <v>145</v>
      </c>
      <c r="C6820" s="66" t="s">
        <v>137</v>
      </c>
      <c r="D6820" s="67">
        <v>57821.68</v>
      </c>
      <c r="E6820" s="66">
        <v>0.61632333436765196</v>
      </c>
      <c r="F6820" s="67">
        <v>35636.850616339398</v>
      </c>
      <c r="G6820" s="66" t="s">
        <v>56</v>
      </c>
      <c r="H6820" s="68">
        <v>0.50504779477599504</v>
      </c>
      <c r="I6820" s="87">
        <v>17998.312816543701</v>
      </c>
      <c r="J6820" s="69" t="str">
        <f>_xlfn.XLOOKUP(SimpleBB[[#This Row],[customer_code]],'Input  - indicative charges'!$B$13:$B$69,'Input  - indicative charges'!$E$13:$E$69)</f>
        <v>Upper North Island distributor</v>
      </c>
      <c r="K6820" s="70">
        <f t="shared" si="108"/>
        <v>16638.603994501609</v>
      </c>
    </row>
    <row r="6821" spans="1:11" x14ac:dyDescent="0.25">
      <c r="A6821" s="65">
        <v>44593</v>
      </c>
      <c r="B6821" s="66" t="s">
        <v>145</v>
      </c>
      <c r="C6821" s="66" t="s">
        <v>137</v>
      </c>
      <c r="D6821" s="67">
        <v>57821.68</v>
      </c>
      <c r="E6821" s="66">
        <v>0.61632333436765196</v>
      </c>
      <c r="F6821" s="67">
        <v>35636.850616339398</v>
      </c>
      <c r="G6821" s="66" t="s">
        <v>58</v>
      </c>
      <c r="H6821" s="68">
        <v>1.3382648327527599E-2</v>
      </c>
      <c r="I6821" s="87">
        <v>476.91543929910802</v>
      </c>
      <c r="J6821" s="69" t="str">
        <f>_xlfn.XLOOKUP(SimpleBB[[#This Row],[customer_code]],'Input  - indicative charges'!$B$13:$B$69,'Input  - indicative charges'!$E$13:$E$69)</f>
        <v>North Island generation</v>
      </c>
      <c r="K6821" s="70">
        <f t="shared" si="108"/>
        <v>440.88616606706267</v>
      </c>
    </row>
    <row r="6822" spans="1:11" x14ac:dyDescent="0.25">
      <c r="A6822" s="65">
        <v>44593</v>
      </c>
      <c r="B6822" s="66" t="s">
        <v>145</v>
      </c>
      <c r="C6822" s="66" t="s">
        <v>137</v>
      </c>
      <c r="D6822" s="67">
        <v>57821.68</v>
      </c>
      <c r="E6822" s="66">
        <v>0.61632333436765196</v>
      </c>
      <c r="F6822" s="67">
        <v>35636.850616339398</v>
      </c>
      <c r="G6822" s="66" t="s">
        <v>60</v>
      </c>
      <c r="H6822" s="68">
        <v>3.9848681767554202E-10</v>
      </c>
      <c r="I6822" s="87">
        <v>1.4200815194083701E-5</v>
      </c>
      <c r="J6822" s="69" t="str">
        <f>_xlfn.XLOOKUP(SimpleBB[[#This Row],[customer_code]],'Input  - indicative charges'!$B$13:$B$69,'Input  - indicative charges'!$E$13:$E$69)</f>
        <v>Major Industrial</v>
      </c>
      <c r="K6822" s="70">
        <f t="shared" si="108"/>
        <v>1.3127993874863349E-5</v>
      </c>
    </row>
    <row r="6823" spans="1:11" x14ac:dyDescent="0.25">
      <c r="A6823" s="65">
        <v>44593</v>
      </c>
      <c r="B6823" s="66" t="s">
        <v>145</v>
      </c>
      <c r="C6823" s="66" t="s">
        <v>137</v>
      </c>
      <c r="D6823" s="67">
        <v>57821.68</v>
      </c>
      <c r="E6823" s="66">
        <v>0.61632333436765196</v>
      </c>
      <c r="F6823" s="67">
        <v>35636.850616339398</v>
      </c>
      <c r="G6823" s="66" t="s">
        <v>62</v>
      </c>
      <c r="H6823" s="68">
        <v>2.4741616074875002E-6</v>
      </c>
      <c r="I6823" s="87">
        <v>8.8171327606714395E-2</v>
      </c>
      <c r="J6823" s="69" t="str">
        <f>_xlfn.XLOOKUP(SimpleBB[[#This Row],[customer_code]],'Input  - indicative charges'!$B$13:$B$69,'Input  - indicative charges'!$E$13:$E$69)</f>
        <v>Major Industrial</v>
      </c>
      <c r="K6823" s="70">
        <f t="shared" si="108"/>
        <v>8.1510295918910028E-2</v>
      </c>
    </row>
    <row r="6824" spans="1:11" x14ac:dyDescent="0.25">
      <c r="A6824" s="65">
        <v>44593</v>
      </c>
      <c r="B6824" s="66" t="s">
        <v>145</v>
      </c>
      <c r="C6824" s="66" t="s">
        <v>137</v>
      </c>
      <c r="D6824" s="67">
        <v>57821.68</v>
      </c>
      <c r="E6824" s="66">
        <v>0.61632333436765196</v>
      </c>
      <c r="F6824" s="67">
        <v>35636.850616339398</v>
      </c>
      <c r="G6824" s="66" t="s">
        <v>64</v>
      </c>
      <c r="H6824" s="68">
        <v>1.41520724404142E-8</v>
      </c>
      <c r="I6824" s="87">
        <v>5.0433529147065497E-4</v>
      </c>
      <c r="J6824" s="69" t="str">
        <f>_xlfn.XLOOKUP(SimpleBB[[#This Row],[customer_code]],'Input  - indicative charges'!$B$13:$B$69,'Input  - indicative charges'!$E$13:$E$69)</f>
        <v>Major Industrial</v>
      </c>
      <c r="K6824" s="70">
        <f t="shared" si="108"/>
        <v>4.6623454546909133E-4</v>
      </c>
    </row>
    <row r="6825" spans="1:11" x14ac:dyDescent="0.25">
      <c r="A6825" s="65">
        <v>44593</v>
      </c>
      <c r="B6825" s="66" t="s">
        <v>145</v>
      </c>
      <c r="C6825" s="66" t="s">
        <v>137</v>
      </c>
      <c r="D6825" s="67">
        <v>57821.68</v>
      </c>
      <c r="E6825" s="66">
        <v>0.61632333436765196</v>
      </c>
      <c r="F6825" s="67">
        <v>35636.850616339398</v>
      </c>
      <c r="G6825" s="66" t="s">
        <v>66</v>
      </c>
      <c r="H6825" s="68">
        <v>8.6977937753147302E-10</v>
      </c>
      <c r="I6825" s="87">
        <v>3.0996197746261802E-5</v>
      </c>
      <c r="J6825" s="69" t="str">
        <f>_xlfn.XLOOKUP(SimpleBB[[#This Row],[customer_code]],'Input  - indicative charges'!$B$13:$B$69,'Input  - indicative charges'!$E$13:$E$69)</f>
        <v>Upper South Island distributor</v>
      </c>
      <c r="K6825" s="70">
        <f t="shared" si="108"/>
        <v>2.8654544728284819E-5</v>
      </c>
    </row>
    <row r="6826" spans="1:11" x14ac:dyDescent="0.25">
      <c r="A6826" s="65">
        <v>44593</v>
      </c>
      <c r="B6826" s="66" t="s">
        <v>145</v>
      </c>
      <c r="C6826" s="66" t="s">
        <v>137</v>
      </c>
      <c r="D6826" s="67">
        <v>57821.68</v>
      </c>
      <c r="E6826" s="66">
        <v>0.61632333436765196</v>
      </c>
      <c r="F6826" s="67">
        <v>35636.850616339398</v>
      </c>
      <c r="G6826" s="66" t="s">
        <v>68</v>
      </c>
      <c r="H6826" s="68">
        <v>4.7144536652590896E-10</v>
      </c>
      <c r="I6826" s="87">
        <v>1.68008281006491E-5</v>
      </c>
      <c r="J6826" s="69" t="str">
        <f>_xlfn.XLOOKUP(SimpleBB[[#This Row],[customer_code]],'Input  - indicative charges'!$B$13:$B$69,'Input  - indicative charges'!$E$13:$E$69)</f>
        <v>Major Industrial</v>
      </c>
      <c r="K6826" s="70">
        <f t="shared" si="108"/>
        <v>1.5531585009981885E-5</v>
      </c>
    </row>
    <row r="6827" spans="1:11" x14ac:dyDescent="0.25">
      <c r="A6827" s="65">
        <v>44593</v>
      </c>
      <c r="B6827" s="66" t="s">
        <v>145</v>
      </c>
      <c r="C6827" s="66" t="s">
        <v>137</v>
      </c>
      <c r="D6827" s="67">
        <v>57821.68</v>
      </c>
      <c r="E6827" s="66">
        <v>0.61632333436765196</v>
      </c>
      <c r="F6827" s="67">
        <v>35636.850616339398</v>
      </c>
      <c r="G6827" s="66" t="s">
        <v>70</v>
      </c>
      <c r="H6827" s="68">
        <v>1.22949347698499E-4</v>
      </c>
      <c r="I6827" s="87">
        <v>4.38152753730781</v>
      </c>
      <c r="J6827" s="69" t="str">
        <f>_xlfn.XLOOKUP(SimpleBB[[#This Row],[customer_code]],'Input  - indicative charges'!$B$13:$B$69,'Input  - indicative charges'!$E$13:$E$69)</f>
        <v>Lower North Island distributor</v>
      </c>
      <c r="K6827" s="70">
        <f t="shared" si="108"/>
        <v>4.0505186417950219</v>
      </c>
    </row>
    <row r="6828" spans="1:11" x14ac:dyDescent="0.25">
      <c r="A6828" s="65">
        <v>44593</v>
      </c>
      <c r="B6828" s="66" t="s">
        <v>145</v>
      </c>
      <c r="C6828" s="66" t="s">
        <v>137</v>
      </c>
      <c r="D6828" s="67">
        <v>57821.68</v>
      </c>
      <c r="E6828" s="66">
        <v>0.61632333436765196</v>
      </c>
      <c r="F6828" s="67">
        <v>35636.850616339398</v>
      </c>
      <c r="G6828" s="66" t="s">
        <v>72</v>
      </c>
      <c r="H6828" s="68">
        <v>5.5543623655024203E-5</v>
      </c>
      <c r="I6828" s="87">
        <v>1.9793998188842701</v>
      </c>
      <c r="J6828" s="69" t="str">
        <f>_xlfn.XLOOKUP(SimpleBB[[#This Row],[customer_code]],'Input  - indicative charges'!$B$13:$B$69,'Input  - indicative charges'!$E$13:$E$69)</f>
        <v>Lower South Island distributor</v>
      </c>
      <c r="K6828" s="70">
        <f t="shared" si="108"/>
        <v>1.829863169337232</v>
      </c>
    </row>
    <row r="6829" spans="1:11" x14ac:dyDescent="0.25">
      <c r="A6829" s="65">
        <v>44593</v>
      </c>
      <c r="B6829" s="66" t="s">
        <v>145</v>
      </c>
      <c r="C6829" s="66" t="s">
        <v>137</v>
      </c>
      <c r="D6829" s="67">
        <v>57821.68</v>
      </c>
      <c r="E6829" s="66">
        <v>0.61632333436765196</v>
      </c>
      <c r="F6829" s="67">
        <v>35636.850616339398</v>
      </c>
      <c r="G6829" s="66" t="s">
        <v>74</v>
      </c>
      <c r="H6829" s="68">
        <v>9.8626528626820599E-13</v>
      </c>
      <c r="I6829" s="87">
        <v>3.5147388674821198E-8</v>
      </c>
      <c r="J6829" s="69" t="str">
        <f>_xlfn.XLOOKUP(SimpleBB[[#This Row],[customer_code]],'Input  - indicative charges'!$B$13:$B$69,'Input  - indicative charges'!$E$13:$E$69)</f>
        <v>Major Industrial</v>
      </c>
      <c r="K6829" s="70">
        <f t="shared" si="108"/>
        <v>3.2492127876766346E-8</v>
      </c>
    </row>
    <row r="6830" spans="1:11" x14ac:dyDescent="0.25">
      <c r="A6830" s="65">
        <v>44593</v>
      </c>
      <c r="B6830" s="66" t="s">
        <v>145</v>
      </c>
      <c r="C6830" s="66" t="s">
        <v>137</v>
      </c>
      <c r="D6830" s="67">
        <v>57821.68</v>
      </c>
      <c r="E6830" s="66">
        <v>0.61632333436765196</v>
      </c>
      <c r="F6830" s="67">
        <v>35636.850616339398</v>
      </c>
      <c r="G6830" s="66" t="s">
        <v>76</v>
      </c>
      <c r="H6830" s="68">
        <v>2.24784583641026E-8</v>
      </c>
      <c r="I6830" s="87">
        <v>8.0106146280713197E-4</v>
      </c>
      <c r="J6830" s="69" t="str">
        <f>_xlfn.XLOOKUP(SimpleBB[[#This Row],[customer_code]],'Input  - indicative charges'!$B$13:$B$69,'Input  - indicative charges'!$E$13:$E$69)</f>
        <v>Lower North Island distributor</v>
      </c>
      <c r="K6830" s="70">
        <f t="shared" si="108"/>
        <v>7.4054410492591885E-4</v>
      </c>
    </row>
    <row r="6831" spans="1:11" x14ac:dyDescent="0.25">
      <c r="A6831" s="65">
        <v>44593</v>
      </c>
      <c r="B6831" s="66" t="s">
        <v>145</v>
      </c>
      <c r="C6831" s="66" t="s">
        <v>137</v>
      </c>
      <c r="D6831" s="67">
        <v>57821.68</v>
      </c>
      <c r="E6831" s="66">
        <v>0.61632333436765196</v>
      </c>
      <c r="F6831" s="67">
        <v>35636.850616339398</v>
      </c>
      <c r="G6831" s="66" t="s">
        <v>78</v>
      </c>
      <c r="H6831" s="68">
        <v>1.7720484207275298E-5</v>
      </c>
      <c r="I6831" s="87">
        <v>0.63150224854387405</v>
      </c>
      <c r="J6831" s="69" t="str">
        <f>_xlfn.XLOOKUP(SimpleBB[[#This Row],[customer_code]],'Input  - indicative charges'!$B$13:$B$69,'Input  - indicative charges'!$E$13:$E$69)</f>
        <v>North Island generation</v>
      </c>
      <c r="K6831" s="70">
        <f t="shared" si="108"/>
        <v>0.58379448908681764</v>
      </c>
    </row>
    <row r="6832" spans="1:11" x14ac:dyDescent="0.25">
      <c r="A6832" s="65">
        <v>44593</v>
      </c>
      <c r="B6832" s="66" t="s">
        <v>145</v>
      </c>
      <c r="C6832" s="66" t="s">
        <v>137</v>
      </c>
      <c r="D6832" s="67">
        <v>57821.68</v>
      </c>
      <c r="E6832" s="66">
        <v>0.61632333436765196</v>
      </c>
      <c r="F6832" s="67">
        <v>35636.850616339398</v>
      </c>
      <c r="G6832" s="66" t="s">
        <v>80</v>
      </c>
      <c r="H6832" s="68">
        <v>3.1885229107800701E-13</v>
      </c>
      <c r="I6832" s="87">
        <v>1.1362891465824499E-8</v>
      </c>
      <c r="J6832" s="69" t="str">
        <f>_xlfn.XLOOKUP(SimpleBB[[#This Row],[customer_code]],'Input  - indicative charges'!$B$13:$B$69,'Input  - indicative charges'!$E$13:$E$69)</f>
        <v>Major Industrial</v>
      </c>
      <c r="K6832" s="70">
        <f t="shared" si="108"/>
        <v>1.050446523846241E-8</v>
      </c>
    </row>
    <row r="6833" spans="1:11" x14ac:dyDescent="0.25">
      <c r="A6833" s="65">
        <v>44593</v>
      </c>
      <c r="B6833" s="66" t="s">
        <v>145</v>
      </c>
      <c r="C6833" s="66" t="s">
        <v>137</v>
      </c>
      <c r="D6833" s="67">
        <v>57821.68</v>
      </c>
      <c r="E6833" s="66">
        <v>0.61632333436765196</v>
      </c>
      <c r="F6833" s="67">
        <v>35636.850616339398</v>
      </c>
      <c r="G6833" s="66" t="s">
        <v>82</v>
      </c>
      <c r="H6833" s="68">
        <v>7.9417791323978801E-4</v>
      </c>
      <c r="I6833" s="87">
        <v>28.301999656922501</v>
      </c>
      <c r="J6833" s="69" t="str">
        <f>_xlfn.XLOOKUP(SimpleBB[[#This Row],[customer_code]],'Input  - indicative charges'!$B$13:$B$69,'Input  - indicative charges'!$E$13:$E$69)</f>
        <v>Major Industrial</v>
      </c>
      <c r="K6833" s="70">
        <f t="shared" si="108"/>
        <v>26.163883767549947</v>
      </c>
    </row>
    <row r="6834" spans="1:11" x14ac:dyDescent="0.25">
      <c r="A6834" s="65">
        <v>44593</v>
      </c>
      <c r="B6834" s="66" t="s">
        <v>145</v>
      </c>
      <c r="C6834" s="66" t="s">
        <v>137</v>
      </c>
      <c r="D6834" s="67">
        <v>57821.68</v>
      </c>
      <c r="E6834" s="66">
        <v>0.61632333436765196</v>
      </c>
      <c r="F6834" s="67">
        <v>35636.850616339398</v>
      </c>
      <c r="G6834" s="66" t="s">
        <v>84</v>
      </c>
      <c r="H6834" s="68">
        <v>3.1791996687122699E-15</v>
      </c>
      <c r="I6834" s="87">
        <v>1.1329666367341501E-10</v>
      </c>
      <c r="J6834" s="69" t="str">
        <f>_xlfn.XLOOKUP(SimpleBB[[#This Row],[customer_code]],'Input  - indicative charges'!$B$13:$B$69,'Input  - indicative charges'!$E$13:$E$69)</f>
        <v>Major Industrial</v>
      </c>
      <c r="K6834" s="70">
        <f t="shared" si="108"/>
        <v>1.0473750178558084E-10</v>
      </c>
    </row>
    <row r="6835" spans="1:11" x14ac:dyDescent="0.25">
      <c r="A6835" s="65">
        <v>44593</v>
      </c>
      <c r="B6835" s="66" t="s">
        <v>145</v>
      </c>
      <c r="C6835" s="66" t="s">
        <v>137</v>
      </c>
      <c r="D6835" s="67">
        <v>57821.68</v>
      </c>
      <c r="E6835" s="66">
        <v>0.61632333436765196</v>
      </c>
      <c r="F6835" s="67">
        <v>35636.850616339398</v>
      </c>
      <c r="G6835" s="66" t="s">
        <v>86</v>
      </c>
      <c r="H6835" s="68">
        <v>8.2903409572813994E-5</v>
      </c>
      <c r="I6835" s="87">
        <v>2.9544164225315699</v>
      </c>
      <c r="J6835" s="69" t="str">
        <f>_xlfn.XLOOKUP(SimpleBB[[#This Row],[customer_code]],'Input  - indicative charges'!$B$13:$B$69,'Input  - indicative charges'!$E$13:$E$69)</f>
        <v>North Island generation</v>
      </c>
      <c r="K6835" s="70">
        <f t="shared" si="108"/>
        <v>2.7312207199871774</v>
      </c>
    </row>
    <row r="6836" spans="1:11" x14ac:dyDescent="0.25">
      <c r="A6836" s="65">
        <v>44593</v>
      </c>
      <c r="B6836" s="66" t="s">
        <v>145</v>
      </c>
      <c r="C6836" s="66" t="s">
        <v>137</v>
      </c>
      <c r="D6836" s="67">
        <v>57821.68</v>
      </c>
      <c r="E6836" s="66">
        <v>0.61632333436765196</v>
      </c>
      <c r="F6836" s="67">
        <v>35636.850616339398</v>
      </c>
      <c r="G6836" s="66" t="s">
        <v>88</v>
      </c>
      <c r="H6836" s="68">
        <v>7.7871796058396796E-3</v>
      </c>
      <c r="I6836" s="87">
        <v>277.51055633591301</v>
      </c>
      <c r="J6836" s="69" t="str">
        <f>_xlfn.XLOOKUP(SimpleBB[[#This Row],[customer_code]],'Input  - indicative charges'!$B$13:$B$69,'Input  - indicative charges'!$E$13:$E$69)</f>
        <v>North Island generation</v>
      </c>
      <c r="K6836" s="70">
        <f t="shared" si="108"/>
        <v>256.5456161492466</v>
      </c>
    </row>
    <row r="6837" spans="1:11" x14ac:dyDescent="0.25">
      <c r="A6837" s="65">
        <v>44593</v>
      </c>
      <c r="B6837" s="66" t="s">
        <v>145</v>
      </c>
      <c r="C6837" s="66" t="s">
        <v>137</v>
      </c>
      <c r="D6837" s="67">
        <v>57821.68</v>
      </c>
      <c r="E6837" s="66">
        <v>0.61632333436765196</v>
      </c>
      <c r="F6837" s="67">
        <v>35636.850616339398</v>
      </c>
      <c r="G6837" s="66" t="s">
        <v>90</v>
      </c>
      <c r="H6837" s="68">
        <v>1.75738684309183E-10</v>
      </c>
      <c r="I6837" s="87">
        <v>6.2627732402383897E-6</v>
      </c>
      <c r="J6837" s="69" t="str">
        <f>_xlfn.XLOOKUP(SimpleBB[[#This Row],[customer_code]],'Input  - indicative charges'!$B$13:$B$69,'Input  - indicative charges'!$E$13:$E$69)</f>
        <v>Upper South Island distributor</v>
      </c>
      <c r="K6837" s="70">
        <f t="shared" si="108"/>
        <v>5.7896428911884532E-6</v>
      </c>
    </row>
    <row r="6838" spans="1:11" x14ac:dyDescent="0.25">
      <c r="A6838" s="65">
        <v>44593</v>
      </c>
      <c r="B6838" s="66" t="s">
        <v>145</v>
      </c>
      <c r="C6838" s="66" t="s">
        <v>137</v>
      </c>
      <c r="D6838" s="67">
        <v>57821.68</v>
      </c>
      <c r="E6838" s="66">
        <v>0.61632333436765196</v>
      </c>
      <c r="F6838" s="67">
        <v>35636.850616339398</v>
      </c>
      <c r="G6838" s="66" t="s">
        <v>92</v>
      </c>
      <c r="H6838" s="68">
        <v>5.4353740205246997E-5</v>
      </c>
      <c r="I6838" s="87">
        <v>1.93699612013371</v>
      </c>
      <c r="J6838" s="69" t="str">
        <f>_xlfn.XLOOKUP(SimpleBB[[#This Row],[customer_code]],'Input  - indicative charges'!$B$13:$B$69,'Input  - indicative charges'!$E$13:$E$69)</f>
        <v>North Island generation</v>
      </c>
      <c r="K6838" s="70">
        <f t="shared" si="108"/>
        <v>1.7906629199247317</v>
      </c>
    </row>
    <row r="6839" spans="1:11" x14ac:dyDescent="0.25">
      <c r="A6839" s="65">
        <v>44593</v>
      </c>
      <c r="B6839" s="66" t="s">
        <v>145</v>
      </c>
      <c r="C6839" s="66" t="s">
        <v>137</v>
      </c>
      <c r="D6839" s="67">
        <v>57821.68</v>
      </c>
      <c r="E6839" s="66">
        <v>0.61632333436765196</v>
      </c>
      <c r="F6839" s="67">
        <v>35636.850616339398</v>
      </c>
      <c r="G6839" s="66" t="s">
        <v>94</v>
      </c>
      <c r="H6839" s="68">
        <v>2.8787887761756199E-4</v>
      </c>
      <c r="I6839" s="87">
        <v>10.2590965572565</v>
      </c>
      <c r="J6839" s="69" t="str">
        <f>_xlfn.XLOOKUP(SimpleBB[[#This Row],[customer_code]],'Input  - indicative charges'!$B$13:$B$69,'Input  - indicative charges'!$E$13:$E$69)</f>
        <v>North Island generation</v>
      </c>
      <c r="K6839" s="70">
        <f t="shared" si="108"/>
        <v>9.4840581279732117</v>
      </c>
    </row>
    <row r="6840" spans="1:11" x14ac:dyDescent="0.25">
      <c r="A6840" s="65">
        <v>44593</v>
      </c>
      <c r="B6840" s="66" t="s">
        <v>145</v>
      </c>
      <c r="C6840" s="66" t="s">
        <v>137</v>
      </c>
      <c r="D6840" s="67">
        <v>57821.68</v>
      </c>
      <c r="E6840" s="66">
        <v>0.61632333436765196</v>
      </c>
      <c r="F6840" s="67">
        <v>35636.850616339398</v>
      </c>
      <c r="G6840" s="66" t="s">
        <v>96</v>
      </c>
      <c r="H6840" s="68">
        <v>0.13750554027023601</v>
      </c>
      <c r="I6840" s="87">
        <v>4900.2643975294604</v>
      </c>
      <c r="J6840" s="69" t="str">
        <f>_xlfn.XLOOKUP(SimpleBB[[#This Row],[customer_code]],'Input  - indicative charges'!$B$13:$B$69,'Input  - indicative charges'!$E$13:$E$69)</f>
        <v>Upper North Island distributor</v>
      </c>
      <c r="K6840" s="70">
        <f t="shared" si="108"/>
        <v>4530.0667684753007</v>
      </c>
    </row>
    <row r="6841" spans="1:11" x14ac:dyDescent="0.25">
      <c r="A6841" s="65">
        <v>44593</v>
      </c>
      <c r="B6841" s="66" t="s">
        <v>145</v>
      </c>
      <c r="C6841" s="66" t="s">
        <v>137</v>
      </c>
      <c r="D6841" s="67">
        <v>57821.68</v>
      </c>
      <c r="E6841" s="66">
        <v>0.61632333436765196</v>
      </c>
      <c r="F6841" s="67">
        <v>35636.850616339398</v>
      </c>
      <c r="G6841" s="66" t="s">
        <v>98</v>
      </c>
      <c r="H6841" s="68">
        <v>5.8681256116152496E-6</v>
      </c>
      <c r="I6841" s="87">
        <v>0.209121515819048</v>
      </c>
      <c r="J6841" s="69" t="str">
        <f>_xlfn.XLOOKUP(SimpleBB[[#This Row],[customer_code]],'Input  - indicative charges'!$B$13:$B$69,'Input  - indicative charges'!$E$13:$E$69)</f>
        <v>Major Industrial</v>
      </c>
      <c r="K6841" s="70">
        <f t="shared" si="108"/>
        <v>0.19332312555678907</v>
      </c>
    </row>
    <row r="6842" spans="1:11" x14ac:dyDescent="0.25">
      <c r="A6842" s="65">
        <v>44593</v>
      </c>
      <c r="B6842" s="66" t="s">
        <v>145</v>
      </c>
      <c r="C6842" s="66" t="s">
        <v>137</v>
      </c>
      <c r="D6842" s="67">
        <v>57821.68</v>
      </c>
      <c r="E6842" s="66">
        <v>0.61632333436765196</v>
      </c>
      <c r="F6842" s="67">
        <v>35636.850616339398</v>
      </c>
      <c r="G6842" s="66" t="s">
        <v>100</v>
      </c>
      <c r="H6842" s="68">
        <v>2.9671392817486698E-4</v>
      </c>
      <c r="I6842" s="87">
        <v>10.573949934154999</v>
      </c>
      <c r="J6842" s="69" t="str">
        <f>_xlfn.XLOOKUP(SimpleBB[[#This Row],[customer_code]],'Input  - indicative charges'!$B$13:$B$69,'Input  - indicative charges'!$E$13:$E$69)</f>
        <v>North Island generation</v>
      </c>
      <c r="K6842" s="70">
        <f t="shared" si="108"/>
        <v>9.7751254467793594</v>
      </c>
    </row>
    <row r="6843" spans="1:11" x14ac:dyDescent="0.25">
      <c r="A6843" s="65">
        <v>44593</v>
      </c>
      <c r="B6843" s="66" t="s">
        <v>145</v>
      </c>
      <c r="C6843" s="66" t="s">
        <v>137</v>
      </c>
      <c r="D6843" s="67">
        <v>57821.68</v>
      </c>
      <c r="E6843" s="66">
        <v>0.61632333436765196</v>
      </c>
      <c r="F6843" s="67">
        <v>35636.850616339398</v>
      </c>
      <c r="G6843" s="66" t="s">
        <v>102</v>
      </c>
      <c r="H6843" s="68">
        <v>1.87780037615721E-3</v>
      </c>
      <c r="I6843" s="87">
        <v>66.918891492420499</v>
      </c>
      <c r="J6843" s="69" t="str">
        <f>_xlfn.XLOOKUP(SimpleBB[[#This Row],[customer_code]],'Input  - indicative charges'!$B$13:$B$69,'Input  - indicative charges'!$E$13:$E$69)</f>
        <v>Lower North Island distributor</v>
      </c>
      <c r="K6843" s="70">
        <f t="shared" si="108"/>
        <v>61.863406122709335</v>
      </c>
    </row>
    <row r="6844" spans="1:11" x14ac:dyDescent="0.25">
      <c r="A6844" s="65">
        <v>44593</v>
      </c>
      <c r="B6844" s="66" t="s">
        <v>145</v>
      </c>
      <c r="C6844" s="66" t="s">
        <v>137</v>
      </c>
      <c r="D6844" s="67">
        <v>57821.68</v>
      </c>
      <c r="E6844" s="66">
        <v>0.61632333436765196</v>
      </c>
      <c r="F6844" s="67">
        <v>35636.850616339398</v>
      </c>
      <c r="G6844" s="66" t="s">
        <v>104</v>
      </c>
      <c r="H6844" s="68">
        <v>3.9320540685921198E-3</v>
      </c>
      <c r="I6844" s="87">
        <v>140.126023457787</v>
      </c>
      <c r="J6844" s="69" t="str">
        <f>_xlfn.XLOOKUP(SimpleBB[[#This Row],[customer_code]],'Input  - indicative charges'!$B$13:$B$69,'Input  - indicative charges'!$E$13:$E$69)</f>
        <v>Lower North Island distributor</v>
      </c>
      <c r="K6844" s="70">
        <f t="shared" si="108"/>
        <v>129.53999841003375</v>
      </c>
    </row>
    <row r="6845" spans="1:11" x14ac:dyDescent="0.25">
      <c r="A6845" s="65">
        <v>44593</v>
      </c>
      <c r="B6845" s="66" t="s">
        <v>145</v>
      </c>
      <c r="C6845" s="66" t="s">
        <v>137</v>
      </c>
      <c r="D6845" s="67">
        <v>57821.68</v>
      </c>
      <c r="E6845" s="66">
        <v>0.61632333436765196</v>
      </c>
      <c r="F6845" s="67">
        <v>35636.850616339398</v>
      </c>
      <c r="G6845" s="66" t="s">
        <v>106</v>
      </c>
      <c r="H6845" s="68">
        <v>2.2547685311451798E-3</v>
      </c>
      <c r="I6845" s="87">
        <v>80.352849318844093</v>
      </c>
      <c r="J6845" s="69" t="str">
        <f>_xlfn.XLOOKUP(SimpleBB[[#This Row],[customer_code]],'Input  - indicative charges'!$B$13:$B$69,'Input  - indicative charges'!$E$13:$E$69)</f>
        <v>Upper North Island distributor</v>
      </c>
      <c r="K6845" s="70">
        <f t="shared" si="108"/>
        <v>74.282475989482649</v>
      </c>
    </row>
    <row r="6846" spans="1:11" x14ac:dyDescent="0.25">
      <c r="A6846" s="65">
        <v>44593</v>
      </c>
      <c r="B6846" s="66" t="s">
        <v>145</v>
      </c>
      <c r="C6846" s="66" t="s">
        <v>137</v>
      </c>
      <c r="D6846" s="67">
        <v>57821.68</v>
      </c>
      <c r="E6846" s="66">
        <v>0.61632333436765196</v>
      </c>
      <c r="F6846" s="67">
        <v>35636.850616339398</v>
      </c>
      <c r="G6846" s="66" t="s">
        <v>108</v>
      </c>
      <c r="H6846" s="68">
        <v>8.6942822445537193E-6</v>
      </c>
      <c r="I6846" s="87">
        <v>0.30983683756545299</v>
      </c>
      <c r="J6846" s="69" t="str">
        <f>_xlfn.XLOOKUP(SimpleBB[[#This Row],[customer_code]],'Input  - indicative charges'!$B$13:$B$69,'Input  - indicative charges'!$E$13:$E$69)</f>
        <v>Lower North Island distributor</v>
      </c>
      <c r="K6846" s="70">
        <f t="shared" si="108"/>
        <v>0.28642976126193809</v>
      </c>
    </row>
    <row r="6847" spans="1:11" x14ac:dyDescent="0.25">
      <c r="A6847" s="65">
        <v>44593</v>
      </c>
      <c r="B6847" s="66" t="s">
        <v>145</v>
      </c>
      <c r="C6847" s="66" t="s">
        <v>137</v>
      </c>
      <c r="D6847" s="67">
        <v>57821.68</v>
      </c>
      <c r="E6847" s="66">
        <v>0.61632333436765196</v>
      </c>
      <c r="F6847" s="67">
        <v>35636.850616339398</v>
      </c>
      <c r="G6847" s="66" t="s">
        <v>110</v>
      </c>
      <c r="H6847" s="68">
        <v>8.9443188776619297E-11</v>
      </c>
      <c r="I6847" s="87">
        <v>3.1874735570814199E-6</v>
      </c>
      <c r="J6847" s="69" t="str">
        <f>_xlfn.XLOOKUP(SimpleBB[[#This Row],[customer_code]],'Input  - indicative charges'!$B$13:$B$69,'Input  - indicative charges'!$E$13:$E$69)</f>
        <v>Lower South Island distributor</v>
      </c>
      <c r="K6847" s="70">
        <f t="shared" si="108"/>
        <v>2.9466712130080504E-6</v>
      </c>
    </row>
    <row r="6848" spans="1:11" x14ac:dyDescent="0.25">
      <c r="A6848" s="65">
        <v>44593</v>
      </c>
      <c r="B6848" s="66" t="s">
        <v>145</v>
      </c>
      <c r="C6848" s="66" t="s">
        <v>137</v>
      </c>
      <c r="D6848" s="67">
        <v>57821.68</v>
      </c>
      <c r="E6848" s="66">
        <v>0.61632333436765196</v>
      </c>
      <c r="F6848" s="67">
        <v>35636.850616339398</v>
      </c>
      <c r="G6848" s="66" t="s">
        <v>112</v>
      </c>
      <c r="H6848" s="68">
        <v>6.4328875004762602E-3</v>
      </c>
      <c r="I6848" s="87">
        <v>229.24785088618901</v>
      </c>
      <c r="J6848" s="69" t="str">
        <f>_xlfn.XLOOKUP(SimpleBB[[#This Row],[customer_code]],'Input  - indicative charges'!$B$13:$B$69,'Input  - indicative charges'!$E$13:$E$69)</f>
        <v>North Island generation</v>
      </c>
      <c r="K6848" s="70">
        <f t="shared" si="108"/>
        <v>211.92898725372547</v>
      </c>
    </row>
    <row r="6849" spans="1:11" x14ac:dyDescent="0.25">
      <c r="A6849" s="65">
        <v>44593</v>
      </c>
      <c r="B6849" s="66" t="s">
        <v>145</v>
      </c>
      <c r="C6849" s="66" t="s">
        <v>137</v>
      </c>
      <c r="D6849" s="67">
        <v>57821.68</v>
      </c>
      <c r="E6849" s="66">
        <v>0.61632333436765196</v>
      </c>
      <c r="F6849" s="67">
        <v>35636.850616339398</v>
      </c>
      <c r="G6849" s="66" t="s">
        <v>114</v>
      </c>
      <c r="H6849" s="68">
        <v>1.54909907541037E-3</v>
      </c>
      <c r="I6849" s="87">
        <v>55.205012340308897</v>
      </c>
      <c r="J6849" s="69" t="str">
        <f>_xlfn.XLOOKUP(SimpleBB[[#This Row],[customer_code]],'Input  - indicative charges'!$B$13:$B$69,'Input  - indicative charges'!$E$13:$E$69)</f>
        <v>Lower North Island distributor</v>
      </c>
      <c r="K6849" s="70">
        <f t="shared" si="108"/>
        <v>51.034469075216613</v>
      </c>
    </row>
    <row r="6850" spans="1:11" x14ac:dyDescent="0.25">
      <c r="A6850" s="65">
        <v>44593</v>
      </c>
      <c r="B6850" s="66" t="s">
        <v>145</v>
      </c>
      <c r="C6850" s="66" t="s">
        <v>137</v>
      </c>
      <c r="D6850" s="67">
        <v>57821.68</v>
      </c>
      <c r="E6850" s="66">
        <v>0.61632333436765196</v>
      </c>
      <c r="F6850" s="67">
        <v>35636.850616339398</v>
      </c>
      <c r="G6850" s="66" t="s">
        <v>116</v>
      </c>
      <c r="H6850" s="68">
        <v>1.8607055080484801E-10</v>
      </c>
      <c r="I6850" s="87">
        <v>6.6309684231323803E-6</v>
      </c>
      <c r="J6850" s="69" t="str">
        <f>_xlfn.XLOOKUP(SimpleBB[[#This Row],[customer_code]],'Input  - indicative charges'!$B$13:$B$69,'Input  - indicative charges'!$E$13:$E$69)</f>
        <v>Major Industrial</v>
      </c>
      <c r="K6850" s="70">
        <f t="shared" si="108"/>
        <v>6.1300222313688875E-6</v>
      </c>
    </row>
    <row r="6851" spans="1:11" x14ac:dyDescent="0.25">
      <c r="A6851" s="65">
        <v>44593</v>
      </c>
      <c r="B6851" s="66" t="s">
        <v>145</v>
      </c>
      <c r="C6851" s="66" t="s">
        <v>137</v>
      </c>
      <c r="D6851" s="67">
        <v>57821.68</v>
      </c>
      <c r="E6851" s="66">
        <v>0.61632333436765196</v>
      </c>
      <c r="F6851" s="67">
        <v>35636.850616339398</v>
      </c>
      <c r="G6851" s="66" t="s">
        <v>118</v>
      </c>
      <c r="H6851" s="68">
        <v>3.4203982701584197E-11</v>
      </c>
      <c r="I6851" s="87">
        <v>1.21892222202021E-6</v>
      </c>
      <c r="J6851" s="69" t="str">
        <f>_xlfn.XLOOKUP(SimpleBB[[#This Row],[customer_code]],'Input  - indicative charges'!$B$13:$B$69,'Input  - indicative charges'!$E$13:$E$69)</f>
        <v>Upper South Island distributor</v>
      </c>
      <c r="K6851" s="70">
        <f t="shared" si="108"/>
        <v>1.1268369629430037E-6</v>
      </c>
    </row>
    <row r="6852" spans="1:11" x14ac:dyDescent="0.25">
      <c r="A6852" s="65">
        <v>44593</v>
      </c>
      <c r="B6852" s="66" t="s">
        <v>145</v>
      </c>
      <c r="C6852" s="66" t="s">
        <v>137</v>
      </c>
      <c r="D6852" s="67">
        <v>57821.68</v>
      </c>
      <c r="E6852" s="66">
        <v>0.61632333436765196</v>
      </c>
      <c r="F6852" s="67">
        <v>35636.850616339398</v>
      </c>
      <c r="G6852" s="66" t="s">
        <v>120</v>
      </c>
      <c r="H6852" s="68">
        <v>6.4994182854853102E-6</v>
      </c>
      <c r="I6852" s="87">
        <v>0.23161879853294501</v>
      </c>
      <c r="J6852" s="69" t="str">
        <f>_xlfn.XLOOKUP(SimpleBB[[#This Row],[customer_code]],'Input  - indicative charges'!$B$13:$B$69,'Input  - indicative charges'!$E$13:$E$69)</f>
        <v>Lower North Island distributor</v>
      </c>
      <c r="K6852" s="70">
        <f t="shared" si="108"/>
        <v>0.21412081819855758</v>
      </c>
    </row>
    <row r="6853" spans="1:11" x14ac:dyDescent="0.25">
      <c r="A6853" s="65">
        <v>44593</v>
      </c>
      <c r="B6853" s="66" t="s">
        <v>145</v>
      </c>
      <c r="C6853" s="66" t="s">
        <v>137</v>
      </c>
      <c r="D6853" s="67">
        <v>57821.68</v>
      </c>
      <c r="E6853" s="66">
        <v>0.61632333436765196</v>
      </c>
      <c r="F6853" s="67">
        <v>35636.850616339398</v>
      </c>
      <c r="G6853" s="66" t="s">
        <v>241</v>
      </c>
      <c r="H6853" s="68">
        <v>7.2167880926790205E-4</v>
      </c>
      <c r="I6853" s="87">
        <v>25.7183599188579</v>
      </c>
      <c r="J6853" s="69" t="str">
        <f>_xlfn.XLOOKUP(SimpleBB[[#This Row],[customer_code]],'Input  - indicative charges'!$B$13:$B$69,'Input  - indicative charges'!$E$13:$E$69)</f>
        <v>North Island generation</v>
      </c>
      <c r="K6853" s="70">
        <f t="shared" si="108"/>
        <v>23.775428866010461</v>
      </c>
    </row>
    <row r="6854" spans="1:11" x14ac:dyDescent="0.25">
      <c r="A6854" s="65">
        <v>44621</v>
      </c>
      <c r="B6854" s="66" t="s">
        <v>145</v>
      </c>
      <c r="C6854" s="66" t="s">
        <v>137</v>
      </c>
      <c r="D6854" s="67">
        <v>63211.659999999902</v>
      </c>
      <c r="E6854" s="66">
        <v>0.56787028716662102</v>
      </c>
      <c r="F6854" s="67">
        <v>35896.023516478803</v>
      </c>
      <c r="G6854" s="66" t="s">
        <v>8</v>
      </c>
      <c r="H6854" s="68">
        <v>2.5815578388085798E-10</v>
      </c>
      <c r="I6854" s="87">
        <v>9.2667660891023293E-6</v>
      </c>
      <c r="J6854" s="69" t="str">
        <f>_xlfn.XLOOKUP(SimpleBB[[#This Row],[customer_code]],'Input  - indicative charges'!$B$13:$B$69,'Input  - indicative charges'!$E$13:$E$69)</f>
        <v>Lower South Island distributor</v>
      </c>
      <c r="K6854" s="70">
        <f t="shared" si="108"/>
        <v>8.566694713991482E-6</v>
      </c>
    </row>
    <row r="6855" spans="1:11" x14ac:dyDescent="0.25">
      <c r="A6855" s="65">
        <v>44621</v>
      </c>
      <c r="B6855" s="66" t="s">
        <v>145</v>
      </c>
      <c r="C6855" s="66" t="s">
        <v>137</v>
      </c>
      <c r="D6855" s="67">
        <v>63211.659999999902</v>
      </c>
      <c r="E6855" s="66">
        <v>0.56787028716662102</v>
      </c>
      <c r="F6855" s="67">
        <v>35896.023516478803</v>
      </c>
      <c r="G6855" s="66" t="s">
        <v>10</v>
      </c>
      <c r="H6855" s="68">
        <v>1.24666830197509E-11</v>
      </c>
      <c r="I6855" s="87">
        <v>4.4750434684946599E-7</v>
      </c>
      <c r="J6855" s="69" t="str">
        <f>_xlfn.XLOOKUP(SimpleBB[[#This Row],[customer_code]],'Input  - indicative charges'!$B$13:$B$69,'Input  - indicative charges'!$E$13:$E$69)</f>
        <v>Upper South Island distributor</v>
      </c>
      <c r="K6855" s="70">
        <f t="shared" si="108"/>
        <v>4.1369697754126596E-7</v>
      </c>
    </row>
    <row r="6856" spans="1:11" x14ac:dyDescent="0.25">
      <c r="A6856" s="65">
        <v>44621</v>
      </c>
      <c r="B6856" s="66" t="s">
        <v>145</v>
      </c>
      <c r="C6856" s="66" t="s">
        <v>137</v>
      </c>
      <c r="D6856" s="67">
        <v>63211.659999999902</v>
      </c>
      <c r="E6856" s="66">
        <v>0.56787028716662102</v>
      </c>
      <c r="F6856" s="67">
        <v>35896.023516478803</v>
      </c>
      <c r="G6856" s="66" t="s">
        <v>12</v>
      </c>
      <c r="H6856" s="68">
        <v>3.2139912695967202E-8</v>
      </c>
      <c r="I6856" s="87">
        <v>1.1536950619520101E-3</v>
      </c>
      <c r="J6856" s="69" t="str">
        <f>_xlfn.XLOOKUP(SimpleBB[[#This Row],[customer_code]],'Input  - indicative charges'!$B$13:$B$69,'Input  - indicative charges'!$E$13:$E$69)</f>
        <v>Lower North Island distributor</v>
      </c>
      <c r="K6856" s="70">
        <f t="shared" si="108"/>
        <v>1.0665374839238832E-3</v>
      </c>
    </row>
    <row r="6857" spans="1:11" x14ac:dyDescent="0.25">
      <c r="A6857" s="65">
        <v>44621</v>
      </c>
      <c r="B6857" s="66" t="s">
        <v>145</v>
      </c>
      <c r="C6857" s="66" t="s">
        <v>137</v>
      </c>
      <c r="D6857" s="67">
        <v>63211.659999999902</v>
      </c>
      <c r="E6857" s="66">
        <v>0.56787028716662102</v>
      </c>
      <c r="F6857" s="67">
        <v>35896.023516478803</v>
      </c>
      <c r="G6857" s="66" t="s">
        <v>14</v>
      </c>
      <c r="H6857" s="68">
        <v>8.9137193743163305E-6</v>
      </c>
      <c r="I6857" s="87">
        <v>0.31996708027975201</v>
      </c>
      <c r="J6857" s="69" t="str">
        <f>_xlfn.XLOOKUP(SimpleBB[[#This Row],[customer_code]],'Input  - indicative charges'!$B$13:$B$69,'Input  - indicative charges'!$E$13:$E$69)</f>
        <v>Upper North Island distributor</v>
      </c>
      <c r="K6857" s="70">
        <f t="shared" si="108"/>
        <v>0.29579469999866653</v>
      </c>
    </row>
    <row r="6858" spans="1:11" x14ac:dyDescent="0.25">
      <c r="A6858" s="65">
        <v>44621</v>
      </c>
      <c r="B6858" s="66" t="s">
        <v>145</v>
      </c>
      <c r="C6858" s="66" t="s">
        <v>137</v>
      </c>
      <c r="D6858" s="67">
        <v>63211.659999999902</v>
      </c>
      <c r="E6858" s="66">
        <v>0.56787028716662102</v>
      </c>
      <c r="F6858" s="67">
        <v>35896.023516478803</v>
      </c>
      <c r="G6858" s="66" t="s">
        <v>16</v>
      </c>
      <c r="H6858" s="68">
        <v>8.5845820852318802E-2</v>
      </c>
      <c r="I6858" s="87">
        <v>3081.5236041062599</v>
      </c>
      <c r="J6858" s="69" t="str">
        <f>_xlfn.XLOOKUP(SimpleBB[[#This Row],[customer_code]],'Input  - indicative charges'!$B$13:$B$69,'Input  - indicative charges'!$E$13:$E$69)</f>
        <v>South Island generation</v>
      </c>
      <c r="K6858" s="70">
        <f t="shared" si="108"/>
        <v>2848.7254039336926</v>
      </c>
    </row>
    <row r="6859" spans="1:11" x14ac:dyDescent="0.25">
      <c r="A6859" s="65">
        <v>44621</v>
      </c>
      <c r="B6859" s="66" t="s">
        <v>145</v>
      </c>
      <c r="C6859" s="66" t="s">
        <v>137</v>
      </c>
      <c r="D6859" s="67">
        <v>63211.659999999902</v>
      </c>
      <c r="E6859" s="66">
        <v>0.56787028716662102</v>
      </c>
      <c r="F6859" s="67">
        <v>35896.023516478803</v>
      </c>
      <c r="G6859" s="66" t="s">
        <v>19</v>
      </c>
      <c r="H6859" s="68">
        <v>8.4164231334582501E-5</v>
      </c>
      <c r="I6859" s="87">
        <v>3.0211612272325401</v>
      </c>
      <c r="J6859" s="69" t="str">
        <f>_xlfn.XLOOKUP(SimpleBB[[#This Row],[customer_code]],'Input  - indicative charges'!$B$13:$B$69,'Input  - indicative charges'!$E$13:$E$69)</f>
        <v>Lower South Island distributor</v>
      </c>
      <c r="K6859" s="70">
        <f t="shared" si="108"/>
        <v>2.7929231909592902</v>
      </c>
    </row>
    <row r="6860" spans="1:11" x14ac:dyDescent="0.25">
      <c r="A6860" s="65">
        <v>44621</v>
      </c>
      <c r="B6860" s="66" t="s">
        <v>145</v>
      </c>
      <c r="C6860" s="66" t="s">
        <v>137</v>
      </c>
      <c r="D6860" s="67">
        <v>63211.659999999902</v>
      </c>
      <c r="E6860" s="66">
        <v>0.56787028716662102</v>
      </c>
      <c r="F6860" s="67">
        <v>35896.023516478803</v>
      </c>
      <c r="G6860" s="66" t="s">
        <v>21</v>
      </c>
      <c r="H6860" s="68">
        <v>1.36091707066223E-10</v>
      </c>
      <c r="I6860" s="87">
        <v>4.8851511172469201E-6</v>
      </c>
      <c r="J6860" s="69" t="str">
        <f>_xlfn.XLOOKUP(SimpleBB[[#This Row],[customer_code]],'Input  - indicative charges'!$B$13:$B$69,'Input  - indicative charges'!$E$13:$E$69)</f>
        <v>Upper South Island distributor</v>
      </c>
      <c r="K6860" s="70">
        <f t="shared" si="108"/>
        <v>4.516095243019428E-6</v>
      </c>
    </row>
    <row r="6861" spans="1:11" x14ac:dyDescent="0.25">
      <c r="A6861" s="65">
        <v>44621</v>
      </c>
      <c r="B6861" s="66" t="s">
        <v>145</v>
      </c>
      <c r="C6861" s="66" t="s">
        <v>137</v>
      </c>
      <c r="D6861" s="67">
        <v>63211.659999999902</v>
      </c>
      <c r="E6861" s="66">
        <v>0.56787028716662102</v>
      </c>
      <c r="F6861" s="67">
        <v>35896.023516478803</v>
      </c>
      <c r="G6861" s="66" t="s">
        <v>23</v>
      </c>
      <c r="H6861" s="68">
        <v>2.2950282776792599E-10</v>
      </c>
      <c r="I6861" s="87">
        <v>8.2382389026558992E-6</v>
      </c>
      <c r="J6861" s="69" t="str">
        <f>_xlfn.XLOOKUP(SimpleBB[[#This Row],[customer_code]],'Input  - indicative charges'!$B$13:$B$69,'Input  - indicative charges'!$E$13:$E$69)</f>
        <v>Lower North Island distributor</v>
      </c>
      <c r="K6861" s="70">
        <f t="shared" si="108"/>
        <v>7.6158691156536817E-6</v>
      </c>
    </row>
    <row r="6862" spans="1:11" x14ac:dyDescent="0.25">
      <c r="A6862" s="65">
        <v>44621</v>
      </c>
      <c r="B6862" s="66" t="s">
        <v>145</v>
      </c>
      <c r="C6862" s="66" t="s">
        <v>137</v>
      </c>
      <c r="D6862" s="67">
        <v>63211.659999999902</v>
      </c>
      <c r="E6862" s="66">
        <v>0.56787028716662102</v>
      </c>
      <c r="F6862" s="67">
        <v>35896.023516478803</v>
      </c>
      <c r="G6862" s="66" t="s">
        <v>25</v>
      </c>
      <c r="H6862" s="68">
        <v>0.107808411589794</v>
      </c>
      <c r="I6862" s="87">
        <v>3869.8932777014802</v>
      </c>
      <c r="J6862" s="69" t="str">
        <f>_xlfn.XLOOKUP(SimpleBB[[#This Row],[customer_code]],'Input  - indicative charges'!$B$13:$B$69,'Input  - indicative charges'!$E$13:$E$69)</f>
        <v>North Island generation</v>
      </c>
      <c r="K6862" s="70">
        <f t="shared" ref="K6862:K6925" si="109">I6862*$L$9</f>
        <v>3577.5365393956858</v>
      </c>
    </row>
    <row r="6863" spans="1:11" x14ac:dyDescent="0.25">
      <c r="A6863" s="65">
        <v>44621</v>
      </c>
      <c r="B6863" s="66" t="s">
        <v>145</v>
      </c>
      <c r="C6863" s="66" t="s">
        <v>137</v>
      </c>
      <c r="D6863" s="67">
        <v>63211.659999999902</v>
      </c>
      <c r="E6863" s="66">
        <v>0.56787028716662102</v>
      </c>
      <c r="F6863" s="67">
        <v>35896.023516478803</v>
      </c>
      <c r="G6863" s="66" t="s">
        <v>27</v>
      </c>
      <c r="H6863" s="68">
        <v>1.11210102778939E-5</v>
      </c>
      <c r="I6863" s="87">
        <v>0.39920004646228502</v>
      </c>
      <c r="J6863" s="69" t="str">
        <f>_xlfn.XLOOKUP(SimpleBB[[#This Row],[customer_code]],'Input  - indicative charges'!$B$13:$B$69,'Input  - indicative charges'!$E$13:$E$69)</f>
        <v>Lower North Island distributor</v>
      </c>
      <c r="K6863" s="70">
        <f t="shared" si="109"/>
        <v>0.36904189605857307</v>
      </c>
    </row>
    <row r="6864" spans="1:11" x14ac:dyDescent="0.25">
      <c r="A6864" s="65">
        <v>44621</v>
      </c>
      <c r="B6864" s="66" t="s">
        <v>145</v>
      </c>
      <c r="C6864" s="66" t="s">
        <v>137</v>
      </c>
      <c r="D6864" s="67">
        <v>63211.659999999902</v>
      </c>
      <c r="E6864" s="66">
        <v>0.56787028716662102</v>
      </c>
      <c r="F6864" s="67">
        <v>35896.023516478803</v>
      </c>
      <c r="G6864" s="66" t="s">
        <v>29</v>
      </c>
      <c r="H6864" s="68">
        <v>3.9123333068945503E-5</v>
      </c>
      <c r="I6864" s="87">
        <v>1.4043720838859</v>
      </c>
      <c r="J6864" s="69" t="str">
        <f>_xlfn.XLOOKUP(SimpleBB[[#This Row],[customer_code]],'Input  - indicative charges'!$B$13:$B$69,'Input  - indicative charges'!$E$13:$E$69)</f>
        <v>Lower North Island distributor</v>
      </c>
      <c r="K6864" s="70">
        <f t="shared" si="109"/>
        <v>1.2982767442086116</v>
      </c>
    </row>
    <row r="6865" spans="1:11" x14ac:dyDescent="0.25">
      <c r="A6865" s="65">
        <v>44621</v>
      </c>
      <c r="B6865" s="66" t="s">
        <v>145</v>
      </c>
      <c r="C6865" s="66" t="s">
        <v>137</v>
      </c>
      <c r="D6865" s="67">
        <v>63211.659999999902</v>
      </c>
      <c r="E6865" s="66">
        <v>0.56787028716662102</v>
      </c>
      <c r="F6865" s="67">
        <v>35896.023516478803</v>
      </c>
      <c r="G6865" s="66" t="s">
        <v>31</v>
      </c>
      <c r="H6865" s="68">
        <v>6.87652812962276E-5</v>
      </c>
      <c r="I6865" s="87">
        <v>2.4684001545266701</v>
      </c>
      <c r="J6865" s="69" t="str">
        <f>_xlfn.XLOOKUP(SimpleBB[[#This Row],[customer_code]],'Input  - indicative charges'!$B$13:$B$69,'Input  - indicative charges'!$E$13:$E$69)</f>
        <v>Major Industrial</v>
      </c>
      <c r="K6865" s="70">
        <f t="shared" si="109"/>
        <v>2.2819212606075174</v>
      </c>
    </row>
    <row r="6866" spans="1:11" x14ac:dyDescent="0.25">
      <c r="A6866" s="65">
        <v>44621</v>
      </c>
      <c r="B6866" s="66" t="s">
        <v>145</v>
      </c>
      <c r="C6866" s="66" t="s">
        <v>137</v>
      </c>
      <c r="D6866" s="67">
        <v>63211.659999999902</v>
      </c>
      <c r="E6866" s="66">
        <v>0.56787028716662102</v>
      </c>
      <c r="F6866" s="67">
        <v>35896.023516478803</v>
      </c>
      <c r="G6866" s="66" t="s">
        <v>34</v>
      </c>
      <c r="H6866" s="68">
        <v>1.7204565543363798E-8</v>
      </c>
      <c r="I6866" s="87">
        <v>6.1757548933539001E-4</v>
      </c>
      <c r="J6866" s="69" t="str">
        <f>_xlfn.XLOOKUP(SimpleBB[[#This Row],[customer_code]],'Input  - indicative charges'!$B$13:$B$69,'Input  - indicative charges'!$E$13:$E$69)</f>
        <v>Major Industrial</v>
      </c>
      <c r="K6866" s="70">
        <f t="shared" si="109"/>
        <v>5.7091984723795777E-4</v>
      </c>
    </row>
    <row r="6867" spans="1:11" x14ac:dyDescent="0.25">
      <c r="A6867" s="65">
        <v>44621</v>
      </c>
      <c r="B6867" s="66" t="s">
        <v>145</v>
      </c>
      <c r="C6867" s="66" t="s">
        <v>137</v>
      </c>
      <c r="D6867" s="67">
        <v>63211.659999999902</v>
      </c>
      <c r="E6867" s="66">
        <v>0.56787028716662102</v>
      </c>
      <c r="F6867" s="67">
        <v>35896.023516478803</v>
      </c>
      <c r="G6867" s="66" t="s">
        <v>36</v>
      </c>
      <c r="H6867" s="68">
        <v>1.22887674066937E-10</v>
      </c>
      <c r="I6867" s="87">
        <v>4.4111788381921697E-6</v>
      </c>
      <c r="J6867" s="69" t="str">
        <f>_xlfn.XLOOKUP(SimpleBB[[#This Row],[customer_code]],'Input  - indicative charges'!$B$13:$B$69,'Input  - indicative charges'!$E$13:$E$69)</f>
        <v>Upper South Island distributor</v>
      </c>
      <c r="K6867" s="70">
        <f t="shared" si="109"/>
        <v>4.0779298918585937E-6</v>
      </c>
    </row>
    <row r="6868" spans="1:11" x14ac:dyDescent="0.25">
      <c r="A6868" s="65">
        <v>44621</v>
      </c>
      <c r="B6868" s="66" t="s">
        <v>145</v>
      </c>
      <c r="C6868" s="66" t="s">
        <v>137</v>
      </c>
      <c r="D6868" s="67">
        <v>63211.659999999902</v>
      </c>
      <c r="E6868" s="66">
        <v>0.56787028716662102</v>
      </c>
      <c r="F6868" s="67">
        <v>35896.023516478803</v>
      </c>
      <c r="G6868" s="66" t="s">
        <v>38</v>
      </c>
      <c r="H6868" s="68">
        <v>1.0263583467489599E-4</v>
      </c>
      <c r="I6868" s="87">
        <v>3.6842183351235098</v>
      </c>
      <c r="J6868" s="69" t="str">
        <f>_xlfn.XLOOKUP(SimpleBB[[#This Row],[customer_code]],'Input  - indicative charges'!$B$13:$B$69,'Input  - indicative charges'!$E$13:$E$69)</f>
        <v>North Island generation</v>
      </c>
      <c r="K6868" s="70">
        <f t="shared" si="109"/>
        <v>3.4058886814688596</v>
      </c>
    </row>
    <row r="6869" spans="1:11" x14ac:dyDescent="0.25">
      <c r="A6869" s="65">
        <v>44621</v>
      </c>
      <c r="B6869" s="66" t="s">
        <v>145</v>
      </c>
      <c r="C6869" s="66" t="s">
        <v>137</v>
      </c>
      <c r="D6869" s="67">
        <v>63211.659999999902</v>
      </c>
      <c r="E6869" s="66">
        <v>0.56787028716662102</v>
      </c>
      <c r="F6869" s="67">
        <v>35896.023516478803</v>
      </c>
      <c r="G6869" s="66" t="s">
        <v>40</v>
      </c>
      <c r="H6869" s="68">
        <v>7.0256847193386699E-7</v>
      </c>
      <c r="I6869" s="87">
        <v>2.52194143904747E-2</v>
      </c>
      <c r="J6869" s="69" t="str">
        <f>_xlfn.XLOOKUP(SimpleBB[[#This Row],[customer_code]],'Input  - indicative charges'!$B$13:$B$69,'Input  - indicative charges'!$E$13:$E$69)</f>
        <v>North Island generation</v>
      </c>
      <c r="K6869" s="70">
        <f t="shared" si="109"/>
        <v>2.3314176906106498E-2</v>
      </c>
    </row>
    <row r="6870" spans="1:11" x14ac:dyDescent="0.25">
      <c r="A6870" s="65">
        <v>44621</v>
      </c>
      <c r="B6870" s="66" t="s">
        <v>145</v>
      </c>
      <c r="C6870" s="66" t="s">
        <v>137</v>
      </c>
      <c r="D6870" s="67">
        <v>63211.659999999902</v>
      </c>
      <c r="E6870" s="66">
        <v>0.56787028716662102</v>
      </c>
      <c r="F6870" s="67">
        <v>35896.023516478803</v>
      </c>
      <c r="G6870" s="66" t="s">
        <v>42</v>
      </c>
      <c r="H6870" s="68">
        <v>4.0273130016324599E-2</v>
      </c>
      <c r="I6870" s="87">
        <v>1445.6452221482</v>
      </c>
      <c r="J6870" s="69" t="str">
        <f>_xlfn.XLOOKUP(SimpleBB[[#This Row],[customer_code]],'Input  - indicative charges'!$B$13:$B$69,'Input  - indicative charges'!$E$13:$E$69)</f>
        <v>South Island generation</v>
      </c>
      <c r="K6870" s="70">
        <f t="shared" si="109"/>
        <v>1336.4318429757304</v>
      </c>
    </row>
    <row r="6871" spans="1:11" x14ac:dyDescent="0.25">
      <c r="A6871" s="65">
        <v>44621</v>
      </c>
      <c r="B6871" s="66" t="s">
        <v>145</v>
      </c>
      <c r="C6871" s="66" t="s">
        <v>137</v>
      </c>
      <c r="D6871" s="67">
        <v>63211.659999999902</v>
      </c>
      <c r="E6871" s="66">
        <v>0.56787028716662102</v>
      </c>
      <c r="F6871" s="67">
        <v>35896.023516478803</v>
      </c>
      <c r="G6871" s="66" t="s">
        <v>44</v>
      </c>
      <c r="H6871" s="68">
        <v>1.3299715568976701E-8</v>
      </c>
      <c r="I6871" s="87">
        <v>4.7740690282646999E-4</v>
      </c>
      <c r="J6871" s="69" t="str">
        <f>_xlfn.XLOOKUP(SimpleBB[[#This Row],[customer_code]],'Input  - indicative charges'!$B$13:$B$69,'Input  - indicative charges'!$E$13:$E$69)</f>
        <v>Major Industrial</v>
      </c>
      <c r="K6871" s="70">
        <f t="shared" si="109"/>
        <v>4.4134050126463741E-4</v>
      </c>
    </row>
    <row r="6872" spans="1:11" x14ac:dyDescent="0.25">
      <c r="A6872" s="65">
        <v>44621</v>
      </c>
      <c r="B6872" s="66" t="s">
        <v>145</v>
      </c>
      <c r="C6872" s="66" t="s">
        <v>137</v>
      </c>
      <c r="D6872" s="67">
        <v>63211.659999999902</v>
      </c>
      <c r="E6872" s="66">
        <v>0.56787028716662102</v>
      </c>
      <c r="F6872" s="67">
        <v>35896.023516478803</v>
      </c>
      <c r="G6872" s="66" t="s">
        <v>46</v>
      </c>
      <c r="H6872" s="68">
        <v>1.62211572156507E-10</v>
      </c>
      <c r="I6872" s="87">
        <v>5.8227504087749903E-6</v>
      </c>
      <c r="J6872" s="69" t="str">
        <f>_xlfn.XLOOKUP(SimpleBB[[#This Row],[customer_code]],'Input  - indicative charges'!$B$13:$B$69,'Input  - indicative charges'!$E$13:$E$69)</f>
        <v>Upper South Island distributor</v>
      </c>
      <c r="K6872" s="70">
        <f t="shared" si="109"/>
        <v>5.3828622270292456E-6</v>
      </c>
    </row>
    <row r="6873" spans="1:11" x14ac:dyDescent="0.25">
      <c r="A6873" s="65">
        <v>44621</v>
      </c>
      <c r="B6873" s="66" t="s">
        <v>145</v>
      </c>
      <c r="C6873" s="66" t="s">
        <v>137</v>
      </c>
      <c r="D6873" s="67">
        <v>63211.659999999902</v>
      </c>
      <c r="E6873" s="66">
        <v>0.56787028716662102</v>
      </c>
      <c r="F6873" s="67">
        <v>35896.023516478803</v>
      </c>
      <c r="G6873" s="66" t="s">
        <v>48</v>
      </c>
      <c r="H6873" s="68">
        <v>5.1109319903137503E-2</v>
      </c>
      <c r="I6873" s="87">
        <v>1834.6213491542601</v>
      </c>
      <c r="J6873" s="69" t="str">
        <f>_xlfn.XLOOKUP(SimpleBB[[#This Row],[customer_code]],'Input  - indicative charges'!$B$13:$B$69,'Input  - indicative charges'!$E$13:$E$69)</f>
        <v>North Island generation</v>
      </c>
      <c r="K6873" s="70">
        <f t="shared" si="109"/>
        <v>1696.0222005019004</v>
      </c>
    </row>
    <row r="6874" spans="1:11" x14ac:dyDescent="0.25">
      <c r="A6874" s="65">
        <v>44621</v>
      </c>
      <c r="B6874" s="66" t="s">
        <v>145</v>
      </c>
      <c r="C6874" s="66" t="s">
        <v>137</v>
      </c>
      <c r="D6874" s="67">
        <v>63211.659999999902</v>
      </c>
      <c r="E6874" s="66">
        <v>0.56787028716662102</v>
      </c>
      <c r="F6874" s="67">
        <v>35896.023516478803</v>
      </c>
      <c r="G6874" s="66" t="s">
        <v>50</v>
      </c>
      <c r="H6874" s="68">
        <v>1.0737601692524201E-2</v>
      </c>
      <c r="I6874" s="87">
        <v>385.43720286543498</v>
      </c>
      <c r="J6874" s="69" t="str">
        <f>_xlfn.XLOOKUP(SimpleBB[[#This Row],[customer_code]],'Input  - indicative charges'!$B$13:$B$69,'Input  - indicative charges'!$E$13:$E$69)</f>
        <v>North Island generation</v>
      </c>
      <c r="K6874" s="70">
        <f t="shared" si="109"/>
        <v>356.31878657712417</v>
      </c>
    </row>
    <row r="6875" spans="1:11" x14ac:dyDescent="0.25">
      <c r="A6875" s="65">
        <v>44621</v>
      </c>
      <c r="B6875" s="66" t="s">
        <v>145</v>
      </c>
      <c r="C6875" s="66" t="s">
        <v>137</v>
      </c>
      <c r="D6875" s="67">
        <v>63211.659999999902</v>
      </c>
      <c r="E6875" s="66">
        <v>0.56787028716662102</v>
      </c>
      <c r="F6875" s="67">
        <v>35896.023516478803</v>
      </c>
      <c r="G6875" s="66" t="s">
        <v>52</v>
      </c>
      <c r="H6875" s="68">
        <v>2.1682958877758601E-2</v>
      </c>
      <c r="I6875" s="87">
        <v>778.332001782867</v>
      </c>
      <c r="J6875" s="69" t="str">
        <f>_xlfn.XLOOKUP(SimpleBB[[#This Row],[customer_code]],'Input  - indicative charges'!$B$13:$B$69,'Input  - indicative charges'!$E$13:$E$69)</f>
        <v>North Island generation</v>
      </c>
      <c r="K6875" s="70">
        <f t="shared" si="109"/>
        <v>719.5317742232553</v>
      </c>
    </row>
    <row r="6876" spans="1:11" x14ac:dyDescent="0.25">
      <c r="A6876" s="65">
        <v>44621</v>
      </c>
      <c r="B6876" s="66" t="s">
        <v>145</v>
      </c>
      <c r="C6876" s="66" t="s">
        <v>137</v>
      </c>
      <c r="D6876" s="67">
        <v>63211.659999999902</v>
      </c>
      <c r="E6876" s="66">
        <v>0.56787028716662102</v>
      </c>
      <c r="F6876" s="67">
        <v>35896.023516478803</v>
      </c>
      <c r="G6876" s="66" t="s">
        <v>54</v>
      </c>
      <c r="H6876" s="68">
        <v>1.43572234136996E-11</v>
      </c>
      <c r="I6876" s="87">
        <v>5.15367229289504E-7</v>
      </c>
      <c r="J6876" s="69" t="str">
        <f>_xlfn.XLOOKUP(SimpleBB[[#This Row],[customer_code]],'Input  - indicative charges'!$B$13:$B$69,'Input  - indicative charges'!$E$13:$E$69)</f>
        <v>Upper South Island distributor</v>
      </c>
      <c r="K6876" s="70">
        <f t="shared" si="109"/>
        <v>4.7643305943708246E-7</v>
      </c>
    </row>
    <row r="6877" spans="1:11" x14ac:dyDescent="0.25">
      <c r="A6877" s="65">
        <v>44621</v>
      </c>
      <c r="B6877" s="66" t="s">
        <v>145</v>
      </c>
      <c r="C6877" s="66" t="s">
        <v>137</v>
      </c>
      <c r="D6877" s="67">
        <v>63211.659999999902</v>
      </c>
      <c r="E6877" s="66">
        <v>0.56787028716662102</v>
      </c>
      <c r="F6877" s="67">
        <v>35896.023516478803</v>
      </c>
      <c r="G6877" s="66" t="s">
        <v>56</v>
      </c>
      <c r="H6877" s="68">
        <v>0.50504779477599504</v>
      </c>
      <c r="I6877" s="87">
        <v>18129.207518224899</v>
      </c>
      <c r="J6877" s="69" t="str">
        <f>_xlfn.XLOOKUP(SimpleBB[[#This Row],[customer_code]],'Input  - indicative charges'!$B$13:$B$69,'Input  - indicative charges'!$E$13:$E$69)</f>
        <v>Upper North Island distributor</v>
      </c>
      <c r="K6877" s="70">
        <f t="shared" si="109"/>
        <v>16759.610064817822</v>
      </c>
    </row>
    <row r="6878" spans="1:11" x14ac:dyDescent="0.25">
      <c r="A6878" s="65">
        <v>44621</v>
      </c>
      <c r="B6878" s="66" t="s">
        <v>145</v>
      </c>
      <c r="C6878" s="66" t="s">
        <v>137</v>
      </c>
      <c r="D6878" s="67">
        <v>63211.659999999902</v>
      </c>
      <c r="E6878" s="66">
        <v>0.56787028716662102</v>
      </c>
      <c r="F6878" s="67">
        <v>35896.023516478803</v>
      </c>
      <c r="G6878" s="66" t="s">
        <v>58</v>
      </c>
      <c r="H6878" s="68">
        <v>1.3382648327527599E-2</v>
      </c>
      <c r="I6878" s="87">
        <v>480.38385907769998</v>
      </c>
      <c r="J6878" s="69" t="str">
        <f>_xlfn.XLOOKUP(SimpleBB[[#This Row],[customer_code]],'Input  - indicative charges'!$B$13:$B$69,'Input  - indicative charges'!$E$13:$E$69)</f>
        <v>North Island generation</v>
      </c>
      <c r="K6878" s="70">
        <f t="shared" si="109"/>
        <v>444.09255900905237</v>
      </c>
    </row>
    <row r="6879" spans="1:11" x14ac:dyDescent="0.25">
      <c r="A6879" s="65">
        <v>44621</v>
      </c>
      <c r="B6879" s="66" t="s">
        <v>145</v>
      </c>
      <c r="C6879" s="66" t="s">
        <v>137</v>
      </c>
      <c r="D6879" s="67">
        <v>63211.659999999902</v>
      </c>
      <c r="E6879" s="66">
        <v>0.56787028716662102</v>
      </c>
      <c r="F6879" s="67">
        <v>35896.023516478803</v>
      </c>
      <c r="G6879" s="66" t="s">
        <v>60</v>
      </c>
      <c r="H6879" s="68">
        <v>3.9848681767554202E-10</v>
      </c>
      <c r="I6879" s="87">
        <v>1.43040921782881E-5</v>
      </c>
      <c r="J6879" s="69" t="str">
        <f>_xlfn.XLOOKUP(SimpleBB[[#This Row],[customer_code]],'Input  - indicative charges'!$B$13:$B$69,'Input  - indicative charges'!$E$13:$E$69)</f>
        <v>Major Industrial</v>
      </c>
      <c r="K6879" s="70">
        <f t="shared" si="109"/>
        <v>1.3223468648495681E-5</v>
      </c>
    </row>
    <row r="6880" spans="1:11" x14ac:dyDescent="0.25">
      <c r="A6880" s="65">
        <v>44621</v>
      </c>
      <c r="B6880" s="66" t="s">
        <v>145</v>
      </c>
      <c r="C6880" s="66" t="s">
        <v>137</v>
      </c>
      <c r="D6880" s="67">
        <v>63211.659999999902</v>
      </c>
      <c r="E6880" s="66">
        <v>0.56787028716662102</v>
      </c>
      <c r="F6880" s="67">
        <v>35896.023516478803</v>
      </c>
      <c r="G6880" s="66" t="s">
        <v>62</v>
      </c>
      <c r="H6880" s="68">
        <v>2.4741616074875002E-6</v>
      </c>
      <c r="I6880" s="87">
        <v>8.8812563245940696E-2</v>
      </c>
      <c r="J6880" s="69" t="str">
        <f>_xlfn.XLOOKUP(SimpleBB[[#This Row],[customer_code]],'Input  - indicative charges'!$B$13:$B$69,'Input  - indicative charges'!$E$13:$E$69)</f>
        <v>Major Industrial</v>
      </c>
      <c r="K6880" s="70">
        <f t="shared" si="109"/>
        <v>8.210308847546792E-2</v>
      </c>
    </row>
    <row r="6881" spans="1:11" x14ac:dyDescent="0.25">
      <c r="A6881" s="65">
        <v>44621</v>
      </c>
      <c r="B6881" s="66" t="s">
        <v>145</v>
      </c>
      <c r="C6881" s="66" t="s">
        <v>137</v>
      </c>
      <c r="D6881" s="67">
        <v>63211.659999999902</v>
      </c>
      <c r="E6881" s="66">
        <v>0.56787028716662102</v>
      </c>
      <c r="F6881" s="67">
        <v>35896.023516478803</v>
      </c>
      <c r="G6881" s="66" t="s">
        <v>64</v>
      </c>
      <c r="H6881" s="68">
        <v>1.41520724404142E-8</v>
      </c>
      <c r="I6881" s="87">
        <v>5.0800312512802104E-4</v>
      </c>
      <c r="J6881" s="69" t="str">
        <f>_xlfn.XLOOKUP(SimpleBB[[#This Row],[customer_code]],'Input  - indicative charges'!$B$13:$B$69,'Input  - indicative charges'!$E$13:$E$69)</f>
        <v>Major Industrial</v>
      </c>
      <c r="K6881" s="70">
        <f t="shared" si="109"/>
        <v>4.6962528727720809E-4</v>
      </c>
    </row>
    <row r="6882" spans="1:11" x14ac:dyDescent="0.25">
      <c r="A6882" s="65">
        <v>44621</v>
      </c>
      <c r="B6882" s="66" t="s">
        <v>145</v>
      </c>
      <c r="C6882" s="66" t="s">
        <v>137</v>
      </c>
      <c r="D6882" s="67">
        <v>63211.659999999902</v>
      </c>
      <c r="E6882" s="66">
        <v>0.56787028716662102</v>
      </c>
      <c r="F6882" s="67">
        <v>35896.023516478803</v>
      </c>
      <c r="G6882" s="66" t="s">
        <v>66</v>
      </c>
      <c r="H6882" s="68">
        <v>8.6977937753147302E-10</v>
      </c>
      <c r="I6882" s="87">
        <v>3.12216209900181E-5</v>
      </c>
      <c r="J6882" s="69" t="str">
        <f>_xlfn.XLOOKUP(SimpleBB[[#This Row],[customer_code]],'Input  - indicative charges'!$B$13:$B$69,'Input  - indicative charges'!$E$13:$E$69)</f>
        <v>Upper South Island distributor</v>
      </c>
      <c r="K6882" s="70">
        <f t="shared" si="109"/>
        <v>2.8862938043938799E-5</v>
      </c>
    </row>
    <row r="6883" spans="1:11" x14ac:dyDescent="0.25">
      <c r="A6883" s="65">
        <v>44621</v>
      </c>
      <c r="B6883" s="66" t="s">
        <v>145</v>
      </c>
      <c r="C6883" s="66" t="s">
        <v>137</v>
      </c>
      <c r="D6883" s="67">
        <v>63211.659999999902</v>
      </c>
      <c r="E6883" s="66">
        <v>0.56787028716662102</v>
      </c>
      <c r="F6883" s="67">
        <v>35896.023516478803</v>
      </c>
      <c r="G6883" s="66" t="s">
        <v>68</v>
      </c>
      <c r="H6883" s="68">
        <v>4.7144536652590896E-10</v>
      </c>
      <c r="I6883" s="87">
        <v>1.6923013963549E-5</v>
      </c>
      <c r="J6883" s="69" t="str">
        <f>_xlfn.XLOOKUP(SimpleBB[[#This Row],[customer_code]],'Input  - indicative charges'!$B$13:$B$69,'Input  - indicative charges'!$E$13:$E$69)</f>
        <v>Major Industrial</v>
      </c>
      <c r="K6883" s="70">
        <f t="shared" si="109"/>
        <v>1.5644540163458784E-5</v>
      </c>
    </row>
    <row r="6884" spans="1:11" x14ac:dyDescent="0.25">
      <c r="A6884" s="65">
        <v>44621</v>
      </c>
      <c r="B6884" s="66" t="s">
        <v>145</v>
      </c>
      <c r="C6884" s="66" t="s">
        <v>137</v>
      </c>
      <c r="D6884" s="67">
        <v>63211.659999999902</v>
      </c>
      <c r="E6884" s="66">
        <v>0.56787028716662102</v>
      </c>
      <c r="F6884" s="67">
        <v>35896.023516478803</v>
      </c>
      <c r="G6884" s="66" t="s">
        <v>70</v>
      </c>
      <c r="H6884" s="68">
        <v>1.22949347698499E-4</v>
      </c>
      <c r="I6884" s="87">
        <v>4.4133926763210898</v>
      </c>
      <c r="J6884" s="69" t="str">
        <f>_xlfn.XLOOKUP(SimpleBB[[#This Row],[customer_code]],'Input  - indicative charges'!$B$13:$B$69,'Input  - indicative charges'!$E$13:$E$69)</f>
        <v>Lower North Island distributor</v>
      </c>
      <c r="K6884" s="70">
        <f t="shared" si="109"/>
        <v>4.0799764823535192</v>
      </c>
    </row>
    <row r="6885" spans="1:11" x14ac:dyDescent="0.25">
      <c r="A6885" s="65">
        <v>44621</v>
      </c>
      <c r="B6885" s="66" t="s">
        <v>145</v>
      </c>
      <c r="C6885" s="66" t="s">
        <v>137</v>
      </c>
      <c r="D6885" s="67">
        <v>63211.659999999902</v>
      </c>
      <c r="E6885" s="66">
        <v>0.56787028716662102</v>
      </c>
      <c r="F6885" s="67">
        <v>35896.023516478803</v>
      </c>
      <c r="G6885" s="66" t="s">
        <v>72</v>
      </c>
      <c r="H6885" s="68">
        <v>5.5543623655024203E-5</v>
      </c>
      <c r="I6885" s="87">
        <v>1.9937952209112</v>
      </c>
      <c r="J6885" s="69" t="str">
        <f>_xlfn.XLOOKUP(SimpleBB[[#This Row],[customer_code]],'Input  - indicative charges'!$B$13:$B$69,'Input  - indicative charges'!$E$13:$E$69)</f>
        <v>Lower South Island distributor</v>
      </c>
      <c r="K6885" s="70">
        <f t="shared" si="109"/>
        <v>1.8431710496985274</v>
      </c>
    </row>
    <row r="6886" spans="1:11" x14ac:dyDescent="0.25">
      <c r="A6886" s="65">
        <v>44621</v>
      </c>
      <c r="B6886" s="66" t="s">
        <v>145</v>
      </c>
      <c r="C6886" s="66" t="s">
        <v>137</v>
      </c>
      <c r="D6886" s="67">
        <v>63211.659999999902</v>
      </c>
      <c r="E6886" s="66">
        <v>0.56787028716662102</v>
      </c>
      <c r="F6886" s="67">
        <v>35896.023516478803</v>
      </c>
      <c r="G6886" s="66" t="s">
        <v>74</v>
      </c>
      <c r="H6886" s="68">
        <v>9.8626528626820599E-13</v>
      </c>
      <c r="I6886" s="87">
        <v>3.5403001909370198E-8</v>
      </c>
      <c r="J6886" s="69" t="str">
        <f>_xlfn.XLOOKUP(SimpleBB[[#This Row],[customer_code]],'Input  - indicative charges'!$B$13:$B$69,'Input  - indicative charges'!$E$13:$E$69)</f>
        <v>Major Industrial</v>
      </c>
      <c r="K6886" s="70">
        <f t="shared" si="109"/>
        <v>3.2728430436276547E-8</v>
      </c>
    </row>
    <row r="6887" spans="1:11" x14ac:dyDescent="0.25">
      <c r="A6887" s="65">
        <v>44621</v>
      </c>
      <c r="B6887" s="66" t="s">
        <v>145</v>
      </c>
      <c r="C6887" s="66" t="s">
        <v>137</v>
      </c>
      <c r="D6887" s="67">
        <v>63211.659999999902</v>
      </c>
      <c r="E6887" s="66">
        <v>0.56787028716662102</v>
      </c>
      <c r="F6887" s="67">
        <v>35896.023516478803</v>
      </c>
      <c r="G6887" s="66" t="s">
        <v>76</v>
      </c>
      <c r="H6887" s="68">
        <v>2.24784583641026E-8</v>
      </c>
      <c r="I6887" s="87">
        <v>8.0688727005202095E-4</v>
      </c>
      <c r="J6887" s="69" t="str">
        <f>_xlfn.XLOOKUP(SimpleBB[[#This Row],[customer_code]],'Input  - indicative charges'!$B$13:$B$69,'Input  - indicative charges'!$E$13:$E$69)</f>
        <v>Lower North Island distributor</v>
      </c>
      <c r="K6887" s="70">
        <f t="shared" si="109"/>
        <v>7.4592979305591444E-4</v>
      </c>
    </row>
    <row r="6888" spans="1:11" x14ac:dyDescent="0.25">
      <c r="A6888" s="65">
        <v>44621</v>
      </c>
      <c r="B6888" s="66" t="s">
        <v>145</v>
      </c>
      <c r="C6888" s="66" t="s">
        <v>137</v>
      </c>
      <c r="D6888" s="67">
        <v>63211.659999999902</v>
      </c>
      <c r="E6888" s="66">
        <v>0.56787028716662102</v>
      </c>
      <c r="F6888" s="67">
        <v>35896.023516478803</v>
      </c>
      <c r="G6888" s="66" t="s">
        <v>78</v>
      </c>
      <c r="H6888" s="68">
        <v>1.7720484207275298E-5</v>
      </c>
      <c r="I6888" s="87">
        <v>0.63609491782774996</v>
      </c>
      <c r="J6888" s="69" t="str">
        <f>_xlfn.XLOOKUP(SimpleBB[[#This Row],[customer_code]],'Input  - indicative charges'!$B$13:$B$69,'Input  - indicative charges'!$E$13:$E$69)</f>
        <v>North Island generation</v>
      </c>
      <c r="K6888" s="70">
        <f t="shared" si="109"/>
        <v>0.58804019846363664</v>
      </c>
    </row>
    <row r="6889" spans="1:11" x14ac:dyDescent="0.25">
      <c r="A6889" s="65">
        <v>44621</v>
      </c>
      <c r="B6889" s="66" t="s">
        <v>145</v>
      </c>
      <c r="C6889" s="66" t="s">
        <v>137</v>
      </c>
      <c r="D6889" s="67">
        <v>63211.659999999902</v>
      </c>
      <c r="E6889" s="66">
        <v>0.56787028716662102</v>
      </c>
      <c r="F6889" s="67">
        <v>35896.023516478803</v>
      </c>
      <c r="G6889" s="66" t="s">
        <v>80</v>
      </c>
      <c r="H6889" s="68">
        <v>3.1885229107800701E-13</v>
      </c>
      <c r="I6889" s="87">
        <v>1.1445529338819299E-8</v>
      </c>
      <c r="J6889" s="69" t="str">
        <f>_xlfn.XLOOKUP(SimpleBB[[#This Row],[customer_code]],'Input  - indicative charges'!$B$13:$B$69,'Input  - indicative charges'!$E$13:$E$69)</f>
        <v>Major Industrial</v>
      </c>
      <c r="K6889" s="70">
        <f t="shared" si="109"/>
        <v>1.0580860112677759E-8</v>
      </c>
    </row>
    <row r="6890" spans="1:11" x14ac:dyDescent="0.25">
      <c r="A6890" s="65">
        <v>44621</v>
      </c>
      <c r="B6890" s="66" t="s">
        <v>145</v>
      </c>
      <c r="C6890" s="66" t="s">
        <v>137</v>
      </c>
      <c r="D6890" s="67">
        <v>63211.659999999902</v>
      </c>
      <c r="E6890" s="66">
        <v>0.56787028716662102</v>
      </c>
      <c r="F6890" s="67">
        <v>35896.023516478803</v>
      </c>
      <c r="G6890" s="66" t="s">
        <v>82</v>
      </c>
      <c r="H6890" s="68">
        <v>7.9417791323978801E-4</v>
      </c>
      <c r="I6890" s="87">
        <v>28.507829049923501</v>
      </c>
      <c r="J6890" s="69" t="str">
        <f>_xlfn.XLOOKUP(SimpleBB[[#This Row],[customer_code]],'Input  - indicative charges'!$B$13:$B$69,'Input  - indicative charges'!$E$13:$E$69)</f>
        <v>Major Industrial</v>
      </c>
      <c r="K6890" s="70">
        <f t="shared" si="109"/>
        <v>26.354163478513986</v>
      </c>
    </row>
    <row r="6891" spans="1:11" x14ac:dyDescent="0.25">
      <c r="A6891" s="65">
        <v>44621</v>
      </c>
      <c r="B6891" s="66" t="s">
        <v>145</v>
      </c>
      <c r="C6891" s="66" t="s">
        <v>137</v>
      </c>
      <c r="D6891" s="67">
        <v>63211.659999999902</v>
      </c>
      <c r="E6891" s="66">
        <v>0.56787028716662102</v>
      </c>
      <c r="F6891" s="67">
        <v>35896.023516478803</v>
      </c>
      <c r="G6891" s="66" t="s">
        <v>84</v>
      </c>
      <c r="H6891" s="68">
        <v>3.1791996687122699E-15</v>
      </c>
      <c r="I6891" s="87">
        <v>1.14120626071677E-10</v>
      </c>
      <c r="J6891" s="69" t="str">
        <f>_xlfn.XLOOKUP(SimpleBB[[#This Row],[customer_code]],'Input  - indicative charges'!$B$13:$B$69,'Input  - indicative charges'!$E$13:$E$69)</f>
        <v>Major Industrial</v>
      </c>
      <c r="K6891" s="70">
        <f t="shared" si="109"/>
        <v>1.0549921674135377E-10</v>
      </c>
    </row>
    <row r="6892" spans="1:11" x14ac:dyDescent="0.25">
      <c r="A6892" s="65">
        <v>44621</v>
      </c>
      <c r="B6892" s="66" t="s">
        <v>145</v>
      </c>
      <c r="C6892" s="66" t="s">
        <v>137</v>
      </c>
      <c r="D6892" s="67">
        <v>63211.659999999902</v>
      </c>
      <c r="E6892" s="66">
        <v>0.56787028716662102</v>
      </c>
      <c r="F6892" s="67">
        <v>35896.023516478803</v>
      </c>
      <c r="G6892" s="66" t="s">
        <v>86</v>
      </c>
      <c r="H6892" s="68">
        <v>8.2903409572813994E-5</v>
      </c>
      <c r="I6892" s="87">
        <v>2.9759027396220099</v>
      </c>
      <c r="J6892" s="69" t="str">
        <f>_xlfn.XLOOKUP(SimpleBB[[#This Row],[customer_code]],'Input  - indicative charges'!$B$13:$B$69,'Input  - indicative charges'!$E$13:$E$69)</f>
        <v>North Island generation</v>
      </c>
      <c r="K6892" s="70">
        <f t="shared" si="109"/>
        <v>2.7510838218796789</v>
      </c>
    </row>
    <row r="6893" spans="1:11" x14ac:dyDescent="0.25">
      <c r="A6893" s="65">
        <v>44621</v>
      </c>
      <c r="B6893" s="66" t="s">
        <v>145</v>
      </c>
      <c r="C6893" s="66" t="s">
        <v>137</v>
      </c>
      <c r="D6893" s="67">
        <v>63211.659999999902</v>
      </c>
      <c r="E6893" s="66">
        <v>0.56787028716662102</v>
      </c>
      <c r="F6893" s="67">
        <v>35896.023516478803</v>
      </c>
      <c r="G6893" s="66" t="s">
        <v>88</v>
      </c>
      <c r="H6893" s="68">
        <v>7.7871796058396796E-3</v>
      </c>
      <c r="I6893" s="87">
        <v>279.52878225826601</v>
      </c>
      <c r="J6893" s="69" t="str">
        <f>_xlfn.XLOOKUP(SimpleBB[[#This Row],[customer_code]],'Input  - indicative charges'!$B$13:$B$69,'Input  - indicative charges'!$E$13:$E$69)</f>
        <v>North Island generation</v>
      </c>
      <c r="K6893" s="70">
        <f t="shared" si="109"/>
        <v>258.41137224737395</v>
      </c>
    </row>
    <row r="6894" spans="1:11" x14ac:dyDescent="0.25">
      <c r="A6894" s="65">
        <v>44621</v>
      </c>
      <c r="B6894" s="66" t="s">
        <v>145</v>
      </c>
      <c r="C6894" s="66" t="s">
        <v>137</v>
      </c>
      <c r="D6894" s="67">
        <v>63211.659999999902</v>
      </c>
      <c r="E6894" s="66">
        <v>0.56787028716662102</v>
      </c>
      <c r="F6894" s="67">
        <v>35896.023516478803</v>
      </c>
      <c r="G6894" s="66" t="s">
        <v>90</v>
      </c>
      <c r="H6894" s="68">
        <v>1.75738684309183E-10</v>
      </c>
      <c r="I6894" s="87">
        <v>6.30831994471749E-6</v>
      </c>
      <c r="J6894" s="69" t="str">
        <f>_xlfn.XLOOKUP(SimpleBB[[#This Row],[customer_code]],'Input  - indicative charges'!$B$13:$B$69,'Input  - indicative charges'!$E$13:$E$69)</f>
        <v>Upper South Island distributor</v>
      </c>
      <c r="K6894" s="70">
        <f t="shared" si="109"/>
        <v>5.8317487033724571E-6</v>
      </c>
    </row>
    <row r="6895" spans="1:11" x14ac:dyDescent="0.25">
      <c r="A6895" s="65">
        <v>44621</v>
      </c>
      <c r="B6895" s="66" t="s">
        <v>145</v>
      </c>
      <c r="C6895" s="66" t="s">
        <v>137</v>
      </c>
      <c r="D6895" s="67">
        <v>63211.659999999902</v>
      </c>
      <c r="E6895" s="66">
        <v>0.56787028716662102</v>
      </c>
      <c r="F6895" s="67">
        <v>35896.023516478803</v>
      </c>
      <c r="G6895" s="66" t="s">
        <v>92</v>
      </c>
      <c r="H6895" s="68">
        <v>5.4353740205246997E-5</v>
      </c>
      <c r="I6895" s="87">
        <v>1.9510831366161301</v>
      </c>
      <c r="J6895" s="69" t="str">
        <f>_xlfn.XLOOKUP(SimpleBB[[#This Row],[customer_code]],'Input  - indicative charges'!$B$13:$B$69,'Input  - indicative charges'!$E$13:$E$69)</f>
        <v>North Island generation</v>
      </c>
      <c r="K6895" s="70">
        <f t="shared" si="109"/>
        <v>1.8036857121777679</v>
      </c>
    </row>
    <row r="6896" spans="1:11" x14ac:dyDescent="0.25">
      <c r="A6896" s="65">
        <v>44621</v>
      </c>
      <c r="B6896" s="66" t="s">
        <v>145</v>
      </c>
      <c r="C6896" s="66" t="s">
        <v>137</v>
      </c>
      <c r="D6896" s="67">
        <v>63211.659999999902</v>
      </c>
      <c r="E6896" s="66">
        <v>0.56787028716662102</v>
      </c>
      <c r="F6896" s="67">
        <v>35896.023516478803</v>
      </c>
      <c r="G6896" s="66" t="s">
        <v>94</v>
      </c>
      <c r="H6896" s="68">
        <v>2.8787887761756199E-4</v>
      </c>
      <c r="I6896" s="87">
        <v>10.3337069608575</v>
      </c>
      <c r="J6896" s="69" t="str">
        <f>_xlfn.XLOOKUP(SimpleBB[[#This Row],[customer_code]],'Input  - indicative charges'!$B$13:$B$69,'Input  - indicative charges'!$E$13:$E$69)</f>
        <v>North Island generation</v>
      </c>
      <c r="K6896" s="70">
        <f t="shared" si="109"/>
        <v>9.5530319796914611</v>
      </c>
    </row>
    <row r="6897" spans="1:11" x14ac:dyDescent="0.25">
      <c r="A6897" s="65">
        <v>44621</v>
      </c>
      <c r="B6897" s="66" t="s">
        <v>145</v>
      </c>
      <c r="C6897" s="66" t="s">
        <v>137</v>
      </c>
      <c r="D6897" s="67">
        <v>63211.659999999902</v>
      </c>
      <c r="E6897" s="66">
        <v>0.56787028716662102</v>
      </c>
      <c r="F6897" s="67">
        <v>35896.023516478803</v>
      </c>
      <c r="G6897" s="66" t="s">
        <v>96</v>
      </c>
      <c r="H6897" s="68">
        <v>0.13750554027023601</v>
      </c>
      <c r="I6897" s="87">
        <v>4935.90210718655</v>
      </c>
      <c r="J6897" s="69" t="str">
        <f>_xlfn.XLOOKUP(SimpleBB[[#This Row],[customer_code]],'Input  - indicative charges'!$B$13:$B$69,'Input  - indicative charges'!$E$13:$E$69)</f>
        <v>Upper North Island distributor</v>
      </c>
      <c r="K6897" s="70">
        <f t="shared" si="109"/>
        <v>4563.0121753197855</v>
      </c>
    </row>
    <row r="6898" spans="1:11" x14ac:dyDescent="0.25">
      <c r="A6898" s="65">
        <v>44621</v>
      </c>
      <c r="B6898" s="66" t="s">
        <v>145</v>
      </c>
      <c r="C6898" s="66" t="s">
        <v>137</v>
      </c>
      <c r="D6898" s="67">
        <v>63211.659999999902</v>
      </c>
      <c r="E6898" s="66">
        <v>0.56787028716662102</v>
      </c>
      <c r="F6898" s="67">
        <v>35896.023516478803</v>
      </c>
      <c r="G6898" s="66" t="s">
        <v>98</v>
      </c>
      <c r="H6898" s="68">
        <v>5.8681256116152496E-6</v>
      </c>
      <c r="I6898" s="87">
        <v>0.21064237495219301</v>
      </c>
      <c r="J6898" s="69" t="str">
        <f>_xlfn.XLOOKUP(SimpleBB[[#This Row],[customer_code]],'Input  - indicative charges'!$B$13:$B$69,'Input  - indicative charges'!$E$13:$E$69)</f>
        <v>Major Industrial</v>
      </c>
      <c r="K6898" s="70">
        <f t="shared" si="109"/>
        <v>0.1947290891660314</v>
      </c>
    </row>
    <row r="6899" spans="1:11" x14ac:dyDescent="0.25">
      <c r="A6899" s="65">
        <v>44621</v>
      </c>
      <c r="B6899" s="66" t="s">
        <v>145</v>
      </c>
      <c r="C6899" s="66" t="s">
        <v>137</v>
      </c>
      <c r="D6899" s="67">
        <v>63211.659999999902</v>
      </c>
      <c r="E6899" s="66">
        <v>0.56787028716662102</v>
      </c>
      <c r="F6899" s="67">
        <v>35896.023516478803</v>
      </c>
      <c r="G6899" s="66" t="s">
        <v>100</v>
      </c>
      <c r="H6899" s="68">
        <v>2.9671392817486698E-4</v>
      </c>
      <c r="I6899" s="87">
        <v>10.6508501434318</v>
      </c>
      <c r="J6899" s="69" t="str">
        <f>_xlfn.XLOOKUP(SimpleBB[[#This Row],[customer_code]],'Input  - indicative charges'!$B$13:$B$69,'Input  - indicative charges'!$E$13:$E$69)</f>
        <v>North Island generation</v>
      </c>
      <c r="K6899" s="70">
        <f t="shared" si="109"/>
        <v>9.8462161174601608</v>
      </c>
    </row>
    <row r="6900" spans="1:11" x14ac:dyDescent="0.25">
      <c r="A6900" s="65">
        <v>44621</v>
      </c>
      <c r="B6900" s="66" t="s">
        <v>145</v>
      </c>
      <c r="C6900" s="66" t="s">
        <v>137</v>
      </c>
      <c r="D6900" s="67">
        <v>63211.659999999902</v>
      </c>
      <c r="E6900" s="66">
        <v>0.56787028716662102</v>
      </c>
      <c r="F6900" s="67">
        <v>35896.023516478803</v>
      </c>
      <c r="G6900" s="66" t="s">
        <v>102</v>
      </c>
      <c r="H6900" s="68">
        <v>1.87780037615721E-3</v>
      </c>
      <c r="I6900" s="87">
        <v>67.405566461792105</v>
      </c>
      <c r="J6900" s="69" t="str">
        <f>_xlfn.XLOOKUP(SimpleBB[[#This Row],[customer_code]],'Input  - indicative charges'!$B$13:$B$69,'Input  - indicative charges'!$E$13:$E$69)</f>
        <v>Lower North Island distributor</v>
      </c>
      <c r="K6900" s="70">
        <f t="shared" si="109"/>
        <v>62.313314520899148</v>
      </c>
    </row>
    <row r="6901" spans="1:11" x14ac:dyDescent="0.25">
      <c r="A6901" s="65">
        <v>44621</v>
      </c>
      <c r="B6901" s="66" t="s">
        <v>145</v>
      </c>
      <c r="C6901" s="66" t="s">
        <v>137</v>
      </c>
      <c r="D6901" s="67">
        <v>63211.659999999902</v>
      </c>
      <c r="E6901" s="66">
        <v>0.56787028716662102</v>
      </c>
      <c r="F6901" s="67">
        <v>35896.023516478803</v>
      </c>
      <c r="G6901" s="66" t="s">
        <v>104</v>
      </c>
      <c r="H6901" s="68">
        <v>3.9320540685921198E-3</v>
      </c>
      <c r="I6901" s="87">
        <v>141.14510531424901</v>
      </c>
      <c r="J6901" s="69" t="str">
        <f>_xlfn.XLOOKUP(SimpleBB[[#This Row],[customer_code]],'Input  - indicative charges'!$B$13:$B$69,'Input  - indicative charges'!$E$13:$E$69)</f>
        <v>Lower North Island distributor</v>
      </c>
      <c r="K6901" s="70">
        <f t="shared" si="109"/>
        <v>130.48209223963244</v>
      </c>
    </row>
    <row r="6902" spans="1:11" x14ac:dyDescent="0.25">
      <c r="A6902" s="65">
        <v>44621</v>
      </c>
      <c r="B6902" s="66" t="s">
        <v>145</v>
      </c>
      <c r="C6902" s="66" t="s">
        <v>137</v>
      </c>
      <c r="D6902" s="67">
        <v>63211.659999999902</v>
      </c>
      <c r="E6902" s="66">
        <v>0.56787028716662102</v>
      </c>
      <c r="F6902" s="67">
        <v>35896.023516478803</v>
      </c>
      <c r="G6902" s="66" t="s">
        <v>106</v>
      </c>
      <c r="H6902" s="68">
        <v>2.2547685311451798E-3</v>
      </c>
      <c r="I6902" s="87">
        <v>80.937224218204193</v>
      </c>
      <c r="J6902" s="69" t="str">
        <f>_xlfn.XLOOKUP(SimpleBB[[#This Row],[customer_code]],'Input  - indicative charges'!$B$13:$B$69,'Input  - indicative charges'!$E$13:$E$69)</f>
        <v>Upper North Island distributor</v>
      </c>
      <c r="K6902" s="70">
        <f t="shared" si="109"/>
        <v>74.822703433792981</v>
      </c>
    </row>
    <row r="6903" spans="1:11" x14ac:dyDescent="0.25">
      <c r="A6903" s="65">
        <v>44621</v>
      </c>
      <c r="B6903" s="66" t="s">
        <v>145</v>
      </c>
      <c r="C6903" s="66" t="s">
        <v>137</v>
      </c>
      <c r="D6903" s="67">
        <v>63211.659999999902</v>
      </c>
      <c r="E6903" s="66">
        <v>0.56787028716662102</v>
      </c>
      <c r="F6903" s="67">
        <v>35896.023516478803</v>
      </c>
      <c r="G6903" s="66" t="s">
        <v>108</v>
      </c>
      <c r="H6903" s="68">
        <v>8.6942822445537193E-6</v>
      </c>
      <c r="I6903" s="87">
        <v>0.31209015990940497</v>
      </c>
      <c r="J6903" s="69" t="str">
        <f>_xlfn.XLOOKUP(SimpleBB[[#This Row],[customer_code]],'Input  - indicative charges'!$B$13:$B$69,'Input  - indicative charges'!$E$13:$E$69)</f>
        <v>Lower North Island distributor</v>
      </c>
      <c r="K6903" s="70">
        <f t="shared" si="109"/>
        <v>0.28851285307921759</v>
      </c>
    </row>
    <row r="6904" spans="1:11" x14ac:dyDescent="0.25">
      <c r="A6904" s="65">
        <v>44621</v>
      </c>
      <c r="B6904" s="66" t="s">
        <v>145</v>
      </c>
      <c r="C6904" s="66" t="s">
        <v>137</v>
      </c>
      <c r="D6904" s="67">
        <v>63211.659999999902</v>
      </c>
      <c r="E6904" s="66">
        <v>0.56787028716662102</v>
      </c>
      <c r="F6904" s="67">
        <v>35896.023516478803</v>
      </c>
      <c r="G6904" s="66" t="s">
        <v>110</v>
      </c>
      <c r="H6904" s="68">
        <v>8.9443188776619297E-11</v>
      </c>
      <c r="I6904" s="87">
        <v>3.2106548077143801E-6</v>
      </c>
      <c r="J6904" s="69" t="str">
        <f>_xlfn.XLOOKUP(SimpleBB[[#This Row],[customer_code]],'Input  - indicative charges'!$B$13:$B$69,'Input  - indicative charges'!$E$13:$E$69)</f>
        <v>Lower South Island distributor</v>
      </c>
      <c r="K6904" s="70">
        <f t="shared" si="109"/>
        <v>2.9681012022137377E-6</v>
      </c>
    </row>
    <row r="6905" spans="1:11" x14ac:dyDescent="0.25">
      <c r="A6905" s="65">
        <v>44621</v>
      </c>
      <c r="B6905" s="66" t="s">
        <v>145</v>
      </c>
      <c r="C6905" s="66" t="s">
        <v>137</v>
      </c>
      <c r="D6905" s="67">
        <v>63211.659999999902</v>
      </c>
      <c r="E6905" s="66">
        <v>0.56787028716662102</v>
      </c>
      <c r="F6905" s="67">
        <v>35896.023516478803</v>
      </c>
      <c r="G6905" s="66" t="s">
        <v>112</v>
      </c>
      <c r="H6905" s="68">
        <v>6.4328875004762602E-3</v>
      </c>
      <c r="I6905" s="87">
        <v>230.91508099595799</v>
      </c>
      <c r="J6905" s="69" t="str">
        <f>_xlfn.XLOOKUP(SimpleBB[[#This Row],[customer_code]],'Input  - indicative charges'!$B$13:$B$69,'Input  - indicative charges'!$E$13:$E$69)</f>
        <v>North Island generation</v>
      </c>
      <c r="K6905" s="70">
        <f t="shared" si="109"/>
        <v>213.47026403043853</v>
      </c>
    </row>
    <row r="6906" spans="1:11" x14ac:dyDescent="0.25">
      <c r="A6906" s="65">
        <v>44621</v>
      </c>
      <c r="B6906" s="66" t="s">
        <v>145</v>
      </c>
      <c r="C6906" s="66" t="s">
        <v>137</v>
      </c>
      <c r="D6906" s="67">
        <v>63211.659999999902</v>
      </c>
      <c r="E6906" s="66">
        <v>0.56787028716662102</v>
      </c>
      <c r="F6906" s="67">
        <v>35896.023516478803</v>
      </c>
      <c r="G6906" s="66" t="s">
        <v>114</v>
      </c>
      <c r="H6906" s="68">
        <v>1.54909907541037E-3</v>
      </c>
      <c r="I6906" s="87">
        <v>55.606496840286397</v>
      </c>
      <c r="J6906" s="69" t="str">
        <f>_xlfn.XLOOKUP(SimpleBB[[#This Row],[customer_code]],'Input  - indicative charges'!$B$13:$B$69,'Input  - indicative charges'!$E$13:$E$69)</f>
        <v>Lower North Island distributor</v>
      </c>
      <c r="K6906" s="70">
        <f t="shared" si="109"/>
        <v>51.405622842413933</v>
      </c>
    </row>
    <row r="6907" spans="1:11" x14ac:dyDescent="0.25">
      <c r="A6907" s="65">
        <v>44621</v>
      </c>
      <c r="B6907" s="66" t="s">
        <v>145</v>
      </c>
      <c r="C6907" s="66" t="s">
        <v>137</v>
      </c>
      <c r="D6907" s="67">
        <v>63211.659999999902</v>
      </c>
      <c r="E6907" s="66">
        <v>0.56787028716662102</v>
      </c>
      <c r="F6907" s="67">
        <v>35896.023516478803</v>
      </c>
      <c r="G6907" s="66" t="s">
        <v>116</v>
      </c>
      <c r="H6907" s="68">
        <v>1.8607055080484801E-10</v>
      </c>
      <c r="I6907" s="87">
        <v>6.6791928674150199E-6</v>
      </c>
      <c r="J6907" s="69" t="str">
        <f>_xlfn.XLOOKUP(SimpleBB[[#This Row],[customer_code]],'Input  - indicative charges'!$B$13:$B$69,'Input  - indicative charges'!$E$13:$E$69)</f>
        <v>Major Industrial</v>
      </c>
      <c r="K6907" s="70">
        <f t="shared" si="109"/>
        <v>6.174603489593059E-6</v>
      </c>
    </row>
    <row r="6908" spans="1:11" x14ac:dyDescent="0.25">
      <c r="A6908" s="65">
        <v>44621</v>
      </c>
      <c r="B6908" s="66" t="s">
        <v>145</v>
      </c>
      <c r="C6908" s="66" t="s">
        <v>137</v>
      </c>
      <c r="D6908" s="67">
        <v>63211.659999999902</v>
      </c>
      <c r="E6908" s="66">
        <v>0.56787028716662102</v>
      </c>
      <c r="F6908" s="67">
        <v>35896.023516478803</v>
      </c>
      <c r="G6908" s="66" t="s">
        <v>118</v>
      </c>
      <c r="H6908" s="68">
        <v>3.4203982701584197E-11</v>
      </c>
      <c r="I6908" s="87">
        <v>1.2277869674133E-6</v>
      </c>
      <c r="J6908" s="69" t="str">
        <f>_xlfn.XLOOKUP(SimpleBB[[#This Row],[customer_code]],'Input  - indicative charges'!$B$13:$B$69,'Input  - indicative charges'!$E$13:$E$69)</f>
        <v>Upper South Island distributor</v>
      </c>
      <c r="K6908" s="70">
        <f t="shared" si="109"/>
        <v>1.1350320082014755E-6</v>
      </c>
    </row>
    <row r="6909" spans="1:11" x14ac:dyDescent="0.25">
      <c r="A6909" s="65">
        <v>44621</v>
      </c>
      <c r="B6909" s="66" t="s">
        <v>145</v>
      </c>
      <c r="C6909" s="66" t="s">
        <v>137</v>
      </c>
      <c r="D6909" s="67">
        <v>63211.659999999902</v>
      </c>
      <c r="E6909" s="66">
        <v>0.56787028716662102</v>
      </c>
      <c r="F6909" s="67">
        <v>35896.023516478803</v>
      </c>
      <c r="G6909" s="66" t="s">
        <v>120</v>
      </c>
      <c r="H6909" s="68">
        <v>6.4994182854853102E-6</v>
      </c>
      <c r="I6909" s="87">
        <v>0.23330327161921299</v>
      </c>
      <c r="J6909" s="69" t="str">
        <f>_xlfn.XLOOKUP(SimpleBB[[#This Row],[customer_code]],'Input  - indicative charges'!$B$13:$B$69,'Input  - indicative charges'!$E$13:$E$69)</f>
        <v>Lower North Island distributor</v>
      </c>
      <c r="K6909" s="70">
        <f t="shared" si="109"/>
        <v>0.21567803530593257</v>
      </c>
    </row>
    <row r="6910" spans="1:11" x14ac:dyDescent="0.25">
      <c r="A6910" s="65">
        <v>44621</v>
      </c>
      <c r="B6910" s="66" t="s">
        <v>145</v>
      </c>
      <c r="C6910" s="66" t="s">
        <v>137</v>
      </c>
      <c r="D6910" s="67">
        <v>63211.659999999902</v>
      </c>
      <c r="E6910" s="66">
        <v>0.56787028716662102</v>
      </c>
      <c r="F6910" s="67">
        <v>35896.023516478803</v>
      </c>
      <c r="G6910" s="66" t="s">
        <v>241</v>
      </c>
      <c r="H6910" s="68">
        <v>7.2167880926790205E-4</v>
      </c>
      <c r="I6910" s="87">
        <v>25.905399508825099</v>
      </c>
      <c r="J6910" s="69" t="str">
        <f>_xlfn.XLOOKUP(SimpleBB[[#This Row],[customer_code]],'Input  - indicative charges'!$B$13:$B$69,'Input  - indicative charges'!$E$13:$E$69)</f>
        <v>North Island generation</v>
      </c>
      <c r="K6910" s="70">
        <f t="shared" si="109"/>
        <v>23.948338277046901</v>
      </c>
    </row>
    <row r="6911" spans="1:11" x14ac:dyDescent="0.25">
      <c r="A6911" s="65">
        <v>44287</v>
      </c>
      <c r="B6911" s="66" t="s">
        <v>146</v>
      </c>
      <c r="C6911" s="66" t="s">
        <v>137</v>
      </c>
      <c r="D6911" s="67">
        <v>134953.73000000001</v>
      </c>
      <c r="E6911" s="66">
        <v>0.20369999999999999</v>
      </c>
      <c r="F6911" s="67">
        <v>27490.074800999999</v>
      </c>
      <c r="G6911" s="66" t="s">
        <v>8</v>
      </c>
      <c r="H6911" s="68">
        <v>3.2060697412595198E-5</v>
      </c>
      <c r="I6911" s="87">
        <v>0.88135097004447105</v>
      </c>
      <c r="J6911" s="69" t="str">
        <f>_xlfn.XLOOKUP(SimpleBB[[#This Row],[customer_code]],'Input  - indicative charges'!$B$13:$B$69,'Input  - indicative charges'!$E$13:$E$69)</f>
        <v>Lower South Island distributor</v>
      </c>
      <c r="K6911" s="70">
        <f t="shared" si="109"/>
        <v>0.81476802410393301</v>
      </c>
    </row>
    <row r="6912" spans="1:11" x14ac:dyDescent="0.25">
      <c r="A6912" s="65">
        <v>44287</v>
      </c>
      <c r="B6912" s="66" t="s">
        <v>146</v>
      </c>
      <c r="C6912" s="66" t="s">
        <v>137</v>
      </c>
      <c r="D6912" s="67">
        <v>134953.73000000001</v>
      </c>
      <c r="E6912" s="66">
        <v>0.20369999999999999</v>
      </c>
      <c r="F6912" s="67">
        <v>27490.074800999999</v>
      </c>
      <c r="G6912" s="66" t="s">
        <v>10</v>
      </c>
      <c r="H6912" s="68">
        <v>4.8653644003922601E-2</v>
      </c>
      <c r="I6912" s="87">
        <v>1337.4923130090499</v>
      </c>
      <c r="J6912" s="69" t="str">
        <f>_xlfn.XLOOKUP(SimpleBB[[#This Row],[customer_code]],'Input  - indicative charges'!$B$13:$B$69,'Input  - indicative charges'!$E$13:$E$69)</f>
        <v>Upper South Island distributor</v>
      </c>
      <c r="K6912" s="70">
        <f t="shared" si="109"/>
        <v>1236.4495032774473</v>
      </c>
    </row>
    <row r="6913" spans="1:11" x14ac:dyDescent="0.25">
      <c r="A6913" s="65">
        <v>44287</v>
      </c>
      <c r="B6913" s="66" t="s">
        <v>146</v>
      </c>
      <c r="C6913" s="66" t="s">
        <v>137</v>
      </c>
      <c r="D6913" s="67">
        <v>134953.73000000001</v>
      </c>
      <c r="E6913" s="66">
        <v>0.20369999999999999</v>
      </c>
      <c r="F6913" s="67">
        <v>27490.074800999999</v>
      </c>
      <c r="G6913" s="66" t="s">
        <v>12</v>
      </c>
      <c r="H6913" s="68">
        <v>0</v>
      </c>
      <c r="I6913" s="87">
        <v>0</v>
      </c>
      <c r="J6913" s="69" t="str">
        <f>_xlfn.XLOOKUP(SimpleBB[[#This Row],[customer_code]],'Input  - indicative charges'!$B$13:$B$69,'Input  - indicative charges'!$E$13:$E$69)</f>
        <v>Lower North Island distributor</v>
      </c>
      <c r="K6913" s="70">
        <f t="shared" si="109"/>
        <v>0</v>
      </c>
    </row>
    <row r="6914" spans="1:11" x14ac:dyDescent="0.25">
      <c r="A6914" s="65">
        <v>44287</v>
      </c>
      <c r="B6914" s="66" t="s">
        <v>146</v>
      </c>
      <c r="C6914" s="66" t="s">
        <v>137</v>
      </c>
      <c r="D6914" s="67">
        <v>134953.73000000001</v>
      </c>
      <c r="E6914" s="66">
        <v>0.20369999999999999</v>
      </c>
      <c r="F6914" s="67">
        <v>27490.074800999999</v>
      </c>
      <c r="G6914" s="66" t="s">
        <v>14</v>
      </c>
      <c r="H6914" s="68">
        <v>0</v>
      </c>
      <c r="I6914" s="87">
        <v>0</v>
      </c>
      <c r="J6914" s="69" t="str">
        <f>_xlfn.XLOOKUP(SimpleBB[[#This Row],[customer_code]],'Input  - indicative charges'!$B$13:$B$69,'Input  - indicative charges'!$E$13:$E$69)</f>
        <v>Upper North Island distributor</v>
      </c>
      <c r="K6914" s="70">
        <f t="shared" si="109"/>
        <v>0</v>
      </c>
    </row>
    <row r="6915" spans="1:11" x14ac:dyDescent="0.25">
      <c r="A6915" s="65">
        <v>44287</v>
      </c>
      <c r="B6915" s="66" t="s">
        <v>146</v>
      </c>
      <c r="C6915" s="66" t="s">
        <v>137</v>
      </c>
      <c r="D6915" s="67">
        <v>134953.73000000001</v>
      </c>
      <c r="E6915" s="66">
        <v>0.20369999999999999</v>
      </c>
      <c r="F6915" s="67">
        <v>27490.074800999999</v>
      </c>
      <c r="G6915" s="66" t="s">
        <v>16</v>
      </c>
      <c r="H6915" s="68">
        <v>1.9770333757132202E-2</v>
      </c>
      <c r="I6915" s="87">
        <v>543.48795382430103</v>
      </c>
      <c r="J6915" s="69" t="str">
        <f>_xlfn.XLOOKUP(SimpleBB[[#This Row],[customer_code]],'Input  - indicative charges'!$B$13:$B$69,'Input  - indicative charges'!$E$13:$E$69)</f>
        <v>South Island generation</v>
      </c>
      <c r="K6915" s="70">
        <f t="shared" si="109"/>
        <v>502.42936277629758</v>
      </c>
    </row>
    <row r="6916" spans="1:11" x14ac:dyDescent="0.25">
      <c r="A6916" s="65">
        <v>44287</v>
      </c>
      <c r="B6916" s="66" t="s">
        <v>146</v>
      </c>
      <c r="C6916" s="66" t="s">
        <v>137</v>
      </c>
      <c r="D6916" s="67">
        <v>134953.73000000001</v>
      </c>
      <c r="E6916" s="66">
        <v>0.20369999999999999</v>
      </c>
      <c r="F6916" s="67">
        <v>27490.074800999999</v>
      </c>
      <c r="G6916" s="66" t="s">
        <v>19</v>
      </c>
      <c r="H6916" s="68">
        <v>3.7228855985881097E-4</v>
      </c>
      <c r="I6916" s="87">
        <v>10.234240358075199</v>
      </c>
      <c r="J6916" s="69" t="str">
        <f>_xlfn.XLOOKUP(SimpleBB[[#This Row],[customer_code]],'Input  - indicative charges'!$B$13:$B$69,'Input  - indicative charges'!$E$13:$E$69)</f>
        <v>Lower South Island distributor</v>
      </c>
      <c r="K6916" s="70">
        <f t="shared" si="109"/>
        <v>9.4610797266529509</v>
      </c>
    </row>
    <row r="6917" spans="1:11" x14ac:dyDescent="0.25">
      <c r="A6917" s="65">
        <v>44287</v>
      </c>
      <c r="B6917" s="66" t="s">
        <v>146</v>
      </c>
      <c r="C6917" s="66" t="s">
        <v>137</v>
      </c>
      <c r="D6917" s="67">
        <v>134953.73000000001</v>
      </c>
      <c r="E6917" s="66">
        <v>0.20369999999999999</v>
      </c>
      <c r="F6917" s="67">
        <v>27490.074800999999</v>
      </c>
      <c r="G6917" s="66" t="s">
        <v>21</v>
      </c>
      <c r="H6917" s="68">
        <v>3.8934199290873297E-5</v>
      </c>
      <c r="I6917" s="87">
        <v>1.0703040508231401</v>
      </c>
      <c r="J6917" s="69" t="str">
        <f>_xlfn.XLOOKUP(SimpleBB[[#This Row],[customer_code]],'Input  - indicative charges'!$B$13:$B$69,'Input  - indicative charges'!$E$13:$E$69)</f>
        <v>Upper South Island distributor</v>
      </c>
      <c r="K6917" s="70">
        <f t="shared" si="109"/>
        <v>0.98944636849449841</v>
      </c>
    </row>
    <row r="6918" spans="1:11" x14ac:dyDescent="0.25">
      <c r="A6918" s="65">
        <v>44287</v>
      </c>
      <c r="B6918" s="66" t="s">
        <v>146</v>
      </c>
      <c r="C6918" s="66" t="s">
        <v>137</v>
      </c>
      <c r="D6918" s="67">
        <v>134953.73000000001</v>
      </c>
      <c r="E6918" s="66">
        <v>0.20369999999999999</v>
      </c>
      <c r="F6918" s="67">
        <v>27490.074800999999</v>
      </c>
      <c r="G6918" s="66" t="s">
        <v>23</v>
      </c>
      <c r="H6918" s="68">
        <v>0</v>
      </c>
      <c r="I6918" s="87">
        <v>0</v>
      </c>
      <c r="J6918" s="69" t="str">
        <f>_xlfn.XLOOKUP(SimpleBB[[#This Row],[customer_code]],'Input  - indicative charges'!$B$13:$B$69,'Input  - indicative charges'!$E$13:$E$69)</f>
        <v>Lower North Island distributor</v>
      </c>
      <c r="K6918" s="70">
        <f t="shared" si="109"/>
        <v>0</v>
      </c>
    </row>
    <row r="6919" spans="1:11" x14ac:dyDescent="0.25">
      <c r="A6919" s="65">
        <v>44287</v>
      </c>
      <c r="B6919" s="66" t="s">
        <v>146</v>
      </c>
      <c r="C6919" s="66" t="s">
        <v>137</v>
      </c>
      <c r="D6919" s="67">
        <v>134953.73000000001</v>
      </c>
      <c r="E6919" s="66">
        <v>0.20369999999999999</v>
      </c>
      <c r="F6919" s="67">
        <v>27490.074800999999</v>
      </c>
      <c r="G6919" s="66" t="s">
        <v>25</v>
      </c>
      <c r="H6919" s="68">
        <v>2.7649960044484698E-2</v>
      </c>
      <c r="I6919" s="87">
        <v>760.09946986754699</v>
      </c>
      <c r="J6919" s="69" t="str">
        <f>_xlfn.XLOOKUP(SimpleBB[[#This Row],[customer_code]],'Input  - indicative charges'!$B$13:$B$69,'Input  - indicative charges'!$E$13:$E$69)</f>
        <v>North Island generation</v>
      </c>
      <c r="K6919" s="70">
        <f t="shared" si="109"/>
        <v>702.67664555379054</v>
      </c>
    </row>
    <row r="6920" spans="1:11" x14ac:dyDescent="0.25">
      <c r="A6920" s="65">
        <v>44287</v>
      </c>
      <c r="B6920" s="66" t="s">
        <v>146</v>
      </c>
      <c r="C6920" s="66" t="s">
        <v>137</v>
      </c>
      <c r="D6920" s="67">
        <v>134953.73000000001</v>
      </c>
      <c r="E6920" s="66">
        <v>0.20369999999999999</v>
      </c>
      <c r="F6920" s="67">
        <v>27490.074800999999</v>
      </c>
      <c r="G6920" s="66" t="s">
        <v>27</v>
      </c>
      <c r="H6920" s="68">
        <v>8.0273692456111799E-7</v>
      </c>
      <c r="I6920" s="87">
        <v>2.2067298101709799E-2</v>
      </c>
      <c r="J6920" s="69" t="str">
        <f>_xlfn.XLOOKUP(SimpleBB[[#This Row],[customer_code]],'Input  - indicative charges'!$B$13:$B$69,'Input  - indicative charges'!$E$13:$E$69)</f>
        <v>Lower North Island distributor</v>
      </c>
      <c r="K6920" s="70">
        <f t="shared" si="109"/>
        <v>2.0400191844952922E-2</v>
      </c>
    </row>
    <row r="6921" spans="1:11" x14ac:dyDescent="0.25">
      <c r="A6921" s="65">
        <v>44287</v>
      </c>
      <c r="B6921" s="66" t="s">
        <v>146</v>
      </c>
      <c r="C6921" s="66" t="s">
        <v>137</v>
      </c>
      <c r="D6921" s="67">
        <v>134953.73000000001</v>
      </c>
      <c r="E6921" s="66">
        <v>0.20369999999999999</v>
      </c>
      <c r="F6921" s="67">
        <v>27490.074800999999</v>
      </c>
      <c r="G6921" s="66" t="s">
        <v>29</v>
      </c>
      <c r="H6921" s="68">
        <v>2.5304015349192199E-6</v>
      </c>
      <c r="I6921" s="87">
        <v>6.9560927471494699E-2</v>
      </c>
      <c r="J6921" s="69" t="str">
        <f>_xlfn.XLOOKUP(SimpleBB[[#This Row],[customer_code]],'Input  - indicative charges'!$B$13:$B$69,'Input  - indicative charges'!$E$13:$E$69)</f>
        <v>Lower North Island distributor</v>
      </c>
      <c r="K6921" s="70">
        <f t="shared" si="109"/>
        <v>6.4305845635963824E-2</v>
      </c>
    </row>
    <row r="6922" spans="1:11" x14ac:dyDescent="0.25">
      <c r="A6922" s="65">
        <v>44287</v>
      </c>
      <c r="B6922" s="66" t="s">
        <v>146</v>
      </c>
      <c r="C6922" s="66" t="s">
        <v>137</v>
      </c>
      <c r="D6922" s="67">
        <v>134953.73000000001</v>
      </c>
      <c r="E6922" s="66">
        <v>0.20369999999999999</v>
      </c>
      <c r="F6922" s="67">
        <v>27490.074800999999</v>
      </c>
      <c r="G6922" s="66" t="s">
        <v>31</v>
      </c>
      <c r="H6922" s="68">
        <v>4.9721245011482901E-6</v>
      </c>
      <c r="I6922" s="87">
        <v>0.136684074456451</v>
      </c>
      <c r="J6922" s="69" t="str">
        <f>_xlfn.XLOOKUP(SimpleBB[[#This Row],[customer_code]],'Input  - indicative charges'!$B$13:$B$69,'Input  - indicative charges'!$E$13:$E$69)</f>
        <v>Major Industrial</v>
      </c>
      <c r="K6922" s="70">
        <f t="shared" si="109"/>
        <v>0.12635807647178077</v>
      </c>
    </row>
    <row r="6923" spans="1:11" x14ac:dyDescent="0.25">
      <c r="A6923" s="65">
        <v>44287</v>
      </c>
      <c r="B6923" s="66" t="s">
        <v>146</v>
      </c>
      <c r="C6923" s="66" t="s">
        <v>137</v>
      </c>
      <c r="D6923" s="67">
        <v>134953.73000000001</v>
      </c>
      <c r="E6923" s="66">
        <v>0.20369999999999999</v>
      </c>
      <c r="F6923" s="67">
        <v>27490.074800999999</v>
      </c>
      <c r="G6923" s="66" t="s">
        <v>34</v>
      </c>
      <c r="H6923" s="68">
        <v>0</v>
      </c>
      <c r="I6923" s="87">
        <v>0</v>
      </c>
      <c r="J6923" s="69" t="str">
        <f>_xlfn.XLOOKUP(SimpleBB[[#This Row],[customer_code]],'Input  - indicative charges'!$B$13:$B$69,'Input  - indicative charges'!$E$13:$E$69)</f>
        <v>Major Industrial</v>
      </c>
      <c r="K6923" s="70">
        <f t="shared" si="109"/>
        <v>0</v>
      </c>
    </row>
    <row r="6924" spans="1:11" x14ac:dyDescent="0.25">
      <c r="A6924" s="65">
        <v>44287</v>
      </c>
      <c r="B6924" s="66" t="s">
        <v>146</v>
      </c>
      <c r="C6924" s="66" t="s">
        <v>137</v>
      </c>
      <c r="D6924" s="67">
        <v>134953.73000000001</v>
      </c>
      <c r="E6924" s="66">
        <v>0.20369999999999999</v>
      </c>
      <c r="F6924" s="67">
        <v>27490.074800999999</v>
      </c>
      <c r="G6924" s="66" t="s">
        <v>36</v>
      </c>
      <c r="H6924" s="68">
        <v>0.47953989705975197</v>
      </c>
      <c r="I6924" s="87">
        <v>13182.587640236399</v>
      </c>
      <c r="J6924" s="69" t="str">
        <f>_xlfn.XLOOKUP(SimpleBB[[#This Row],[customer_code]],'Input  - indicative charges'!$B$13:$B$69,'Input  - indicative charges'!$E$13:$E$69)</f>
        <v>Upper South Island distributor</v>
      </c>
      <c r="K6924" s="70">
        <f t="shared" si="109"/>
        <v>12186.689808340921</v>
      </c>
    </row>
    <row r="6925" spans="1:11" x14ac:dyDescent="0.25">
      <c r="A6925" s="65">
        <v>44287</v>
      </c>
      <c r="B6925" s="66" t="s">
        <v>146</v>
      </c>
      <c r="C6925" s="66" t="s">
        <v>137</v>
      </c>
      <c r="D6925" s="67">
        <v>134953.73000000001</v>
      </c>
      <c r="E6925" s="66">
        <v>0.20369999999999999</v>
      </c>
      <c r="F6925" s="67">
        <v>27490.074800999999</v>
      </c>
      <c r="G6925" s="66" t="s">
        <v>38</v>
      </c>
      <c r="H6925" s="68">
        <v>7.4211568629090999E-6</v>
      </c>
      <c r="I6925" s="87">
        <v>0.20400815727132501</v>
      </c>
      <c r="J6925" s="69" t="str">
        <f>_xlfn.XLOOKUP(SimpleBB[[#This Row],[customer_code]],'Input  - indicative charges'!$B$13:$B$69,'Input  - indicative charges'!$E$13:$E$69)</f>
        <v>North Island generation</v>
      </c>
      <c r="K6925" s="70">
        <f t="shared" si="109"/>
        <v>0.18859606314684696</v>
      </c>
    </row>
    <row r="6926" spans="1:11" x14ac:dyDescent="0.25">
      <c r="A6926" s="65">
        <v>44287</v>
      </c>
      <c r="B6926" s="66" t="s">
        <v>146</v>
      </c>
      <c r="C6926" s="66" t="s">
        <v>137</v>
      </c>
      <c r="D6926" s="67">
        <v>134953.73000000001</v>
      </c>
      <c r="E6926" s="66">
        <v>0.20369999999999999</v>
      </c>
      <c r="F6926" s="67">
        <v>27490.074800999999</v>
      </c>
      <c r="G6926" s="66" t="s">
        <v>40</v>
      </c>
      <c r="H6926" s="68">
        <v>2.39263691632333E-7</v>
      </c>
      <c r="I6926" s="87">
        <v>6.5773767801362397E-3</v>
      </c>
      <c r="J6926" s="69" t="str">
        <f>_xlfn.XLOOKUP(SimpleBB[[#This Row],[customer_code]],'Input  - indicative charges'!$B$13:$B$69,'Input  - indicative charges'!$E$13:$E$69)</f>
        <v>North Island generation</v>
      </c>
      <c r="K6926" s="70">
        <f t="shared" ref="K6926:K6989" si="110">I6926*$L$9</f>
        <v>6.0804792472949655E-3</v>
      </c>
    </row>
    <row r="6927" spans="1:11" x14ac:dyDescent="0.25">
      <c r="A6927" s="65">
        <v>44287</v>
      </c>
      <c r="B6927" s="66" t="s">
        <v>146</v>
      </c>
      <c r="C6927" s="66" t="s">
        <v>137</v>
      </c>
      <c r="D6927" s="67">
        <v>134953.73000000001</v>
      </c>
      <c r="E6927" s="66">
        <v>0.20369999999999999</v>
      </c>
      <c r="F6927" s="67">
        <v>27490.074800999999</v>
      </c>
      <c r="G6927" s="66" t="s">
        <v>42</v>
      </c>
      <c r="H6927" s="68">
        <v>0.23222171204766801</v>
      </c>
      <c r="I6927" s="87">
        <v>6383.7922346066798</v>
      </c>
      <c r="J6927" s="69" t="str">
        <f>_xlfn.XLOOKUP(SimpleBB[[#This Row],[customer_code]],'Input  - indicative charges'!$B$13:$B$69,'Input  - indicative charges'!$E$13:$E$69)</f>
        <v>South Island generation</v>
      </c>
      <c r="K6927" s="70">
        <f t="shared" si="110"/>
        <v>5901.5193289207691</v>
      </c>
    </row>
    <row r="6928" spans="1:11" x14ac:dyDescent="0.25">
      <c r="A6928" s="65">
        <v>44287</v>
      </c>
      <c r="B6928" s="66" t="s">
        <v>146</v>
      </c>
      <c r="C6928" s="66" t="s">
        <v>137</v>
      </c>
      <c r="D6928" s="67">
        <v>134953.73000000001</v>
      </c>
      <c r="E6928" s="66">
        <v>0.20369999999999999</v>
      </c>
      <c r="F6928" s="67">
        <v>27490.074800999999</v>
      </c>
      <c r="G6928" s="66" t="s">
        <v>44</v>
      </c>
      <c r="H6928" s="68">
        <v>0</v>
      </c>
      <c r="I6928" s="87">
        <v>0</v>
      </c>
      <c r="J6928" s="69" t="str">
        <f>_xlfn.XLOOKUP(SimpleBB[[#This Row],[customer_code]],'Input  - indicative charges'!$B$13:$B$69,'Input  - indicative charges'!$E$13:$E$69)</f>
        <v>Major Industrial</v>
      </c>
      <c r="K6928" s="70">
        <f t="shared" si="110"/>
        <v>0</v>
      </c>
    </row>
    <row r="6929" spans="1:11" x14ac:dyDescent="0.25">
      <c r="A6929" s="65">
        <v>44287</v>
      </c>
      <c r="B6929" s="66" t="s">
        <v>146</v>
      </c>
      <c r="C6929" s="66" t="s">
        <v>137</v>
      </c>
      <c r="D6929" s="67">
        <v>134953.73000000001</v>
      </c>
      <c r="E6929" s="66">
        <v>0.20369999999999999</v>
      </c>
      <c r="F6929" s="67">
        <v>27490.074800999999</v>
      </c>
      <c r="G6929" s="66" t="s">
        <v>46</v>
      </c>
      <c r="H6929" s="68">
        <v>3.8583777478741E-3</v>
      </c>
      <c r="I6929" s="87">
        <v>106.067092899572</v>
      </c>
      <c r="J6929" s="69" t="str">
        <f>_xlfn.XLOOKUP(SimpleBB[[#This Row],[customer_code]],'Input  - indicative charges'!$B$13:$B$69,'Input  - indicative charges'!$E$13:$E$69)</f>
        <v>Upper South Island distributor</v>
      </c>
      <c r="K6929" s="70">
        <f t="shared" si="110"/>
        <v>98.054099492137638</v>
      </c>
    </row>
    <row r="6930" spans="1:11" x14ac:dyDescent="0.25">
      <c r="A6930" s="65">
        <v>44287</v>
      </c>
      <c r="B6930" s="66" t="s">
        <v>146</v>
      </c>
      <c r="C6930" s="66" t="s">
        <v>137</v>
      </c>
      <c r="D6930" s="67">
        <v>134953.73000000001</v>
      </c>
      <c r="E6930" s="66">
        <v>0.20369999999999999</v>
      </c>
      <c r="F6930" s="67">
        <v>27490.074800999999</v>
      </c>
      <c r="G6930" s="66" t="s">
        <v>48</v>
      </c>
      <c r="H6930" s="68">
        <v>1.6969511008686699E-3</v>
      </c>
      <c r="I6930" s="87">
        <v>46.649312696519097</v>
      </c>
      <c r="J6930" s="69" t="str">
        <f>_xlfn.XLOOKUP(SimpleBB[[#This Row],[customer_code]],'Input  - indicative charges'!$B$13:$B$69,'Input  - indicative charges'!$E$13:$E$69)</f>
        <v>North Island generation</v>
      </c>
      <c r="K6930" s="70">
        <f t="shared" si="110"/>
        <v>43.125122253659697</v>
      </c>
    </row>
    <row r="6931" spans="1:11" x14ac:dyDescent="0.25">
      <c r="A6931" s="65">
        <v>44287</v>
      </c>
      <c r="B6931" s="66" t="s">
        <v>146</v>
      </c>
      <c r="C6931" s="66" t="s">
        <v>137</v>
      </c>
      <c r="D6931" s="67">
        <v>134953.73000000001</v>
      </c>
      <c r="E6931" s="66">
        <v>0.20369999999999999</v>
      </c>
      <c r="F6931" s="67">
        <v>27490.074800999999</v>
      </c>
      <c r="G6931" s="66" t="s">
        <v>50</v>
      </c>
      <c r="H6931" s="68">
        <v>3.5445001081160597E-4</v>
      </c>
      <c r="I6931" s="87">
        <v>9.7438573104263302</v>
      </c>
      <c r="J6931" s="69" t="str">
        <f>_xlfn.XLOOKUP(SimpleBB[[#This Row],[customer_code]],'Input  - indicative charges'!$B$13:$B$69,'Input  - indicative charges'!$E$13:$E$69)</f>
        <v>North Island generation</v>
      </c>
      <c r="K6931" s="70">
        <f t="shared" si="110"/>
        <v>9.0077433823736985</v>
      </c>
    </row>
    <row r="6932" spans="1:11" x14ac:dyDescent="0.25">
      <c r="A6932" s="65">
        <v>44287</v>
      </c>
      <c r="B6932" s="66" t="s">
        <v>146</v>
      </c>
      <c r="C6932" s="66" t="s">
        <v>137</v>
      </c>
      <c r="D6932" s="67">
        <v>134953.73000000001</v>
      </c>
      <c r="E6932" s="66">
        <v>0.20369999999999999</v>
      </c>
      <c r="F6932" s="67">
        <v>27490.074800999999</v>
      </c>
      <c r="G6932" s="66" t="s">
        <v>52</v>
      </c>
      <c r="H6932" s="68">
        <v>7.1575806488031199E-4</v>
      </c>
      <c r="I6932" s="87">
        <v>19.676242742978701</v>
      </c>
      <c r="J6932" s="69" t="str">
        <f>_xlfn.XLOOKUP(SimpleBB[[#This Row],[customer_code]],'Input  - indicative charges'!$B$13:$B$69,'Input  - indicative charges'!$E$13:$E$69)</f>
        <v>North Island generation</v>
      </c>
      <c r="K6932" s="70">
        <f t="shared" si="110"/>
        <v>18.189772254607252</v>
      </c>
    </row>
    <row r="6933" spans="1:11" x14ac:dyDescent="0.25">
      <c r="A6933" s="65">
        <v>44287</v>
      </c>
      <c r="B6933" s="66" t="s">
        <v>146</v>
      </c>
      <c r="C6933" s="66" t="s">
        <v>137</v>
      </c>
      <c r="D6933" s="67">
        <v>134953.73000000001</v>
      </c>
      <c r="E6933" s="66">
        <v>0.20369999999999999</v>
      </c>
      <c r="F6933" s="67">
        <v>27490.074800999999</v>
      </c>
      <c r="G6933" s="66" t="s">
        <v>54</v>
      </c>
      <c r="H6933" s="68">
        <v>2.8183580400253701E-6</v>
      </c>
      <c r="I6933" s="87">
        <v>7.7476873336297297E-2</v>
      </c>
      <c r="J6933" s="69" t="str">
        <f>_xlfn.XLOOKUP(SimpleBB[[#This Row],[customer_code]],'Input  - indicative charges'!$B$13:$B$69,'Input  - indicative charges'!$E$13:$E$69)</f>
        <v>Upper South Island distributor</v>
      </c>
      <c r="K6933" s="70">
        <f t="shared" si="110"/>
        <v>7.1623769811906435E-2</v>
      </c>
    </row>
    <row r="6934" spans="1:11" x14ac:dyDescent="0.25">
      <c r="A6934" s="65">
        <v>44287</v>
      </c>
      <c r="B6934" s="66" t="s">
        <v>146</v>
      </c>
      <c r="C6934" s="66" t="s">
        <v>137</v>
      </c>
      <c r="D6934" s="67">
        <v>134953.73000000001</v>
      </c>
      <c r="E6934" s="66">
        <v>0.20369999999999999</v>
      </c>
      <c r="F6934" s="67">
        <v>27490.074800999999</v>
      </c>
      <c r="G6934" s="66" t="s">
        <v>56</v>
      </c>
      <c r="H6934" s="68">
        <v>1.3077256235721101E-20</v>
      </c>
      <c r="I6934" s="87">
        <v>3.5949475211181598E-16</v>
      </c>
      <c r="J6934" s="69" t="str">
        <f>_xlfn.XLOOKUP(SimpleBB[[#This Row],[customer_code]],'Input  - indicative charges'!$B$13:$B$69,'Input  - indicative charges'!$E$13:$E$69)</f>
        <v>Upper North Island distributor</v>
      </c>
      <c r="K6934" s="70">
        <f t="shared" si="110"/>
        <v>3.3233619614567185E-16</v>
      </c>
    </row>
    <row r="6935" spans="1:11" x14ac:dyDescent="0.25">
      <c r="A6935" s="65">
        <v>44287</v>
      </c>
      <c r="B6935" s="66" t="s">
        <v>146</v>
      </c>
      <c r="C6935" s="66" t="s">
        <v>137</v>
      </c>
      <c r="D6935" s="67">
        <v>134953.73000000001</v>
      </c>
      <c r="E6935" s="66">
        <v>0.20369999999999999</v>
      </c>
      <c r="F6935" s="67">
        <v>27490.074800999999</v>
      </c>
      <c r="G6935" s="66" t="s">
        <v>58</v>
      </c>
      <c r="H6935" s="68">
        <v>4.4176343846392599E-4</v>
      </c>
      <c r="I6935" s="87">
        <v>12.144109967720301</v>
      </c>
      <c r="J6935" s="69" t="str">
        <f>_xlfn.XLOOKUP(SimpleBB[[#This Row],[customer_code]],'Input  - indicative charges'!$B$13:$B$69,'Input  - indicative charges'!$E$13:$E$69)</f>
        <v>North Island generation</v>
      </c>
      <c r="K6935" s="70">
        <f t="shared" si="110"/>
        <v>11.226665447932831</v>
      </c>
    </row>
    <row r="6936" spans="1:11" x14ac:dyDescent="0.25">
      <c r="A6936" s="65">
        <v>44287</v>
      </c>
      <c r="B6936" s="66" t="s">
        <v>146</v>
      </c>
      <c r="C6936" s="66" t="s">
        <v>137</v>
      </c>
      <c r="D6936" s="67">
        <v>134953.73000000001</v>
      </c>
      <c r="E6936" s="66">
        <v>0.20369999999999999</v>
      </c>
      <c r="F6936" s="67">
        <v>27490.074800999999</v>
      </c>
      <c r="G6936" s="66" t="s">
        <v>60</v>
      </c>
      <c r="H6936" s="68">
        <v>2.72270807699827E-20</v>
      </c>
      <c r="I6936" s="87">
        <v>7.4847448697969396E-16</v>
      </c>
      <c r="J6936" s="69" t="str">
        <f>_xlfn.XLOOKUP(SimpleBB[[#This Row],[customer_code]],'Input  - indicative charges'!$B$13:$B$69,'Input  - indicative charges'!$E$13:$E$69)</f>
        <v>Major Industrial</v>
      </c>
      <c r="K6936" s="70">
        <f t="shared" si="110"/>
        <v>6.9192988897247071E-16</v>
      </c>
    </row>
    <row r="6937" spans="1:11" x14ac:dyDescent="0.25">
      <c r="A6937" s="65">
        <v>44287</v>
      </c>
      <c r="B6937" s="66" t="s">
        <v>146</v>
      </c>
      <c r="C6937" s="66" t="s">
        <v>137</v>
      </c>
      <c r="D6937" s="67">
        <v>134953.73000000001</v>
      </c>
      <c r="E6937" s="66">
        <v>0.20369999999999999</v>
      </c>
      <c r="F6937" s="67">
        <v>27490.074800999999</v>
      </c>
      <c r="G6937" s="66" t="s">
        <v>62</v>
      </c>
      <c r="H6937" s="68">
        <v>1.6516181713988601E-13</v>
      </c>
      <c r="I6937" s="87">
        <v>4.5403107074445604E-9</v>
      </c>
      <c r="J6937" s="69" t="str">
        <f>_xlfn.XLOOKUP(SimpleBB[[#This Row],[customer_code]],'Input  - indicative charges'!$B$13:$B$69,'Input  - indicative charges'!$E$13:$E$69)</f>
        <v>Major Industrial</v>
      </c>
      <c r="K6937" s="70">
        <f t="shared" si="110"/>
        <v>4.1973063054958413E-9</v>
      </c>
    </row>
    <row r="6938" spans="1:11" x14ac:dyDescent="0.25">
      <c r="A6938" s="65">
        <v>44287</v>
      </c>
      <c r="B6938" s="66" t="s">
        <v>146</v>
      </c>
      <c r="C6938" s="66" t="s">
        <v>137</v>
      </c>
      <c r="D6938" s="67">
        <v>134953.73000000001</v>
      </c>
      <c r="E6938" s="66">
        <v>0.20369999999999999</v>
      </c>
      <c r="F6938" s="67">
        <v>27490.074800999999</v>
      </c>
      <c r="G6938" s="66" t="s">
        <v>64</v>
      </c>
      <c r="H6938" s="68">
        <v>0</v>
      </c>
      <c r="I6938" s="87">
        <v>0</v>
      </c>
      <c r="J6938" s="69" t="str">
        <f>_xlfn.XLOOKUP(SimpleBB[[#This Row],[customer_code]],'Input  - indicative charges'!$B$13:$B$69,'Input  - indicative charges'!$E$13:$E$69)</f>
        <v>Major Industrial</v>
      </c>
      <c r="K6938" s="70">
        <f t="shared" si="110"/>
        <v>0</v>
      </c>
    </row>
    <row r="6939" spans="1:11" x14ac:dyDescent="0.25">
      <c r="A6939" s="65">
        <v>44287</v>
      </c>
      <c r="B6939" s="66" t="s">
        <v>146</v>
      </c>
      <c r="C6939" s="66" t="s">
        <v>137</v>
      </c>
      <c r="D6939" s="67">
        <v>134953.73000000001</v>
      </c>
      <c r="E6939" s="66">
        <v>0.20369999999999999</v>
      </c>
      <c r="F6939" s="67">
        <v>27490.074800999999</v>
      </c>
      <c r="G6939" s="66" t="s">
        <v>66</v>
      </c>
      <c r="H6939" s="68">
        <v>1.6739787606596699E-2</v>
      </c>
      <c r="I6939" s="87">
        <v>460.17801345819697</v>
      </c>
      <c r="J6939" s="69" t="str">
        <f>_xlfn.XLOOKUP(SimpleBB[[#This Row],[customer_code]],'Input  - indicative charges'!$B$13:$B$69,'Input  - indicative charges'!$E$13:$E$69)</f>
        <v>Upper South Island distributor</v>
      </c>
      <c r="K6939" s="70">
        <f t="shared" si="110"/>
        <v>425.41319350052981</v>
      </c>
    </row>
    <row r="6940" spans="1:11" x14ac:dyDescent="0.25">
      <c r="A6940" s="65">
        <v>44287</v>
      </c>
      <c r="B6940" s="66" t="s">
        <v>146</v>
      </c>
      <c r="C6940" s="66" t="s">
        <v>137</v>
      </c>
      <c r="D6940" s="67">
        <v>134953.73000000001</v>
      </c>
      <c r="E6940" s="66">
        <v>0.20369999999999999</v>
      </c>
      <c r="F6940" s="67">
        <v>27490.074800999999</v>
      </c>
      <c r="G6940" s="66" t="s">
        <v>68</v>
      </c>
      <c r="H6940" s="68">
        <v>0</v>
      </c>
      <c r="I6940" s="87">
        <v>0</v>
      </c>
      <c r="J6940" s="69" t="str">
        <f>_xlfn.XLOOKUP(SimpleBB[[#This Row],[customer_code]],'Input  - indicative charges'!$B$13:$B$69,'Input  - indicative charges'!$E$13:$E$69)</f>
        <v>Major Industrial</v>
      </c>
      <c r="K6940" s="70">
        <f t="shared" si="110"/>
        <v>0</v>
      </c>
    </row>
    <row r="6941" spans="1:11" x14ac:dyDescent="0.25">
      <c r="A6941" s="65">
        <v>44287</v>
      </c>
      <c r="B6941" s="66" t="s">
        <v>146</v>
      </c>
      <c r="C6941" s="66" t="s">
        <v>137</v>
      </c>
      <c r="D6941" s="67">
        <v>134953.73000000001</v>
      </c>
      <c r="E6941" s="66">
        <v>0.20369999999999999</v>
      </c>
      <c r="F6941" s="67">
        <v>27490.074800999999</v>
      </c>
      <c r="G6941" s="66" t="s">
        <v>70</v>
      </c>
      <c r="H6941" s="68">
        <v>3.3741030027432199E-6</v>
      </c>
      <c r="I6941" s="87">
        <v>9.2754343931689895E-2</v>
      </c>
      <c r="J6941" s="69" t="str">
        <f>_xlfn.XLOOKUP(SimpleBB[[#This Row],[customer_code]],'Input  - indicative charges'!$B$13:$B$69,'Input  - indicative charges'!$E$13:$E$69)</f>
        <v>Lower North Island distributor</v>
      </c>
      <c r="K6941" s="70">
        <f t="shared" si="110"/>
        <v>8.5747081583703644E-2</v>
      </c>
    </row>
    <row r="6942" spans="1:11" x14ac:dyDescent="0.25">
      <c r="A6942" s="65">
        <v>44287</v>
      </c>
      <c r="B6942" s="66" t="s">
        <v>146</v>
      </c>
      <c r="C6942" s="66" t="s">
        <v>137</v>
      </c>
      <c r="D6942" s="67">
        <v>134953.73000000001</v>
      </c>
      <c r="E6942" s="66">
        <v>0.20369999999999999</v>
      </c>
      <c r="F6942" s="67">
        <v>27490.074800999999</v>
      </c>
      <c r="G6942" s="66" t="s">
        <v>72</v>
      </c>
      <c r="H6942" s="68">
        <v>2.4682741872701598E-4</v>
      </c>
      <c r="I6942" s="87">
        <v>6.7853042037434301</v>
      </c>
      <c r="J6942" s="69" t="str">
        <f>_xlfn.XLOOKUP(SimpleBB[[#This Row],[customer_code]],'Input  - indicative charges'!$B$13:$B$69,'Input  - indicative charges'!$E$13:$E$69)</f>
        <v>Lower South Island distributor</v>
      </c>
      <c r="K6942" s="70">
        <f t="shared" si="110"/>
        <v>6.272698490079601</v>
      </c>
    </row>
    <row r="6943" spans="1:11" x14ac:dyDescent="0.25">
      <c r="A6943" s="65">
        <v>44287</v>
      </c>
      <c r="B6943" s="66" t="s">
        <v>146</v>
      </c>
      <c r="C6943" s="66" t="s">
        <v>137</v>
      </c>
      <c r="D6943" s="67">
        <v>134953.73000000001</v>
      </c>
      <c r="E6943" s="66">
        <v>0.20369999999999999</v>
      </c>
      <c r="F6943" s="67">
        <v>27490.074800999999</v>
      </c>
      <c r="G6943" s="66" t="s">
        <v>74</v>
      </c>
      <c r="H6943" s="68">
        <v>0</v>
      </c>
      <c r="I6943" s="87">
        <v>0</v>
      </c>
      <c r="J6943" s="69" t="str">
        <f>_xlfn.XLOOKUP(SimpleBB[[#This Row],[customer_code]],'Input  - indicative charges'!$B$13:$B$69,'Input  - indicative charges'!$E$13:$E$69)</f>
        <v>Major Industrial</v>
      </c>
      <c r="K6943" s="70">
        <f t="shared" si="110"/>
        <v>0</v>
      </c>
    </row>
    <row r="6944" spans="1:11" x14ac:dyDescent="0.25">
      <c r="A6944" s="65">
        <v>44287</v>
      </c>
      <c r="B6944" s="66" t="s">
        <v>146</v>
      </c>
      <c r="C6944" s="66" t="s">
        <v>137</v>
      </c>
      <c r="D6944" s="67">
        <v>134953.73000000001</v>
      </c>
      <c r="E6944" s="66">
        <v>0.20369999999999999</v>
      </c>
      <c r="F6944" s="67">
        <v>27490.074800999999</v>
      </c>
      <c r="G6944" s="66" t="s">
        <v>76</v>
      </c>
      <c r="H6944" s="68">
        <v>0</v>
      </c>
      <c r="I6944" s="87">
        <v>0</v>
      </c>
      <c r="J6944" s="69" t="str">
        <f>_xlfn.XLOOKUP(SimpleBB[[#This Row],[customer_code]],'Input  - indicative charges'!$B$13:$B$69,'Input  - indicative charges'!$E$13:$E$69)</f>
        <v>Lower North Island distributor</v>
      </c>
      <c r="K6944" s="70">
        <f t="shared" si="110"/>
        <v>0</v>
      </c>
    </row>
    <row r="6945" spans="1:11" x14ac:dyDescent="0.25">
      <c r="A6945" s="65">
        <v>44287</v>
      </c>
      <c r="B6945" s="66" t="s">
        <v>146</v>
      </c>
      <c r="C6945" s="66" t="s">
        <v>137</v>
      </c>
      <c r="D6945" s="67">
        <v>134953.73000000001</v>
      </c>
      <c r="E6945" s="66">
        <v>0.20369999999999999</v>
      </c>
      <c r="F6945" s="67">
        <v>27490.074800999999</v>
      </c>
      <c r="G6945" s="66" t="s">
        <v>78</v>
      </c>
      <c r="H6945" s="68">
        <v>1.18308178773287E-12</v>
      </c>
      <c r="I6945" s="87">
        <v>3.2523006840477403E-8</v>
      </c>
      <c r="J6945" s="69" t="str">
        <f>_xlfn.XLOOKUP(SimpleBB[[#This Row],[customer_code]],'Input  - indicative charges'!$B$13:$B$69,'Input  - indicative charges'!$E$13:$E$69)</f>
        <v>North Island generation</v>
      </c>
      <c r="K6945" s="70">
        <f t="shared" si="110"/>
        <v>3.0066008800100832E-8</v>
      </c>
    </row>
    <row r="6946" spans="1:11" x14ac:dyDescent="0.25">
      <c r="A6946" s="65">
        <v>44287</v>
      </c>
      <c r="B6946" s="66" t="s">
        <v>146</v>
      </c>
      <c r="C6946" s="66" t="s">
        <v>137</v>
      </c>
      <c r="D6946" s="67">
        <v>134953.73000000001</v>
      </c>
      <c r="E6946" s="66">
        <v>0.20369999999999999</v>
      </c>
      <c r="F6946" s="67">
        <v>27490.074800999999</v>
      </c>
      <c r="G6946" s="66" t="s">
        <v>80</v>
      </c>
      <c r="H6946" s="68">
        <v>0</v>
      </c>
      <c r="I6946" s="87">
        <v>0</v>
      </c>
      <c r="J6946" s="69" t="str">
        <f>_xlfn.XLOOKUP(SimpleBB[[#This Row],[customer_code]],'Input  - indicative charges'!$B$13:$B$69,'Input  - indicative charges'!$E$13:$E$69)</f>
        <v>Major Industrial</v>
      </c>
      <c r="K6946" s="70">
        <f t="shared" si="110"/>
        <v>0</v>
      </c>
    </row>
    <row r="6947" spans="1:11" x14ac:dyDescent="0.25">
      <c r="A6947" s="65">
        <v>44287</v>
      </c>
      <c r="B6947" s="66" t="s">
        <v>146</v>
      </c>
      <c r="C6947" s="66" t="s">
        <v>137</v>
      </c>
      <c r="D6947" s="67">
        <v>134953.73000000001</v>
      </c>
      <c r="E6947" s="66">
        <v>0.20369999999999999</v>
      </c>
      <c r="F6947" s="67">
        <v>27490.074800999999</v>
      </c>
      <c r="G6947" s="66" t="s">
        <v>82</v>
      </c>
      <c r="H6947" s="68">
        <v>5.1365808350346397E-5</v>
      </c>
      <c r="I6947" s="87">
        <v>1.4120499137648499</v>
      </c>
      <c r="J6947" s="69" t="str">
        <f>_xlfn.XLOOKUP(SimpleBB[[#This Row],[customer_code]],'Input  - indicative charges'!$B$13:$B$69,'Input  - indicative charges'!$E$13:$E$69)</f>
        <v>Major Industrial</v>
      </c>
      <c r="K6947" s="70">
        <f t="shared" si="110"/>
        <v>1.3053745412185391</v>
      </c>
    </row>
    <row r="6948" spans="1:11" x14ac:dyDescent="0.25">
      <c r="A6948" s="65">
        <v>44287</v>
      </c>
      <c r="B6948" s="66" t="s">
        <v>146</v>
      </c>
      <c r="C6948" s="66" t="s">
        <v>137</v>
      </c>
      <c r="D6948" s="67">
        <v>134953.73000000001</v>
      </c>
      <c r="E6948" s="66">
        <v>0.20369999999999999</v>
      </c>
      <c r="F6948" s="67">
        <v>27490.074800999999</v>
      </c>
      <c r="G6948" s="66" t="s">
        <v>84</v>
      </c>
      <c r="H6948" s="68">
        <v>0</v>
      </c>
      <c r="I6948" s="87">
        <v>0</v>
      </c>
      <c r="J6948" s="69" t="str">
        <f>_xlfn.XLOOKUP(SimpleBB[[#This Row],[customer_code]],'Input  - indicative charges'!$B$13:$B$69,'Input  - indicative charges'!$E$13:$E$69)</f>
        <v>Major Industrial</v>
      </c>
      <c r="K6948" s="70">
        <f t="shared" si="110"/>
        <v>0</v>
      </c>
    </row>
    <row r="6949" spans="1:11" x14ac:dyDescent="0.25">
      <c r="A6949" s="65">
        <v>44287</v>
      </c>
      <c r="B6949" s="66" t="s">
        <v>146</v>
      </c>
      <c r="C6949" s="66" t="s">
        <v>137</v>
      </c>
      <c r="D6949" s="67">
        <v>134953.73000000001</v>
      </c>
      <c r="E6949" s="66">
        <v>0.20369999999999999</v>
      </c>
      <c r="F6949" s="67">
        <v>27490.074800999999</v>
      </c>
      <c r="G6949" s="66" t="s">
        <v>86</v>
      </c>
      <c r="H6949" s="68">
        <v>5.3620252740526097E-6</v>
      </c>
      <c r="I6949" s="87">
        <v>0.14740247586855801</v>
      </c>
      <c r="J6949" s="69" t="str">
        <f>_xlfn.XLOOKUP(SimpleBB[[#This Row],[customer_code]],'Input  - indicative charges'!$B$13:$B$69,'Input  - indicative charges'!$E$13:$E$69)</f>
        <v>North Island generation</v>
      </c>
      <c r="K6949" s="70">
        <f t="shared" si="110"/>
        <v>0.13626674059868879</v>
      </c>
    </row>
    <row r="6950" spans="1:11" x14ac:dyDescent="0.25">
      <c r="A6950" s="65">
        <v>44287</v>
      </c>
      <c r="B6950" s="66" t="s">
        <v>146</v>
      </c>
      <c r="C6950" s="66" t="s">
        <v>137</v>
      </c>
      <c r="D6950" s="67">
        <v>134953.73000000001</v>
      </c>
      <c r="E6950" s="66">
        <v>0.20369999999999999</v>
      </c>
      <c r="F6950" s="67">
        <v>27490.074800999999</v>
      </c>
      <c r="G6950" s="66" t="s">
        <v>88</v>
      </c>
      <c r="H6950" s="68">
        <v>2.5705608892193099E-4</v>
      </c>
      <c r="I6950" s="87">
        <v>7.0664911125163901</v>
      </c>
      <c r="J6950" s="69" t="str">
        <f>_xlfn.XLOOKUP(SimpleBB[[#This Row],[customer_code]],'Input  - indicative charges'!$B$13:$B$69,'Input  - indicative charges'!$E$13:$E$69)</f>
        <v>North Island generation</v>
      </c>
      <c r="K6950" s="70">
        <f t="shared" si="110"/>
        <v>6.5326427232529953</v>
      </c>
    </row>
    <row r="6951" spans="1:11" x14ac:dyDescent="0.25">
      <c r="A6951" s="65">
        <v>44287</v>
      </c>
      <c r="B6951" s="66" t="s">
        <v>146</v>
      </c>
      <c r="C6951" s="66" t="s">
        <v>137</v>
      </c>
      <c r="D6951" s="67">
        <v>134953.73000000001</v>
      </c>
      <c r="E6951" s="66">
        <v>0.20369999999999999</v>
      </c>
      <c r="F6951" s="67">
        <v>27490.074800999999</v>
      </c>
      <c r="G6951" s="66" t="s">
        <v>90</v>
      </c>
      <c r="H6951" s="68">
        <v>9.8766097229459296E-2</v>
      </c>
      <c r="I6951" s="87">
        <v>2715.0874006406698</v>
      </c>
      <c r="J6951" s="69" t="str">
        <f>_xlfn.XLOOKUP(SimpleBB[[#This Row],[customer_code]],'Input  - indicative charges'!$B$13:$B$69,'Input  - indicative charges'!$E$13:$E$69)</f>
        <v>Upper South Island distributor</v>
      </c>
      <c r="K6951" s="70">
        <f t="shared" si="110"/>
        <v>2509.9721585123584</v>
      </c>
    </row>
    <row r="6952" spans="1:11" x14ac:dyDescent="0.25">
      <c r="A6952" s="65">
        <v>44287</v>
      </c>
      <c r="B6952" s="66" t="s">
        <v>146</v>
      </c>
      <c r="C6952" s="66" t="s">
        <v>137</v>
      </c>
      <c r="D6952" s="67">
        <v>134953.73000000001</v>
      </c>
      <c r="E6952" s="66">
        <v>0.20369999999999999</v>
      </c>
      <c r="F6952" s="67">
        <v>27490.074800999999</v>
      </c>
      <c r="G6952" s="66" t="s">
        <v>92</v>
      </c>
      <c r="H6952" s="68">
        <v>3.9300912479141603E-6</v>
      </c>
      <c r="I6952" s="87">
        <v>0.108038502379915</v>
      </c>
      <c r="J6952" s="69" t="str">
        <f>_xlfn.XLOOKUP(SimpleBB[[#This Row],[customer_code]],'Input  - indicative charges'!$B$13:$B$69,'Input  - indicative charges'!$E$13:$E$69)</f>
        <v>North Island generation</v>
      </c>
      <c r="K6952" s="70">
        <f t="shared" si="110"/>
        <v>9.9876575964725822E-2</v>
      </c>
    </row>
    <row r="6953" spans="1:11" x14ac:dyDescent="0.25">
      <c r="A6953" s="65">
        <v>44287</v>
      </c>
      <c r="B6953" s="66" t="s">
        <v>146</v>
      </c>
      <c r="C6953" s="66" t="s">
        <v>137</v>
      </c>
      <c r="D6953" s="67">
        <v>134953.73000000001</v>
      </c>
      <c r="E6953" s="66">
        <v>0.20369999999999999</v>
      </c>
      <c r="F6953" s="67">
        <v>27490.074800999999</v>
      </c>
      <c r="G6953" s="66" t="s">
        <v>94</v>
      </c>
      <c r="H6953" s="68">
        <v>2.08152931800261E-5</v>
      </c>
      <c r="I6953" s="87">
        <v>0.57221396652366296</v>
      </c>
      <c r="J6953" s="69" t="str">
        <f>_xlfn.XLOOKUP(SimpleBB[[#This Row],[customer_code]],'Input  - indicative charges'!$B$13:$B$69,'Input  - indicative charges'!$E$13:$E$69)</f>
        <v>North Island generation</v>
      </c>
      <c r="K6953" s="70">
        <f t="shared" si="110"/>
        <v>0.52898522690187133</v>
      </c>
    </row>
    <row r="6954" spans="1:11" x14ac:dyDescent="0.25">
      <c r="A6954" s="65">
        <v>44287</v>
      </c>
      <c r="B6954" s="66" t="s">
        <v>146</v>
      </c>
      <c r="C6954" s="66" t="s">
        <v>137</v>
      </c>
      <c r="D6954" s="67">
        <v>134953.73000000001</v>
      </c>
      <c r="E6954" s="66">
        <v>0.20369999999999999</v>
      </c>
      <c r="F6954" s="67">
        <v>27490.074800999999</v>
      </c>
      <c r="G6954" s="66" t="s">
        <v>96</v>
      </c>
      <c r="H6954" s="68">
        <v>5.5247205072526898E-11</v>
      </c>
      <c r="I6954" s="87">
        <v>1.5187497999899499E-6</v>
      </c>
      <c r="J6954" s="69" t="str">
        <f>_xlfn.XLOOKUP(SimpleBB[[#This Row],[customer_code]],'Input  - indicative charges'!$B$13:$B$69,'Input  - indicative charges'!$E$13:$E$69)</f>
        <v>Upper North Island distributor</v>
      </c>
      <c r="K6954" s="70">
        <f t="shared" si="110"/>
        <v>1.4040136287404518E-6</v>
      </c>
    </row>
    <row r="6955" spans="1:11" x14ac:dyDescent="0.25">
      <c r="A6955" s="65">
        <v>44287</v>
      </c>
      <c r="B6955" s="66" t="s">
        <v>146</v>
      </c>
      <c r="C6955" s="66" t="s">
        <v>137</v>
      </c>
      <c r="D6955" s="67">
        <v>134953.73000000001</v>
      </c>
      <c r="E6955" s="66">
        <v>0.20369999999999999</v>
      </c>
      <c r="F6955" s="67">
        <v>27490.074800999999</v>
      </c>
      <c r="G6955" s="66" t="s">
        <v>98</v>
      </c>
      <c r="H6955" s="68">
        <v>1.93693543266444E-7</v>
      </c>
      <c r="I6955" s="87">
        <v>5.3246499928652899E-3</v>
      </c>
      <c r="J6955" s="69" t="str">
        <f>_xlfn.XLOOKUP(SimpleBB[[#This Row],[customer_code]],'Input  - indicative charges'!$B$13:$B$69,'Input  - indicative charges'!$E$13:$E$69)</f>
        <v>Major Industrial</v>
      </c>
      <c r="K6955" s="70">
        <f t="shared" si="110"/>
        <v>4.9223915343429752E-3</v>
      </c>
    </row>
    <row r="6956" spans="1:11" x14ac:dyDescent="0.25">
      <c r="A6956" s="65">
        <v>44287</v>
      </c>
      <c r="B6956" s="66" t="s">
        <v>146</v>
      </c>
      <c r="C6956" s="66" t="s">
        <v>137</v>
      </c>
      <c r="D6956" s="67">
        <v>134953.73000000001</v>
      </c>
      <c r="E6956" s="66">
        <v>0.20369999999999999</v>
      </c>
      <c r="F6956" s="67">
        <v>27490.074800999999</v>
      </c>
      <c r="G6956" s="66" t="s">
        <v>100</v>
      </c>
      <c r="H6956" s="68">
        <v>3.7854911495782698E-2</v>
      </c>
      <c r="I6956" s="87">
        <v>1040.6343486042999</v>
      </c>
      <c r="J6956" s="69" t="str">
        <f>_xlfn.XLOOKUP(SimpleBB[[#This Row],[customer_code]],'Input  - indicative charges'!$B$13:$B$69,'Input  - indicative charges'!$E$13:$E$69)</f>
        <v>North Island generation</v>
      </c>
      <c r="K6956" s="70">
        <f t="shared" si="110"/>
        <v>962.01810725212783</v>
      </c>
    </row>
    <row r="6957" spans="1:11" x14ac:dyDescent="0.25">
      <c r="A6957" s="65">
        <v>44287</v>
      </c>
      <c r="B6957" s="66" t="s">
        <v>146</v>
      </c>
      <c r="C6957" s="66" t="s">
        <v>137</v>
      </c>
      <c r="D6957" s="67">
        <v>134953.73000000001</v>
      </c>
      <c r="E6957" s="66">
        <v>0.20369999999999999</v>
      </c>
      <c r="F6957" s="67">
        <v>27490.074800999999</v>
      </c>
      <c r="G6957" s="66" t="s">
        <v>102</v>
      </c>
      <c r="H6957" s="68">
        <v>6.1985144283031103E-5</v>
      </c>
      <c r="I6957" s="87">
        <v>1.7039762528913001</v>
      </c>
      <c r="J6957" s="69" t="str">
        <f>_xlfn.XLOOKUP(SimpleBB[[#This Row],[customer_code]],'Input  - indicative charges'!$B$13:$B$69,'Input  - indicative charges'!$E$13:$E$69)</f>
        <v>Lower North Island distributor</v>
      </c>
      <c r="K6957" s="70">
        <f t="shared" si="110"/>
        <v>1.5752468787981424</v>
      </c>
    </row>
    <row r="6958" spans="1:11" x14ac:dyDescent="0.25">
      <c r="A6958" s="65">
        <v>44287</v>
      </c>
      <c r="B6958" s="66" t="s">
        <v>146</v>
      </c>
      <c r="C6958" s="66" t="s">
        <v>137</v>
      </c>
      <c r="D6958" s="67">
        <v>134953.73000000001</v>
      </c>
      <c r="E6958" s="66">
        <v>0.20369999999999999</v>
      </c>
      <c r="F6958" s="67">
        <v>27490.074800999999</v>
      </c>
      <c r="G6958" s="66" t="s">
        <v>104</v>
      </c>
      <c r="H6958" s="68">
        <v>1.29798212712877E-4</v>
      </c>
      <c r="I6958" s="87">
        <v>3.5681625765131</v>
      </c>
      <c r="J6958" s="69" t="str">
        <f>_xlfn.XLOOKUP(SimpleBB[[#This Row],[customer_code]],'Input  - indicative charges'!$B$13:$B$69,'Input  - indicative charges'!$E$13:$E$69)</f>
        <v>Lower North Island distributor</v>
      </c>
      <c r="K6958" s="70">
        <f t="shared" si="110"/>
        <v>3.2986005246020036</v>
      </c>
    </row>
    <row r="6959" spans="1:11" x14ac:dyDescent="0.25">
      <c r="A6959" s="65">
        <v>44287</v>
      </c>
      <c r="B6959" s="66" t="s">
        <v>146</v>
      </c>
      <c r="C6959" s="66" t="s">
        <v>137</v>
      </c>
      <c r="D6959" s="67">
        <v>134953.73000000001</v>
      </c>
      <c r="E6959" s="66">
        <v>0.20369999999999999</v>
      </c>
      <c r="F6959" s="67">
        <v>27490.074800999999</v>
      </c>
      <c r="G6959" s="66" t="s">
        <v>106</v>
      </c>
      <c r="H6959" s="68">
        <v>1.0563217314839E-20</v>
      </c>
      <c r="I6959" s="87">
        <v>2.9038363412414399E-16</v>
      </c>
      <c r="J6959" s="69" t="str">
        <f>_xlfn.XLOOKUP(SimpleBB[[#This Row],[customer_code]],'Input  - indicative charges'!$B$13:$B$69,'Input  - indicative charges'!$E$13:$E$69)</f>
        <v>Upper North Island distributor</v>
      </c>
      <c r="K6959" s="70">
        <f t="shared" si="110"/>
        <v>2.6844617847928404E-16</v>
      </c>
    </row>
    <row r="6960" spans="1:11" x14ac:dyDescent="0.25">
      <c r="A6960" s="65">
        <v>44287</v>
      </c>
      <c r="B6960" s="66" t="s">
        <v>146</v>
      </c>
      <c r="C6960" s="66" t="s">
        <v>137</v>
      </c>
      <c r="D6960" s="67">
        <v>134953.73000000001</v>
      </c>
      <c r="E6960" s="66">
        <v>0.20369999999999999</v>
      </c>
      <c r="F6960" s="67">
        <v>27490.074800999999</v>
      </c>
      <c r="G6960" s="66" t="s">
        <v>108</v>
      </c>
      <c r="H6960" s="68">
        <v>0</v>
      </c>
      <c r="I6960" s="87">
        <v>0</v>
      </c>
      <c r="J6960" s="69" t="str">
        <f>_xlfn.XLOOKUP(SimpleBB[[#This Row],[customer_code]],'Input  - indicative charges'!$B$13:$B$69,'Input  - indicative charges'!$E$13:$E$69)</f>
        <v>Lower North Island distributor</v>
      </c>
      <c r="K6960" s="70">
        <f t="shared" si="110"/>
        <v>0</v>
      </c>
    </row>
    <row r="6961" spans="1:11" x14ac:dyDescent="0.25">
      <c r="A6961" s="65">
        <v>44287</v>
      </c>
      <c r="B6961" s="66" t="s">
        <v>146</v>
      </c>
      <c r="C6961" s="66" t="s">
        <v>137</v>
      </c>
      <c r="D6961" s="67">
        <v>134953.73000000001</v>
      </c>
      <c r="E6961" s="66">
        <v>0.20369999999999999</v>
      </c>
      <c r="F6961" s="67">
        <v>27490.074800999999</v>
      </c>
      <c r="G6961" s="66" t="s">
        <v>110</v>
      </c>
      <c r="H6961" s="68">
        <v>6.1264180501740403E-10</v>
      </c>
      <c r="I6961" s="87">
        <v>1.68415690461481E-5</v>
      </c>
      <c r="J6961" s="69" t="str">
        <f>_xlfn.XLOOKUP(SimpleBB[[#This Row],[customer_code]],'Input  - indicative charges'!$B$13:$B$69,'Input  - indicative charges'!$E$13:$E$69)</f>
        <v>Lower South Island distributor</v>
      </c>
      <c r="K6961" s="70">
        <f t="shared" si="110"/>
        <v>1.556924812126509E-5</v>
      </c>
    </row>
    <row r="6962" spans="1:11" x14ac:dyDescent="0.25">
      <c r="A6962" s="65">
        <v>44287</v>
      </c>
      <c r="B6962" s="66" t="s">
        <v>146</v>
      </c>
      <c r="C6962" s="66" t="s">
        <v>137</v>
      </c>
      <c r="D6962" s="67">
        <v>134953.73000000001</v>
      </c>
      <c r="E6962" s="66">
        <v>0.20369999999999999</v>
      </c>
      <c r="F6962" s="67">
        <v>27490.074800999999</v>
      </c>
      <c r="G6962" s="66" t="s">
        <v>112</v>
      </c>
      <c r="H6962" s="68">
        <v>2.1235068215289901E-4</v>
      </c>
      <c r="I6962" s="87">
        <v>5.8375361364265803</v>
      </c>
      <c r="J6962" s="69" t="str">
        <f>_xlfn.XLOOKUP(SimpleBB[[#This Row],[customer_code]],'Input  - indicative charges'!$B$13:$B$69,'Input  - indicative charges'!$E$13:$E$69)</f>
        <v>North Island generation</v>
      </c>
      <c r="K6962" s="70">
        <f t="shared" si="110"/>
        <v>5.3965309452959502</v>
      </c>
    </row>
    <row r="6963" spans="1:11" x14ac:dyDescent="0.25">
      <c r="A6963" s="65">
        <v>44287</v>
      </c>
      <c r="B6963" s="66" t="s">
        <v>146</v>
      </c>
      <c r="C6963" s="66" t="s">
        <v>137</v>
      </c>
      <c r="D6963" s="67">
        <v>134953.73000000001</v>
      </c>
      <c r="E6963" s="66">
        <v>0.20369999999999999</v>
      </c>
      <c r="F6963" s="67">
        <v>27490.074800999999</v>
      </c>
      <c r="G6963" s="66" t="s">
        <v>114</v>
      </c>
      <c r="H6963" s="68">
        <v>5.1057215255614002E-5</v>
      </c>
      <c r="I6963" s="87">
        <v>1.4035666665075801</v>
      </c>
      <c r="J6963" s="69" t="str">
        <f>_xlfn.XLOOKUP(SimpleBB[[#This Row],[customer_code]],'Input  - indicative charges'!$B$13:$B$69,'Input  - indicative charges'!$E$13:$E$69)</f>
        <v>Lower North Island distributor</v>
      </c>
      <c r="K6963" s="70">
        <f t="shared" si="110"/>
        <v>1.2975321732621707</v>
      </c>
    </row>
    <row r="6964" spans="1:11" x14ac:dyDescent="0.25">
      <c r="A6964" s="65">
        <v>44287</v>
      </c>
      <c r="B6964" s="66" t="s">
        <v>146</v>
      </c>
      <c r="C6964" s="66" t="s">
        <v>137</v>
      </c>
      <c r="D6964" s="67">
        <v>134953.73000000001</v>
      </c>
      <c r="E6964" s="66">
        <v>0.20369999999999999</v>
      </c>
      <c r="F6964" s="67">
        <v>27490.074800999999</v>
      </c>
      <c r="G6964" s="66" t="s">
        <v>116</v>
      </c>
      <c r="H6964" s="68">
        <v>2.0942617130764901E-21</v>
      </c>
      <c r="I6964" s="87">
        <v>5.7571411145343299E-17</v>
      </c>
      <c r="J6964" s="69" t="str">
        <f>_xlfn.XLOOKUP(SimpleBB[[#This Row],[customer_code]],'Input  - indicative charges'!$B$13:$B$69,'Input  - indicative charges'!$E$13:$E$69)</f>
        <v>Major Industrial</v>
      </c>
      <c r="K6964" s="70">
        <f t="shared" si="110"/>
        <v>5.3222094827216977E-17</v>
      </c>
    </row>
    <row r="6965" spans="1:11" x14ac:dyDescent="0.25">
      <c r="A6965" s="65">
        <v>44287</v>
      </c>
      <c r="B6965" s="66" t="s">
        <v>146</v>
      </c>
      <c r="C6965" s="66" t="s">
        <v>137</v>
      </c>
      <c r="D6965" s="67">
        <v>134953.73000000001</v>
      </c>
      <c r="E6965" s="66">
        <v>0.20369999999999999</v>
      </c>
      <c r="F6965" s="67">
        <v>27490.074800999999</v>
      </c>
      <c r="G6965" s="66" t="s">
        <v>118</v>
      </c>
      <c r="H6965" s="68">
        <v>3.0183346244664299E-2</v>
      </c>
      <c r="I6965" s="87">
        <v>829.74244601030398</v>
      </c>
      <c r="J6965" s="69" t="str">
        <f>_xlfn.XLOOKUP(SimpleBB[[#This Row],[customer_code]],'Input  - indicative charges'!$B$13:$B$69,'Input  - indicative charges'!$E$13:$E$69)</f>
        <v>Upper South Island distributor</v>
      </c>
      <c r="K6965" s="70">
        <f t="shared" si="110"/>
        <v>767.05834137434238</v>
      </c>
    </row>
    <row r="6966" spans="1:11" x14ac:dyDescent="0.25">
      <c r="A6966" s="65">
        <v>44287</v>
      </c>
      <c r="B6966" s="66" t="s">
        <v>146</v>
      </c>
      <c r="C6966" s="66" t="s">
        <v>137</v>
      </c>
      <c r="D6966" s="67">
        <v>134953.73000000001</v>
      </c>
      <c r="E6966" s="66">
        <v>0.20369999999999999</v>
      </c>
      <c r="F6966" s="67">
        <v>27490.074800999999</v>
      </c>
      <c r="G6966" s="66" t="s">
        <v>120</v>
      </c>
      <c r="H6966" s="68">
        <v>1.4947417660843799E-7</v>
      </c>
      <c r="I6966" s="87">
        <v>4.1090562957838504E-3</v>
      </c>
      <c r="J6966" s="69" t="str">
        <f>_xlfn.XLOOKUP(SimpleBB[[#This Row],[customer_code]],'Input  - indicative charges'!$B$13:$B$69,'Input  - indicative charges'!$E$13:$E$69)</f>
        <v>Lower North Island distributor</v>
      </c>
      <c r="K6966" s="70">
        <f t="shared" si="110"/>
        <v>3.7986316380620817E-3</v>
      </c>
    </row>
    <row r="6967" spans="1:11" x14ac:dyDescent="0.25">
      <c r="A6967" s="65">
        <v>44287</v>
      </c>
      <c r="B6967" s="66" t="s">
        <v>146</v>
      </c>
      <c r="C6967" s="66" t="s">
        <v>137</v>
      </c>
      <c r="D6967" s="67">
        <v>134953.73000000001</v>
      </c>
      <c r="E6967" s="66">
        <v>0.20369999999999999</v>
      </c>
      <c r="F6967" s="67">
        <v>27490.074800999999</v>
      </c>
      <c r="G6967" s="66" t="s">
        <v>241</v>
      </c>
      <c r="H6967" s="68">
        <v>4.6676729454645103E-5</v>
      </c>
      <c r="I6967" s="87">
        <v>1.2831467841742299</v>
      </c>
      <c r="J6967" s="69" t="str">
        <f>_xlfn.XLOOKUP(SimpleBB[[#This Row],[customer_code]],'Input  - indicative charges'!$B$13:$B$69,'Input  - indicative charges'!$E$13:$E$69)</f>
        <v>North Island generation</v>
      </c>
      <c r="K6967" s="70">
        <f t="shared" si="110"/>
        <v>1.1862095867713189</v>
      </c>
    </row>
    <row r="6968" spans="1:11" x14ac:dyDescent="0.25">
      <c r="A6968" s="65">
        <v>44317</v>
      </c>
      <c r="B6968" s="66" t="s">
        <v>146</v>
      </c>
      <c r="C6968" s="66" t="s">
        <v>137</v>
      </c>
      <c r="D6968" s="67">
        <v>134120.45499999999</v>
      </c>
      <c r="E6968" s="66">
        <v>0.1762</v>
      </c>
      <c r="F6968" s="67">
        <v>23632.024170999899</v>
      </c>
      <c r="G6968" s="66" t="s">
        <v>8</v>
      </c>
      <c r="H6968" s="68">
        <v>3.2060697412595198E-5</v>
      </c>
      <c r="I6968" s="87">
        <v>0.75765917619356804</v>
      </c>
      <c r="J6968" s="69" t="str">
        <f>_xlfn.XLOOKUP(SimpleBB[[#This Row],[customer_code]],'Input  - indicative charges'!$B$13:$B$69,'Input  - indicative charges'!$E$13:$E$69)</f>
        <v>Lower South Island distributor</v>
      </c>
      <c r="K6968" s="70">
        <f t="shared" si="110"/>
        <v>0.70042070742861795</v>
      </c>
    </row>
    <row r="6969" spans="1:11" x14ac:dyDescent="0.25">
      <c r="A6969" s="65">
        <v>44317</v>
      </c>
      <c r="B6969" s="66" t="s">
        <v>146</v>
      </c>
      <c r="C6969" s="66" t="s">
        <v>137</v>
      </c>
      <c r="D6969" s="67">
        <v>134120.45499999999</v>
      </c>
      <c r="E6969" s="66">
        <v>0.1762</v>
      </c>
      <c r="F6969" s="67">
        <v>23632.024170999899</v>
      </c>
      <c r="G6969" s="66" t="s">
        <v>10</v>
      </c>
      <c r="H6969" s="68">
        <v>4.8653644003922601E-2</v>
      </c>
      <c r="I6969" s="87">
        <v>1149.7840911079199</v>
      </c>
      <c r="J6969" s="69" t="str">
        <f>_xlfn.XLOOKUP(SimpleBB[[#This Row],[customer_code]],'Input  - indicative charges'!$B$13:$B$69,'Input  - indicative charges'!$E$13:$E$69)</f>
        <v>Upper South Island distributor</v>
      </c>
      <c r="K6969" s="70">
        <f t="shared" si="110"/>
        <v>1062.9219730828313</v>
      </c>
    </row>
    <row r="6970" spans="1:11" x14ac:dyDescent="0.25">
      <c r="A6970" s="65">
        <v>44317</v>
      </c>
      <c r="B6970" s="66" t="s">
        <v>146</v>
      </c>
      <c r="C6970" s="66" t="s">
        <v>137</v>
      </c>
      <c r="D6970" s="67">
        <v>134120.45499999999</v>
      </c>
      <c r="E6970" s="66">
        <v>0.1762</v>
      </c>
      <c r="F6970" s="67">
        <v>23632.024170999899</v>
      </c>
      <c r="G6970" s="66" t="s">
        <v>12</v>
      </c>
      <c r="H6970" s="68">
        <v>0</v>
      </c>
      <c r="I6970" s="87">
        <v>0</v>
      </c>
      <c r="J6970" s="69" t="str">
        <f>_xlfn.XLOOKUP(SimpleBB[[#This Row],[customer_code]],'Input  - indicative charges'!$B$13:$B$69,'Input  - indicative charges'!$E$13:$E$69)</f>
        <v>Lower North Island distributor</v>
      </c>
      <c r="K6970" s="70">
        <f t="shared" si="110"/>
        <v>0</v>
      </c>
    </row>
    <row r="6971" spans="1:11" x14ac:dyDescent="0.25">
      <c r="A6971" s="65">
        <v>44317</v>
      </c>
      <c r="B6971" s="66" t="s">
        <v>146</v>
      </c>
      <c r="C6971" s="66" t="s">
        <v>137</v>
      </c>
      <c r="D6971" s="67">
        <v>134120.45499999999</v>
      </c>
      <c r="E6971" s="66">
        <v>0.1762</v>
      </c>
      <c r="F6971" s="67">
        <v>23632.024170999899</v>
      </c>
      <c r="G6971" s="66" t="s">
        <v>14</v>
      </c>
      <c r="H6971" s="68">
        <v>0</v>
      </c>
      <c r="I6971" s="87">
        <v>0</v>
      </c>
      <c r="J6971" s="69" t="str">
        <f>_xlfn.XLOOKUP(SimpleBB[[#This Row],[customer_code]],'Input  - indicative charges'!$B$13:$B$69,'Input  - indicative charges'!$E$13:$E$69)</f>
        <v>Upper North Island distributor</v>
      </c>
      <c r="K6971" s="70">
        <f t="shared" si="110"/>
        <v>0</v>
      </c>
    </row>
    <row r="6972" spans="1:11" x14ac:dyDescent="0.25">
      <c r="A6972" s="65">
        <v>44317</v>
      </c>
      <c r="B6972" s="66" t="s">
        <v>146</v>
      </c>
      <c r="C6972" s="66" t="s">
        <v>137</v>
      </c>
      <c r="D6972" s="67">
        <v>134120.45499999999</v>
      </c>
      <c r="E6972" s="66">
        <v>0.1762</v>
      </c>
      <c r="F6972" s="67">
        <v>23632.024170999899</v>
      </c>
      <c r="G6972" s="66" t="s">
        <v>16</v>
      </c>
      <c r="H6972" s="68">
        <v>1.9770333757132202E-2</v>
      </c>
      <c r="I6972" s="87">
        <v>467.21300521728699</v>
      </c>
      <c r="J6972" s="69" t="str">
        <f>_xlfn.XLOOKUP(SimpleBB[[#This Row],[customer_code]],'Input  - indicative charges'!$B$13:$B$69,'Input  - indicative charges'!$E$13:$E$69)</f>
        <v>South Island generation</v>
      </c>
      <c r="K6972" s="70">
        <f t="shared" si="110"/>
        <v>431.91671653500498</v>
      </c>
    </row>
    <row r="6973" spans="1:11" x14ac:dyDescent="0.25">
      <c r="A6973" s="65">
        <v>44317</v>
      </c>
      <c r="B6973" s="66" t="s">
        <v>146</v>
      </c>
      <c r="C6973" s="66" t="s">
        <v>137</v>
      </c>
      <c r="D6973" s="67">
        <v>134120.45499999999</v>
      </c>
      <c r="E6973" s="66">
        <v>0.1762</v>
      </c>
      <c r="F6973" s="67">
        <v>23632.024170999899</v>
      </c>
      <c r="G6973" s="66" t="s">
        <v>19</v>
      </c>
      <c r="H6973" s="68">
        <v>3.7228855985881097E-4</v>
      </c>
      <c r="I6973" s="87">
        <v>8.7979322451702107</v>
      </c>
      <c r="J6973" s="69" t="str">
        <f>_xlfn.XLOOKUP(SimpleBB[[#This Row],[customer_code]],'Input  - indicative charges'!$B$13:$B$69,'Input  - indicative charges'!$E$13:$E$69)</f>
        <v>Lower South Island distributor</v>
      </c>
      <c r="K6973" s="70">
        <f t="shared" si="110"/>
        <v>8.1332796073690332</v>
      </c>
    </row>
    <row r="6974" spans="1:11" x14ac:dyDescent="0.25">
      <c r="A6974" s="65">
        <v>44317</v>
      </c>
      <c r="B6974" s="66" t="s">
        <v>146</v>
      </c>
      <c r="C6974" s="66" t="s">
        <v>137</v>
      </c>
      <c r="D6974" s="67">
        <v>134120.45499999999</v>
      </c>
      <c r="E6974" s="66">
        <v>0.1762</v>
      </c>
      <c r="F6974" s="67">
        <v>23632.024170999899</v>
      </c>
      <c r="G6974" s="66" t="s">
        <v>21</v>
      </c>
      <c r="H6974" s="68">
        <v>3.8934199290873297E-5</v>
      </c>
      <c r="I6974" s="87">
        <v>0.92009393872044898</v>
      </c>
      <c r="J6974" s="69" t="str">
        <f>_xlfn.XLOOKUP(SimpleBB[[#This Row],[customer_code]],'Input  - indicative charges'!$B$13:$B$69,'Input  - indicative charges'!$E$13:$E$69)</f>
        <v>Upper South Island distributor</v>
      </c>
      <c r="K6974" s="70">
        <f t="shared" si="110"/>
        <v>0.85058409864056661</v>
      </c>
    </row>
    <row r="6975" spans="1:11" x14ac:dyDescent="0.25">
      <c r="A6975" s="65">
        <v>44317</v>
      </c>
      <c r="B6975" s="66" t="s">
        <v>146</v>
      </c>
      <c r="C6975" s="66" t="s">
        <v>137</v>
      </c>
      <c r="D6975" s="67">
        <v>134120.45499999999</v>
      </c>
      <c r="E6975" s="66">
        <v>0.1762</v>
      </c>
      <c r="F6975" s="67">
        <v>23632.024170999899</v>
      </c>
      <c r="G6975" s="66" t="s">
        <v>23</v>
      </c>
      <c r="H6975" s="68">
        <v>0</v>
      </c>
      <c r="I6975" s="87">
        <v>0</v>
      </c>
      <c r="J6975" s="69" t="str">
        <f>_xlfn.XLOOKUP(SimpleBB[[#This Row],[customer_code]],'Input  - indicative charges'!$B$13:$B$69,'Input  - indicative charges'!$E$13:$E$69)</f>
        <v>Lower North Island distributor</v>
      </c>
      <c r="K6975" s="70">
        <f t="shared" si="110"/>
        <v>0</v>
      </c>
    </row>
    <row r="6976" spans="1:11" x14ac:dyDescent="0.25">
      <c r="A6976" s="65">
        <v>44317</v>
      </c>
      <c r="B6976" s="66" t="s">
        <v>146</v>
      </c>
      <c r="C6976" s="66" t="s">
        <v>137</v>
      </c>
      <c r="D6976" s="67">
        <v>134120.45499999999</v>
      </c>
      <c r="E6976" s="66">
        <v>0.1762</v>
      </c>
      <c r="F6976" s="67">
        <v>23632.024170999899</v>
      </c>
      <c r="G6976" s="66" t="s">
        <v>25</v>
      </c>
      <c r="H6976" s="68">
        <v>2.7649960044484698E-2</v>
      </c>
      <c r="I6976" s="87">
        <v>653.42452409844805</v>
      </c>
      <c r="J6976" s="69" t="str">
        <f>_xlfn.XLOOKUP(SimpleBB[[#This Row],[customer_code]],'Input  - indicative charges'!$B$13:$B$69,'Input  - indicative charges'!$E$13:$E$69)</f>
        <v>North Island generation</v>
      </c>
      <c r="K6976" s="70">
        <f t="shared" si="110"/>
        <v>604.06061432471336</v>
      </c>
    </row>
    <row r="6977" spans="1:11" x14ac:dyDescent="0.25">
      <c r="A6977" s="65">
        <v>44317</v>
      </c>
      <c r="B6977" s="66" t="s">
        <v>146</v>
      </c>
      <c r="C6977" s="66" t="s">
        <v>137</v>
      </c>
      <c r="D6977" s="67">
        <v>134120.45499999999</v>
      </c>
      <c r="E6977" s="66">
        <v>0.1762</v>
      </c>
      <c r="F6977" s="67">
        <v>23632.024170999899</v>
      </c>
      <c r="G6977" s="66" t="s">
        <v>27</v>
      </c>
      <c r="H6977" s="68">
        <v>8.0273692456111799E-7</v>
      </c>
      <c r="I6977" s="87">
        <v>1.89702984041825E-2</v>
      </c>
      <c r="J6977" s="69" t="str">
        <f>_xlfn.XLOOKUP(SimpleBB[[#This Row],[customer_code]],'Input  - indicative charges'!$B$13:$B$69,'Input  - indicative charges'!$E$13:$E$69)</f>
        <v>Lower North Island distributor</v>
      </c>
      <c r="K6977" s="70">
        <f t="shared" si="110"/>
        <v>1.7537159511673169E-2</v>
      </c>
    </row>
    <row r="6978" spans="1:11" x14ac:dyDescent="0.25">
      <c r="A6978" s="65">
        <v>44317</v>
      </c>
      <c r="B6978" s="66" t="s">
        <v>146</v>
      </c>
      <c r="C6978" s="66" t="s">
        <v>137</v>
      </c>
      <c r="D6978" s="67">
        <v>134120.45499999999</v>
      </c>
      <c r="E6978" s="66">
        <v>0.1762</v>
      </c>
      <c r="F6978" s="67">
        <v>23632.024170999899</v>
      </c>
      <c r="G6978" s="66" t="s">
        <v>29</v>
      </c>
      <c r="H6978" s="68">
        <v>2.5304015349192199E-6</v>
      </c>
      <c r="I6978" s="87">
        <v>5.9798510235546602E-2</v>
      </c>
      <c r="J6978" s="69" t="str">
        <f>_xlfn.XLOOKUP(SimpleBB[[#This Row],[customer_code]],'Input  - indicative charges'!$B$13:$B$69,'Input  - indicative charges'!$E$13:$E$69)</f>
        <v>Lower North Island distributor</v>
      </c>
      <c r="K6978" s="70">
        <f t="shared" si="110"/>
        <v>5.5280944464742257E-2</v>
      </c>
    </row>
    <row r="6979" spans="1:11" x14ac:dyDescent="0.25">
      <c r="A6979" s="65">
        <v>44317</v>
      </c>
      <c r="B6979" s="66" t="s">
        <v>146</v>
      </c>
      <c r="C6979" s="66" t="s">
        <v>137</v>
      </c>
      <c r="D6979" s="67">
        <v>134120.45499999999</v>
      </c>
      <c r="E6979" s="66">
        <v>0.1762</v>
      </c>
      <c r="F6979" s="67">
        <v>23632.024170999899</v>
      </c>
      <c r="G6979" s="66" t="s">
        <v>31</v>
      </c>
      <c r="H6979" s="68">
        <v>4.9721245011482901E-6</v>
      </c>
      <c r="I6979" s="87">
        <v>0.117501366392357</v>
      </c>
      <c r="J6979" s="69" t="str">
        <f>_xlfn.XLOOKUP(SimpleBB[[#This Row],[customer_code]],'Input  - indicative charges'!$B$13:$B$69,'Input  - indicative charges'!$E$13:$E$69)</f>
        <v>Major Industrial</v>
      </c>
      <c r="K6979" s="70">
        <f t="shared" si="110"/>
        <v>0.10862455409810504</v>
      </c>
    </row>
    <row r="6980" spans="1:11" x14ac:dyDescent="0.25">
      <c r="A6980" s="65">
        <v>44317</v>
      </c>
      <c r="B6980" s="66" t="s">
        <v>146</v>
      </c>
      <c r="C6980" s="66" t="s">
        <v>137</v>
      </c>
      <c r="D6980" s="67">
        <v>134120.45499999999</v>
      </c>
      <c r="E6980" s="66">
        <v>0.1762</v>
      </c>
      <c r="F6980" s="67">
        <v>23632.024170999899</v>
      </c>
      <c r="G6980" s="66" t="s">
        <v>34</v>
      </c>
      <c r="H6980" s="68">
        <v>0</v>
      </c>
      <c r="I6980" s="87">
        <v>0</v>
      </c>
      <c r="J6980" s="69" t="str">
        <f>_xlfn.XLOOKUP(SimpleBB[[#This Row],[customer_code]],'Input  - indicative charges'!$B$13:$B$69,'Input  - indicative charges'!$E$13:$E$69)</f>
        <v>Major Industrial</v>
      </c>
      <c r="K6980" s="70">
        <f t="shared" si="110"/>
        <v>0</v>
      </c>
    </row>
    <row r="6981" spans="1:11" x14ac:dyDescent="0.25">
      <c r="A6981" s="65">
        <v>44317</v>
      </c>
      <c r="B6981" s="66" t="s">
        <v>146</v>
      </c>
      <c r="C6981" s="66" t="s">
        <v>137</v>
      </c>
      <c r="D6981" s="67">
        <v>134120.45499999999</v>
      </c>
      <c r="E6981" s="66">
        <v>0.1762</v>
      </c>
      <c r="F6981" s="67">
        <v>23632.024170999899</v>
      </c>
      <c r="G6981" s="66" t="s">
        <v>36</v>
      </c>
      <c r="H6981" s="68">
        <v>0.47953989705975197</v>
      </c>
      <c r="I6981" s="87">
        <v>11332.498438274901</v>
      </c>
      <c r="J6981" s="69" t="str">
        <f>_xlfn.XLOOKUP(SimpleBB[[#This Row],[customer_code]],'Input  - indicative charges'!$B$13:$B$69,'Input  - indicative charges'!$E$13:$E$69)</f>
        <v>Upper South Island distributor</v>
      </c>
      <c r="K6981" s="70">
        <f t="shared" si="110"/>
        <v>10476.368296557559</v>
      </c>
    </row>
    <row r="6982" spans="1:11" x14ac:dyDescent="0.25">
      <c r="A6982" s="65">
        <v>44317</v>
      </c>
      <c r="B6982" s="66" t="s">
        <v>146</v>
      </c>
      <c r="C6982" s="66" t="s">
        <v>137</v>
      </c>
      <c r="D6982" s="67">
        <v>134120.45499999999</v>
      </c>
      <c r="E6982" s="66">
        <v>0.1762</v>
      </c>
      <c r="F6982" s="67">
        <v>23632.024170999899</v>
      </c>
      <c r="G6982" s="66" t="s">
        <v>38</v>
      </c>
      <c r="H6982" s="68">
        <v>7.4211568629090999E-6</v>
      </c>
      <c r="I6982" s="87">
        <v>0.17537695836104999</v>
      </c>
      <c r="J6982" s="69" t="str">
        <f>_xlfn.XLOOKUP(SimpleBB[[#This Row],[customer_code]],'Input  - indicative charges'!$B$13:$B$69,'Input  - indicative charges'!$E$13:$E$69)</f>
        <v>North Island generation</v>
      </c>
      <c r="K6982" s="70">
        <f t="shared" si="110"/>
        <v>0.16212784996422078</v>
      </c>
    </row>
    <row r="6983" spans="1:11" x14ac:dyDescent="0.25">
      <c r="A6983" s="65">
        <v>44317</v>
      </c>
      <c r="B6983" s="66" t="s">
        <v>146</v>
      </c>
      <c r="C6983" s="66" t="s">
        <v>137</v>
      </c>
      <c r="D6983" s="67">
        <v>134120.45499999999</v>
      </c>
      <c r="E6983" s="66">
        <v>0.1762</v>
      </c>
      <c r="F6983" s="67">
        <v>23632.024170999899</v>
      </c>
      <c r="G6983" s="66" t="s">
        <v>40</v>
      </c>
      <c r="H6983" s="68">
        <v>2.39263691632333E-7</v>
      </c>
      <c r="I6983" s="87">
        <v>5.6542853438979902E-3</v>
      </c>
      <c r="J6983" s="69" t="str">
        <f>_xlfn.XLOOKUP(SimpleBB[[#This Row],[customer_code]],'Input  - indicative charges'!$B$13:$B$69,'Input  - indicative charges'!$E$13:$E$69)</f>
        <v>North Island generation</v>
      </c>
      <c r="K6983" s="70">
        <f t="shared" si="110"/>
        <v>5.2271241014633894E-3</v>
      </c>
    </row>
    <row r="6984" spans="1:11" x14ac:dyDescent="0.25">
      <c r="A6984" s="65">
        <v>44317</v>
      </c>
      <c r="B6984" s="66" t="s">
        <v>146</v>
      </c>
      <c r="C6984" s="66" t="s">
        <v>137</v>
      </c>
      <c r="D6984" s="67">
        <v>134120.45499999999</v>
      </c>
      <c r="E6984" s="66">
        <v>0.1762</v>
      </c>
      <c r="F6984" s="67">
        <v>23632.024170999899</v>
      </c>
      <c r="G6984" s="66" t="s">
        <v>42</v>
      </c>
      <c r="H6984" s="68">
        <v>0.23222171204766801</v>
      </c>
      <c r="I6984" s="87">
        <v>5487.8691121414904</v>
      </c>
      <c r="J6984" s="69" t="str">
        <f>_xlfn.XLOOKUP(SimpleBB[[#This Row],[customer_code]],'Input  - indicative charges'!$B$13:$B$69,'Input  - indicative charges'!$E$13:$E$69)</f>
        <v>South Island generation</v>
      </c>
      <c r="K6984" s="70">
        <f t="shared" si="110"/>
        <v>5073.2800269283334</v>
      </c>
    </row>
    <row r="6985" spans="1:11" x14ac:dyDescent="0.25">
      <c r="A6985" s="65">
        <v>44317</v>
      </c>
      <c r="B6985" s="66" t="s">
        <v>146</v>
      </c>
      <c r="C6985" s="66" t="s">
        <v>137</v>
      </c>
      <c r="D6985" s="67">
        <v>134120.45499999999</v>
      </c>
      <c r="E6985" s="66">
        <v>0.1762</v>
      </c>
      <c r="F6985" s="67">
        <v>23632.024170999899</v>
      </c>
      <c r="G6985" s="66" t="s">
        <v>44</v>
      </c>
      <c r="H6985" s="68">
        <v>0</v>
      </c>
      <c r="I6985" s="87">
        <v>0</v>
      </c>
      <c r="J6985" s="69" t="str">
        <f>_xlfn.XLOOKUP(SimpleBB[[#This Row],[customer_code]],'Input  - indicative charges'!$B$13:$B$69,'Input  - indicative charges'!$E$13:$E$69)</f>
        <v>Major Industrial</v>
      </c>
      <c r="K6985" s="70">
        <f t="shared" si="110"/>
        <v>0</v>
      </c>
    </row>
    <row r="6986" spans="1:11" x14ac:dyDescent="0.25">
      <c r="A6986" s="65">
        <v>44317</v>
      </c>
      <c r="B6986" s="66" t="s">
        <v>146</v>
      </c>
      <c r="C6986" s="66" t="s">
        <v>137</v>
      </c>
      <c r="D6986" s="67">
        <v>134120.45499999999</v>
      </c>
      <c r="E6986" s="66">
        <v>0.1762</v>
      </c>
      <c r="F6986" s="67">
        <v>23632.024170999899</v>
      </c>
      <c r="G6986" s="66" t="s">
        <v>46</v>
      </c>
      <c r="H6986" s="68">
        <v>3.8583777478741E-3</v>
      </c>
      <c r="I6986" s="87">
        <v>91.181276198609197</v>
      </c>
      <c r="J6986" s="69" t="str">
        <f>_xlfn.XLOOKUP(SimpleBB[[#This Row],[customer_code]],'Input  - indicative charges'!$B$13:$B$69,'Input  - indicative charges'!$E$13:$E$69)</f>
        <v>Upper South Island distributor</v>
      </c>
      <c r="K6986" s="70">
        <f t="shared" si="110"/>
        <v>84.292853549440352</v>
      </c>
    </row>
    <row r="6987" spans="1:11" x14ac:dyDescent="0.25">
      <c r="A6987" s="65">
        <v>44317</v>
      </c>
      <c r="B6987" s="66" t="s">
        <v>146</v>
      </c>
      <c r="C6987" s="66" t="s">
        <v>137</v>
      </c>
      <c r="D6987" s="67">
        <v>134120.45499999999</v>
      </c>
      <c r="E6987" s="66">
        <v>0.1762</v>
      </c>
      <c r="F6987" s="67">
        <v>23632.024170999899</v>
      </c>
      <c r="G6987" s="66" t="s">
        <v>48</v>
      </c>
      <c r="H6987" s="68">
        <v>1.6969511008686699E-3</v>
      </c>
      <c r="I6987" s="87">
        <v>40.102389432733503</v>
      </c>
      <c r="J6987" s="69" t="str">
        <f>_xlfn.XLOOKUP(SimpleBB[[#This Row],[customer_code]],'Input  - indicative charges'!$B$13:$B$69,'Input  - indicative charges'!$E$13:$E$69)</f>
        <v>North Island generation</v>
      </c>
      <c r="K6987" s="70">
        <f t="shared" si="110"/>
        <v>37.072795867355829</v>
      </c>
    </row>
    <row r="6988" spans="1:11" x14ac:dyDescent="0.25">
      <c r="A6988" s="65">
        <v>44317</v>
      </c>
      <c r="B6988" s="66" t="s">
        <v>146</v>
      </c>
      <c r="C6988" s="66" t="s">
        <v>137</v>
      </c>
      <c r="D6988" s="67">
        <v>134120.45499999999</v>
      </c>
      <c r="E6988" s="66">
        <v>0.1762</v>
      </c>
      <c r="F6988" s="67">
        <v>23632.024170999899</v>
      </c>
      <c r="G6988" s="66" t="s">
        <v>50</v>
      </c>
      <c r="H6988" s="68">
        <v>3.5445001081160597E-4</v>
      </c>
      <c r="I6988" s="87">
        <v>8.3763712229111</v>
      </c>
      <c r="J6988" s="69" t="str">
        <f>_xlfn.XLOOKUP(SimpleBB[[#This Row],[customer_code]],'Input  - indicative charges'!$B$13:$B$69,'Input  - indicative charges'!$E$13:$E$69)</f>
        <v>North Island generation</v>
      </c>
      <c r="K6988" s="70">
        <f t="shared" si="110"/>
        <v>7.7435660280806831</v>
      </c>
    </row>
    <row r="6989" spans="1:11" x14ac:dyDescent="0.25">
      <c r="A6989" s="65">
        <v>44317</v>
      </c>
      <c r="B6989" s="66" t="s">
        <v>146</v>
      </c>
      <c r="C6989" s="66" t="s">
        <v>137</v>
      </c>
      <c r="D6989" s="67">
        <v>134120.45499999999</v>
      </c>
      <c r="E6989" s="66">
        <v>0.1762</v>
      </c>
      <c r="F6989" s="67">
        <v>23632.024170999899</v>
      </c>
      <c r="G6989" s="66" t="s">
        <v>52</v>
      </c>
      <c r="H6989" s="68">
        <v>7.1575806488031199E-4</v>
      </c>
      <c r="I6989" s="87">
        <v>16.914811889839701</v>
      </c>
      <c r="J6989" s="69" t="str">
        <f>_xlfn.XLOOKUP(SimpleBB[[#This Row],[customer_code]],'Input  - indicative charges'!$B$13:$B$69,'Input  - indicative charges'!$E$13:$E$69)</f>
        <v>North Island generation</v>
      </c>
      <c r="K6989" s="70">
        <f t="shared" si="110"/>
        <v>15.636957727384148</v>
      </c>
    </row>
    <row r="6990" spans="1:11" x14ac:dyDescent="0.25">
      <c r="A6990" s="65">
        <v>44317</v>
      </c>
      <c r="B6990" s="66" t="s">
        <v>146</v>
      </c>
      <c r="C6990" s="66" t="s">
        <v>137</v>
      </c>
      <c r="D6990" s="67">
        <v>134120.45499999999</v>
      </c>
      <c r="E6990" s="66">
        <v>0.1762</v>
      </c>
      <c r="F6990" s="67">
        <v>23632.024170999899</v>
      </c>
      <c r="G6990" s="66" t="s">
        <v>54</v>
      </c>
      <c r="H6990" s="68">
        <v>2.8183580400253701E-6</v>
      </c>
      <c r="I6990" s="87">
        <v>6.6603505324411796E-2</v>
      </c>
      <c r="J6990" s="69" t="str">
        <f>_xlfn.XLOOKUP(SimpleBB[[#This Row],[customer_code]],'Input  - indicative charges'!$B$13:$B$69,'Input  - indicative charges'!$E$13:$E$69)</f>
        <v>Upper South Island distributor</v>
      </c>
      <c r="K6990" s="70">
        <f t="shared" ref="K6990:K7053" si="111">I6990*$L$9</f>
        <v>6.1571846263275359E-2</v>
      </c>
    </row>
    <row r="6991" spans="1:11" x14ac:dyDescent="0.25">
      <c r="A6991" s="65">
        <v>44317</v>
      </c>
      <c r="B6991" s="66" t="s">
        <v>146</v>
      </c>
      <c r="C6991" s="66" t="s">
        <v>137</v>
      </c>
      <c r="D6991" s="67">
        <v>134120.45499999999</v>
      </c>
      <c r="E6991" s="66">
        <v>0.1762</v>
      </c>
      <c r="F6991" s="67">
        <v>23632.024170999899</v>
      </c>
      <c r="G6991" s="66" t="s">
        <v>56</v>
      </c>
      <c r="H6991" s="68">
        <v>1.3077256235721101E-20</v>
      </c>
      <c r="I6991" s="87">
        <v>3.09042035452921E-16</v>
      </c>
      <c r="J6991" s="69" t="str">
        <f>_xlfn.XLOOKUP(SimpleBB[[#This Row],[customer_code]],'Input  - indicative charges'!$B$13:$B$69,'Input  - indicative charges'!$E$13:$E$69)</f>
        <v>Upper North Island distributor</v>
      </c>
      <c r="K6991" s="70">
        <f t="shared" si="111"/>
        <v>2.8569500363553116E-16</v>
      </c>
    </row>
    <row r="6992" spans="1:11" x14ac:dyDescent="0.25">
      <c r="A6992" s="65">
        <v>44317</v>
      </c>
      <c r="B6992" s="66" t="s">
        <v>146</v>
      </c>
      <c r="C6992" s="66" t="s">
        <v>137</v>
      </c>
      <c r="D6992" s="67">
        <v>134120.45499999999</v>
      </c>
      <c r="E6992" s="66">
        <v>0.1762</v>
      </c>
      <c r="F6992" s="67">
        <v>23632.024170999899</v>
      </c>
      <c r="G6992" s="66" t="s">
        <v>58</v>
      </c>
      <c r="H6992" s="68">
        <v>4.4176343846392599E-4</v>
      </c>
      <c r="I6992" s="87">
        <v>10.4397642556435</v>
      </c>
      <c r="J6992" s="69" t="str">
        <f>_xlfn.XLOOKUP(SimpleBB[[#This Row],[customer_code]],'Input  - indicative charges'!$B$13:$B$69,'Input  - indicative charges'!$E$13:$E$69)</f>
        <v>North Island generation</v>
      </c>
      <c r="K6992" s="70">
        <f t="shared" si="111"/>
        <v>9.6510770212828234</v>
      </c>
    </row>
    <row r="6993" spans="1:11" x14ac:dyDescent="0.25">
      <c r="A6993" s="65">
        <v>44317</v>
      </c>
      <c r="B6993" s="66" t="s">
        <v>146</v>
      </c>
      <c r="C6993" s="66" t="s">
        <v>137</v>
      </c>
      <c r="D6993" s="67">
        <v>134120.45499999999</v>
      </c>
      <c r="E6993" s="66">
        <v>0.1762</v>
      </c>
      <c r="F6993" s="67">
        <v>23632.024170999899</v>
      </c>
      <c r="G6993" s="66" t="s">
        <v>60</v>
      </c>
      <c r="H6993" s="68">
        <v>2.72270807699827E-20</v>
      </c>
      <c r="I6993" s="87">
        <v>6.4343103086200103E-16</v>
      </c>
      <c r="J6993" s="69" t="str">
        <f>_xlfn.XLOOKUP(SimpleBB[[#This Row],[customer_code]],'Input  - indicative charges'!$B$13:$B$69,'Input  - indicative charges'!$E$13:$E$69)</f>
        <v>Major Industrial</v>
      </c>
      <c r="K6993" s="70">
        <f t="shared" si="111"/>
        <v>5.9482209412685728E-16</v>
      </c>
    </row>
    <row r="6994" spans="1:11" x14ac:dyDescent="0.25">
      <c r="A6994" s="65">
        <v>44317</v>
      </c>
      <c r="B6994" s="66" t="s">
        <v>146</v>
      </c>
      <c r="C6994" s="66" t="s">
        <v>137</v>
      </c>
      <c r="D6994" s="67">
        <v>134120.45499999999</v>
      </c>
      <c r="E6994" s="66">
        <v>0.1762</v>
      </c>
      <c r="F6994" s="67">
        <v>23632.024170999899</v>
      </c>
      <c r="G6994" s="66" t="s">
        <v>62</v>
      </c>
      <c r="H6994" s="68">
        <v>1.6516181713988601E-13</v>
      </c>
      <c r="I6994" s="87">
        <v>3.9031080547760796E-9</v>
      </c>
      <c r="J6994" s="69" t="str">
        <f>_xlfn.XLOOKUP(SimpleBB[[#This Row],[customer_code]],'Input  - indicative charges'!$B$13:$B$69,'Input  - indicative charges'!$E$13:$E$69)</f>
        <v>Major Industrial</v>
      </c>
      <c r="K6994" s="70">
        <f t="shared" si="111"/>
        <v>3.6082420576374808E-9</v>
      </c>
    </row>
    <row r="6995" spans="1:11" x14ac:dyDescent="0.25">
      <c r="A6995" s="65">
        <v>44317</v>
      </c>
      <c r="B6995" s="66" t="s">
        <v>146</v>
      </c>
      <c r="C6995" s="66" t="s">
        <v>137</v>
      </c>
      <c r="D6995" s="67">
        <v>134120.45499999999</v>
      </c>
      <c r="E6995" s="66">
        <v>0.1762</v>
      </c>
      <c r="F6995" s="67">
        <v>23632.024170999899</v>
      </c>
      <c r="G6995" s="66" t="s">
        <v>64</v>
      </c>
      <c r="H6995" s="68">
        <v>0</v>
      </c>
      <c r="I6995" s="87">
        <v>0</v>
      </c>
      <c r="J6995" s="69" t="str">
        <f>_xlfn.XLOOKUP(SimpleBB[[#This Row],[customer_code]],'Input  - indicative charges'!$B$13:$B$69,'Input  - indicative charges'!$E$13:$E$69)</f>
        <v>Major Industrial</v>
      </c>
      <c r="K6995" s="70">
        <f t="shared" si="111"/>
        <v>0</v>
      </c>
    </row>
    <row r="6996" spans="1:11" x14ac:dyDescent="0.25">
      <c r="A6996" s="65">
        <v>44317</v>
      </c>
      <c r="B6996" s="66" t="s">
        <v>146</v>
      </c>
      <c r="C6996" s="66" t="s">
        <v>137</v>
      </c>
      <c r="D6996" s="67">
        <v>134120.45499999999</v>
      </c>
      <c r="E6996" s="66">
        <v>0.1762</v>
      </c>
      <c r="F6996" s="67">
        <v>23632.024170999899</v>
      </c>
      <c r="G6996" s="66" t="s">
        <v>66</v>
      </c>
      <c r="H6996" s="68">
        <v>1.6739787606596699E-2</v>
      </c>
      <c r="I6996" s="87">
        <v>395.5950653365</v>
      </c>
      <c r="J6996" s="69" t="str">
        <f>_xlfn.XLOOKUP(SimpleBB[[#This Row],[customer_code]],'Input  - indicative charges'!$B$13:$B$69,'Input  - indicative charges'!$E$13:$E$69)</f>
        <v>Upper South Island distributor</v>
      </c>
      <c r="K6996" s="70">
        <f t="shared" si="111"/>
        <v>365.70925849576463</v>
      </c>
    </row>
    <row r="6997" spans="1:11" x14ac:dyDescent="0.25">
      <c r="A6997" s="65">
        <v>44317</v>
      </c>
      <c r="B6997" s="66" t="s">
        <v>146</v>
      </c>
      <c r="C6997" s="66" t="s">
        <v>137</v>
      </c>
      <c r="D6997" s="67">
        <v>134120.45499999999</v>
      </c>
      <c r="E6997" s="66">
        <v>0.1762</v>
      </c>
      <c r="F6997" s="67">
        <v>23632.024170999899</v>
      </c>
      <c r="G6997" s="66" t="s">
        <v>68</v>
      </c>
      <c r="H6997" s="68">
        <v>0</v>
      </c>
      <c r="I6997" s="87">
        <v>0</v>
      </c>
      <c r="J6997" s="69" t="str">
        <f>_xlfn.XLOOKUP(SimpleBB[[#This Row],[customer_code]],'Input  - indicative charges'!$B$13:$B$69,'Input  - indicative charges'!$E$13:$E$69)</f>
        <v>Major Industrial</v>
      </c>
      <c r="K6997" s="70">
        <f t="shared" si="111"/>
        <v>0</v>
      </c>
    </row>
    <row r="6998" spans="1:11" x14ac:dyDescent="0.25">
      <c r="A6998" s="65">
        <v>44317</v>
      </c>
      <c r="B6998" s="66" t="s">
        <v>146</v>
      </c>
      <c r="C6998" s="66" t="s">
        <v>137</v>
      </c>
      <c r="D6998" s="67">
        <v>134120.45499999999</v>
      </c>
      <c r="E6998" s="66">
        <v>0.1762</v>
      </c>
      <c r="F6998" s="67">
        <v>23632.024170999899</v>
      </c>
      <c r="G6998" s="66" t="s">
        <v>70</v>
      </c>
      <c r="H6998" s="68">
        <v>3.3741030027432199E-6</v>
      </c>
      <c r="I6998" s="87">
        <v>7.9736883716271495E-2</v>
      </c>
      <c r="J6998" s="69" t="str">
        <f>_xlfn.XLOOKUP(SimpleBB[[#This Row],[customer_code]],'Input  - indicative charges'!$B$13:$B$69,'Input  - indicative charges'!$E$13:$E$69)</f>
        <v>Lower North Island distributor</v>
      </c>
      <c r="K6998" s="70">
        <f t="shared" si="111"/>
        <v>7.3713044407761302E-2</v>
      </c>
    </row>
    <row r="6999" spans="1:11" x14ac:dyDescent="0.25">
      <c r="A6999" s="65">
        <v>44317</v>
      </c>
      <c r="B6999" s="66" t="s">
        <v>146</v>
      </c>
      <c r="C6999" s="66" t="s">
        <v>137</v>
      </c>
      <c r="D6999" s="67">
        <v>134120.45499999999</v>
      </c>
      <c r="E6999" s="66">
        <v>0.1762</v>
      </c>
      <c r="F6999" s="67">
        <v>23632.024170999899</v>
      </c>
      <c r="G6999" s="66" t="s">
        <v>72</v>
      </c>
      <c r="H6999" s="68">
        <v>2.4682741872701598E-4</v>
      </c>
      <c r="I6999" s="87">
        <v>5.8330315254223901</v>
      </c>
      <c r="J6999" s="69" t="str">
        <f>_xlfn.XLOOKUP(SimpleBB[[#This Row],[customer_code]],'Input  - indicative charges'!$B$13:$B$69,'Input  - indicative charges'!$E$13:$E$69)</f>
        <v>Lower South Island distributor</v>
      </c>
      <c r="K6999" s="70">
        <f t="shared" si="111"/>
        <v>5.3923666417074987</v>
      </c>
    </row>
    <row r="7000" spans="1:11" x14ac:dyDescent="0.25">
      <c r="A7000" s="65">
        <v>44317</v>
      </c>
      <c r="B7000" s="66" t="s">
        <v>146</v>
      </c>
      <c r="C7000" s="66" t="s">
        <v>137</v>
      </c>
      <c r="D7000" s="67">
        <v>134120.45499999999</v>
      </c>
      <c r="E7000" s="66">
        <v>0.1762</v>
      </c>
      <c r="F7000" s="67">
        <v>23632.024170999899</v>
      </c>
      <c r="G7000" s="66" t="s">
        <v>74</v>
      </c>
      <c r="H7000" s="68">
        <v>0</v>
      </c>
      <c r="I7000" s="87">
        <v>0</v>
      </c>
      <c r="J7000" s="69" t="str">
        <f>_xlfn.XLOOKUP(SimpleBB[[#This Row],[customer_code]],'Input  - indicative charges'!$B$13:$B$69,'Input  - indicative charges'!$E$13:$E$69)</f>
        <v>Major Industrial</v>
      </c>
      <c r="K7000" s="70">
        <f t="shared" si="111"/>
        <v>0</v>
      </c>
    </row>
    <row r="7001" spans="1:11" x14ac:dyDescent="0.25">
      <c r="A7001" s="65">
        <v>44317</v>
      </c>
      <c r="B7001" s="66" t="s">
        <v>146</v>
      </c>
      <c r="C7001" s="66" t="s">
        <v>137</v>
      </c>
      <c r="D7001" s="67">
        <v>134120.45499999999</v>
      </c>
      <c r="E7001" s="66">
        <v>0.1762</v>
      </c>
      <c r="F7001" s="67">
        <v>23632.024170999899</v>
      </c>
      <c r="G7001" s="66" t="s">
        <v>76</v>
      </c>
      <c r="H7001" s="68">
        <v>0</v>
      </c>
      <c r="I7001" s="87">
        <v>0</v>
      </c>
      <c r="J7001" s="69" t="str">
        <f>_xlfn.XLOOKUP(SimpleBB[[#This Row],[customer_code]],'Input  - indicative charges'!$B$13:$B$69,'Input  - indicative charges'!$E$13:$E$69)</f>
        <v>Lower North Island distributor</v>
      </c>
      <c r="K7001" s="70">
        <f t="shared" si="111"/>
        <v>0</v>
      </c>
    </row>
    <row r="7002" spans="1:11" x14ac:dyDescent="0.25">
      <c r="A7002" s="65">
        <v>44317</v>
      </c>
      <c r="B7002" s="66" t="s">
        <v>146</v>
      </c>
      <c r="C7002" s="66" t="s">
        <v>137</v>
      </c>
      <c r="D7002" s="67">
        <v>134120.45499999999</v>
      </c>
      <c r="E7002" s="66">
        <v>0.1762</v>
      </c>
      <c r="F7002" s="67">
        <v>23632.024170999899</v>
      </c>
      <c r="G7002" s="66" t="s">
        <v>78</v>
      </c>
      <c r="H7002" s="68">
        <v>1.18308178773287E-12</v>
      </c>
      <c r="I7002" s="87">
        <v>2.7958617403973001E-8</v>
      </c>
      <c r="J7002" s="69" t="str">
        <f>_xlfn.XLOOKUP(SimpleBB[[#This Row],[customer_code]],'Input  - indicative charges'!$B$13:$B$69,'Input  - indicative charges'!$E$13:$E$69)</f>
        <v>North Island generation</v>
      </c>
      <c r="K7002" s="70">
        <f t="shared" si="111"/>
        <v>2.5846442828290637E-8</v>
      </c>
    </row>
    <row r="7003" spans="1:11" x14ac:dyDescent="0.25">
      <c r="A7003" s="65">
        <v>44317</v>
      </c>
      <c r="B7003" s="66" t="s">
        <v>146</v>
      </c>
      <c r="C7003" s="66" t="s">
        <v>137</v>
      </c>
      <c r="D7003" s="67">
        <v>134120.45499999999</v>
      </c>
      <c r="E7003" s="66">
        <v>0.1762</v>
      </c>
      <c r="F7003" s="67">
        <v>23632.024170999899</v>
      </c>
      <c r="G7003" s="66" t="s">
        <v>80</v>
      </c>
      <c r="H7003" s="68">
        <v>0</v>
      </c>
      <c r="I7003" s="87">
        <v>0</v>
      </c>
      <c r="J7003" s="69" t="str">
        <f>_xlfn.XLOOKUP(SimpleBB[[#This Row],[customer_code]],'Input  - indicative charges'!$B$13:$B$69,'Input  - indicative charges'!$E$13:$E$69)</f>
        <v>Major Industrial</v>
      </c>
      <c r="K7003" s="70">
        <f t="shared" si="111"/>
        <v>0</v>
      </c>
    </row>
    <row r="7004" spans="1:11" x14ac:dyDescent="0.25">
      <c r="A7004" s="65">
        <v>44317</v>
      </c>
      <c r="B7004" s="66" t="s">
        <v>146</v>
      </c>
      <c r="C7004" s="66" t="s">
        <v>137</v>
      </c>
      <c r="D7004" s="67">
        <v>134120.45499999999</v>
      </c>
      <c r="E7004" s="66">
        <v>0.1762</v>
      </c>
      <c r="F7004" s="67">
        <v>23632.024170999899</v>
      </c>
      <c r="G7004" s="66" t="s">
        <v>82</v>
      </c>
      <c r="H7004" s="68">
        <v>5.1365808350346397E-5</v>
      </c>
      <c r="I7004" s="87">
        <v>1.21387802449834</v>
      </c>
      <c r="J7004" s="69" t="str">
        <f>_xlfn.XLOOKUP(SimpleBB[[#This Row],[customer_code]],'Input  - indicative charges'!$B$13:$B$69,'Input  - indicative charges'!$E$13:$E$69)</f>
        <v>Major Industrial</v>
      </c>
      <c r="K7004" s="70">
        <f t="shared" si="111"/>
        <v>1.1221738366882308</v>
      </c>
    </row>
    <row r="7005" spans="1:11" x14ac:dyDescent="0.25">
      <c r="A7005" s="65">
        <v>44317</v>
      </c>
      <c r="B7005" s="66" t="s">
        <v>146</v>
      </c>
      <c r="C7005" s="66" t="s">
        <v>137</v>
      </c>
      <c r="D7005" s="67">
        <v>134120.45499999999</v>
      </c>
      <c r="E7005" s="66">
        <v>0.1762</v>
      </c>
      <c r="F7005" s="67">
        <v>23632.024170999899</v>
      </c>
      <c r="G7005" s="66" t="s">
        <v>84</v>
      </c>
      <c r="H7005" s="68">
        <v>0</v>
      </c>
      <c r="I7005" s="87">
        <v>0</v>
      </c>
      <c r="J7005" s="69" t="str">
        <f>_xlfn.XLOOKUP(SimpleBB[[#This Row],[customer_code]],'Input  - indicative charges'!$B$13:$B$69,'Input  - indicative charges'!$E$13:$E$69)</f>
        <v>Major Industrial</v>
      </c>
      <c r="K7005" s="70">
        <f t="shared" si="111"/>
        <v>0</v>
      </c>
    </row>
    <row r="7006" spans="1:11" x14ac:dyDescent="0.25">
      <c r="A7006" s="65">
        <v>44317</v>
      </c>
      <c r="B7006" s="66" t="s">
        <v>146</v>
      </c>
      <c r="C7006" s="66" t="s">
        <v>137</v>
      </c>
      <c r="D7006" s="67">
        <v>134120.45499999999</v>
      </c>
      <c r="E7006" s="66">
        <v>0.1762</v>
      </c>
      <c r="F7006" s="67">
        <v>23632.024170999899</v>
      </c>
      <c r="G7006" s="66" t="s">
        <v>86</v>
      </c>
      <c r="H7006" s="68">
        <v>5.3620252740526097E-6</v>
      </c>
      <c r="I7006" s="87">
        <v>0.12671551088192401</v>
      </c>
      <c r="J7006" s="69" t="str">
        <f>_xlfn.XLOOKUP(SimpleBB[[#This Row],[customer_code]],'Input  - indicative charges'!$B$13:$B$69,'Input  - indicative charges'!$E$13:$E$69)</f>
        <v>North Island generation</v>
      </c>
      <c r="K7006" s="70">
        <f t="shared" si="111"/>
        <v>0.11714260258813375</v>
      </c>
    </row>
    <row r="7007" spans="1:11" x14ac:dyDescent="0.25">
      <c r="A7007" s="65">
        <v>44317</v>
      </c>
      <c r="B7007" s="66" t="s">
        <v>146</v>
      </c>
      <c r="C7007" s="66" t="s">
        <v>137</v>
      </c>
      <c r="D7007" s="67">
        <v>134120.45499999999</v>
      </c>
      <c r="E7007" s="66">
        <v>0.1762</v>
      </c>
      <c r="F7007" s="67">
        <v>23632.024170999899</v>
      </c>
      <c r="G7007" s="66" t="s">
        <v>88</v>
      </c>
      <c r="H7007" s="68">
        <v>2.5705608892193099E-4</v>
      </c>
      <c r="I7007" s="87">
        <v>6.0747557067058002</v>
      </c>
      <c r="J7007" s="69" t="str">
        <f>_xlfn.XLOOKUP(SimpleBB[[#This Row],[customer_code]],'Input  - indicative charges'!$B$13:$B$69,'Input  - indicative charges'!$E$13:$E$69)</f>
        <v>North Island generation</v>
      </c>
      <c r="K7007" s="70">
        <f t="shared" si="111"/>
        <v>5.6158294167612182</v>
      </c>
    </row>
    <row r="7008" spans="1:11" x14ac:dyDescent="0.25">
      <c r="A7008" s="65">
        <v>44317</v>
      </c>
      <c r="B7008" s="66" t="s">
        <v>146</v>
      </c>
      <c r="C7008" s="66" t="s">
        <v>137</v>
      </c>
      <c r="D7008" s="67">
        <v>134120.45499999999</v>
      </c>
      <c r="E7008" s="66">
        <v>0.1762</v>
      </c>
      <c r="F7008" s="67">
        <v>23632.024170999899</v>
      </c>
      <c r="G7008" s="66" t="s">
        <v>90</v>
      </c>
      <c r="H7008" s="68">
        <v>9.8766097229459296E-2</v>
      </c>
      <c r="I7008" s="87">
        <v>2334.04279700192</v>
      </c>
      <c r="J7008" s="69" t="str">
        <f>_xlfn.XLOOKUP(SimpleBB[[#This Row],[customer_code]],'Input  - indicative charges'!$B$13:$B$69,'Input  - indicative charges'!$E$13:$E$69)</f>
        <v>Upper South Island distributor</v>
      </c>
      <c r="K7008" s="70">
        <f t="shared" si="111"/>
        <v>2157.7141258394663</v>
      </c>
    </row>
    <row r="7009" spans="1:11" x14ac:dyDescent="0.25">
      <c r="A7009" s="65">
        <v>44317</v>
      </c>
      <c r="B7009" s="66" t="s">
        <v>146</v>
      </c>
      <c r="C7009" s="66" t="s">
        <v>137</v>
      </c>
      <c r="D7009" s="67">
        <v>134120.45499999999</v>
      </c>
      <c r="E7009" s="66">
        <v>0.1762</v>
      </c>
      <c r="F7009" s="67">
        <v>23632.024170999899</v>
      </c>
      <c r="G7009" s="66" t="s">
        <v>92</v>
      </c>
      <c r="H7009" s="68">
        <v>3.9300912479141603E-6</v>
      </c>
      <c r="I7009" s="87">
        <v>9.2876011364943098E-2</v>
      </c>
      <c r="J7009" s="69" t="str">
        <f>_xlfn.XLOOKUP(SimpleBB[[#This Row],[customer_code]],'Input  - indicative charges'!$B$13:$B$69,'Input  - indicative charges'!$E$13:$E$69)</f>
        <v>North Island generation</v>
      </c>
      <c r="K7009" s="70">
        <f t="shared" si="111"/>
        <v>8.5859557473058484E-2</v>
      </c>
    </row>
    <row r="7010" spans="1:11" x14ac:dyDescent="0.25">
      <c r="A7010" s="65">
        <v>44317</v>
      </c>
      <c r="B7010" s="66" t="s">
        <v>146</v>
      </c>
      <c r="C7010" s="66" t="s">
        <v>137</v>
      </c>
      <c r="D7010" s="67">
        <v>134120.45499999999</v>
      </c>
      <c r="E7010" s="66">
        <v>0.1762</v>
      </c>
      <c r="F7010" s="67">
        <v>23632.024170999899</v>
      </c>
      <c r="G7010" s="66" t="s">
        <v>94</v>
      </c>
      <c r="H7010" s="68">
        <v>2.08152931800261E-5</v>
      </c>
      <c r="I7010" s="87">
        <v>0.49190751155682799</v>
      </c>
      <c r="J7010" s="69" t="str">
        <f>_xlfn.XLOOKUP(SimpleBB[[#This Row],[customer_code]],'Input  - indicative charges'!$B$13:$B$69,'Input  - indicative charges'!$E$13:$E$69)</f>
        <v>North Island generation</v>
      </c>
      <c r="K7010" s="70">
        <f t="shared" si="111"/>
        <v>0.45474564033533238</v>
      </c>
    </row>
    <row r="7011" spans="1:11" x14ac:dyDescent="0.25">
      <c r="A7011" s="65">
        <v>44317</v>
      </c>
      <c r="B7011" s="66" t="s">
        <v>146</v>
      </c>
      <c r="C7011" s="66" t="s">
        <v>137</v>
      </c>
      <c r="D7011" s="67">
        <v>134120.45499999999</v>
      </c>
      <c r="E7011" s="66">
        <v>0.1762</v>
      </c>
      <c r="F7011" s="67">
        <v>23632.024170999899</v>
      </c>
      <c r="G7011" s="66" t="s">
        <v>96</v>
      </c>
      <c r="H7011" s="68">
        <v>5.5247205072526898E-11</v>
      </c>
      <c r="I7011" s="87">
        <v>1.30560328565415E-6</v>
      </c>
      <c r="J7011" s="69" t="str">
        <f>_xlfn.XLOOKUP(SimpleBB[[#This Row],[customer_code]],'Input  - indicative charges'!$B$13:$B$69,'Input  - indicative charges'!$E$13:$E$69)</f>
        <v>Upper North Island distributor</v>
      </c>
      <c r="K7011" s="70">
        <f t="shared" si="111"/>
        <v>1.2069695790569781E-6</v>
      </c>
    </row>
    <row r="7012" spans="1:11" x14ac:dyDescent="0.25">
      <c r="A7012" s="65">
        <v>44317</v>
      </c>
      <c r="B7012" s="66" t="s">
        <v>146</v>
      </c>
      <c r="C7012" s="66" t="s">
        <v>137</v>
      </c>
      <c r="D7012" s="67">
        <v>134120.45499999999</v>
      </c>
      <c r="E7012" s="66">
        <v>0.1762</v>
      </c>
      <c r="F7012" s="67">
        <v>23632.024170999899</v>
      </c>
      <c r="G7012" s="66" t="s">
        <v>98</v>
      </c>
      <c r="H7012" s="68">
        <v>1.93693543266444E-7</v>
      </c>
      <c r="I7012" s="87">
        <v>4.5773704962392501E-3</v>
      </c>
      <c r="J7012" s="69" t="str">
        <f>_xlfn.XLOOKUP(SimpleBB[[#This Row],[customer_code]],'Input  - indicative charges'!$B$13:$B$69,'Input  - indicative charges'!$E$13:$E$69)</f>
        <v>Major Industrial</v>
      </c>
      <c r="K7012" s="70">
        <f t="shared" si="111"/>
        <v>4.2315663584330211E-3</v>
      </c>
    </row>
    <row r="7013" spans="1:11" x14ac:dyDescent="0.25">
      <c r="A7013" s="65">
        <v>44317</v>
      </c>
      <c r="B7013" s="66" t="s">
        <v>146</v>
      </c>
      <c r="C7013" s="66" t="s">
        <v>137</v>
      </c>
      <c r="D7013" s="67">
        <v>134120.45499999999</v>
      </c>
      <c r="E7013" s="66">
        <v>0.1762</v>
      </c>
      <c r="F7013" s="67">
        <v>23632.024170999899</v>
      </c>
      <c r="G7013" s="66" t="s">
        <v>100</v>
      </c>
      <c r="H7013" s="68">
        <v>3.7854911495782698E-2</v>
      </c>
      <c r="I7013" s="87">
        <v>894.58818345940199</v>
      </c>
      <c r="J7013" s="69" t="str">
        <f>_xlfn.XLOOKUP(SimpleBB[[#This Row],[customer_code]],'Input  - indicative charges'!$B$13:$B$69,'Input  - indicative charges'!$E$13:$E$69)</f>
        <v>North Island generation</v>
      </c>
      <c r="K7013" s="70">
        <f t="shared" si="111"/>
        <v>827.0052129030571</v>
      </c>
    </row>
    <row r="7014" spans="1:11" x14ac:dyDescent="0.25">
      <c r="A7014" s="65">
        <v>44317</v>
      </c>
      <c r="B7014" s="66" t="s">
        <v>146</v>
      </c>
      <c r="C7014" s="66" t="s">
        <v>137</v>
      </c>
      <c r="D7014" s="67">
        <v>134120.45499999999</v>
      </c>
      <c r="E7014" s="66">
        <v>0.1762</v>
      </c>
      <c r="F7014" s="67">
        <v>23632.024170999899</v>
      </c>
      <c r="G7014" s="66" t="s">
        <v>102</v>
      </c>
      <c r="H7014" s="68">
        <v>6.1985144283031103E-5</v>
      </c>
      <c r="I7014" s="87">
        <v>1.46483442793951</v>
      </c>
      <c r="J7014" s="69" t="str">
        <f>_xlfn.XLOOKUP(SimpleBB[[#This Row],[customer_code]],'Input  - indicative charges'!$B$13:$B$69,'Input  - indicative charges'!$E$13:$E$69)</f>
        <v>Lower North Island distributor</v>
      </c>
      <c r="K7014" s="70">
        <f t="shared" si="111"/>
        <v>1.354171372196332</v>
      </c>
    </row>
    <row r="7015" spans="1:11" x14ac:dyDescent="0.25">
      <c r="A7015" s="65">
        <v>44317</v>
      </c>
      <c r="B7015" s="66" t="s">
        <v>146</v>
      </c>
      <c r="C7015" s="66" t="s">
        <v>137</v>
      </c>
      <c r="D7015" s="67">
        <v>134120.45499999999</v>
      </c>
      <c r="E7015" s="66">
        <v>0.1762</v>
      </c>
      <c r="F7015" s="67">
        <v>23632.024170999899</v>
      </c>
      <c r="G7015" s="66" t="s">
        <v>104</v>
      </c>
      <c r="H7015" s="68">
        <v>1.29798212712877E-4</v>
      </c>
      <c r="I7015" s="87">
        <v>3.0673945001833101</v>
      </c>
      <c r="J7015" s="69" t="str">
        <f>_xlfn.XLOOKUP(SimpleBB[[#This Row],[customer_code]],'Input  - indicative charges'!$B$13:$B$69,'Input  - indicative charges'!$E$13:$E$69)</f>
        <v>Lower North Island distributor</v>
      </c>
      <c r="K7015" s="70">
        <f t="shared" si="111"/>
        <v>2.8356637037972758</v>
      </c>
    </row>
    <row r="7016" spans="1:11" x14ac:dyDescent="0.25">
      <c r="A7016" s="65">
        <v>44317</v>
      </c>
      <c r="B7016" s="66" t="s">
        <v>146</v>
      </c>
      <c r="C7016" s="66" t="s">
        <v>137</v>
      </c>
      <c r="D7016" s="67">
        <v>134120.45499999999</v>
      </c>
      <c r="E7016" s="66">
        <v>0.1762</v>
      </c>
      <c r="F7016" s="67">
        <v>23632.024170999899</v>
      </c>
      <c r="G7016" s="66" t="s">
        <v>106</v>
      </c>
      <c r="H7016" s="68">
        <v>1.0563217314839E-20</v>
      </c>
      <c r="I7016" s="87">
        <v>2.4963020690780201E-16</v>
      </c>
      <c r="J7016" s="69" t="str">
        <f>_xlfn.XLOOKUP(SimpleBB[[#This Row],[customer_code]],'Input  - indicative charges'!$B$13:$B$69,'Input  - indicative charges'!$E$13:$E$69)</f>
        <v>Upper North Island distributor</v>
      </c>
      <c r="K7016" s="70">
        <f t="shared" si="111"/>
        <v>2.3077152842829816E-16</v>
      </c>
    </row>
    <row r="7017" spans="1:11" x14ac:dyDescent="0.25">
      <c r="A7017" s="65">
        <v>44317</v>
      </c>
      <c r="B7017" s="66" t="s">
        <v>146</v>
      </c>
      <c r="C7017" s="66" t="s">
        <v>137</v>
      </c>
      <c r="D7017" s="67">
        <v>134120.45499999999</v>
      </c>
      <c r="E7017" s="66">
        <v>0.1762</v>
      </c>
      <c r="F7017" s="67">
        <v>23632.024170999899</v>
      </c>
      <c r="G7017" s="66" t="s">
        <v>108</v>
      </c>
      <c r="H7017" s="68">
        <v>0</v>
      </c>
      <c r="I7017" s="87">
        <v>0</v>
      </c>
      <c r="J7017" s="69" t="str">
        <f>_xlfn.XLOOKUP(SimpleBB[[#This Row],[customer_code]],'Input  - indicative charges'!$B$13:$B$69,'Input  - indicative charges'!$E$13:$E$69)</f>
        <v>Lower North Island distributor</v>
      </c>
      <c r="K7017" s="70">
        <f t="shared" si="111"/>
        <v>0</v>
      </c>
    </row>
    <row r="7018" spans="1:11" x14ac:dyDescent="0.25">
      <c r="A7018" s="65">
        <v>44317</v>
      </c>
      <c r="B7018" s="66" t="s">
        <v>146</v>
      </c>
      <c r="C7018" s="66" t="s">
        <v>137</v>
      </c>
      <c r="D7018" s="67">
        <v>134120.45499999999</v>
      </c>
      <c r="E7018" s="66">
        <v>0.1762</v>
      </c>
      <c r="F7018" s="67">
        <v>23632.024170999899</v>
      </c>
      <c r="G7018" s="66" t="s">
        <v>110</v>
      </c>
      <c r="H7018" s="68">
        <v>6.1264180501740403E-10</v>
      </c>
      <c r="I7018" s="87">
        <v>1.4477965944336299E-5</v>
      </c>
      <c r="J7018" s="69" t="str">
        <f>_xlfn.XLOOKUP(SimpleBB[[#This Row],[customer_code]],'Input  - indicative charges'!$B$13:$B$69,'Input  - indicative charges'!$E$13:$E$69)</f>
        <v>Lower South Island distributor</v>
      </c>
      <c r="K7018" s="70">
        <f t="shared" si="111"/>
        <v>1.3384206867005218E-5</v>
      </c>
    </row>
    <row r="7019" spans="1:11" x14ac:dyDescent="0.25">
      <c r="A7019" s="65">
        <v>44317</v>
      </c>
      <c r="B7019" s="66" t="s">
        <v>146</v>
      </c>
      <c r="C7019" s="66" t="s">
        <v>137</v>
      </c>
      <c r="D7019" s="67">
        <v>134120.45499999999</v>
      </c>
      <c r="E7019" s="66">
        <v>0.1762</v>
      </c>
      <c r="F7019" s="67">
        <v>23632.024170999899</v>
      </c>
      <c r="G7019" s="66" t="s">
        <v>112</v>
      </c>
      <c r="H7019" s="68">
        <v>2.1235068215289901E-4</v>
      </c>
      <c r="I7019" s="87">
        <v>5.0182764533656599</v>
      </c>
      <c r="J7019" s="69" t="str">
        <f>_xlfn.XLOOKUP(SimpleBB[[#This Row],[customer_code]],'Input  - indicative charges'!$B$13:$B$69,'Input  - indicative charges'!$E$13:$E$69)</f>
        <v>North Island generation</v>
      </c>
      <c r="K7019" s="70">
        <f t="shared" si="111"/>
        <v>4.6391634312375274</v>
      </c>
    </row>
    <row r="7020" spans="1:11" x14ac:dyDescent="0.25">
      <c r="A7020" s="65">
        <v>44317</v>
      </c>
      <c r="B7020" s="66" t="s">
        <v>146</v>
      </c>
      <c r="C7020" s="66" t="s">
        <v>137</v>
      </c>
      <c r="D7020" s="67">
        <v>134120.45499999999</v>
      </c>
      <c r="E7020" s="66">
        <v>0.1762</v>
      </c>
      <c r="F7020" s="67">
        <v>23632.024170999899</v>
      </c>
      <c r="G7020" s="66" t="s">
        <v>114</v>
      </c>
      <c r="H7020" s="68">
        <v>5.1057215255614002E-5</v>
      </c>
      <c r="I7020" s="87">
        <v>1.20658534502462</v>
      </c>
      <c r="J7020" s="69" t="str">
        <f>_xlfn.XLOOKUP(SimpleBB[[#This Row],[customer_code]],'Input  - indicative charges'!$B$13:$B$69,'Input  - indicative charges'!$E$13:$E$69)</f>
        <v>Lower North Island distributor</v>
      </c>
      <c r="K7020" s="70">
        <f t="shared" si="111"/>
        <v>1.1154320933337913</v>
      </c>
    </row>
    <row r="7021" spans="1:11" x14ac:dyDescent="0.25">
      <c r="A7021" s="65">
        <v>44317</v>
      </c>
      <c r="B7021" s="66" t="s">
        <v>146</v>
      </c>
      <c r="C7021" s="66" t="s">
        <v>137</v>
      </c>
      <c r="D7021" s="67">
        <v>134120.45499999999</v>
      </c>
      <c r="E7021" s="66">
        <v>0.1762</v>
      </c>
      <c r="F7021" s="67">
        <v>23632.024170999899</v>
      </c>
      <c r="G7021" s="66" t="s">
        <v>116</v>
      </c>
      <c r="H7021" s="68">
        <v>2.0942617130764901E-21</v>
      </c>
      <c r="I7021" s="87">
        <v>4.9491643423823603E-17</v>
      </c>
      <c r="J7021" s="69" t="str">
        <f>_xlfn.XLOOKUP(SimpleBB[[#This Row],[customer_code]],'Input  - indicative charges'!$B$13:$B$69,'Input  - indicative charges'!$E$13:$E$69)</f>
        <v>Major Industrial</v>
      </c>
      <c r="K7021" s="70">
        <f t="shared" si="111"/>
        <v>4.5752724955928166E-17</v>
      </c>
    </row>
    <row r="7022" spans="1:11" x14ac:dyDescent="0.25">
      <c r="A7022" s="65">
        <v>44317</v>
      </c>
      <c r="B7022" s="66" t="s">
        <v>146</v>
      </c>
      <c r="C7022" s="66" t="s">
        <v>137</v>
      </c>
      <c r="D7022" s="67">
        <v>134120.45499999999</v>
      </c>
      <c r="E7022" s="66">
        <v>0.1762</v>
      </c>
      <c r="F7022" s="67">
        <v>23632.024170999899</v>
      </c>
      <c r="G7022" s="66" t="s">
        <v>118</v>
      </c>
      <c r="H7022" s="68">
        <v>3.0183346244664299E-2</v>
      </c>
      <c r="I7022" s="87">
        <v>713.29356801556901</v>
      </c>
      <c r="J7022" s="69" t="str">
        <f>_xlfn.XLOOKUP(SimpleBB[[#This Row],[customer_code]],'Input  - indicative charges'!$B$13:$B$69,'Input  - indicative charges'!$E$13:$E$69)</f>
        <v>Upper South Island distributor</v>
      </c>
      <c r="K7022" s="70">
        <f t="shared" si="111"/>
        <v>659.40676390106546</v>
      </c>
    </row>
    <row r="7023" spans="1:11" x14ac:dyDescent="0.25">
      <c r="A7023" s="65">
        <v>44317</v>
      </c>
      <c r="B7023" s="66" t="s">
        <v>146</v>
      </c>
      <c r="C7023" s="66" t="s">
        <v>137</v>
      </c>
      <c r="D7023" s="67">
        <v>134120.45499999999</v>
      </c>
      <c r="E7023" s="66">
        <v>0.1762</v>
      </c>
      <c r="F7023" s="67">
        <v>23632.024170999899</v>
      </c>
      <c r="G7023" s="66" t="s">
        <v>120</v>
      </c>
      <c r="H7023" s="68">
        <v>1.4947417660843799E-7</v>
      </c>
      <c r="I7023" s="87">
        <v>3.53237735455093E-3</v>
      </c>
      <c r="J7023" s="69" t="str">
        <f>_xlfn.XLOOKUP(SimpleBB[[#This Row],[customer_code]],'Input  - indicative charges'!$B$13:$B$69,'Input  - indicative charges'!$E$13:$E$69)</f>
        <v>Lower North Island distributor</v>
      </c>
      <c r="K7023" s="70">
        <f t="shared" si="111"/>
        <v>3.2655187494849166E-3</v>
      </c>
    </row>
    <row r="7024" spans="1:11" x14ac:dyDescent="0.25">
      <c r="A7024" s="65">
        <v>44317</v>
      </c>
      <c r="B7024" s="66" t="s">
        <v>146</v>
      </c>
      <c r="C7024" s="66" t="s">
        <v>137</v>
      </c>
      <c r="D7024" s="67">
        <v>134120.45499999999</v>
      </c>
      <c r="E7024" s="66">
        <v>0.1762</v>
      </c>
      <c r="F7024" s="67">
        <v>23632.024170999899</v>
      </c>
      <c r="G7024" s="66" t="s">
        <v>241</v>
      </c>
      <c r="H7024" s="68">
        <v>4.6676729454645103E-5</v>
      </c>
      <c r="I7024" s="87">
        <v>1.1030655986954001</v>
      </c>
      <c r="J7024" s="69" t="str">
        <f>_xlfn.XLOOKUP(SimpleBB[[#This Row],[customer_code]],'Input  - indicative charges'!$B$13:$B$69,'Input  - indicative charges'!$E$13:$E$69)</f>
        <v>North Island generation</v>
      </c>
      <c r="K7024" s="70">
        <f t="shared" si="111"/>
        <v>1.0197328973958291</v>
      </c>
    </row>
    <row r="7025" spans="1:11" x14ac:dyDescent="0.25">
      <c r="A7025" s="65">
        <v>44348</v>
      </c>
      <c r="B7025" s="66" t="s">
        <v>146</v>
      </c>
      <c r="C7025" s="66" t="s">
        <v>137</v>
      </c>
      <c r="D7025" s="67">
        <v>85751.404999999999</v>
      </c>
      <c r="E7025" s="66">
        <v>0.2994</v>
      </c>
      <c r="F7025" s="67">
        <v>25673.9706569999</v>
      </c>
      <c r="G7025" s="66" t="s">
        <v>8</v>
      </c>
      <c r="H7025" s="68">
        <v>3.2060697412595198E-5</v>
      </c>
      <c r="I7025" s="87">
        <v>0.82312540461392603</v>
      </c>
      <c r="J7025" s="69" t="str">
        <f>_xlfn.XLOOKUP(SimpleBB[[#This Row],[customer_code]],'Input  - indicative charges'!$B$13:$B$69,'Input  - indicative charges'!$E$13:$E$69)</f>
        <v>Lower South Island distributor</v>
      </c>
      <c r="K7025" s="70">
        <f t="shared" si="111"/>
        <v>0.7609411940321561</v>
      </c>
    </row>
    <row r="7026" spans="1:11" x14ac:dyDescent="0.25">
      <c r="A7026" s="65">
        <v>44348</v>
      </c>
      <c r="B7026" s="66" t="s">
        <v>146</v>
      </c>
      <c r="C7026" s="66" t="s">
        <v>137</v>
      </c>
      <c r="D7026" s="67">
        <v>85751.404999999999</v>
      </c>
      <c r="E7026" s="66">
        <v>0.2994</v>
      </c>
      <c r="F7026" s="67">
        <v>25673.9706569999</v>
      </c>
      <c r="G7026" s="66" t="s">
        <v>10</v>
      </c>
      <c r="H7026" s="68">
        <v>4.8653644003922601E-2</v>
      </c>
      <c r="I7026" s="87">
        <v>1249.1322285128299</v>
      </c>
      <c r="J7026" s="69" t="str">
        <f>_xlfn.XLOOKUP(SimpleBB[[#This Row],[customer_code]],'Input  - indicative charges'!$B$13:$B$69,'Input  - indicative charges'!$E$13:$E$69)</f>
        <v>Upper South Island distributor</v>
      </c>
      <c r="K7026" s="70">
        <f t="shared" si="111"/>
        <v>1154.7647103838638</v>
      </c>
    </row>
    <row r="7027" spans="1:11" x14ac:dyDescent="0.25">
      <c r="A7027" s="65">
        <v>44348</v>
      </c>
      <c r="B7027" s="66" t="s">
        <v>146</v>
      </c>
      <c r="C7027" s="66" t="s">
        <v>137</v>
      </c>
      <c r="D7027" s="67">
        <v>85751.404999999999</v>
      </c>
      <c r="E7027" s="66">
        <v>0.2994</v>
      </c>
      <c r="F7027" s="67">
        <v>25673.9706569999</v>
      </c>
      <c r="G7027" s="66" t="s">
        <v>12</v>
      </c>
      <c r="H7027" s="68">
        <v>0</v>
      </c>
      <c r="I7027" s="87">
        <v>0</v>
      </c>
      <c r="J7027" s="69" t="str">
        <f>_xlfn.XLOOKUP(SimpleBB[[#This Row],[customer_code]],'Input  - indicative charges'!$B$13:$B$69,'Input  - indicative charges'!$E$13:$E$69)</f>
        <v>Lower North Island distributor</v>
      </c>
      <c r="K7027" s="70">
        <f t="shared" si="111"/>
        <v>0</v>
      </c>
    </row>
    <row r="7028" spans="1:11" x14ac:dyDescent="0.25">
      <c r="A7028" s="65">
        <v>44348</v>
      </c>
      <c r="B7028" s="66" t="s">
        <v>146</v>
      </c>
      <c r="C7028" s="66" t="s">
        <v>137</v>
      </c>
      <c r="D7028" s="67">
        <v>85751.404999999999</v>
      </c>
      <c r="E7028" s="66">
        <v>0.2994</v>
      </c>
      <c r="F7028" s="67">
        <v>25673.9706569999</v>
      </c>
      <c r="G7028" s="66" t="s">
        <v>14</v>
      </c>
      <c r="H7028" s="68">
        <v>0</v>
      </c>
      <c r="I7028" s="87">
        <v>0</v>
      </c>
      <c r="J7028" s="69" t="str">
        <f>_xlfn.XLOOKUP(SimpleBB[[#This Row],[customer_code]],'Input  - indicative charges'!$B$13:$B$69,'Input  - indicative charges'!$E$13:$E$69)</f>
        <v>Upper North Island distributor</v>
      </c>
      <c r="K7028" s="70">
        <f t="shared" si="111"/>
        <v>0</v>
      </c>
    </row>
    <row r="7029" spans="1:11" x14ac:dyDescent="0.25">
      <c r="A7029" s="65">
        <v>44348</v>
      </c>
      <c r="B7029" s="66" t="s">
        <v>146</v>
      </c>
      <c r="C7029" s="66" t="s">
        <v>137</v>
      </c>
      <c r="D7029" s="67">
        <v>85751.404999999999</v>
      </c>
      <c r="E7029" s="66">
        <v>0.2994</v>
      </c>
      <c r="F7029" s="67">
        <v>25673.9706569999</v>
      </c>
      <c r="G7029" s="66" t="s">
        <v>16</v>
      </c>
      <c r="H7029" s="68">
        <v>1.9770333757132202E-2</v>
      </c>
      <c r="I7029" s="87">
        <v>507.58296875971001</v>
      </c>
      <c r="J7029" s="69" t="str">
        <f>_xlfn.XLOOKUP(SimpleBB[[#This Row],[customer_code]],'Input  - indicative charges'!$B$13:$B$69,'Input  - indicative charges'!$E$13:$E$69)</f>
        <v>South Island generation</v>
      </c>
      <c r="K7029" s="70">
        <f t="shared" si="111"/>
        <v>469.23687223523433</v>
      </c>
    </row>
    <row r="7030" spans="1:11" x14ac:dyDescent="0.25">
      <c r="A7030" s="65">
        <v>44348</v>
      </c>
      <c r="B7030" s="66" t="s">
        <v>146</v>
      </c>
      <c r="C7030" s="66" t="s">
        <v>137</v>
      </c>
      <c r="D7030" s="67">
        <v>85751.404999999999</v>
      </c>
      <c r="E7030" s="66">
        <v>0.2994</v>
      </c>
      <c r="F7030" s="67">
        <v>25673.9706569999</v>
      </c>
      <c r="G7030" s="66" t="s">
        <v>19</v>
      </c>
      <c r="H7030" s="68">
        <v>3.7228855985881097E-4</v>
      </c>
      <c r="I7030" s="87">
        <v>9.5581255617519094</v>
      </c>
      <c r="J7030" s="69" t="str">
        <f>_xlfn.XLOOKUP(SimpleBB[[#This Row],[customer_code]],'Input  - indicative charges'!$B$13:$B$69,'Input  - indicative charges'!$E$13:$E$69)</f>
        <v>Lower South Island distributor</v>
      </c>
      <c r="K7030" s="70">
        <f t="shared" si="111"/>
        <v>8.8360430098499236</v>
      </c>
    </row>
    <row r="7031" spans="1:11" x14ac:dyDescent="0.25">
      <c r="A7031" s="65">
        <v>44348</v>
      </c>
      <c r="B7031" s="66" t="s">
        <v>146</v>
      </c>
      <c r="C7031" s="66" t="s">
        <v>137</v>
      </c>
      <c r="D7031" s="67">
        <v>85751.404999999999</v>
      </c>
      <c r="E7031" s="66">
        <v>0.2994</v>
      </c>
      <c r="F7031" s="67">
        <v>25673.9706569999</v>
      </c>
      <c r="G7031" s="66" t="s">
        <v>21</v>
      </c>
      <c r="H7031" s="68">
        <v>3.8934199290873297E-5</v>
      </c>
      <c r="I7031" s="87">
        <v>0.99959549014767102</v>
      </c>
      <c r="J7031" s="69" t="str">
        <f>_xlfn.XLOOKUP(SimpleBB[[#This Row],[customer_code]],'Input  - indicative charges'!$B$13:$B$69,'Input  - indicative charges'!$E$13:$E$69)</f>
        <v>Upper South Island distributor</v>
      </c>
      <c r="K7031" s="70">
        <f t="shared" si="111"/>
        <v>0.92407958928067613</v>
      </c>
    </row>
    <row r="7032" spans="1:11" x14ac:dyDescent="0.25">
      <c r="A7032" s="65">
        <v>44348</v>
      </c>
      <c r="B7032" s="66" t="s">
        <v>146</v>
      </c>
      <c r="C7032" s="66" t="s">
        <v>137</v>
      </c>
      <c r="D7032" s="67">
        <v>85751.404999999999</v>
      </c>
      <c r="E7032" s="66">
        <v>0.2994</v>
      </c>
      <c r="F7032" s="67">
        <v>25673.9706569999</v>
      </c>
      <c r="G7032" s="66" t="s">
        <v>23</v>
      </c>
      <c r="H7032" s="68">
        <v>0</v>
      </c>
      <c r="I7032" s="87">
        <v>0</v>
      </c>
      <c r="J7032" s="69" t="str">
        <f>_xlfn.XLOOKUP(SimpleBB[[#This Row],[customer_code]],'Input  - indicative charges'!$B$13:$B$69,'Input  - indicative charges'!$E$13:$E$69)</f>
        <v>Lower North Island distributor</v>
      </c>
      <c r="K7032" s="70">
        <f t="shared" si="111"/>
        <v>0</v>
      </c>
    </row>
    <row r="7033" spans="1:11" x14ac:dyDescent="0.25">
      <c r="A7033" s="65">
        <v>44348</v>
      </c>
      <c r="B7033" s="66" t="s">
        <v>146</v>
      </c>
      <c r="C7033" s="66" t="s">
        <v>137</v>
      </c>
      <c r="D7033" s="67">
        <v>85751.404999999999</v>
      </c>
      <c r="E7033" s="66">
        <v>0.2994</v>
      </c>
      <c r="F7033" s="67">
        <v>25673.9706569999</v>
      </c>
      <c r="G7033" s="66" t="s">
        <v>25</v>
      </c>
      <c r="H7033" s="68">
        <v>2.7649960044484698E-2</v>
      </c>
      <c r="I7033" s="87">
        <v>709.88426284932405</v>
      </c>
      <c r="J7033" s="69" t="str">
        <f>_xlfn.XLOOKUP(SimpleBB[[#This Row],[customer_code]],'Input  - indicative charges'!$B$13:$B$69,'Input  - indicative charges'!$E$13:$E$69)</f>
        <v>North Island generation</v>
      </c>
      <c r="K7033" s="70">
        <f t="shared" si="111"/>
        <v>656.25501967171647</v>
      </c>
    </row>
    <row r="7034" spans="1:11" x14ac:dyDescent="0.25">
      <c r="A7034" s="65">
        <v>44348</v>
      </c>
      <c r="B7034" s="66" t="s">
        <v>146</v>
      </c>
      <c r="C7034" s="66" t="s">
        <v>137</v>
      </c>
      <c r="D7034" s="67">
        <v>85751.404999999999</v>
      </c>
      <c r="E7034" s="66">
        <v>0.2994</v>
      </c>
      <c r="F7034" s="67">
        <v>25673.9706569999</v>
      </c>
      <c r="G7034" s="66" t="s">
        <v>27</v>
      </c>
      <c r="H7034" s="68">
        <v>8.0273692456111799E-7</v>
      </c>
      <c r="I7034" s="87">
        <v>2.06094442464725E-2</v>
      </c>
      <c r="J7034" s="69" t="str">
        <f>_xlfn.XLOOKUP(SimpleBB[[#This Row],[customer_code]],'Input  - indicative charges'!$B$13:$B$69,'Input  - indicative charges'!$E$13:$E$69)</f>
        <v>Lower North Island distributor</v>
      </c>
      <c r="K7034" s="70">
        <f t="shared" si="111"/>
        <v>1.9052473687901295E-2</v>
      </c>
    </row>
    <row r="7035" spans="1:11" x14ac:dyDescent="0.25">
      <c r="A7035" s="65">
        <v>44348</v>
      </c>
      <c r="B7035" s="66" t="s">
        <v>146</v>
      </c>
      <c r="C7035" s="66" t="s">
        <v>137</v>
      </c>
      <c r="D7035" s="67">
        <v>85751.404999999999</v>
      </c>
      <c r="E7035" s="66">
        <v>0.2994</v>
      </c>
      <c r="F7035" s="67">
        <v>25673.9706569999</v>
      </c>
      <c r="G7035" s="66" t="s">
        <v>29</v>
      </c>
      <c r="H7035" s="68">
        <v>2.5304015349192199E-6</v>
      </c>
      <c r="I7035" s="87">
        <v>6.4965454757943894E-2</v>
      </c>
      <c r="J7035" s="69" t="str">
        <f>_xlfn.XLOOKUP(SimpleBB[[#This Row],[customer_code]],'Input  - indicative charges'!$B$13:$B$69,'Input  - indicative charges'!$E$13:$E$69)</f>
        <v>Lower North Island distributor</v>
      </c>
      <c r="K7035" s="70">
        <f t="shared" si="111"/>
        <v>6.0057544618658081E-2</v>
      </c>
    </row>
    <row r="7036" spans="1:11" x14ac:dyDescent="0.25">
      <c r="A7036" s="65">
        <v>44348</v>
      </c>
      <c r="B7036" s="66" t="s">
        <v>146</v>
      </c>
      <c r="C7036" s="66" t="s">
        <v>137</v>
      </c>
      <c r="D7036" s="67">
        <v>85751.404999999999</v>
      </c>
      <c r="E7036" s="66">
        <v>0.2994</v>
      </c>
      <c r="F7036" s="67">
        <v>25673.9706569999</v>
      </c>
      <c r="G7036" s="66" t="s">
        <v>31</v>
      </c>
      <c r="H7036" s="68">
        <v>4.9721245011482901E-6</v>
      </c>
      <c r="I7036" s="87">
        <v>0.12765417854543201</v>
      </c>
      <c r="J7036" s="69" t="str">
        <f>_xlfn.XLOOKUP(SimpleBB[[#This Row],[customer_code]],'Input  - indicative charges'!$B$13:$B$69,'Input  - indicative charges'!$E$13:$E$69)</f>
        <v>Major Industrial</v>
      </c>
      <c r="K7036" s="70">
        <f t="shared" si="111"/>
        <v>0.11801035723240229</v>
      </c>
    </row>
    <row r="7037" spans="1:11" x14ac:dyDescent="0.25">
      <c r="A7037" s="65">
        <v>44348</v>
      </c>
      <c r="B7037" s="66" t="s">
        <v>146</v>
      </c>
      <c r="C7037" s="66" t="s">
        <v>137</v>
      </c>
      <c r="D7037" s="67">
        <v>85751.404999999999</v>
      </c>
      <c r="E7037" s="66">
        <v>0.2994</v>
      </c>
      <c r="F7037" s="67">
        <v>25673.9706569999</v>
      </c>
      <c r="G7037" s="66" t="s">
        <v>34</v>
      </c>
      <c r="H7037" s="68">
        <v>0</v>
      </c>
      <c r="I7037" s="87">
        <v>0</v>
      </c>
      <c r="J7037" s="69" t="str">
        <f>_xlfn.XLOOKUP(SimpleBB[[#This Row],[customer_code]],'Input  - indicative charges'!$B$13:$B$69,'Input  - indicative charges'!$E$13:$E$69)</f>
        <v>Major Industrial</v>
      </c>
      <c r="K7037" s="70">
        <f t="shared" si="111"/>
        <v>0</v>
      </c>
    </row>
    <row r="7038" spans="1:11" x14ac:dyDescent="0.25">
      <c r="A7038" s="65">
        <v>44348</v>
      </c>
      <c r="B7038" s="66" t="s">
        <v>146</v>
      </c>
      <c r="C7038" s="66" t="s">
        <v>137</v>
      </c>
      <c r="D7038" s="67">
        <v>85751.404999999999</v>
      </c>
      <c r="E7038" s="66">
        <v>0.2994</v>
      </c>
      <c r="F7038" s="67">
        <v>25673.9706569999</v>
      </c>
      <c r="G7038" s="66" t="s">
        <v>36</v>
      </c>
      <c r="H7038" s="68">
        <v>0.47953989705975197</v>
      </c>
      <c r="I7038" s="87">
        <v>12311.6932459728</v>
      </c>
      <c r="J7038" s="69" t="str">
        <f>_xlfn.XLOOKUP(SimpleBB[[#This Row],[customer_code]],'Input  - indicative charges'!$B$13:$B$69,'Input  - indicative charges'!$E$13:$E$69)</f>
        <v>Upper South Island distributor</v>
      </c>
      <c r="K7038" s="70">
        <f t="shared" si="111"/>
        <v>11381.588402732277</v>
      </c>
    </row>
    <row r="7039" spans="1:11" x14ac:dyDescent="0.25">
      <c r="A7039" s="65">
        <v>44348</v>
      </c>
      <c r="B7039" s="66" t="s">
        <v>146</v>
      </c>
      <c r="C7039" s="66" t="s">
        <v>137</v>
      </c>
      <c r="D7039" s="67">
        <v>85751.404999999999</v>
      </c>
      <c r="E7039" s="66">
        <v>0.2994</v>
      </c>
      <c r="F7039" s="67">
        <v>25673.9706569999</v>
      </c>
      <c r="G7039" s="66" t="s">
        <v>38</v>
      </c>
      <c r="H7039" s="68">
        <v>7.4211568629090999E-6</v>
      </c>
      <c r="I7039" s="87">
        <v>0.19053056353932199</v>
      </c>
      <c r="J7039" s="69" t="str">
        <f>_xlfn.XLOOKUP(SimpleBB[[#This Row],[customer_code]],'Input  - indicative charges'!$B$13:$B$69,'Input  - indicative charges'!$E$13:$E$69)</f>
        <v>North Island generation</v>
      </c>
      <c r="K7039" s="70">
        <f t="shared" si="111"/>
        <v>0.17613665391269639</v>
      </c>
    </row>
    <row r="7040" spans="1:11" x14ac:dyDescent="0.25">
      <c r="A7040" s="65">
        <v>44348</v>
      </c>
      <c r="B7040" s="66" t="s">
        <v>146</v>
      </c>
      <c r="C7040" s="66" t="s">
        <v>137</v>
      </c>
      <c r="D7040" s="67">
        <v>85751.404999999999</v>
      </c>
      <c r="E7040" s="66">
        <v>0.2994</v>
      </c>
      <c r="F7040" s="67">
        <v>25673.9706569999</v>
      </c>
      <c r="G7040" s="66" t="s">
        <v>40</v>
      </c>
      <c r="H7040" s="68">
        <v>2.39263691632333E-7</v>
      </c>
      <c r="I7040" s="87">
        <v>6.1428489982540196E-3</v>
      </c>
      <c r="J7040" s="69" t="str">
        <f>_xlfn.XLOOKUP(SimpleBB[[#This Row],[customer_code]],'Input  - indicative charges'!$B$13:$B$69,'Input  - indicative charges'!$E$13:$E$69)</f>
        <v>North Island generation</v>
      </c>
      <c r="K7040" s="70">
        <f t="shared" si="111"/>
        <v>5.6787785011727055E-3</v>
      </c>
    </row>
    <row r="7041" spans="1:11" x14ac:dyDescent="0.25">
      <c r="A7041" s="65">
        <v>44348</v>
      </c>
      <c r="B7041" s="66" t="s">
        <v>146</v>
      </c>
      <c r="C7041" s="66" t="s">
        <v>137</v>
      </c>
      <c r="D7041" s="67">
        <v>85751.404999999999</v>
      </c>
      <c r="E7041" s="66">
        <v>0.2994</v>
      </c>
      <c r="F7041" s="67">
        <v>25673.9706569999</v>
      </c>
      <c r="G7041" s="66" t="s">
        <v>42</v>
      </c>
      <c r="H7041" s="68">
        <v>0.23222171204766801</v>
      </c>
      <c r="I7041" s="87">
        <v>5962.0534210301303</v>
      </c>
      <c r="J7041" s="69" t="str">
        <f>_xlfn.XLOOKUP(SimpleBB[[#This Row],[customer_code]],'Input  - indicative charges'!$B$13:$B$69,'Input  - indicative charges'!$E$13:$E$69)</f>
        <v>South Island generation</v>
      </c>
      <c r="K7041" s="70">
        <f t="shared" si="111"/>
        <v>5511.6413898196597</v>
      </c>
    </row>
    <row r="7042" spans="1:11" x14ac:dyDescent="0.25">
      <c r="A7042" s="65">
        <v>44348</v>
      </c>
      <c r="B7042" s="66" t="s">
        <v>146</v>
      </c>
      <c r="C7042" s="66" t="s">
        <v>137</v>
      </c>
      <c r="D7042" s="67">
        <v>85751.404999999999</v>
      </c>
      <c r="E7042" s="66">
        <v>0.2994</v>
      </c>
      <c r="F7042" s="67">
        <v>25673.9706569999</v>
      </c>
      <c r="G7042" s="66" t="s">
        <v>44</v>
      </c>
      <c r="H7042" s="68">
        <v>0</v>
      </c>
      <c r="I7042" s="87">
        <v>0</v>
      </c>
      <c r="J7042" s="69" t="str">
        <f>_xlfn.XLOOKUP(SimpleBB[[#This Row],[customer_code]],'Input  - indicative charges'!$B$13:$B$69,'Input  - indicative charges'!$E$13:$E$69)</f>
        <v>Major Industrial</v>
      </c>
      <c r="K7042" s="70">
        <f t="shared" si="111"/>
        <v>0</v>
      </c>
    </row>
    <row r="7043" spans="1:11" x14ac:dyDescent="0.25">
      <c r="A7043" s="65">
        <v>44348</v>
      </c>
      <c r="B7043" s="66" t="s">
        <v>146</v>
      </c>
      <c r="C7043" s="66" t="s">
        <v>137</v>
      </c>
      <c r="D7043" s="67">
        <v>85751.404999999999</v>
      </c>
      <c r="E7043" s="66">
        <v>0.2994</v>
      </c>
      <c r="F7043" s="67">
        <v>25673.9706569999</v>
      </c>
      <c r="G7043" s="66" t="s">
        <v>46</v>
      </c>
      <c r="H7043" s="68">
        <v>3.8583777478741E-3</v>
      </c>
      <c r="I7043" s="87">
        <v>99.059877082541405</v>
      </c>
      <c r="J7043" s="69" t="str">
        <f>_xlfn.XLOOKUP(SimpleBB[[#This Row],[customer_code]],'Input  - indicative charges'!$B$13:$B$69,'Input  - indicative charges'!$E$13:$E$69)</f>
        <v>Upper South Island distributor</v>
      </c>
      <c r="K7043" s="70">
        <f t="shared" si="111"/>
        <v>91.576254025621878</v>
      </c>
    </row>
    <row r="7044" spans="1:11" x14ac:dyDescent="0.25">
      <c r="A7044" s="65">
        <v>44348</v>
      </c>
      <c r="B7044" s="66" t="s">
        <v>146</v>
      </c>
      <c r="C7044" s="66" t="s">
        <v>137</v>
      </c>
      <c r="D7044" s="67">
        <v>85751.404999999999</v>
      </c>
      <c r="E7044" s="66">
        <v>0.2994</v>
      </c>
      <c r="F7044" s="67">
        <v>25673.9706569999</v>
      </c>
      <c r="G7044" s="66" t="s">
        <v>48</v>
      </c>
      <c r="H7044" s="68">
        <v>1.6969511008686699E-3</v>
      </c>
      <c r="I7044" s="87">
        <v>43.567472770066097</v>
      </c>
      <c r="J7044" s="69" t="str">
        <f>_xlfn.XLOOKUP(SimpleBB[[#This Row],[customer_code]],'Input  - indicative charges'!$B$13:$B$69,'Input  - indicative charges'!$E$13:$E$69)</f>
        <v>North Island generation</v>
      </c>
      <c r="K7044" s="70">
        <f t="shared" si="111"/>
        <v>40.276104424412829</v>
      </c>
    </row>
    <row r="7045" spans="1:11" x14ac:dyDescent="0.25">
      <c r="A7045" s="65">
        <v>44348</v>
      </c>
      <c r="B7045" s="66" t="s">
        <v>146</v>
      </c>
      <c r="C7045" s="66" t="s">
        <v>137</v>
      </c>
      <c r="D7045" s="67">
        <v>85751.404999999999</v>
      </c>
      <c r="E7045" s="66">
        <v>0.2994</v>
      </c>
      <c r="F7045" s="67">
        <v>25673.9706569999</v>
      </c>
      <c r="G7045" s="66" t="s">
        <v>50</v>
      </c>
      <c r="H7045" s="68">
        <v>3.5445001081160597E-4</v>
      </c>
      <c r="I7045" s="87">
        <v>9.1001391769505293</v>
      </c>
      <c r="J7045" s="69" t="str">
        <f>_xlfn.XLOOKUP(SimpleBB[[#This Row],[customer_code]],'Input  - indicative charges'!$B$13:$B$69,'Input  - indicative charges'!$E$13:$E$69)</f>
        <v>North Island generation</v>
      </c>
      <c r="K7045" s="70">
        <f t="shared" si="111"/>
        <v>8.4126558752192153</v>
      </c>
    </row>
    <row r="7046" spans="1:11" x14ac:dyDescent="0.25">
      <c r="A7046" s="65">
        <v>44348</v>
      </c>
      <c r="B7046" s="66" t="s">
        <v>146</v>
      </c>
      <c r="C7046" s="66" t="s">
        <v>137</v>
      </c>
      <c r="D7046" s="67">
        <v>85751.404999999999</v>
      </c>
      <c r="E7046" s="66">
        <v>0.2994</v>
      </c>
      <c r="F7046" s="67">
        <v>25673.9706569999</v>
      </c>
      <c r="G7046" s="66" t="s">
        <v>52</v>
      </c>
      <c r="H7046" s="68">
        <v>7.1575806488031199E-4</v>
      </c>
      <c r="I7046" s="87">
        <v>18.376351555248199</v>
      </c>
      <c r="J7046" s="69" t="str">
        <f>_xlfn.XLOOKUP(SimpleBB[[#This Row],[customer_code]],'Input  - indicative charges'!$B$13:$B$69,'Input  - indicative charges'!$E$13:$E$69)</f>
        <v>North Island generation</v>
      </c>
      <c r="K7046" s="70">
        <f t="shared" si="111"/>
        <v>16.988083244695733</v>
      </c>
    </row>
    <row r="7047" spans="1:11" x14ac:dyDescent="0.25">
      <c r="A7047" s="65">
        <v>44348</v>
      </c>
      <c r="B7047" s="66" t="s">
        <v>146</v>
      </c>
      <c r="C7047" s="66" t="s">
        <v>137</v>
      </c>
      <c r="D7047" s="67">
        <v>85751.404999999999</v>
      </c>
      <c r="E7047" s="66">
        <v>0.2994</v>
      </c>
      <c r="F7047" s="67">
        <v>25673.9706569999</v>
      </c>
      <c r="G7047" s="66" t="s">
        <v>54</v>
      </c>
      <c r="H7047" s="68">
        <v>2.8183580400253701E-6</v>
      </c>
      <c r="I7047" s="87">
        <v>7.2358441620531497E-2</v>
      </c>
      <c r="J7047" s="69" t="str">
        <f>_xlfn.XLOOKUP(SimpleBB[[#This Row],[customer_code]],'Input  - indicative charges'!$B$13:$B$69,'Input  - indicative charges'!$E$13:$E$69)</f>
        <v>Upper South Island distributor</v>
      </c>
      <c r="K7047" s="70">
        <f t="shared" si="111"/>
        <v>6.6892017493808936E-2</v>
      </c>
    </row>
    <row r="7048" spans="1:11" x14ac:dyDescent="0.25">
      <c r="A7048" s="65">
        <v>44348</v>
      </c>
      <c r="B7048" s="66" t="s">
        <v>146</v>
      </c>
      <c r="C7048" s="66" t="s">
        <v>137</v>
      </c>
      <c r="D7048" s="67">
        <v>85751.404999999999</v>
      </c>
      <c r="E7048" s="66">
        <v>0.2994</v>
      </c>
      <c r="F7048" s="67">
        <v>25673.9706569999</v>
      </c>
      <c r="G7048" s="66" t="s">
        <v>56</v>
      </c>
      <c r="H7048" s="68">
        <v>1.3077256235721101E-20</v>
      </c>
      <c r="I7048" s="87">
        <v>3.3574509286997298E-16</v>
      </c>
      <c r="J7048" s="69" t="str">
        <f>_xlfn.XLOOKUP(SimpleBB[[#This Row],[customer_code]],'Input  - indicative charges'!$B$13:$B$69,'Input  - indicative charges'!$E$13:$E$69)</f>
        <v>Upper North Island distributor</v>
      </c>
      <c r="K7048" s="70">
        <f t="shared" si="111"/>
        <v>3.1038073958942417E-16</v>
      </c>
    </row>
    <row r="7049" spans="1:11" x14ac:dyDescent="0.25">
      <c r="A7049" s="65">
        <v>44348</v>
      </c>
      <c r="B7049" s="66" t="s">
        <v>146</v>
      </c>
      <c r="C7049" s="66" t="s">
        <v>137</v>
      </c>
      <c r="D7049" s="67">
        <v>85751.404999999999</v>
      </c>
      <c r="E7049" s="66">
        <v>0.2994</v>
      </c>
      <c r="F7049" s="67">
        <v>25673.9706569999</v>
      </c>
      <c r="G7049" s="66" t="s">
        <v>58</v>
      </c>
      <c r="H7049" s="68">
        <v>4.4176343846392599E-4</v>
      </c>
      <c r="I7049" s="87">
        <v>11.3418215564582</v>
      </c>
      <c r="J7049" s="69" t="str">
        <f>_xlfn.XLOOKUP(SimpleBB[[#This Row],[customer_code]],'Input  - indicative charges'!$B$13:$B$69,'Input  - indicative charges'!$E$13:$E$69)</f>
        <v>North Island generation</v>
      </c>
      <c r="K7049" s="70">
        <f t="shared" si="111"/>
        <v>10.484987086164509</v>
      </c>
    </row>
    <row r="7050" spans="1:11" x14ac:dyDescent="0.25">
      <c r="A7050" s="65">
        <v>44348</v>
      </c>
      <c r="B7050" s="66" t="s">
        <v>146</v>
      </c>
      <c r="C7050" s="66" t="s">
        <v>137</v>
      </c>
      <c r="D7050" s="67">
        <v>85751.404999999999</v>
      </c>
      <c r="E7050" s="66">
        <v>0.2994</v>
      </c>
      <c r="F7050" s="67">
        <v>25673.9706569999</v>
      </c>
      <c r="G7050" s="66" t="s">
        <v>60</v>
      </c>
      <c r="H7050" s="68">
        <v>2.72270807699827E-20</v>
      </c>
      <c r="I7050" s="87">
        <v>6.9902727276430503E-16</v>
      </c>
      <c r="J7050" s="69" t="str">
        <f>_xlfn.XLOOKUP(SimpleBB[[#This Row],[customer_code]],'Input  - indicative charges'!$B$13:$B$69,'Input  - indicative charges'!$E$13:$E$69)</f>
        <v>Major Industrial</v>
      </c>
      <c r="K7050" s="70">
        <f t="shared" si="111"/>
        <v>6.4621823675555246E-16</v>
      </c>
    </row>
    <row r="7051" spans="1:11" x14ac:dyDescent="0.25">
      <c r="A7051" s="65">
        <v>44348</v>
      </c>
      <c r="B7051" s="66" t="s">
        <v>146</v>
      </c>
      <c r="C7051" s="66" t="s">
        <v>137</v>
      </c>
      <c r="D7051" s="67">
        <v>85751.404999999999</v>
      </c>
      <c r="E7051" s="66">
        <v>0.2994</v>
      </c>
      <c r="F7051" s="67">
        <v>25673.9706569999</v>
      </c>
      <c r="G7051" s="66" t="s">
        <v>62</v>
      </c>
      <c r="H7051" s="68">
        <v>1.6516181713988601E-13</v>
      </c>
      <c r="I7051" s="87">
        <v>4.2403596469062402E-9</v>
      </c>
      <c r="J7051" s="69" t="str">
        <f>_xlfn.XLOOKUP(SimpleBB[[#This Row],[customer_code]],'Input  - indicative charges'!$B$13:$B$69,'Input  - indicative charges'!$E$13:$E$69)</f>
        <v>Major Industrial</v>
      </c>
      <c r="K7051" s="70">
        <f t="shared" si="111"/>
        <v>3.9200154858007604E-9</v>
      </c>
    </row>
    <row r="7052" spans="1:11" x14ac:dyDescent="0.25">
      <c r="A7052" s="65">
        <v>44348</v>
      </c>
      <c r="B7052" s="66" t="s">
        <v>146</v>
      </c>
      <c r="C7052" s="66" t="s">
        <v>137</v>
      </c>
      <c r="D7052" s="67">
        <v>85751.404999999999</v>
      </c>
      <c r="E7052" s="66">
        <v>0.2994</v>
      </c>
      <c r="F7052" s="67">
        <v>25673.9706569999</v>
      </c>
      <c r="G7052" s="66" t="s">
        <v>64</v>
      </c>
      <c r="H7052" s="68">
        <v>0</v>
      </c>
      <c r="I7052" s="87">
        <v>0</v>
      </c>
      <c r="J7052" s="69" t="str">
        <f>_xlfn.XLOOKUP(SimpleBB[[#This Row],[customer_code]],'Input  - indicative charges'!$B$13:$B$69,'Input  - indicative charges'!$E$13:$E$69)</f>
        <v>Major Industrial</v>
      </c>
      <c r="K7052" s="70">
        <f t="shared" si="111"/>
        <v>0</v>
      </c>
    </row>
    <row r="7053" spans="1:11" x14ac:dyDescent="0.25">
      <c r="A7053" s="65">
        <v>44348</v>
      </c>
      <c r="B7053" s="66" t="s">
        <v>146</v>
      </c>
      <c r="C7053" s="66" t="s">
        <v>137</v>
      </c>
      <c r="D7053" s="67">
        <v>85751.404999999999</v>
      </c>
      <c r="E7053" s="66">
        <v>0.2994</v>
      </c>
      <c r="F7053" s="67">
        <v>25673.9706569999</v>
      </c>
      <c r="G7053" s="66" t="s">
        <v>66</v>
      </c>
      <c r="H7053" s="68">
        <v>1.6739787606596699E-2</v>
      </c>
      <c r="I7053" s="87">
        <v>429.776815816176</v>
      </c>
      <c r="J7053" s="69" t="str">
        <f>_xlfn.XLOOKUP(SimpleBB[[#This Row],[customer_code]],'Input  - indicative charges'!$B$13:$B$69,'Input  - indicative charges'!$E$13:$E$69)</f>
        <v>Upper South Island distributor</v>
      </c>
      <c r="K7053" s="70">
        <f t="shared" si="111"/>
        <v>397.3086987248189</v>
      </c>
    </row>
    <row r="7054" spans="1:11" x14ac:dyDescent="0.25">
      <c r="A7054" s="65">
        <v>44348</v>
      </c>
      <c r="B7054" s="66" t="s">
        <v>146</v>
      </c>
      <c r="C7054" s="66" t="s">
        <v>137</v>
      </c>
      <c r="D7054" s="67">
        <v>85751.404999999999</v>
      </c>
      <c r="E7054" s="66">
        <v>0.2994</v>
      </c>
      <c r="F7054" s="67">
        <v>25673.9706569999</v>
      </c>
      <c r="G7054" s="66" t="s">
        <v>68</v>
      </c>
      <c r="H7054" s="68">
        <v>0</v>
      </c>
      <c r="I7054" s="87">
        <v>0</v>
      </c>
      <c r="J7054" s="69" t="str">
        <f>_xlfn.XLOOKUP(SimpleBB[[#This Row],[customer_code]],'Input  - indicative charges'!$B$13:$B$69,'Input  - indicative charges'!$E$13:$E$69)</f>
        <v>Major Industrial</v>
      </c>
      <c r="K7054" s="70">
        <f t="shared" ref="K7054:K7117" si="112">I7054*$L$9</f>
        <v>0</v>
      </c>
    </row>
    <row r="7055" spans="1:11" x14ac:dyDescent="0.25">
      <c r="A7055" s="65">
        <v>44348</v>
      </c>
      <c r="B7055" s="66" t="s">
        <v>146</v>
      </c>
      <c r="C7055" s="66" t="s">
        <v>137</v>
      </c>
      <c r="D7055" s="67">
        <v>85751.404999999999</v>
      </c>
      <c r="E7055" s="66">
        <v>0.2994</v>
      </c>
      <c r="F7055" s="67">
        <v>25673.9706569999</v>
      </c>
      <c r="G7055" s="66" t="s">
        <v>70</v>
      </c>
      <c r="H7055" s="68">
        <v>3.3741030027432199E-6</v>
      </c>
      <c r="I7055" s="87">
        <v>8.6626621486125099E-2</v>
      </c>
      <c r="J7055" s="69" t="str">
        <f>_xlfn.XLOOKUP(SimpleBB[[#This Row],[customer_code]],'Input  - indicative charges'!$B$13:$B$69,'Input  - indicative charges'!$E$13:$E$69)</f>
        <v>Lower North Island distributor</v>
      </c>
      <c r="K7055" s="70">
        <f t="shared" si="112"/>
        <v>8.0082286877710143E-2</v>
      </c>
    </row>
    <row r="7056" spans="1:11" x14ac:dyDescent="0.25">
      <c r="A7056" s="65">
        <v>44348</v>
      </c>
      <c r="B7056" s="66" t="s">
        <v>146</v>
      </c>
      <c r="C7056" s="66" t="s">
        <v>137</v>
      </c>
      <c r="D7056" s="67">
        <v>85751.404999999999</v>
      </c>
      <c r="E7056" s="66">
        <v>0.2994</v>
      </c>
      <c r="F7056" s="67">
        <v>25673.9706569999</v>
      </c>
      <c r="G7056" s="66" t="s">
        <v>72</v>
      </c>
      <c r="H7056" s="68">
        <v>2.4682741872701598E-4</v>
      </c>
      <c r="I7056" s="87">
        <v>6.33703990574047</v>
      </c>
      <c r="J7056" s="69" t="str">
        <f>_xlfn.XLOOKUP(SimpleBB[[#This Row],[customer_code]],'Input  - indicative charges'!$B$13:$B$69,'Input  - indicative charges'!$E$13:$E$69)</f>
        <v>Lower South Island distributor</v>
      </c>
      <c r="K7056" s="70">
        <f t="shared" si="112"/>
        <v>5.8582989730043771</v>
      </c>
    </row>
    <row r="7057" spans="1:11" x14ac:dyDescent="0.25">
      <c r="A7057" s="65">
        <v>44348</v>
      </c>
      <c r="B7057" s="66" t="s">
        <v>146</v>
      </c>
      <c r="C7057" s="66" t="s">
        <v>137</v>
      </c>
      <c r="D7057" s="67">
        <v>85751.404999999999</v>
      </c>
      <c r="E7057" s="66">
        <v>0.2994</v>
      </c>
      <c r="F7057" s="67">
        <v>25673.9706569999</v>
      </c>
      <c r="G7057" s="66" t="s">
        <v>74</v>
      </c>
      <c r="H7057" s="68">
        <v>0</v>
      </c>
      <c r="I7057" s="87">
        <v>0</v>
      </c>
      <c r="J7057" s="69" t="str">
        <f>_xlfn.XLOOKUP(SimpleBB[[#This Row],[customer_code]],'Input  - indicative charges'!$B$13:$B$69,'Input  - indicative charges'!$E$13:$E$69)</f>
        <v>Major Industrial</v>
      </c>
      <c r="K7057" s="70">
        <f t="shared" si="112"/>
        <v>0</v>
      </c>
    </row>
    <row r="7058" spans="1:11" x14ac:dyDescent="0.25">
      <c r="A7058" s="65">
        <v>44348</v>
      </c>
      <c r="B7058" s="66" t="s">
        <v>146</v>
      </c>
      <c r="C7058" s="66" t="s">
        <v>137</v>
      </c>
      <c r="D7058" s="67">
        <v>85751.404999999999</v>
      </c>
      <c r="E7058" s="66">
        <v>0.2994</v>
      </c>
      <c r="F7058" s="67">
        <v>25673.9706569999</v>
      </c>
      <c r="G7058" s="66" t="s">
        <v>76</v>
      </c>
      <c r="H7058" s="68">
        <v>0</v>
      </c>
      <c r="I7058" s="87">
        <v>0</v>
      </c>
      <c r="J7058" s="69" t="str">
        <f>_xlfn.XLOOKUP(SimpleBB[[#This Row],[customer_code]],'Input  - indicative charges'!$B$13:$B$69,'Input  - indicative charges'!$E$13:$E$69)</f>
        <v>Lower North Island distributor</v>
      </c>
      <c r="K7058" s="70">
        <f t="shared" si="112"/>
        <v>0</v>
      </c>
    </row>
    <row r="7059" spans="1:11" x14ac:dyDescent="0.25">
      <c r="A7059" s="65">
        <v>44348</v>
      </c>
      <c r="B7059" s="66" t="s">
        <v>146</v>
      </c>
      <c r="C7059" s="66" t="s">
        <v>137</v>
      </c>
      <c r="D7059" s="67">
        <v>85751.404999999999</v>
      </c>
      <c r="E7059" s="66">
        <v>0.2994</v>
      </c>
      <c r="F7059" s="67">
        <v>25673.9706569999</v>
      </c>
      <c r="G7059" s="66" t="s">
        <v>78</v>
      </c>
      <c r="H7059" s="68">
        <v>1.18308178773287E-12</v>
      </c>
      <c r="I7059" s="87">
        <v>3.0374407103084802E-8</v>
      </c>
      <c r="J7059" s="69" t="str">
        <f>_xlfn.XLOOKUP(SimpleBB[[#This Row],[customer_code]],'Input  - indicative charges'!$B$13:$B$69,'Input  - indicative charges'!$E$13:$E$69)</f>
        <v>North Island generation</v>
      </c>
      <c r="K7059" s="70">
        <f t="shared" si="112"/>
        <v>2.8079728167156992E-8</v>
      </c>
    </row>
    <row r="7060" spans="1:11" x14ac:dyDescent="0.25">
      <c r="A7060" s="65">
        <v>44348</v>
      </c>
      <c r="B7060" s="66" t="s">
        <v>146</v>
      </c>
      <c r="C7060" s="66" t="s">
        <v>137</v>
      </c>
      <c r="D7060" s="67">
        <v>85751.404999999999</v>
      </c>
      <c r="E7060" s="66">
        <v>0.2994</v>
      </c>
      <c r="F7060" s="67">
        <v>25673.9706569999</v>
      </c>
      <c r="G7060" s="66" t="s">
        <v>80</v>
      </c>
      <c r="H7060" s="68">
        <v>0</v>
      </c>
      <c r="I7060" s="87">
        <v>0</v>
      </c>
      <c r="J7060" s="69" t="str">
        <f>_xlfn.XLOOKUP(SimpleBB[[#This Row],[customer_code]],'Input  - indicative charges'!$B$13:$B$69,'Input  - indicative charges'!$E$13:$E$69)</f>
        <v>Major Industrial</v>
      </c>
      <c r="K7060" s="70">
        <f t="shared" si="112"/>
        <v>0</v>
      </c>
    </row>
    <row r="7061" spans="1:11" x14ac:dyDescent="0.25">
      <c r="A7061" s="65">
        <v>44348</v>
      </c>
      <c r="B7061" s="66" t="s">
        <v>146</v>
      </c>
      <c r="C7061" s="66" t="s">
        <v>137</v>
      </c>
      <c r="D7061" s="67">
        <v>85751.404999999999</v>
      </c>
      <c r="E7061" s="66">
        <v>0.2994</v>
      </c>
      <c r="F7061" s="67">
        <v>25673.9706569999</v>
      </c>
      <c r="G7061" s="66" t="s">
        <v>82</v>
      </c>
      <c r="H7061" s="68">
        <v>5.1365808350346397E-5</v>
      </c>
      <c r="I7061" s="87">
        <v>1.31876425635988</v>
      </c>
      <c r="J7061" s="69" t="str">
        <f>_xlfn.XLOOKUP(SimpleBB[[#This Row],[customer_code]],'Input  - indicative charges'!$B$13:$B$69,'Input  - indicative charges'!$E$13:$E$69)</f>
        <v>Major Industrial</v>
      </c>
      <c r="K7061" s="70">
        <f t="shared" si="112"/>
        <v>1.219136285013694</v>
      </c>
    </row>
    <row r="7062" spans="1:11" x14ac:dyDescent="0.25">
      <c r="A7062" s="65">
        <v>44348</v>
      </c>
      <c r="B7062" s="66" t="s">
        <v>146</v>
      </c>
      <c r="C7062" s="66" t="s">
        <v>137</v>
      </c>
      <c r="D7062" s="67">
        <v>85751.404999999999</v>
      </c>
      <c r="E7062" s="66">
        <v>0.2994</v>
      </c>
      <c r="F7062" s="67">
        <v>25673.9706569999</v>
      </c>
      <c r="G7062" s="66" t="s">
        <v>84</v>
      </c>
      <c r="H7062" s="68">
        <v>0</v>
      </c>
      <c r="I7062" s="87">
        <v>0</v>
      </c>
      <c r="J7062" s="69" t="str">
        <f>_xlfn.XLOOKUP(SimpleBB[[#This Row],[customer_code]],'Input  - indicative charges'!$B$13:$B$69,'Input  - indicative charges'!$E$13:$E$69)</f>
        <v>Major Industrial</v>
      </c>
      <c r="K7062" s="70">
        <f t="shared" si="112"/>
        <v>0</v>
      </c>
    </row>
    <row r="7063" spans="1:11" x14ac:dyDescent="0.25">
      <c r="A7063" s="65">
        <v>44348</v>
      </c>
      <c r="B7063" s="66" t="s">
        <v>146</v>
      </c>
      <c r="C7063" s="66" t="s">
        <v>137</v>
      </c>
      <c r="D7063" s="67">
        <v>85751.404999999999</v>
      </c>
      <c r="E7063" s="66">
        <v>0.2994</v>
      </c>
      <c r="F7063" s="67">
        <v>25673.9706569999</v>
      </c>
      <c r="G7063" s="66" t="s">
        <v>86</v>
      </c>
      <c r="H7063" s="68">
        <v>5.3620252740526097E-6</v>
      </c>
      <c r="I7063" s="87">
        <v>0.137664479548119</v>
      </c>
      <c r="J7063" s="69" t="str">
        <f>_xlfn.XLOOKUP(SimpleBB[[#This Row],[customer_code]],'Input  - indicative charges'!$B$13:$B$69,'Input  - indicative charges'!$E$13:$E$69)</f>
        <v>North Island generation</v>
      </c>
      <c r="K7063" s="70">
        <f t="shared" si="112"/>
        <v>0.12726441542925587</v>
      </c>
    </row>
    <row r="7064" spans="1:11" x14ac:dyDescent="0.25">
      <c r="A7064" s="65">
        <v>44348</v>
      </c>
      <c r="B7064" s="66" t="s">
        <v>146</v>
      </c>
      <c r="C7064" s="66" t="s">
        <v>137</v>
      </c>
      <c r="D7064" s="67">
        <v>85751.404999999999</v>
      </c>
      <c r="E7064" s="66">
        <v>0.2994</v>
      </c>
      <c r="F7064" s="67">
        <v>25673.9706569999</v>
      </c>
      <c r="G7064" s="66" t="s">
        <v>88</v>
      </c>
      <c r="H7064" s="68">
        <v>2.5705608892193099E-4</v>
      </c>
      <c r="I7064" s="87">
        <v>6.5996504841848402</v>
      </c>
      <c r="J7064" s="69" t="str">
        <f>_xlfn.XLOOKUP(SimpleBB[[#This Row],[customer_code]],'Input  - indicative charges'!$B$13:$B$69,'Input  - indicative charges'!$E$13:$E$69)</f>
        <v>North Island generation</v>
      </c>
      <c r="K7064" s="70">
        <f t="shared" si="112"/>
        <v>6.1010702518481663</v>
      </c>
    </row>
    <row r="7065" spans="1:11" x14ac:dyDescent="0.25">
      <c r="A7065" s="65">
        <v>44348</v>
      </c>
      <c r="B7065" s="66" t="s">
        <v>146</v>
      </c>
      <c r="C7065" s="66" t="s">
        <v>137</v>
      </c>
      <c r="D7065" s="67">
        <v>85751.404999999999</v>
      </c>
      <c r="E7065" s="66">
        <v>0.2994</v>
      </c>
      <c r="F7065" s="67">
        <v>25673.9706569999</v>
      </c>
      <c r="G7065" s="66" t="s">
        <v>90</v>
      </c>
      <c r="H7065" s="68">
        <v>9.8766097229459296E-2</v>
      </c>
      <c r="I7065" s="87">
        <v>2535.7178821755401</v>
      </c>
      <c r="J7065" s="69" t="str">
        <f>_xlfn.XLOOKUP(SimpleBB[[#This Row],[customer_code]],'Input  - indicative charges'!$B$13:$B$69,'Input  - indicative charges'!$E$13:$E$69)</f>
        <v>Upper South Island distributor</v>
      </c>
      <c r="K7065" s="70">
        <f t="shared" si="112"/>
        <v>2344.153372226875</v>
      </c>
    </row>
    <row r="7066" spans="1:11" x14ac:dyDescent="0.25">
      <c r="A7066" s="65">
        <v>44348</v>
      </c>
      <c r="B7066" s="66" t="s">
        <v>146</v>
      </c>
      <c r="C7066" s="66" t="s">
        <v>137</v>
      </c>
      <c r="D7066" s="67">
        <v>85751.404999999999</v>
      </c>
      <c r="E7066" s="66">
        <v>0.2994</v>
      </c>
      <c r="F7066" s="67">
        <v>25673.9706569999</v>
      </c>
      <c r="G7066" s="66" t="s">
        <v>92</v>
      </c>
      <c r="H7066" s="68">
        <v>3.9300912479141603E-6</v>
      </c>
      <c r="I7066" s="87">
        <v>0.10090104737828</v>
      </c>
      <c r="J7066" s="69" t="str">
        <f>_xlfn.XLOOKUP(SimpleBB[[#This Row],[customer_code]],'Input  - indicative charges'!$B$13:$B$69,'Input  - indicative charges'!$E$13:$E$69)</f>
        <v>North Island generation</v>
      </c>
      <c r="K7066" s="70">
        <f t="shared" si="112"/>
        <v>9.3278330422975925E-2</v>
      </c>
    </row>
    <row r="7067" spans="1:11" x14ac:dyDescent="0.25">
      <c r="A7067" s="65">
        <v>44348</v>
      </c>
      <c r="B7067" s="66" t="s">
        <v>146</v>
      </c>
      <c r="C7067" s="66" t="s">
        <v>137</v>
      </c>
      <c r="D7067" s="67">
        <v>85751.404999999999</v>
      </c>
      <c r="E7067" s="66">
        <v>0.2994</v>
      </c>
      <c r="F7067" s="67">
        <v>25673.9706569999</v>
      </c>
      <c r="G7067" s="66" t="s">
        <v>94</v>
      </c>
      <c r="H7067" s="68">
        <v>2.08152931800261E-5</v>
      </c>
      <c r="I7067" s="87">
        <v>0.53441122632084204</v>
      </c>
      <c r="J7067" s="69" t="str">
        <f>_xlfn.XLOOKUP(SimpleBB[[#This Row],[customer_code]],'Input  - indicative charges'!$B$13:$B$69,'Input  - indicative charges'!$E$13:$E$69)</f>
        <v>North Island generation</v>
      </c>
      <c r="K7067" s="70">
        <f t="shared" si="112"/>
        <v>0.49403834990551132</v>
      </c>
    </row>
    <row r="7068" spans="1:11" x14ac:dyDescent="0.25">
      <c r="A7068" s="65">
        <v>44348</v>
      </c>
      <c r="B7068" s="66" t="s">
        <v>146</v>
      </c>
      <c r="C7068" s="66" t="s">
        <v>137</v>
      </c>
      <c r="D7068" s="67">
        <v>85751.404999999999</v>
      </c>
      <c r="E7068" s="66">
        <v>0.2994</v>
      </c>
      <c r="F7068" s="67">
        <v>25673.9706569999</v>
      </c>
      <c r="G7068" s="66" t="s">
        <v>96</v>
      </c>
      <c r="H7068" s="68">
        <v>5.5247205072526898E-11</v>
      </c>
      <c r="I7068" s="87">
        <v>1.41841512191331E-6</v>
      </c>
      <c r="J7068" s="69" t="str">
        <f>_xlfn.XLOOKUP(SimpleBB[[#This Row],[customer_code]],'Input  - indicative charges'!$B$13:$B$69,'Input  - indicative charges'!$E$13:$E$69)</f>
        <v>Upper North Island distributor</v>
      </c>
      <c r="K7068" s="70">
        <f t="shared" si="112"/>
        <v>1.3112588804232369E-6</v>
      </c>
    </row>
    <row r="7069" spans="1:11" x14ac:dyDescent="0.25">
      <c r="A7069" s="65">
        <v>44348</v>
      </c>
      <c r="B7069" s="66" t="s">
        <v>146</v>
      </c>
      <c r="C7069" s="66" t="s">
        <v>137</v>
      </c>
      <c r="D7069" s="67">
        <v>85751.404999999999</v>
      </c>
      <c r="E7069" s="66">
        <v>0.2994</v>
      </c>
      <c r="F7069" s="67">
        <v>25673.9706569999</v>
      </c>
      <c r="G7069" s="66" t="s">
        <v>98</v>
      </c>
      <c r="H7069" s="68">
        <v>1.93693543266444E-7</v>
      </c>
      <c r="I7069" s="87">
        <v>4.9728823462730602E-3</v>
      </c>
      <c r="J7069" s="69" t="str">
        <f>_xlfn.XLOOKUP(SimpleBB[[#This Row],[customer_code]],'Input  - indicative charges'!$B$13:$B$69,'Input  - indicative charges'!$E$13:$E$69)</f>
        <v>Major Industrial</v>
      </c>
      <c r="K7069" s="70">
        <f t="shared" si="112"/>
        <v>4.5971986882476449E-3</v>
      </c>
    </row>
    <row r="7070" spans="1:11" x14ac:dyDescent="0.25">
      <c r="A7070" s="65">
        <v>44348</v>
      </c>
      <c r="B7070" s="66" t="s">
        <v>146</v>
      </c>
      <c r="C7070" s="66" t="s">
        <v>137</v>
      </c>
      <c r="D7070" s="67">
        <v>85751.404999999999</v>
      </c>
      <c r="E7070" s="66">
        <v>0.2994</v>
      </c>
      <c r="F7070" s="67">
        <v>25673.9706569999</v>
      </c>
      <c r="G7070" s="66" t="s">
        <v>100</v>
      </c>
      <c r="H7070" s="68">
        <v>3.7854911495782698E-2</v>
      </c>
      <c r="I7070" s="87">
        <v>971.88588696605598</v>
      </c>
      <c r="J7070" s="69" t="str">
        <f>_xlfn.XLOOKUP(SimpleBB[[#This Row],[customer_code]],'Input  - indicative charges'!$B$13:$B$69,'Input  - indicative charges'!$E$13:$E$69)</f>
        <v>North Island generation</v>
      </c>
      <c r="K7070" s="70">
        <f t="shared" si="112"/>
        <v>898.46334853171629</v>
      </c>
    </row>
    <row r="7071" spans="1:11" x14ac:dyDescent="0.25">
      <c r="A7071" s="65">
        <v>44348</v>
      </c>
      <c r="B7071" s="66" t="s">
        <v>146</v>
      </c>
      <c r="C7071" s="66" t="s">
        <v>137</v>
      </c>
      <c r="D7071" s="67">
        <v>85751.404999999999</v>
      </c>
      <c r="E7071" s="66">
        <v>0.2994</v>
      </c>
      <c r="F7071" s="67">
        <v>25673.9706569999</v>
      </c>
      <c r="G7071" s="66" t="s">
        <v>102</v>
      </c>
      <c r="H7071" s="68">
        <v>6.1985144283031103E-5</v>
      </c>
      <c r="I7071" s="87">
        <v>1.5914047754924501</v>
      </c>
      <c r="J7071" s="69" t="str">
        <f>_xlfn.XLOOKUP(SimpleBB[[#This Row],[customer_code]],'Input  - indicative charges'!$B$13:$B$69,'Input  - indicative charges'!$E$13:$E$69)</f>
        <v>Lower North Island distributor</v>
      </c>
      <c r="K7071" s="70">
        <f t="shared" si="112"/>
        <v>1.4711797780311306</v>
      </c>
    </row>
    <row r="7072" spans="1:11" x14ac:dyDescent="0.25">
      <c r="A7072" s="65">
        <v>44348</v>
      </c>
      <c r="B7072" s="66" t="s">
        <v>146</v>
      </c>
      <c r="C7072" s="66" t="s">
        <v>137</v>
      </c>
      <c r="D7072" s="67">
        <v>85751.404999999999</v>
      </c>
      <c r="E7072" s="66">
        <v>0.2994</v>
      </c>
      <c r="F7072" s="67">
        <v>25673.9706569999</v>
      </c>
      <c r="G7072" s="66" t="s">
        <v>104</v>
      </c>
      <c r="H7072" s="68">
        <v>1.29798212712877E-4</v>
      </c>
      <c r="I7072" s="87">
        <v>3.3324355045214502</v>
      </c>
      <c r="J7072" s="69" t="str">
        <f>_xlfn.XLOOKUP(SimpleBB[[#This Row],[customer_code]],'Input  - indicative charges'!$B$13:$B$69,'Input  - indicative charges'!$E$13:$E$69)</f>
        <v>Lower North Island distributor</v>
      </c>
      <c r="K7072" s="70">
        <f t="shared" si="112"/>
        <v>3.0806817984618928</v>
      </c>
    </row>
    <row r="7073" spans="1:11" x14ac:dyDescent="0.25">
      <c r="A7073" s="65">
        <v>44348</v>
      </c>
      <c r="B7073" s="66" t="s">
        <v>146</v>
      </c>
      <c r="C7073" s="66" t="s">
        <v>137</v>
      </c>
      <c r="D7073" s="67">
        <v>85751.404999999999</v>
      </c>
      <c r="E7073" s="66">
        <v>0.2994</v>
      </c>
      <c r="F7073" s="67">
        <v>25673.9706569999</v>
      </c>
      <c r="G7073" s="66" t="s">
        <v>106</v>
      </c>
      <c r="H7073" s="68">
        <v>1.0563217314839E-20</v>
      </c>
      <c r="I7073" s="87">
        <v>2.7119973138469198E-16</v>
      </c>
      <c r="J7073" s="69" t="str">
        <f>_xlfn.XLOOKUP(SimpleBB[[#This Row],[customer_code]],'Input  - indicative charges'!$B$13:$B$69,'Input  - indicative charges'!$E$13:$E$69)</f>
        <v>Upper North Island distributor</v>
      </c>
      <c r="K7073" s="70">
        <f t="shared" si="112"/>
        <v>2.5071155168374462E-16</v>
      </c>
    </row>
    <row r="7074" spans="1:11" x14ac:dyDescent="0.25">
      <c r="A7074" s="65">
        <v>44348</v>
      </c>
      <c r="B7074" s="66" t="s">
        <v>146</v>
      </c>
      <c r="C7074" s="66" t="s">
        <v>137</v>
      </c>
      <c r="D7074" s="67">
        <v>85751.404999999999</v>
      </c>
      <c r="E7074" s="66">
        <v>0.2994</v>
      </c>
      <c r="F7074" s="67">
        <v>25673.9706569999</v>
      </c>
      <c r="G7074" s="66" t="s">
        <v>108</v>
      </c>
      <c r="H7074" s="68">
        <v>0</v>
      </c>
      <c r="I7074" s="87">
        <v>0</v>
      </c>
      <c r="J7074" s="69" t="str">
        <f>_xlfn.XLOOKUP(SimpleBB[[#This Row],[customer_code]],'Input  - indicative charges'!$B$13:$B$69,'Input  - indicative charges'!$E$13:$E$69)</f>
        <v>Lower North Island distributor</v>
      </c>
      <c r="K7074" s="70">
        <f t="shared" si="112"/>
        <v>0</v>
      </c>
    </row>
    <row r="7075" spans="1:11" x14ac:dyDescent="0.25">
      <c r="A7075" s="65">
        <v>44348</v>
      </c>
      <c r="B7075" s="66" t="s">
        <v>146</v>
      </c>
      <c r="C7075" s="66" t="s">
        <v>137</v>
      </c>
      <c r="D7075" s="67">
        <v>85751.404999999999</v>
      </c>
      <c r="E7075" s="66">
        <v>0.2994</v>
      </c>
      <c r="F7075" s="67">
        <v>25673.9706569999</v>
      </c>
      <c r="G7075" s="66" t="s">
        <v>110</v>
      </c>
      <c r="H7075" s="68">
        <v>6.1264180501740403E-10</v>
      </c>
      <c r="I7075" s="87">
        <v>1.5728947725268302E-5</v>
      </c>
      <c r="J7075" s="69" t="str">
        <f>_xlfn.XLOOKUP(SimpleBB[[#This Row],[customer_code]],'Input  - indicative charges'!$B$13:$B$69,'Input  - indicative charges'!$E$13:$E$69)</f>
        <v>Lower South Island distributor</v>
      </c>
      <c r="K7075" s="70">
        <f t="shared" si="112"/>
        <v>1.4540681402670114E-5</v>
      </c>
    </row>
    <row r="7076" spans="1:11" x14ac:dyDescent="0.25">
      <c r="A7076" s="65">
        <v>44348</v>
      </c>
      <c r="B7076" s="66" t="s">
        <v>146</v>
      </c>
      <c r="C7076" s="66" t="s">
        <v>137</v>
      </c>
      <c r="D7076" s="67">
        <v>85751.404999999999</v>
      </c>
      <c r="E7076" s="66">
        <v>0.2994</v>
      </c>
      <c r="F7076" s="67">
        <v>25673.9706569999</v>
      </c>
      <c r="G7076" s="66" t="s">
        <v>112</v>
      </c>
      <c r="H7076" s="68">
        <v>2.1235068215289901E-4</v>
      </c>
      <c r="I7076" s="87">
        <v>5.4518851825874703</v>
      </c>
      <c r="J7076" s="69" t="str">
        <f>_xlfn.XLOOKUP(SimpleBB[[#This Row],[customer_code]],'Input  - indicative charges'!$B$13:$B$69,'Input  - indicative charges'!$E$13:$E$69)</f>
        <v>North Island generation</v>
      </c>
      <c r="K7076" s="70">
        <f t="shared" si="112"/>
        <v>5.0400145558745661</v>
      </c>
    </row>
    <row r="7077" spans="1:11" x14ac:dyDescent="0.25">
      <c r="A7077" s="65">
        <v>44348</v>
      </c>
      <c r="B7077" s="66" t="s">
        <v>146</v>
      </c>
      <c r="C7077" s="66" t="s">
        <v>137</v>
      </c>
      <c r="D7077" s="67">
        <v>85751.404999999999</v>
      </c>
      <c r="E7077" s="66">
        <v>0.2994</v>
      </c>
      <c r="F7077" s="67">
        <v>25673.9706569999</v>
      </c>
      <c r="G7077" s="66" t="s">
        <v>114</v>
      </c>
      <c r="H7077" s="68">
        <v>5.1057215255614002E-5</v>
      </c>
      <c r="I7077" s="87">
        <v>1.31084144630076</v>
      </c>
      <c r="J7077" s="69" t="str">
        <f>_xlfn.XLOOKUP(SimpleBB[[#This Row],[customer_code]],'Input  - indicative charges'!$B$13:$B$69,'Input  - indicative charges'!$E$13:$E$69)</f>
        <v>Lower North Island distributor</v>
      </c>
      <c r="K7077" s="70">
        <f t="shared" si="112"/>
        <v>1.2118120152090166</v>
      </c>
    </row>
    <row r="7078" spans="1:11" x14ac:dyDescent="0.25">
      <c r="A7078" s="65">
        <v>44348</v>
      </c>
      <c r="B7078" s="66" t="s">
        <v>146</v>
      </c>
      <c r="C7078" s="66" t="s">
        <v>137</v>
      </c>
      <c r="D7078" s="67">
        <v>85751.404999999999</v>
      </c>
      <c r="E7078" s="66">
        <v>0.2994</v>
      </c>
      <c r="F7078" s="67">
        <v>25673.9706569999</v>
      </c>
      <c r="G7078" s="66" t="s">
        <v>116</v>
      </c>
      <c r="H7078" s="68">
        <v>2.0942617130764901E-21</v>
      </c>
      <c r="I7078" s="87">
        <v>5.3768013769604503E-17</v>
      </c>
      <c r="J7078" s="69" t="str">
        <f>_xlfn.XLOOKUP(SimpleBB[[#This Row],[customer_code]],'Input  - indicative charges'!$B$13:$B$69,'Input  - indicative charges'!$E$13:$E$69)</f>
        <v>Major Industrial</v>
      </c>
      <c r="K7078" s="70">
        <f t="shared" si="112"/>
        <v>4.9706030659775914E-17</v>
      </c>
    </row>
    <row r="7079" spans="1:11" x14ac:dyDescent="0.25">
      <c r="A7079" s="65">
        <v>44348</v>
      </c>
      <c r="B7079" s="66" t="s">
        <v>146</v>
      </c>
      <c r="C7079" s="66" t="s">
        <v>137</v>
      </c>
      <c r="D7079" s="67">
        <v>85751.404999999999</v>
      </c>
      <c r="E7079" s="66">
        <v>0.2994</v>
      </c>
      <c r="F7079" s="67">
        <v>25673.9706569999</v>
      </c>
      <c r="G7079" s="66" t="s">
        <v>118</v>
      </c>
      <c r="H7079" s="68">
        <v>3.0183346244664299E-2</v>
      </c>
      <c r="I7079" s="87">
        <v>774.92634581558298</v>
      </c>
      <c r="J7079" s="69" t="str">
        <f>_xlfn.XLOOKUP(SimpleBB[[#This Row],[customer_code]],'Input  - indicative charges'!$B$13:$B$69,'Input  - indicative charges'!$E$13:$E$69)</f>
        <v>Upper South Island distributor</v>
      </c>
      <c r="K7079" s="70">
        <f t="shared" si="112"/>
        <v>716.38340350880344</v>
      </c>
    </row>
    <row r="7080" spans="1:11" x14ac:dyDescent="0.25">
      <c r="A7080" s="65">
        <v>44348</v>
      </c>
      <c r="B7080" s="66" t="s">
        <v>146</v>
      </c>
      <c r="C7080" s="66" t="s">
        <v>137</v>
      </c>
      <c r="D7080" s="67">
        <v>85751.404999999999</v>
      </c>
      <c r="E7080" s="66">
        <v>0.2994</v>
      </c>
      <c r="F7080" s="67">
        <v>25673.9706569999</v>
      </c>
      <c r="G7080" s="66" t="s">
        <v>120</v>
      </c>
      <c r="H7080" s="68">
        <v>1.4947417660843799E-7</v>
      </c>
      <c r="I7080" s="87">
        <v>3.83759562422427E-3</v>
      </c>
      <c r="J7080" s="69" t="str">
        <f>_xlfn.XLOOKUP(SimpleBB[[#This Row],[customer_code]],'Input  - indicative charges'!$B$13:$B$69,'Input  - indicative charges'!$E$13:$E$69)</f>
        <v>Lower North Island distributor</v>
      </c>
      <c r="K7080" s="70">
        <f t="shared" si="112"/>
        <v>3.5476788593099737E-3</v>
      </c>
    </row>
    <row r="7081" spans="1:11" x14ac:dyDescent="0.25">
      <c r="A7081" s="65">
        <v>44348</v>
      </c>
      <c r="B7081" s="66" t="s">
        <v>146</v>
      </c>
      <c r="C7081" s="66" t="s">
        <v>137</v>
      </c>
      <c r="D7081" s="67">
        <v>85751.404999999999</v>
      </c>
      <c r="E7081" s="66">
        <v>0.2994</v>
      </c>
      <c r="F7081" s="67">
        <v>25673.9706569999</v>
      </c>
      <c r="G7081" s="66" t="s">
        <v>241</v>
      </c>
      <c r="H7081" s="68">
        <v>4.6676729454645103E-5</v>
      </c>
      <c r="I7081" s="87">
        <v>1.1983769823832799</v>
      </c>
      <c r="J7081" s="69" t="str">
        <f>_xlfn.XLOOKUP(SimpleBB[[#This Row],[customer_code]],'Input  - indicative charges'!$B$13:$B$69,'Input  - indicative charges'!$E$13:$E$69)</f>
        <v>North Island generation</v>
      </c>
      <c r="K7081" s="70">
        <f t="shared" si="112"/>
        <v>1.1078438434336684</v>
      </c>
    </row>
    <row r="7082" spans="1:11" x14ac:dyDescent="0.25">
      <c r="A7082" s="65">
        <v>44378</v>
      </c>
      <c r="B7082" s="66" t="s">
        <v>146</v>
      </c>
      <c r="C7082" s="66" t="s">
        <v>137</v>
      </c>
      <c r="D7082" s="67">
        <v>80809.675000000003</v>
      </c>
      <c r="E7082" s="66">
        <v>0.58430000000000004</v>
      </c>
      <c r="F7082" s="67">
        <v>47217.093102500003</v>
      </c>
      <c r="G7082" s="66" t="s">
        <v>8</v>
      </c>
      <c r="H7082" s="68">
        <v>3.2060697412595198E-5</v>
      </c>
      <c r="I7082" s="87">
        <v>1.5138129346615901</v>
      </c>
      <c r="J7082" s="69" t="str">
        <f>_xlfn.XLOOKUP(SimpleBB[[#This Row],[customer_code]],'Input  - indicative charges'!$B$13:$B$69,'Input  - indicative charges'!$E$13:$E$69)</f>
        <v>Lower South Island distributor</v>
      </c>
      <c r="K7082" s="70">
        <f t="shared" si="112"/>
        <v>1.3994497261119085</v>
      </c>
    </row>
    <row r="7083" spans="1:11" x14ac:dyDescent="0.25">
      <c r="A7083" s="65">
        <v>44378</v>
      </c>
      <c r="B7083" s="66" t="s">
        <v>146</v>
      </c>
      <c r="C7083" s="66" t="s">
        <v>137</v>
      </c>
      <c r="D7083" s="67">
        <v>80809.675000000003</v>
      </c>
      <c r="E7083" s="66">
        <v>0.58430000000000004</v>
      </c>
      <c r="F7083" s="67">
        <v>47217.093102500003</v>
      </c>
      <c r="G7083" s="66" t="s">
        <v>10</v>
      </c>
      <c r="H7083" s="68">
        <v>4.8653644003922601E-2</v>
      </c>
      <c r="I7083" s="87">
        <v>2297.2836387091002</v>
      </c>
      <c r="J7083" s="69" t="str">
        <f>_xlfn.XLOOKUP(SimpleBB[[#This Row],[customer_code]],'Input  - indicative charges'!$B$13:$B$69,'Input  - indicative charges'!$E$13:$E$69)</f>
        <v>Upper South Island distributor</v>
      </c>
      <c r="K7083" s="70">
        <f t="shared" si="112"/>
        <v>2123.7319918339258</v>
      </c>
    </row>
    <row r="7084" spans="1:11" x14ac:dyDescent="0.25">
      <c r="A7084" s="65">
        <v>44378</v>
      </c>
      <c r="B7084" s="66" t="s">
        <v>146</v>
      </c>
      <c r="C7084" s="66" t="s">
        <v>137</v>
      </c>
      <c r="D7084" s="67">
        <v>80809.675000000003</v>
      </c>
      <c r="E7084" s="66">
        <v>0.58430000000000004</v>
      </c>
      <c r="F7084" s="67">
        <v>47217.093102500003</v>
      </c>
      <c r="G7084" s="66" t="s">
        <v>12</v>
      </c>
      <c r="H7084" s="68">
        <v>0</v>
      </c>
      <c r="I7084" s="87">
        <v>0</v>
      </c>
      <c r="J7084" s="69" t="str">
        <f>_xlfn.XLOOKUP(SimpleBB[[#This Row],[customer_code]],'Input  - indicative charges'!$B$13:$B$69,'Input  - indicative charges'!$E$13:$E$69)</f>
        <v>Lower North Island distributor</v>
      </c>
      <c r="K7084" s="70">
        <f t="shared" si="112"/>
        <v>0</v>
      </c>
    </row>
    <row r="7085" spans="1:11" x14ac:dyDescent="0.25">
      <c r="A7085" s="65">
        <v>44378</v>
      </c>
      <c r="B7085" s="66" t="s">
        <v>146</v>
      </c>
      <c r="C7085" s="66" t="s">
        <v>137</v>
      </c>
      <c r="D7085" s="67">
        <v>80809.675000000003</v>
      </c>
      <c r="E7085" s="66">
        <v>0.58430000000000004</v>
      </c>
      <c r="F7085" s="67">
        <v>47217.093102500003</v>
      </c>
      <c r="G7085" s="66" t="s">
        <v>14</v>
      </c>
      <c r="H7085" s="68">
        <v>0</v>
      </c>
      <c r="I7085" s="87">
        <v>0</v>
      </c>
      <c r="J7085" s="69" t="str">
        <f>_xlfn.XLOOKUP(SimpleBB[[#This Row],[customer_code]],'Input  - indicative charges'!$B$13:$B$69,'Input  - indicative charges'!$E$13:$E$69)</f>
        <v>Upper North Island distributor</v>
      </c>
      <c r="K7085" s="70">
        <f t="shared" si="112"/>
        <v>0</v>
      </c>
    </row>
    <row r="7086" spans="1:11" x14ac:dyDescent="0.25">
      <c r="A7086" s="65">
        <v>44378</v>
      </c>
      <c r="B7086" s="66" t="s">
        <v>146</v>
      </c>
      <c r="C7086" s="66" t="s">
        <v>137</v>
      </c>
      <c r="D7086" s="67">
        <v>80809.675000000003</v>
      </c>
      <c r="E7086" s="66">
        <v>0.58430000000000004</v>
      </c>
      <c r="F7086" s="67">
        <v>47217.093102500003</v>
      </c>
      <c r="G7086" s="66" t="s">
        <v>16</v>
      </c>
      <c r="H7086" s="68">
        <v>1.9770333757132202E-2</v>
      </c>
      <c r="I7086" s="87">
        <v>933.49768967801299</v>
      </c>
      <c r="J7086" s="69" t="str">
        <f>_xlfn.XLOOKUP(SimpleBB[[#This Row],[customer_code]],'Input  - indicative charges'!$B$13:$B$69,'Input  - indicative charges'!$E$13:$E$69)</f>
        <v>South Island generation</v>
      </c>
      <c r="K7086" s="70">
        <f t="shared" si="112"/>
        <v>862.97524366049504</v>
      </c>
    </row>
    <row r="7087" spans="1:11" x14ac:dyDescent="0.25">
      <c r="A7087" s="65">
        <v>44378</v>
      </c>
      <c r="B7087" s="66" t="s">
        <v>146</v>
      </c>
      <c r="C7087" s="66" t="s">
        <v>137</v>
      </c>
      <c r="D7087" s="67">
        <v>80809.675000000003</v>
      </c>
      <c r="E7087" s="66">
        <v>0.58430000000000004</v>
      </c>
      <c r="F7087" s="67">
        <v>47217.093102500003</v>
      </c>
      <c r="G7087" s="66" t="s">
        <v>19</v>
      </c>
      <c r="H7087" s="68">
        <v>3.7228855985881097E-4</v>
      </c>
      <c r="I7087" s="87">
        <v>17.5783835918491</v>
      </c>
      <c r="J7087" s="69" t="str">
        <f>_xlfn.XLOOKUP(SimpleBB[[#This Row],[customer_code]],'Input  - indicative charges'!$B$13:$B$69,'Input  - indicative charges'!$E$13:$E$69)</f>
        <v>Lower South Island distributor</v>
      </c>
      <c r="K7087" s="70">
        <f t="shared" si="112"/>
        <v>16.250398936248082</v>
      </c>
    </row>
    <row r="7088" spans="1:11" x14ac:dyDescent="0.25">
      <c r="A7088" s="65">
        <v>44378</v>
      </c>
      <c r="B7088" s="66" t="s">
        <v>146</v>
      </c>
      <c r="C7088" s="66" t="s">
        <v>137</v>
      </c>
      <c r="D7088" s="67">
        <v>80809.675000000003</v>
      </c>
      <c r="E7088" s="66">
        <v>0.58430000000000004</v>
      </c>
      <c r="F7088" s="67">
        <v>47217.093102500003</v>
      </c>
      <c r="G7088" s="66" t="s">
        <v>21</v>
      </c>
      <c r="H7088" s="68">
        <v>3.8934199290873297E-5</v>
      </c>
      <c r="I7088" s="87">
        <v>1.8383597127884499</v>
      </c>
      <c r="J7088" s="69" t="str">
        <f>_xlfn.XLOOKUP(SimpleBB[[#This Row],[customer_code]],'Input  - indicative charges'!$B$13:$B$69,'Input  - indicative charges'!$E$13:$E$69)</f>
        <v>Upper South Island distributor</v>
      </c>
      <c r="K7088" s="70">
        <f t="shared" si="112"/>
        <v>1.699478143996757</v>
      </c>
    </row>
    <row r="7089" spans="1:11" x14ac:dyDescent="0.25">
      <c r="A7089" s="65">
        <v>44378</v>
      </c>
      <c r="B7089" s="66" t="s">
        <v>146</v>
      </c>
      <c r="C7089" s="66" t="s">
        <v>137</v>
      </c>
      <c r="D7089" s="67">
        <v>80809.675000000003</v>
      </c>
      <c r="E7089" s="66">
        <v>0.58430000000000004</v>
      </c>
      <c r="F7089" s="67">
        <v>47217.093102500003</v>
      </c>
      <c r="G7089" s="66" t="s">
        <v>23</v>
      </c>
      <c r="H7089" s="68">
        <v>0</v>
      </c>
      <c r="I7089" s="87">
        <v>0</v>
      </c>
      <c r="J7089" s="69" t="str">
        <f>_xlfn.XLOOKUP(SimpleBB[[#This Row],[customer_code]],'Input  - indicative charges'!$B$13:$B$69,'Input  - indicative charges'!$E$13:$E$69)</f>
        <v>Lower North Island distributor</v>
      </c>
      <c r="K7089" s="70">
        <f t="shared" si="112"/>
        <v>0</v>
      </c>
    </row>
    <row r="7090" spans="1:11" x14ac:dyDescent="0.25">
      <c r="A7090" s="65">
        <v>44378</v>
      </c>
      <c r="B7090" s="66" t="s">
        <v>146</v>
      </c>
      <c r="C7090" s="66" t="s">
        <v>137</v>
      </c>
      <c r="D7090" s="67">
        <v>80809.675000000003</v>
      </c>
      <c r="E7090" s="66">
        <v>0.58430000000000004</v>
      </c>
      <c r="F7090" s="67">
        <v>47217.093102500003</v>
      </c>
      <c r="G7090" s="66" t="s">
        <v>25</v>
      </c>
      <c r="H7090" s="68">
        <v>2.7649960044484698E-2</v>
      </c>
      <c r="I7090" s="87">
        <v>1305.55073770084</v>
      </c>
      <c r="J7090" s="69" t="str">
        <f>_xlfn.XLOOKUP(SimpleBB[[#This Row],[customer_code]],'Input  - indicative charges'!$B$13:$B$69,'Input  - indicative charges'!$E$13:$E$69)</f>
        <v>North Island generation</v>
      </c>
      <c r="K7090" s="70">
        <f t="shared" si="112"/>
        <v>1206.9210009155292</v>
      </c>
    </row>
    <row r="7091" spans="1:11" x14ac:dyDescent="0.25">
      <c r="A7091" s="65">
        <v>44378</v>
      </c>
      <c r="B7091" s="66" t="s">
        <v>146</v>
      </c>
      <c r="C7091" s="66" t="s">
        <v>137</v>
      </c>
      <c r="D7091" s="67">
        <v>80809.675000000003</v>
      </c>
      <c r="E7091" s="66">
        <v>0.58430000000000004</v>
      </c>
      <c r="F7091" s="67">
        <v>47217.093102500003</v>
      </c>
      <c r="G7091" s="66" t="s">
        <v>27</v>
      </c>
      <c r="H7091" s="68">
        <v>8.0273692456111799E-7</v>
      </c>
      <c r="I7091" s="87">
        <v>3.7902904103816797E-2</v>
      </c>
      <c r="J7091" s="69" t="str">
        <f>_xlfn.XLOOKUP(SimpleBB[[#This Row],[customer_code]],'Input  - indicative charges'!$B$13:$B$69,'Input  - indicative charges'!$E$13:$E$69)</f>
        <v>Lower North Island distributor</v>
      </c>
      <c r="K7091" s="70">
        <f t="shared" si="112"/>
        <v>3.5039473869200394E-2</v>
      </c>
    </row>
    <row r="7092" spans="1:11" x14ac:dyDescent="0.25">
      <c r="A7092" s="65">
        <v>44378</v>
      </c>
      <c r="B7092" s="66" t="s">
        <v>146</v>
      </c>
      <c r="C7092" s="66" t="s">
        <v>137</v>
      </c>
      <c r="D7092" s="67">
        <v>80809.675000000003</v>
      </c>
      <c r="E7092" s="66">
        <v>0.58430000000000004</v>
      </c>
      <c r="F7092" s="67">
        <v>47217.093102500003</v>
      </c>
      <c r="G7092" s="66" t="s">
        <v>29</v>
      </c>
      <c r="H7092" s="68">
        <v>2.5304015349192199E-6</v>
      </c>
      <c r="I7092" s="87">
        <v>0.11947820486098901</v>
      </c>
      <c r="J7092" s="69" t="str">
        <f>_xlfn.XLOOKUP(SimpleBB[[#This Row],[customer_code]],'Input  - indicative charges'!$B$13:$B$69,'Input  - indicative charges'!$E$13:$E$69)</f>
        <v>Lower North Island distributor</v>
      </c>
      <c r="K7092" s="70">
        <f t="shared" si="112"/>
        <v>0.11045204941813477</v>
      </c>
    </row>
    <row r="7093" spans="1:11" x14ac:dyDescent="0.25">
      <c r="A7093" s="65">
        <v>44378</v>
      </c>
      <c r="B7093" s="66" t="s">
        <v>146</v>
      </c>
      <c r="C7093" s="66" t="s">
        <v>137</v>
      </c>
      <c r="D7093" s="67">
        <v>80809.675000000003</v>
      </c>
      <c r="E7093" s="66">
        <v>0.58430000000000004</v>
      </c>
      <c r="F7093" s="67">
        <v>47217.093102500003</v>
      </c>
      <c r="G7093" s="66" t="s">
        <v>31</v>
      </c>
      <c r="H7093" s="68">
        <v>4.9721245011482901E-6</v>
      </c>
      <c r="I7093" s="87">
        <v>0.23476926548794</v>
      </c>
      <c r="J7093" s="69" t="str">
        <f>_xlfn.XLOOKUP(SimpleBB[[#This Row],[customer_code]],'Input  - indicative charges'!$B$13:$B$69,'Input  - indicative charges'!$E$13:$E$69)</f>
        <v>Major Industrial</v>
      </c>
      <c r="K7093" s="70">
        <f t="shared" si="112"/>
        <v>0.21703327852726917</v>
      </c>
    </row>
    <row r="7094" spans="1:11" x14ac:dyDescent="0.25">
      <c r="A7094" s="65">
        <v>44378</v>
      </c>
      <c r="B7094" s="66" t="s">
        <v>146</v>
      </c>
      <c r="C7094" s="66" t="s">
        <v>137</v>
      </c>
      <c r="D7094" s="67">
        <v>80809.675000000003</v>
      </c>
      <c r="E7094" s="66">
        <v>0.58430000000000004</v>
      </c>
      <c r="F7094" s="67">
        <v>47217.093102500003</v>
      </c>
      <c r="G7094" s="66" t="s">
        <v>34</v>
      </c>
      <c r="H7094" s="68">
        <v>0</v>
      </c>
      <c r="I7094" s="87">
        <v>0</v>
      </c>
      <c r="J7094" s="69" t="str">
        <f>_xlfn.XLOOKUP(SimpleBB[[#This Row],[customer_code]],'Input  - indicative charges'!$B$13:$B$69,'Input  - indicative charges'!$E$13:$E$69)</f>
        <v>Major Industrial</v>
      </c>
      <c r="K7094" s="70">
        <f t="shared" si="112"/>
        <v>0</v>
      </c>
    </row>
    <row r="7095" spans="1:11" x14ac:dyDescent="0.25">
      <c r="A7095" s="65">
        <v>44378</v>
      </c>
      <c r="B7095" s="66" t="s">
        <v>146</v>
      </c>
      <c r="C7095" s="66" t="s">
        <v>137</v>
      </c>
      <c r="D7095" s="67">
        <v>80809.675000000003</v>
      </c>
      <c r="E7095" s="66">
        <v>0.58430000000000004</v>
      </c>
      <c r="F7095" s="67">
        <v>47217.093102500003</v>
      </c>
      <c r="G7095" s="66" t="s">
        <v>36</v>
      </c>
      <c r="H7095" s="68">
        <v>0.47953989705975197</v>
      </c>
      <c r="I7095" s="87">
        <v>22642.479965833601</v>
      </c>
      <c r="J7095" s="69" t="str">
        <f>_xlfn.XLOOKUP(SimpleBB[[#This Row],[customer_code]],'Input  - indicative charges'!$B$13:$B$69,'Input  - indicative charges'!$E$13:$E$69)</f>
        <v>Upper South Island distributor</v>
      </c>
      <c r="K7095" s="70">
        <f t="shared" si="112"/>
        <v>20931.920755297142</v>
      </c>
    </row>
    <row r="7096" spans="1:11" x14ac:dyDescent="0.25">
      <c r="A7096" s="65">
        <v>44378</v>
      </c>
      <c r="B7096" s="66" t="s">
        <v>146</v>
      </c>
      <c r="C7096" s="66" t="s">
        <v>137</v>
      </c>
      <c r="D7096" s="67">
        <v>80809.675000000003</v>
      </c>
      <c r="E7096" s="66">
        <v>0.58430000000000004</v>
      </c>
      <c r="F7096" s="67">
        <v>47217.093102500003</v>
      </c>
      <c r="G7096" s="66" t="s">
        <v>38</v>
      </c>
      <c r="H7096" s="68">
        <v>7.4211568629090999E-6</v>
      </c>
      <c r="I7096" s="87">
        <v>0.35040545452423599</v>
      </c>
      <c r="J7096" s="69" t="str">
        <f>_xlfn.XLOOKUP(SimpleBB[[#This Row],[customer_code]],'Input  - indicative charges'!$B$13:$B$69,'Input  - indicative charges'!$E$13:$E$69)</f>
        <v>North Island generation</v>
      </c>
      <c r="K7096" s="70">
        <f t="shared" si="112"/>
        <v>0.32393356281612379</v>
      </c>
    </row>
    <row r="7097" spans="1:11" x14ac:dyDescent="0.25">
      <c r="A7097" s="65">
        <v>44378</v>
      </c>
      <c r="B7097" s="66" t="s">
        <v>146</v>
      </c>
      <c r="C7097" s="66" t="s">
        <v>137</v>
      </c>
      <c r="D7097" s="67">
        <v>80809.675000000003</v>
      </c>
      <c r="E7097" s="66">
        <v>0.58430000000000004</v>
      </c>
      <c r="F7097" s="67">
        <v>47217.093102500003</v>
      </c>
      <c r="G7097" s="66" t="s">
        <v>40</v>
      </c>
      <c r="H7097" s="68">
        <v>2.39263691632333E-7</v>
      </c>
      <c r="I7097" s="87">
        <v>1.12973360038517E-2</v>
      </c>
      <c r="J7097" s="69" t="str">
        <f>_xlfn.XLOOKUP(SimpleBB[[#This Row],[customer_code]],'Input  - indicative charges'!$B$13:$B$69,'Input  - indicative charges'!$E$13:$E$69)</f>
        <v>North Island generation</v>
      </c>
      <c r="K7097" s="70">
        <f t="shared" si="112"/>
        <v>1.0443862259585443E-2</v>
      </c>
    </row>
    <row r="7098" spans="1:11" x14ac:dyDescent="0.25">
      <c r="A7098" s="65">
        <v>44378</v>
      </c>
      <c r="B7098" s="66" t="s">
        <v>146</v>
      </c>
      <c r="C7098" s="66" t="s">
        <v>137</v>
      </c>
      <c r="D7098" s="67">
        <v>80809.675000000003</v>
      </c>
      <c r="E7098" s="66">
        <v>0.58430000000000004</v>
      </c>
      <c r="F7098" s="67">
        <v>47217.093102500003</v>
      </c>
      <c r="G7098" s="66" t="s">
        <v>42</v>
      </c>
      <c r="H7098" s="68">
        <v>0.23222171204766801</v>
      </c>
      <c r="I7098" s="87">
        <v>10964.834198176601</v>
      </c>
      <c r="J7098" s="69" t="str">
        <f>_xlfn.XLOOKUP(SimpleBB[[#This Row],[customer_code]],'Input  - indicative charges'!$B$13:$B$69,'Input  - indicative charges'!$E$13:$E$69)</f>
        <v>South Island generation</v>
      </c>
      <c r="K7098" s="70">
        <f t="shared" si="112"/>
        <v>10136.479788324055</v>
      </c>
    </row>
    <row r="7099" spans="1:11" x14ac:dyDescent="0.25">
      <c r="A7099" s="65">
        <v>44378</v>
      </c>
      <c r="B7099" s="66" t="s">
        <v>146</v>
      </c>
      <c r="C7099" s="66" t="s">
        <v>137</v>
      </c>
      <c r="D7099" s="67">
        <v>80809.675000000003</v>
      </c>
      <c r="E7099" s="66">
        <v>0.58430000000000004</v>
      </c>
      <c r="F7099" s="67">
        <v>47217.093102500003</v>
      </c>
      <c r="G7099" s="66" t="s">
        <v>44</v>
      </c>
      <c r="H7099" s="68">
        <v>0</v>
      </c>
      <c r="I7099" s="87">
        <v>0</v>
      </c>
      <c r="J7099" s="69" t="str">
        <f>_xlfn.XLOOKUP(SimpleBB[[#This Row],[customer_code]],'Input  - indicative charges'!$B$13:$B$69,'Input  - indicative charges'!$E$13:$E$69)</f>
        <v>Major Industrial</v>
      </c>
      <c r="K7099" s="70">
        <f t="shared" si="112"/>
        <v>0</v>
      </c>
    </row>
    <row r="7100" spans="1:11" x14ac:dyDescent="0.25">
      <c r="A7100" s="65">
        <v>44378</v>
      </c>
      <c r="B7100" s="66" t="s">
        <v>146</v>
      </c>
      <c r="C7100" s="66" t="s">
        <v>137</v>
      </c>
      <c r="D7100" s="67">
        <v>80809.675000000003</v>
      </c>
      <c r="E7100" s="66">
        <v>0.58430000000000004</v>
      </c>
      <c r="F7100" s="67">
        <v>47217.093102500003</v>
      </c>
      <c r="G7100" s="66" t="s">
        <v>46</v>
      </c>
      <c r="H7100" s="68">
        <v>3.8583777478741E-3</v>
      </c>
      <c r="I7100" s="87">
        <v>182.18138134598499</v>
      </c>
      <c r="J7100" s="69" t="str">
        <f>_xlfn.XLOOKUP(SimpleBB[[#This Row],[customer_code]],'Input  - indicative charges'!$B$13:$B$69,'Input  - indicative charges'!$E$13:$E$69)</f>
        <v>Upper South Island distributor</v>
      </c>
      <c r="K7100" s="70">
        <f t="shared" si="112"/>
        <v>168.41822287925044</v>
      </c>
    </row>
    <row r="7101" spans="1:11" x14ac:dyDescent="0.25">
      <c r="A7101" s="65">
        <v>44378</v>
      </c>
      <c r="B7101" s="66" t="s">
        <v>146</v>
      </c>
      <c r="C7101" s="66" t="s">
        <v>137</v>
      </c>
      <c r="D7101" s="67">
        <v>80809.675000000003</v>
      </c>
      <c r="E7101" s="66">
        <v>0.58430000000000004</v>
      </c>
      <c r="F7101" s="67">
        <v>47217.093102500003</v>
      </c>
      <c r="G7101" s="66" t="s">
        <v>48</v>
      </c>
      <c r="H7101" s="68">
        <v>1.6969511008686699E-3</v>
      </c>
      <c r="I7101" s="87">
        <v>80.125098120106003</v>
      </c>
      <c r="J7101" s="69" t="str">
        <f>_xlfn.XLOOKUP(SimpleBB[[#This Row],[customer_code]],'Input  - indicative charges'!$B$13:$B$69,'Input  - indicative charges'!$E$13:$E$69)</f>
        <v>North Island generation</v>
      </c>
      <c r="K7101" s="70">
        <f t="shared" si="112"/>
        <v>74.071930587605152</v>
      </c>
    </row>
    <row r="7102" spans="1:11" x14ac:dyDescent="0.25">
      <c r="A7102" s="65">
        <v>44378</v>
      </c>
      <c r="B7102" s="66" t="s">
        <v>146</v>
      </c>
      <c r="C7102" s="66" t="s">
        <v>137</v>
      </c>
      <c r="D7102" s="67">
        <v>80809.675000000003</v>
      </c>
      <c r="E7102" s="66">
        <v>0.58430000000000004</v>
      </c>
      <c r="F7102" s="67">
        <v>47217.093102500003</v>
      </c>
      <c r="G7102" s="66" t="s">
        <v>50</v>
      </c>
      <c r="H7102" s="68">
        <v>3.5445001081160597E-4</v>
      </c>
      <c r="I7102" s="87">
        <v>16.7360991606737</v>
      </c>
      <c r="J7102" s="69" t="str">
        <f>_xlfn.XLOOKUP(SimpleBB[[#This Row],[customer_code]],'Input  - indicative charges'!$B$13:$B$69,'Input  - indicative charges'!$E$13:$E$69)</f>
        <v>North Island generation</v>
      </c>
      <c r="K7102" s="70">
        <f t="shared" si="112"/>
        <v>15.471746112291177</v>
      </c>
    </row>
    <row r="7103" spans="1:11" x14ac:dyDescent="0.25">
      <c r="A7103" s="65">
        <v>44378</v>
      </c>
      <c r="B7103" s="66" t="s">
        <v>146</v>
      </c>
      <c r="C7103" s="66" t="s">
        <v>137</v>
      </c>
      <c r="D7103" s="67">
        <v>80809.675000000003</v>
      </c>
      <c r="E7103" s="66">
        <v>0.58430000000000004</v>
      </c>
      <c r="F7103" s="67">
        <v>47217.093102500003</v>
      </c>
      <c r="G7103" s="66" t="s">
        <v>52</v>
      </c>
      <c r="H7103" s="68">
        <v>7.1575806488031199E-4</v>
      </c>
      <c r="I7103" s="87">
        <v>33.796015188318897</v>
      </c>
      <c r="J7103" s="69" t="str">
        <f>_xlfn.XLOOKUP(SimpleBB[[#This Row],[customer_code]],'Input  - indicative charges'!$B$13:$B$69,'Input  - indicative charges'!$E$13:$E$69)</f>
        <v>North Island generation</v>
      </c>
      <c r="K7103" s="70">
        <f t="shared" si="112"/>
        <v>31.242845873515854</v>
      </c>
    </row>
    <row r="7104" spans="1:11" x14ac:dyDescent="0.25">
      <c r="A7104" s="65">
        <v>44378</v>
      </c>
      <c r="B7104" s="66" t="s">
        <v>146</v>
      </c>
      <c r="C7104" s="66" t="s">
        <v>137</v>
      </c>
      <c r="D7104" s="67">
        <v>80809.675000000003</v>
      </c>
      <c r="E7104" s="66">
        <v>0.58430000000000004</v>
      </c>
      <c r="F7104" s="67">
        <v>47217.093102500003</v>
      </c>
      <c r="G7104" s="66" t="s">
        <v>54</v>
      </c>
      <c r="H7104" s="68">
        <v>2.8183580400253701E-6</v>
      </c>
      <c r="I7104" s="87">
        <v>0.13307467397205699</v>
      </c>
      <c r="J7104" s="69" t="str">
        <f>_xlfn.XLOOKUP(SimpleBB[[#This Row],[customer_code]],'Input  - indicative charges'!$B$13:$B$69,'Input  - indicative charges'!$E$13:$E$69)</f>
        <v>Upper South Island distributor</v>
      </c>
      <c r="K7104" s="70">
        <f t="shared" si="112"/>
        <v>0.12302135341726245</v>
      </c>
    </row>
    <row r="7105" spans="1:11" x14ac:dyDescent="0.25">
      <c r="A7105" s="65">
        <v>44378</v>
      </c>
      <c r="B7105" s="66" t="s">
        <v>146</v>
      </c>
      <c r="C7105" s="66" t="s">
        <v>137</v>
      </c>
      <c r="D7105" s="67">
        <v>80809.675000000003</v>
      </c>
      <c r="E7105" s="66">
        <v>0.58430000000000004</v>
      </c>
      <c r="F7105" s="67">
        <v>47217.093102500003</v>
      </c>
      <c r="G7105" s="66" t="s">
        <v>56</v>
      </c>
      <c r="H7105" s="68">
        <v>1.3077256235721101E-20</v>
      </c>
      <c r="I7105" s="87">
        <v>6.1747002520729199E-16</v>
      </c>
      <c r="J7105" s="69" t="str">
        <f>_xlfn.XLOOKUP(SimpleBB[[#This Row],[customer_code]],'Input  - indicative charges'!$B$13:$B$69,'Input  - indicative charges'!$E$13:$E$69)</f>
        <v>Upper North Island distributor</v>
      </c>
      <c r="K7105" s="70">
        <f t="shared" si="112"/>
        <v>5.7082235055141076E-16</v>
      </c>
    </row>
    <row r="7106" spans="1:11" x14ac:dyDescent="0.25">
      <c r="A7106" s="65">
        <v>44378</v>
      </c>
      <c r="B7106" s="66" t="s">
        <v>146</v>
      </c>
      <c r="C7106" s="66" t="s">
        <v>137</v>
      </c>
      <c r="D7106" s="67">
        <v>80809.675000000003</v>
      </c>
      <c r="E7106" s="66">
        <v>0.58430000000000004</v>
      </c>
      <c r="F7106" s="67">
        <v>47217.093102500003</v>
      </c>
      <c r="G7106" s="66" t="s">
        <v>58</v>
      </c>
      <c r="H7106" s="68">
        <v>4.4176343846392599E-4</v>
      </c>
      <c r="I7106" s="87">
        <v>20.8587854032317</v>
      </c>
      <c r="J7106" s="69" t="str">
        <f>_xlfn.XLOOKUP(SimpleBB[[#This Row],[customer_code]],'Input  - indicative charges'!$B$13:$B$69,'Input  - indicative charges'!$E$13:$E$69)</f>
        <v>North Island generation</v>
      </c>
      <c r="K7106" s="70">
        <f t="shared" si="112"/>
        <v>19.282978002896527</v>
      </c>
    </row>
    <row r="7107" spans="1:11" x14ac:dyDescent="0.25">
      <c r="A7107" s="65">
        <v>44378</v>
      </c>
      <c r="B7107" s="66" t="s">
        <v>146</v>
      </c>
      <c r="C7107" s="66" t="s">
        <v>137</v>
      </c>
      <c r="D7107" s="67">
        <v>80809.675000000003</v>
      </c>
      <c r="E7107" s="66">
        <v>0.58430000000000004</v>
      </c>
      <c r="F7107" s="67">
        <v>47217.093102500003</v>
      </c>
      <c r="G7107" s="66" t="s">
        <v>60</v>
      </c>
      <c r="H7107" s="68">
        <v>2.72270807699827E-20</v>
      </c>
      <c r="I7107" s="87">
        <v>1.28558360762556E-15</v>
      </c>
      <c r="J7107" s="69" t="str">
        <f>_xlfn.XLOOKUP(SimpleBB[[#This Row],[customer_code]],'Input  - indicative charges'!$B$13:$B$69,'Input  - indicative charges'!$E$13:$E$69)</f>
        <v>Major Industrial</v>
      </c>
      <c r="K7107" s="70">
        <f t="shared" si="112"/>
        <v>1.1884623168368797E-15</v>
      </c>
    </row>
    <row r="7108" spans="1:11" x14ac:dyDescent="0.25">
      <c r="A7108" s="65">
        <v>44378</v>
      </c>
      <c r="B7108" s="66" t="s">
        <v>146</v>
      </c>
      <c r="C7108" s="66" t="s">
        <v>137</v>
      </c>
      <c r="D7108" s="67">
        <v>80809.675000000003</v>
      </c>
      <c r="E7108" s="66">
        <v>0.58430000000000004</v>
      </c>
      <c r="F7108" s="67">
        <v>47217.093102500003</v>
      </c>
      <c r="G7108" s="66" t="s">
        <v>62</v>
      </c>
      <c r="H7108" s="68">
        <v>1.6516181713988601E-13</v>
      </c>
      <c r="I7108" s="87">
        <v>7.7984608968721003E-9</v>
      </c>
      <c r="J7108" s="69" t="str">
        <f>_xlfn.XLOOKUP(SimpleBB[[#This Row],[customer_code]],'Input  - indicative charges'!$B$13:$B$69,'Input  - indicative charges'!$E$13:$E$69)</f>
        <v>Major Industrial</v>
      </c>
      <c r="K7108" s="70">
        <f t="shared" si="112"/>
        <v>7.2093147814606256E-9</v>
      </c>
    </row>
    <row r="7109" spans="1:11" x14ac:dyDescent="0.25">
      <c r="A7109" s="65">
        <v>44378</v>
      </c>
      <c r="B7109" s="66" t="s">
        <v>146</v>
      </c>
      <c r="C7109" s="66" t="s">
        <v>137</v>
      </c>
      <c r="D7109" s="67">
        <v>80809.675000000003</v>
      </c>
      <c r="E7109" s="66">
        <v>0.58430000000000004</v>
      </c>
      <c r="F7109" s="67">
        <v>47217.093102500003</v>
      </c>
      <c r="G7109" s="66" t="s">
        <v>64</v>
      </c>
      <c r="H7109" s="68">
        <v>0</v>
      </c>
      <c r="I7109" s="87">
        <v>0</v>
      </c>
      <c r="J7109" s="69" t="str">
        <f>_xlfn.XLOOKUP(SimpleBB[[#This Row],[customer_code]],'Input  - indicative charges'!$B$13:$B$69,'Input  - indicative charges'!$E$13:$E$69)</f>
        <v>Major Industrial</v>
      </c>
      <c r="K7109" s="70">
        <f t="shared" si="112"/>
        <v>0</v>
      </c>
    </row>
    <row r="7110" spans="1:11" x14ac:dyDescent="0.25">
      <c r="A7110" s="65">
        <v>44378</v>
      </c>
      <c r="B7110" s="66" t="s">
        <v>146</v>
      </c>
      <c r="C7110" s="66" t="s">
        <v>137</v>
      </c>
      <c r="D7110" s="67">
        <v>80809.675000000003</v>
      </c>
      <c r="E7110" s="66">
        <v>0.58430000000000004</v>
      </c>
      <c r="F7110" s="67">
        <v>47217.093102500003</v>
      </c>
      <c r="G7110" s="66" t="s">
        <v>66</v>
      </c>
      <c r="H7110" s="68">
        <v>1.6739787606596699E-2</v>
      </c>
      <c r="I7110" s="87">
        <v>790.40410993675403</v>
      </c>
      <c r="J7110" s="69" t="str">
        <f>_xlfn.XLOOKUP(SimpleBB[[#This Row],[customer_code]],'Input  - indicative charges'!$B$13:$B$69,'Input  - indicative charges'!$E$13:$E$69)</f>
        <v>Upper South Island distributor</v>
      </c>
      <c r="K7110" s="70">
        <f t="shared" si="112"/>
        <v>730.69187733951469</v>
      </c>
    </row>
    <row r="7111" spans="1:11" x14ac:dyDescent="0.25">
      <c r="A7111" s="65">
        <v>44378</v>
      </c>
      <c r="B7111" s="66" t="s">
        <v>146</v>
      </c>
      <c r="C7111" s="66" t="s">
        <v>137</v>
      </c>
      <c r="D7111" s="67">
        <v>80809.675000000003</v>
      </c>
      <c r="E7111" s="66">
        <v>0.58430000000000004</v>
      </c>
      <c r="F7111" s="67">
        <v>47217.093102500003</v>
      </c>
      <c r="G7111" s="66" t="s">
        <v>68</v>
      </c>
      <c r="H7111" s="68">
        <v>0</v>
      </c>
      <c r="I7111" s="87">
        <v>0</v>
      </c>
      <c r="J7111" s="69" t="str">
        <f>_xlfn.XLOOKUP(SimpleBB[[#This Row],[customer_code]],'Input  - indicative charges'!$B$13:$B$69,'Input  - indicative charges'!$E$13:$E$69)</f>
        <v>Major Industrial</v>
      </c>
      <c r="K7111" s="70">
        <f t="shared" si="112"/>
        <v>0</v>
      </c>
    </row>
    <row r="7112" spans="1:11" x14ac:dyDescent="0.25">
      <c r="A7112" s="65">
        <v>44378</v>
      </c>
      <c r="B7112" s="66" t="s">
        <v>146</v>
      </c>
      <c r="C7112" s="66" t="s">
        <v>137</v>
      </c>
      <c r="D7112" s="67">
        <v>80809.675000000003</v>
      </c>
      <c r="E7112" s="66">
        <v>0.58430000000000004</v>
      </c>
      <c r="F7112" s="67">
        <v>47217.093102500003</v>
      </c>
      <c r="G7112" s="66" t="s">
        <v>70</v>
      </c>
      <c r="H7112" s="68">
        <v>3.3741030027432199E-6</v>
      </c>
      <c r="I7112" s="87">
        <v>0.159315335617951</v>
      </c>
      <c r="J7112" s="69" t="str">
        <f>_xlfn.XLOOKUP(SimpleBB[[#This Row],[customer_code]],'Input  - indicative charges'!$B$13:$B$69,'Input  - indicative charges'!$E$13:$E$69)</f>
        <v>Lower North Island distributor</v>
      </c>
      <c r="K7112" s="70">
        <f t="shared" si="112"/>
        <v>0.1472796259636989</v>
      </c>
    </row>
    <row r="7113" spans="1:11" x14ac:dyDescent="0.25">
      <c r="A7113" s="65">
        <v>44378</v>
      </c>
      <c r="B7113" s="66" t="s">
        <v>146</v>
      </c>
      <c r="C7113" s="66" t="s">
        <v>137</v>
      </c>
      <c r="D7113" s="67">
        <v>80809.675000000003</v>
      </c>
      <c r="E7113" s="66">
        <v>0.58430000000000004</v>
      </c>
      <c r="F7113" s="67">
        <v>47217.093102500003</v>
      </c>
      <c r="G7113" s="66" t="s">
        <v>72</v>
      </c>
      <c r="H7113" s="68">
        <v>2.4682741872701598E-4</v>
      </c>
      <c r="I7113" s="87">
        <v>11.6544732102832</v>
      </c>
      <c r="J7113" s="69" t="str">
        <f>_xlfn.XLOOKUP(SimpleBB[[#This Row],[customer_code]],'Input  - indicative charges'!$B$13:$B$69,'Input  - indicative charges'!$E$13:$E$69)</f>
        <v>Lower South Island distributor</v>
      </c>
      <c r="K7113" s="70">
        <f t="shared" si="112"/>
        <v>10.774019014281599</v>
      </c>
    </row>
    <row r="7114" spans="1:11" x14ac:dyDescent="0.25">
      <c r="A7114" s="65">
        <v>44378</v>
      </c>
      <c r="B7114" s="66" t="s">
        <v>146</v>
      </c>
      <c r="C7114" s="66" t="s">
        <v>137</v>
      </c>
      <c r="D7114" s="67">
        <v>80809.675000000003</v>
      </c>
      <c r="E7114" s="66">
        <v>0.58430000000000004</v>
      </c>
      <c r="F7114" s="67">
        <v>47217.093102500003</v>
      </c>
      <c r="G7114" s="66" t="s">
        <v>74</v>
      </c>
      <c r="H7114" s="68">
        <v>0</v>
      </c>
      <c r="I7114" s="87">
        <v>0</v>
      </c>
      <c r="J7114" s="69" t="str">
        <f>_xlfn.XLOOKUP(SimpleBB[[#This Row],[customer_code]],'Input  - indicative charges'!$B$13:$B$69,'Input  - indicative charges'!$E$13:$E$69)</f>
        <v>Major Industrial</v>
      </c>
      <c r="K7114" s="70">
        <f t="shared" si="112"/>
        <v>0</v>
      </c>
    </row>
    <row r="7115" spans="1:11" x14ac:dyDescent="0.25">
      <c r="A7115" s="65">
        <v>44378</v>
      </c>
      <c r="B7115" s="66" t="s">
        <v>146</v>
      </c>
      <c r="C7115" s="66" t="s">
        <v>137</v>
      </c>
      <c r="D7115" s="67">
        <v>80809.675000000003</v>
      </c>
      <c r="E7115" s="66">
        <v>0.58430000000000004</v>
      </c>
      <c r="F7115" s="67">
        <v>47217.093102500003</v>
      </c>
      <c r="G7115" s="66" t="s">
        <v>76</v>
      </c>
      <c r="H7115" s="68">
        <v>0</v>
      </c>
      <c r="I7115" s="87">
        <v>0</v>
      </c>
      <c r="J7115" s="69" t="str">
        <f>_xlfn.XLOOKUP(SimpleBB[[#This Row],[customer_code]],'Input  - indicative charges'!$B$13:$B$69,'Input  - indicative charges'!$E$13:$E$69)</f>
        <v>Lower North Island distributor</v>
      </c>
      <c r="K7115" s="70">
        <f t="shared" si="112"/>
        <v>0</v>
      </c>
    </row>
    <row r="7116" spans="1:11" x14ac:dyDescent="0.25">
      <c r="A7116" s="65">
        <v>44378</v>
      </c>
      <c r="B7116" s="66" t="s">
        <v>146</v>
      </c>
      <c r="C7116" s="66" t="s">
        <v>137</v>
      </c>
      <c r="D7116" s="67">
        <v>80809.675000000003</v>
      </c>
      <c r="E7116" s="66">
        <v>0.58430000000000004</v>
      </c>
      <c r="F7116" s="67">
        <v>47217.093102500003</v>
      </c>
      <c r="G7116" s="66" t="s">
        <v>78</v>
      </c>
      <c r="H7116" s="68">
        <v>1.18308178773287E-12</v>
      </c>
      <c r="I7116" s="87">
        <v>5.5861682919255098E-8</v>
      </c>
      <c r="J7116" s="69" t="str">
        <f>_xlfn.XLOOKUP(SimpleBB[[#This Row],[customer_code]],'Input  - indicative charges'!$B$13:$B$69,'Input  - indicative charges'!$E$13:$E$69)</f>
        <v>North Island generation</v>
      </c>
      <c r="K7116" s="70">
        <f t="shared" si="112"/>
        <v>5.1641530516435858E-8</v>
      </c>
    </row>
    <row r="7117" spans="1:11" x14ac:dyDescent="0.25">
      <c r="A7117" s="65">
        <v>44378</v>
      </c>
      <c r="B7117" s="66" t="s">
        <v>146</v>
      </c>
      <c r="C7117" s="66" t="s">
        <v>137</v>
      </c>
      <c r="D7117" s="67">
        <v>80809.675000000003</v>
      </c>
      <c r="E7117" s="66">
        <v>0.58430000000000004</v>
      </c>
      <c r="F7117" s="67">
        <v>47217.093102500003</v>
      </c>
      <c r="G7117" s="66" t="s">
        <v>80</v>
      </c>
      <c r="H7117" s="68">
        <v>0</v>
      </c>
      <c r="I7117" s="87">
        <v>0</v>
      </c>
      <c r="J7117" s="69" t="str">
        <f>_xlfn.XLOOKUP(SimpleBB[[#This Row],[customer_code]],'Input  - indicative charges'!$B$13:$B$69,'Input  - indicative charges'!$E$13:$E$69)</f>
        <v>Major Industrial</v>
      </c>
      <c r="K7117" s="70">
        <f t="shared" si="112"/>
        <v>0</v>
      </c>
    </row>
    <row r="7118" spans="1:11" x14ac:dyDescent="0.25">
      <c r="A7118" s="65">
        <v>44378</v>
      </c>
      <c r="B7118" s="66" t="s">
        <v>146</v>
      </c>
      <c r="C7118" s="66" t="s">
        <v>137</v>
      </c>
      <c r="D7118" s="67">
        <v>80809.675000000003</v>
      </c>
      <c r="E7118" s="66">
        <v>0.58430000000000004</v>
      </c>
      <c r="F7118" s="67">
        <v>47217.093102500003</v>
      </c>
      <c r="G7118" s="66" t="s">
        <v>82</v>
      </c>
      <c r="H7118" s="68">
        <v>5.1365808350346397E-5</v>
      </c>
      <c r="I7118" s="87">
        <v>2.4253441551634798</v>
      </c>
      <c r="J7118" s="69" t="str">
        <f>_xlfn.XLOOKUP(SimpleBB[[#This Row],[customer_code]],'Input  - indicative charges'!$B$13:$B$69,'Input  - indicative charges'!$E$13:$E$69)</f>
        <v>Major Industrial</v>
      </c>
      <c r="K7118" s="70">
        <f t="shared" ref="K7118:K7181" si="113">I7118*$L$9</f>
        <v>2.2421179895846279</v>
      </c>
    </row>
    <row r="7119" spans="1:11" x14ac:dyDescent="0.25">
      <c r="A7119" s="65">
        <v>44378</v>
      </c>
      <c r="B7119" s="66" t="s">
        <v>146</v>
      </c>
      <c r="C7119" s="66" t="s">
        <v>137</v>
      </c>
      <c r="D7119" s="67">
        <v>80809.675000000003</v>
      </c>
      <c r="E7119" s="66">
        <v>0.58430000000000004</v>
      </c>
      <c r="F7119" s="67">
        <v>47217.093102500003</v>
      </c>
      <c r="G7119" s="66" t="s">
        <v>84</v>
      </c>
      <c r="H7119" s="68">
        <v>0</v>
      </c>
      <c r="I7119" s="87">
        <v>0</v>
      </c>
      <c r="J7119" s="69" t="str">
        <f>_xlfn.XLOOKUP(SimpleBB[[#This Row],[customer_code]],'Input  - indicative charges'!$B$13:$B$69,'Input  - indicative charges'!$E$13:$E$69)</f>
        <v>Major Industrial</v>
      </c>
      <c r="K7119" s="70">
        <f t="shared" si="113"/>
        <v>0</v>
      </c>
    </row>
    <row r="7120" spans="1:11" x14ac:dyDescent="0.25">
      <c r="A7120" s="65">
        <v>44378</v>
      </c>
      <c r="B7120" s="66" t="s">
        <v>146</v>
      </c>
      <c r="C7120" s="66" t="s">
        <v>137</v>
      </c>
      <c r="D7120" s="67">
        <v>80809.675000000003</v>
      </c>
      <c r="E7120" s="66">
        <v>0.58430000000000004</v>
      </c>
      <c r="F7120" s="67">
        <v>47217.093102500003</v>
      </c>
      <c r="G7120" s="66" t="s">
        <v>86</v>
      </c>
      <c r="H7120" s="68">
        <v>5.3620252740526097E-6</v>
      </c>
      <c r="I7120" s="87">
        <v>0.25317924658289997</v>
      </c>
      <c r="J7120" s="69" t="str">
        <f>_xlfn.XLOOKUP(SimpleBB[[#This Row],[customer_code]],'Input  - indicative charges'!$B$13:$B$69,'Input  - indicative charges'!$E$13:$E$69)</f>
        <v>North Island generation</v>
      </c>
      <c r="K7120" s="70">
        <f t="shared" si="113"/>
        <v>0.23405245071899483</v>
      </c>
    </row>
    <row r="7121" spans="1:11" x14ac:dyDescent="0.25">
      <c r="A7121" s="65">
        <v>44378</v>
      </c>
      <c r="B7121" s="66" t="s">
        <v>146</v>
      </c>
      <c r="C7121" s="66" t="s">
        <v>137</v>
      </c>
      <c r="D7121" s="67">
        <v>80809.675000000003</v>
      </c>
      <c r="E7121" s="66">
        <v>0.58430000000000004</v>
      </c>
      <c r="F7121" s="67">
        <v>47217.093102500003</v>
      </c>
      <c r="G7121" s="66" t="s">
        <v>88</v>
      </c>
      <c r="H7121" s="68">
        <v>2.5705608892193099E-4</v>
      </c>
      <c r="I7121" s="87">
        <v>12.137441283191301</v>
      </c>
      <c r="J7121" s="69" t="str">
        <f>_xlfn.XLOOKUP(SimpleBB[[#This Row],[customer_code]],'Input  - indicative charges'!$B$13:$B$69,'Input  - indicative charges'!$E$13:$E$69)</f>
        <v>North Island generation</v>
      </c>
      <c r="K7121" s="70">
        <f t="shared" si="113"/>
        <v>11.220500558913884</v>
      </c>
    </row>
    <row r="7122" spans="1:11" x14ac:dyDescent="0.25">
      <c r="A7122" s="65">
        <v>44378</v>
      </c>
      <c r="B7122" s="66" t="s">
        <v>146</v>
      </c>
      <c r="C7122" s="66" t="s">
        <v>137</v>
      </c>
      <c r="D7122" s="67">
        <v>80809.675000000003</v>
      </c>
      <c r="E7122" s="66">
        <v>0.58430000000000004</v>
      </c>
      <c r="F7122" s="67">
        <v>47217.093102500003</v>
      </c>
      <c r="G7122" s="66" t="s">
        <v>90</v>
      </c>
      <c r="H7122" s="68">
        <v>9.8766097229459296E-2</v>
      </c>
      <c r="I7122" s="87">
        <v>4663.4480082539503</v>
      </c>
      <c r="J7122" s="69" t="str">
        <f>_xlfn.XLOOKUP(SimpleBB[[#This Row],[customer_code]],'Input  - indicative charges'!$B$13:$B$69,'Input  - indicative charges'!$E$13:$E$69)</f>
        <v>Upper South Island distributor</v>
      </c>
      <c r="K7122" s="70">
        <f t="shared" si="113"/>
        <v>4311.1410191161094</v>
      </c>
    </row>
    <row r="7123" spans="1:11" x14ac:dyDescent="0.25">
      <c r="A7123" s="65">
        <v>44378</v>
      </c>
      <c r="B7123" s="66" t="s">
        <v>146</v>
      </c>
      <c r="C7123" s="66" t="s">
        <v>137</v>
      </c>
      <c r="D7123" s="67">
        <v>80809.675000000003</v>
      </c>
      <c r="E7123" s="66">
        <v>0.58430000000000004</v>
      </c>
      <c r="F7123" s="67">
        <v>47217.093102500003</v>
      </c>
      <c r="G7123" s="66" t="s">
        <v>92</v>
      </c>
      <c r="H7123" s="68">
        <v>3.9300912479141603E-6</v>
      </c>
      <c r="I7123" s="87">
        <v>0.18556748435408299</v>
      </c>
      <c r="J7123" s="69" t="str">
        <f>_xlfn.XLOOKUP(SimpleBB[[#This Row],[customer_code]],'Input  - indicative charges'!$B$13:$B$69,'Input  - indicative charges'!$E$13:$E$69)</f>
        <v>North Island generation</v>
      </c>
      <c r="K7123" s="70">
        <f t="shared" si="113"/>
        <v>0.17154851779136834</v>
      </c>
    </row>
    <row r="7124" spans="1:11" x14ac:dyDescent="0.25">
      <c r="A7124" s="65">
        <v>44378</v>
      </c>
      <c r="B7124" s="66" t="s">
        <v>146</v>
      </c>
      <c r="C7124" s="66" t="s">
        <v>137</v>
      </c>
      <c r="D7124" s="67">
        <v>80809.675000000003</v>
      </c>
      <c r="E7124" s="66">
        <v>0.58430000000000004</v>
      </c>
      <c r="F7124" s="67">
        <v>47217.093102500003</v>
      </c>
      <c r="G7124" s="66" t="s">
        <v>94</v>
      </c>
      <c r="H7124" s="68">
        <v>2.08152931800261E-5</v>
      </c>
      <c r="I7124" s="87">
        <v>0.98283763603712604</v>
      </c>
      <c r="J7124" s="69" t="str">
        <f>_xlfn.XLOOKUP(SimpleBB[[#This Row],[customer_code]],'Input  - indicative charges'!$B$13:$B$69,'Input  - indicative charges'!$E$13:$E$69)</f>
        <v>North Island generation</v>
      </c>
      <c r="K7124" s="70">
        <f t="shared" si="113"/>
        <v>0.90858773172796736</v>
      </c>
    </row>
    <row r="7125" spans="1:11" x14ac:dyDescent="0.25">
      <c r="A7125" s="65">
        <v>44378</v>
      </c>
      <c r="B7125" s="66" t="s">
        <v>146</v>
      </c>
      <c r="C7125" s="66" t="s">
        <v>137</v>
      </c>
      <c r="D7125" s="67">
        <v>80809.675000000003</v>
      </c>
      <c r="E7125" s="66">
        <v>0.58430000000000004</v>
      </c>
      <c r="F7125" s="67">
        <v>47217.093102500003</v>
      </c>
      <c r="G7125" s="66" t="s">
        <v>96</v>
      </c>
      <c r="H7125" s="68">
        <v>5.5247205072526898E-11</v>
      </c>
      <c r="I7125" s="87">
        <v>2.6086124255624099E-6</v>
      </c>
      <c r="J7125" s="69" t="str">
        <f>_xlfn.XLOOKUP(SimpleBB[[#This Row],[customer_code]],'Input  - indicative charges'!$B$13:$B$69,'Input  - indicative charges'!$E$13:$E$69)</f>
        <v>Upper North Island distributor</v>
      </c>
      <c r="K7125" s="70">
        <f t="shared" si="113"/>
        <v>2.4115409908962929E-6</v>
      </c>
    </row>
    <row r="7126" spans="1:11" x14ac:dyDescent="0.25">
      <c r="A7126" s="65">
        <v>44378</v>
      </c>
      <c r="B7126" s="66" t="s">
        <v>146</v>
      </c>
      <c r="C7126" s="66" t="s">
        <v>137</v>
      </c>
      <c r="D7126" s="67">
        <v>80809.675000000003</v>
      </c>
      <c r="E7126" s="66">
        <v>0.58430000000000004</v>
      </c>
      <c r="F7126" s="67">
        <v>47217.093102500003</v>
      </c>
      <c r="G7126" s="66" t="s">
        <v>98</v>
      </c>
      <c r="H7126" s="68">
        <v>1.93693543266444E-7</v>
      </c>
      <c r="I7126" s="87">
        <v>9.1456460657648297E-3</v>
      </c>
      <c r="J7126" s="69" t="str">
        <f>_xlfn.XLOOKUP(SimpleBB[[#This Row],[customer_code]],'Input  - indicative charges'!$B$13:$B$69,'Input  - indicative charges'!$E$13:$E$69)</f>
        <v>Major Industrial</v>
      </c>
      <c r="K7126" s="70">
        <f t="shared" si="113"/>
        <v>8.4547248796709544E-3</v>
      </c>
    </row>
    <row r="7127" spans="1:11" x14ac:dyDescent="0.25">
      <c r="A7127" s="65">
        <v>44378</v>
      </c>
      <c r="B7127" s="66" t="s">
        <v>146</v>
      </c>
      <c r="C7127" s="66" t="s">
        <v>137</v>
      </c>
      <c r="D7127" s="67">
        <v>80809.675000000003</v>
      </c>
      <c r="E7127" s="66">
        <v>0.58430000000000004</v>
      </c>
      <c r="F7127" s="67">
        <v>47217.093102500003</v>
      </c>
      <c r="G7127" s="66" t="s">
        <v>100</v>
      </c>
      <c r="H7127" s="68">
        <v>3.7854911495782698E-2</v>
      </c>
      <c r="I7127" s="87">
        <v>1787.39888048326</v>
      </c>
      <c r="J7127" s="69" t="str">
        <f>_xlfn.XLOOKUP(SimpleBB[[#This Row],[customer_code]],'Input  - indicative charges'!$B$13:$B$69,'Input  - indicative charges'!$E$13:$E$69)</f>
        <v>North Island generation</v>
      </c>
      <c r="K7127" s="70">
        <f t="shared" si="113"/>
        <v>1652.3672221787481</v>
      </c>
    </row>
    <row r="7128" spans="1:11" x14ac:dyDescent="0.25">
      <c r="A7128" s="65">
        <v>44378</v>
      </c>
      <c r="B7128" s="66" t="s">
        <v>146</v>
      </c>
      <c r="C7128" s="66" t="s">
        <v>137</v>
      </c>
      <c r="D7128" s="67">
        <v>80809.675000000003</v>
      </c>
      <c r="E7128" s="66">
        <v>0.58430000000000004</v>
      </c>
      <c r="F7128" s="67">
        <v>47217.093102500003</v>
      </c>
      <c r="G7128" s="66" t="s">
        <v>102</v>
      </c>
      <c r="H7128" s="68">
        <v>6.1985144283031103E-5</v>
      </c>
      <c r="I7128" s="87">
        <v>2.9267583285837699</v>
      </c>
      <c r="J7128" s="69" t="str">
        <f>_xlfn.XLOOKUP(SimpleBB[[#This Row],[customer_code]],'Input  - indicative charges'!$B$13:$B$69,'Input  - indicative charges'!$E$13:$E$69)</f>
        <v>Lower North Island distributor</v>
      </c>
      <c r="K7128" s="70">
        <f t="shared" si="113"/>
        <v>2.7056520971317526</v>
      </c>
    </row>
    <row r="7129" spans="1:11" x14ac:dyDescent="0.25">
      <c r="A7129" s="65">
        <v>44378</v>
      </c>
      <c r="B7129" s="66" t="s">
        <v>146</v>
      </c>
      <c r="C7129" s="66" t="s">
        <v>137</v>
      </c>
      <c r="D7129" s="67">
        <v>80809.675000000003</v>
      </c>
      <c r="E7129" s="66">
        <v>0.58430000000000004</v>
      </c>
      <c r="F7129" s="67">
        <v>47217.093102500003</v>
      </c>
      <c r="G7129" s="66" t="s">
        <v>104</v>
      </c>
      <c r="H7129" s="68">
        <v>1.29798212712877E-4</v>
      </c>
      <c r="I7129" s="87">
        <v>6.1286942942020097</v>
      </c>
      <c r="J7129" s="69" t="str">
        <f>_xlfn.XLOOKUP(SimpleBB[[#This Row],[customer_code]],'Input  - indicative charges'!$B$13:$B$69,'Input  - indicative charges'!$E$13:$E$69)</f>
        <v>Lower North Island distributor</v>
      </c>
      <c r="K7129" s="70">
        <f t="shared" si="113"/>
        <v>5.6656931349063591</v>
      </c>
    </row>
    <row r="7130" spans="1:11" x14ac:dyDescent="0.25">
      <c r="A7130" s="65">
        <v>44378</v>
      </c>
      <c r="B7130" s="66" t="s">
        <v>146</v>
      </c>
      <c r="C7130" s="66" t="s">
        <v>137</v>
      </c>
      <c r="D7130" s="67">
        <v>80809.675000000003</v>
      </c>
      <c r="E7130" s="66">
        <v>0.58430000000000004</v>
      </c>
      <c r="F7130" s="67">
        <v>47217.093102500003</v>
      </c>
      <c r="G7130" s="66" t="s">
        <v>106</v>
      </c>
      <c r="H7130" s="68">
        <v>1.0563217314839E-20</v>
      </c>
      <c r="I7130" s="87">
        <v>4.98764415416695E-16</v>
      </c>
      <c r="J7130" s="69" t="str">
        <f>_xlfn.XLOOKUP(SimpleBB[[#This Row],[customer_code]],'Input  - indicative charges'!$B$13:$B$69,'Input  - indicative charges'!$E$13:$E$69)</f>
        <v>Upper North Island distributor</v>
      </c>
      <c r="K7130" s="70">
        <f t="shared" si="113"/>
        <v>4.610845293809671E-16</v>
      </c>
    </row>
    <row r="7131" spans="1:11" x14ac:dyDescent="0.25">
      <c r="A7131" s="65">
        <v>44378</v>
      </c>
      <c r="B7131" s="66" t="s">
        <v>146</v>
      </c>
      <c r="C7131" s="66" t="s">
        <v>137</v>
      </c>
      <c r="D7131" s="67">
        <v>80809.675000000003</v>
      </c>
      <c r="E7131" s="66">
        <v>0.58430000000000004</v>
      </c>
      <c r="F7131" s="67">
        <v>47217.093102500003</v>
      </c>
      <c r="G7131" s="66" t="s">
        <v>108</v>
      </c>
      <c r="H7131" s="68">
        <v>0</v>
      </c>
      <c r="I7131" s="87">
        <v>0</v>
      </c>
      <c r="J7131" s="69" t="str">
        <f>_xlfn.XLOOKUP(SimpleBB[[#This Row],[customer_code]],'Input  - indicative charges'!$B$13:$B$69,'Input  - indicative charges'!$E$13:$E$69)</f>
        <v>Lower North Island distributor</v>
      </c>
      <c r="K7131" s="70">
        <f t="shared" si="113"/>
        <v>0</v>
      </c>
    </row>
    <row r="7132" spans="1:11" x14ac:dyDescent="0.25">
      <c r="A7132" s="65">
        <v>44378</v>
      </c>
      <c r="B7132" s="66" t="s">
        <v>146</v>
      </c>
      <c r="C7132" s="66" t="s">
        <v>137</v>
      </c>
      <c r="D7132" s="67">
        <v>80809.675000000003</v>
      </c>
      <c r="E7132" s="66">
        <v>0.58430000000000004</v>
      </c>
      <c r="F7132" s="67">
        <v>47217.093102500003</v>
      </c>
      <c r="G7132" s="66" t="s">
        <v>110</v>
      </c>
      <c r="H7132" s="68">
        <v>6.1264180501740403E-10</v>
      </c>
      <c r="I7132" s="87">
        <v>2.8927165145990402E-5</v>
      </c>
      <c r="J7132" s="69" t="str">
        <f>_xlfn.XLOOKUP(SimpleBB[[#This Row],[customer_code]],'Input  - indicative charges'!$B$13:$B$69,'Input  - indicative charges'!$E$13:$E$69)</f>
        <v>Lower South Island distributor</v>
      </c>
      <c r="K7132" s="70">
        <f t="shared" si="113"/>
        <v>2.6741820216908051E-5</v>
      </c>
    </row>
    <row r="7133" spans="1:11" x14ac:dyDescent="0.25">
      <c r="A7133" s="65">
        <v>44378</v>
      </c>
      <c r="B7133" s="66" t="s">
        <v>146</v>
      </c>
      <c r="C7133" s="66" t="s">
        <v>137</v>
      </c>
      <c r="D7133" s="67">
        <v>80809.675000000003</v>
      </c>
      <c r="E7133" s="66">
        <v>0.58430000000000004</v>
      </c>
      <c r="F7133" s="67">
        <v>47217.093102500003</v>
      </c>
      <c r="G7133" s="66" t="s">
        <v>112</v>
      </c>
      <c r="H7133" s="68">
        <v>2.1235068215289901E-4</v>
      </c>
      <c r="I7133" s="87">
        <v>10.026581929592799</v>
      </c>
      <c r="J7133" s="69" t="str">
        <f>_xlfn.XLOOKUP(SimpleBB[[#This Row],[customer_code]],'Input  - indicative charges'!$B$13:$B$69,'Input  - indicative charges'!$E$13:$E$69)</f>
        <v>North Island generation</v>
      </c>
      <c r="K7133" s="70">
        <f t="shared" si="113"/>
        <v>9.2691091573636299</v>
      </c>
    </row>
    <row r="7134" spans="1:11" x14ac:dyDescent="0.25">
      <c r="A7134" s="65">
        <v>44378</v>
      </c>
      <c r="B7134" s="66" t="s">
        <v>146</v>
      </c>
      <c r="C7134" s="66" t="s">
        <v>137</v>
      </c>
      <c r="D7134" s="67">
        <v>80809.675000000003</v>
      </c>
      <c r="E7134" s="66">
        <v>0.58430000000000004</v>
      </c>
      <c r="F7134" s="67">
        <v>47217.093102500003</v>
      </c>
      <c r="G7134" s="66" t="s">
        <v>114</v>
      </c>
      <c r="H7134" s="68">
        <v>5.1057215255614002E-5</v>
      </c>
      <c r="I7134" s="87">
        <v>2.4107732862787099</v>
      </c>
      <c r="J7134" s="69" t="str">
        <f>_xlfn.XLOOKUP(SimpleBB[[#This Row],[customer_code]],'Input  - indicative charges'!$B$13:$B$69,'Input  - indicative charges'!$E$13:$E$69)</f>
        <v>Lower North Island distributor</v>
      </c>
      <c r="K7134" s="70">
        <f t="shared" si="113"/>
        <v>2.2286478982654767</v>
      </c>
    </row>
    <row r="7135" spans="1:11" x14ac:dyDescent="0.25">
      <c r="A7135" s="65">
        <v>44378</v>
      </c>
      <c r="B7135" s="66" t="s">
        <v>146</v>
      </c>
      <c r="C7135" s="66" t="s">
        <v>137</v>
      </c>
      <c r="D7135" s="67">
        <v>80809.675000000003</v>
      </c>
      <c r="E7135" s="66">
        <v>0.58430000000000004</v>
      </c>
      <c r="F7135" s="67">
        <v>47217.093102500003</v>
      </c>
      <c r="G7135" s="66" t="s">
        <v>116</v>
      </c>
      <c r="H7135" s="68">
        <v>2.0942617130764901E-21</v>
      </c>
      <c r="I7135" s="87">
        <v>9.8884950287334203E-17</v>
      </c>
      <c r="J7135" s="69" t="str">
        <f>_xlfn.XLOOKUP(SimpleBB[[#This Row],[customer_code]],'Input  - indicative charges'!$B$13:$B$69,'Input  - indicative charges'!$E$13:$E$69)</f>
        <v>Major Industrial</v>
      </c>
      <c r="K7135" s="70">
        <f t="shared" si="113"/>
        <v>9.1414542330578733E-17</v>
      </c>
    </row>
    <row r="7136" spans="1:11" x14ac:dyDescent="0.25">
      <c r="A7136" s="65">
        <v>44378</v>
      </c>
      <c r="B7136" s="66" t="s">
        <v>146</v>
      </c>
      <c r="C7136" s="66" t="s">
        <v>137</v>
      </c>
      <c r="D7136" s="67">
        <v>80809.675000000003</v>
      </c>
      <c r="E7136" s="66">
        <v>0.58430000000000004</v>
      </c>
      <c r="F7136" s="67">
        <v>47217.093102500003</v>
      </c>
      <c r="G7136" s="66" t="s">
        <v>118</v>
      </c>
      <c r="H7136" s="68">
        <v>3.0183346244664299E-2</v>
      </c>
      <c r="I7136" s="87">
        <v>1425.1698697792999</v>
      </c>
      <c r="J7136" s="69" t="str">
        <f>_xlfn.XLOOKUP(SimpleBB[[#This Row],[customer_code]],'Input  - indicative charges'!$B$13:$B$69,'Input  - indicative charges'!$E$13:$E$69)</f>
        <v>Upper South Island distributor</v>
      </c>
      <c r="K7136" s="70">
        <f t="shared" si="113"/>
        <v>1317.5033309987155</v>
      </c>
    </row>
    <row r="7137" spans="1:11" x14ac:dyDescent="0.25">
      <c r="A7137" s="65">
        <v>44378</v>
      </c>
      <c r="B7137" s="66" t="s">
        <v>146</v>
      </c>
      <c r="C7137" s="66" t="s">
        <v>137</v>
      </c>
      <c r="D7137" s="67">
        <v>80809.675000000003</v>
      </c>
      <c r="E7137" s="66">
        <v>0.58430000000000004</v>
      </c>
      <c r="F7137" s="67">
        <v>47217.093102500003</v>
      </c>
      <c r="G7137" s="66" t="s">
        <v>120</v>
      </c>
      <c r="H7137" s="68">
        <v>1.4947417660843799E-7</v>
      </c>
      <c r="I7137" s="87">
        <v>7.05773611334015E-3</v>
      </c>
      <c r="J7137" s="69" t="str">
        <f>_xlfn.XLOOKUP(SimpleBB[[#This Row],[customer_code]],'Input  - indicative charges'!$B$13:$B$69,'Input  - indicative charges'!$E$13:$E$69)</f>
        <v>Lower North Island distributor</v>
      </c>
      <c r="K7137" s="70">
        <f t="shared" si="113"/>
        <v>6.5245491332731748E-3</v>
      </c>
    </row>
    <row r="7138" spans="1:11" x14ac:dyDescent="0.25">
      <c r="A7138" s="65">
        <v>44378</v>
      </c>
      <c r="B7138" s="66" t="s">
        <v>146</v>
      </c>
      <c r="C7138" s="66" t="s">
        <v>137</v>
      </c>
      <c r="D7138" s="67">
        <v>80809.675000000003</v>
      </c>
      <c r="E7138" s="66">
        <v>0.58430000000000004</v>
      </c>
      <c r="F7138" s="67">
        <v>47217.093102500003</v>
      </c>
      <c r="G7138" s="66" t="s">
        <v>241</v>
      </c>
      <c r="H7138" s="68">
        <v>4.6676729454645103E-5</v>
      </c>
      <c r="I7138" s="87">
        <v>2.2039394803801802</v>
      </c>
      <c r="J7138" s="69" t="str">
        <f>_xlfn.XLOOKUP(SimpleBB[[#This Row],[customer_code]],'Input  - indicative charges'!$B$13:$B$69,'Input  - indicative charges'!$E$13:$E$69)</f>
        <v>North Island generation</v>
      </c>
      <c r="K7138" s="70">
        <f t="shared" si="113"/>
        <v>2.0374396542428506</v>
      </c>
    </row>
    <row r="7139" spans="1:11" x14ac:dyDescent="0.25">
      <c r="A7139" s="65">
        <v>44440</v>
      </c>
      <c r="B7139" s="66" t="s">
        <v>146</v>
      </c>
      <c r="C7139" s="66" t="s">
        <v>137</v>
      </c>
      <c r="D7139" s="67">
        <v>14370.09</v>
      </c>
      <c r="E7139" s="66">
        <v>0.8962</v>
      </c>
      <c r="F7139" s="67">
        <v>12878.474657999999</v>
      </c>
      <c r="G7139" s="66" t="s">
        <v>8</v>
      </c>
      <c r="H7139" s="68">
        <v>3.2060697412595198E-5</v>
      </c>
      <c r="I7139" s="87">
        <v>0.41289287914591399</v>
      </c>
      <c r="J7139" s="69" t="str">
        <f>_xlfn.XLOOKUP(SimpleBB[[#This Row],[customer_code]],'Input  - indicative charges'!$B$13:$B$69,'Input  - indicative charges'!$E$13:$E$69)</f>
        <v>Lower South Island distributor</v>
      </c>
      <c r="K7139" s="70">
        <f t="shared" si="113"/>
        <v>0.38170028370346687</v>
      </c>
    </row>
    <row r="7140" spans="1:11" x14ac:dyDescent="0.25">
      <c r="A7140" s="65">
        <v>44440</v>
      </c>
      <c r="B7140" s="66" t="s">
        <v>146</v>
      </c>
      <c r="C7140" s="66" t="s">
        <v>137</v>
      </c>
      <c r="D7140" s="67">
        <v>14370.09</v>
      </c>
      <c r="E7140" s="66">
        <v>0.8962</v>
      </c>
      <c r="F7140" s="67">
        <v>12878.474657999999</v>
      </c>
      <c r="G7140" s="66" t="s">
        <v>10</v>
      </c>
      <c r="H7140" s="68">
        <v>4.8653644003922601E-2</v>
      </c>
      <c r="I7140" s="87">
        <v>626.58472132387101</v>
      </c>
      <c r="J7140" s="69" t="str">
        <f>_xlfn.XLOOKUP(SimpleBB[[#This Row],[customer_code]],'Input  - indicative charges'!$B$13:$B$69,'Input  - indicative charges'!$E$13:$E$69)</f>
        <v>Upper South Island distributor</v>
      </c>
      <c r="K7140" s="70">
        <f t="shared" si="113"/>
        <v>579.24846364099892</v>
      </c>
    </row>
    <row r="7141" spans="1:11" x14ac:dyDescent="0.25">
      <c r="A7141" s="65">
        <v>44440</v>
      </c>
      <c r="B7141" s="66" t="s">
        <v>146</v>
      </c>
      <c r="C7141" s="66" t="s">
        <v>137</v>
      </c>
      <c r="D7141" s="67">
        <v>14370.09</v>
      </c>
      <c r="E7141" s="66">
        <v>0.8962</v>
      </c>
      <c r="F7141" s="67">
        <v>12878.474657999999</v>
      </c>
      <c r="G7141" s="66" t="s">
        <v>12</v>
      </c>
      <c r="H7141" s="68">
        <v>0</v>
      </c>
      <c r="I7141" s="87">
        <v>0</v>
      </c>
      <c r="J7141" s="69" t="str">
        <f>_xlfn.XLOOKUP(SimpleBB[[#This Row],[customer_code]],'Input  - indicative charges'!$B$13:$B$69,'Input  - indicative charges'!$E$13:$E$69)</f>
        <v>Lower North Island distributor</v>
      </c>
      <c r="K7141" s="70">
        <f t="shared" si="113"/>
        <v>0</v>
      </c>
    </row>
    <row r="7142" spans="1:11" x14ac:dyDescent="0.25">
      <c r="A7142" s="65">
        <v>44440</v>
      </c>
      <c r="B7142" s="66" t="s">
        <v>146</v>
      </c>
      <c r="C7142" s="66" t="s">
        <v>137</v>
      </c>
      <c r="D7142" s="67">
        <v>14370.09</v>
      </c>
      <c r="E7142" s="66">
        <v>0.8962</v>
      </c>
      <c r="F7142" s="67">
        <v>12878.474657999999</v>
      </c>
      <c r="G7142" s="66" t="s">
        <v>14</v>
      </c>
      <c r="H7142" s="68">
        <v>0</v>
      </c>
      <c r="I7142" s="87">
        <v>0</v>
      </c>
      <c r="J7142" s="69" t="str">
        <f>_xlfn.XLOOKUP(SimpleBB[[#This Row],[customer_code]],'Input  - indicative charges'!$B$13:$B$69,'Input  - indicative charges'!$E$13:$E$69)</f>
        <v>Upper North Island distributor</v>
      </c>
      <c r="K7142" s="70">
        <f t="shared" si="113"/>
        <v>0</v>
      </c>
    </row>
    <row r="7143" spans="1:11" x14ac:dyDescent="0.25">
      <c r="A7143" s="65">
        <v>44440</v>
      </c>
      <c r="B7143" s="66" t="s">
        <v>146</v>
      </c>
      <c r="C7143" s="66" t="s">
        <v>137</v>
      </c>
      <c r="D7143" s="67">
        <v>14370.09</v>
      </c>
      <c r="E7143" s="66">
        <v>0.8962</v>
      </c>
      <c r="F7143" s="67">
        <v>12878.474657999999</v>
      </c>
      <c r="G7143" s="66" t="s">
        <v>16</v>
      </c>
      <c r="H7143" s="68">
        <v>1.9770333757132202E-2</v>
      </c>
      <c r="I7143" s="87">
        <v>254.61174227142899</v>
      </c>
      <c r="J7143" s="69" t="str">
        <f>_xlfn.XLOOKUP(SimpleBB[[#This Row],[customer_code]],'Input  - indicative charges'!$B$13:$B$69,'Input  - indicative charges'!$E$13:$E$69)</f>
        <v>South Island generation</v>
      </c>
      <c r="K7143" s="70">
        <f t="shared" si="113"/>
        <v>235.37672642906898</v>
      </c>
    </row>
    <row r="7144" spans="1:11" x14ac:dyDescent="0.25">
      <c r="A7144" s="65">
        <v>44440</v>
      </c>
      <c r="B7144" s="66" t="s">
        <v>146</v>
      </c>
      <c r="C7144" s="66" t="s">
        <v>137</v>
      </c>
      <c r="D7144" s="67">
        <v>14370.09</v>
      </c>
      <c r="E7144" s="66">
        <v>0.8962</v>
      </c>
      <c r="F7144" s="67">
        <v>12878.474657999999</v>
      </c>
      <c r="G7144" s="66" t="s">
        <v>19</v>
      </c>
      <c r="H7144" s="68">
        <v>3.7228855985881097E-4</v>
      </c>
      <c r="I7144" s="87">
        <v>4.7945087836050204</v>
      </c>
      <c r="J7144" s="69" t="str">
        <f>_xlfn.XLOOKUP(SimpleBB[[#This Row],[customer_code]],'Input  - indicative charges'!$B$13:$B$69,'Input  - indicative charges'!$E$13:$E$69)</f>
        <v>Lower South Island distributor</v>
      </c>
      <c r="K7144" s="70">
        <f t="shared" si="113"/>
        <v>4.4323006168243104</v>
      </c>
    </row>
    <row r="7145" spans="1:11" x14ac:dyDescent="0.25">
      <c r="A7145" s="65">
        <v>44440</v>
      </c>
      <c r="B7145" s="66" t="s">
        <v>146</v>
      </c>
      <c r="C7145" s="66" t="s">
        <v>137</v>
      </c>
      <c r="D7145" s="67">
        <v>14370.09</v>
      </c>
      <c r="E7145" s="66">
        <v>0.8962</v>
      </c>
      <c r="F7145" s="67">
        <v>12878.474657999999</v>
      </c>
      <c r="G7145" s="66" t="s">
        <v>21</v>
      </c>
      <c r="H7145" s="68">
        <v>3.8934199290873297E-5</v>
      </c>
      <c r="I7145" s="87">
        <v>0.501413098897033</v>
      </c>
      <c r="J7145" s="69" t="str">
        <f>_xlfn.XLOOKUP(SimpleBB[[#This Row],[customer_code]],'Input  - indicative charges'!$B$13:$B$69,'Input  - indicative charges'!$E$13:$E$69)</f>
        <v>Upper South Island distributor</v>
      </c>
      <c r="K7145" s="70">
        <f t="shared" si="113"/>
        <v>0.46353311420029608</v>
      </c>
    </row>
    <row r="7146" spans="1:11" x14ac:dyDescent="0.25">
      <c r="A7146" s="65">
        <v>44440</v>
      </c>
      <c r="B7146" s="66" t="s">
        <v>146</v>
      </c>
      <c r="C7146" s="66" t="s">
        <v>137</v>
      </c>
      <c r="D7146" s="67">
        <v>14370.09</v>
      </c>
      <c r="E7146" s="66">
        <v>0.8962</v>
      </c>
      <c r="F7146" s="67">
        <v>12878.474657999999</v>
      </c>
      <c r="G7146" s="66" t="s">
        <v>23</v>
      </c>
      <c r="H7146" s="68">
        <v>0</v>
      </c>
      <c r="I7146" s="87">
        <v>0</v>
      </c>
      <c r="J7146" s="69" t="str">
        <f>_xlfn.XLOOKUP(SimpleBB[[#This Row],[customer_code]],'Input  - indicative charges'!$B$13:$B$69,'Input  - indicative charges'!$E$13:$E$69)</f>
        <v>Lower North Island distributor</v>
      </c>
      <c r="K7146" s="70">
        <f t="shared" si="113"/>
        <v>0</v>
      </c>
    </row>
    <row r="7147" spans="1:11" x14ac:dyDescent="0.25">
      <c r="A7147" s="65">
        <v>44440</v>
      </c>
      <c r="B7147" s="66" t="s">
        <v>146</v>
      </c>
      <c r="C7147" s="66" t="s">
        <v>137</v>
      </c>
      <c r="D7147" s="67">
        <v>14370.09</v>
      </c>
      <c r="E7147" s="66">
        <v>0.8962</v>
      </c>
      <c r="F7147" s="67">
        <v>12878.474657999999</v>
      </c>
      <c r="G7147" s="66" t="s">
        <v>25</v>
      </c>
      <c r="H7147" s="68">
        <v>2.7649960044484698E-2</v>
      </c>
      <c r="I7147" s="87">
        <v>356.08930972760902</v>
      </c>
      <c r="J7147" s="69" t="str">
        <f>_xlfn.XLOOKUP(SimpleBB[[#This Row],[customer_code]],'Input  - indicative charges'!$B$13:$B$69,'Input  - indicative charges'!$E$13:$E$69)</f>
        <v>North Island generation</v>
      </c>
      <c r="K7147" s="70">
        <f t="shared" si="113"/>
        <v>329.1880228788516</v>
      </c>
    </row>
    <row r="7148" spans="1:11" x14ac:dyDescent="0.25">
      <c r="A7148" s="65">
        <v>44440</v>
      </c>
      <c r="B7148" s="66" t="s">
        <v>146</v>
      </c>
      <c r="C7148" s="66" t="s">
        <v>137</v>
      </c>
      <c r="D7148" s="67">
        <v>14370.09</v>
      </c>
      <c r="E7148" s="66">
        <v>0.8962</v>
      </c>
      <c r="F7148" s="67">
        <v>12878.474657999999</v>
      </c>
      <c r="G7148" s="66" t="s">
        <v>27</v>
      </c>
      <c r="H7148" s="68">
        <v>8.0273692456111799E-7</v>
      </c>
      <c r="I7148" s="87">
        <v>1.03380271400012E-2</v>
      </c>
      <c r="J7148" s="69" t="str">
        <f>_xlfn.XLOOKUP(SimpleBB[[#This Row],[customer_code]],'Input  - indicative charges'!$B$13:$B$69,'Input  - indicative charges'!$E$13:$E$69)</f>
        <v>Lower North Island distributor</v>
      </c>
      <c r="K7148" s="70">
        <f t="shared" si="113"/>
        <v>9.5570257845936212E-3</v>
      </c>
    </row>
    <row r="7149" spans="1:11" x14ac:dyDescent="0.25">
      <c r="A7149" s="65">
        <v>44440</v>
      </c>
      <c r="B7149" s="66" t="s">
        <v>146</v>
      </c>
      <c r="C7149" s="66" t="s">
        <v>137</v>
      </c>
      <c r="D7149" s="67">
        <v>14370.09</v>
      </c>
      <c r="E7149" s="66">
        <v>0.8962</v>
      </c>
      <c r="F7149" s="67">
        <v>12878.474657999999</v>
      </c>
      <c r="G7149" s="66" t="s">
        <v>29</v>
      </c>
      <c r="H7149" s="68">
        <v>2.5304015349192199E-6</v>
      </c>
      <c r="I7149" s="87">
        <v>3.2587712042021502E-2</v>
      </c>
      <c r="J7149" s="69" t="str">
        <f>_xlfn.XLOOKUP(SimpleBB[[#This Row],[customer_code]],'Input  - indicative charges'!$B$13:$B$69,'Input  - indicative charges'!$E$13:$E$69)</f>
        <v>Lower North Island distributor</v>
      </c>
      <c r="K7149" s="70">
        <f t="shared" si="113"/>
        <v>3.0125825752714695E-2</v>
      </c>
    </row>
    <row r="7150" spans="1:11" x14ac:dyDescent="0.25">
      <c r="A7150" s="65">
        <v>44440</v>
      </c>
      <c r="B7150" s="66" t="s">
        <v>146</v>
      </c>
      <c r="C7150" s="66" t="s">
        <v>137</v>
      </c>
      <c r="D7150" s="67">
        <v>14370.09</v>
      </c>
      <c r="E7150" s="66">
        <v>0.8962</v>
      </c>
      <c r="F7150" s="67">
        <v>12878.474657999999</v>
      </c>
      <c r="G7150" s="66" t="s">
        <v>31</v>
      </c>
      <c r="H7150" s="68">
        <v>4.9721245011482901E-6</v>
      </c>
      <c r="I7150" s="87">
        <v>6.4033379384459202E-2</v>
      </c>
      <c r="J7150" s="69" t="str">
        <f>_xlfn.XLOOKUP(SimpleBB[[#This Row],[customer_code]],'Input  - indicative charges'!$B$13:$B$69,'Input  - indicative charges'!$E$13:$E$69)</f>
        <v>Major Industrial</v>
      </c>
      <c r="K7150" s="70">
        <f t="shared" si="113"/>
        <v>5.9195884240237279E-2</v>
      </c>
    </row>
    <row r="7151" spans="1:11" x14ac:dyDescent="0.25">
      <c r="A7151" s="65">
        <v>44440</v>
      </c>
      <c r="B7151" s="66" t="s">
        <v>146</v>
      </c>
      <c r="C7151" s="66" t="s">
        <v>137</v>
      </c>
      <c r="D7151" s="67">
        <v>14370.09</v>
      </c>
      <c r="E7151" s="66">
        <v>0.8962</v>
      </c>
      <c r="F7151" s="67">
        <v>12878.474657999999</v>
      </c>
      <c r="G7151" s="66" t="s">
        <v>34</v>
      </c>
      <c r="H7151" s="68">
        <v>0</v>
      </c>
      <c r="I7151" s="87">
        <v>0</v>
      </c>
      <c r="J7151" s="69" t="str">
        <f>_xlfn.XLOOKUP(SimpleBB[[#This Row],[customer_code]],'Input  - indicative charges'!$B$13:$B$69,'Input  - indicative charges'!$E$13:$E$69)</f>
        <v>Major Industrial</v>
      </c>
      <c r="K7151" s="70">
        <f t="shared" si="113"/>
        <v>0</v>
      </c>
    </row>
    <row r="7152" spans="1:11" x14ac:dyDescent="0.25">
      <c r="A7152" s="65">
        <v>44440</v>
      </c>
      <c r="B7152" s="66" t="s">
        <v>146</v>
      </c>
      <c r="C7152" s="66" t="s">
        <v>137</v>
      </c>
      <c r="D7152" s="67">
        <v>14370.09</v>
      </c>
      <c r="E7152" s="66">
        <v>0.8962</v>
      </c>
      <c r="F7152" s="67">
        <v>12878.474657999999</v>
      </c>
      <c r="G7152" s="66" t="s">
        <v>36</v>
      </c>
      <c r="H7152" s="68">
        <v>0.47953989705975197</v>
      </c>
      <c r="I7152" s="87">
        <v>6175.74241178395</v>
      </c>
      <c r="J7152" s="69" t="str">
        <f>_xlfn.XLOOKUP(SimpleBB[[#This Row],[customer_code]],'Input  - indicative charges'!$B$13:$B$69,'Input  - indicative charges'!$E$13:$E$69)</f>
        <v>Upper South Island distributor</v>
      </c>
      <c r="K7152" s="70">
        <f t="shared" si="113"/>
        <v>5709.1869337480539</v>
      </c>
    </row>
    <row r="7153" spans="1:11" x14ac:dyDescent="0.25">
      <c r="A7153" s="65">
        <v>44440</v>
      </c>
      <c r="B7153" s="66" t="s">
        <v>146</v>
      </c>
      <c r="C7153" s="66" t="s">
        <v>137</v>
      </c>
      <c r="D7153" s="67">
        <v>14370.09</v>
      </c>
      <c r="E7153" s="66">
        <v>0.8962</v>
      </c>
      <c r="F7153" s="67">
        <v>12878.474657999999</v>
      </c>
      <c r="G7153" s="66" t="s">
        <v>38</v>
      </c>
      <c r="H7153" s="68">
        <v>7.4211568629090999E-6</v>
      </c>
      <c r="I7153" s="87">
        <v>9.5573180592017706E-2</v>
      </c>
      <c r="J7153" s="69" t="str">
        <f>_xlfn.XLOOKUP(SimpleBB[[#This Row],[customer_code]],'Input  - indicative charges'!$B$13:$B$69,'Input  - indicative charges'!$E$13:$E$69)</f>
        <v>North Island generation</v>
      </c>
      <c r="K7153" s="70">
        <f t="shared" si="113"/>
        <v>8.8352965112590137E-2</v>
      </c>
    </row>
    <row r="7154" spans="1:11" x14ac:dyDescent="0.25">
      <c r="A7154" s="65">
        <v>44440</v>
      </c>
      <c r="B7154" s="66" t="s">
        <v>146</v>
      </c>
      <c r="C7154" s="66" t="s">
        <v>137</v>
      </c>
      <c r="D7154" s="67">
        <v>14370.09</v>
      </c>
      <c r="E7154" s="66">
        <v>0.8962</v>
      </c>
      <c r="F7154" s="67">
        <v>12878.474657999999</v>
      </c>
      <c r="G7154" s="66" t="s">
        <v>40</v>
      </c>
      <c r="H7154" s="68">
        <v>2.39263691632333E-7</v>
      </c>
      <c r="I7154" s="87">
        <v>3.08135138926653E-3</v>
      </c>
      <c r="J7154" s="69" t="str">
        <f>_xlfn.XLOOKUP(SimpleBB[[#This Row],[customer_code]],'Input  - indicative charges'!$B$13:$B$69,'Input  - indicative charges'!$E$13:$E$69)</f>
        <v>North Island generation</v>
      </c>
      <c r="K7154" s="70">
        <f t="shared" si="113"/>
        <v>2.8485661993154906E-3</v>
      </c>
    </row>
    <row r="7155" spans="1:11" x14ac:dyDescent="0.25">
      <c r="A7155" s="65">
        <v>44440</v>
      </c>
      <c r="B7155" s="66" t="s">
        <v>146</v>
      </c>
      <c r="C7155" s="66" t="s">
        <v>137</v>
      </c>
      <c r="D7155" s="67">
        <v>14370.09</v>
      </c>
      <c r="E7155" s="66">
        <v>0.8962</v>
      </c>
      <c r="F7155" s="67">
        <v>12878.474657999999</v>
      </c>
      <c r="G7155" s="66" t="s">
        <v>42</v>
      </c>
      <c r="H7155" s="68">
        <v>0.23222171204766801</v>
      </c>
      <c r="I7155" s="87">
        <v>2990.6614336432599</v>
      </c>
      <c r="J7155" s="69" t="str">
        <f>_xlfn.XLOOKUP(SimpleBB[[#This Row],[customer_code]],'Input  - indicative charges'!$B$13:$B$69,'Input  - indicative charges'!$E$13:$E$69)</f>
        <v>South Island generation</v>
      </c>
      <c r="K7155" s="70">
        <f t="shared" si="113"/>
        <v>2764.7275488111213</v>
      </c>
    </row>
    <row r="7156" spans="1:11" x14ac:dyDescent="0.25">
      <c r="A7156" s="65">
        <v>44440</v>
      </c>
      <c r="B7156" s="66" t="s">
        <v>146</v>
      </c>
      <c r="C7156" s="66" t="s">
        <v>137</v>
      </c>
      <c r="D7156" s="67">
        <v>14370.09</v>
      </c>
      <c r="E7156" s="66">
        <v>0.8962</v>
      </c>
      <c r="F7156" s="67">
        <v>12878.474657999999</v>
      </c>
      <c r="G7156" s="66" t="s">
        <v>44</v>
      </c>
      <c r="H7156" s="68">
        <v>0</v>
      </c>
      <c r="I7156" s="87">
        <v>0</v>
      </c>
      <c r="J7156" s="69" t="str">
        <f>_xlfn.XLOOKUP(SimpleBB[[#This Row],[customer_code]],'Input  - indicative charges'!$B$13:$B$69,'Input  - indicative charges'!$E$13:$E$69)</f>
        <v>Major Industrial</v>
      </c>
      <c r="K7156" s="70">
        <f t="shared" si="113"/>
        <v>0</v>
      </c>
    </row>
    <row r="7157" spans="1:11" x14ac:dyDescent="0.25">
      <c r="A7157" s="65">
        <v>44440</v>
      </c>
      <c r="B7157" s="66" t="s">
        <v>146</v>
      </c>
      <c r="C7157" s="66" t="s">
        <v>137</v>
      </c>
      <c r="D7157" s="67">
        <v>14370.09</v>
      </c>
      <c r="E7157" s="66">
        <v>0.8962</v>
      </c>
      <c r="F7157" s="67">
        <v>12878.474657999999</v>
      </c>
      <c r="G7157" s="66" t="s">
        <v>46</v>
      </c>
      <c r="H7157" s="68">
        <v>3.8583777478741E-3</v>
      </c>
      <c r="I7157" s="87">
        <v>49.690020046987698</v>
      </c>
      <c r="J7157" s="69" t="str">
        <f>_xlfn.XLOOKUP(SimpleBB[[#This Row],[customer_code]],'Input  - indicative charges'!$B$13:$B$69,'Input  - indicative charges'!$E$13:$E$69)</f>
        <v>Upper South Island distributor</v>
      </c>
      <c r="K7157" s="70">
        <f t="shared" si="113"/>
        <v>45.936114927434822</v>
      </c>
    </row>
    <row r="7158" spans="1:11" x14ac:dyDescent="0.25">
      <c r="A7158" s="65">
        <v>44440</v>
      </c>
      <c r="B7158" s="66" t="s">
        <v>146</v>
      </c>
      <c r="C7158" s="66" t="s">
        <v>137</v>
      </c>
      <c r="D7158" s="67">
        <v>14370.09</v>
      </c>
      <c r="E7158" s="66">
        <v>0.8962</v>
      </c>
      <c r="F7158" s="67">
        <v>12878.474657999999</v>
      </c>
      <c r="G7158" s="66" t="s">
        <v>48</v>
      </c>
      <c r="H7158" s="68">
        <v>1.6969511008686699E-3</v>
      </c>
      <c r="I7158" s="87">
        <v>21.854141748402402</v>
      </c>
      <c r="J7158" s="69" t="str">
        <f>_xlfn.XLOOKUP(SimpleBB[[#This Row],[customer_code]],'Input  - indicative charges'!$B$13:$B$69,'Input  - indicative charges'!$E$13:$E$69)</f>
        <v>North Island generation</v>
      </c>
      <c r="K7158" s="70">
        <f t="shared" si="113"/>
        <v>20.203138699597325</v>
      </c>
    </row>
    <row r="7159" spans="1:11" x14ac:dyDescent="0.25">
      <c r="A7159" s="65">
        <v>44440</v>
      </c>
      <c r="B7159" s="66" t="s">
        <v>146</v>
      </c>
      <c r="C7159" s="66" t="s">
        <v>137</v>
      </c>
      <c r="D7159" s="67">
        <v>14370.09</v>
      </c>
      <c r="E7159" s="66">
        <v>0.8962</v>
      </c>
      <c r="F7159" s="67">
        <v>12878.474657999999</v>
      </c>
      <c r="G7159" s="66" t="s">
        <v>50</v>
      </c>
      <c r="H7159" s="68">
        <v>3.5445001081160597E-4</v>
      </c>
      <c r="I7159" s="87">
        <v>4.5647754817650998</v>
      </c>
      <c r="J7159" s="69" t="str">
        <f>_xlfn.XLOOKUP(SimpleBB[[#This Row],[customer_code]],'Input  - indicative charges'!$B$13:$B$69,'Input  - indicative charges'!$E$13:$E$69)</f>
        <v>North Island generation</v>
      </c>
      <c r="K7159" s="70">
        <f t="shared" si="113"/>
        <v>4.2199228527179864</v>
      </c>
    </row>
    <row r="7160" spans="1:11" x14ac:dyDescent="0.25">
      <c r="A7160" s="65">
        <v>44440</v>
      </c>
      <c r="B7160" s="66" t="s">
        <v>146</v>
      </c>
      <c r="C7160" s="66" t="s">
        <v>137</v>
      </c>
      <c r="D7160" s="67">
        <v>14370.09</v>
      </c>
      <c r="E7160" s="66">
        <v>0.8962</v>
      </c>
      <c r="F7160" s="67">
        <v>12878.474657999999</v>
      </c>
      <c r="G7160" s="66" t="s">
        <v>52</v>
      </c>
      <c r="H7160" s="68">
        <v>7.1575806488031199E-4</v>
      </c>
      <c r="I7160" s="87">
        <v>9.2178720998202195</v>
      </c>
      <c r="J7160" s="69" t="str">
        <f>_xlfn.XLOOKUP(SimpleBB[[#This Row],[customer_code]],'Input  - indicative charges'!$B$13:$B$69,'Input  - indicative charges'!$E$13:$E$69)</f>
        <v>North Island generation</v>
      </c>
      <c r="K7160" s="70">
        <f t="shared" si="113"/>
        <v>8.5214944925224643</v>
      </c>
    </row>
    <row r="7161" spans="1:11" x14ac:dyDescent="0.25">
      <c r="A7161" s="65">
        <v>44440</v>
      </c>
      <c r="B7161" s="66" t="s">
        <v>146</v>
      </c>
      <c r="C7161" s="66" t="s">
        <v>137</v>
      </c>
      <c r="D7161" s="67">
        <v>14370.09</v>
      </c>
      <c r="E7161" s="66">
        <v>0.8962</v>
      </c>
      <c r="F7161" s="67">
        <v>12878.474657999999</v>
      </c>
      <c r="G7161" s="66" t="s">
        <v>54</v>
      </c>
      <c r="H7161" s="68">
        <v>2.8183580400253701E-6</v>
      </c>
      <c r="I7161" s="87">
        <v>3.6296152595637302E-2</v>
      </c>
      <c r="J7161" s="69" t="str">
        <f>_xlfn.XLOOKUP(SimpleBB[[#This Row],[customer_code]],'Input  - indicative charges'!$B$13:$B$69,'Input  - indicative charges'!$E$13:$E$69)</f>
        <v>Upper South Island distributor</v>
      </c>
      <c r="K7161" s="70">
        <f t="shared" si="113"/>
        <v>3.3554106749811664E-2</v>
      </c>
    </row>
    <row r="7162" spans="1:11" x14ac:dyDescent="0.25">
      <c r="A7162" s="65">
        <v>44440</v>
      </c>
      <c r="B7162" s="66" t="s">
        <v>146</v>
      </c>
      <c r="C7162" s="66" t="s">
        <v>137</v>
      </c>
      <c r="D7162" s="67">
        <v>14370.09</v>
      </c>
      <c r="E7162" s="66">
        <v>0.8962</v>
      </c>
      <c r="F7162" s="67">
        <v>12878.474657999999</v>
      </c>
      <c r="G7162" s="66" t="s">
        <v>56</v>
      </c>
      <c r="H7162" s="68">
        <v>1.3077256235721101E-20</v>
      </c>
      <c r="I7162" s="87">
        <v>1.6841511302790599E-16</v>
      </c>
      <c r="J7162" s="69" t="str">
        <f>_xlfn.XLOOKUP(SimpleBB[[#This Row],[customer_code]],'Input  - indicative charges'!$B$13:$B$69,'Input  - indicative charges'!$E$13:$E$69)</f>
        <v>Upper North Island distributor</v>
      </c>
      <c r="K7162" s="70">
        <f t="shared" si="113"/>
        <v>1.5569194740213847E-16</v>
      </c>
    </row>
    <row r="7163" spans="1:11" x14ac:dyDescent="0.25">
      <c r="A7163" s="65">
        <v>44440</v>
      </c>
      <c r="B7163" s="66" t="s">
        <v>146</v>
      </c>
      <c r="C7163" s="66" t="s">
        <v>137</v>
      </c>
      <c r="D7163" s="67">
        <v>14370.09</v>
      </c>
      <c r="E7163" s="66">
        <v>0.8962</v>
      </c>
      <c r="F7163" s="67">
        <v>12878.474657999999</v>
      </c>
      <c r="G7163" s="66" t="s">
        <v>58</v>
      </c>
      <c r="H7163" s="68">
        <v>4.4176343846392599E-4</v>
      </c>
      <c r="I7163" s="87">
        <v>5.6892392470886097</v>
      </c>
      <c r="J7163" s="69" t="str">
        <f>_xlfn.XLOOKUP(SimpleBB[[#This Row],[customer_code]],'Input  - indicative charges'!$B$13:$B$69,'Input  - indicative charges'!$E$13:$E$69)</f>
        <v>North Island generation</v>
      </c>
      <c r="K7163" s="70">
        <f t="shared" si="113"/>
        <v>5.2594373609993772</v>
      </c>
    </row>
    <row r="7164" spans="1:11" x14ac:dyDescent="0.25">
      <c r="A7164" s="65">
        <v>44440</v>
      </c>
      <c r="B7164" s="66" t="s">
        <v>146</v>
      </c>
      <c r="C7164" s="66" t="s">
        <v>137</v>
      </c>
      <c r="D7164" s="67">
        <v>14370.09</v>
      </c>
      <c r="E7164" s="66">
        <v>0.8962</v>
      </c>
      <c r="F7164" s="67">
        <v>12878.474657999999</v>
      </c>
      <c r="G7164" s="66" t="s">
        <v>60</v>
      </c>
      <c r="H7164" s="68">
        <v>2.72270807699827E-20</v>
      </c>
      <c r="I7164" s="87">
        <v>3.5064326970754098E-16</v>
      </c>
      <c r="J7164" s="69" t="str">
        <f>_xlfn.XLOOKUP(SimpleBB[[#This Row],[customer_code]],'Input  - indicative charges'!$B$13:$B$69,'Input  - indicative charges'!$E$13:$E$69)</f>
        <v>Major Industrial</v>
      </c>
      <c r="K7164" s="70">
        <f t="shared" si="113"/>
        <v>3.2415341190415914E-16</v>
      </c>
    </row>
    <row r="7165" spans="1:11" x14ac:dyDescent="0.25">
      <c r="A7165" s="65">
        <v>44440</v>
      </c>
      <c r="B7165" s="66" t="s">
        <v>146</v>
      </c>
      <c r="C7165" s="66" t="s">
        <v>137</v>
      </c>
      <c r="D7165" s="67">
        <v>14370.09</v>
      </c>
      <c r="E7165" s="66">
        <v>0.8962</v>
      </c>
      <c r="F7165" s="67">
        <v>12878.474657999999</v>
      </c>
      <c r="G7165" s="66" t="s">
        <v>62</v>
      </c>
      <c r="H7165" s="68">
        <v>1.6516181713988601E-13</v>
      </c>
      <c r="I7165" s="87">
        <v>2.1270322765052501E-9</v>
      </c>
      <c r="J7165" s="69" t="str">
        <f>_xlfn.XLOOKUP(SimpleBB[[#This Row],[customer_code]],'Input  - indicative charges'!$B$13:$B$69,'Input  - indicative charges'!$E$13:$E$69)</f>
        <v>Major Industrial</v>
      </c>
      <c r="K7165" s="70">
        <f t="shared" si="113"/>
        <v>1.966342517381047E-9</v>
      </c>
    </row>
    <row r="7166" spans="1:11" x14ac:dyDescent="0.25">
      <c r="A7166" s="65">
        <v>44440</v>
      </c>
      <c r="B7166" s="66" t="s">
        <v>146</v>
      </c>
      <c r="C7166" s="66" t="s">
        <v>137</v>
      </c>
      <c r="D7166" s="67">
        <v>14370.09</v>
      </c>
      <c r="E7166" s="66">
        <v>0.8962</v>
      </c>
      <c r="F7166" s="67">
        <v>12878.474657999999</v>
      </c>
      <c r="G7166" s="66" t="s">
        <v>64</v>
      </c>
      <c r="H7166" s="68">
        <v>0</v>
      </c>
      <c r="I7166" s="87">
        <v>0</v>
      </c>
      <c r="J7166" s="69" t="str">
        <f>_xlfn.XLOOKUP(SimpleBB[[#This Row],[customer_code]],'Input  - indicative charges'!$B$13:$B$69,'Input  - indicative charges'!$E$13:$E$69)</f>
        <v>Major Industrial</v>
      </c>
      <c r="K7166" s="70">
        <f t="shared" si="113"/>
        <v>0</v>
      </c>
    </row>
    <row r="7167" spans="1:11" x14ac:dyDescent="0.25">
      <c r="A7167" s="65">
        <v>44440</v>
      </c>
      <c r="B7167" s="66" t="s">
        <v>146</v>
      </c>
      <c r="C7167" s="66" t="s">
        <v>137</v>
      </c>
      <c r="D7167" s="67">
        <v>14370.09</v>
      </c>
      <c r="E7167" s="66">
        <v>0.8962</v>
      </c>
      <c r="F7167" s="67">
        <v>12878.474657999999</v>
      </c>
      <c r="G7167" s="66" t="s">
        <v>66</v>
      </c>
      <c r="H7167" s="68">
        <v>1.6739787606596699E-2</v>
      </c>
      <c r="I7167" s="87">
        <v>215.58293047185799</v>
      </c>
      <c r="J7167" s="69" t="str">
        <f>_xlfn.XLOOKUP(SimpleBB[[#This Row],[customer_code]],'Input  - indicative charges'!$B$13:$B$69,'Input  - indicative charges'!$E$13:$E$69)</f>
        <v>Upper South Island distributor</v>
      </c>
      <c r="K7167" s="70">
        <f t="shared" si="113"/>
        <v>199.29640320498925</v>
      </c>
    </row>
    <row r="7168" spans="1:11" x14ac:dyDescent="0.25">
      <c r="A7168" s="65">
        <v>44440</v>
      </c>
      <c r="B7168" s="66" t="s">
        <v>146</v>
      </c>
      <c r="C7168" s="66" t="s">
        <v>137</v>
      </c>
      <c r="D7168" s="67">
        <v>14370.09</v>
      </c>
      <c r="E7168" s="66">
        <v>0.8962</v>
      </c>
      <c r="F7168" s="67">
        <v>12878.474657999999</v>
      </c>
      <c r="G7168" s="66" t="s">
        <v>68</v>
      </c>
      <c r="H7168" s="68">
        <v>0</v>
      </c>
      <c r="I7168" s="87">
        <v>0</v>
      </c>
      <c r="J7168" s="69" t="str">
        <f>_xlfn.XLOOKUP(SimpleBB[[#This Row],[customer_code]],'Input  - indicative charges'!$B$13:$B$69,'Input  - indicative charges'!$E$13:$E$69)</f>
        <v>Major Industrial</v>
      </c>
      <c r="K7168" s="70">
        <f t="shared" si="113"/>
        <v>0</v>
      </c>
    </row>
    <row r="7169" spans="1:11" x14ac:dyDescent="0.25">
      <c r="A7169" s="65">
        <v>44440</v>
      </c>
      <c r="B7169" s="66" t="s">
        <v>146</v>
      </c>
      <c r="C7169" s="66" t="s">
        <v>137</v>
      </c>
      <c r="D7169" s="67">
        <v>14370.09</v>
      </c>
      <c r="E7169" s="66">
        <v>0.8962</v>
      </c>
      <c r="F7169" s="67">
        <v>12878.474657999999</v>
      </c>
      <c r="G7169" s="66" t="s">
        <v>70</v>
      </c>
      <c r="H7169" s="68">
        <v>3.3741030027432199E-6</v>
      </c>
      <c r="I7169" s="87">
        <v>4.3453300014310303E-2</v>
      </c>
      <c r="J7169" s="69" t="str">
        <f>_xlfn.XLOOKUP(SimpleBB[[#This Row],[customer_code]],'Input  - indicative charges'!$B$13:$B$69,'Input  - indicative charges'!$E$13:$E$69)</f>
        <v>Lower North Island distributor</v>
      </c>
      <c r="K7169" s="70">
        <f t="shared" si="113"/>
        <v>4.017055701620046E-2</v>
      </c>
    </row>
    <row r="7170" spans="1:11" x14ac:dyDescent="0.25">
      <c r="A7170" s="65">
        <v>44440</v>
      </c>
      <c r="B7170" s="66" t="s">
        <v>146</v>
      </c>
      <c r="C7170" s="66" t="s">
        <v>137</v>
      </c>
      <c r="D7170" s="67">
        <v>14370.09</v>
      </c>
      <c r="E7170" s="66">
        <v>0.8962</v>
      </c>
      <c r="F7170" s="67">
        <v>12878.474657999999</v>
      </c>
      <c r="G7170" s="66" t="s">
        <v>72</v>
      </c>
      <c r="H7170" s="68">
        <v>2.4682741872701598E-4</v>
      </c>
      <c r="I7170" s="87">
        <v>3.1787606569754301</v>
      </c>
      <c r="J7170" s="69" t="str">
        <f>_xlfn.XLOOKUP(SimpleBB[[#This Row],[customer_code]],'Input  - indicative charges'!$B$13:$B$69,'Input  - indicative charges'!$E$13:$E$69)</f>
        <v>Lower South Island distributor</v>
      </c>
      <c r="K7170" s="70">
        <f t="shared" si="113"/>
        <v>2.9386165416627472</v>
      </c>
    </row>
    <row r="7171" spans="1:11" x14ac:dyDescent="0.25">
      <c r="A7171" s="65">
        <v>44440</v>
      </c>
      <c r="B7171" s="66" t="s">
        <v>146</v>
      </c>
      <c r="C7171" s="66" t="s">
        <v>137</v>
      </c>
      <c r="D7171" s="67">
        <v>14370.09</v>
      </c>
      <c r="E7171" s="66">
        <v>0.8962</v>
      </c>
      <c r="F7171" s="67">
        <v>12878.474657999999</v>
      </c>
      <c r="G7171" s="66" t="s">
        <v>74</v>
      </c>
      <c r="H7171" s="68">
        <v>0</v>
      </c>
      <c r="I7171" s="87">
        <v>0</v>
      </c>
      <c r="J7171" s="69" t="str">
        <f>_xlfn.XLOOKUP(SimpleBB[[#This Row],[customer_code]],'Input  - indicative charges'!$B$13:$B$69,'Input  - indicative charges'!$E$13:$E$69)</f>
        <v>Major Industrial</v>
      </c>
      <c r="K7171" s="70">
        <f t="shared" si="113"/>
        <v>0</v>
      </c>
    </row>
    <row r="7172" spans="1:11" x14ac:dyDescent="0.25">
      <c r="A7172" s="65">
        <v>44440</v>
      </c>
      <c r="B7172" s="66" t="s">
        <v>146</v>
      </c>
      <c r="C7172" s="66" t="s">
        <v>137</v>
      </c>
      <c r="D7172" s="67">
        <v>14370.09</v>
      </c>
      <c r="E7172" s="66">
        <v>0.8962</v>
      </c>
      <c r="F7172" s="67">
        <v>12878.474657999999</v>
      </c>
      <c r="G7172" s="66" t="s">
        <v>76</v>
      </c>
      <c r="H7172" s="68">
        <v>0</v>
      </c>
      <c r="I7172" s="87">
        <v>0</v>
      </c>
      <c r="J7172" s="69" t="str">
        <f>_xlfn.XLOOKUP(SimpleBB[[#This Row],[customer_code]],'Input  - indicative charges'!$B$13:$B$69,'Input  - indicative charges'!$E$13:$E$69)</f>
        <v>Lower North Island distributor</v>
      </c>
      <c r="K7172" s="70">
        <f t="shared" si="113"/>
        <v>0</v>
      </c>
    </row>
    <row r="7173" spans="1:11" x14ac:dyDescent="0.25">
      <c r="A7173" s="65">
        <v>44440</v>
      </c>
      <c r="B7173" s="66" t="s">
        <v>146</v>
      </c>
      <c r="C7173" s="66" t="s">
        <v>137</v>
      </c>
      <c r="D7173" s="67">
        <v>14370.09</v>
      </c>
      <c r="E7173" s="66">
        <v>0.8962</v>
      </c>
      <c r="F7173" s="67">
        <v>12878.474657999999</v>
      </c>
      <c r="G7173" s="66" t="s">
        <v>78</v>
      </c>
      <c r="H7173" s="68">
        <v>1.18308178773287E-12</v>
      </c>
      <c r="I7173" s="87">
        <v>1.52362888216591E-8</v>
      </c>
      <c r="J7173" s="69" t="str">
        <f>_xlfn.XLOOKUP(SimpleBB[[#This Row],[customer_code]],'Input  - indicative charges'!$B$13:$B$69,'Input  - indicative charges'!$E$13:$E$69)</f>
        <v>North Island generation</v>
      </c>
      <c r="K7173" s="70">
        <f t="shared" si="113"/>
        <v>1.4085241135292153E-8</v>
      </c>
    </row>
    <row r="7174" spans="1:11" x14ac:dyDescent="0.25">
      <c r="A7174" s="65">
        <v>44440</v>
      </c>
      <c r="B7174" s="66" t="s">
        <v>146</v>
      </c>
      <c r="C7174" s="66" t="s">
        <v>137</v>
      </c>
      <c r="D7174" s="67">
        <v>14370.09</v>
      </c>
      <c r="E7174" s="66">
        <v>0.8962</v>
      </c>
      <c r="F7174" s="67">
        <v>12878.474657999999</v>
      </c>
      <c r="G7174" s="66" t="s">
        <v>80</v>
      </c>
      <c r="H7174" s="68">
        <v>0</v>
      </c>
      <c r="I7174" s="87">
        <v>0</v>
      </c>
      <c r="J7174" s="69" t="str">
        <f>_xlfn.XLOOKUP(SimpleBB[[#This Row],[customer_code]],'Input  - indicative charges'!$B$13:$B$69,'Input  - indicative charges'!$E$13:$E$69)</f>
        <v>Major Industrial</v>
      </c>
      <c r="K7174" s="70">
        <f t="shared" si="113"/>
        <v>0</v>
      </c>
    </row>
    <row r="7175" spans="1:11" x14ac:dyDescent="0.25">
      <c r="A7175" s="65">
        <v>44440</v>
      </c>
      <c r="B7175" s="66" t="s">
        <v>146</v>
      </c>
      <c r="C7175" s="66" t="s">
        <v>137</v>
      </c>
      <c r="D7175" s="67">
        <v>14370.09</v>
      </c>
      <c r="E7175" s="66">
        <v>0.8962</v>
      </c>
      <c r="F7175" s="67">
        <v>12878.474657999999</v>
      </c>
      <c r="G7175" s="66" t="s">
        <v>82</v>
      </c>
      <c r="H7175" s="68">
        <v>5.1365808350346397E-5</v>
      </c>
      <c r="I7175" s="87">
        <v>0.66151326112762199</v>
      </c>
      <c r="J7175" s="69" t="str">
        <f>_xlfn.XLOOKUP(SimpleBB[[#This Row],[customer_code]],'Input  - indicative charges'!$B$13:$B$69,'Input  - indicative charges'!$E$13:$E$69)</f>
        <v>Major Industrial</v>
      </c>
      <c r="K7175" s="70">
        <f t="shared" si="113"/>
        <v>0.61153827590421317</v>
      </c>
    </row>
    <row r="7176" spans="1:11" x14ac:dyDescent="0.25">
      <c r="A7176" s="65">
        <v>44440</v>
      </c>
      <c r="B7176" s="66" t="s">
        <v>146</v>
      </c>
      <c r="C7176" s="66" t="s">
        <v>137</v>
      </c>
      <c r="D7176" s="67">
        <v>14370.09</v>
      </c>
      <c r="E7176" s="66">
        <v>0.8962</v>
      </c>
      <c r="F7176" s="67">
        <v>12878.474657999999</v>
      </c>
      <c r="G7176" s="66" t="s">
        <v>84</v>
      </c>
      <c r="H7176" s="68">
        <v>0</v>
      </c>
      <c r="I7176" s="87">
        <v>0</v>
      </c>
      <c r="J7176" s="69" t="str">
        <f>_xlfn.XLOOKUP(SimpleBB[[#This Row],[customer_code]],'Input  - indicative charges'!$B$13:$B$69,'Input  - indicative charges'!$E$13:$E$69)</f>
        <v>Major Industrial</v>
      </c>
      <c r="K7176" s="70">
        <f t="shared" si="113"/>
        <v>0</v>
      </c>
    </row>
    <row r="7177" spans="1:11" x14ac:dyDescent="0.25">
      <c r="A7177" s="65">
        <v>44440</v>
      </c>
      <c r="B7177" s="66" t="s">
        <v>146</v>
      </c>
      <c r="C7177" s="66" t="s">
        <v>137</v>
      </c>
      <c r="D7177" s="67">
        <v>14370.09</v>
      </c>
      <c r="E7177" s="66">
        <v>0.8962</v>
      </c>
      <c r="F7177" s="67">
        <v>12878.474657999999</v>
      </c>
      <c r="G7177" s="66" t="s">
        <v>86</v>
      </c>
      <c r="H7177" s="68">
        <v>5.3620252740526097E-6</v>
      </c>
      <c r="I7177" s="87">
        <v>6.9054706607442007E-2</v>
      </c>
      <c r="J7177" s="69" t="str">
        <f>_xlfn.XLOOKUP(SimpleBB[[#This Row],[customer_code]],'Input  - indicative charges'!$B$13:$B$69,'Input  - indicative charges'!$E$13:$E$69)</f>
        <v>North Island generation</v>
      </c>
      <c r="K7177" s="70">
        <f t="shared" si="113"/>
        <v>6.3837867966246631E-2</v>
      </c>
    </row>
    <row r="7178" spans="1:11" x14ac:dyDescent="0.25">
      <c r="A7178" s="65">
        <v>44440</v>
      </c>
      <c r="B7178" s="66" t="s">
        <v>146</v>
      </c>
      <c r="C7178" s="66" t="s">
        <v>137</v>
      </c>
      <c r="D7178" s="67">
        <v>14370.09</v>
      </c>
      <c r="E7178" s="66">
        <v>0.8962</v>
      </c>
      <c r="F7178" s="67">
        <v>12878.474657999999</v>
      </c>
      <c r="G7178" s="66" t="s">
        <v>88</v>
      </c>
      <c r="H7178" s="68">
        <v>2.5705608892193099E-4</v>
      </c>
      <c r="I7178" s="87">
        <v>3.31049032686568</v>
      </c>
      <c r="J7178" s="69" t="str">
        <f>_xlfn.XLOOKUP(SimpleBB[[#This Row],[customer_code]],'Input  - indicative charges'!$B$13:$B$69,'Input  - indicative charges'!$E$13:$E$69)</f>
        <v>North Island generation</v>
      </c>
      <c r="K7178" s="70">
        <f t="shared" si="113"/>
        <v>3.0603945012954763</v>
      </c>
    </row>
    <row r="7179" spans="1:11" x14ac:dyDescent="0.25">
      <c r="A7179" s="65">
        <v>44440</v>
      </c>
      <c r="B7179" s="66" t="s">
        <v>146</v>
      </c>
      <c r="C7179" s="66" t="s">
        <v>137</v>
      </c>
      <c r="D7179" s="67">
        <v>14370.09</v>
      </c>
      <c r="E7179" s="66">
        <v>0.8962</v>
      </c>
      <c r="F7179" s="67">
        <v>12878.474657999999</v>
      </c>
      <c r="G7179" s="66" t="s">
        <v>90</v>
      </c>
      <c r="H7179" s="68">
        <v>9.8766097229459296E-2</v>
      </c>
      <c r="I7179" s="87">
        <v>1271.95668023915</v>
      </c>
      <c r="J7179" s="69" t="str">
        <f>_xlfn.XLOOKUP(SimpleBB[[#This Row],[customer_code]],'Input  - indicative charges'!$B$13:$B$69,'Input  - indicative charges'!$E$13:$E$69)</f>
        <v>Upper South Island distributor</v>
      </c>
      <c r="K7179" s="70">
        <f t="shared" si="113"/>
        <v>1175.8648555772945</v>
      </c>
    </row>
    <row r="7180" spans="1:11" x14ac:dyDescent="0.25">
      <c r="A7180" s="65">
        <v>44440</v>
      </c>
      <c r="B7180" s="66" t="s">
        <v>146</v>
      </c>
      <c r="C7180" s="66" t="s">
        <v>137</v>
      </c>
      <c r="D7180" s="67">
        <v>14370.09</v>
      </c>
      <c r="E7180" s="66">
        <v>0.8962</v>
      </c>
      <c r="F7180" s="67">
        <v>12878.474657999999</v>
      </c>
      <c r="G7180" s="66" t="s">
        <v>92</v>
      </c>
      <c r="H7180" s="68">
        <v>3.9300912479141603E-6</v>
      </c>
      <c r="I7180" s="87">
        <v>5.06135805398902E-2</v>
      </c>
      <c r="J7180" s="69" t="str">
        <f>_xlfn.XLOOKUP(SimpleBB[[#This Row],[customer_code]],'Input  - indicative charges'!$B$13:$B$69,'Input  - indicative charges'!$E$13:$E$69)</f>
        <v>North Island generation</v>
      </c>
      <c r="K7180" s="70">
        <f t="shared" si="113"/>
        <v>4.6789903694360056E-2</v>
      </c>
    </row>
    <row r="7181" spans="1:11" x14ac:dyDescent="0.25">
      <c r="A7181" s="65">
        <v>44440</v>
      </c>
      <c r="B7181" s="66" t="s">
        <v>146</v>
      </c>
      <c r="C7181" s="66" t="s">
        <v>137</v>
      </c>
      <c r="D7181" s="67">
        <v>14370.09</v>
      </c>
      <c r="E7181" s="66">
        <v>0.8962</v>
      </c>
      <c r="F7181" s="67">
        <v>12878.474657999999</v>
      </c>
      <c r="G7181" s="66" t="s">
        <v>94</v>
      </c>
      <c r="H7181" s="68">
        <v>2.08152931800261E-5</v>
      </c>
      <c r="I7181" s="87">
        <v>0.268069225717806</v>
      </c>
      <c r="J7181" s="69" t="str">
        <f>_xlfn.XLOOKUP(SimpleBB[[#This Row],[customer_code]],'Input  - indicative charges'!$B$13:$B$69,'Input  - indicative charges'!$E$13:$E$69)</f>
        <v>North Island generation</v>
      </c>
      <c r="K7181" s="70">
        <f t="shared" si="113"/>
        <v>0.24781754463848529</v>
      </c>
    </row>
    <row r="7182" spans="1:11" x14ac:dyDescent="0.25">
      <c r="A7182" s="65">
        <v>44440</v>
      </c>
      <c r="B7182" s="66" t="s">
        <v>146</v>
      </c>
      <c r="C7182" s="66" t="s">
        <v>137</v>
      </c>
      <c r="D7182" s="67">
        <v>14370.09</v>
      </c>
      <c r="E7182" s="66">
        <v>0.8962</v>
      </c>
      <c r="F7182" s="67">
        <v>12878.474657999999</v>
      </c>
      <c r="G7182" s="66" t="s">
        <v>96</v>
      </c>
      <c r="H7182" s="68">
        <v>5.5247205072526898E-11</v>
      </c>
      <c r="I7182" s="87">
        <v>7.1149973045186705E-7</v>
      </c>
      <c r="J7182" s="69" t="str">
        <f>_xlfn.XLOOKUP(SimpleBB[[#This Row],[customer_code]],'Input  - indicative charges'!$B$13:$B$69,'Input  - indicative charges'!$E$13:$E$69)</f>
        <v>Upper North Island distributor</v>
      </c>
      <c r="K7182" s="70">
        <f t="shared" ref="K7182:K7245" si="114">I7182*$L$9</f>
        <v>6.5774844441539315E-7</v>
      </c>
    </row>
    <row r="7183" spans="1:11" x14ac:dyDescent="0.25">
      <c r="A7183" s="65">
        <v>44440</v>
      </c>
      <c r="B7183" s="66" t="s">
        <v>146</v>
      </c>
      <c r="C7183" s="66" t="s">
        <v>137</v>
      </c>
      <c r="D7183" s="67">
        <v>14370.09</v>
      </c>
      <c r="E7183" s="66">
        <v>0.8962</v>
      </c>
      <c r="F7183" s="67">
        <v>12878.474657999999</v>
      </c>
      <c r="G7183" s="66" t="s">
        <v>98</v>
      </c>
      <c r="H7183" s="68">
        <v>1.93693543266444E-7</v>
      </c>
      <c r="I7183" s="87">
        <v>2.49447738837513E-3</v>
      </c>
      <c r="J7183" s="69" t="str">
        <f>_xlfn.XLOOKUP(SimpleBB[[#This Row],[customer_code]],'Input  - indicative charges'!$B$13:$B$69,'Input  - indicative charges'!$E$13:$E$69)</f>
        <v>Major Industrial</v>
      </c>
      <c r="K7183" s="70">
        <f t="shared" si="114"/>
        <v>2.3060284517481067E-3</v>
      </c>
    </row>
    <row r="7184" spans="1:11" x14ac:dyDescent="0.25">
      <c r="A7184" s="65">
        <v>44440</v>
      </c>
      <c r="B7184" s="66" t="s">
        <v>146</v>
      </c>
      <c r="C7184" s="66" t="s">
        <v>137</v>
      </c>
      <c r="D7184" s="67">
        <v>14370.09</v>
      </c>
      <c r="E7184" s="66">
        <v>0.8962</v>
      </c>
      <c r="F7184" s="67">
        <v>12878.474657999999</v>
      </c>
      <c r="G7184" s="66" t="s">
        <v>100</v>
      </c>
      <c r="H7184" s="68">
        <v>3.7854911495782698E-2</v>
      </c>
      <c r="I7184" s="87">
        <v>487.51351837927001</v>
      </c>
      <c r="J7184" s="69" t="str">
        <f>_xlfn.XLOOKUP(SimpleBB[[#This Row],[customer_code]],'Input  - indicative charges'!$B$13:$B$69,'Input  - indicative charges'!$E$13:$E$69)</f>
        <v>North Island generation</v>
      </c>
      <c r="K7184" s="70">
        <f t="shared" si="114"/>
        <v>450.68359778828165</v>
      </c>
    </row>
    <row r="7185" spans="1:11" x14ac:dyDescent="0.25">
      <c r="A7185" s="65">
        <v>44440</v>
      </c>
      <c r="B7185" s="66" t="s">
        <v>146</v>
      </c>
      <c r="C7185" s="66" t="s">
        <v>137</v>
      </c>
      <c r="D7185" s="67">
        <v>14370.09</v>
      </c>
      <c r="E7185" s="66">
        <v>0.8962</v>
      </c>
      <c r="F7185" s="67">
        <v>12878.474657999999</v>
      </c>
      <c r="G7185" s="66" t="s">
        <v>102</v>
      </c>
      <c r="H7185" s="68">
        <v>6.1985144283031103E-5</v>
      </c>
      <c r="I7185" s="87">
        <v>0.79827410982148905</v>
      </c>
      <c r="J7185" s="69" t="str">
        <f>_xlfn.XLOOKUP(SimpleBB[[#This Row],[customer_code]],'Input  - indicative charges'!$B$13:$B$69,'Input  - indicative charges'!$E$13:$E$69)</f>
        <v>Lower North Island distributor</v>
      </c>
      <c r="K7185" s="70">
        <f t="shared" si="114"/>
        <v>0.73796732659154218</v>
      </c>
    </row>
    <row r="7186" spans="1:11" x14ac:dyDescent="0.25">
      <c r="A7186" s="65">
        <v>44440</v>
      </c>
      <c r="B7186" s="66" t="s">
        <v>146</v>
      </c>
      <c r="C7186" s="66" t="s">
        <v>137</v>
      </c>
      <c r="D7186" s="67">
        <v>14370.09</v>
      </c>
      <c r="E7186" s="66">
        <v>0.8962</v>
      </c>
      <c r="F7186" s="67">
        <v>12878.474657999999</v>
      </c>
      <c r="G7186" s="66" t="s">
        <v>104</v>
      </c>
      <c r="H7186" s="68">
        <v>1.29798212712877E-4</v>
      </c>
      <c r="I7186" s="87">
        <v>1.67160299307648</v>
      </c>
      <c r="J7186" s="69" t="str">
        <f>_xlfn.XLOOKUP(SimpleBB[[#This Row],[customer_code]],'Input  - indicative charges'!$B$13:$B$69,'Input  - indicative charges'!$E$13:$E$69)</f>
        <v>Lower North Island distributor</v>
      </c>
      <c r="K7186" s="70">
        <f t="shared" si="114"/>
        <v>1.5453193041659918</v>
      </c>
    </row>
    <row r="7187" spans="1:11" x14ac:dyDescent="0.25">
      <c r="A7187" s="65">
        <v>44440</v>
      </c>
      <c r="B7187" s="66" t="s">
        <v>146</v>
      </c>
      <c r="C7187" s="66" t="s">
        <v>137</v>
      </c>
      <c r="D7187" s="67">
        <v>14370.09</v>
      </c>
      <c r="E7187" s="66">
        <v>0.8962</v>
      </c>
      <c r="F7187" s="67">
        <v>12878.474657999999</v>
      </c>
      <c r="G7187" s="66" t="s">
        <v>106</v>
      </c>
      <c r="H7187" s="68">
        <v>1.0563217314839E-20</v>
      </c>
      <c r="I7187" s="87">
        <v>1.3603812649610099E-16</v>
      </c>
      <c r="J7187" s="69" t="str">
        <f>_xlfn.XLOOKUP(SimpleBB[[#This Row],[customer_code]],'Input  - indicative charges'!$B$13:$B$69,'Input  - indicative charges'!$E$13:$E$69)</f>
        <v>Upper North Island distributor</v>
      </c>
      <c r="K7187" s="70">
        <f t="shared" si="114"/>
        <v>1.2576092759327918E-16</v>
      </c>
    </row>
    <row r="7188" spans="1:11" x14ac:dyDescent="0.25">
      <c r="A7188" s="65">
        <v>44440</v>
      </c>
      <c r="B7188" s="66" t="s">
        <v>146</v>
      </c>
      <c r="C7188" s="66" t="s">
        <v>137</v>
      </c>
      <c r="D7188" s="67">
        <v>14370.09</v>
      </c>
      <c r="E7188" s="66">
        <v>0.8962</v>
      </c>
      <c r="F7188" s="67">
        <v>12878.474657999999</v>
      </c>
      <c r="G7188" s="66" t="s">
        <v>108</v>
      </c>
      <c r="H7188" s="68">
        <v>0</v>
      </c>
      <c r="I7188" s="87">
        <v>0</v>
      </c>
      <c r="J7188" s="69" t="str">
        <f>_xlfn.XLOOKUP(SimpleBB[[#This Row],[customer_code]],'Input  - indicative charges'!$B$13:$B$69,'Input  - indicative charges'!$E$13:$E$69)</f>
        <v>Lower North Island distributor</v>
      </c>
      <c r="K7188" s="70">
        <f t="shared" si="114"/>
        <v>0</v>
      </c>
    </row>
    <row r="7189" spans="1:11" x14ac:dyDescent="0.25">
      <c r="A7189" s="65">
        <v>44440</v>
      </c>
      <c r="B7189" s="66" t="s">
        <v>146</v>
      </c>
      <c r="C7189" s="66" t="s">
        <v>137</v>
      </c>
      <c r="D7189" s="67">
        <v>14370.09</v>
      </c>
      <c r="E7189" s="66">
        <v>0.8962</v>
      </c>
      <c r="F7189" s="67">
        <v>12878.474657999999</v>
      </c>
      <c r="G7189" s="66" t="s">
        <v>110</v>
      </c>
      <c r="H7189" s="68">
        <v>6.1264180501740403E-10</v>
      </c>
      <c r="I7189" s="87">
        <v>7.8898919603480197E-6</v>
      </c>
      <c r="J7189" s="69" t="str">
        <f>_xlfn.XLOOKUP(SimpleBB[[#This Row],[customer_code]],'Input  - indicative charges'!$B$13:$B$69,'Input  - indicative charges'!$E$13:$E$69)</f>
        <v>Lower South Island distributor</v>
      </c>
      <c r="K7189" s="70">
        <f t="shared" si="114"/>
        <v>7.2938385517427837E-6</v>
      </c>
    </row>
    <row r="7190" spans="1:11" x14ac:dyDescent="0.25">
      <c r="A7190" s="65">
        <v>44440</v>
      </c>
      <c r="B7190" s="66" t="s">
        <v>146</v>
      </c>
      <c r="C7190" s="66" t="s">
        <v>137</v>
      </c>
      <c r="D7190" s="67">
        <v>14370.09</v>
      </c>
      <c r="E7190" s="66">
        <v>0.8962</v>
      </c>
      <c r="F7190" s="67">
        <v>12878.474657999999</v>
      </c>
      <c r="G7190" s="66" t="s">
        <v>112</v>
      </c>
      <c r="H7190" s="68">
        <v>2.1235068215289901E-4</v>
      </c>
      <c r="I7190" s="87">
        <v>2.7347528787151298</v>
      </c>
      <c r="J7190" s="69" t="str">
        <f>_xlfn.XLOOKUP(SimpleBB[[#This Row],[customer_code]],'Input  - indicative charges'!$B$13:$B$69,'Input  - indicative charges'!$E$13:$E$69)</f>
        <v>North Island generation</v>
      </c>
      <c r="K7190" s="70">
        <f t="shared" si="114"/>
        <v>2.5281519793310485</v>
      </c>
    </row>
    <row r="7191" spans="1:11" x14ac:dyDescent="0.25">
      <c r="A7191" s="65">
        <v>44440</v>
      </c>
      <c r="B7191" s="66" t="s">
        <v>146</v>
      </c>
      <c r="C7191" s="66" t="s">
        <v>137</v>
      </c>
      <c r="D7191" s="67">
        <v>14370.09</v>
      </c>
      <c r="E7191" s="66">
        <v>0.8962</v>
      </c>
      <c r="F7191" s="67">
        <v>12878.474657999999</v>
      </c>
      <c r="G7191" s="66" t="s">
        <v>114</v>
      </c>
      <c r="H7191" s="68">
        <v>5.1057215255614002E-5</v>
      </c>
      <c r="I7191" s="87">
        <v>0.65753905277747604</v>
      </c>
      <c r="J7191" s="69" t="str">
        <f>_xlfn.XLOOKUP(SimpleBB[[#This Row],[customer_code]],'Input  - indicative charges'!$B$13:$B$69,'Input  - indicative charges'!$E$13:$E$69)</f>
        <v>Lower North Island distributor</v>
      </c>
      <c r="K7191" s="70">
        <f t="shared" si="114"/>
        <v>0.60786430492683696</v>
      </c>
    </row>
    <row r="7192" spans="1:11" x14ac:dyDescent="0.25">
      <c r="A7192" s="65">
        <v>44440</v>
      </c>
      <c r="B7192" s="66" t="s">
        <v>146</v>
      </c>
      <c r="C7192" s="66" t="s">
        <v>137</v>
      </c>
      <c r="D7192" s="67">
        <v>14370.09</v>
      </c>
      <c r="E7192" s="66">
        <v>0.8962</v>
      </c>
      <c r="F7192" s="67">
        <v>12878.474657999999</v>
      </c>
      <c r="G7192" s="66" t="s">
        <v>116</v>
      </c>
      <c r="H7192" s="68">
        <v>2.0942617130764901E-21</v>
      </c>
      <c r="I7192" s="87">
        <v>2.69708963990753E-17</v>
      </c>
      <c r="J7192" s="69" t="str">
        <f>_xlfn.XLOOKUP(SimpleBB[[#This Row],[customer_code]],'Input  - indicative charges'!$B$13:$B$69,'Input  - indicative charges'!$E$13:$E$69)</f>
        <v>Major Industrial</v>
      </c>
      <c r="K7192" s="70">
        <f t="shared" si="114"/>
        <v>2.4933340648933139E-17</v>
      </c>
    </row>
    <row r="7193" spans="1:11" x14ac:dyDescent="0.25">
      <c r="A7193" s="65">
        <v>44440</v>
      </c>
      <c r="B7193" s="66" t="s">
        <v>146</v>
      </c>
      <c r="C7193" s="66" t="s">
        <v>137</v>
      </c>
      <c r="D7193" s="67">
        <v>14370.09</v>
      </c>
      <c r="E7193" s="66">
        <v>0.8962</v>
      </c>
      <c r="F7193" s="67">
        <v>12878.474657999999</v>
      </c>
      <c r="G7193" s="66" t="s">
        <v>118</v>
      </c>
      <c r="H7193" s="68">
        <v>3.0183346244664299E-2</v>
      </c>
      <c r="I7193" s="87">
        <v>388.71545970554803</v>
      </c>
      <c r="J7193" s="69" t="str">
        <f>_xlfn.XLOOKUP(SimpleBB[[#This Row],[customer_code]],'Input  - indicative charges'!$B$13:$B$69,'Input  - indicative charges'!$E$13:$E$69)</f>
        <v>Upper South Island distributor</v>
      </c>
      <c r="K7193" s="70">
        <f t="shared" si="114"/>
        <v>359.34938271748962</v>
      </c>
    </row>
    <row r="7194" spans="1:11" x14ac:dyDescent="0.25">
      <c r="A7194" s="65">
        <v>44440</v>
      </c>
      <c r="B7194" s="66" t="s">
        <v>146</v>
      </c>
      <c r="C7194" s="66" t="s">
        <v>137</v>
      </c>
      <c r="D7194" s="67">
        <v>14370.09</v>
      </c>
      <c r="E7194" s="66">
        <v>0.8962</v>
      </c>
      <c r="F7194" s="67">
        <v>12878.474657999999</v>
      </c>
      <c r="G7194" s="66" t="s">
        <v>120</v>
      </c>
      <c r="H7194" s="68">
        <v>1.4947417660843799E-7</v>
      </c>
      <c r="I7194" s="87">
        <v>1.92499939547718E-3</v>
      </c>
      <c r="J7194" s="69" t="str">
        <f>_xlfn.XLOOKUP(SimpleBB[[#This Row],[customer_code]],'Input  - indicative charges'!$B$13:$B$69,'Input  - indicative charges'!$E$13:$E$69)</f>
        <v>Lower North Island distributor</v>
      </c>
      <c r="K7194" s="70">
        <f t="shared" si="114"/>
        <v>1.7795725053494501E-3</v>
      </c>
    </row>
    <row r="7195" spans="1:11" x14ac:dyDescent="0.25">
      <c r="A7195" s="65">
        <v>44440</v>
      </c>
      <c r="B7195" s="66" t="s">
        <v>146</v>
      </c>
      <c r="C7195" s="66" t="s">
        <v>137</v>
      </c>
      <c r="D7195" s="67">
        <v>14370.09</v>
      </c>
      <c r="E7195" s="66">
        <v>0.8962</v>
      </c>
      <c r="F7195" s="67">
        <v>12878.474657999999</v>
      </c>
      <c r="G7195" s="66" t="s">
        <v>241</v>
      </c>
      <c r="H7195" s="68">
        <v>4.6676729454645103E-5</v>
      </c>
      <c r="I7195" s="87">
        <v>0.60112507739996901</v>
      </c>
      <c r="J7195" s="69" t="str">
        <f>_xlfn.XLOOKUP(SimpleBB[[#This Row],[customer_code]],'Input  - indicative charges'!$B$13:$B$69,'Input  - indicative charges'!$E$13:$E$69)</f>
        <v>North Island generation</v>
      </c>
      <c r="K7195" s="70">
        <f t="shared" si="114"/>
        <v>0.55571220569234003</v>
      </c>
    </row>
    <row r="7196" spans="1:11" x14ac:dyDescent="0.25">
      <c r="A7196" s="65">
        <v>44470</v>
      </c>
      <c r="B7196" s="66" t="s">
        <v>146</v>
      </c>
      <c r="C7196" s="66" t="s">
        <v>137</v>
      </c>
      <c r="D7196" s="67">
        <v>484.76499999999999</v>
      </c>
      <c r="E7196" s="66">
        <v>1.1705000000000001</v>
      </c>
      <c r="F7196" s="67">
        <v>567.41743250000002</v>
      </c>
      <c r="G7196" s="66" t="s">
        <v>8</v>
      </c>
      <c r="H7196" s="68">
        <v>3.2060697412595198E-5</v>
      </c>
      <c r="I7196" s="87">
        <v>1.8191798610014201E-2</v>
      </c>
      <c r="J7196" s="69" t="str">
        <f>_xlfn.XLOOKUP(SimpleBB[[#This Row],[customer_code]],'Input  - indicative charges'!$B$13:$B$69,'Input  - indicative charges'!$E$13:$E$69)</f>
        <v>Lower South Island distributor</v>
      </c>
      <c r="K7196" s="70">
        <f t="shared" si="114"/>
        <v>1.6817472621185242E-2</v>
      </c>
    </row>
    <row r="7197" spans="1:11" x14ac:dyDescent="0.25">
      <c r="A7197" s="65">
        <v>44470</v>
      </c>
      <c r="B7197" s="66" t="s">
        <v>146</v>
      </c>
      <c r="C7197" s="66" t="s">
        <v>137</v>
      </c>
      <c r="D7197" s="67">
        <v>484.76499999999999</v>
      </c>
      <c r="E7197" s="66">
        <v>1.1705000000000001</v>
      </c>
      <c r="F7197" s="67">
        <v>567.41743250000002</v>
      </c>
      <c r="G7197" s="66" t="s">
        <v>10</v>
      </c>
      <c r="H7197" s="68">
        <v>4.8653644003922601E-2</v>
      </c>
      <c r="I7197" s="87">
        <v>27.606925762474798</v>
      </c>
      <c r="J7197" s="69" t="str">
        <f>_xlfn.XLOOKUP(SimpleBB[[#This Row],[customer_code]],'Input  - indicative charges'!$B$13:$B$69,'Input  - indicative charges'!$E$13:$E$69)</f>
        <v>Upper South Island distributor</v>
      </c>
      <c r="K7197" s="70">
        <f t="shared" si="114"/>
        <v>25.521320245373527</v>
      </c>
    </row>
    <row r="7198" spans="1:11" x14ac:dyDescent="0.25">
      <c r="A7198" s="65">
        <v>44470</v>
      </c>
      <c r="B7198" s="66" t="s">
        <v>146</v>
      </c>
      <c r="C7198" s="66" t="s">
        <v>137</v>
      </c>
      <c r="D7198" s="67">
        <v>484.76499999999999</v>
      </c>
      <c r="E7198" s="66">
        <v>1.1705000000000001</v>
      </c>
      <c r="F7198" s="67">
        <v>567.41743250000002</v>
      </c>
      <c r="G7198" s="66" t="s">
        <v>12</v>
      </c>
      <c r="H7198" s="68">
        <v>0</v>
      </c>
      <c r="I7198" s="87">
        <v>0</v>
      </c>
      <c r="J7198" s="69" t="str">
        <f>_xlfn.XLOOKUP(SimpleBB[[#This Row],[customer_code]],'Input  - indicative charges'!$B$13:$B$69,'Input  - indicative charges'!$E$13:$E$69)</f>
        <v>Lower North Island distributor</v>
      </c>
      <c r="K7198" s="70">
        <f t="shared" si="114"/>
        <v>0</v>
      </c>
    </row>
    <row r="7199" spans="1:11" x14ac:dyDescent="0.25">
      <c r="A7199" s="65">
        <v>44470</v>
      </c>
      <c r="B7199" s="66" t="s">
        <v>146</v>
      </c>
      <c r="C7199" s="66" t="s">
        <v>137</v>
      </c>
      <c r="D7199" s="67">
        <v>484.76499999999999</v>
      </c>
      <c r="E7199" s="66">
        <v>1.1705000000000001</v>
      </c>
      <c r="F7199" s="67">
        <v>567.41743250000002</v>
      </c>
      <c r="G7199" s="66" t="s">
        <v>14</v>
      </c>
      <c r="H7199" s="68">
        <v>0</v>
      </c>
      <c r="I7199" s="87">
        <v>0</v>
      </c>
      <c r="J7199" s="69" t="str">
        <f>_xlfn.XLOOKUP(SimpleBB[[#This Row],[customer_code]],'Input  - indicative charges'!$B$13:$B$69,'Input  - indicative charges'!$E$13:$E$69)</f>
        <v>Upper North Island distributor</v>
      </c>
      <c r="K7199" s="70">
        <f t="shared" si="114"/>
        <v>0</v>
      </c>
    </row>
    <row r="7200" spans="1:11" x14ac:dyDescent="0.25">
      <c r="A7200" s="65">
        <v>44470</v>
      </c>
      <c r="B7200" s="66" t="s">
        <v>146</v>
      </c>
      <c r="C7200" s="66" t="s">
        <v>137</v>
      </c>
      <c r="D7200" s="67">
        <v>484.76499999999999</v>
      </c>
      <c r="E7200" s="66">
        <v>1.1705000000000001</v>
      </c>
      <c r="F7200" s="67">
        <v>567.41743250000002</v>
      </c>
      <c r="G7200" s="66" t="s">
        <v>16</v>
      </c>
      <c r="H7200" s="68">
        <v>1.9770333757132202E-2</v>
      </c>
      <c r="I7200" s="87">
        <v>11.218032020140001</v>
      </c>
      <c r="J7200" s="69" t="str">
        <f>_xlfn.XLOOKUP(SimpleBB[[#This Row],[customer_code]],'Input  - indicative charges'!$B$13:$B$69,'Input  - indicative charges'!$E$13:$E$69)</f>
        <v>South Island generation</v>
      </c>
      <c r="K7200" s="70">
        <f t="shared" si="114"/>
        <v>10.370549411119308</v>
      </c>
    </row>
    <row r="7201" spans="1:11" x14ac:dyDescent="0.25">
      <c r="A7201" s="65">
        <v>44470</v>
      </c>
      <c r="B7201" s="66" t="s">
        <v>146</v>
      </c>
      <c r="C7201" s="66" t="s">
        <v>137</v>
      </c>
      <c r="D7201" s="67">
        <v>484.76499999999999</v>
      </c>
      <c r="E7201" s="66">
        <v>1.1705000000000001</v>
      </c>
      <c r="F7201" s="67">
        <v>567.41743250000002</v>
      </c>
      <c r="G7201" s="66" t="s">
        <v>19</v>
      </c>
      <c r="H7201" s="68">
        <v>3.7228855985881097E-4</v>
      </c>
      <c r="I7201" s="87">
        <v>0.21124301878420901</v>
      </c>
      <c r="J7201" s="69" t="str">
        <f>_xlfn.XLOOKUP(SimpleBB[[#This Row],[customer_code]],'Input  - indicative charges'!$B$13:$B$69,'Input  - indicative charges'!$E$13:$E$69)</f>
        <v>Lower South Island distributor</v>
      </c>
      <c r="K7201" s="70">
        <f t="shared" si="114"/>
        <v>0.19528435648272502</v>
      </c>
    </row>
    <row r="7202" spans="1:11" x14ac:dyDescent="0.25">
      <c r="A7202" s="65">
        <v>44470</v>
      </c>
      <c r="B7202" s="66" t="s">
        <v>146</v>
      </c>
      <c r="C7202" s="66" t="s">
        <v>137</v>
      </c>
      <c r="D7202" s="67">
        <v>484.76499999999999</v>
      </c>
      <c r="E7202" s="66">
        <v>1.1705000000000001</v>
      </c>
      <c r="F7202" s="67">
        <v>567.41743250000002</v>
      </c>
      <c r="G7202" s="66" t="s">
        <v>21</v>
      </c>
      <c r="H7202" s="68">
        <v>3.8934199290873297E-5</v>
      </c>
      <c r="I7202" s="87">
        <v>2.20919433980706E-2</v>
      </c>
      <c r="J7202" s="69" t="str">
        <f>_xlfn.XLOOKUP(SimpleBB[[#This Row],[customer_code]],'Input  - indicative charges'!$B$13:$B$69,'Input  - indicative charges'!$E$13:$E$69)</f>
        <v>Upper South Island distributor</v>
      </c>
      <c r="K7202" s="70">
        <f t="shared" si="114"/>
        <v>2.0422975276414207E-2</v>
      </c>
    </row>
    <row r="7203" spans="1:11" x14ac:dyDescent="0.25">
      <c r="A7203" s="65">
        <v>44470</v>
      </c>
      <c r="B7203" s="66" t="s">
        <v>146</v>
      </c>
      <c r="C7203" s="66" t="s">
        <v>137</v>
      </c>
      <c r="D7203" s="67">
        <v>484.76499999999999</v>
      </c>
      <c r="E7203" s="66">
        <v>1.1705000000000001</v>
      </c>
      <c r="F7203" s="67">
        <v>567.41743250000002</v>
      </c>
      <c r="G7203" s="66" t="s">
        <v>23</v>
      </c>
      <c r="H7203" s="68">
        <v>0</v>
      </c>
      <c r="I7203" s="87">
        <v>0</v>
      </c>
      <c r="J7203" s="69" t="str">
        <f>_xlfn.XLOOKUP(SimpleBB[[#This Row],[customer_code]],'Input  - indicative charges'!$B$13:$B$69,'Input  - indicative charges'!$E$13:$E$69)</f>
        <v>Lower North Island distributor</v>
      </c>
      <c r="K7203" s="70">
        <f t="shared" si="114"/>
        <v>0</v>
      </c>
    </row>
    <row r="7204" spans="1:11" x14ac:dyDescent="0.25">
      <c r="A7204" s="65">
        <v>44470</v>
      </c>
      <c r="B7204" s="66" t="s">
        <v>146</v>
      </c>
      <c r="C7204" s="66" t="s">
        <v>137</v>
      </c>
      <c r="D7204" s="67">
        <v>484.76499999999999</v>
      </c>
      <c r="E7204" s="66">
        <v>1.1705000000000001</v>
      </c>
      <c r="F7204" s="67">
        <v>567.41743250000002</v>
      </c>
      <c r="G7204" s="66" t="s">
        <v>25</v>
      </c>
      <c r="H7204" s="68">
        <v>2.7649960044484698E-2</v>
      </c>
      <c r="I7204" s="87">
        <v>15.6890693371691</v>
      </c>
      <c r="J7204" s="69" t="str">
        <f>_xlfn.XLOOKUP(SimpleBB[[#This Row],[customer_code]],'Input  - indicative charges'!$B$13:$B$69,'Input  - indicative charges'!$E$13:$E$69)</f>
        <v>North Island generation</v>
      </c>
      <c r="K7204" s="70">
        <f t="shared" si="114"/>
        <v>14.503815685628473</v>
      </c>
    </row>
    <row r="7205" spans="1:11" x14ac:dyDescent="0.25">
      <c r="A7205" s="65">
        <v>44470</v>
      </c>
      <c r="B7205" s="66" t="s">
        <v>146</v>
      </c>
      <c r="C7205" s="66" t="s">
        <v>137</v>
      </c>
      <c r="D7205" s="67">
        <v>484.76499999999999</v>
      </c>
      <c r="E7205" s="66">
        <v>1.1705000000000001</v>
      </c>
      <c r="F7205" s="67">
        <v>567.41743250000002</v>
      </c>
      <c r="G7205" s="66" t="s">
        <v>27</v>
      </c>
      <c r="H7205" s="68">
        <v>8.0273692456111799E-7</v>
      </c>
      <c r="I7205" s="87">
        <v>4.5548692470741601E-4</v>
      </c>
      <c r="J7205" s="69" t="str">
        <f>_xlfn.XLOOKUP(SimpleBB[[#This Row],[customer_code]],'Input  - indicative charges'!$B$13:$B$69,'Input  - indicative charges'!$E$13:$E$69)</f>
        <v>Lower North Island distributor</v>
      </c>
      <c r="K7205" s="70">
        <f t="shared" si="114"/>
        <v>4.2107649989914068E-4</v>
      </c>
    </row>
    <row r="7206" spans="1:11" x14ac:dyDescent="0.25">
      <c r="A7206" s="65">
        <v>44470</v>
      </c>
      <c r="B7206" s="66" t="s">
        <v>146</v>
      </c>
      <c r="C7206" s="66" t="s">
        <v>137</v>
      </c>
      <c r="D7206" s="67">
        <v>484.76499999999999</v>
      </c>
      <c r="E7206" s="66">
        <v>1.1705000000000001</v>
      </c>
      <c r="F7206" s="67">
        <v>567.41743250000002</v>
      </c>
      <c r="G7206" s="66" t="s">
        <v>29</v>
      </c>
      <c r="H7206" s="68">
        <v>2.5304015349192199E-6</v>
      </c>
      <c r="I7206" s="87">
        <v>1.4357939421379201E-3</v>
      </c>
      <c r="J7206" s="69" t="str">
        <f>_xlfn.XLOOKUP(SimpleBB[[#This Row],[customer_code]],'Input  - indicative charges'!$B$13:$B$69,'Input  - indicative charges'!$E$13:$E$69)</f>
        <v>Lower North Island distributor</v>
      </c>
      <c r="K7206" s="70">
        <f t="shared" si="114"/>
        <v>1.3273247922982172E-3</v>
      </c>
    </row>
    <row r="7207" spans="1:11" x14ac:dyDescent="0.25">
      <c r="A7207" s="65">
        <v>44470</v>
      </c>
      <c r="B7207" s="66" t="s">
        <v>146</v>
      </c>
      <c r="C7207" s="66" t="s">
        <v>137</v>
      </c>
      <c r="D7207" s="67">
        <v>484.76499999999999</v>
      </c>
      <c r="E7207" s="66">
        <v>1.1705000000000001</v>
      </c>
      <c r="F7207" s="67">
        <v>567.41743250000002</v>
      </c>
      <c r="G7207" s="66" t="s">
        <v>31</v>
      </c>
      <c r="H7207" s="68">
        <v>4.9721245011482901E-6</v>
      </c>
      <c r="I7207" s="87">
        <v>2.8212701185119102E-3</v>
      </c>
      <c r="J7207" s="69" t="str">
        <f>_xlfn.XLOOKUP(SimpleBB[[#This Row],[customer_code]],'Input  - indicative charges'!$B$13:$B$69,'Input  - indicative charges'!$E$13:$E$69)</f>
        <v>Major Industrial</v>
      </c>
      <c r="K7207" s="70">
        <f t="shared" si="114"/>
        <v>2.6081331479188494E-3</v>
      </c>
    </row>
    <row r="7208" spans="1:11" x14ac:dyDescent="0.25">
      <c r="A7208" s="65">
        <v>44470</v>
      </c>
      <c r="B7208" s="66" t="s">
        <v>146</v>
      </c>
      <c r="C7208" s="66" t="s">
        <v>137</v>
      </c>
      <c r="D7208" s="67">
        <v>484.76499999999999</v>
      </c>
      <c r="E7208" s="66">
        <v>1.1705000000000001</v>
      </c>
      <c r="F7208" s="67">
        <v>567.41743250000002</v>
      </c>
      <c r="G7208" s="66" t="s">
        <v>34</v>
      </c>
      <c r="H7208" s="68">
        <v>0</v>
      </c>
      <c r="I7208" s="87">
        <v>0</v>
      </c>
      <c r="J7208" s="69" t="str">
        <f>_xlfn.XLOOKUP(SimpleBB[[#This Row],[customer_code]],'Input  - indicative charges'!$B$13:$B$69,'Input  - indicative charges'!$E$13:$E$69)</f>
        <v>Major Industrial</v>
      </c>
      <c r="K7208" s="70">
        <f t="shared" si="114"/>
        <v>0</v>
      </c>
    </row>
    <row r="7209" spans="1:11" x14ac:dyDescent="0.25">
      <c r="A7209" s="65">
        <v>44470</v>
      </c>
      <c r="B7209" s="66" t="s">
        <v>146</v>
      </c>
      <c r="C7209" s="66" t="s">
        <v>137</v>
      </c>
      <c r="D7209" s="67">
        <v>484.76499999999999</v>
      </c>
      <c r="E7209" s="66">
        <v>1.1705000000000001</v>
      </c>
      <c r="F7209" s="67">
        <v>567.41743250000002</v>
      </c>
      <c r="G7209" s="66" t="s">
        <v>36</v>
      </c>
      <c r="H7209" s="68">
        <v>0.47953989705975197</v>
      </c>
      <c r="I7209" s="87">
        <v>272.09929717095901</v>
      </c>
      <c r="J7209" s="69" t="str">
        <f>_xlfn.XLOOKUP(SimpleBB[[#This Row],[customer_code]],'Input  - indicative charges'!$B$13:$B$69,'Input  - indicative charges'!$E$13:$E$69)</f>
        <v>Upper South Island distributor</v>
      </c>
      <c r="K7209" s="70">
        <f t="shared" si="114"/>
        <v>251.54315845918313</v>
      </c>
    </row>
    <row r="7210" spans="1:11" x14ac:dyDescent="0.25">
      <c r="A7210" s="65">
        <v>44470</v>
      </c>
      <c r="B7210" s="66" t="s">
        <v>146</v>
      </c>
      <c r="C7210" s="66" t="s">
        <v>137</v>
      </c>
      <c r="D7210" s="67">
        <v>484.76499999999999</v>
      </c>
      <c r="E7210" s="66">
        <v>1.1705000000000001</v>
      </c>
      <c r="F7210" s="67">
        <v>567.41743250000002</v>
      </c>
      <c r="G7210" s="66" t="s">
        <v>38</v>
      </c>
      <c r="H7210" s="68">
        <v>7.4211568629090999E-6</v>
      </c>
      <c r="I7210" s="87">
        <v>4.2108937733316403E-3</v>
      </c>
      <c r="J7210" s="69" t="str">
        <f>_xlfn.XLOOKUP(SimpleBB[[#This Row],[customer_code]],'Input  - indicative charges'!$B$13:$B$69,'Input  - indicative charges'!$E$13:$E$69)</f>
        <v>North Island generation</v>
      </c>
      <c r="K7210" s="70">
        <f t="shared" si="114"/>
        <v>3.8927756546700792E-3</v>
      </c>
    </row>
    <row r="7211" spans="1:11" x14ac:dyDescent="0.25">
      <c r="A7211" s="65">
        <v>44470</v>
      </c>
      <c r="B7211" s="66" t="s">
        <v>146</v>
      </c>
      <c r="C7211" s="66" t="s">
        <v>137</v>
      </c>
      <c r="D7211" s="67">
        <v>484.76499999999999</v>
      </c>
      <c r="E7211" s="66">
        <v>1.1705000000000001</v>
      </c>
      <c r="F7211" s="67">
        <v>567.41743250000002</v>
      </c>
      <c r="G7211" s="66" t="s">
        <v>40</v>
      </c>
      <c r="H7211" s="68">
        <v>2.39263691632333E-7</v>
      </c>
      <c r="I7211" s="87">
        <v>1.3576238959648999E-4</v>
      </c>
      <c r="J7211" s="69" t="str">
        <f>_xlfn.XLOOKUP(SimpleBB[[#This Row],[customer_code]],'Input  - indicative charges'!$B$13:$B$69,'Input  - indicative charges'!$E$13:$E$69)</f>
        <v>North Island generation</v>
      </c>
      <c r="K7211" s="70">
        <f t="shared" si="114"/>
        <v>1.2550602164036775E-4</v>
      </c>
    </row>
    <row r="7212" spans="1:11" x14ac:dyDescent="0.25">
      <c r="A7212" s="65">
        <v>44470</v>
      </c>
      <c r="B7212" s="66" t="s">
        <v>146</v>
      </c>
      <c r="C7212" s="66" t="s">
        <v>137</v>
      </c>
      <c r="D7212" s="67">
        <v>484.76499999999999</v>
      </c>
      <c r="E7212" s="66">
        <v>1.1705000000000001</v>
      </c>
      <c r="F7212" s="67">
        <v>567.41743250000002</v>
      </c>
      <c r="G7212" s="66" t="s">
        <v>42</v>
      </c>
      <c r="H7212" s="68">
        <v>0.23222171204766801</v>
      </c>
      <c r="I7212" s="87">
        <v>131.76664762084201</v>
      </c>
      <c r="J7212" s="69" t="str">
        <f>_xlfn.XLOOKUP(SimpleBB[[#This Row],[customer_code]],'Input  - indicative charges'!$B$13:$B$69,'Input  - indicative charges'!$E$13:$E$69)</f>
        <v>South Island generation</v>
      </c>
      <c r="K7212" s="70">
        <f t="shared" si="114"/>
        <v>121.81214382667048</v>
      </c>
    </row>
    <row r="7213" spans="1:11" x14ac:dyDescent="0.25">
      <c r="A7213" s="65">
        <v>44470</v>
      </c>
      <c r="B7213" s="66" t="s">
        <v>146</v>
      </c>
      <c r="C7213" s="66" t="s">
        <v>137</v>
      </c>
      <c r="D7213" s="67">
        <v>484.76499999999999</v>
      </c>
      <c r="E7213" s="66">
        <v>1.1705000000000001</v>
      </c>
      <c r="F7213" s="67">
        <v>567.41743250000002</v>
      </c>
      <c r="G7213" s="66" t="s">
        <v>44</v>
      </c>
      <c r="H7213" s="68">
        <v>0</v>
      </c>
      <c r="I7213" s="87">
        <v>0</v>
      </c>
      <c r="J7213" s="69" t="str">
        <f>_xlfn.XLOOKUP(SimpleBB[[#This Row],[customer_code]],'Input  - indicative charges'!$B$13:$B$69,'Input  - indicative charges'!$E$13:$E$69)</f>
        <v>Major Industrial</v>
      </c>
      <c r="K7213" s="70">
        <f t="shared" si="114"/>
        <v>0</v>
      </c>
    </row>
    <row r="7214" spans="1:11" x14ac:dyDescent="0.25">
      <c r="A7214" s="65">
        <v>44470</v>
      </c>
      <c r="B7214" s="66" t="s">
        <v>146</v>
      </c>
      <c r="C7214" s="66" t="s">
        <v>137</v>
      </c>
      <c r="D7214" s="67">
        <v>484.76499999999999</v>
      </c>
      <c r="E7214" s="66">
        <v>1.1705000000000001</v>
      </c>
      <c r="F7214" s="67">
        <v>567.41743250000002</v>
      </c>
      <c r="G7214" s="66" t="s">
        <v>46</v>
      </c>
      <c r="H7214" s="68">
        <v>3.8583777478741E-3</v>
      </c>
      <c r="I7214" s="87">
        <v>2.1893107953138502</v>
      </c>
      <c r="J7214" s="69" t="str">
        <f>_xlfn.XLOOKUP(SimpleBB[[#This Row],[customer_code]],'Input  - indicative charges'!$B$13:$B$69,'Input  - indicative charges'!$E$13:$E$69)</f>
        <v>Upper South Island distributor</v>
      </c>
      <c r="K7214" s="70">
        <f t="shared" si="114"/>
        <v>2.023916114549996</v>
      </c>
    </row>
    <row r="7215" spans="1:11" x14ac:dyDescent="0.25">
      <c r="A7215" s="65">
        <v>44470</v>
      </c>
      <c r="B7215" s="66" t="s">
        <v>146</v>
      </c>
      <c r="C7215" s="66" t="s">
        <v>137</v>
      </c>
      <c r="D7215" s="67">
        <v>484.76499999999999</v>
      </c>
      <c r="E7215" s="66">
        <v>1.1705000000000001</v>
      </c>
      <c r="F7215" s="67">
        <v>567.41743250000002</v>
      </c>
      <c r="G7215" s="66" t="s">
        <v>48</v>
      </c>
      <c r="H7215" s="68">
        <v>1.6969511008686699E-3</v>
      </c>
      <c r="I7215" s="87">
        <v>0.96287963673295296</v>
      </c>
      <c r="J7215" s="69" t="str">
        <f>_xlfn.XLOOKUP(SimpleBB[[#This Row],[customer_code]],'Input  - indicative charges'!$B$13:$B$69,'Input  - indicative charges'!$E$13:$E$69)</f>
        <v>North Island generation</v>
      </c>
      <c r="K7215" s="70">
        <f t="shared" si="114"/>
        <v>0.89013748862298925</v>
      </c>
    </row>
    <row r="7216" spans="1:11" x14ac:dyDescent="0.25">
      <c r="A7216" s="65">
        <v>44470</v>
      </c>
      <c r="B7216" s="66" t="s">
        <v>146</v>
      </c>
      <c r="C7216" s="66" t="s">
        <v>137</v>
      </c>
      <c r="D7216" s="67">
        <v>484.76499999999999</v>
      </c>
      <c r="E7216" s="66">
        <v>1.1705000000000001</v>
      </c>
      <c r="F7216" s="67">
        <v>567.41743250000002</v>
      </c>
      <c r="G7216" s="66" t="s">
        <v>50</v>
      </c>
      <c r="H7216" s="68">
        <v>3.5445001081160597E-4</v>
      </c>
      <c r="I7216" s="87">
        <v>0.20112111508431901</v>
      </c>
      <c r="J7216" s="69" t="str">
        <f>_xlfn.XLOOKUP(SimpleBB[[#This Row],[customer_code]],'Input  - indicative charges'!$B$13:$B$69,'Input  - indicative charges'!$E$13:$E$69)</f>
        <v>North Island generation</v>
      </c>
      <c r="K7216" s="70">
        <f t="shared" si="114"/>
        <v>0.18592712677738579</v>
      </c>
    </row>
    <row r="7217" spans="1:11" x14ac:dyDescent="0.25">
      <c r="A7217" s="65">
        <v>44470</v>
      </c>
      <c r="B7217" s="66" t="s">
        <v>146</v>
      </c>
      <c r="C7217" s="66" t="s">
        <v>137</v>
      </c>
      <c r="D7217" s="67">
        <v>484.76499999999999</v>
      </c>
      <c r="E7217" s="66">
        <v>1.1705000000000001</v>
      </c>
      <c r="F7217" s="67">
        <v>567.41743250000002</v>
      </c>
      <c r="G7217" s="66" t="s">
        <v>52</v>
      </c>
      <c r="H7217" s="68">
        <v>7.1575806488031199E-4</v>
      </c>
      <c r="I7217" s="87">
        <v>0.40613360346555499</v>
      </c>
      <c r="J7217" s="69" t="str">
        <f>_xlfn.XLOOKUP(SimpleBB[[#This Row],[customer_code]],'Input  - indicative charges'!$B$13:$B$69,'Input  - indicative charges'!$E$13:$E$69)</f>
        <v>North Island generation</v>
      </c>
      <c r="K7217" s="70">
        <f t="shared" si="114"/>
        <v>0.37545164737396697</v>
      </c>
    </row>
    <row r="7218" spans="1:11" x14ac:dyDescent="0.25">
      <c r="A7218" s="65">
        <v>44470</v>
      </c>
      <c r="B7218" s="66" t="s">
        <v>146</v>
      </c>
      <c r="C7218" s="66" t="s">
        <v>137</v>
      </c>
      <c r="D7218" s="67">
        <v>484.76499999999999</v>
      </c>
      <c r="E7218" s="66">
        <v>1.1705000000000001</v>
      </c>
      <c r="F7218" s="67">
        <v>567.41743250000002</v>
      </c>
      <c r="G7218" s="66" t="s">
        <v>54</v>
      </c>
      <c r="H7218" s="68">
        <v>2.8183580400253701E-6</v>
      </c>
      <c r="I7218" s="87">
        <v>1.59918548293693E-3</v>
      </c>
      <c r="J7218" s="69" t="str">
        <f>_xlfn.XLOOKUP(SimpleBB[[#This Row],[customer_code]],'Input  - indicative charges'!$B$13:$B$69,'Input  - indicative charges'!$E$13:$E$69)</f>
        <v>Upper South Island distributor</v>
      </c>
      <c r="K7218" s="70">
        <f t="shared" si="114"/>
        <v>1.4783726805706829E-3</v>
      </c>
    </row>
    <row r="7219" spans="1:11" x14ac:dyDescent="0.25">
      <c r="A7219" s="65">
        <v>44470</v>
      </c>
      <c r="B7219" s="66" t="s">
        <v>146</v>
      </c>
      <c r="C7219" s="66" t="s">
        <v>137</v>
      </c>
      <c r="D7219" s="67">
        <v>484.76499999999999</v>
      </c>
      <c r="E7219" s="66">
        <v>1.1705000000000001</v>
      </c>
      <c r="F7219" s="67">
        <v>567.41743250000002</v>
      </c>
      <c r="G7219" s="66" t="s">
        <v>56</v>
      </c>
      <c r="H7219" s="68">
        <v>1.3077256235721101E-20</v>
      </c>
      <c r="I7219" s="87">
        <v>7.4202631574174895E-18</v>
      </c>
      <c r="J7219" s="69" t="str">
        <f>_xlfn.XLOOKUP(SimpleBB[[#This Row],[customer_code]],'Input  - indicative charges'!$B$13:$B$69,'Input  - indicative charges'!$E$13:$E$69)</f>
        <v>Upper North Island distributor</v>
      </c>
      <c r="K7219" s="70">
        <f t="shared" si="114"/>
        <v>6.8596885424602202E-18</v>
      </c>
    </row>
    <row r="7220" spans="1:11" x14ac:dyDescent="0.25">
      <c r="A7220" s="65">
        <v>44470</v>
      </c>
      <c r="B7220" s="66" t="s">
        <v>146</v>
      </c>
      <c r="C7220" s="66" t="s">
        <v>137</v>
      </c>
      <c r="D7220" s="67">
        <v>484.76499999999999</v>
      </c>
      <c r="E7220" s="66">
        <v>1.1705000000000001</v>
      </c>
      <c r="F7220" s="67">
        <v>567.41743250000002</v>
      </c>
      <c r="G7220" s="66" t="s">
        <v>58</v>
      </c>
      <c r="H7220" s="68">
        <v>4.4176343846392599E-4</v>
      </c>
      <c r="I7220" s="87">
        <v>0.25066427602557301</v>
      </c>
      <c r="J7220" s="69" t="str">
        <f>_xlfn.XLOOKUP(SimpleBB[[#This Row],[customer_code]],'Input  - indicative charges'!$B$13:$B$69,'Input  - indicative charges'!$E$13:$E$69)</f>
        <v>North Island generation</v>
      </c>
      <c r="K7220" s="70">
        <f t="shared" si="114"/>
        <v>0.23172747728466653</v>
      </c>
    </row>
    <row r="7221" spans="1:11" x14ac:dyDescent="0.25">
      <c r="A7221" s="65">
        <v>44470</v>
      </c>
      <c r="B7221" s="66" t="s">
        <v>146</v>
      </c>
      <c r="C7221" s="66" t="s">
        <v>137</v>
      </c>
      <c r="D7221" s="67">
        <v>484.76499999999999</v>
      </c>
      <c r="E7221" s="66">
        <v>1.1705000000000001</v>
      </c>
      <c r="F7221" s="67">
        <v>567.41743250000002</v>
      </c>
      <c r="G7221" s="66" t="s">
        <v>60</v>
      </c>
      <c r="H7221" s="68">
        <v>2.72270807699827E-20</v>
      </c>
      <c r="I7221" s="87">
        <v>1.5449120264973699E-17</v>
      </c>
      <c r="J7221" s="69" t="str">
        <f>_xlfn.XLOOKUP(SimpleBB[[#This Row],[customer_code]],'Input  - indicative charges'!$B$13:$B$69,'Input  - indicative charges'!$E$13:$E$69)</f>
        <v>Major Industrial</v>
      </c>
      <c r="K7221" s="70">
        <f t="shared" si="114"/>
        <v>1.4281993916454775E-17</v>
      </c>
    </row>
    <row r="7222" spans="1:11" x14ac:dyDescent="0.25">
      <c r="A7222" s="65">
        <v>44470</v>
      </c>
      <c r="B7222" s="66" t="s">
        <v>146</v>
      </c>
      <c r="C7222" s="66" t="s">
        <v>137</v>
      </c>
      <c r="D7222" s="67">
        <v>484.76499999999999</v>
      </c>
      <c r="E7222" s="66">
        <v>1.1705000000000001</v>
      </c>
      <c r="F7222" s="67">
        <v>567.41743250000002</v>
      </c>
      <c r="G7222" s="66" t="s">
        <v>62</v>
      </c>
      <c r="H7222" s="68">
        <v>1.6516181713988601E-13</v>
      </c>
      <c r="I7222" s="87">
        <v>9.3715694228549004E-11</v>
      </c>
      <c r="J7222" s="69" t="str">
        <f>_xlfn.XLOOKUP(SimpleBB[[#This Row],[customer_code]],'Input  - indicative charges'!$B$13:$B$69,'Input  - indicative charges'!$E$13:$E$69)</f>
        <v>Major Industrial</v>
      </c>
      <c r="K7222" s="70">
        <f t="shared" si="114"/>
        <v>8.6635805268666634E-11</v>
      </c>
    </row>
    <row r="7223" spans="1:11" x14ac:dyDescent="0.25">
      <c r="A7223" s="65">
        <v>44470</v>
      </c>
      <c r="B7223" s="66" t="s">
        <v>146</v>
      </c>
      <c r="C7223" s="66" t="s">
        <v>137</v>
      </c>
      <c r="D7223" s="67">
        <v>484.76499999999999</v>
      </c>
      <c r="E7223" s="66">
        <v>1.1705000000000001</v>
      </c>
      <c r="F7223" s="67">
        <v>567.41743250000002</v>
      </c>
      <c r="G7223" s="66" t="s">
        <v>64</v>
      </c>
      <c r="H7223" s="68">
        <v>0</v>
      </c>
      <c r="I7223" s="87">
        <v>0</v>
      </c>
      <c r="J7223" s="69" t="str">
        <f>_xlfn.XLOOKUP(SimpleBB[[#This Row],[customer_code]],'Input  - indicative charges'!$B$13:$B$69,'Input  - indicative charges'!$E$13:$E$69)</f>
        <v>Major Industrial</v>
      </c>
      <c r="K7223" s="70">
        <f t="shared" si="114"/>
        <v>0</v>
      </c>
    </row>
    <row r="7224" spans="1:11" x14ac:dyDescent="0.25">
      <c r="A7224" s="65">
        <v>44470</v>
      </c>
      <c r="B7224" s="66" t="s">
        <v>146</v>
      </c>
      <c r="C7224" s="66" t="s">
        <v>137</v>
      </c>
      <c r="D7224" s="67">
        <v>484.76499999999999</v>
      </c>
      <c r="E7224" s="66">
        <v>1.1705000000000001</v>
      </c>
      <c r="F7224" s="67">
        <v>567.41743250000002</v>
      </c>
      <c r="G7224" s="66" t="s">
        <v>66</v>
      </c>
      <c r="H7224" s="68">
        <v>1.6739787606596699E-2</v>
      </c>
      <c r="I7224" s="87">
        <v>9.4984473043304494</v>
      </c>
      <c r="J7224" s="69" t="str">
        <f>_xlfn.XLOOKUP(SimpleBB[[#This Row],[customer_code]],'Input  - indicative charges'!$B$13:$B$69,'Input  - indicative charges'!$E$13:$E$69)</f>
        <v>Upper South Island distributor</v>
      </c>
      <c r="K7224" s="70">
        <f t="shared" si="114"/>
        <v>8.7808732335248401</v>
      </c>
    </row>
    <row r="7225" spans="1:11" x14ac:dyDescent="0.25">
      <c r="A7225" s="65">
        <v>44470</v>
      </c>
      <c r="B7225" s="66" t="s">
        <v>146</v>
      </c>
      <c r="C7225" s="66" t="s">
        <v>137</v>
      </c>
      <c r="D7225" s="67">
        <v>484.76499999999999</v>
      </c>
      <c r="E7225" s="66">
        <v>1.1705000000000001</v>
      </c>
      <c r="F7225" s="67">
        <v>567.41743250000002</v>
      </c>
      <c r="G7225" s="66" t="s">
        <v>68</v>
      </c>
      <c r="H7225" s="68">
        <v>0</v>
      </c>
      <c r="I7225" s="87">
        <v>0</v>
      </c>
      <c r="J7225" s="69" t="str">
        <f>_xlfn.XLOOKUP(SimpleBB[[#This Row],[customer_code]],'Input  - indicative charges'!$B$13:$B$69,'Input  - indicative charges'!$E$13:$E$69)</f>
        <v>Major Industrial</v>
      </c>
      <c r="K7225" s="70">
        <f t="shared" si="114"/>
        <v>0</v>
      </c>
    </row>
    <row r="7226" spans="1:11" x14ac:dyDescent="0.25">
      <c r="A7226" s="65">
        <v>44470</v>
      </c>
      <c r="B7226" s="66" t="s">
        <v>146</v>
      </c>
      <c r="C7226" s="66" t="s">
        <v>137</v>
      </c>
      <c r="D7226" s="67">
        <v>484.76499999999999</v>
      </c>
      <c r="E7226" s="66">
        <v>1.1705000000000001</v>
      </c>
      <c r="F7226" s="67">
        <v>567.41743250000002</v>
      </c>
      <c r="G7226" s="66" t="s">
        <v>70</v>
      </c>
      <c r="H7226" s="68">
        <v>3.3741030027432199E-6</v>
      </c>
      <c r="I7226" s="87">
        <v>1.9145248628071E-3</v>
      </c>
      <c r="J7226" s="69" t="str">
        <f>_xlfn.XLOOKUP(SimpleBB[[#This Row],[customer_code]],'Input  - indicative charges'!$B$13:$B$69,'Input  - indicative charges'!$E$13:$E$69)</f>
        <v>Lower North Island distributor</v>
      </c>
      <c r="K7226" s="70">
        <f t="shared" si="114"/>
        <v>1.7698892865443665E-3</v>
      </c>
    </row>
    <row r="7227" spans="1:11" x14ac:dyDescent="0.25">
      <c r="A7227" s="65">
        <v>44470</v>
      </c>
      <c r="B7227" s="66" t="s">
        <v>146</v>
      </c>
      <c r="C7227" s="66" t="s">
        <v>137</v>
      </c>
      <c r="D7227" s="67">
        <v>484.76499999999999</v>
      </c>
      <c r="E7227" s="66">
        <v>1.1705000000000001</v>
      </c>
      <c r="F7227" s="67">
        <v>567.41743250000002</v>
      </c>
      <c r="G7227" s="66" t="s">
        <v>72</v>
      </c>
      <c r="H7227" s="68">
        <v>2.4682741872701598E-4</v>
      </c>
      <c r="I7227" s="87">
        <v>0.14005418020468599</v>
      </c>
      <c r="J7227" s="69" t="str">
        <f>_xlfn.XLOOKUP(SimpleBB[[#This Row],[customer_code]],'Input  - indicative charges'!$B$13:$B$69,'Input  - indicative charges'!$E$13:$E$69)</f>
        <v>Lower South Island distributor</v>
      </c>
      <c r="K7227" s="70">
        <f t="shared" si="114"/>
        <v>0.1294735826603905</v>
      </c>
    </row>
    <row r="7228" spans="1:11" x14ac:dyDescent="0.25">
      <c r="A7228" s="65">
        <v>44470</v>
      </c>
      <c r="B7228" s="66" t="s">
        <v>146</v>
      </c>
      <c r="C7228" s="66" t="s">
        <v>137</v>
      </c>
      <c r="D7228" s="67">
        <v>484.76499999999999</v>
      </c>
      <c r="E7228" s="66">
        <v>1.1705000000000001</v>
      </c>
      <c r="F7228" s="67">
        <v>567.41743250000002</v>
      </c>
      <c r="G7228" s="66" t="s">
        <v>74</v>
      </c>
      <c r="H7228" s="68">
        <v>0</v>
      </c>
      <c r="I7228" s="87">
        <v>0</v>
      </c>
      <c r="J7228" s="69" t="str">
        <f>_xlfn.XLOOKUP(SimpleBB[[#This Row],[customer_code]],'Input  - indicative charges'!$B$13:$B$69,'Input  - indicative charges'!$E$13:$E$69)</f>
        <v>Major Industrial</v>
      </c>
      <c r="K7228" s="70">
        <f t="shared" si="114"/>
        <v>0</v>
      </c>
    </row>
    <row r="7229" spans="1:11" x14ac:dyDescent="0.25">
      <c r="A7229" s="65">
        <v>44470</v>
      </c>
      <c r="B7229" s="66" t="s">
        <v>146</v>
      </c>
      <c r="C7229" s="66" t="s">
        <v>137</v>
      </c>
      <c r="D7229" s="67">
        <v>484.76499999999999</v>
      </c>
      <c r="E7229" s="66">
        <v>1.1705000000000001</v>
      </c>
      <c r="F7229" s="67">
        <v>567.41743250000002</v>
      </c>
      <c r="G7229" s="66" t="s">
        <v>76</v>
      </c>
      <c r="H7229" s="68">
        <v>0</v>
      </c>
      <c r="I7229" s="87">
        <v>0</v>
      </c>
      <c r="J7229" s="69" t="str">
        <f>_xlfn.XLOOKUP(SimpleBB[[#This Row],[customer_code]],'Input  - indicative charges'!$B$13:$B$69,'Input  - indicative charges'!$E$13:$E$69)</f>
        <v>Lower North Island distributor</v>
      </c>
      <c r="K7229" s="70">
        <f t="shared" si="114"/>
        <v>0</v>
      </c>
    </row>
    <row r="7230" spans="1:11" x14ac:dyDescent="0.25">
      <c r="A7230" s="65">
        <v>44470</v>
      </c>
      <c r="B7230" s="66" t="s">
        <v>146</v>
      </c>
      <c r="C7230" s="66" t="s">
        <v>137</v>
      </c>
      <c r="D7230" s="67">
        <v>484.76499999999999</v>
      </c>
      <c r="E7230" s="66">
        <v>1.1705000000000001</v>
      </c>
      <c r="F7230" s="67">
        <v>567.41743250000002</v>
      </c>
      <c r="G7230" s="66" t="s">
        <v>78</v>
      </c>
      <c r="H7230" s="68">
        <v>1.18308178773287E-12</v>
      </c>
      <c r="I7230" s="87">
        <v>6.7130123043289603E-10</v>
      </c>
      <c r="J7230" s="69" t="str">
        <f>_xlfn.XLOOKUP(SimpleBB[[#This Row],[customer_code]],'Input  - indicative charges'!$B$13:$B$69,'Input  - indicative charges'!$E$13:$E$69)</f>
        <v>North Island generation</v>
      </c>
      <c r="K7230" s="70">
        <f t="shared" si="114"/>
        <v>6.2058679877637347E-10</v>
      </c>
    </row>
    <row r="7231" spans="1:11" x14ac:dyDescent="0.25">
      <c r="A7231" s="65">
        <v>44470</v>
      </c>
      <c r="B7231" s="66" t="s">
        <v>146</v>
      </c>
      <c r="C7231" s="66" t="s">
        <v>137</v>
      </c>
      <c r="D7231" s="67">
        <v>484.76499999999999</v>
      </c>
      <c r="E7231" s="66">
        <v>1.1705000000000001</v>
      </c>
      <c r="F7231" s="67">
        <v>567.41743250000002</v>
      </c>
      <c r="G7231" s="66" t="s">
        <v>80</v>
      </c>
      <c r="H7231" s="68">
        <v>0</v>
      </c>
      <c r="I7231" s="87">
        <v>0</v>
      </c>
      <c r="J7231" s="69" t="str">
        <f>_xlfn.XLOOKUP(SimpleBB[[#This Row],[customer_code]],'Input  - indicative charges'!$B$13:$B$69,'Input  - indicative charges'!$E$13:$E$69)</f>
        <v>Major Industrial</v>
      </c>
      <c r="K7231" s="70">
        <f t="shared" si="114"/>
        <v>0</v>
      </c>
    </row>
    <row r="7232" spans="1:11" x14ac:dyDescent="0.25">
      <c r="A7232" s="65">
        <v>44470</v>
      </c>
      <c r="B7232" s="66" t="s">
        <v>146</v>
      </c>
      <c r="C7232" s="66" t="s">
        <v>137</v>
      </c>
      <c r="D7232" s="67">
        <v>484.76499999999999</v>
      </c>
      <c r="E7232" s="66">
        <v>1.1705000000000001</v>
      </c>
      <c r="F7232" s="67">
        <v>567.41743250000002</v>
      </c>
      <c r="G7232" s="66" t="s">
        <v>82</v>
      </c>
      <c r="H7232" s="68">
        <v>5.1365808350346397E-5</v>
      </c>
      <c r="I7232" s="87">
        <v>2.9145855092440699E-2</v>
      </c>
      <c r="J7232" s="69" t="str">
        <f>_xlfn.XLOOKUP(SimpleBB[[#This Row],[customer_code]],'Input  - indicative charges'!$B$13:$B$69,'Input  - indicative charges'!$E$13:$E$69)</f>
        <v>Major Industrial</v>
      </c>
      <c r="K7232" s="70">
        <f t="shared" si="114"/>
        <v>2.6943988912032667E-2</v>
      </c>
    </row>
    <row r="7233" spans="1:11" x14ac:dyDescent="0.25">
      <c r="A7233" s="65">
        <v>44470</v>
      </c>
      <c r="B7233" s="66" t="s">
        <v>146</v>
      </c>
      <c r="C7233" s="66" t="s">
        <v>137</v>
      </c>
      <c r="D7233" s="67">
        <v>484.76499999999999</v>
      </c>
      <c r="E7233" s="66">
        <v>1.1705000000000001</v>
      </c>
      <c r="F7233" s="67">
        <v>567.41743250000002</v>
      </c>
      <c r="G7233" s="66" t="s">
        <v>84</v>
      </c>
      <c r="H7233" s="68">
        <v>0</v>
      </c>
      <c r="I7233" s="87">
        <v>0</v>
      </c>
      <c r="J7233" s="69" t="str">
        <f>_xlfn.XLOOKUP(SimpleBB[[#This Row],[customer_code]],'Input  - indicative charges'!$B$13:$B$69,'Input  - indicative charges'!$E$13:$E$69)</f>
        <v>Major Industrial</v>
      </c>
      <c r="K7233" s="70">
        <f t="shared" si="114"/>
        <v>0</v>
      </c>
    </row>
    <row r="7234" spans="1:11" x14ac:dyDescent="0.25">
      <c r="A7234" s="65">
        <v>44470</v>
      </c>
      <c r="B7234" s="66" t="s">
        <v>146</v>
      </c>
      <c r="C7234" s="66" t="s">
        <v>137</v>
      </c>
      <c r="D7234" s="67">
        <v>484.76499999999999</v>
      </c>
      <c r="E7234" s="66">
        <v>1.1705000000000001</v>
      </c>
      <c r="F7234" s="67">
        <v>567.41743250000002</v>
      </c>
      <c r="G7234" s="66" t="s">
        <v>86</v>
      </c>
      <c r="H7234" s="68">
        <v>5.3620252740526097E-6</v>
      </c>
      <c r="I7234" s="87">
        <v>3.0425066140030402E-3</v>
      </c>
      <c r="J7234" s="69" t="str">
        <f>_xlfn.XLOOKUP(SimpleBB[[#This Row],[customer_code]],'Input  - indicative charges'!$B$13:$B$69,'Input  - indicative charges'!$E$13:$E$69)</f>
        <v>North Island generation</v>
      </c>
      <c r="K7234" s="70">
        <f t="shared" si="114"/>
        <v>2.8126560093186519E-3</v>
      </c>
    </row>
    <row r="7235" spans="1:11" x14ac:dyDescent="0.25">
      <c r="A7235" s="65">
        <v>44470</v>
      </c>
      <c r="B7235" s="66" t="s">
        <v>146</v>
      </c>
      <c r="C7235" s="66" t="s">
        <v>137</v>
      </c>
      <c r="D7235" s="67">
        <v>484.76499999999999</v>
      </c>
      <c r="E7235" s="66">
        <v>1.1705000000000001</v>
      </c>
      <c r="F7235" s="67">
        <v>567.41743250000002</v>
      </c>
      <c r="G7235" s="66" t="s">
        <v>88</v>
      </c>
      <c r="H7235" s="68">
        <v>2.5705608892193099E-4</v>
      </c>
      <c r="I7235" s="87">
        <v>0.14585810598457399</v>
      </c>
      <c r="J7235" s="69" t="str">
        <f>_xlfn.XLOOKUP(SimpleBB[[#This Row],[customer_code]],'Input  - indicative charges'!$B$13:$B$69,'Input  - indicative charges'!$E$13:$E$69)</f>
        <v>North Island generation</v>
      </c>
      <c r="K7235" s="70">
        <f t="shared" si="114"/>
        <v>0.13483904239260888</v>
      </c>
    </row>
    <row r="7236" spans="1:11" x14ac:dyDescent="0.25">
      <c r="A7236" s="65">
        <v>44470</v>
      </c>
      <c r="B7236" s="66" t="s">
        <v>146</v>
      </c>
      <c r="C7236" s="66" t="s">
        <v>137</v>
      </c>
      <c r="D7236" s="67">
        <v>484.76499999999999</v>
      </c>
      <c r="E7236" s="66">
        <v>1.1705000000000001</v>
      </c>
      <c r="F7236" s="67">
        <v>567.41743250000002</v>
      </c>
      <c r="G7236" s="66" t="s">
        <v>90</v>
      </c>
      <c r="H7236" s="68">
        <v>9.8766097229459296E-2</v>
      </c>
      <c r="I7236" s="87">
        <v>56.0416053079853</v>
      </c>
      <c r="J7236" s="69" t="str">
        <f>_xlfn.XLOOKUP(SimpleBB[[#This Row],[customer_code]],'Input  - indicative charges'!$B$13:$B$69,'Input  - indicative charges'!$E$13:$E$69)</f>
        <v>Upper South Island distributor</v>
      </c>
      <c r="K7236" s="70">
        <f t="shared" si="114"/>
        <v>51.807860405594965</v>
      </c>
    </row>
    <row r="7237" spans="1:11" x14ac:dyDescent="0.25">
      <c r="A7237" s="65">
        <v>44470</v>
      </c>
      <c r="B7237" s="66" t="s">
        <v>146</v>
      </c>
      <c r="C7237" s="66" t="s">
        <v>137</v>
      </c>
      <c r="D7237" s="67">
        <v>484.76499999999999</v>
      </c>
      <c r="E7237" s="66">
        <v>1.1705000000000001</v>
      </c>
      <c r="F7237" s="67">
        <v>567.41743250000002</v>
      </c>
      <c r="G7237" s="66" t="s">
        <v>92</v>
      </c>
      <c r="H7237" s="68">
        <v>3.9300912479141603E-6</v>
      </c>
      <c r="I7237" s="87">
        <v>2.2300022853821802E-3</v>
      </c>
      <c r="J7237" s="69" t="str">
        <f>_xlfn.XLOOKUP(SimpleBB[[#This Row],[customer_code]],'Input  - indicative charges'!$B$13:$B$69,'Input  - indicative charges'!$E$13:$E$69)</f>
        <v>North Island generation</v>
      </c>
      <c r="K7237" s="70">
        <f t="shared" si="114"/>
        <v>2.0615335065852542E-3</v>
      </c>
    </row>
    <row r="7238" spans="1:11" x14ac:dyDescent="0.25">
      <c r="A7238" s="65">
        <v>44470</v>
      </c>
      <c r="B7238" s="66" t="s">
        <v>146</v>
      </c>
      <c r="C7238" s="66" t="s">
        <v>137</v>
      </c>
      <c r="D7238" s="67">
        <v>484.76499999999999</v>
      </c>
      <c r="E7238" s="66">
        <v>1.1705000000000001</v>
      </c>
      <c r="F7238" s="67">
        <v>567.41743250000002</v>
      </c>
      <c r="G7238" s="66" t="s">
        <v>94</v>
      </c>
      <c r="H7238" s="68">
        <v>2.08152931800261E-5</v>
      </c>
      <c r="I7238" s="87">
        <v>1.18109602129451E-2</v>
      </c>
      <c r="J7238" s="69" t="str">
        <f>_xlfn.XLOOKUP(SimpleBB[[#This Row],[customer_code]],'Input  - indicative charges'!$B$13:$B$69,'Input  - indicative charges'!$E$13:$E$69)</f>
        <v>North Island generation</v>
      </c>
      <c r="K7238" s="70">
        <f t="shared" si="114"/>
        <v>1.0918683977832215E-2</v>
      </c>
    </row>
    <row r="7239" spans="1:11" x14ac:dyDescent="0.25">
      <c r="A7239" s="65">
        <v>44470</v>
      </c>
      <c r="B7239" s="66" t="s">
        <v>146</v>
      </c>
      <c r="C7239" s="66" t="s">
        <v>137</v>
      </c>
      <c r="D7239" s="67">
        <v>484.76499999999999</v>
      </c>
      <c r="E7239" s="66">
        <v>1.1705000000000001</v>
      </c>
      <c r="F7239" s="67">
        <v>567.41743250000002</v>
      </c>
      <c r="G7239" s="66" t="s">
        <v>96</v>
      </c>
      <c r="H7239" s="68">
        <v>5.5247205072526898E-11</v>
      </c>
      <c r="I7239" s="87">
        <v>3.13482272550542E-8</v>
      </c>
      <c r="J7239" s="69" t="str">
        <f>_xlfn.XLOOKUP(SimpleBB[[#This Row],[customer_code]],'Input  - indicative charges'!$B$13:$B$69,'Input  - indicative charges'!$E$13:$E$69)</f>
        <v>Upper North Island distributor</v>
      </c>
      <c r="K7239" s="70">
        <f t="shared" si="114"/>
        <v>2.8979979653818047E-8</v>
      </c>
    </row>
    <row r="7240" spans="1:11" x14ac:dyDescent="0.25">
      <c r="A7240" s="65">
        <v>44470</v>
      </c>
      <c r="B7240" s="66" t="s">
        <v>146</v>
      </c>
      <c r="C7240" s="66" t="s">
        <v>137</v>
      </c>
      <c r="D7240" s="67">
        <v>484.76499999999999</v>
      </c>
      <c r="E7240" s="66">
        <v>1.1705000000000001</v>
      </c>
      <c r="F7240" s="67">
        <v>567.41743250000002</v>
      </c>
      <c r="G7240" s="66" t="s">
        <v>98</v>
      </c>
      <c r="H7240" s="68">
        <v>1.93693543266444E-7</v>
      </c>
      <c r="I7240" s="87">
        <v>1.09905093012073E-4</v>
      </c>
      <c r="J7240" s="69" t="str">
        <f>_xlfn.XLOOKUP(SimpleBB[[#This Row],[customer_code]],'Input  - indicative charges'!$B$13:$B$69,'Input  - indicative charges'!$E$13:$E$69)</f>
        <v>Major Industrial</v>
      </c>
      <c r="K7240" s="70">
        <f t="shared" si="114"/>
        <v>1.0160215228206686E-4</v>
      </c>
    </row>
    <row r="7241" spans="1:11" x14ac:dyDescent="0.25">
      <c r="A7241" s="65">
        <v>44470</v>
      </c>
      <c r="B7241" s="66" t="s">
        <v>146</v>
      </c>
      <c r="C7241" s="66" t="s">
        <v>137</v>
      </c>
      <c r="D7241" s="67">
        <v>484.76499999999999</v>
      </c>
      <c r="E7241" s="66">
        <v>1.1705000000000001</v>
      </c>
      <c r="F7241" s="67">
        <v>567.41743250000002</v>
      </c>
      <c r="G7241" s="66" t="s">
        <v>100</v>
      </c>
      <c r="H7241" s="68">
        <v>3.7854911495782698E-2</v>
      </c>
      <c r="I7241" s="87">
        <v>21.479536688451699</v>
      </c>
      <c r="J7241" s="69" t="str">
        <f>_xlfn.XLOOKUP(SimpleBB[[#This Row],[customer_code]],'Input  - indicative charges'!$B$13:$B$69,'Input  - indicative charges'!$E$13:$E$69)</f>
        <v>North Island generation</v>
      </c>
      <c r="K7241" s="70">
        <f t="shared" si="114"/>
        <v>19.856833725881838</v>
      </c>
    </row>
    <row r="7242" spans="1:11" x14ac:dyDescent="0.25">
      <c r="A7242" s="65">
        <v>44470</v>
      </c>
      <c r="B7242" s="66" t="s">
        <v>146</v>
      </c>
      <c r="C7242" s="66" t="s">
        <v>137</v>
      </c>
      <c r="D7242" s="67">
        <v>484.76499999999999</v>
      </c>
      <c r="E7242" s="66">
        <v>1.1705000000000001</v>
      </c>
      <c r="F7242" s="67">
        <v>567.41743250000002</v>
      </c>
      <c r="G7242" s="66" t="s">
        <v>102</v>
      </c>
      <c r="H7242" s="68">
        <v>6.1985144283031103E-5</v>
      </c>
      <c r="I7242" s="87">
        <v>3.5171451422219599E-2</v>
      </c>
      <c r="J7242" s="69" t="str">
        <f>_xlfn.XLOOKUP(SimpleBB[[#This Row],[customer_code]],'Input  - indicative charges'!$B$13:$B$69,'Input  - indicative charges'!$E$13:$E$69)</f>
        <v>Lower North Island distributor</v>
      </c>
      <c r="K7242" s="70">
        <f t="shared" si="114"/>
        <v>3.2514372768777208E-2</v>
      </c>
    </row>
    <row r="7243" spans="1:11" x14ac:dyDescent="0.25">
      <c r="A7243" s="65">
        <v>44470</v>
      </c>
      <c r="B7243" s="66" t="s">
        <v>146</v>
      </c>
      <c r="C7243" s="66" t="s">
        <v>137</v>
      </c>
      <c r="D7243" s="67">
        <v>484.76499999999999</v>
      </c>
      <c r="E7243" s="66">
        <v>1.1705000000000001</v>
      </c>
      <c r="F7243" s="67">
        <v>567.41743250000002</v>
      </c>
      <c r="G7243" s="66" t="s">
        <v>104</v>
      </c>
      <c r="H7243" s="68">
        <v>1.29798212712877E-4</v>
      </c>
      <c r="I7243" s="87">
        <v>7.3649768600629703E-2</v>
      </c>
      <c r="J7243" s="69" t="str">
        <f>_xlfn.XLOOKUP(SimpleBB[[#This Row],[customer_code]],'Input  - indicative charges'!$B$13:$B$69,'Input  - indicative charges'!$E$13:$E$69)</f>
        <v>Lower North Island distributor</v>
      </c>
      <c r="K7243" s="70">
        <f t="shared" si="114"/>
        <v>6.8085789291658802E-2</v>
      </c>
    </row>
    <row r="7244" spans="1:11" x14ac:dyDescent="0.25">
      <c r="A7244" s="65">
        <v>44470</v>
      </c>
      <c r="B7244" s="66" t="s">
        <v>146</v>
      </c>
      <c r="C7244" s="66" t="s">
        <v>137</v>
      </c>
      <c r="D7244" s="67">
        <v>484.76499999999999</v>
      </c>
      <c r="E7244" s="66">
        <v>1.1705000000000001</v>
      </c>
      <c r="F7244" s="67">
        <v>567.41743250000002</v>
      </c>
      <c r="G7244" s="66" t="s">
        <v>106</v>
      </c>
      <c r="H7244" s="68">
        <v>1.0563217314839E-20</v>
      </c>
      <c r="I7244" s="87">
        <v>5.9937536477255297E-18</v>
      </c>
      <c r="J7244" s="69" t="str">
        <f>_xlfn.XLOOKUP(SimpleBB[[#This Row],[customer_code]],'Input  - indicative charges'!$B$13:$B$69,'Input  - indicative charges'!$E$13:$E$69)</f>
        <v>Upper North Island distributor</v>
      </c>
      <c r="K7244" s="70">
        <f t="shared" si="114"/>
        <v>5.5409467766021279E-18</v>
      </c>
    </row>
    <row r="7245" spans="1:11" x14ac:dyDescent="0.25">
      <c r="A7245" s="65">
        <v>44470</v>
      </c>
      <c r="B7245" s="66" t="s">
        <v>146</v>
      </c>
      <c r="C7245" s="66" t="s">
        <v>137</v>
      </c>
      <c r="D7245" s="67">
        <v>484.76499999999999</v>
      </c>
      <c r="E7245" s="66">
        <v>1.1705000000000001</v>
      </c>
      <c r="F7245" s="67">
        <v>567.41743250000002</v>
      </c>
      <c r="G7245" s="66" t="s">
        <v>108</v>
      </c>
      <c r="H7245" s="68">
        <v>0</v>
      </c>
      <c r="I7245" s="87">
        <v>0</v>
      </c>
      <c r="J7245" s="69" t="str">
        <f>_xlfn.XLOOKUP(SimpleBB[[#This Row],[customer_code]],'Input  - indicative charges'!$B$13:$B$69,'Input  - indicative charges'!$E$13:$E$69)</f>
        <v>Lower North Island distributor</v>
      </c>
      <c r="K7245" s="70">
        <f t="shared" si="114"/>
        <v>0</v>
      </c>
    </row>
    <row r="7246" spans="1:11" x14ac:dyDescent="0.25">
      <c r="A7246" s="65">
        <v>44470</v>
      </c>
      <c r="B7246" s="66" t="s">
        <v>146</v>
      </c>
      <c r="C7246" s="66" t="s">
        <v>137</v>
      </c>
      <c r="D7246" s="67">
        <v>484.76499999999999</v>
      </c>
      <c r="E7246" s="66">
        <v>1.1705000000000001</v>
      </c>
      <c r="F7246" s="67">
        <v>567.41743250000002</v>
      </c>
      <c r="G7246" s="66" t="s">
        <v>110</v>
      </c>
      <c r="H7246" s="68">
        <v>6.1264180501740403E-10</v>
      </c>
      <c r="I7246" s="87">
        <v>3.4762364004514099E-7</v>
      </c>
      <c r="J7246" s="69" t="str">
        <f>_xlfn.XLOOKUP(SimpleBB[[#This Row],[customer_code]],'Input  - indicative charges'!$B$13:$B$69,'Input  - indicative charges'!$E$13:$E$69)</f>
        <v>Lower South Island distributor</v>
      </c>
      <c r="K7246" s="70">
        <f t="shared" ref="K7246:K7309" si="115">I7246*$L$9</f>
        <v>3.2136190457373076E-7</v>
      </c>
    </row>
    <row r="7247" spans="1:11" x14ac:dyDescent="0.25">
      <c r="A7247" s="65">
        <v>44470</v>
      </c>
      <c r="B7247" s="66" t="s">
        <v>146</v>
      </c>
      <c r="C7247" s="66" t="s">
        <v>137</v>
      </c>
      <c r="D7247" s="67">
        <v>484.76499999999999</v>
      </c>
      <c r="E7247" s="66">
        <v>1.1705000000000001</v>
      </c>
      <c r="F7247" s="67">
        <v>567.41743250000002</v>
      </c>
      <c r="G7247" s="66" t="s">
        <v>112</v>
      </c>
      <c r="H7247" s="68">
        <v>2.1235068215289901E-4</v>
      </c>
      <c r="I7247" s="87">
        <v>0.120491478856822</v>
      </c>
      <c r="J7247" s="69" t="str">
        <f>_xlfn.XLOOKUP(SimpleBB[[#This Row],[customer_code]],'Input  - indicative charges'!$B$13:$B$69,'Input  - indicative charges'!$E$13:$E$69)</f>
        <v>North Island generation</v>
      </c>
      <c r="K7247" s="70">
        <f t="shared" si="115"/>
        <v>0.11138877415041604</v>
      </c>
    </row>
    <row r="7248" spans="1:11" x14ac:dyDescent="0.25">
      <c r="A7248" s="65">
        <v>44470</v>
      </c>
      <c r="B7248" s="66" t="s">
        <v>146</v>
      </c>
      <c r="C7248" s="66" t="s">
        <v>137</v>
      </c>
      <c r="D7248" s="67">
        <v>484.76499999999999</v>
      </c>
      <c r="E7248" s="66">
        <v>1.1705000000000001</v>
      </c>
      <c r="F7248" s="67">
        <v>567.41743250000002</v>
      </c>
      <c r="G7248" s="66" t="s">
        <v>114</v>
      </c>
      <c r="H7248" s="68">
        <v>5.1057215255614002E-5</v>
      </c>
      <c r="I7248" s="87">
        <v>2.89707539909403E-2</v>
      </c>
      <c r="J7248" s="69" t="str">
        <f>_xlfn.XLOOKUP(SimpleBB[[#This Row],[customer_code]],'Input  - indicative charges'!$B$13:$B$69,'Input  - indicative charges'!$E$13:$E$69)</f>
        <v>Lower North Island distributor</v>
      </c>
      <c r="K7248" s="70">
        <f t="shared" si="115"/>
        <v>2.6782116078919765E-2</v>
      </c>
    </row>
    <row r="7249" spans="1:11" x14ac:dyDescent="0.25">
      <c r="A7249" s="65">
        <v>44470</v>
      </c>
      <c r="B7249" s="66" t="s">
        <v>146</v>
      </c>
      <c r="C7249" s="66" t="s">
        <v>137</v>
      </c>
      <c r="D7249" s="67">
        <v>484.76499999999999</v>
      </c>
      <c r="E7249" s="66">
        <v>1.1705000000000001</v>
      </c>
      <c r="F7249" s="67">
        <v>567.41743250000002</v>
      </c>
      <c r="G7249" s="66" t="s">
        <v>116</v>
      </c>
      <c r="H7249" s="68">
        <v>2.0942617130764901E-21</v>
      </c>
      <c r="I7249" s="87">
        <v>1.18832060421692E-18</v>
      </c>
      <c r="J7249" s="69" t="str">
        <f>_xlfn.XLOOKUP(SimpleBB[[#This Row],[customer_code]],'Input  - indicative charges'!$B$13:$B$69,'Input  - indicative charges'!$E$13:$E$69)</f>
        <v>Major Industrial</v>
      </c>
      <c r="K7249" s="70">
        <f t="shared" si="115"/>
        <v>1.0985471890397513E-18</v>
      </c>
    </row>
    <row r="7250" spans="1:11" x14ac:dyDescent="0.25">
      <c r="A7250" s="65">
        <v>44470</v>
      </c>
      <c r="B7250" s="66" t="s">
        <v>146</v>
      </c>
      <c r="C7250" s="66" t="s">
        <v>137</v>
      </c>
      <c r="D7250" s="67">
        <v>484.76499999999999</v>
      </c>
      <c r="E7250" s="66">
        <v>1.1705000000000001</v>
      </c>
      <c r="F7250" s="67">
        <v>567.41743250000002</v>
      </c>
      <c r="G7250" s="66" t="s">
        <v>118</v>
      </c>
      <c r="H7250" s="68">
        <v>3.0183346244664299E-2</v>
      </c>
      <c r="I7250" s="87">
        <v>17.126556830405899</v>
      </c>
      <c r="J7250" s="69" t="str">
        <f>_xlfn.XLOOKUP(SimpleBB[[#This Row],[customer_code]],'Input  - indicative charges'!$B$13:$B$69,'Input  - indicative charges'!$E$13:$E$69)</f>
        <v>Upper South Island distributor</v>
      </c>
      <c r="K7250" s="70">
        <f t="shared" si="115"/>
        <v>15.832706087234959</v>
      </c>
    </row>
    <row r="7251" spans="1:11" x14ac:dyDescent="0.25">
      <c r="A7251" s="65">
        <v>44470</v>
      </c>
      <c r="B7251" s="66" t="s">
        <v>146</v>
      </c>
      <c r="C7251" s="66" t="s">
        <v>137</v>
      </c>
      <c r="D7251" s="67">
        <v>484.76499999999999</v>
      </c>
      <c r="E7251" s="66">
        <v>1.1705000000000001</v>
      </c>
      <c r="F7251" s="67">
        <v>567.41743250000002</v>
      </c>
      <c r="G7251" s="66" t="s">
        <v>120</v>
      </c>
      <c r="H7251" s="68">
        <v>1.4947417660843799E-7</v>
      </c>
      <c r="I7251" s="87">
        <v>8.4814253516211704E-5</v>
      </c>
      <c r="J7251" s="69" t="str">
        <f>_xlfn.XLOOKUP(SimpleBB[[#This Row],[customer_code]],'Input  - indicative charges'!$B$13:$B$69,'Input  - indicative charges'!$E$13:$E$69)</f>
        <v>Lower North Island distributor</v>
      </c>
      <c r="K7251" s="70">
        <f t="shared" si="115"/>
        <v>7.8406836892420999E-5</v>
      </c>
    </row>
    <row r="7252" spans="1:11" x14ac:dyDescent="0.25">
      <c r="A7252" s="65">
        <v>44470</v>
      </c>
      <c r="B7252" s="66" t="s">
        <v>146</v>
      </c>
      <c r="C7252" s="66" t="s">
        <v>137</v>
      </c>
      <c r="D7252" s="67">
        <v>484.76499999999999</v>
      </c>
      <c r="E7252" s="66">
        <v>1.1705000000000001</v>
      </c>
      <c r="F7252" s="67">
        <v>567.41743250000002</v>
      </c>
      <c r="G7252" s="66" t="s">
        <v>241</v>
      </c>
      <c r="H7252" s="68">
        <v>4.6676729454645103E-5</v>
      </c>
      <c r="I7252" s="87">
        <v>2.6485189984651901E-2</v>
      </c>
      <c r="J7252" s="69" t="str">
        <f>_xlfn.XLOOKUP(SimpleBB[[#This Row],[customer_code]],'Input  - indicative charges'!$B$13:$B$69,'Input  - indicative charges'!$E$13:$E$69)</f>
        <v>North Island generation</v>
      </c>
      <c r="K7252" s="70">
        <f t="shared" si="115"/>
        <v>2.4484327634793732E-2</v>
      </c>
    </row>
    <row r="7253" spans="1:11" x14ac:dyDescent="0.25">
      <c r="A7253" s="65">
        <v>44501</v>
      </c>
      <c r="B7253" s="66" t="s">
        <v>146</v>
      </c>
      <c r="C7253" s="66" t="s">
        <v>137</v>
      </c>
      <c r="D7253" s="67">
        <v>2952.3449999999898</v>
      </c>
      <c r="E7253" s="66">
        <v>1.2881</v>
      </c>
      <c r="F7253" s="67">
        <v>3802.9155944999902</v>
      </c>
      <c r="G7253" s="66" t="s">
        <v>8</v>
      </c>
      <c r="H7253" s="68">
        <v>3.2060697412595198E-5</v>
      </c>
      <c r="I7253" s="87">
        <v>0.12192412616090401</v>
      </c>
      <c r="J7253" s="69" t="str">
        <f>_xlfn.XLOOKUP(SimpleBB[[#This Row],[customer_code]],'Input  - indicative charges'!$B$13:$B$69,'Input  - indicative charges'!$E$13:$E$69)</f>
        <v>Lower South Island distributor</v>
      </c>
      <c r="K7253" s="70">
        <f t="shared" si="115"/>
        <v>0.11271319002202486</v>
      </c>
    </row>
    <row r="7254" spans="1:11" x14ac:dyDescent="0.25">
      <c r="A7254" s="65">
        <v>44501</v>
      </c>
      <c r="B7254" s="66" t="s">
        <v>146</v>
      </c>
      <c r="C7254" s="66" t="s">
        <v>137</v>
      </c>
      <c r="D7254" s="67">
        <v>2952.3449999999898</v>
      </c>
      <c r="E7254" s="66">
        <v>1.2881</v>
      </c>
      <c r="F7254" s="67">
        <v>3802.9155944999902</v>
      </c>
      <c r="G7254" s="66" t="s">
        <v>10</v>
      </c>
      <c r="H7254" s="68">
        <v>4.8653644003922601E-2</v>
      </c>
      <c r="I7254" s="87">
        <v>185.02570151176801</v>
      </c>
      <c r="J7254" s="69" t="str">
        <f>_xlfn.XLOOKUP(SimpleBB[[#This Row],[customer_code]],'Input  - indicative charges'!$B$13:$B$69,'Input  - indicative charges'!$E$13:$E$69)</f>
        <v>Upper South Island distributor</v>
      </c>
      <c r="K7254" s="70">
        <f t="shared" si="115"/>
        <v>171.04766472496269</v>
      </c>
    </row>
    <row r="7255" spans="1:11" x14ac:dyDescent="0.25">
      <c r="A7255" s="65">
        <v>44501</v>
      </c>
      <c r="B7255" s="66" t="s">
        <v>146</v>
      </c>
      <c r="C7255" s="66" t="s">
        <v>137</v>
      </c>
      <c r="D7255" s="67">
        <v>2952.3449999999898</v>
      </c>
      <c r="E7255" s="66">
        <v>1.2881</v>
      </c>
      <c r="F7255" s="67">
        <v>3802.9155944999902</v>
      </c>
      <c r="G7255" s="66" t="s">
        <v>12</v>
      </c>
      <c r="H7255" s="68">
        <v>0</v>
      </c>
      <c r="I7255" s="87">
        <v>0</v>
      </c>
      <c r="J7255" s="69" t="str">
        <f>_xlfn.XLOOKUP(SimpleBB[[#This Row],[customer_code]],'Input  - indicative charges'!$B$13:$B$69,'Input  - indicative charges'!$E$13:$E$69)</f>
        <v>Lower North Island distributor</v>
      </c>
      <c r="K7255" s="70">
        <f t="shared" si="115"/>
        <v>0</v>
      </c>
    </row>
    <row r="7256" spans="1:11" x14ac:dyDescent="0.25">
      <c r="A7256" s="65">
        <v>44501</v>
      </c>
      <c r="B7256" s="66" t="s">
        <v>146</v>
      </c>
      <c r="C7256" s="66" t="s">
        <v>137</v>
      </c>
      <c r="D7256" s="67">
        <v>2952.3449999999898</v>
      </c>
      <c r="E7256" s="66">
        <v>1.2881</v>
      </c>
      <c r="F7256" s="67">
        <v>3802.9155944999902</v>
      </c>
      <c r="G7256" s="66" t="s">
        <v>14</v>
      </c>
      <c r="H7256" s="68">
        <v>0</v>
      </c>
      <c r="I7256" s="87">
        <v>0</v>
      </c>
      <c r="J7256" s="69" t="str">
        <f>_xlfn.XLOOKUP(SimpleBB[[#This Row],[customer_code]],'Input  - indicative charges'!$B$13:$B$69,'Input  - indicative charges'!$E$13:$E$69)</f>
        <v>Upper North Island distributor</v>
      </c>
      <c r="K7256" s="70">
        <f t="shared" si="115"/>
        <v>0</v>
      </c>
    </row>
    <row r="7257" spans="1:11" x14ac:dyDescent="0.25">
      <c r="A7257" s="65">
        <v>44501</v>
      </c>
      <c r="B7257" s="66" t="s">
        <v>146</v>
      </c>
      <c r="C7257" s="66" t="s">
        <v>137</v>
      </c>
      <c r="D7257" s="67">
        <v>2952.3449999999898</v>
      </c>
      <c r="E7257" s="66">
        <v>1.2881</v>
      </c>
      <c r="F7257" s="67">
        <v>3802.9155944999902</v>
      </c>
      <c r="G7257" s="66" t="s">
        <v>16</v>
      </c>
      <c r="H7257" s="68">
        <v>1.9770333757132202E-2</v>
      </c>
      <c r="I7257" s="87">
        <v>75.184910553468001</v>
      </c>
      <c r="J7257" s="69" t="str">
        <f>_xlfn.XLOOKUP(SimpleBB[[#This Row],[customer_code]],'Input  - indicative charges'!$B$13:$B$69,'Input  - indicative charges'!$E$13:$E$69)</f>
        <v>South Island generation</v>
      </c>
      <c r="K7257" s="70">
        <f t="shared" si="115"/>
        <v>69.504956704125604</v>
      </c>
    </row>
    <row r="7258" spans="1:11" x14ac:dyDescent="0.25">
      <c r="A7258" s="65">
        <v>44501</v>
      </c>
      <c r="B7258" s="66" t="s">
        <v>146</v>
      </c>
      <c r="C7258" s="66" t="s">
        <v>137</v>
      </c>
      <c r="D7258" s="67">
        <v>2952.3449999999898</v>
      </c>
      <c r="E7258" s="66">
        <v>1.2881</v>
      </c>
      <c r="F7258" s="67">
        <v>3802.9155944999902</v>
      </c>
      <c r="G7258" s="66" t="s">
        <v>19</v>
      </c>
      <c r="H7258" s="68">
        <v>3.7228855985881097E-4</v>
      </c>
      <c r="I7258" s="87">
        <v>1.4157819699410199</v>
      </c>
      <c r="J7258" s="69" t="str">
        <f>_xlfn.XLOOKUP(SimpleBB[[#This Row],[customer_code]],'Input  - indicative charges'!$B$13:$B$69,'Input  - indicative charges'!$E$13:$E$69)</f>
        <v>Lower South Island distributor</v>
      </c>
      <c r="K7258" s="70">
        <f t="shared" si="115"/>
        <v>1.3088246537615018</v>
      </c>
    </row>
    <row r="7259" spans="1:11" x14ac:dyDescent="0.25">
      <c r="A7259" s="65">
        <v>44501</v>
      </c>
      <c r="B7259" s="66" t="s">
        <v>146</v>
      </c>
      <c r="C7259" s="66" t="s">
        <v>137</v>
      </c>
      <c r="D7259" s="67">
        <v>2952.3449999999898</v>
      </c>
      <c r="E7259" s="66">
        <v>1.2881</v>
      </c>
      <c r="F7259" s="67">
        <v>3802.9155944999902</v>
      </c>
      <c r="G7259" s="66" t="s">
        <v>21</v>
      </c>
      <c r="H7259" s="68">
        <v>3.8934199290873297E-5</v>
      </c>
      <c r="I7259" s="87">
        <v>0.148063473642632</v>
      </c>
      <c r="J7259" s="69" t="str">
        <f>_xlfn.XLOOKUP(SimpleBB[[#This Row],[customer_code]],'Input  - indicative charges'!$B$13:$B$69,'Input  - indicative charges'!$E$13:$E$69)</f>
        <v>Upper South Island distributor</v>
      </c>
      <c r="K7259" s="70">
        <f t="shared" si="115"/>
        <v>0.13687780233076155</v>
      </c>
    </row>
    <row r="7260" spans="1:11" x14ac:dyDescent="0.25">
      <c r="A7260" s="65">
        <v>44501</v>
      </c>
      <c r="B7260" s="66" t="s">
        <v>146</v>
      </c>
      <c r="C7260" s="66" t="s">
        <v>137</v>
      </c>
      <c r="D7260" s="67">
        <v>2952.3449999999898</v>
      </c>
      <c r="E7260" s="66">
        <v>1.2881</v>
      </c>
      <c r="F7260" s="67">
        <v>3802.9155944999902</v>
      </c>
      <c r="G7260" s="66" t="s">
        <v>23</v>
      </c>
      <c r="H7260" s="68">
        <v>0</v>
      </c>
      <c r="I7260" s="87">
        <v>0</v>
      </c>
      <c r="J7260" s="69" t="str">
        <f>_xlfn.XLOOKUP(SimpleBB[[#This Row],[customer_code]],'Input  - indicative charges'!$B$13:$B$69,'Input  - indicative charges'!$E$13:$E$69)</f>
        <v>Lower North Island distributor</v>
      </c>
      <c r="K7260" s="70">
        <f t="shared" si="115"/>
        <v>0</v>
      </c>
    </row>
    <row r="7261" spans="1:11" x14ac:dyDescent="0.25">
      <c r="A7261" s="65">
        <v>44501</v>
      </c>
      <c r="B7261" s="66" t="s">
        <v>146</v>
      </c>
      <c r="C7261" s="66" t="s">
        <v>137</v>
      </c>
      <c r="D7261" s="67">
        <v>2952.3449999999898</v>
      </c>
      <c r="E7261" s="66">
        <v>1.2881</v>
      </c>
      <c r="F7261" s="67">
        <v>3802.9155944999902</v>
      </c>
      <c r="G7261" s="66" t="s">
        <v>25</v>
      </c>
      <c r="H7261" s="68">
        <v>2.7649960044484698E-2</v>
      </c>
      <c r="I7261" s="87">
        <v>105.150464240473</v>
      </c>
      <c r="J7261" s="69" t="str">
        <f>_xlfn.XLOOKUP(SimpleBB[[#This Row],[customer_code]],'Input  - indicative charges'!$B$13:$B$69,'Input  - indicative charges'!$E$13:$E$69)</f>
        <v>North Island generation</v>
      </c>
      <c r="K7261" s="70">
        <f t="shared" si="115"/>
        <v>97.206718883509666</v>
      </c>
    </row>
    <row r="7262" spans="1:11" x14ac:dyDescent="0.25">
      <c r="A7262" s="65">
        <v>44501</v>
      </c>
      <c r="B7262" s="66" t="s">
        <v>146</v>
      </c>
      <c r="C7262" s="66" t="s">
        <v>137</v>
      </c>
      <c r="D7262" s="67">
        <v>2952.3449999999898</v>
      </c>
      <c r="E7262" s="66">
        <v>1.2881</v>
      </c>
      <c r="F7262" s="67">
        <v>3802.9155944999902</v>
      </c>
      <c r="G7262" s="66" t="s">
        <v>27</v>
      </c>
      <c r="H7262" s="68">
        <v>8.0273692456111799E-7</v>
      </c>
      <c r="I7262" s="87">
        <v>3.0527407686944401E-3</v>
      </c>
      <c r="J7262" s="69" t="str">
        <f>_xlfn.XLOOKUP(SimpleBB[[#This Row],[customer_code]],'Input  - indicative charges'!$B$13:$B$69,'Input  - indicative charges'!$E$13:$E$69)</f>
        <v>Lower North Island distributor</v>
      </c>
      <c r="K7262" s="70">
        <f t="shared" si="115"/>
        <v>2.8221170098504437E-3</v>
      </c>
    </row>
    <row r="7263" spans="1:11" x14ac:dyDescent="0.25">
      <c r="A7263" s="65">
        <v>44501</v>
      </c>
      <c r="B7263" s="66" t="s">
        <v>146</v>
      </c>
      <c r="C7263" s="66" t="s">
        <v>137</v>
      </c>
      <c r="D7263" s="67">
        <v>2952.3449999999898</v>
      </c>
      <c r="E7263" s="66">
        <v>1.2881</v>
      </c>
      <c r="F7263" s="67">
        <v>3802.9155944999902</v>
      </c>
      <c r="G7263" s="66" t="s">
        <v>29</v>
      </c>
      <c r="H7263" s="68">
        <v>2.5304015349192199E-6</v>
      </c>
      <c r="I7263" s="87">
        <v>9.6229034574910506E-3</v>
      </c>
      <c r="J7263" s="69" t="str">
        <f>_xlfn.XLOOKUP(SimpleBB[[#This Row],[customer_code]],'Input  - indicative charges'!$B$13:$B$69,'Input  - indicative charges'!$E$13:$E$69)</f>
        <v>Lower North Island distributor</v>
      </c>
      <c r="K7263" s="70">
        <f t="shared" si="115"/>
        <v>8.89592716486972E-3</v>
      </c>
    </row>
    <row r="7264" spans="1:11" x14ac:dyDescent="0.25">
      <c r="A7264" s="65">
        <v>44501</v>
      </c>
      <c r="B7264" s="66" t="s">
        <v>146</v>
      </c>
      <c r="C7264" s="66" t="s">
        <v>137</v>
      </c>
      <c r="D7264" s="67">
        <v>2952.3449999999898</v>
      </c>
      <c r="E7264" s="66">
        <v>1.2881</v>
      </c>
      <c r="F7264" s="67">
        <v>3802.9155944999902</v>
      </c>
      <c r="G7264" s="66" t="s">
        <v>31</v>
      </c>
      <c r="H7264" s="68">
        <v>4.9721245011482901E-6</v>
      </c>
      <c r="I7264" s="87">
        <v>1.8908569803212299E-2</v>
      </c>
      <c r="J7264" s="69" t="str">
        <f>_xlfn.XLOOKUP(SimpleBB[[#This Row],[customer_code]],'Input  - indicative charges'!$B$13:$B$69,'Input  - indicative charges'!$E$13:$E$69)</f>
        <v>Major Industrial</v>
      </c>
      <c r="K7264" s="70">
        <f t="shared" si="115"/>
        <v>1.7480094287996552E-2</v>
      </c>
    </row>
    <row r="7265" spans="1:11" x14ac:dyDescent="0.25">
      <c r="A7265" s="65">
        <v>44501</v>
      </c>
      <c r="B7265" s="66" t="s">
        <v>146</v>
      </c>
      <c r="C7265" s="66" t="s">
        <v>137</v>
      </c>
      <c r="D7265" s="67">
        <v>2952.3449999999898</v>
      </c>
      <c r="E7265" s="66">
        <v>1.2881</v>
      </c>
      <c r="F7265" s="67">
        <v>3802.9155944999902</v>
      </c>
      <c r="G7265" s="66" t="s">
        <v>34</v>
      </c>
      <c r="H7265" s="68">
        <v>0</v>
      </c>
      <c r="I7265" s="87">
        <v>0</v>
      </c>
      <c r="J7265" s="69" t="str">
        <f>_xlfn.XLOOKUP(SimpleBB[[#This Row],[customer_code]],'Input  - indicative charges'!$B$13:$B$69,'Input  - indicative charges'!$E$13:$E$69)</f>
        <v>Major Industrial</v>
      </c>
      <c r="K7265" s="70">
        <f t="shared" si="115"/>
        <v>0</v>
      </c>
    </row>
    <row r="7266" spans="1:11" x14ac:dyDescent="0.25">
      <c r="A7266" s="65">
        <v>44501</v>
      </c>
      <c r="B7266" s="66" t="s">
        <v>146</v>
      </c>
      <c r="C7266" s="66" t="s">
        <v>137</v>
      </c>
      <c r="D7266" s="67">
        <v>2952.3449999999898</v>
      </c>
      <c r="E7266" s="66">
        <v>1.2881</v>
      </c>
      <c r="F7266" s="67">
        <v>3802.9155944999902</v>
      </c>
      <c r="G7266" s="66" t="s">
        <v>36</v>
      </c>
      <c r="H7266" s="68">
        <v>0.47953989705975197</v>
      </c>
      <c r="I7266" s="87">
        <v>1823.64975271345</v>
      </c>
      <c r="J7266" s="69" t="str">
        <f>_xlfn.XLOOKUP(SimpleBB[[#This Row],[customer_code]],'Input  - indicative charges'!$B$13:$B$69,'Input  - indicative charges'!$E$13:$E$69)</f>
        <v>Upper South Island distributor</v>
      </c>
      <c r="K7266" s="70">
        <f t="shared" si="115"/>
        <v>1685.8794693344364</v>
      </c>
    </row>
    <row r="7267" spans="1:11" x14ac:dyDescent="0.25">
      <c r="A7267" s="65">
        <v>44501</v>
      </c>
      <c r="B7267" s="66" t="s">
        <v>146</v>
      </c>
      <c r="C7267" s="66" t="s">
        <v>137</v>
      </c>
      <c r="D7267" s="67">
        <v>2952.3449999999898</v>
      </c>
      <c r="E7267" s="66">
        <v>1.2881</v>
      </c>
      <c r="F7267" s="67">
        <v>3802.9155944999902</v>
      </c>
      <c r="G7267" s="66" t="s">
        <v>38</v>
      </c>
      <c r="H7267" s="68">
        <v>7.4211568629090999E-6</v>
      </c>
      <c r="I7267" s="87">
        <v>2.82220331631877E-2</v>
      </c>
      <c r="J7267" s="69" t="str">
        <f>_xlfn.XLOOKUP(SimpleBB[[#This Row],[customer_code]],'Input  - indicative charges'!$B$13:$B$69,'Input  - indicative charges'!$E$13:$E$69)</f>
        <v>North Island generation</v>
      </c>
      <c r="K7267" s="70">
        <f t="shared" si="115"/>
        <v>2.6089958459347772E-2</v>
      </c>
    </row>
    <row r="7268" spans="1:11" x14ac:dyDescent="0.25">
      <c r="A7268" s="65">
        <v>44501</v>
      </c>
      <c r="B7268" s="66" t="s">
        <v>146</v>
      </c>
      <c r="C7268" s="66" t="s">
        <v>137</v>
      </c>
      <c r="D7268" s="67">
        <v>2952.3449999999898</v>
      </c>
      <c r="E7268" s="66">
        <v>1.2881</v>
      </c>
      <c r="F7268" s="67">
        <v>3802.9155944999902</v>
      </c>
      <c r="G7268" s="66" t="s">
        <v>40</v>
      </c>
      <c r="H7268" s="68">
        <v>2.39263691632333E-7</v>
      </c>
      <c r="I7268" s="87">
        <v>9.0989962410623895E-4</v>
      </c>
      <c r="J7268" s="69" t="str">
        <f>_xlfn.XLOOKUP(SimpleBB[[#This Row],[customer_code]],'Input  - indicative charges'!$B$13:$B$69,'Input  - indicative charges'!$E$13:$E$69)</f>
        <v>North Island generation</v>
      </c>
      <c r="K7268" s="70">
        <f t="shared" si="115"/>
        <v>8.4115992840916082E-4</v>
      </c>
    </row>
    <row r="7269" spans="1:11" x14ac:dyDescent="0.25">
      <c r="A7269" s="65">
        <v>44501</v>
      </c>
      <c r="B7269" s="66" t="s">
        <v>146</v>
      </c>
      <c r="C7269" s="66" t="s">
        <v>137</v>
      </c>
      <c r="D7269" s="67">
        <v>2952.3449999999898</v>
      </c>
      <c r="E7269" s="66">
        <v>1.2881</v>
      </c>
      <c r="F7269" s="67">
        <v>3802.9155944999902</v>
      </c>
      <c r="G7269" s="66" t="s">
        <v>42</v>
      </c>
      <c r="H7269" s="68">
        <v>0.23222171204766801</v>
      </c>
      <c r="I7269" s="87">
        <v>883.119570127565</v>
      </c>
      <c r="J7269" s="69" t="str">
        <f>_xlfn.XLOOKUP(SimpleBB[[#This Row],[customer_code]],'Input  - indicative charges'!$B$13:$B$69,'Input  - indicative charges'!$E$13:$E$69)</f>
        <v>South Island generation</v>
      </c>
      <c r="K7269" s="70">
        <f t="shared" si="115"/>
        <v>816.40301271132034</v>
      </c>
    </row>
    <row r="7270" spans="1:11" x14ac:dyDescent="0.25">
      <c r="A7270" s="65">
        <v>44501</v>
      </c>
      <c r="B7270" s="66" t="s">
        <v>146</v>
      </c>
      <c r="C7270" s="66" t="s">
        <v>137</v>
      </c>
      <c r="D7270" s="67">
        <v>2952.3449999999898</v>
      </c>
      <c r="E7270" s="66">
        <v>1.2881</v>
      </c>
      <c r="F7270" s="67">
        <v>3802.9155944999902</v>
      </c>
      <c r="G7270" s="66" t="s">
        <v>44</v>
      </c>
      <c r="H7270" s="68">
        <v>0</v>
      </c>
      <c r="I7270" s="87">
        <v>0</v>
      </c>
      <c r="J7270" s="69" t="str">
        <f>_xlfn.XLOOKUP(SimpleBB[[#This Row],[customer_code]],'Input  - indicative charges'!$B$13:$B$69,'Input  - indicative charges'!$E$13:$E$69)</f>
        <v>Major Industrial</v>
      </c>
      <c r="K7270" s="70">
        <f t="shared" si="115"/>
        <v>0</v>
      </c>
    </row>
    <row r="7271" spans="1:11" x14ac:dyDescent="0.25">
      <c r="A7271" s="65">
        <v>44501</v>
      </c>
      <c r="B7271" s="66" t="s">
        <v>146</v>
      </c>
      <c r="C7271" s="66" t="s">
        <v>137</v>
      </c>
      <c r="D7271" s="67">
        <v>2952.3449999999898</v>
      </c>
      <c r="E7271" s="66">
        <v>1.2881</v>
      </c>
      <c r="F7271" s="67">
        <v>3802.9155944999902</v>
      </c>
      <c r="G7271" s="66" t="s">
        <v>46</v>
      </c>
      <c r="H7271" s="68">
        <v>3.8583777478741E-3</v>
      </c>
      <c r="I7271" s="87">
        <v>14.673084906862099</v>
      </c>
      <c r="J7271" s="69" t="str">
        <f>_xlfn.XLOOKUP(SimpleBB[[#This Row],[customer_code]],'Input  - indicative charges'!$B$13:$B$69,'Input  - indicative charges'!$E$13:$E$69)</f>
        <v>Upper South Island distributor</v>
      </c>
      <c r="K7271" s="70">
        <f t="shared" si="115"/>
        <v>13.564585282603186</v>
      </c>
    </row>
    <row r="7272" spans="1:11" x14ac:dyDescent="0.25">
      <c r="A7272" s="65">
        <v>44501</v>
      </c>
      <c r="B7272" s="66" t="s">
        <v>146</v>
      </c>
      <c r="C7272" s="66" t="s">
        <v>137</v>
      </c>
      <c r="D7272" s="67">
        <v>2952.3449999999898</v>
      </c>
      <c r="E7272" s="66">
        <v>1.2881</v>
      </c>
      <c r="F7272" s="67">
        <v>3802.9155944999902</v>
      </c>
      <c r="G7272" s="66" t="s">
        <v>48</v>
      </c>
      <c r="H7272" s="68">
        <v>1.6969511008686699E-3</v>
      </c>
      <c r="I7272" s="87">
        <v>6.4533618045974102</v>
      </c>
      <c r="J7272" s="69" t="str">
        <f>_xlfn.XLOOKUP(SimpleBB[[#This Row],[customer_code]],'Input  - indicative charges'!$B$13:$B$69,'Input  - indicative charges'!$E$13:$E$69)</f>
        <v>North Island generation</v>
      </c>
      <c r="K7272" s="70">
        <f t="shared" si="115"/>
        <v>5.9658331641642333</v>
      </c>
    </row>
    <row r="7273" spans="1:11" x14ac:dyDescent="0.25">
      <c r="A7273" s="65">
        <v>44501</v>
      </c>
      <c r="B7273" s="66" t="s">
        <v>146</v>
      </c>
      <c r="C7273" s="66" t="s">
        <v>137</v>
      </c>
      <c r="D7273" s="67">
        <v>2952.3449999999898</v>
      </c>
      <c r="E7273" s="66">
        <v>1.2881</v>
      </c>
      <c r="F7273" s="67">
        <v>3802.9155944999902</v>
      </c>
      <c r="G7273" s="66" t="s">
        <v>50</v>
      </c>
      <c r="H7273" s="68">
        <v>3.5445001081160597E-4</v>
      </c>
      <c r="I7273" s="87">
        <v>1.34794347358615</v>
      </c>
      <c r="J7273" s="69" t="str">
        <f>_xlfn.XLOOKUP(SimpleBB[[#This Row],[customer_code]],'Input  - indicative charges'!$B$13:$B$69,'Input  - indicative charges'!$E$13:$E$69)</f>
        <v>North Island generation</v>
      </c>
      <c r="K7273" s="70">
        <f t="shared" si="115"/>
        <v>1.2461111156684419</v>
      </c>
    </row>
    <row r="7274" spans="1:11" x14ac:dyDescent="0.25">
      <c r="A7274" s="65">
        <v>44501</v>
      </c>
      <c r="B7274" s="66" t="s">
        <v>146</v>
      </c>
      <c r="C7274" s="66" t="s">
        <v>137</v>
      </c>
      <c r="D7274" s="67">
        <v>2952.3449999999898</v>
      </c>
      <c r="E7274" s="66">
        <v>1.2881</v>
      </c>
      <c r="F7274" s="67">
        <v>3802.9155944999902</v>
      </c>
      <c r="G7274" s="66" t="s">
        <v>52</v>
      </c>
      <c r="H7274" s="68">
        <v>7.1575806488031199E-4</v>
      </c>
      <c r="I7274" s="87">
        <v>2.7219675068224798</v>
      </c>
      <c r="J7274" s="69" t="str">
        <f>_xlfn.XLOOKUP(SimpleBB[[#This Row],[customer_code]],'Input  - indicative charges'!$B$13:$B$69,'Input  - indicative charges'!$E$13:$E$69)</f>
        <v>North Island generation</v>
      </c>
      <c r="K7274" s="70">
        <f t="shared" si="115"/>
        <v>2.5163324970266463</v>
      </c>
    </row>
    <row r="7275" spans="1:11" x14ac:dyDescent="0.25">
      <c r="A7275" s="65">
        <v>44501</v>
      </c>
      <c r="B7275" s="66" t="s">
        <v>146</v>
      </c>
      <c r="C7275" s="66" t="s">
        <v>137</v>
      </c>
      <c r="D7275" s="67">
        <v>2952.3449999999898</v>
      </c>
      <c r="E7275" s="66">
        <v>1.2881</v>
      </c>
      <c r="F7275" s="67">
        <v>3802.9155944999902</v>
      </c>
      <c r="G7275" s="66" t="s">
        <v>54</v>
      </c>
      <c r="H7275" s="68">
        <v>2.8183580400253701E-6</v>
      </c>
      <c r="I7275" s="87">
        <v>1.0717977741296901E-2</v>
      </c>
      <c r="J7275" s="69" t="str">
        <f>_xlfn.XLOOKUP(SimpleBB[[#This Row],[customer_code]],'Input  - indicative charges'!$B$13:$B$69,'Input  - indicative charges'!$E$13:$E$69)</f>
        <v>Upper South Island distributor</v>
      </c>
      <c r="K7275" s="70">
        <f t="shared" si="115"/>
        <v>9.9082724629278827E-3</v>
      </c>
    </row>
    <row r="7276" spans="1:11" x14ac:dyDescent="0.25">
      <c r="A7276" s="65">
        <v>44501</v>
      </c>
      <c r="B7276" s="66" t="s">
        <v>146</v>
      </c>
      <c r="C7276" s="66" t="s">
        <v>137</v>
      </c>
      <c r="D7276" s="67">
        <v>2952.3449999999898</v>
      </c>
      <c r="E7276" s="66">
        <v>1.2881</v>
      </c>
      <c r="F7276" s="67">
        <v>3802.9155944999902</v>
      </c>
      <c r="G7276" s="66" t="s">
        <v>56</v>
      </c>
      <c r="H7276" s="68">
        <v>1.3077256235721101E-20</v>
      </c>
      <c r="I7276" s="87">
        <v>4.9731701672096099E-17</v>
      </c>
      <c r="J7276" s="69" t="str">
        <f>_xlfn.XLOOKUP(SimpleBB[[#This Row],[customer_code]],'Input  - indicative charges'!$B$13:$B$69,'Input  - indicative charges'!$E$13:$E$69)</f>
        <v>Upper North Island distributor</v>
      </c>
      <c r="K7276" s="70">
        <f t="shared" si="115"/>
        <v>4.5974647653312799E-17</v>
      </c>
    </row>
    <row r="7277" spans="1:11" x14ac:dyDescent="0.25">
      <c r="A7277" s="65">
        <v>44501</v>
      </c>
      <c r="B7277" s="66" t="s">
        <v>146</v>
      </c>
      <c r="C7277" s="66" t="s">
        <v>137</v>
      </c>
      <c r="D7277" s="67">
        <v>2952.3449999999898</v>
      </c>
      <c r="E7277" s="66">
        <v>1.2881</v>
      </c>
      <c r="F7277" s="67">
        <v>3802.9155944999902</v>
      </c>
      <c r="G7277" s="66" t="s">
        <v>58</v>
      </c>
      <c r="H7277" s="68">
        <v>4.4176343846392599E-4</v>
      </c>
      <c r="I7277" s="87">
        <v>1.6799890692143999</v>
      </c>
      <c r="J7277" s="69" t="str">
        <f>_xlfn.XLOOKUP(SimpleBB[[#This Row],[customer_code]],'Input  - indicative charges'!$B$13:$B$69,'Input  - indicative charges'!$E$13:$E$69)</f>
        <v>North Island generation</v>
      </c>
      <c r="K7277" s="70">
        <f t="shared" si="115"/>
        <v>1.5530718419371063</v>
      </c>
    </row>
    <row r="7278" spans="1:11" x14ac:dyDescent="0.25">
      <c r="A7278" s="65">
        <v>44501</v>
      </c>
      <c r="B7278" s="66" t="s">
        <v>146</v>
      </c>
      <c r="C7278" s="66" t="s">
        <v>137</v>
      </c>
      <c r="D7278" s="67">
        <v>2952.3449999999898</v>
      </c>
      <c r="E7278" s="66">
        <v>1.2881</v>
      </c>
      <c r="F7278" s="67">
        <v>3802.9155944999902</v>
      </c>
      <c r="G7278" s="66" t="s">
        <v>60</v>
      </c>
      <c r="H7278" s="68">
        <v>2.72270807699827E-20</v>
      </c>
      <c r="I7278" s="87">
        <v>1.03542290052878E-16</v>
      </c>
      <c r="J7278" s="69" t="str">
        <f>_xlfn.XLOOKUP(SimpleBB[[#This Row],[customer_code]],'Input  - indicative charges'!$B$13:$B$69,'Input  - indicative charges'!$E$13:$E$69)</f>
        <v>Major Industrial</v>
      </c>
      <c r="K7278" s="70">
        <f t="shared" si="115"/>
        <v>9.57200365630992E-17</v>
      </c>
    </row>
    <row r="7279" spans="1:11" x14ac:dyDescent="0.25">
      <c r="A7279" s="65">
        <v>44501</v>
      </c>
      <c r="B7279" s="66" t="s">
        <v>146</v>
      </c>
      <c r="C7279" s="66" t="s">
        <v>137</v>
      </c>
      <c r="D7279" s="67">
        <v>2952.3449999999898</v>
      </c>
      <c r="E7279" s="66">
        <v>1.2881</v>
      </c>
      <c r="F7279" s="67">
        <v>3802.9155944999902</v>
      </c>
      <c r="G7279" s="66" t="s">
        <v>62</v>
      </c>
      <c r="H7279" s="68">
        <v>1.6516181713988601E-13</v>
      </c>
      <c r="I7279" s="87">
        <v>6.2809645001723104E-10</v>
      </c>
      <c r="J7279" s="69" t="str">
        <f>_xlfn.XLOOKUP(SimpleBB[[#This Row],[customer_code]],'Input  - indicative charges'!$B$13:$B$69,'Input  - indicative charges'!$E$13:$E$69)</f>
        <v>Major Industrial</v>
      </c>
      <c r="K7279" s="70">
        <f t="shared" si="115"/>
        <v>5.8064598658286165E-10</v>
      </c>
    </row>
    <row r="7280" spans="1:11" x14ac:dyDescent="0.25">
      <c r="A7280" s="65">
        <v>44501</v>
      </c>
      <c r="B7280" s="66" t="s">
        <v>146</v>
      </c>
      <c r="C7280" s="66" t="s">
        <v>137</v>
      </c>
      <c r="D7280" s="67">
        <v>2952.3449999999898</v>
      </c>
      <c r="E7280" s="66">
        <v>1.2881</v>
      </c>
      <c r="F7280" s="67">
        <v>3802.9155944999902</v>
      </c>
      <c r="G7280" s="66" t="s">
        <v>64</v>
      </c>
      <c r="H7280" s="68">
        <v>0</v>
      </c>
      <c r="I7280" s="87">
        <v>0</v>
      </c>
      <c r="J7280" s="69" t="str">
        <f>_xlfn.XLOOKUP(SimpleBB[[#This Row],[customer_code]],'Input  - indicative charges'!$B$13:$B$69,'Input  - indicative charges'!$E$13:$E$69)</f>
        <v>Major Industrial</v>
      </c>
      <c r="K7280" s="70">
        <f t="shared" si="115"/>
        <v>0</v>
      </c>
    </row>
    <row r="7281" spans="1:11" x14ac:dyDescent="0.25">
      <c r="A7281" s="65">
        <v>44501</v>
      </c>
      <c r="B7281" s="66" t="s">
        <v>146</v>
      </c>
      <c r="C7281" s="66" t="s">
        <v>137</v>
      </c>
      <c r="D7281" s="67">
        <v>2952.3449999999898</v>
      </c>
      <c r="E7281" s="66">
        <v>1.2881</v>
      </c>
      <c r="F7281" s="67">
        <v>3802.9155944999902</v>
      </c>
      <c r="G7281" s="66" t="s">
        <v>66</v>
      </c>
      <c r="H7281" s="68">
        <v>1.6739787606596699E-2</v>
      </c>
      <c r="I7281" s="87">
        <v>63.659999337744502</v>
      </c>
      <c r="J7281" s="69" t="str">
        <f>_xlfn.XLOOKUP(SimpleBB[[#This Row],[customer_code]],'Input  - indicative charges'!$B$13:$B$69,'Input  - indicative charges'!$E$13:$E$69)</f>
        <v>Upper South Island distributor</v>
      </c>
      <c r="K7281" s="70">
        <f t="shared" si="115"/>
        <v>58.850711734344173</v>
      </c>
    </row>
    <row r="7282" spans="1:11" x14ac:dyDescent="0.25">
      <c r="A7282" s="65">
        <v>44501</v>
      </c>
      <c r="B7282" s="66" t="s">
        <v>146</v>
      </c>
      <c r="C7282" s="66" t="s">
        <v>137</v>
      </c>
      <c r="D7282" s="67">
        <v>2952.3449999999898</v>
      </c>
      <c r="E7282" s="66">
        <v>1.2881</v>
      </c>
      <c r="F7282" s="67">
        <v>3802.9155944999902</v>
      </c>
      <c r="G7282" s="66" t="s">
        <v>68</v>
      </c>
      <c r="H7282" s="68">
        <v>0</v>
      </c>
      <c r="I7282" s="87">
        <v>0</v>
      </c>
      <c r="J7282" s="69" t="str">
        <f>_xlfn.XLOOKUP(SimpleBB[[#This Row],[customer_code]],'Input  - indicative charges'!$B$13:$B$69,'Input  - indicative charges'!$E$13:$E$69)</f>
        <v>Major Industrial</v>
      </c>
      <c r="K7282" s="70">
        <f t="shared" si="115"/>
        <v>0</v>
      </c>
    </row>
    <row r="7283" spans="1:11" x14ac:dyDescent="0.25">
      <c r="A7283" s="65">
        <v>44501</v>
      </c>
      <c r="B7283" s="66" t="s">
        <v>146</v>
      </c>
      <c r="C7283" s="66" t="s">
        <v>137</v>
      </c>
      <c r="D7283" s="67">
        <v>2952.3449999999898</v>
      </c>
      <c r="E7283" s="66">
        <v>1.2881</v>
      </c>
      <c r="F7283" s="67">
        <v>3802.9155944999902</v>
      </c>
      <c r="G7283" s="66" t="s">
        <v>70</v>
      </c>
      <c r="H7283" s="68">
        <v>3.3741030027432199E-6</v>
      </c>
      <c r="I7283" s="87">
        <v>1.2831428926581401E-2</v>
      </c>
      <c r="J7283" s="69" t="str">
        <f>_xlfn.XLOOKUP(SimpleBB[[#This Row],[customer_code]],'Input  - indicative charges'!$B$13:$B$69,'Input  - indicative charges'!$E$13:$E$69)</f>
        <v>Lower North Island distributor</v>
      </c>
      <c r="K7283" s="70">
        <f t="shared" si="115"/>
        <v>1.1862059892454943E-2</v>
      </c>
    </row>
    <row r="7284" spans="1:11" x14ac:dyDescent="0.25">
      <c r="A7284" s="65">
        <v>44501</v>
      </c>
      <c r="B7284" s="66" t="s">
        <v>146</v>
      </c>
      <c r="C7284" s="66" t="s">
        <v>137</v>
      </c>
      <c r="D7284" s="67">
        <v>2952.3449999999898</v>
      </c>
      <c r="E7284" s="66">
        <v>1.2881</v>
      </c>
      <c r="F7284" s="67">
        <v>3802.9155944999902</v>
      </c>
      <c r="G7284" s="66" t="s">
        <v>72</v>
      </c>
      <c r="H7284" s="68">
        <v>2.4682741872701598E-4</v>
      </c>
      <c r="I7284" s="87">
        <v>0.93866383982715196</v>
      </c>
      <c r="J7284" s="69" t="str">
        <f>_xlfn.XLOOKUP(SimpleBB[[#This Row],[customer_code]],'Input  - indicative charges'!$B$13:$B$69,'Input  - indicative charges'!$E$13:$E$69)</f>
        <v>Lower South Island distributor</v>
      </c>
      <c r="K7284" s="70">
        <f t="shared" si="115"/>
        <v>0.86775110945324019</v>
      </c>
    </row>
    <row r="7285" spans="1:11" x14ac:dyDescent="0.25">
      <c r="A7285" s="65">
        <v>44501</v>
      </c>
      <c r="B7285" s="66" t="s">
        <v>146</v>
      </c>
      <c r="C7285" s="66" t="s">
        <v>137</v>
      </c>
      <c r="D7285" s="67">
        <v>2952.3449999999898</v>
      </c>
      <c r="E7285" s="66">
        <v>1.2881</v>
      </c>
      <c r="F7285" s="67">
        <v>3802.9155944999902</v>
      </c>
      <c r="G7285" s="66" t="s">
        <v>74</v>
      </c>
      <c r="H7285" s="68">
        <v>0</v>
      </c>
      <c r="I7285" s="87">
        <v>0</v>
      </c>
      <c r="J7285" s="69" t="str">
        <f>_xlfn.XLOOKUP(SimpleBB[[#This Row],[customer_code]],'Input  - indicative charges'!$B$13:$B$69,'Input  - indicative charges'!$E$13:$E$69)</f>
        <v>Major Industrial</v>
      </c>
      <c r="K7285" s="70">
        <f t="shared" si="115"/>
        <v>0</v>
      </c>
    </row>
    <row r="7286" spans="1:11" x14ac:dyDescent="0.25">
      <c r="A7286" s="65">
        <v>44501</v>
      </c>
      <c r="B7286" s="66" t="s">
        <v>146</v>
      </c>
      <c r="C7286" s="66" t="s">
        <v>137</v>
      </c>
      <c r="D7286" s="67">
        <v>2952.3449999999898</v>
      </c>
      <c r="E7286" s="66">
        <v>1.2881</v>
      </c>
      <c r="F7286" s="67">
        <v>3802.9155944999902</v>
      </c>
      <c r="G7286" s="66" t="s">
        <v>76</v>
      </c>
      <c r="H7286" s="68">
        <v>0</v>
      </c>
      <c r="I7286" s="87">
        <v>0</v>
      </c>
      <c r="J7286" s="69" t="str">
        <f>_xlfn.XLOOKUP(SimpleBB[[#This Row],[customer_code]],'Input  - indicative charges'!$B$13:$B$69,'Input  - indicative charges'!$E$13:$E$69)</f>
        <v>Lower North Island distributor</v>
      </c>
      <c r="K7286" s="70">
        <f t="shared" si="115"/>
        <v>0</v>
      </c>
    </row>
    <row r="7287" spans="1:11" x14ac:dyDescent="0.25">
      <c r="A7287" s="65">
        <v>44501</v>
      </c>
      <c r="B7287" s="66" t="s">
        <v>146</v>
      </c>
      <c r="C7287" s="66" t="s">
        <v>137</v>
      </c>
      <c r="D7287" s="67">
        <v>2952.3449999999898</v>
      </c>
      <c r="E7287" s="66">
        <v>1.2881</v>
      </c>
      <c r="F7287" s="67">
        <v>3802.9155944999902</v>
      </c>
      <c r="G7287" s="66" t="s">
        <v>78</v>
      </c>
      <c r="H7287" s="68">
        <v>1.18308178773287E-12</v>
      </c>
      <c r="I7287" s="87">
        <v>4.4991601801382702E-9</v>
      </c>
      <c r="J7287" s="69" t="str">
        <f>_xlfn.XLOOKUP(SimpleBB[[#This Row],[customer_code]],'Input  - indicative charges'!$B$13:$B$69,'Input  - indicative charges'!$E$13:$E$69)</f>
        <v>North Island generation</v>
      </c>
      <c r="K7287" s="70">
        <f t="shared" si="115"/>
        <v>4.1592645548610296E-9</v>
      </c>
    </row>
    <row r="7288" spans="1:11" x14ac:dyDescent="0.25">
      <c r="A7288" s="65">
        <v>44501</v>
      </c>
      <c r="B7288" s="66" t="s">
        <v>146</v>
      </c>
      <c r="C7288" s="66" t="s">
        <v>137</v>
      </c>
      <c r="D7288" s="67">
        <v>2952.3449999999898</v>
      </c>
      <c r="E7288" s="66">
        <v>1.2881</v>
      </c>
      <c r="F7288" s="67">
        <v>3802.9155944999902</v>
      </c>
      <c r="G7288" s="66" t="s">
        <v>80</v>
      </c>
      <c r="H7288" s="68">
        <v>0</v>
      </c>
      <c r="I7288" s="87">
        <v>0</v>
      </c>
      <c r="J7288" s="69" t="str">
        <f>_xlfn.XLOOKUP(SimpleBB[[#This Row],[customer_code]],'Input  - indicative charges'!$B$13:$B$69,'Input  - indicative charges'!$E$13:$E$69)</f>
        <v>Major Industrial</v>
      </c>
      <c r="K7288" s="70">
        <f t="shared" si="115"/>
        <v>0</v>
      </c>
    </row>
    <row r="7289" spans="1:11" x14ac:dyDescent="0.25">
      <c r="A7289" s="65">
        <v>44501</v>
      </c>
      <c r="B7289" s="66" t="s">
        <v>146</v>
      </c>
      <c r="C7289" s="66" t="s">
        <v>137</v>
      </c>
      <c r="D7289" s="67">
        <v>2952.3449999999898</v>
      </c>
      <c r="E7289" s="66">
        <v>1.2881</v>
      </c>
      <c r="F7289" s="67">
        <v>3802.9155944999902</v>
      </c>
      <c r="G7289" s="66" t="s">
        <v>82</v>
      </c>
      <c r="H7289" s="68">
        <v>5.1365808350346397E-5</v>
      </c>
      <c r="I7289" s="87">
        <v>0.19533983359963</v>
      </c>
      <c r="J7289" s="69" t="str">
        <f>_xlfn.XLOOKUP(SimpleBB[[#This Row],[customer_code]],'Input  - indicative charges'!$B$13:$B$69,'Input  - indicative charges'!$E$13:$E$69)</f>
        <v>Major Industrial</v>
      </c>
      <c r="K7289" s="70">
        <f t="shared" si="115"/>
        <v>0.18058260064402143</v>
      </c>
    </row>
    <row r="7290" spans="1:11" x14ac:dyDescent="0.25">
      <c r="A7290" s="65">
        <v>44501</v>
      </c>
      <c r="B7290" s="66" t="s">
        <v>146</v>
      </c>
      <c r="C7290" s="66" t="s">
        <v>137</v>
      </c>
      <c r="D7290" s="67">
        <v>2952.3449999999898</v>
      </c>
      <c r="E7290" s="66">
        <v>1.2881</v>
      </c>
      <c r="F7290" s="67">
        <v>3802.9155944999902</v>
      </c>
      <c r="G7290" s="66" t="s">
        <v>84</v>
      </c>
      <c r="H7290" s="68">
        <v>0</v>
      </c>
      <c r="I7290" s="87">
        <v>0</v>
      </c>
      <c r="J7290" s="69" t="str">
        <f>_xlfn.XLOOKUP(SimpleBB[[#This Row],[customer_code]],'Input  - indicative charges'!$B$13:$B$69,'Input  - indicative charges'!$E$13:$E$69)</f>
        <v>Major Industrial</v>
      </c>
      <c r="K7290" s="70">
        <f t="shared" si="115"/>
        <v>0</v>
      </c>
    </row>
    <row r="7291" spans="1:11" x14ac:dyDescent="0.25">
      <c r="A7291" s="65">
        <v>44501</v>
      </c>
      <c r="B7291" s="66" t="s">
        <v>146</v>
      </c>
      <c r="C7291" s="66" t="s">
        <v>137</v>
      </c>
      <c r="D7291" s="67">
        <v>2952.3449999999898</v>
      </c>
      <c r="E7291" s="66">
        <v>1.2881</v>
      </c>
      <c r="F7291" s="67">
        <v>3802.9155944999902</v>
      </c>
      <c r="G7291" s="66" t="s">
        <v>86</v>
      </c>
      <c r="H7291" s="68">
        <v>5.3620252740526097E-6</v>
      </c>
      <c r="I7291" s="87">
        <v>2.0391329532797799E-2</v>
      </c>
      <c r="J7291" s="69" t="str">
        <f>_xlfn.XLOOKUP(SimpleBB[[#This Row],[customer_code]],'Input  - indicative charges'!$B$13:$B$69,'Input  - indicative charges'!$E$13:$E$69)</f>
        <v>North Island generation</v>
      </c>
      <c r="K7291" s="70">
        <f t="shared" si="115"/>
        <v>1.8850836768752318E-2</v>
      </c>
    </row>
    <row r="7292" spans="1:11" x14ac:dyDescent="0.25">
      <c r="A7292" s="65">
        <v>44501</v>
      </c>
      <c r="B7292" s="66" t="s">
        <v>146</v>
      </c>
      <c r="C7292" s="66" t="s">
        <v>137</v>
      </c>
      <c r="D7292" s="67">
        <v>2952.3449999999898</v>
      </c>
      <c r="E7292" s="66">
        <v>1.2881</v>
      </c>
      <c r="F7292" s="67">
        <v>3802.9155944999902</v>
      </c>
      <c r="G7292" s="66" t="s">
        <v>88</v>
      </c>
      <c r="H7292" s="68">
        <v>2.5705608892193099E-4</v>
      </c>
      <c r="I7292" s="87">
        <v>0.97756260922239002</v>
      </c>
      <c r="J7292" s="69" t="str">
        <f>_xlfn.XLOOKUP(SimpleBB[[#This Row],[customer_code]],'Input  - indicative charges'!$B$13:$B$69,'Input  - indicative charges'!$E$13:$E$69)</f>
        <v>North Island generation</v>
      </c>
      <c r="K7292" s="70">
        <f t="shared" si="115"/>
        <v>0.90371121451630432</v>
      </c>
    </row>
    <row r="7293" spans="1:11" x14ac:dyDescent="0.25">
      <c r="A7293" s="65">
        <v>44501</v>
      </c>
      <c r="B7293" s="66" t="s">
        <v>146</v>
      </c>
      <c r="C7293" s="66" t="s">
        <v>137</v>
      </c>
      <c r="D7293" s="67">
        <v>2952.3449999999898</v>
      </c>
      <c r="E7293" s="66">
        <v>1.2881</v>
      </c>
      <c r="F7293" s="67">
        <v>3802.9155944999902</v>
      </c>
      <c r="G7293" s="66" t="s">
        <v>90</v>
      </c>
      <c r="H7293" s="68">
        <v>9.8766097229459296E-2</v>
      </c>
      <c r="I7293" s="87">
        <v>375.59913136181399</v>
      </c>
      <c r="J7293" s="69" t="str">
        <f>_xlfn.XLOOKUP(SimpleBB[[#This Row],[customer_code]],'Input  - indicative charges'!$B$13:$B$69,'Input  - indicative charges'!$E$13:$E$69)</f>
        <v>Upper South Island distributor</v>
      </c>
      <c r="K7293" s="70">
        <f t="shared" si="115"/>
        <v>347.22394655034799</v>
      </c>
    </row>
    <row r="7294" spans="1:11" x14ac:dyDescent="0.25">
      <c r="A7294" s="65">
        <v>44501</v>
      </c>
      <c r="B7294" s="66" t="s">
        <v>146</v>
      </c>
      <c r="C7294" s="66" t="s">
        <v>137</v>
      </c>
      <c r="D7294" s="67">
        <v>2952.3449999999898</v>
      </c>
      <c r="E7294" s="66">
        <v>1.2881</v>
      </c>
      <c r="F7294" s="67">
        <v>3802.9155944999902</v>
      </c>
      <c r="G7294" s="66" t="s">
        <v>92</v>
      </c>
      <c r="H7294" s="68">
        <v>3.9300912479141603E-6</v>
      </c>
      <c r="I7294" s="87">
        <v>1.4945805294500699E-2</v>
      </c>
      <c r="J7294" s="69" t="str">
        <f>_xlfn.XLOOKUP(SimpleBB[[#This Row],[customer_code]],'Input  - indicative charges'!$B$13:$B$69,'Input  - indicative charges'!$E$13:$E$69)</f>
        <v>North Island generation</v>
      </c>
      <c r="K7294" s="70">
        <f t="shared" si="115"/>
        <v>1.3816702610343746E-2</v>
      </c>
    </row>
    <row r="7295" spans="1:11" x14ac:dyDescent="0.25">
      <c r="A7295" s="65">
        <v>44501</v>
      </c>
      <c r="B7295" s="66" t="s">
        <v>146</v>
      </c>
      <c r="C7295" s="66" t="s">
        <v>137</v>
      </c>
      <c r="D7295" s="67">
        <v>2952.3449999999898</v>
      </c>
      <c r="E7295" s="66">
        <v>1.2881</v>
      </c>
      <c r="F7295" s="67">
        <v>3802.9155944999902</v>
      </c>
      <c r="G7295" s="66" t="s">
        <v>94</v>
      </c>
      <c r="H7295" s="68">
        <v>2.08152931800261E-5</v>
      </c>
      <c r="I7295" s="87">
        <v>7.9158803038410705E-2</v>
      </c>
      <c r="J7295" s="69" t="str">
        <f>_xlfn.XLOOKUP(SimpleBB[[#This Row],[customer_code]],'Input  - indicative charges'!$B$13:$B$69,'Input  - indicative charges'!$E$13:$E$69)</f>
        <v>North Island generation</v>
      </c>
      <c r="K7295" s="70">
        <f t="shared" si="115"/>
        <v>7.3178635678796566E-2</v>
      </c>
    </row>
    <row r="7296" spans="1:11" x14ac:dyDescent="0.25">
      <c r="A7296" s="65">
        <v>44501</v>
      </c>
      <c r="B7296" s="66" t="s">
        <v>146</v>
      </c>
      <c r="C7296" s="66" t="s">
        <v>137</v>
      </c>
      <c r="D7296" s="67">
        <v>2952.3449999999898</v>
      </c>
      <c r="E7296" s="66">
        <v>1.2881</v>
      </c>
      <c r="F7296" s="67">
        <v>3802.9155944999902</v>
      </c>
      <c r="G7296" s="66" t="s">
        <v>96</v>
      </c>
      <c r="H7296" s="68">
        <v>5.5247205072526898E-11</v>
      </c>
      <c r="I7296" s="87">
        <v>2.1010045772285201E-7</v>
      </c>
      <c r="J7296" s="69" t="str">
        <f>_xlfn.XLOOKUP(SimpleBB[[#This Row],[customer_code]],'Input  - indicative charges'!$B$13:$B$69,'Input  - indicative charges'!$E$13:$E$69)</f>
        <v>Upper North Island distributor</v>
      </c>
      <c r="K7296" s="70">
        <f t="shared" si="115"/>
        <v>1.9422811186506383E-7</v>
      </c>
    </row>
    <row r="7297" spans="1:11" x14ac:dyDescent="0.25">
      <c r="A7297" s="65">
        <v>44501</v>
      </c>
      <c r="B7297" s="66" t="s">
        <v>146</v>
      </c>
      <c r="C7297" s="66" t="s">
        <v>137</v>
      </c>
      <c r="D7297" s="67">
        <v>2952.3449999999898</v>
      </c>
      <c r="E7297" s="66">
        <v>1.2881</v>
      </c>
      <c r="F7297" s="67">
        <v>3802.9155944999902</v>
      </c>
      <c r="G7297" s="66" t="s">
        <v>98</v>
      </c>
      <c r="H7297" s="68">
        <v>1.93693543266444E-7</v>
      </c>
      <c r="I7297" s="87">
        <v>7.3660019624192203E-4</v>
      </c>
      <c r="J7297" s="69" t="str">
        <f>_xlfn.XLOOKUP(SimpleBB[[#This Row],[customer_code]],'Input  - indicative charges'!$B$13:$B$69,'Input  - indicative charges'!$E$13:$E$69)</f>
        <v>Major Industrial</v>
      </c>
      <c r="K7297" s="70">
        <f t="shared" si="115"/>
        <v>6.8095265886678206E-4</v>
      </c>
    </row>
    <row r="7298" spans="1:11" x14ac:dyDescent="0.25">
      <c r="A7298" s="65">
        <v>44501</v>
      </c>
      <c r="B7298" s="66" t="s">
        <v>146</v>
      </c>
      <c r="C7298" s="66" t="s">
        <v>137</v>
      </c>
      <c r="D7298" s="67">
        <v>2952.3449999999898</v>
      </c>
      <c r="E7298" s="66">
        <v>1.2881</v>
      </c>
      <c r="F7298" s="67">
        <v>3802.9155944999902</v>
      </c>
      <c r="G7298" s="66" t="s">
        <v>100</v>
      </c>
      <c r="H7298" s="68">
        <v>3.7854911495782698E-2</v>
      </c>
      <c r="I7298" s="87">
        <v>143.959033255729</v>
      </c>
      <c r="J7298" s="69" t="str">
        <f>_xlfn.XLOOKUP(SimpleBB[[#This Row],[customer_code]],'Input  - indicative charges'!$B$13:$B$69,'Input  - indicative charges'!$E$13:$E$69)</f>
        <v>North Island generation</v>
      </c>
      <c r="K7298" s="70">
        <f t="shared" si="115"/>
        <v>133.08343788600396</v>
      </c>
    </row>
    <row r="7299" spans="1:11" x14ac:dyDescent="0.25">
      <c r="A7299" s="65">
        <v>44501</v>
      </c>
      <c r="B7299" s="66" t="s">
        <v>146</v>
      </c>
      <c r="C7299" s="66" t="s">
        <v>137</v>
      </c>
      <c r="D7299" s="67">
        <v>2952.3449999999898</v>
      </c>
      <c r="E7299" s="66">
        <v>1.2881</v>
      </c>
      <c r="F7299" s="67">
        <v>3802.9155944999902</v>
      </c>
      <c r="G7299" s="66" t="s">
        <v>102</v>
      </c>
      <c r="H7299" s="68">
        <v>6.1985144283031103E-5</v>
      </c>
      <c r="I7299" s="87">
        <v>0.23572427182127101</v>
      </c>
      <c r="J7299" s="69" t="str">
        <f>_xlfn.XLOOKUP(SimpleBB[[#This Row],[customer_code]],'Input  - indicative charges'!$B$13:$B$69,'Input  - indicative charges'!$E$13:$E$69)</f>
        <v>Lower North Island distributor</v>
      </c>
      <c r="K7299" s="70">
        <f t="shared" si="115"/>
        <v>0.21791613751269195</v>
      </c>
    </row>
    <row r="7300" spans="1:11" x14ac:dyDescent="0.25">
      <c r="A7300" s="65">
        <v>44501</v>
      </c>
      <c r="B7300" s="66" t="s">
        <v>146</v>
      </c>
      <c r="C7300" s="66" t="s">
        <v>137</v>
      </c>
      <c r="D7300" s="67">
        <v>2952.3449999999898</v>
      </c>
      <c r="E7300" s="66">
        <v>1.2881</v>
      </c>
      <c r="F7300" s="67">
        <v>3802.9155944999902</v>
      </c>
      <c r="G7300" s="66" t="s">
        <v>104</v>
      </c>
      <c r="H7300" s="68">
        <v>1.29798212712877E-4</v>
      </c>
      <c r="I7300" s="87">
        <v>0.49361164726402801</v>
      </c>
      <c r="J7300" s="69" t="str">
        <f>_xlfn.XLOOKUP(SimpleBB[[#This Row],[customer_code]],'Input  - indicative charges'!$B$13:$B$69,'Input  - indicative charges'!$E$13:$E$69)</f>
        <v>Lower North Island distributor</v>
      </c>
      <c r="K7300" s="70">
        <f t="shared" si="115"/>
        <v>0.45632103462223067</v>
      </c>
    </row>
    <row r="7301" spans="1:11" x14ac:dyDescent="0.25">
      <c r="A7301" s="65">
        <v>44501</v>
      </c>
      <c r="B7301" s="66" t="s">
        <v>146</v>
      </c>
      <c r="C7301" s="66" t="s">
        <v>137</v>
      </c>
      <c r="D7301" s="67">
        <v>2952.3449999999898</v>
      </c>
      <c r="E7301" s="66">
        <v>1.2881</v>
      </c>
      <c r="F7301" s="67">
        <v>3802.9155944999902</v>
      </c>
      <c r="G7301" s="66" t="s">
        <v>106</v>
      </c>
      <c r="H7301" s="68">
        <v>1.0563217314839E-20</v>
      </c>
      <c r="I7301" s="87">
        <v>4.01710238546938E-17</v>
      </c>
      <c r="J7301" s="69" t="str">
        <f>_xlfn.XLOOKUP(SimpleBB[[#This Row],[customer_code]],'Input  - indicative charges'!$B$13:$B$69,'Input  - indicative charges'!$E$13:$E$69)</f>
        <v>Upper North Island distributor</v>
      </c>
      <c r="K7301" s="70">
        <f t="shared" si="115"/>
        <v>3.7136245201692279E-17</v>
      </c>
    </row>
    <row r="7302" spans="1:11" x14ac:dyDescent="0.25">
      <c r="A7302" s="65">
        <v>44501</v>
      </c>
      <c r="B7302" s="66" t="s">
        <v>146</v>
      </c>
      <c r="C7302" s="66" t="s">
        <v>137</v>
      </c>
      <c r="D7302" s="67">
        <v>2952.3449999999898</v>
      </c>
      <c r="E7302" s="66">
        <v>1.2881</v>
      </c>
      <c r="F7302" s="67">
        <v>3802.9155944999902</v>
      </c>
      <c r="G7302" s="66" t="s">
        <v>108</v>
      </c>
      <c r="H7302" s="68">
        <v>0</v>
      </c>
      <c r="I7302" s="87">
        <v>0</v>
      </c>
      <c r="J7302" s="69" t="str">
        <f>_xlfn.XLOOKUP(SimpleBB[[#This Row],[customer_code]],'Input  - indicative charges'!$B$13:$B$69,'Input  - indicative charges'!$E$13:$E$69)</f>
        <v>Lower North Island distributor</v>
      </c>
      <c r="K7302" s="70">
        <f t="shared" si="115"/>
        <v>0</v>
      </c>
    </row>
    <row r="7303" spans="1:11" x14ac:dyDescent="0.25">
      <c r="A7303" s="65">
        <v>44501</v>
      </c>
      <c r="B7303" s="66" t="s">
        <v>146</v>
      </c>
      <c r="C7303" s="66" t="s">
        <v>137</v>
      </c>
      <c r="D7303" s="67">
        <v>2952.3449999999898</v>
      </c>
      <c r="E7303" s="66">
        <v>1.2881</v>
      </c>
      <c r="F7303" s="67">
        <v>3802.9155944999902</v>
      </c>
      <c r="G7303" s="66" t="s">
        <v>110</v>
      </c>
      <c r="H7303" s="68">
        <v>6.1264180501740403E-10</v>
      </c>
      <c r="I7303" s="87">
        <v>2.3298250741433102E-6</v>
      </c>
      <c r="J7303" s="69" t="str">
        <f>_xlfn.XLOOKUP(SimpleBB[[#This Row],[customer_code]],'Input  - indicative charges'!$B$13:$B$69,'Input  - indicative charges'!$E$13:$E$69)</f>
        <v>Lower South Island distributor</v>
      </c>
      <c r="K7303" s="70">
        <f t="shared" si="115"/>
        <v>2.1538150370127371E-6</v>
      </c>
    </row>
    <row r="7304" spans="1:11" x14ac:dyDescent="0.25">
      <c r="A7304" s="65">
        <v>44501</v>
      </c>
      <c r="B7304" s="66" t="s">
        <v>146</v>
      </c>
      <c r="C7304" s="66" t="s">
        <v>137</v>
      </c>
      <c r="D7304" s="67">
        <v>2952.3449999999898</v>
      </c>
      <c r="E7304" s="66">
        <v>1.2881</v>
      </c>
      <c r="F7304" s="67">
        <v>3802.9155944999902</v>
      </c>
      <c r="G7304" s="66" t="s">
        <v>112</v>
      </c>
      <c r="H7304" s="68">
        <v>2.1235068215289901E-4</v>
      </c>
      <c r="I7304" s="87">
        <v>0.807551720661974</v>
      </c>
      <c r="J7304" s="69" t="str">
        <f>_xlfn.XLOOKUP(SimpleBB[[#This Row],[customer_code]],'Input  - indicative charges'!$B$13:$B$69,'Input  - indicative charges'!$E$13:$E$69)</f>
        <v>North Island generation</v>
      </c>
      <c r="K7304" s="70">
        <f t="shared" si="115"/>
        <v>0.74654404677433805</v>
      </c>
    </row>
    <row r="7305" spans="1:11" x14ac:dyDescent="0.25">
      <c r="A7305" s="65">
        <v>44501</v>
      </c>
      <c r="B7305" s="66" t="s">
        <v>146</v>
      </c>
      <c r="C7305" s="66" t="s">
        <v>137</v>
      </c>
      <c r="D7305" s="67">
        <v>2952.3449999999898</v>
      </c>
      <c r="E7305" s="66">
        <v>1.2881</v>
      </c>
      <c r="F7305" s="67">
        <v>3802.9155944999902</v>
      </c>
      <c r="G7305" s="66" t="s">
        <v>114</v>
      </c>
      <c r="H7305" s="68">
        <v>5.1057215255614002E-5</v>
      </c>
      <c r="I7305" s="87">
        <v>0.19416628010731701</v>
      </c>
      <c r="J7305" s="69" t="str">
        <f>_xlfn.XLOOKUP(SimpleBB[[#This Row],[customer_code]],'Input  - indicative charges'!$B$13:$B$69,'Input  - indicative charges'!$E$13:$E$69)</f>
        <v>Lower North Island distributor</v>
      </c>
      <c r="K7305" s="70">
        <f t="shared" si="115"/>
        <v>0.17949770496385456</v>
      </c>
    </row>
    <row r="7306" spans="1:11" x14ac:dyDescent="0.25">
      <c r="A7306" s="65">
        <v>44501</v>
      </c>
      <c r="B7306" s="66" t="s">
        <v>146</v>
      </c>
      <c r="C7306" s="66" t="s">
        <v>137</v>
      </c>
      <c r="D7306" s="67">
        <v>2952.3449999999898</v>
      </c>
      <c r="E7306" s="66">
        <v>1.2881</v>
      </c>
      <c r="F7306" s="67">
        <v>3802.9155944999902</v>
      </c>
      <c r="G7306" s="66" t="s">
        <v>116</v>
      </c>
      <c r="H7306" s="68">
        <v>2.0942617130764901E-21</v>
      </c>
      <c r="I7306" s="87">
        <v>7.9643005276229004E-18</v>
      </c>
      <c r="J7306" s="69" t="str">
        <f>_xlfn.XLOOKUP(SimpleBB[[#This Row],[customer_code]],'Input  - indicative charges'!$B$13:$B$69,'Input  - indicative charges'!$E$13:$E$69)</f>
        <v>Major Industrial</v>
      </c>
      <c r="K7306" s="70">
        <f t="shared" si="115"/>
        <v>7.3626258151548839E-18</v>
      </c>
    </row>
    <row r="7307" spans="1:11" x14ac:dyDescent="0.25">
      <c r="A7307" s="65">
        <v>44501</v>
      </c>
      <c r="B7307" s="66" t="s">
        <v>146</v>
      </c>
      <c r="C7307" s="66" t="s">
        <v>137</v>
      </c>
      <c r="D7307" s="67">
        <v>2952.3449999999898</v>
      </c>
      <c r="E7307" s="66">
        <v>1.2881</v>
      </c>
      <c r="F7307" s="67">
        <v>3802.9155944999902</v>
      </c>
      <c r="G7307" s="66" t="s">
        <v>118</v>
      </c>
      <c r="H7307" s="68">
        <v>3.0183346244664299E-2</v>
      </c>
      <c r="I7307" s="87">
        <v>114.784718128026</v>
      </c>
      <c r="J7307" s="69" t="str">
        <f>_xlfn.XLOOKUP(SimpleBB[[#This Row],[customer_code]],'Input  - indicative charges'!$B$13:$B$69,'Input  - indicative charges'!$E$13:$E$69)</f>
        <v>Upper South Island distributor</v>
      </c>
      <c r="K7307" s="70">
        <f t="shared" si="115"/>
        <v>106.11313899362892</v>
      </c>
    </row>
    <row r="7308" spans="1:11" x14ac:dyDescent="0.25">
      <c r="A7308" s="65">
        <v>44501</v>
      </c>
      <c r="B7308" s="66" t="s">
        <v>146</v>
      </c>
      <c r="C7308" s="66" t="s">
        <v>137</v>
      </c>
      <c r="D7308" s="67">
        <v>2952.3449999999898</v>
      </c>
      <c r="E7308" s="66">
        <v>1.2881</v>
      </c>
      <c r="F7308" s="67">
        <v>3802.9155944999902</v>
      </c>
      <c r="G7308" s="66" t="s">
        <v>120</v>
      </c>
      <c r="H7308" s="68">
        <v>1.4947417660843799E-7</v>
      </c>
      <c r="I7308" s="87">
        <v>5.6843767719927602E-4</v>
      </c>
      <c r="J7308" s="69" t="str">
        <f>_xlfn.XLOOKUP(SimpleBB[[#This Row],[customer_code]],'Input  - indicative charges'!$B$13:$B$69,'Input  - indicative charges'!$E$13:$E$69)</f>
        <v>Lower North Island distributor</v>
      </c>
      <c r="K7308" s="70">
        <f t="shared" si="115"/>
        <v>5.2549422286846082E-4</v>
      </c>
    </row>
    <row r="7309" spans="1:11" x14ac:dyDescent="0.25">
      <c r="A7309" s="65">
        <v>44501</v>
      </c>
      <c r="B7309" s="66" t="s">
        <v>146</v>
      </c>
      <c r="C7309" s="66" t="s">
        <v>137</v>
      </c>
      <c r="D7309" s="67">
        <v>2952.3449999999898</v>
      </c>
      <c r="E7309" s="66">
        <v>1.2881</v>
      </c>
      <c r="F7309" s="67">
        <v>3802.9155944999902</v>
      </c>
      <c r="G7309" s="66" t="s">
        <v>241</v>
      </c>
      <c r="H7309" s="68">
        <v>4.6676729454645103E-5</v>
      </c>
      <c r="I7309" s="87">
        <v>0.17750766234332699</v>
      </c>
      <c r="J7309" s="69" t="str">
        <f>_xlfn.XLOOKUP(SimpleBB[[#This Row],[customer_code]],'Input  - indicative charges'!$B$13:$B$69,'Input  - indicative charges'!$E$13:$E$69)</f>
        <v>North Island generation</v>
      </c>
      <c r="K7309" s="70">
        <f t="shared" si="115"/>
        <v>0.16409758680299977</v>
      </c>
    </row>
    <row r="7310" spans="1:11" x14ac:dyDescent="0.25">
      <c r="A7310" s="65">
        <v>44531</v>
      </c>
      <c r="B7310" s="66" t="s">
        <v>146</v>
      </c>
      <c r="C7310" s="66" t="s">
        <v>137</v>
      </c>
      <c r="D7310" s="67">
        <v>8636.1650000000009</v>
      </c>
      <c r="E7310" s="66">
        <v>1.2383</v>
      </c>
      <c r="F7310" s="67">
        <v>10694.163119500001</v>
      </c>
      <c r="G7310" s="66" t="s">
        <v>8</v>
      </c>
      <c r="H7310" s="68">
        <v>3.2060697412595198E-5</v>
      </c>
      <c r="I7310" s="87">
        <v>0.34286232785522502</v>
      </c>
      <c r="J7310" s="69" t="str">
        <f>_xlfn.XLOOKUP(SimpleBB[[#This Row],[customer_code]],'Input  - indicative charges'!$B$13:$B$69,'Input  - indicative charges'!$E$13:$E$69)</f>
        <v>Lower South Island distributor</v>
      </c>
      <c r="K7310" s="70">
        <f t="shared" ref="K7310:K7373" si="116">I7310*$L$9</f>
        <v>0.31696029266545311</v>
      </c>
    </row>
    <row r="7311" spans="1:11" x14ac:dyDescent="0.25">
      <c r="A7311" s="65">
        <v>44531</v>
      </c>
      <c r="B7311" s="66" t="s">
        <v>146</v>
      </c>
      <c r="C7311" s="66" t="s">
        <v>137</v>
      </c>
      <c r="D7311" s="67">
        <v>8636.1650000000009</v>
      </c>
      <c r="E7311" s="66">
        <v>1.2383</v>
      </c>
      <c r="F7311" s="67">
        <v>10694.163119500001</v>
      </c>
      <c r="G7311" s="66" t="s">
        <v>10</v>
      </c>
      <c r="H7311" s="68">
        <v>4.8653644003922601E-2</v>
      </c>
      <c r="I7311" s="87">
        <v>520.31000533603196</v>
      </c>
      <c r="J7311" s="69" t="str">
        <f>_xlfn.XLOOKUP(SimpleBB[[#This Row],[customer_code]],'Input  - indicative charges'!$B$13:$B$69,'Input  - indicative charges'!$E$13:$E$69)</f>
        <v>Upper South Island distributor</v>
      </c>
      <c r="K7311" s="70">
        <f t="shared" si="116"/>
        <v>481.00242624995911</v>
      </c>
    </row>
    <row r="7312" spans="1:11" x14ac:dyDescent="0.25">
      <c r="A7312" s="65">
        <v>44531</v>
      </c>
      <c r="B7312" s="66" t="s">
        <v>146</v>
      </c>
      <c r="C7312" s="66" t="s">
        <v>137</v>
      </c>
      <c r="D7312" s="67">
        <v>8636.1650000000009</v>
      </c>
      <c r="E7312" s="66">
        <v>1.2383</v>
      </c>
      <c r="F7312" s="67">
        <v>10694.163119500001</v>
      </c>
      <c r="G7312" s="66" t="s">
        <v>12</v>
      </c>
      <c r="H7312" s="68">
        <v>0</v>
      </c>
      <c r="I7312" s="87">
        <v>0</v>
      </c>
      <c r="J7312" s="69" t="str">
        <f>_xlfn.XLOOKUP(SimpleBB[[#This Row],[customer_code]],'Input  - indicative charges'!$B$13:$B$69,'Input  - indicative charges'!$E$13:$E$69)</f>
        <v>Lower North Island distributor</v>
      </c>
      <c r="K7312" s="70">
        <f t="shared" si="116"/>
        <v>0</v>
      </c>
    </row>
    <row r="7313" spans="1:11" x14ac:dyDescent="0.25">
      <c r="A7313" s="65">
        <v>44531</v>
      </c>
      <c r="B7313" s="66" t="s">
        <v>146</v>
      </c>
      <c r="C7313" s="66" t="s">
        <v>137</v>
      </c>
      <c r="D7313" s="67">
        <v>8636.1650000000009</v>
      </c>
      <c r="E7313" s="66">
        <v>1.2383</v>
      </c>
      <c r="F7313" s="67">
        <v>10694.163119500001</v>
      </c>
      <c r="G7313" s="66" t="s">
        <v>14</v>
      </c>
      <c r="H7313" s="68">
        <v>0</v>
      </c>
      <c r="I7313" s="87">
        <v>0</v>
      </c>
      <c r="J7313" s="69" t="str">
        <f>_xlfn.XLOOKUP(SimpleBB[[#This Row],[customer_code]],'Input  - indicative charges'!$B$13:$B$69,'Input  - indicative charges'!$E$13:$E$69)</f>
        <v>Upper North Island distributor</v>
      </c>
      <c r="K7313" s="70">
        <f t="shared" si="116"/>
        <v>0</v>
      </c>
    </row>
    <row r="7314" spans="1:11" x14ac:dyDescent="0.25">
      <c r="A7314" s="65">
        <v>44531</v>
      </c>
      <c r="B7314" s="66" t="s">
        <v>146</v>
      </c>
      <c r="C7314" s="66" t="s">
        <v>137</v>
      </c>
      <c r="D7314" s="67">
        <v>8636.1650000000009</v>
      </c>
      <c r="E7314" s="66">
        <v>1.2383</v>
      </c>
      <c r="F7314" s="67">
        <v>10694.163119500001</v>
      </c>
      <c r="G7314" s="66" t="s">
        <v>16</v>
      </c>
      <c r="H7314" s="68">
        <v>1.9770333757132202E-2</v>
      </c>
      <c r="I7314" s="87">
        <v>211.42717412572901</v>
      </c>
      <c r="J7314" s="69" t="str">
        <f>_xlfn.XLOOKUP(SimpleBB[[#This Row],[customer_code]],'Input  - indicative charges'!$B$13:$B$69,'Input  - indicative charges'!$E$13:$E$69)</f>
        <v>South Island generation</v>
      </c>
      <c r="K7314" s="70">
        <f t="shared" si="116"/>
        <v>195.45459954007464</v>
      </c>
    </row>
    <row r="7315" spans="1:11" x14ac:dyDescent="0.25">
      <c r="A7315" s="65">
        <v>44531</v>
      </c>
      <c r="B7315" s="66" t="s">
        <v>146</v>
      </c>
      <c r="C7315" s="66" t="s">
        <v>137</v>
      </c>
      <c r="D7315" s="67">
        <v>8636.1650000000009</v>
      </c>
      <c r="E7315" s="66">
        <v>1.2383</v>
      </c>
      <c r="F7315" s="67">
        <v>10694.163119500001</v>
      </c>
      <c r="G7315" s="66" t="s">
        <v>19</v>
      </c>
      <c r="H7315" s="68">
        <v>3.7228855985881097E-4</v>
      </c>
      <c r="I7315" s="87">
        <v>3.9813145866538702</v>
      </c>
      <c r="J7315" s="69" t="str">
        <f>_xlfn.XLOOKUP(SimpleBB[[#This Row],[customer_code]],'Input  - indicative charges'!$B$13:$B$69,'Input  - indicative charges'!$E$13:$E$69)</f>
        <v>Lower South Island distributor</v>
      </c>
      <c r="K7315" s="70">
        <f t="shared" si="116"/>
        <v>3.680540362870949</v>
      </c>
    </row>
    <row r="7316" spans="1:11" x14ac:dyDescent="0.25">
      <c r="A7316" s="65">
        <v>44531</v>
      </c>
      <c r="B7316" s="66" t="s">
        <v>146</v>
      </c>
      <c r="C7316" s="66" t="s">
        <v>137</v>
      </c>
      <c r="D7316" s="67">
        <v>8636.1650000000009</v>
      </c>
      <c r="E7316" s="66">
        <v>1.2383</v>
      </c>
      <c r="F7316" s="67">
        <v>10694.163119500001</v>
      </c>
      <c r="G7316" s="66" t="s">
        <v>21</v>
      </c>
      <c r="H7316" s="68">
        <v>3.8934199290873297E-5</v>
      </c>
      <c r="I7316" s="87">
        <v>0.41636867814371997</v>
      </c>
      <c r="J7316" s="69" t="str">
        <f>_xlfn.XLOOKUP(SimpleBB[[#This Row],[customer_code]],'Input  - indicative charges'!$B$13:$B$69,'Input  - indicative charges'!$E$13:$E$69)</f>
        <v>Upper South Island distributor</v>
      </c>
      <c r="K7316" s="70">
        <f t="shared" si="116"/>
        <v>0.38491349839078026</v>
      </c>
    </row>
    <row r="7317" spans="1:11" x14ac:dyDescent="0.25">
      <c r="A7317" s="65">
        <v>44531</v>
      </c>
      <c r="B7317" s="66" t="s">
        <v>146</v>
      </c>
      <c r="C7317" s="66" t="s">
        <v>137</v>
      </c>
      <c r="D7317" s="67">
        <v>8636.1650000000009</v>
      </c>
      <c r="E7317" s="66">
        <v>1.2383</v>
      </c>
      <c r="F7317" s="67">
        <v>10694.163119500001</v>
      </c>
      <c r="G7317" s="66" t="s">
        <v>23</v>
      </c>
      <c r="H7317" s="68">
        <v>0</v>
      </c>
      <c r="I7317" s="87">
        <v>0</v>
      </c>
      <c r="J7317" s="69" t="str">
        <f>_xlfn.XLOOKUP(SimpleBB[[#This Row],[customer_code]],'Input  - indicative charges'!$B$13:$B$69,'Input  - indicative charges'!$E$13:$E$69)</f>
        <v>Lower North Island distributor</v>
      </c>
      <c r="K7317" s="70">
        <f t="shared" si="116"/>
        <v>0</v>
      </c>
    </row>
    <row r="7318" spans="1:11" x14ac:dyDescent="0.25">
      <c r="A7318" s="65">
        <v>44531</v>
      </c>
      <c r="B7318" s="66" t="s">
        <v>146</v>
      </c>
      <c r="C7318" s="66" t="s">
        <v>137</v>
      </c>
      <c r="D7318" s="67">
        <v>8636.1650000000009</v>
      </c>
      <c r="E7318" s="66">
        <v>1.2383</v>
      </c>
      <c r="F7318" s="67">
        <v>10694.163119500001</v>
      </c>
      <c r="G7318" s="66" t="s">
        <v>25</v>
      </c>
      <c r="H7318" s="68">
        <v>2.7649960044484698E-2</v>
      </c>
      <c r="I7318" s="87">
        <v>295.69318296337701</v>
      </c>
      <c r="J7318" s="69" t="str">
        <f>_xlfn.XLOOKUP(SimpleBB[[#This Row],[customer_code]],'Input  - indicative charges'!$B$13:$B$69,'Input  - indicative charges'!$E$13:$E$69)</f>
        <v>North Island generation</v>
      </c>
      <c r="K7318" s="70">
        <f t="shared" si="116"/>
        <v>273.35460969869592</v>
      </c>
    </row>
    <row r="7319" spans="1:11" x14ac:dyDescent="0.25">
      <c r="A7319" s="65">
        <v>44531</v>
      </c>
      <c r="B7319" s="66" t="s">
        <v>146</v>
      </c>
      <c r="C7319" s="66" t="s">
        <v>137</v>
      </c>
      <c r="D7319" s="67">
        <v>8636.1650000000009</v>
      </c>
      <c r="E7319" s="66">
        <v>1.2383</v>
      </c>
      <c r="F7319" s="67">
        <v>10694.163119500001</v>
      </c>
      <c r="G7319" s="66" t="s">
        <v>27</v>
      </c>
      <c r="H7319" s="68">
        <v>8.0273692456111799E-7</v>
      </c>
      <c r="I7319" s="87">
        <v>8.5845996133023603E-3</v>
      </c>
      <c r="J7319" s="69" t="str">
        <f>_xlfn.XLOOKUP(SimpleBB[[#This Row],[customer_code]],'Input  - indicative charges'!$B$13:$B$69,'Input  - indicative charges'!$E$13:$E$69)</f>
        <v>Lower North Island distributor</v>
      </c>
      <c r="K7319" s="70">
        <f t="shared" si="116"/>
        <v>7.9360635006742279E-3</v>
      </c>
    </row>
    <row r="7320" spans="1:11" x14ac:dyDescent="0.25">
      <c r="A7320" s="65">
        <v>44531</v>
      </c>
      <c r="B7320" s="66" t="s">
        <v>146</v>
      </c>
      <c r="C7320" s="66" t="s">
        <v>137</v>
      </c>
      <c r="D7320" s="67">
        <v>8636.1650000000009</v>
      </c>
      <c r="E7320" s="66">
        <v>1.2383</v>
      </c>
      <c r="F7320" s="67">
        <v>10694.163119500001</v>
      </c>
      <c r="G7320" s="66" t="s">
        <v>29</v>
      </c>
      <c r="H7320" s="68">
        <v>2.5304015349192199E-6</v>
      </c>
      <c r="I7320" s="87">
        <v>2.70605267722593E-2</v>
      </c>
      <c r="J7320" s="69" t="str">
        <f>_xlfn.XLOOKUP(SimpleBB[[#This Row],[customer_code]],'Input  - indicative charges'!$B$13:$B$69,'Input  - indicative charges'!$E$13:$E$69)</f>
        <v>Lower North Island distributor</v>
      </c>
      <c r="K7320" s="70">
        <f t="shared" si="116"/>
        <v>2.5016199764700767E-2</v>
      </c>
    </row>
    <row r="7321" spans="1:11" x14ac:dyDescent="0.25">
      <c r="A7321" s="65">
        <v>44531</v>
      </c>
      <c r="B7321" s="66" t="s">
        <v>146</v>
      </c>
      <c r="C7321" s="66" t="s">
        <v>137</v>
      </c>
      <c r="D7321" s="67">
        <v>8636.1650000000009</v>
      </c>
      <c r="E7321" s="66">
        <v>1.2383</v>
      </c>
      <c r="F7321" s="67">
        <v>10694.163119500001</v>
      </c>
      <c r="G7321" s="66" t="s">
        <v>31</v>
      </c>
      <c r="H7321" s="68">
        <v>4.9721245011482901E-6</v>
      </c>
      <c r="I7321" s="87">
        <v>5.3172710465742401E-2</v>
      </c>
      <c r="J7321" s="69" t="str">
        <f>_xlfn.XLOOKUP(SimpleBB[[#This Row],[customer_code]],'Input  - indicative charges'!$B$13:$B$69,'Input  - indicative charges'!$E$13:$E$69)</f>
        <v>Major Industrial</v>
      </c>
      <c r="K7321" s="70">
        <f t="shared" si="116"/>
        <v>4.9155700413238836E-2</v>
      </c>
    </row>
    <row r="7322" spans="1:11" x14ac:dyDescent="0.25">
      <c r="A7322" s="65">
        <v>44531</v>
      </c>
      <c r="B7322" s="66" t="s">
        <v>146</v>
      </c>
      <c r="C7322" s="66" t="s">
        <v>137</v>
      </c>
      <c r="D7322" s="67">
        <v>8636.1650000000009</v>
      </c>
      <c r="E7322" s="66">
        <v>1.2383</v>
      </c>
      <c r="F7322" s="67">
        <v>10694.163119500001</v>
      </c>
      <c r="G7322" s="66" t="s">
        <v>34</v>
      </c>
      <c r="H7322" s="68">
        <v>0</v>
      </c>
      <c r="I7322" s="87">
        <v>0</v>
      </c>
      <c r="J7322" s="69" t="str">
        <f>_xlfn.XLOOKUP(SimpleBB[[#This Row],[customer_code]],'Input  - indicative charges'!$B$13:$B$69,'Input  - indicative charges'!$E$13:$E$69)</f>
        <v>Major Industrial</v>
      </c>
      <c r="K7322" s="70">
        <f t="shared" si="116"/>
        <v>0</v>
      </c>
    </row>
    <row r="7323" spans="1:11" x14ac:dyDescent="0.25">
      <c r="A7323" s="65">
        <v>44531</v>
      </c>
      <c r="B7323" s="66" t="s">
        <v>146</v>
      </c>
      <c r="C7323" s="66" t="s">
        <v>137</v>
      </c>
      <c r="D7323" s="67">
        <v>8636.1650000000009</v>
      </c>
      <c r="E7323" s="66">
        <v>1.2383</v>
      </c>
      <c r="F7323" s="67">
        <v>10694.163119500001</v>
      </c>
      <c r="G7323" s="66" t="s">
        <v>36</v>
      </c>
      <c r="H7323" s="68">
        <v>0.47953989705975197</v>
      </c>
      <c r="I7323" s="87">
        <v>5128.2778814652302</v>
      </c>
      <c r="J7323" s="69" t="str">
        <f>_xlfn.XLOOKUP(SimpleBB[[#This Row],[customer_code]],'Input  - indicative charges'!$B$13:$B$69,'Input  - indicative charges'!$E$13:$E$69)</f>
        <v>Upper South Island distributor</v>
      </c>
      <c r="K7323" s="70">
        <f t="shared" si="116"/>
        <v>4740.8546408322427</v>
      </c>
    </row>
    <row r="7324" spans="1:11" x14ac:dyDescent="0.25">
      <c r="A7324" s="65">
        <v>44531</v>
      </c>
      <c r="B7324" s="66" t="s">
        <v>146</v>
      </c>
      <c r="C7324" s="66" t="s">
        <v>137</v>
      </c>
      <c r="D7324" s="67">
        <v>8636.1650000000009</v>
      </c>
      <c r="E7324" s="66">
        <v>1.2383</v>
      </c>
      <c r="F7324" s="67">
        <v>10694.163119500001</v>
      </c>
      <c r="G7324" s="66" t="s">
        <v>38</v>
      </c>
      <c r="H7324" s="68">
        <v>7.4211568629090999E-6</v>
      </c>
      <c r="I7324" s="87">
        <v>7.9363062027346803E-2</v>
      </c>
      <c r="J7324" s="69" t="str">
        <f>_xlfn.XLOOKUP(SimpleBB[[#This Row],[customer_code]],'Input  - indicative charges'!$B$13:$B$69,'Input  - indicative charges'!$E$13:$E$69)</f>
        <v>North Island generation</v>
      </c>
      <c r="K7324" s="70">
        <f t="shared" si="116"/>
        <v>7.3367463624163826E-2</v>
      </c>
    </row>
    <row r="7325" spans="1:11" x14ac:dyDescent="0.25">
      <c r="A7325" s="65">
        <v>44531</v>
      </c>
      <c r="B7325" s="66" t="s">
        <v>146</v>
      </c>
      <c r="C7325" s="66" t="s">
        <v>137</v>
      </c>
      <c r="D7325" s="67">
        <v>8636.1650000000009</v>
      </c>
      <c r="E7325" s="66">
        <v>1.2383</v>
      </c>
      <c r="F7325" s="67">
        <v>10694.163119500001</v>
      </c>
      <c r="G7325" s="66" t="s">
        <v>40</v>
      </c>
      <c r="H7325" s="68">
        <v>2.39263691632333E-7</v>
      </c>
      <c r="I7325" s="87">
        <v>2.5587249468899198E-3</v>
      </c>
      <c r="J7325" s="69" t="str">
        <f>_xlfn.XLOOKUP(SimpleBB[[#This Row],[customer_code]],'Input  - indicative charges'!$B$13:$B$69,'Input  - indicative charges'!$E$13:$E$69)</f>
        <v>North Island generation</v>
      </c>
      <c r="K7325" s="70">
        <f t="shared" si="116"/>
        <v>2.3654223346435393E-3</v>
      </c>
    </row>
    <row r="7326" spans="1:11" x14ac:dyDescent="0.25">
      <c r="A7326" s="65">
        <v>44531</v>
      </c>
      <c r="B7326" s="66" t="s">
        <v>146</v>
      </c>
      <c r="C7326" s="66" t="s">
        <v>137</v>
      </c>
      <c r="D7326" s="67">
        <v>8636.1650000000009</v>
      </c>
      <c r="E7326" s="66">
        <v>1.2383</v>
      </c>
      <c r="F7326" s="67">
        <v>10694.163119500001</v>
      </c>
      <c r="G7326" s="66" t="s">
        <v>42</v>
      </c>
      <c r="H7326" s="68">
        <v>0.23222171204766801</v>
      </c>
      <c r="I7326" s="87">
        <v>2483.4168685273198</v>
      </c>
      <c r="J7326" s="69" t="str">
        <f>_xlfn.XLOOKUP(SimpleBB[[#This Row],[customer_code]],'Input  - indicative charges'!$B$13:$B$69,'Input  - indicative charges'!$E$13:$E$69)</f>
        <v>South Island generation</v>
      </c>
      <c r="K7326" s="70">
        <f t="shared" si="116"/>
        <v>2295.8035150222668</v>
      </c>
    </row>
    <row r="7327" spans="1:11" x14ac:dyDescent="0.25">
      <c r="A7327" s="65">
        <v>44531</v>
      </c>
      <c r="B7327" s="66" t="s">
        <v>146</v>
      </c>
      <c r="C7327" s="66" t="s">
        <v>137</v>
      </c>
      <c r="D7327" s="67">
        <v>8636.1650000000009</v>
      </c>
      <c r="E7327" s="66">
        <v>1.2383</v>
      </c>
      <c r="F7327" s="67">
        <v>10694.163119500001</v>
      </c>
      <c r="G7327" s="66" t="s">
        <v>44</v>
      </c>
      <c r="H7327" s="68">
        <v>0</v>
      </c>
      <c r="I7327" s="87">
        <v>0</v>
      </c>
      <c r="J7327" s="69" t="str">
        <f>_xlfn.XLOOKUP(SimpleBB[[#This Row],[customer_code]],'Input  - indicative charges'!$B$13:$B$69,'Input  - indicative charges'!$E$13:$E$69)</f>
        <v>Major Industrial</v>
      </c>
      <c r="K7327" s="70">
        <f t="shared" si="116"/>
        <v>0</v>
      </c>
    </row>
    <row r="7328" spans="1:11" x14ac:dyDescent="0.25">
      <c r="A7328" s="65">
        <v>44531</v>
      </c>
      <c r="B7328" s="66" t="s">
        <v>146</v>
      </c>
      <c r="C7328" s="66" t="s">
        <v>137</v>
      </c>
      <c r="D7328" s="67">
        <v>8636.1650000000009</v>
      </c>
      <c r="E7328" s="66">
        <v>1.2383</v>
      </c>
      <c r="F7328" s="67">
        <v>10694.163119500001</v>
      </c>
      <c r="G7328" s="66" t="s">
        <v>46</v>
      </c>
      <c r="H7328" s="68">
        <v>3.8583777478741E-3</v>
      </c>
      <c r="I7328" s="87">
        <v>41.262121012414603</v>
      </c>
      <c r="J7328" s="69" t="str">
        <f>_xlfn.XLOOKUP(SimpleBB[[#This Row],[customer_code]],'Input  - indicative charges'!$B$13:$B$69,'Input  - indicative charges'!$E$13:$E$69)</f>
        <v>Upper South Island distributor</v>
      </c>
      <c r="K7328" s="70">
        <f t="shared" si="116"/>
        <v>38.144913831462709</v>
      </c>
    </row>
    <row r="7329" spans="1:11" x14ac:dyDescent="0.25">
      <c r="A7329" s="65">
        <v>44531</v>
      </c>
      <c r="B7329" s="66" t="s">
        <v>146</v>
      </c>
      <c r="C7329" s="66" t="s">
        <v>137</v>
      </c>
      <c r="D7329" s="67">
        <v>8636.1650000000009</v>
      </c>
      <c r="E7329" s="66">
        <v>1.2383</v>
      </c>
      <c r="F7329" s="67">
        <v>10694.163119500001</v>
      </c>
      <c r="G7329" s="66" t="s">
        <v>48</v>
      </c>
      <c r="H7329" s="68">
        <v>1.6969511008686699E-3</v>
      </c>
      <c r="I7329" s="87">
        <v>18.1474718785047</v>
      </c>
      <c r="J7329" s="69" t="str">
        <f>_xlfn.XLOOKUP(SimpleBB[[#This Row],[customer_code]],'Input  - indicative charges'!$B$13:$B$69,'Input  - indicative charges'!$E$13:$E$69)</f>
        <v>North Island generation</v>
      </c>
      <c r="K7329" s="70">
        <f t="shared" si="116"/>
        <v>16.776494617331497</v>
      </c>
    </row>
    <row r="7330" spans="1:11" x14ac:dyDescent="0.25">
      <c r="A7330" s="65">
        <v>44531</v>
      </c>
      <c r="B7330" s="66" t="s">
        <v>146</v>
      </c>
      <c r="C7330" s="66" t="s">
        <v>137</v>
      </c>
      <c r="D7330" s="67">
        <v>8636.1650000000009</v>
      </c>
      <c r="E7330" s="66">
        <v>1.2383</v>
      </c>
      <c r="F7330" s="67">
        <v>10694.163119500001</v>
      </c>
      <c r="G7330" s="66" t="s">
        <v>50</v>
      </c>
      <c r="H7330" s="68">
        <v>3.5445001081160597E-4</v>
      </c>
      <c r="I7330" s="87">
        <v>3.7905462333278601</v>
      </c>
      <c r="J7330" s="69" t="str">
        <f>_xlfn.XLOOKUP(SimpleBB[[#This Row],[customer_code]],'Input  - indicative charges'!$B$13:$B$69,'Input  - indicative charges'!$E$13:$E$69)</f>
        <v>North Island generation</v>
      </c>
      <c r="K7330" s="70">
        <f t="shared" si="116"/>
        <v>3.50418388334821</v>
      </c>
    </row>
    <row r="7331" spans="1:11" x14ac:dyDescent="0.25">
      <c r="A7331" s="65">
        <v>44531</v>
      </c>
      <c r="B7331" s="66" t="s">
        <v>146</v>
      </c>
      <c r="C7331" s="66" t="s">
        <v>137</v>
      </c>
      <c r="D7331" s="67">
        <v>8636.1650000000009</v>
      </c>
      <c r="E7331" s="66">
        <v>1.2383</v>
      </c>
      <c r="F7331" s="67">
        <v>10694.163119500001</v>
      </c>
      <c r="G7331" s="66" t="s">
        <v>52</v>
      </c>
      <c r="H7331" s="68">
        <v>7.1575806488031199E-4</v>
      </c>
      <c r="I7331" s="87">
        <v>7.6544334999277197</v>
      </c>
      <c r="J7331" s="69" t="str">
        <f>_xlfn.XLOOKUP(SimpleBB[[#This Row],[customer_code]],'Input  - indicative charges'!$B$13:$B$69,'Input  - indicative charges'!$E$13:$E$69)</f>
        <v>North Island generation</v>
      </c>
      <c r="K7331" s="70">
        <f t="shared" si="116"/>
        <v>7.0761681445206506</v>
      </c>
    </row>
    <row r="7332" spans="1:11" x14ac:dyDescent="0.25">
      <c r="A7332" s="65">
        <v>44531</v>
      </c>
      <c r="B7332" s="66" t="s">
        <v>146</v>
      </c>
      <c r="C7332" s="66" t="s">
        <v>137</v>
      </c>
      <c r="D7332" s="67">
        <v>8636.1650000000009</v>
      </c>
      <c r="E7332" s="66">
        <v>1.2383</v>
      </c>
      <c r="F7332" s="67">
        <v>10694.163119500001</v>
      </c>
      <c r="G7332" s="66" t="s">
        <v>54</v>
      </c>
      <c r="H7332" s="68">
        <v>2.8183580400253701E-6</v>
      </c>
      <c r="I7332" s="87">
        <v>3.0139980609185602E-2</v>
      </c>
      <c r="J7332" s="69" t="str">
        <f>_xlfn.XLOOKUP(SimpleBB[[#This Row],[customer_code]],'Input  - indicative charges'!$B$13:$B$69,'Input  - indicative charges'!$E$13:$E$69)</f>
        <v>Upper South Island distributor</v>
      </c>
      <c r="K7332" s="70">
        <f t="shared" si="116"/>
        <v>2.786301176503829E-2</v>
      </c>
    </row>
    <row r="7333" spans="1:11" x14ac:dyDescent="0.25">
      <c r="A7333" s="65">
        <v>44531</v>
      </c>
      <c r="B7333" s="66" t="s">
        <v>146</v>
      </c>
      <c r="C7333" s="66" t="s">
        <v>137</v>
      </c>
      <c r="D7333" s="67">
        <v>8636.1650000000009</v>
      </c>
      <c r="E7333" s="66">
        <v>1.2383</v>
      </c>
      <c r="F7333" s="67">
        <v>10694.163119500001</v>
      </c>
      <c r="G7333" s="66" t="s">
        <v>56</v>
      </c>
      <c r="H7333" s="68">
        <v>1.3077256235721101E-20</v>
      </c>
      <c r="I7333" s="87">
        <v>1.3985031134030001E-16</v>
      </c>
      <c r="J7333" s="69" t="str">
        <f>_xlfn.XLOOKUP(SimpleBB[[#This Row],[customer_code]],'Input  - indicative charges'!$B$13:$B$69,'Input  - indicative charges'!$E$13:$E$69)</f>
        <v>Upper North Island distributor</v>
      </c>
      <c r="K7333" s="70">
        <f t="shared" si="116"/>
        <v>1.2928511536704457E-16</v>
      </c>
    </row>
    <row r="7334" spans="1:11" x14ac:dyDescent="0.25">
      <c r="A7334" s="65">
        <v>44531</v>
      </c>
      <c r="B7334" s="66" t="s">
        <v>146</v>
      </c>
      <c r="C7334" s="66" t="s">
        <v>137</v>
      </c>
      <c r="D7334" s="67">
        <v>8636.1650000000009</v>
      </c>
      <c r="E7334" s="66">
        <v>1.2383</v>
      </c>
      <c r="F7334" s="67">
        <v>10694.163119500001</v>
      </c>
      <c r="G7334" s="66" t="s">
        <v>58</v>
      </c>
      <c r="H7334" s="68">
        <v>4.4176343846392599E-4</v>
      </c>
      <c r="I7334" s="87">
        <v>4.7242902711644303</v>
      </c>
      <c r="J7334" s="69" t="str">
        <f>_xlfn.XLOOKUP(SimpleBB[[#This Row],[customer_code]],'Input  - indicative charges'!$B$13:$B$69,'Input  - indicative charges'!$E$13:$E$69)</f>
        <v>North Island generation</v>
      </c>
      <c r="K7334" s="70">
        <f t="shared" si="116"/>
        <v>4.3673868644359173</v>
      </c>
    </row>
    <row r="7335" spans="1:11" x14ac:dyDescent="0.25">
      <c r="A7335" s="65">
        <v>44531</v>
      </c>
      <c r="B7335" s="66" t="s">
        <v>146</v>
      </c>
      <c r="C7335" s="66" t="s">
        <v>137</v>
      </c>
      <c r="D7335" s="67">
        <v>8636.1650000000009</v>
      </c>
      <c r="E7335" s="66">
        <v>1.2383</v>
      </c>
      <c r="F7335" s="67">
        <v>10694.163119500001</v>
      </c>
      <c r="G7335" s="66" t="s">
        <v>60</v>
      </c>
      <c r="H7335" s="68">
        <v>2.72270807699827E-20</v>
      </c>
      <c r="I7335" s="87">
        <v>2.91170843021997E-16</v>
      </c>
      <c r="J7335" s="69" t="str">
        <f>_xlfn.XLOOKUP(SimpleBB[[#This Row],[customer_code]],'Input  - indicative charges'!$B$13:$B$69,'Input  - indicative charges'!$E$13:$E$69)</f>
        <v>Major Industrial</v>
      </c>
      <c r="K7335" s="70">
        <f t="shared" si="116"/>
        <v>2.6917391653150218E-16</v>
      </c>
    </row>
    <row r="7336" spans="1:11" x14ac:dyDescent="0.25">
      <c r="A7336" s="65">
        <v>44531</v>
      </c>
      <c r="B7336" s="66" t="s">
        <v>146</v>
      </c>
      <c r="C7336" s="66" t="s">
        <v>137</v>
      </c>
      <c r="D7336" s="67">
        <v>8636.1650000000009</v>
      </c>
      <c r="E7336" s="66">
        <v>1.2383</v>
      </c>
      <c r="F7336" s="67">
        <v>10694.163119500001</v>
      </c>
      <c r="G7336" s="66" t="s">
        <v>62</v>
      </c>
      <c r="H7336" s="68">
        <v>1.6516181713988601E-13</v>
      </c>
      <c r="I7336" s="87">
        <v>1.7662674136069701E-9</v>
      </c>
      <c r="J7336" s="69" t="str">
        <f>_xlfn.XLOOKUP(SimpleBB[[#This Row],[customer_code]],'Input  - indicative charges'!$B$13:$B$69,'Input  - indicative charges'!$E$13:$E$69)</f>
        <v>Major Industrial</v>
      </c>
      <c r="K7336" s="70">
        <f t="shared" si="116"/>
        <v>1.6328321628228326E-9</v>
      </c>
    </row>
    <row r="7337" spans="1:11" x14ac:dyDescent="0.25">
      <c r="A7337" s="65">
        <v>44531</v>
      </c>
      <c r="B7337" s="66" t="s">
        <v>146</v>
      </c>
      <c r="C7337" s="66" t="s">
        <v>137</v>
      </c>
      <c r="D7337" s="67">
        <v>8636.1650000000009</v>
      </c>
      <c r="E7337" s="66">
        <v>1.2383</v>
      </c>
      <c r="F7337" s="67">
        <v>10694.163119500001</v>
      </c>
      <c r="G7337" s="66" t="s">
        <v>64</v>
      </c>
      <c r="H7337" s="68">
        <v>0</v>
      </c>
      <c r="I7337" s="87">
        <v>0</v>
      </c>
      <c r="J7337" s="69" t="str">
        <f>_xlfn.XLOOKUP(SimpleBB[[#This Row],[customer_code]],'Input  - indicative charges'!$B$13:$B$69,'Input  - indicative charges'!$E$13:$E$69)</f>
        <v>Major Industrial</v>
      </c>
      <c r="K7337" s="70">
        <f t="shared" si="116"/>
        <v>0</v>
      </c>
    </row>
    <row r="7338" spans="1:11" x14ac:dyDescent="0.25">
      <c r="A7338" s="65">
        <v>44531</v>
      </c>
      <c r="B7338" s="66" t="s">
        <v>146</v>
      </c>
      <c r="C7338" s="66" t="s">
        <v>137</v>
      </c>
      <c r="D7338" s="67">
        <v>8636.1650000000009</v>
      </c>
      <c r="E7338" s="66">
        <v>1.2383</v>
      </c>
      <c r="F7338" s="67">
        <v>10694.163119500001</v>
      </c>
      <c r="G7338" s="66" t="s">
        <v>66</v>
      </c>
      <c r="H7338" s="68">
        <v>1.6739787606596699E-2</v>
      </c>
      <c r="I7338" s="87">
        <v>179.01801925072999</v>
      </c>
      <c r="J7338" s="69" t="str">
        <f>_xlfn.XLOOKUP(SimpleBB[[#This Row],[customer_code]],'Input  - indicative charges'!$B$13:$B$69,'Input  - indicative charges'!$E$13:$E$69)</f>
        <v>Upper South Island distributor</v>
      </c>
      <c r="K7338" s="70">
        <f t="shared" si="116"/>
        <v>165.49384159247867</v>
      </c>
    </row>
    <row r="7339" spans="1:11" x14ac:dyDescent="0.25">
      <c r="A7339" s="65">
        <v>44531</v>
      </c>
      <c r="B7339" s="66" t="s">
        <v>146</v>
      </c>
      <c r="C7339" s="66" t="s">
        <v>137</v>
      </c>
      <c r="D7339" s="67">
        <v>8636.1650000000009</v>
      </c>
      <c r="E7339" s="66">
        <v>1.2383</v>
      </c>
      <c r="F7339" s="67">
        <v>10694.163119500001</v>
      </c>
      <c r="G7339" s="66" t="s">
        <v>68</v>
      </c>
      <c r="H7339" s="68">
        <v>0</v>
      </c>
      <c r="I7339" s="87">
        <v>0</v>
      </c>
      <c r="J7339" s="69" t="str">
        <f>_xlfn.XLOOKUP(SimpleBB[[#This Row],[customer_code]],'Input  - indicative charges'!$B$13:$B$69,'Input  - indicative charges'!$E$13:$E$69)</f>
        <v>Major Industrial</v>
      </c>
      <c r="K7339" s="70">
        <f t="shared" si="116"/>
        <v>0</v>
      </c>
    </row>
    <row r="7340" spans="1:11" x14ac:dyDescent="0.25">
      <c r="A7340" s="65">
        <v>44531</v>
      </c>
      <c r="B7340" s="66" t="s">
        <v>146</v>
      </c>
      <c r="C7340" s="66" t="s">
        <v>137</v>
      </c>
      <c r="D7340" s="67">
        <v>8636.1650000000009</v>
      </c>
      <c r="E7340" s="66">
        <v>1.2383</v>
      </c>
      <c r="F7340" s="67">
        <v>10694.163119500001</v>
      </c>
      <c r="G7340" s="66" t="s">
        <v>70</v>
      </c>
      <c r="H7340" s="68">
        <v>3.3741030027432199E-6</v>
      </c>
      <c r="I7340" s="87">
        <v>3.6083207893330797E-2</v>
      </c>
      <c r="J7340" s="69" t="str">
        <f>_xlfn.XLOOKUP(SimpleBB[[#This Row],[customer_code]],'Input  - indicative charges'!$B$13:$B$69,'Input  - indicative charges'!$E$13:$E$69)</f>
        <v>Lower North Island distributor</v>
      </c>
      <c r="K7340" s="70">
        <f t="shared" si="116"/>
        <v>3.3357249265973055E-2</v>
      </c>
    </row>
    <row r="7341" spans="1:11" x14ac:dyDescent="0.25">
      <c r="A7341" s="65">
        <v>44531</v>
      </c>
      <c r="B7341" s="66" t="s">
        <v>146</v>
      </c>
      <c r="C7341" s="66" t="s">
        <v>137</v>
      </c>
      <c r="D7341" s="67">
        <v>8636.1650000000009</v>
      </c>
      <c r="E7341" s="66">
        <v>1.2383</v>
      </c>
      <c r="F7341" s="67">
        <v>10694.163119500001</v>
      </c>
      <c r="G7341" s="66" t="s">
        <v>72</v>
      </c>
      <c r="H7341" s="68">
        <v>2.4682741872701598E-4</v>
      </c>
      <c r="I7341" s="87">
        <v>2.6396126782318401</v>
      </c>
      <c r="J7341" s="69" t="str">
        <f>_xlfn.XLOOKUP(SimpleBB[[#This Row],[customer_code]],'Input  - indicative charges'!$B$13:$B$69,'Input  - indicative charges'!$E$13:$E$69)</f>
        <v>Lower South Island distributor</v>
      </c>
      <c r="K7341" s="70">
        <f t="shared" si="116"/>
        <v>2.4401992842126545</v>
      </c>
    </row>
    <row r="7342" spans="1:11" x14ac:dyDescent="0.25">
      <c r="A7342" s="65">
        <v>44531</v>
      </c>
      <c r="B7342" s="66" t="s">
        <v>146</v>
      </c>
      <c r="C7342" s="66" t="s">
        <v>137</v>
      </c>
      <c r="D7342" s="67">
        <v>8636.1650000000009</v>
      </c>
      <c r="E7342" s="66">
        <v>1.2383</v>
      </c>
      <c r="F7342" s="67">
        <v>10694.163119500001</v>
      </c>
      <c r="G7342" s="66" t="s">
        <v>74</v>
      </c>
      <c r="H7342" s="68">
        <v>0</v>
      </c>
      <c r="I7342" s="87">
        <v>0</v>
      </c>
      <c r="J7342" s="69" t="str">
        <f>_xlfn.XLOOKUP(SimpleBB[[#This Row],[customer_code]],'Input  - indicative charges'!$B$13:$B$69,'Input  - indicative charges'!$E$13:$E$69)</f>
        <v>Major Industrial</v>
      </c>
      <c r="K7342" s="70">
        <f t="shared" si="116"/>
        <v>0</v>
      </c>
    </row>
    <row r="7343" spans="1:11" x14ac:dyDescent="0.25">
      <c r="A7343" s="65">
        <v>44531</v>
      </c>
      <c r="B7343" s="66" t="s">
        <v>146</v>
      </c>
      <c r="C7343" s="66" t="s">
        <v>137</v>
      </c>
      <c r="D7343" s="67">
        <v>8636.1650000000009</v>
      </c>
      <c r="E7343" s="66">
        <v>1.2383</v>
      </c>
      <c r="F7343" s="67">
        <v>10694.163119500001</v>
      </c>
      <c r="G7343" s="66" t="s">
        <v>76</v>
      </c>
      <c r="H7343" s="68">
        <v>0</v>
      </c>
      <c r="I7343" s="87">
        <v>0</v>
      </c>
      <c r="J7343" s="69" t="str">
        <f>_xlfn.XLOOKUP(SimpleBB[[#This Row],[customer_code]],'Input  - indicative charges'!$B$13:$B$69,'Input  - indicative charges'!$E$13:$E$69)</f>
        <v>Lower North Island distributor</v>
      </c>
      <c r="K7343" s="70">
        <f t="shared" si="116"/>
        <v>0</v>
      </c>
    </row>
    <row r="7344" spans="1:11" x14ac:dyDescent="0.25">
      <c r="A7344" s="65">
        <v>44531</v>
      </c>
      <c r="B7344" s="66" t="s">
        <v>146</v>
      </c>
      <c r="C7344" s="66" t="s">
        <v>137</v>
      </c>
      <c r="D7344" s="67">
        <v>8636.1650000000009</v>
      </c>
      <c r="E7344" s="66">
        <v>1.2383</v>
      </c>
      <c r="F7344" s="67">
        <v>10694.163119500001</v>
      </c>
      <c r="G7344" s="66" t="s">
        <v>78</v>
      </c>
      <c r="H7344" s="68">
        <v>1.18308178773287E-12</v>
      </c>
      <c r="I7344" s="87">
        <v>1.26520696217249E-8</v>
      </c>
      <c r="J7344" s="69" t="str">
        <f>_xlfn.XLOOKUP(SimpleBB[[#This Row],[customer_code]],'Input  - indicative charges'!$B$13:$B$69,'Input  - indicative charges'!$E$13:$E$69)</f>
        <v>North Island generation</v>
      </c>
      <c r="K7344" s="70">
        <f t="shared" si="116"/>
        <v>1.169625054817611E-8</v>
      </c>
    </row>
    <row r="7345" spans="1:11" x14ac:dyDescent="0.25">
      <c r="A7345" s="65">
        <v>44531</v>
      </c>
      <c r="B7345" s="66" t="s">
        <v>146</v>
      </c>
      <c r="C7345" s="66" t="s">
        <v>137</v>
      </c>
      <c r="D7345" s="67">
        <v>8636.1650000000009</v>
      </c>
      <c r="E7345" s="66">
        <v>1.2383</v>
      </c>
      <c r="F7345" s="67">
        <v>10694.163119500001</v>
      </c>
      <c r="G7345" s="66" t="s">
        <v>80</v>
      </c>
      <c r="H7345" s="68">
        <v>0</v>
      </c>
      <c r="I7345" s="87">
        <v>0</v>
      </c>
      <c r="J7345" s="69" t="str">
        <f>_xlfn.XLOOKUP(SimpleBB[[#This Row],[customer_code]],'Input  - indicative charges'!$B$13:$B$69,'Input  - indicative charges'!$E$13:$E$69)</f>
        <v>Major Industrial</v>
      </c>
      <c r="K7345" s="70">
        <f t="shared" si="116"/>
        <v>0</v>
      </c>
    </row>
    <row r="7346" spans="1:11" x14ac:dyDescent="0.25">
      <c r="A7346" s="65">
        <v>44531</v>
      </c>
      <c r="B7346" s="66" t="s">
        <v>146</v>
      </c>
      <c r="C7346" s="66" t="s">
        <v>137</v>
      </c>
      <c r="D7346" s="67">
        <v>8636.1650000000009</v>
      </c>
      <c r="E7346" s="66">
        <v>1.2383</v>
      </c>
      <c r="F7346" s="67">
        <v>10694.163119500001</v>
      </c>
      <c r="G7346" s="66" t="s">
        <v>82</v>
      </c>
      <c r="H7346" s="68">
        <v>5.1365808350346397E-5</v>
      </c>
      <c r="I7346" s="87">
        <v>0.54931433326358003</v>
      </c>
      <c r="J7346" s="69" t="str">
        <f>_xlfn.XLOOKUP(SimpleBB[[#This Row],[customer_code]],'Input  - indicative charges'!$B$13:$B$69,'Input  - indicative charges'!$E$13:$E$69)</f>
        <v>Major Industrial</v>
      </c>
      <c r="K7346" s="70">
        <f t="shared" si="116"/>
        <v>0.50781557987342252</v>
      </c>
    </row>
    <row r="7347" spans="1:11" x14ac:dyDescent="0.25">
      <c r="A7347" s="65">
        <v>44531</v>
      </c>
      <c r="B7347" s="66" t="s">
        <v>146</v>
      </c>
      <c r="C7347" s="66" t="s">
        <v>137</v>
      </c>
      <c r="D7347" s="67">
        <v>8636.1650000000009</v>
      </c>
      <c r="E7347" s="66">
        <v>1.2383</v>
      </c>
      <c r="F7347" s="67">
        <v>10694.163119500001</v>
      </c>
      <c r="G7347" s="66" t="s">
        <v>84</v>
      </c>
      <c r="H7347" s="68">
        <v>0</v>
      </c>
      <c r="I7347" s="87">
        <v>0</v>
      </c>
      <c r="J7347" s="69" t="str">
        <f>_xlfn.XLOOKUP(SimpleBB[[#This Row],[customer_code]],'Input  - indicative charges'!$B$13:$B$69,'Input  - indicative charges'!$E$13:$E$69)</f>
        <v>Major Industrial</v>
      </c>
      <c r="K7347" s="70">
        <f t="shared" si="116"/>
        <v>0</v>
      </c>
    </row>
    <row r="7348" spans="1:11" x14ac:dyDescent="0.25">
      <c r="A7348" s="65">
        <v>44531</v>
      </c>
      <c r="B7348" s="66" t="s">
        <v>146</v>
      </c>
      <c r="C7348" s="66" t="s">
        <v>137</v>
      </c>
      <c r="D7348" s="67">
        <v>8636.1650000000009</v>
      </c>
      <c r="E7348" s="66">
        <v>1.2383</v>
      </c>
      <c r="F7348" s="67">
        <v>10694.163119500001</v>
      </c>
      <c r="G7348" s="66" t="s">
        <v>86</v>
      </c>
      <c r="H7348" s="68">
        <v>5.3620252740526097E-6</v>
      </c>
      <c r="I7348" s="87">
        <v>5.7342372931600299E-2</v>
      </c>
      <c r="J7348" s="69" t="str">
        <f>_xlfn.XLOOKUP(SimpleBB[[#This Row],[customer_code]],'Input  - indicative charges'!$B$13:$B$69,'Input  - indicative charges'!$E$13:$E$69)</f>
        <v>North Island generation</v>
      </c>
      <c r="K7348" s="70">
        <f t="shared" si="116"/>
        <v>5.3010359639762354E-2</v>
      </c>
    </row>
    <row r="7349" spans="1:11" x14ac:dyDescent="0.25">
      <c r="A7349" s="65">
        <v>44531</v>
      </c>
      <c r="B7349" s="66" t="s">
        <v>146</v>
      </c>
      <c r="C7349" s="66" t="s">
        <v>137</v>
      </c>
      <c r="D7349" s="67">
        <v>8636.1650000000009</v>
      </c>
      <c r="E7349" s="66">
        <v>1.2383</v>
      </c>
      <c r="F7349" s="67">
        <v>10694.163119500001</v>
      </c>
      <c r="G7349" s="66" t="s">
        <v>88</v>
      </c>
      <c r="H7349" s="68">
        <v>2.5705608892193099E-4</v>
      </c>
      <c r="I7349" s="87">
        <v>2.7489997457918198</v>
      </c>
      <c r="J7349" s="69" t="str">
        <f>_xlfn.XLOOKUP(SimpleBB[[#This Row],[customer_code]],'Input  - indicative charges'!$B$13:$B$69,'Input  - indicative charges'!$E$13:$E$69)</f>
        <v>North Island generation</v>
      </c>
      <c r="K7349" s="70">
        <f t="shared" si="116"/>
        <v>2.5413225460318039</v>
      </c>
    </row>
    <row r="7350" spans="1:11" x14ac:dyDescent="0.25">
      <c r="A7350" s="65">
        <v>44531</v>
      </c>
      <c r="B7350" s="66" t="s">
        <v>146</v>
      </c>
      <c r="C7350" s="66" t="s">
        <v>137</v>
      </c>
      <c r="D7350" s="67">
        <v>8636.1650000000009</v>
      </c>
      <c r="E7350" s="66">
        <v>1.2383</v>
      </c>
      <c r="F7350" s="67">
        <v>10694.163119500001</v>
      </c>
      <c r="G7350" s="66" t="s">
        <v>90</v>
      </c>
      <c r="H7350" s="68">
        <v>9.8766097229459296E-2</v>
      </c>
      <c r="I7350" s="87">
        <v>1056.2207544482301</v>
      </c>
      <c r="J7350" s="69" t="str">
        <f>_xlfn.XLOOKUP(SimpleBB[[#This Row],[customer_code]],'Input  - indicative charges'!$B$13:$B$69,'Input  - indicative charges'!$E$13:$E$69)</f>
        <v>Upper South Island distributor</v>
      </c>
      <c r="K7350" s="70">
        <f t="shared" si="116"/>
        <v>976.42701530801867</v>
      </c>
    </row>
    <row r="7351" spans="1:11" x14ac:dyDescent="0.25">
      <c r="A7351" s="65">
        <v>44531</v>
      </c>
      <c r="B7351" s="66" t="s">
        <v>146</v>
      </c>
      <c r="C7351" s="66" t="s">
        <v>137</v>
      </c>
      <c r="D7351" s="67">
        <v>8636.1650000000009</v>
      </c>
      <c r="E7351" s="66">
        <v>1.2383</v>
      </c>
      <c r="F7351" s="67">
        <v>10694.163119500001</v>
      </c>
      <c r="G7351" s="66" t="s">
        <v>92</v>
      </c>
      <c r="H7351" s="68">
        <v>3.9300912479141603E-6</v>
      </c>
      <c r="I7351" s="87">
        <v>4.2029036879713398E-2</v>
      </c>
      <c r="J7351" s="69" t="str">
        <f>_xlfn.XLOOKUP(SimpleBB[[#This Row],[customer_code]],'Input  - indicative charges'!$B$13:$B$69,'Input  - indicative charges'!$E$13:$E$69)</f>
        <v>North Island generation</v>
      </c>
      <c r="K7351" s="70">
        <f t="shared" si="116"/>
        <v>3.8853891919750812E-2</v>
      </c>
    </row>
    <row r="7352" spans="1:11" x14ac:dyDescent="0.25">
      <c r="A7352" s="65">
        <v>44531</v>
      </c>
      <c r="B7352" s="66" t="s">
        <v>146</v>
      </c>
      <c r="C7352" s="66" t="s">
        <v>137</v>
      </c>
      <c r="D7352" s="67">
        <v>8636.1650000000009</v>
      </c>
      <c r="E7352" s="66">
        <v>1.2383</v>
      </c>
      <c r="F7352" s="67">
        <v>10694.163119500001</v>
      </c>
      <c r="G7352" s="66" t="s">
        <v>94</v>
      </c>
      <c r="H7352" s="68">
        <v>2.08152931800261E-5</v>
      </c>
      <c r="I7352" s="87">
        <v>0.22260214064741499</v>
      </c>
      <c r="J7352" s="69" t="str">
        <f>_xlfn.XLOOKUP(SimpleBB[[#This Row],[customer_code]],'Input  - indicative charges'!$B$13:$B$69,'Input  - indicative charges'!$E$13:$E$69)</f>
        <v>North Island generation</v>
      </c>
      <c r="K7352" s="70">
        <f t="shared" si="116"/>
        <v>0.2057853368987029</v>
      </c>
    </row>
    <row r="7353" spans="1:11" x14ac:dyDescent="0.25">
      <c r="A7353" s="65">
        <v>44531</v>
      </c>
      <c r="B7353" s="66" t="s">
        <v>146</v>
      </c>
      <c r="C7353" s="66" t="s">
        <v>137</v>
      </c>
      <c r="D7353" s="67">
        <v>8636.1650000000009</v>
      </c>
      <c r="E7353" s="66">
        <v>1.2383</v>
      </c>
      <c r="F7353" s="67">
        <v>10694.163119500001</v>
      </c>
      <c r="G7353" s="66" t="s">
        <v>96</v>
      </c>
      <c r="H7353" s="68">
        <v>5.5247205072526898E-11</v>
      </c>
      <c r="I7353" s="87">
        <v>5.9082262294206997E-7</v>
      </c>
      <c r="J7353" s="69" t="str">
        <f>_xlfn.XLOOKUP(SimpleBB[[#This Row],[customer_code]],'Input  - indicative charges'!$B$13:$B$69,'Input  - indicative charges'!$E$13:$E$69)</f>
        <v>Upper North Island distributor</v>
      </c>
      <c r="K7353" s="70">
        <f t="shared" si="116"/>
        <v>5.4618806519963758E-7</v>
      </c>
    </row>
    <row r="7354" spans="1:11" x14ac:dyDescent="0.25">
      <c r="A7354" s="65">
        <v>44531</v>
      </c>
      <c r="B7354" s="66" t="s">
        <v>146</v>
      </c>
      <c r="C7354" s="66" t="s">
        <v>137</v>
      </c>
      <c r="D7354" s="67">
        <v>8636.1650000000009</v>
      </c>
      <c r="E7354" s="66">
        <v>1.2383</v>
      </c>
      <c r="F7354" s="67">
        <v>10694.163119500001</v>
      </c>
      <c r="G7354" s="66" t="s">
        <v>98</v>
      </c>
      <c r="H7354" s="68">
        <v>1.93693543266444E-7</v>
      </c>
      <c r="I7354" s="87">
        <v>2.0713903468852898E-3</v>
      </c>
      <c r="J7354" s="69" t="str">
        <f>_xlfn.XLOOKUP(SimpleBB[[#This Row],[customer_code]],'Input  - indicative charges'!$B$13:$B$69,'Input  - indicative charges'!$E$13:$E$69)</f>
        <v>Major Industrial</v>
      </c>
      <c r="K7354" s="70">
        <f t="shared" si="116"/>
        <v>1.914904138580037E-3</v>
      </c>
    </row>
    <row r="7355" spans="1:11" x14ac:dyDescent="0.25">
      <c r="A7355" s="65">
        <v>44531</v>
      </c>
      <c r="B7355" s="66" t="s">
        <v>146</v>
      </c>
      <c r="C7355" s="66" t="s">
        <v>137</v>
      </c>
      <c r="D7355" s="67">
        <v>8636.1650000000009</v>
      </c>
      <c r="E7355" s="66">
        <v>1.2383</v>
      </c>
      <c r="F7355" s="67">
        <v>10694.163119500001</v>
      </c>
      <c r="G7355" s="66" t="s">
        <v>100</v>
      </c>
      <c r="H7355" s="68">
        <v>3.7854911495782698E-2</v>
      </c>
      <c r="I7355" s="87">
        <v>404.82659841013498</v>
      </c>
      <c r="J7355" s="69" t="str">
        <f>_xlfn.XLOOKUP(SimpleBB[[#This Row],[customer_code]],'Input  - indicative charges'!$B$13:$B$69,'Input  - indicative charges'!$E$13:$E$69)</f>
        <v>North Island generation</v>
      </c>
      <c r="K7355" s="70">
        <f t="shared" si="116"/>
        <v>374.24338192388791</v>
      </c>
    </row>
    <row r="7356" spans="1:11" x14ac:dyDescent="0.25">
      <c r="A7356" s="65">
        <v>44531</v>
      </c>
      <c r="B7356" s="66" t="s">
        <v>146</v>
      </c>
      <c r="C7356" s="66" t="s">
        <v>137</v>
      </c>
      <c r="D7356" s="67">
        <v>8636.1650000000009</v>
      </c>
      <c r="E7356" s="66">
        <v>1.2383</v>
      </c>
      <c r="F7356" s="67">
        <v>10694.163119500001</v>
      </c>
      <c r="G7356" s="66" t="s">
        <v>102</v>
      </c>
      <c r="H7356" s="68">
        <v>6.1985144283031103E-5</v>
      </c>
      <c r="I7356" s="87">
        <v>0.66287924394847697</v>
      </c>
      <c r="J7356" s="69" t="str">
        <f>_xlfn.XLOOKUP(SimpleBB[[#This Row],[customer_code]],'Input  - indicative charges'!$B$13:$B$69,'Input  - indicative charges'!$E$13:$E$69)</f>
        <v>Lower North Island distributor</v>
      </c>
      <c r="K7356" s="70">
        <f t="shared" si="116"/>
        <v>0.61280106355832076</v>
      </c>
    </row>
    <row r="7357" spans="1:11" x14ac:dyDescent="0.25">
      <c r="A7357" s="65">
        <v>44531</v>
      </c>
      <c r="B7357" s="66" t="s">
        <v>146</v>
      </c>
      <c r="C7357" s="66" t="s">
        <v>137</v>
      </c>
      <c r="D7357" s="67">
        <v>8636.1650000000009</v>
      </c>
      <c r="E7357" s="66">
        <v>1.2383</v>
      </c>
      <c r="F7357" s="67">
        <v>10694.163119500001</v>
      </c>
      <c r="G7357" s="66" t="s">
        <v>104</v>
      </c>
      <c r="H7357" s="68">
        <v>1.29798212712877E-4</v>
      </c>
      <c r="I7357" s="87">
        <v>1.3880832593710599</v>
      </c>
      <c r="J7357" s="69" t="str">
        <f>_xlfn.XLOOKUP(SimpleBB[[#This Row],[customer_code]],'Input  - indicative charges'!$B$13:$B$69,'Input  - indicative charges'!$E$13:$E$69)</f>
        <v>Lower North Island distributor</v>
      </c>
      <c r="K7357" s="70">
        <f t="shared" si="116"/>
        <v>1.2832184827259447</v>
      </c>
    </row>
    <row r="7358" spans="1:11" x14ac:dyDescent="0.25">
      <c r="A7358" s="65">
        <v>44531</v>
      </c>
      <c r="B7358" s="66" t="s">
        <v>146</v>
      </c>
      <c r="C7358" s="66" t="s">
        <v>137</v>
      </c>
      <c r="D7358" s="67">
        <v>8636.1650000000009</v>
      </c>
      <c r="E7358" s="66">
        <v>1.2383</v>
      </c>
      <c r="F7358" s="67">
        <v>10694.163119500001</v>
      </c>
      <c r="G7358" s="66" t="s">
        <v>106</v>
      </c>
      <c r="H7358" s="68">
        <v>1.0563217314839E-20</v>
      </c>
      <c r="I7358" s="87">
        <v>1.1296476903161501E-16</v>
      </c>
      <c r="J7358" s="69" t="str">
        <f>_xlfn.XLOOKUP(SimpleBB[[#This Row],[customer_code]],'Input  - indicative charges'!$B$13:$B$69,'Input  - indicative charges'!$E$13:$E$69)</f>
        <v>Upper North Island distributor</v>
      </c>
      <c r="K7358" s="70">
        <f t="shared" si="116"/>
        <v>1.0443068060911305E-16</v>
      </c>
    </row>
    <row r="7359" spans="1:11" x14ac:dyDescent="0.25">
      <c r="A7359" s="65">
        <v>44531</v>
      </c>
      <c r="B7359" s="66" t="s">
        <v>146</v>
      </c>
      <c r="C7359" s="66" t="s">
        <v>137</v>
      </c>
      <c r="D7359" s="67">
        <v>8636.1650000000009</v>
      </c>
      <c r="E7359" s="66">
        <v>1.2383</v>
      </c>
      <c r="F7359" s="67">
        <v>10694.163119500001</v>
      </c>
      <c r="G7359" s="66" t="s">
        <v>108</v>
      </c>
      <c r="H7359" s="68">
        <v>0</v>
      </c>
      <c r="I7359" s="87">
        <v>0</v>
      </c>
      <c r="J7359" s="69" t="str">
        <f>_xlfn.XLOOKUP(SimpleBB[[#This Row],[customer_code]],'Input  - indicative charges'!$B$13:$B$69,'Input  - indicative charges'!$E$13:$E$69)</f>
        <v>Lower North Island distributor</v>
      </c>
      <c r="K7359" s="70">
        <f t="shared" si="116"/>
        <v>0</v>
      </c>
    </row>
    <row r="7360" spans="1:11" x14ac:dyDescent="0.25">
      <c r="A7360" s="65">
        <v>44531</v>
      </c>
      <c r="B7360" s="66" t="s">
        <v>146</v>
      </c>
      <c r="C7360" s="66" t="s">
        <v>137</v>
      </c>
      <c r="D7360" s="67">
        <v>8636.1650000000009</v>
      </c>
      <c r="E7360" s="66">
        <v>1.2383</v>
      </c>
      <c r="F7360" s="67">
        <v>10694.163119500001</v>
      </c>
      <c r="G7360" s="66" t="s">
        <v>110</v>
      </c>
      <c r="H7360" s="68">
        <v>6.1264180501740403E-10</v>
      </c>
      <c r="I7360" s="87">
        <v>6.5516913966810297E-6</v>
      </c>
      <c r="J7360" s="69" t="str">
        <f>_xlfn.XLOOKUP(SimpleBB[[#This Row],[customer_code]],'Input  - indicative charges'!$B$13:$B$69,'Input  - indicative charges'!$E$13:$E$69)</f>
        <v>Lower South Island distributor</v>
      </c>
      <c r="K7360" s="70">
        <f t="shared" si="116"/>
        <v>6.0567343036375062E-6</v>
      </c>
    </row>
    <row r="7361" spans="1:11" x14ac:dyDescent="0.25">
      <c r="A7361" s="65">
        <v>44531</v>
      </c>
      <c r="B7361" s="66" t="s">
        <v>146</v>
      </c>
      <c r="C7361" s="66" t="s">
        <v>137</v>
      </c>
      <c r="D7361" s="67">
        <v>8636.1650000000009</v>
      </c>
      <c r="E7361" s="66">
        <v>1.2383</v>
      </c>
      <c r="F7361" s="67">
        <v>10694.163119500001</v>
      </c>
      <c r="G7361" s="66" t="s">
        <v>112</v>
      </c>
      <c r="H7361" s="68">
        <v>2.1235068215289901E-4</v>
      </c>
      <c r="I7361" s="87">
        <v>2.2709128334802</v>
      </c>
      <c r="J7361" s="69" t="str">
        <f>_xlfn.XLOOKUP(SimpleBB[[#This Row],[customer_code]],'Input  - indicative charges'!$B$13:$B$69,'Input  - indicative charges'!$E$13:$E$69)</f>
        <v>North Island generation</v>
      </c>
      <c r="K7361" s="70">
        <f t="shared" si="116"/>
        <v>2.099353407591491</v>
      </c>
    </row>
    <row r="7362" spans="1:11" x14ac:dyDescent="0.25">
      <c r="A7362" s="65">
        <v>44531</v>
      </c>
      <c r="B7362" s="66" t="s">
        <v>146</v>
      </c>
      <c r="C7362" s="66" t="s">
        <v>137</v>
      </c>
      <c r="D7362" s="67">
        <v>8636.1650000000009</v>
      </c>
      <c r="E7362" s="66">
        <v>1.2383</v>
      </c>
      <c r="F7362" s="67">
        <v>10694.163119500001</v>
      </c>
      <c r="G7362" s="66" t="s">
        <v>114</v>
      </c>
      <c r="H7362" s="68">
        <v>5.1057215255614002E-5</v>
      </c>
      <c r="I7362" s="87">
        <v>0.54601418837096005</v>
      </c>
      <c r="J7362" s="69" t="str">
        <f>_xlfn.XLOOKUP(SimpleBB[[#This Row],[customer_code]],'Input  - indicative charges'!$B$13:$B$69,'Input  - indicative charges'!$E$13:$E$69)</f>
        <v>Lower North Island distributor</v>
      </c>
      <c r="K7362" s="70">
        <f t="shared" si="116"/>
        <v>0.50476474924543668</v>
      </c>
    </row>
    <row r="7363" spans="1:11" x14ac:dyDescent="0.25">
      <c r="A7363" s="65">
        <v>44531</v>
      </c>
      <c r="B7363" s="66" t="s">
        <v>146</v>
      </c>
      <c r="C7363" s="66" t="s">
        <v>137</v>
      </c>
      <c r="D7363" s="67">
        <v>8636.1650000000009</v>
      </c>
      <c r="E7363" s="66">
        <v>1.2383</v>
      </c>
      <c r="F7363" s="67">
        <v>10694.163119500001</v>
      </c>
      <c r="G7363" s="66" t="s">
        <v>116</v>
      </c>
      <c r="H7363" s="68">
        <v>2.0942617130764901E-21</v>
      </c>
      <c r="I7363" s="87">
        <v>2.2396376374563501E-17</v>
      </c>
      <c r="J7363" s="69" t="str">
        <f>_xlfn.XLOOKUP(SimpleBB[[#This Row],[customer_code]],'Input  - indicative charges'!$B$13:$B$69,'Input  - indicative charges'!$E$13:$E$69)</f>
        <v>Major Industrial</v>
      </c>
      <c r="K7363" s="70">
        <f t="shared" si="116"/>
        <v>2.070440941917879E-17</v>
      </c>
    </row>
    <row r="7364" spans="1:11" x14ac:dyDescent="0.25">
      <c r="A7364" s="65">
        <v>44531</v>
      </c>
      <c r="B7364" s="66" t="s">
        <v>146</v>
      </c>
      <c r="C7364" s="66" t="s">
        <v>137</v>
      </c>
      <c r="D7364" s="67">
        <v>8636.1650000000009</v>
      </c>
      <c r="E7364" s="66">
        <v>1.2383</v>
      </c>
      <c r="F7364" s="67">
        <v>10694.163119500001</v>
      </c>
      <c r="G7364" s="66" t="s">
        <v>118</v>
      </c>
      <c r="H7364" s="68">
        <v>3.0183346244664299E-2</v>
      </c>
      <c r="I7364" s="87">
        <v>322.78562823278799</v>
      </c>
      <c r="J7364" s="69" t="str">
        <f>_xlfn.XLOOKUP(SimpleBB[[#This Row],[customer_code]],'Input  - indicative charges'!$B$13:$B$69,'Input  - indicative charges'!$E$13:$E$69)</f>
        <v>Upper South Island distributor</v>
      </c>
      <c r="K7364" s="70">
        <f t="shared" si="116"/>
        <v>298.4003166310751</v>
      </c>
    </row>
    <row r="7365" spans="1:11" x14ac:dyDescent="0.25">
      <c r="A7365" s="65">
        <v>44531</v>
      </c>
      <c r="B7365" s="66" t="s">
        <v>146</v>
      </c>
      <c r="C7365" s="66" t="s">
        <v>137</v>
      </c>
      <c r="D7365" s="67">
        <v>8636.1650000000009</v>
      </c>
      <c r="E7365" s="66">
        <v>1.2383</v>
      </c>
      <c r="F7365" s="67">
        <v>10694.163119500001</v>
      </c>
      <c r="G7365" s="66" t="s">
        <v>120</v>
      </c>
      <c r="H7365" s="68">
        <v>1.4947417660843799E-7</v>
      </c>
      <c r="I7365" s="87">
        <v>1.59850122680358E-3</v>
      </c>
      <c r="J7365" s="69" t="str">
        <f>_xlfn.XLOOKUP(SimpleBB[[#This Row],[customer_code]],'Input  - indicative charges'!$B$13:$B$69,'Input  - indicative charges'!$E$13:$E$69)</f>
        <v>Lower North Island distributor</v>
      </c>
      <c r="K7365" s="70">
        <f t="shared" si="116"/>
        <v>1.4777401175660465E-3</v>
      </c>
    </row>
    <row r="7366" spans="1:11" x14ac:dyDescent="0.25">
      <c r="A7366" s="65">
        <v>44531</v>
      </c>
      <c r="B7366" s="66" t="s">
        <v>146</v>
      </c>
      <c r="C7366" s="66" t="s">
        <v>137</v>
      </c>
      <c r="D7366" s="67">
        <v>8636.1650000000009</v>
      </c>
      <c r="E7366" s="66">
        <v>1.2383</v>
      </c>
      <c r="F7366" s="67">
        <v>10694.163119500001</v>
      </c>
      <c r="G7366" s="66" t="s">
        <v>241</v>
      </c>
      <c r="H7366" s="68">
        <v>4.6676729454645103E-5</v>
      </c>
      <c r="I7366" s="87">
        <v>0.49916855867274501</v>
      </c>
      <c r="J7366" s="69" t="str">
        <f>_xlfn.XLOOKUP(SimpleBB[[#This Row],[customer_code]],'Input  - indicative charges'!$B$13:$B$69,'Input  - indicative charges'!$E$13:$E$69)</f>
        <v>North Island generation</v>
      </c>
      <c r="K7366" s="70">
        <f t="shared" si="116"/>
        <v>0.46145814104462729</v>
      </c>
    </row>
    <row r="7367" spans="1:11" x14ac:dyDescent="0.25">
      <c r="A7367" s="65">
        <v>44562</v>
      </c>
      <c r="B7367" s="66" t="s">
        <v>146</v>
      </c>
      <c r="C7367" s="66" t="s">
        <v>137</v>
      </c>
      <c r="D7367" s="67">
        <v>72317.475000000006</v>
      </c>
      <c r="E7367" s="66">
        <v>0.48491085561195202</v>
      </c>
      <c r="F7367" s="67">
        <v>35067.528677945898</v>
      </c>
      <c r="G7367" s="66" t="s">
        <v>8</v>
      </c>
      <c r="H7367" s="68">
        <v>3.2060697412595198E-5</v>
      </c>
      <c r="I7367" s="87">
        <v>1.12428942595113</v>
      </c>
      <c r="J7367" s="69" t="str">
        <f>_xlfn.XLOOKUP(SimpleBB[[#This Row],[customer_code]],'Input  - indicative charges'!$B$13:$B$69,'Input  - indicative charges'!$E$13:$E$69)</f>
        <v>Lower South Island distributor</v>
      </c>
      <c r="K7367" s="70">
        <f t="shared" si="116"/>
        <v>1.0393533396314594</v>
      </c>
    </row>
    <row r="7368" spans="1:11" x14ac:dyDescent="0.25">
      <c r="A7368" s="65">
        <v>44562</v>
      </c>
      <c r="B7368" s="66" t="s">
        <v>146</v>
      </c>
      <c r="C7368" s="66" t="s">
        <v>137</v>
      </c>
      <c r="D7368" s="67">
        <v>72317.475000000006</v>
      </c>
      <c r="E7368" s="66">
        <v>0.48491085561195202</v>
      </c>
      <c r="F7368" s="67">
        <v>35067.528677945898</v>
      </c>
      <c r="G7368" s="66" t="s">
        <v>10</v>
      </c>
      <c r="H7368" s="68">
        <v>4.8653644003922601E-2</v>
      </c>
      <c r="I7368" s="87">
        <v>1706.1630563941301</v>
      </c>
      <c r="J7368" s="69" t="str">
        <f>_xlfn.XLOOKUP(SimpleBB[[#This Row],[customer_code]],'Input  - indicative charges'!$B$13:$B$69,'Input  - indicative charges'!$E$13:$E$69)</f>
        <v>Upper South Island distributor</v>
      </c>
      <c r="K7368" s="70">
        <f t="shared" si="116"/>
        <v>1577.2684770372805</v>
      </c>
    </row>
    <row r="7369" spans="1:11" x14ac:dyDescent="0.25">
      <c r="A7369" s="65">
        <v>44562</v>
      </c>
      <c r="B7369" s="66" t="s">
        <v>146</v>
      </c>
      <c r="C7369" s="66" t="s">
        <v>137</v>
      </c>
      <c r="D7369" s="67">
        <v>72317.475000000006</v>
      </c>
      <c r="E7369" s="66">
        <v>0.48491085561195202</v>
      </c>
      <c r="F7369" s="67">
        <v>35067.528677945898</v>
      </c>
      <c r="G7369" s="66" t="s">
        <v>12</v>
      </c>
      <c r="H7369" s="68">
        <v>0</v>
      </c>
      <c r="I7369" s="87">
        <v>0</v>
      </c>
      <c r="J7369" s="69" t="str">
        <f>_xlfn.XLOOKUP(SimpleBB[[#This Row],[customer_code]],'Input  - indicative charges'!$B$13:$B$69,'Input  - indicative charges'!$E$13:$E$69)</f>
        <v>Lower North Island distributor</v>
      </c>
      <c r="K7369" s="70">
        <f t="shared" si="116"/>
        <v>0</v>
      </c>
    </row>
    <row r="7370" spans="1:11" x14ac:dyDescent="0.25">
      <c r="A7370" s="65">
        <v>44562</v>
      </c>
      <c r="B7370" s="66" t="s">
        <v>146</v>
      </c>
      <c r="C7370" s="66" t="s">
        <v>137</v>
      </c>
      <c r="D7370" s="67">
        <v>72317.475000000006</v>
      </c>
      <c r="E7370" s="66">
        <v>0.48491085561195202</v>
      </c>
      <c r="F7370" s="67">
        <v>35067.528677945898</v>
      </c>
      <c r="G7370" s="66" t="s">
        <v>14</v>
      </c>
      <c r="H7370" s="68">
        <v>0</v>
      </c>
      <c r="I7370" s="87">
        <v>0</v>
      </c>
      <c r="J7370" s="69" t="str">
        <f>_xlfn.XLOOKUP(SimpleBB[[#This Row],[customer_code]],'Input  - indicative charges'!$B$13:$B$69,'Input  - indicative charges'!$E$13:$E$69)</f>
        <v>Upper North Island distributor</v>
      </c>
      <c r="K7370" s="70">
        <f t="shared" si="116"/>
        <v>0</v>
      </c>
    </row>
    <row r="7371" spans="1:11" x14ac:dyDescent="0.25">
      <c r="A7371" s="65">
        <v>44562</v>
      </c>
      <c r="B7371" s="66" t="s">
        <v>146</v>
      </c>
      <c r="C7371" s="66" t="s">
        <v>137</v>
      </c>
      <c r="D7371" s="67">
        <v>72317.475000000006</v>
      </c>
      <c r="E7371" s="66">
        <v>0.48491085561195202</v>
      </c>
      <c r="F7371" s="67">
        <v>35067.528677945898</v>
      </c>
      <c r="G7371" s="66" t="s">
        <v>16</v>
      </c>
      <c r="H7371" s="68">
        <v>1.9770333757132202E-2</v>
      </c>
      <c r="I7371" s="87">
        <v>693.29674600079898</v>
      </c>
      <c r="J7371" s="69" t="str">
        <f>_xlfn.XLOOKUP(SimpleBB[[#This Row],[customer_code]],'Input  - indicative charges'!$B$13:$B$69,'Input  - indicative charges'!$E$13:$E$69)</f>
        <v>South Island generation</v>
      </c>
      <c r="K7371" s="70">
        <f t="shared" si="116"/>
        <v>640.92063100384951</v>
      </c>
    </row>
    <row r="7372" spans="1:11" x14ac:dyDescent="0.25">
      <c r="A7372" s="65">
        <v>44562</v>
      </c>
      <c r="B7372" s="66" t="s">
        <v>146</v>
      </c>
      <c r="C7372" s="66" t="s">
        <v>137</v>
      </c>
      <c r="D7372" s="67">
        <v>72317.475000000006</v>
      </c>
      <c r="E7372" s="66">
        <v>0.48491085561195202</v>
      </c>
      <c r="F7372" s="67">
        <v>35067.528677945898</v>
      </c>
      <c r="G7372" s="66" t="s">
        <v>19</v>
      </c>
      <c r="H7372" s="68">
        <v>3.7228855985881097E-4</v>
      </c>
      <c r="I7372" s="87">
        <v>13.05523974932</v>
      </c>
      <c r="J7372" s="69" t="str">
        <f>_xlfn.XLOOKUP(SimpleBB[[#This Row],[customer_code]],'Input  - indicative charges'!$B$13:$B$69,'Input  - indicative charges'!$E$13:$E$69)</f>
        <v>Lower South Island distributor</v>
      </c>
      <c r="K7372" s="70">
        <f t="shared" si="116"/>
        <v>12.068962599791389</v>
      </c>
    </row>
    <row r="7373" spans="1:11" x14ac:dyDescent="0.25">
      <c r="A7373" s="65">
        <v>44562</v>
      </c>
      <c r="B7373" s="66" t="s">
        <v>146</v>
      </c>
      <c r="C7373" s="66" t="s">
        <v>137</v>
      </c>
      <c r="D7373" s="67">
        <v>72317.475000000006</v>
      </c>
      <c r="E7373" s="66">
        <v>0.48491085561195202</v>
      </c>
      <c r="F7373" s="67">
        <v>35067.528677945898</v>
      </c>
      <c r="G7373" s="66" t="s">
        <v>21</v>
      </c>
      <c r="H7373" s="68">
        <v>3.8934199290873297E-5</v>
      </c>
      <c r="I7373" s="87">
        <v>1.36532615018556</v>
      </c>
      <c r="J7373" s="69" t="str">
        <f>_xlfn.XLOOKUP(SimpleBB[[#This Row],[customer_code]],'Input  - indicative charges'!$B$13:$B$69,'Input  - indicative charges'!$E$13:$E$69)</f>
        <v>Upper South Island distributor</v>
      </c>
      <c r="K7373" s="70">
        <f t="shared" si="116"/>
        <v>1.2621805925827572</v>
      </c>
    </row>
    <row r="7374" spans="1:11" x14ac:dyDescent="0.25">
      <c r="A7374" s="65">
        <v>44562</v>
      </c>
      <c r="B7374" s="66" t="s">
        <v>146</v>
      </c>
      <c r="C7374" s="66" t="s">
        <v>137</v>
      </c>
      <c r="D7374" s="67">
        <v>72317.475000000006</v>
      </c>
      <c r="E7374" s="66">
        <v>0.48491085561195202</v>
      </c>
      <c r="F7374" s="67">
        <v>35067.528677945898</v>
      </c>
      <c r="G7374" s="66" t="s">
        <v>23</v>
      </c>
      <c r="H7374" s="68">
        <v>0</v>
      </c>
      <c r="I7374" s="87">
        <v>0</v>
      </c>
      <c r="J7374" s="69" t="str">
        <f>_xlfn.XLOOKUP(SimpleBB[[#This Row],[customer_code]],'Input  - indicative charges'!$B$13:$B$69,'Input  - indicative charges'!$E$13:$E$69)</f>
        <v>Lower North Island distributor</v>
      </c>
      <c r="K7374" s="70">
        <f t="shared" ref="K7374:K7437" si="117">I7374*$L$9</f>
        <v>0</v>
      </c>
    </row>
    <row r="7375" spans="1:11" x14ac:dyDescent="0.25">
      <c r="A7375" s="65">
        <v>44562</v>
      </c>
      <c r="B7375" s="66" t="s">
        <v>146</v>
      </c>
      <c r="C7375" s="66" t="s">
        <v>137</v>
      </c>
      <c r="D7375" s="67">
        <v>72317.475000000006</v>
      </c>
      <c r="E7375" s="66">
        <v>0.48491085561195202</v>
      </c>
      <c r="F7375" s="67">
        <v>35067.528677945898</v>
      </c>
      <c r="G7375" s="66" t="s">
        <v>25</v>
      </c>
      <c r="H7375" s="68">
        <v>2.7649960044484698E-2</v>
      </c>
      <c r="I7375" s="87">
        <v>969.61576680403005</v>
      </c>
      <c r="J7375" s="69" t="str">
        <f>_xlfn.XLOOKUP(SimpleBB[[#This Row],[customer_code]],'Input  - indicative charges'!$B$13:$B$69,'Input  - indicative charges'!$E$13:$E$69)</f>
        <v>North Island generation</v>
      </c>
      <c r="K7375" s="70">
        <f t="shared" si="117"/>
        <v>896.36472791205654</v>
      </c>
    </row>
    <row r="7376" spans="1:11" x14ac:dyDescent="0.25">
      <c r="A7376" s="65">
        <v>44562</v>
      </c>
      <c r="B7376" s="66" t="s">
        <v>146</v>
      </c>
      <c r="C7376" s="66" t="s">
        <v>137</v>
      </c>
      <c r="D7376" s="67">
        <v>72317.475000000006</v>
      </c>
      <c r="E7376" s="66">
        <v>0.48491085561195202</v>
      </c>
      <c r="F7376" s="67">
        <v>35067.528677945898</v>
      </c>
      <c r="G7376" s="66" t="s">
        <v>27</v>
      </c>
      <c r="H7376" s="68">
        <v>8.0273692456111799E-7</v>
      </c>
      <c r="I7376" s="87">
        <v>2.81500001228931E-2</v>
      </c>
      <c r="J7376" s="69" t="str">
        <f>_xlfn.XLOOKUP(SimpleBB[[#This Row],[customer_code]],'Input  - indicative charges'!$B$13:$B$69,'Input  - indicative charges'!$E$13:$E$69)</f>
        <v>Lower North Island distributor</v>
      </c>
      <c r="K7376" s="70">
        <f t="shared" si="117"/>
        <v>2.6023367260261592E-2</v>
      </c>
    </row>
    <row r="7377" spans="1:11" x14ac:dyDescent="0.25">
      <c r="A7377" s="65">
        <v>44562</v>
      </c>
      <c r="B7377" s="66" t="s">
        <v>146</v>
      </c>
      <c r="C7377" s="66" t="s">
        <v>137</v>
      </c>
      <c r="D7377" s="67">
        <v>72317.475000000006</v>
      </c>
      <c r="E7377" s="66">
        <v>0.48491085561195202</v>
      </c>
      <c r="F7377" s="67">
        <v>35067.528677945898</v>
      </c>
      <c r="G7377" s="66" t="s">
        <v>29</v>
      </c>
      <c r="H7377" s="68">
        <v>2.5304015349192199E-6</v>
      </c>
      <c r="I7377" s="87">
        <v>8.8734928392498399E-2</v>
      </c>
      <c r="J7377" s="69" t="str">
        <f>_xlfn.XLOOKUP(SimpleBB[[#This Row],[customer_code]],'Input  - indicative charges'!$B$13:$B$69,'Input  - indicative charges'!$E$13:$E$69)</f>
        <v>Lower North Island distributor</v>
      </c>
      <c r="K7377" s="70">
        <f t="shared" si="117"/>
        <v>8.2031318660387792E-2</v>
      </c>
    </row>
    <row r="7378" spans="1:11" x14ac:dyDescent="0.25">
      <c r="A7378" s="65">
        <v>44562</v>
      </c>
      <c r="B7378" s="66" t="s">
        <v>146</v>
      </c>
      <c r="C7378" s="66" t="s">
        <v>137</v>
      </c>
      <c r="D7378" s="67">
        <v>72317.475000000006</v>
      </c>
      <c r="E7378" s="66">
        <v>0.48491085561195202</v>
      </c>
      <c r="F7378" s="67">
        <v>35067.528677945898</v>
      </c>
      <c r="G7378" s="66" t="s">
        <v>31</v>
      </c>
      <c r="H7378" s="68">
        <v>4.9721245011482901E-6</v>
      </c>
      <c r="I7378" s="87">
        <v>0.174360118534335</v>
      </c>
      <c r="J7378" s="69" t="str">
        <f>_xlfn.XLOOKUP(SimpleBB[[#This Row],[customer_code]],'Input  - indicative charges'!$B$13:$B$69,'Input  - indicative charges'!$E$13:$E$69)</f>
        <v>Major Industrial</v>
      </c>
      <c r="K7378" s="70">
        <f t="shared" si="117"/>
        <v>0.16118782878695814</v>
      </c>
    </row>
    <row r="7379" spans="1:11" x14ac:dyDescent="0.25">
      <c r="A7379" s="65">
        <v>44562</v>
      </c>
      <c r="B7379" s="66" t="s">
        <v>146</v>
      </c>
      <c r="C7379" s="66" t="s">
        <v>137</v>
      </c>
      <c r="D7379" s="67">
        <v>72317.475000000006</v>
      </c>
      <c r="E7379" s="66">
        <v>0.48491085561195202</v>
      </c>
      <c r="F7379" s="67">
        <v>35067.528677945898</v>
      </c>
      <c r="G7379" s="66" t="s">
        <v>34</v>
      </c>
      <c r="H7379" s="68">
        <v>0</v>
      </c>
      <c r="I7379" s="87">
        <v>0</v>
      </c>
      <c r="J7379" s="69" t="str">
        <f>_xlfn.XLOOKUP(SimpleBB[[#This Row],[customer_code]],'Input  - indicative charges'!$B$13:$B$69,'Input  - indicative charges'!$E$13:$E$69)</f>
        <v>Major Industrial</v>
      </c>
      <c r="K7379" s="70">
        <f t="shared" si="117"/>
        <v>0</v>
      </c>
    </row>
    <row r="7380" spans="1:11" x14ac:dyDescent="0.25">
      <c r="A7380" s="65">
        <v>44562</v>
      </c>
      <c r="B7380" s="66" t="s">
        <v>146</v>
      </c>
      <c r="C7380" s="66" t="s">
        <v>137</v>
      </c>
      <c r="D7380" s="67">
        <v>72317.475000000006</v>
      </c>
      <c r="E7380" s="66">
        <v>0.48491085561195202</v>
      </c>
      <c r="F7380" s="67">
        <v>35067.528677945898</v>
      </c>
      <c r="G7380" s="66" t="s">
        <v>36</v>
      </c>
      <c r="H7380" s="68">
        <v>0.47953989705975197</v>
      </c>
      <c r="I7380" s="87">
        <v>16816.2790923621</v>
      </c>
      <c r="J7380" s="69" t="str">
        <f>_xlfn.XLOOKUP(SimpleBB[[#This Row],[customer_code]],'Input  - indicative charges'!$B$13:$B$69,'Input  - indicative charges'!$E$13:$E$69)</f>
        <v>Upper South Island distributor</v>
      </c>
      <c r="K7380" s="70">
        <f t="shared" si="117"/>
        <v>15545.868733965093</v>
      </c>
    </row>
    <row r="7381" spans="1:11" x14ac:dyDescent="0.25">
      <c r="A7381" s="65">
        <v>44562</v>
      </c>
      <c r="B7381" s="66" t="s">
        <v>146</v>
      </c>
      <c r="C7381" s="66" t="s">
        <v>137</v>
      </c>
      <c r="D7381" s="67">
        <v>72317.475000000006</v>
      </c>
      <c r="E7381" s="66">
        <v>0.48491085561195202</v>
      </c>
      <c r="F7381" s="67">
        <v>35067.528677945898</v>
      </c>
      <c r="G7381" s="66" t="s">
        <v>38</v>
      </c>
      <c r="H7381" s="68">
        <v>7.4211568629090999E-6</v>
      </c>
      <c r="I7381" s="87">
        <v>0.26024163111359999</v>
      </c>
      <c r="J7381" s="69" t="str">
        <f>_xlfn.XLOOKUP(SimpleBB[[#This Row],[customer_code]],'Input  - indicative charges'!$B$13:$B$69,'Input  - indicative charges'!$E$13:$E$69)</f>
        <v>North Island generation</v>
      </c>
      <c r="K7381" s="70">
        <f t="shared" si="117"/>
        <v>0.24058129709815101</v>
      </c>
    </row>
    <row r="7382" spans="1:11" x14ac:dyDescent="0.25">
      <c r="A7382" s="65">
        <v>44562</v>
      </c>
      <c r="B7382" s="66" t="s">
        <v>146</v>
      </c>
      <c r="C7382" s="66" t="s">
        <v>137</v>
      </c>
      <c r="D7382" s="67">
        <v>72317.475000000006</v>
      </c>
      <c r="E7382" s="66">
        <v>0.48491085561195202</v>
      </c>
      <c r="F7382" s="67">
        <v>35067.528677945898</v>
      </c>
      <c r="G7382" s="66" t="s">
        <v>40</v>
      </c>
      <c r="H7382" s="68">
        <v>2.39263691632333E-7</v>
      </c>
      <c r="I7382" s="87">
        <v>8.39038636790807E-3</v>
      </c>
      <c r="J7382" s="69" t="str">
        <f>_xlfn.XLOOKUP(SimpleBB[[#This Row],[customer_code]],'Input  - indicative charges'!$B$13:$B$69,'Input  - indicative charges'!$E$13:$E$69)</f>
        <v>North Island generation</v>
      </c>
      <c r="K7382" s="70">
        <f t="shared" si="117"/>
        <v>7.7565223784845806E-3</v>
      </c>
    </row>
    <row r="7383" spans="1:11" x14ac:dyDescent="0.25">
      <c r="A7383" s="65">
        <v>44562</v>
      </c>
      <c r="B7383" s="66" t="s">
        <v>146</v>
      </c>
      <c r="C7383" s="66" t="s">
        <v>137</v>
      </c>
      <c r="D7383" s="67">
        <v>72317.475000000006</v>
      </c>
      <c r="E7383" s="66">
        <v>0.48491085561195202</v>
      </c>
      <c r="F7383" s="67">
        <v>35067.528677945898</v>
      </c>
      <c r="G7383" s="66" t="s">
        <v>42</v>
      </c>
      <c r="H7383" s="68">
        <v>0.23222171204766801</v>
      </c>
      <c r="I7383" s="87">
        <v>8143.4415468733096</v>
      </c>
      <c r="J7383" s="69" t="str">
        <f>_xlfn.XLOOKUP(SimpleBB[[#This Row],[customer_code]],'Input  - indicative charges'!$B$13:$B$69,'Input  - indicative charges'!$E$13:$E$69)</f>
        <v>South Island generation</v>
      </c>
      <c r="K7383" s="70">
        <f t="shared" si="117"/>
        <v>7528.233364532467</v>
      </c>
    </row>
    <row r="7384" spans="1:11" x14ac:dyDescent="0.25">
      <c r="A7384" s="65">
        <v>44562</v>
      </c>
      <c r="B7384" s="66" t="s">
        <v>146</v>
      </c>
      <c r="C7384" s="66" t="s">
        <v>137</v>
      </c>
      <c r="D7384" s="67">
        <v>72317.475000000006</v>
      </c>
      <c r="E7384" s="66">
        <v>0.48491085561195202</v>
      </c>
      <c r="F7384" s="67">
        <v>35067.528677945898</v>
      </c>
      <c r="G7384" s="66" t="s">
        <v>44</v>
      </c>
      <c r="H7384" s="68">
        <v>0</v>
      </c>
      <c r="I7384" s="87">
        <v>0</v>
      </c>
      <c r="J7384" s="69" t="str">
        <f>_xlfn.XLOOKUP(SimpleBB[[#This Row],[customer_code]],'Input  - indicative charges'!$B$13:$B$69,'Input  - indicative charges'!$E$13:$E$69)</f>
        <v>Major Industrial</v>
      </c>
      <c r="K7384" s="70">
        <f t="shared" si="117"/>
        <v>0</v>
      </c>
    </row>
    <row r="7385" spans="1:11" x14ac:dyDescent="0.25">
      <c r="A7385" s="65">
        <v>44562</v>
      </c>
      <c r="B7385" s="66" t="s">
        <v>146</v>
      </c>
      <c r="C7385" s="66" t="s">
        <v>137</v>
      </c>
      <c r="D7385" s="67">
        <v>72317.475000000006</v>
      </c>
      <c r="E7385" s="66">
        <v>0.48491085561195202</v>
      </c>
      <c r="F7385" s="67">
        <v>35067.528677945898</v>
      </c>
      <c r="G7385" s="66" t="s">
        <v>46</v>
      </c>
      <c r="H7385" s="68">
        <v>3.8583777478741E-3</v>
      </c>
      <c r="I7385" s="87">
        <v>135.303772323923</v>
      </c>
      <c r="J7385" s="69" t="str">
        <f>_xlfn.XLOOKUP(SimpleBB[[#This Row],[customer_code]],'Input  - indicative charges'!$B$13:$B$69,'Input  - indicative charges'!$E$13:$E$69)</f>
        <v>Upper South Island distributor</v>
      </c>
      <c r="K7385" s="70">
        <f t="shared" si="117"/>
        <v>125.08205127930889</v>
      </c>
    </row>
    <row r="7386" spans="1:11" x14ac:dyDescent="0.25">
      <c r="A7386" s="65">
        <v>44562</v>
      </c>
      <c r="B7386" s="66" t="s">
        <v>146</v>
      </c>
      <c r="C7386" s="66" t="s">
        <v>137</v>
      </c>
      <c r="D7386" s="67">
        <v>72317.475000000006</v>
      </c>
      <c r="E7386" s="66">
        <v>0.48491085561195202</v>
      </c>
      <c r="F7386" s="67">
        <v>35067.528677945898</v>
      </c>
      <c r="G7386" s="66" t="s">
        <v>48</v>
      </c>
      <c r="H7386" s="68">
        <v>1.6969511008686699E-3</v>
      </c>
      <c r="I7386" s="87">
        <v>59.507881394784199</v>
      </c>
      <c r="J7386" s="69" t="str">
        <f>_xlfn.XLOOKUP(SimpleBB[[#This Row],[customer_code]],'Input  - indicative charges'!$B$13:$B$69,'Input  - indicative charges'!$E$13:$E$69)</f>
        <v>North Island generation</v>
      </c>
      <c r="K7386" s="70">
        <f t="shared" si="117"/>
        <v>55.01227160411824</v>
      </c>
    </row>
    <row r="7387" spans="1:11" x14ac:dyDescent="0.25">
      <c r="A7387" s="65">
        <v>44562</v>
      </c>
      <c r="B7387" s="66" t="s">
        <v>146</v>
      </c>
      <c r="C7387" s="66" t="s">
        <v>137</v>
      </c>
      <c r="D7387" s="67">
        <v>72317.475000000006</v>
      </c>
      <c r="E7387" s="66">
        <v>0.48491085561195202</v>
      </c>
      <c r="F7387" s="67">
        <v>35067.528677945898</v>
      </c>
      <c r="G7387" s="66" t="s">
        <v>50</v>
      </c>
      <c r="H7387" s="68">
        <v>3.5445001081160597E-4</v>
      </c>
      <c r="I7387" s="87">
        <v>12.429685919034201</v>
      </c>
      <c r="J7387" s="69" t="str">
        <f>_xlfn.XLOOKUP(SimpleBB[[#This Row],[customer_code]],'Input  - indicative charges'!$B$13:$B$69,'Input  - indicative charges'!$E$13:$E$69)</f>
        <v>North Island generation</v>
      </c>
      <c r="K7387" s="70">
        <f t="shared" si="117"/>
        <v>11.49066714701973</v>
      </c>
    </row>
    <row r="7388" spans="1:11" x14ac:dyDescent="0.25">
      <c r="A7388" s="65">
        <v>44562</v>
      </c>
      <c r="B7388" s="66" t="s">
        <v>146</v>
      </c>
      <c r="C7388" s="66" t="s">
        <v>137</v>
      </c>
      <c r="D7388" s="67">
        <v>72317.475000000006</v>
      </c>
      <c r="E7388" s="66">
        <v>0.48491085561195202</v>
      </c>
      <c r="F7388" s="67">
        <v>35067.528677945898</v>
      </c>
      <c r="G7388" s="66" t="s">
        <v>52</v>
      </c>
      <c r="H7388" s="68">
        <v>7.1575806488031199E-4</v>
      </c>
      <c r="I7388" s="87">
        <v>25.0998664666614</v>
      </c>
      <c r="J7388" s="69" t="str">
        <f>_xlfn.XLOOKUP(SimpleBB[[#This Row],[customer_code]],'Input  - indicative charges'!$B$13:$B$69,'Input  - indicative charges'!$E$13:$E$69)</f>
        <v>North Island generation</v>
      </c>
      <c r="K7388" s="70">
        <f t="shared" si="117"/>
        <v>23.203660404756103</v>
      </c>
    </row>
    <row r="7389" spans="1:11" x14ac:dyDescent="0.25">
      <c r="A7389" s="65">
        <v>44562</v>
      </c>
      <c r="B7389" s="66" t="s">
        <v>146</v>
      </c>
      <c r="C7389" s="66" t="s">
        <v>137</v>
      </c>
      <c r="D7389" s="67">
        <v>72317.475000000006</v>
      </c>
      <c r="E7389" s="66">
        <v>0.48491085561195202</v>
      </c>
      <c r="F7389" s="67">
        <v>35067.528677945898</v>
      </c>
      <c r="G7389" s="66" t="s">
        <v>54</v>
      </c>
      <c r="H7389" s="68">
        <v>2.8183580400253701E-6</v>
      </c>
      <c r="I7389" s="87">
        <v>9.8832851393309398E-2</v>
      </c>
      <c r="J7389" s="69" t="str">
        <f>_xlfn.XLOOKUP(SimpleBB[[#This Row],[customer_code]],'Input  - indicative charges'!$B$13:$B$69,'Input  - indicative charges'!$E$13:$E$69)</f>
        <v>Upper South Island distributor</v>
      </c>
      <c r="K7389" s="70">
        <f t="shared" si="117"/>
        <v>9.136637932357547E-2</v>
      </c>
    </row>
    <row r="7390" spans="1:11" x14ac:dyDescent="0.25">
      <c r="A7390" s="65">
        <v>44562</v>
      </c>
      <c r="B7390" s="66" t="s">
        <v>146</v>
      </c>
      <c r="C7390" s="66" t="s">
        <v>137</v>
      </c>
      <c r="D7390" s="67">
        <v>72317.475000000006</v>
      </c>
      <c r="E7390" s="66">
        <v>0.48491085561195202</v>
      </c>
      <c r="F7390" s="67">
        <v>35067.528677945898</v>
      </c>
      <c r="G7390" s="66" t="s">
        <v>56</v>
      </c>
      <c r="H7390" s="68">
        <v>1.3077256235721101E-20</v>
      </c>
      <c r="I7390" s="87">
        <v>4.5858705807499703E-16</v>
      </c>
      <c r="J7390" s="69" t="str">
        <f>_xlfn.XLOOKUP(SimpleBB[[#This Row],[customer_code]],'Input  - indicative charges'!$B$13:$B$69,'Input  - indicative charges'!$E$13:$E$69)</f>
        <v>Upper North Island distributor</v>
      </c>
      <c r="K7390" s="70">
        <f t="shared" si="117"/>
        <v>4.239424291647943E-16</v>
      </c>
    </row>
    <row r="7391" spans="1:11" x14ac:dyDescent="0.25">
      <c r="A7391" s="65">
        <v>44562</v>
      </c>
      <c r="B7391" s="66" t="s">
        <v>146</v>
      </c>
      <c r="C7391" s="66" t="s">
        <v>137</v>
      </c>
      <c r="D7391" s="67">
        <v>72317.475000000006</v>
      </c>
      <c r="E7391" s="66">
        <v>0.48491085561195202</v>
      </c>
      <c r="F7391" s="67">
        <v>35067.528677945898</v>
      </c>
      <c r="G7391" s="66" t="s">
        <v>58</v>
      </c>
      <c r="H7391" s="68">
        <v>4.4176343846392599E-4</v>
      </c>
      <c r="I7391" s="87">
        <v>15.491552047201701</v>
      </c>
      <c r="J7391" s="69" t="str">
        <f>_xlfn.XLOOKUP(SimpleBB[[#This Row],[customer_code]],'Input  - indicative charges'!$B$13:$B$69,'Input  - indicative charges'!$E$13:$E$69)</f>
        <v>North Island generation</v>
      </c>
      <c r="K7391" s="70">
        <f t="shared" si="117"/>
        <v>14.321220127737408</v>
      </c>
    </row>
    <row r="7392" spans="1:11" x14ac:dyDescent="0.25">
      <c r="A7392" s="65">
        <v>44562</v>
      </c>
      <c r="B7392" s="66" t="s">
        <v>146</v>
      </c>
      <c r="C7392" s="66" t="s">
        <v>137</v>
      </c>
      <c r="D7392" s="67">
        <v>72317.475000000006</v>
      </c>
      <c r="E7392" s="66">
        <v>0.48491085561195202</v>
      </c>
      <c r="F7392" s="67">
        <v>35067.528677945898</v>
      </c>
      <c r="G7392" s="66" t="s">
        <v>60</v>
      </c>
      <c r="H7392" s="68">
        <v>2.72270807699827E-20</v>
      </c>
      <c r="I7392" s="87">
        <v>9.5478643571811993E-16</v>
      </c>
      <c r="J7392" s="69" t="str">
        <f>_xlfn.XLOOKUP(SimpleBB[[#This Row],[customer_code]],'Input  - indicative charges'!$B$13:$B$69,'Input  - indicative charges'!$E$13:$E$69)</f>
        <v>Major Industrial</v>
      </c>
      <c r="K7392" s="70">
        <f t="shared" si="117"/>
        <v>8.826557002961451E-16</v>
      </c>
    </row>
    <row r="7393" spans="1:11" x14ac:dyDescent="0.25">
      <c r="A7393" s="65">
        <v>44562</v>
      </c>
      <c r="B7393" s="66" t="s">
        <v>146</v>
      </c>
      <c r="C7393" s="66" t="s">
        <v>137</v>
      </c>
      <c r="D7393" s="67">
        <v>72317.475000000006</v>
      </c>
      <c r="E7393" s="66">
        <v>0.48491085561195202</v>
      </c>
      <c r="F7393" s="67">
        <v>35067.528677945898</v>
      </c>
      <c r="G7393" s="66" t="s">
        <v>62</v>
      </c>
      <c r="H7393" s="68">
        <v>1.6516181713988601E-13</v>
      </c>
      <c r="I7393" s="87">
        <v>5.7918167590546302E-9</v>
      </c>
      <c r="J7393" s="69" t="str">
        <f>_xlfn.XLOOKUP(SimpleBB[[#This Row],[customer_code]],'Input  - indicative charges'!$B$13:$B$69,'Input  - indicative charges'!$E$13:$E$69)</f>
        <v>Major Industrial</v>
      </c>
      <c r="K7393" s="70">
        <f t="shared" si="117"/>
        <v>5.3542655050449156E-9</v>
      </c>
    </row>
    <row r="7394" spans="1:11" x14ac:dyDescent="0.25">
      <c r="A7394" s="65">
        <v>44562</v>
      </c>
      <c r="B7394" s="66" t="s">
        <v>146</v>
      </c>
      <c r="C7394" s="66" t="s">
        <v>137</v>
      </c>
      <c r="D7394" s="67">
        <v>72317.475000000006</v>
      </c>
      <c r="E7394" s="66">
        <v>0.48491085561195202</v>
      </c>
      <c r="F7394" s="67">
        <v>35067.528677945898</v>
      </c>
      <c r="G7394" s="66" t="s">
        <v>64</v>
      </c>
      <c r="H7394" s="68">
        <v>0</v>
      </c>
      <c r="I7394" s="87">
        <v>0</v>
      </c>
      <c r="J7394" s="69" t="str">
        <f>_xlfn.XLOOKUP(SimpleBB[[#This Row],[customer_code]],'Input  - indicative charges'!$B$13:$B$69,'Input  - indicative charges'!$E$13:$E$69)</f>
        <v>Major Industrial</v>
      </c>
      <c r="K7394" s="70">
        <f t="shared" si="117"/>
        <v>0</v>
      </c>
    </row>
    <row r="7395" spans="1:11" x14ac:dyDescent="0.25">
      <c r="A7395" s="65">
        <v>44562</v>
      </c>
      <c r="B7395" s="66" t="s">
        <v>146</v>
      </c>
      <c r="C7395" s="66" t="s">
        <v>137</v>
      </c>
      <c r="D7395" s="67">
        <v>72317.475000000006</v>
      </c>
      <c r="E7395" s="66">
        <v>0.48491085561195202</v>
      </c>
      <c r="F7395" s="67">
        <v>35067.528677945898</v>
      </c>
      <c r="G7395" s="66" t="s">
        <v>66</v>
      </c>
      <c r="H7395" s="68">
        <v>1.6739787606596699E-2</v>
      </c>
      <c r="I7395" s="87">
        <v>587.02298195705498</v>
      </c>
      <c r="J7395" s="69" t="str">
        <f>_xlfn.XLOOKUP(SimpleBB[[#This Row],[customer_code]],'Input  - indicative charges'!$B$13:$B$69,'Input  - indicative charges'!$E$13:$E$69)</f>
        <v>Upper South Island distributor</v>
      </c>
      <c r="K7395" s="70">
        <f t="shared" si="117"/>
        <v>542.67547364089819</v>
      </c>
    </row>
    <row r="7396" spans="1:11" x14ac:dyDescent="0.25">
      <c r="A7396" s="65">
        <v>44562</v>
      </c>
      <c r="B7396" s="66" t="s">
        <v>146</v>
      </c>
      <c r="C7396" s="66" t="s">
        <v>137</v>
      </c>
      <c r="D7396" s="67">
        <v>72317.475000000006</v>
      </c>
      <c r="E7396" s="66">
        <v>0.48491085561195202</v>
      </c>
      <c r="F7396" s="67">
        <v>35067.528677945898</v>
      </c>
      <c r="G7396" s="66" t="s">
        <v>68</v>
      </c>
      <c r="H7396" s="68">
        <v>0</v>
      </c>
      <c r="I7396" s="87">
        <v>0</v>
      </c>
      <c r="J7396" s="69" t="str">
        <f>_xlfn.XLOOKUP(SimpleBB[[#This Row],[customer_code]],'Input  - indicative charges'!$B$13:$B$69,'Input  - indicative charges'!$E$13:$E$69)</f>
        <v>Major Industrial</v>
      </c>
      <c r="K7396" s="70">
        <f t="shared" si="117"/>
        <v>0</v>
      </c>
    </row>
    <row r="7397" spans="1:11" x14ac:dyDescent="0.25">
      <c r="A7397" s="65">
        <v>44562</v>
      </c>
      <c r="B7397" s="66" t="s">
        <v>146</v>
      </c>
      <c r="C7397" s="66" t="s">
        <v>137</v>
      </c>
      <c r="D7397" s="67">
        <v>72317.475000000006</v>
      </c>
      <c r="E7397" s="66">
        <v>0.48491085561195202</v>
      </c>
      <c r="F7397" s="67">
        <v>35067.528677945898</v>
      </c>
      <c r="G7397" s="66" t="s">
        <v>70</v>
      </c>
      <c r="H7397" s="68">
        <v>3.3741030027432199E-6</v>
      </c>
      <c r="I7397" s="87">
        <v>0.11832145381104101</v>
      </c>
      <c r="J7397" s="69" t="str">
        <f>_xlfn.XLOOKUP(SimpleBB[[#This Row],[customer_code]],'Input  - indicative charges'!$B$13:$B$69,'Input  - indicative charges'!$E$13:$E$69)</f>
        <v>Lower North Island distributor</v>
      </c>
      <c r="K7397" s="70">
        <f t="shared" si="117"/>
        <v>0.10938268681529027</v>
      </c>
    </row>
    <row r="7398" spans="1:11" x14ac:dyDescent="0.25">
      <c r="A7398" s="65">
        <v>44562</v>
      </c>
      <c r="B7398" s="66" t="s">
        <v>146</v>
      </c>
      <c r="C7398" s="66" t="s">
        <v>137</v>
      </c>
      <c r="D7398" s="67">
        <v>72317.475000000006</v>
      </c>
      <c r="E7398" s="66">
        <v>0.48491085561195202</v>
      </c>
      <c r="F7398" s="67">
        <v>35067.528677945898</v>
      </c>
      <c r="G7398" s="66" t="s">
        <v>72</v>
      </c>
      <c r="H7398" s="68">
        <v>2.4682741872701598E-4</v>
      </c>
      <c r="I7398" s="87">
        <v>8.6556275847130202</v>
      </c>
      <c r="J7398" s="69" t="str">
        <f>_xlfn.XLOOKUP(SimpleBB[[#This Row],[customer_code]],'Input  - indicative charges'!$B$13:$B$69,'Input  - indicative charges'!$E$13:$E$69)</f>
        <v>Lower South Island distributor</v>
      </c>
      <c r="K7398" s="70">
        <f t="shared" si="117"/>
        <v>8.0017255602728614</v>
      </c>
    </row>
    <row r="7399" spans="1:11" x14ac:dyDescent="0.25">
      <c r="A7399" s="65">
        <v>44562</v>
      </c>
      <c r="B7399" s="66" t="s">
        <v>146</v>
      </c>
      <c r="C7399" s="66" t="s">
        <v>137</v>
      </c>
      <c r="D7399" s="67">
        <v>72317.475000000006</v>
      </c>
      <c r="E7399" s="66">
        <v>0.48491085561195202</v>
      </c>
      <c r="F7399" s="67">
        <v>35067.528677945898</v>
      </c>
      <c r="G7399" s="66" t="s">
        <v>74</v>
      </c>
      <c r="H7399" s="68">
        <v>0</v>
      </c>
      <c r="I7399" s="87">
        <v>0</v>
      </c>
      <c r="J7399" s="69" t="str">
        <f>_xlfn.XLOOKUP(SimpleBB[[#This Row],[customer_code]],'Input  - indicative charges'!$B$13:$B$69,'Input  - indicative charges'!$E$13:$E$69)</f>
        <v>Major Industrial</v>
      </c>
      <c r="K7399" s="70">
        <f t="shared" si="117"/>
        <v>0</v>
      </c>
    </row>
    <row r="7400" spans="1:11" x14ac:dyDescent="0.25">
      <c r="A7400" s="65">
        <v>44562</v>
      </c>
      <c r="B7400" s="66" t="s">
        <v>146</v>
      </c>
      <c r="C7400" s="66" t="s">
        <v>137</v>
      </c>
      <c r="D7400" s="67">
        <v>72317.475000000006</v>
      </c>
      <c r="E7400" s="66">
        <v>0.48491085561195202</v>
      </c>
      <c r="F7400" s="67">
        <v>35067.528677945898</v>
      </c>
      <c r="G7400" s="66" t="s">
        <v>76</v>
      </c>
      <c r="H7400" s="68">
        <v>0</v>
      </c>
      <c r="I7400" s="87">
        <v>0</v>
      </c>
      <c r="J7400" s="69" t="str">
        <f>_xlfn.XLOOKUP(SimpleBB[[#This Row],[customer_code]],'Input  - indicative charges'!$B$13:$B$69,'Input  - indicative charges'!$E$13:$E$69)</f>
        <v>Lower North Island distributor</v>
      </c>
      <c r="K7400" s="70">
        <f t="shared" si="117"/>
        <v>0</v>
      </c>
    </row>
    <row r="7401" spans="1:11" x14ac:dyDescent="0.25">
      <c r="A7401" s="65">
        <v>44562</v>
      </c>
      <c r="B7401" s="66" t="s">
        <v>146</v>
      </c>
      <c r="C7401" s="66" t="s">
        <v>137</v>
      </c>
      <c r="D7401" s="67">
        <v>72317.475000000006</v>
      </c>
      <c r="E7401" s="66">
        <v>0.48491085561195202</v>
      </c>
      <c r="F7401" s="67">
        <v>35067.528677945898</v>
      </c>
      <c r="G7401" s="66" t="s">
        <v>78</v>
      </c>
      <c r="H7401" s="68">
        <v>1.18308178773287E-12</v>
      </c>
      <c r="I7401" s="87">
        <v>4.1487754519678002E-8</v>
      </c>
      <c r="J7401" s="69" t="str">
        <f>_xlfn.XLOOKUP(SimpleBB[[#This Row],[customer_code]],'Input  - indicative charges'!$B$13:$B$69,'Input  - indicative charges'!$E$13:$E$69)</f>
        <v>North Island generation</v>
      </c>
      <c r="K7401" s="70">
        <f t="shared" si="117"/>
        <v>3.8353501525960129E-8</v>
      </c>
    </row>
    <row r="7402" spans="1:11" x14ac:dyDescent="0.25">
      <c r="A7402" s="65">
        <v>44562</v>
      </c>
      <c r="B7402" s="66" t="s">
        <v>146</v>
      </c>
      <c r="C7402" s="66" t="s">
        <v>137</v>
      </c>
      <c r="D7402" s="67">
        <v>72317.475000000006</v>
      </c>
      <c r="E7402" s="66">
        <v>0.48491085561195202</v>
      </c>
      <c r="F7402" s="67">
        <v>35067.528677945898</v>
      </c>
      <c r="G7402" s="66" t="s">
        <v>80</v>
      </c>
      <c r="H7402" s="68">
        <v>0</v>
      </c>
      <c r="I7402" s="87">
        <v>0</v>
      </c>
      <c r="J7402" s="69" t="str">
        <f>_xlfn.XLOOKUP(SimpleBB[[#This Row],[customer_code]],'Input  - indicative charges'!$B$13:$B$69,'Input  - indicative charges'!$E$13:$E$69)</f>
        <v>Major Industrial</v>
      </c>
      <c r="K7402" s="70">
        <f t="shared" si="117"/>
        <v>0</v>
      </c>
    </row>
    <row r="7403" spans="1:11" x14ac:dyDescent="0.25">
      <c r="A7403" s="65">
        <v>44562</v>
      </c>
      <c r="B7403" s="66" t="s">
        <v>146</v>
      </c>
      <c r="C7403" s="66" t="s">
        <v>137</v>
      </c>
      <c r="D7403" s="67">
        <v>72317.475000000006</v>
      </c>
      <c r="E7403" s="66">
        <v>0.48491085561195202</v>
      </c>
      <c r="F7403" s="67">
        <v>35067.528677945898</v>
      </c>
      <c r="G7403" s="66" t="s">
        <v>82</v>
      </c>
      <c r="H7403" s="68">
        <v>5.1365808350346397E-5</v>
      </c>
      <c r="I7403" s="87">
        <v>1.80127195739165</v>
      </c>
      <c r="J7403" s="69" t="str">
        <f>_xlfn.XLOOKUP(SimpleBB[[#This Row],[customer_code]],'Input  - indicative charges'!$B$13:$B$69,'Input  - indicative charges'!$E$13:$E$69)</f>
        <v>Major Industrial</v>
      </c>
      <c r="K7403" s="70">
        <f t="shared" si="117"/>
        <v>1.665192237235259</v>
      </c>
    </row>
    <row r="7404" spans="1:11" x14ac:dyDescent="0.25">
      <c r="A7404" s="65">
        <v>44562</v>
      </c>
      <c r="B7404" s="66" t="s">
        <v>146</v>
      </c>
      <c r="C7404" s="66" t="s">
        <v>137</v>
      </c>
      <c r="D7404" s="67">
        <v>72317.475000000006</v>
      </c>
      <c r="E7404" s="66">
        <v>0.48491085561195202</v>
      </c>
      <c r="F7404" s="67">
        <v>35067.528677945898</v>
      </c>
      <c r="G7404" s="66" t="s">
        <v>84</v>
      </c>
      <c r="H7404" s="68">
        <v>0</v>
      </c>
      <c r="I7404" s="87">
        <v>0</v>
      </c>
      <c r="J7404" s="69" t="str">
        <f>_xlfn.XLOOKUP(SimpleBB[[#This Row],[customer_code]],'Input  - indicative charges'!$B$13:$B$69,'Input  - indicative charges'!$E$13:$E$69)</f>
        <v>Major Industrial</v>
      </c>
      <c r="K7404" s="70">
        <f t="shared" si="117"/>
        <v>0</v>
      </c>
    </row>
    <row r="7405" spans="1:11" x14ac:dyDescent="0.25">
      <c r="A7405" s="65">
        <v>44562</v>
      </c>
      <c r="B7405" s="66" t="s">
        <v>146</v>
      </c>
      <c r="C7405" s="66" t="s">
        <v>137</v>
      </c>
      <c r="D7405" s="67">
        <v>72317.475000000006</v>
      </c>
      <c r="E7405" s="66">
        <v>0.48491085561195202</v>
      </c>
      <c r="F7405" s="67">
        <v>35067.528677945898</v>
      </c>
      <c r="G7405" s="66" t="s">
        <v>86</v>
      </c>
      <c r="H7405" s="68">
        <v>5.3620252740526097E-6</v>
      </c>
      <c r="I7405" s="87">
        <v>0.18803297506971101</v>
      </c>
      <c r="J7405" s="69" t="str">
        <f>_xlfn.XLOOKUP(SimpleBB[[#This Row],[customer_code]],'Input  - indicative charges'!$B$13:$B$69,'Input  - indicative charges'!$E$13:$E$69)</f>
        <v>North Island generation</v>
      </c>
      <c r="K7405" s="70">
        <f t="shared" si="117"/>
        <v>0.17382774941088705</v>
      </c>
    </row>
    <row r="7406" spans="1:11" x14ac:dyDescent="0.25">
      <c r="A7406" s="65">
        <v>44562</v>
      </c>
      <c r="B7406" s="66" t="s">
        <v>146</v>
      </c>
      <c r="C7406" s="66" t="s">
        <v>137</v>
      </c>
      <c r="D7406" s="67">
        <v>72317.475000000006</v>
      </c>
      <c r="E7406" s="66">
        <v>0.48491085561195202</v>
      </c>
      <c r="F7406" s="67">
        <v>35067.528677945898</v>
      </c>
      <c r="G7406" s="66" t="s">
        <v>88</v>
      </c>
      <c r="H7406" s="68">
        <v>2.5705608892193099E-4</v>
      </c>
      <c r="I7406" s="87">
        <v>9.0143217701104508</v>
      </c>
      <c r="J7406" s="69" t="str">
        <f>_xlfn.XLOOKUP(SimpleBB[[#This Row],[customer_code]],'Input  - indicative charges'!$B$13:$B$69,'Input  - indicative charges'!$E$13:$E$69)</f>
        <v>North Island generation</v>
      </c>
      <c r="K7406" s="70">
        <f t="shared" si="117"/>
        <v>8.333321669685537</v>
      </c>
    </row>
    <row r="7407" spans="1:11" x14ac:dyDescent="0.25">
      <c r="A7407" s="65">
        <v>44562</v>
      </c>
      <c r="B7407" s="66" t="s">
        <v>146</v>
      </c>
      <c r="C7407" s="66" t="s">
        <v>137</v>
      </c>
      <c r="D7407" s="67">
        <v>72317.475000000006</v>
      </c>
      <c r="E7407" s="66">
        <v>0.48491085561195202</v>
      </c>
      <c r="F7407" s="67">
        <v>35067.528677945898</v>
      </c>
      <c r="G7407" s="66" t="s">
        <v>90</v>
      </c>
      <c r="H7407" s="68">
        <v>9.8766097229459296E-2</v>
      </c>
      <c r="I7407" s="87">
        <v>3463.4829470028599</v>
      </c>
      <c r="J7407" s="69" t="str">
        <f>_xlfn.XLOOKUP(SimpleBB[[#This Row],[customer_code]],'Input  - indicative charges'!$B$13:$B$69,'Input  - indicative charges'!$E$13:$E$69)</f>
        <v>Upper South Island distributor</v>
      </c>
      <c r="K7407" s="70">
        <f t="shared" si="117"/>
        <v>3201.8290705515401</v>
      </c>
    </row>
    <row r="7408" spans="1:11" x14ac:dyDescent="0.25">
      <c r="A7408" s="65">
        <v>44562</v>
      </c>
      <c r="B7408" s="66" t="s">
        <v>146</v>
      </c>
      <c r="C7408" s="66" t="s">
        <v>137</v>
      </c>
      <c r="D7408" s="67">
        <v>72317.475000000006</v>
      </c>
      <c r="E7408" s="66">
        <v>0.48491085561195202</v>
      </c>
      <c r="F7408" s="67">
        <v>35067.528677945898</v>
      </c>
      <c r="G7408" s="66" t="s">
        <v>92</v>
      </c>
      <c r="H7408" s="68">
        <v>3.9300912479141603E-6</v>
      </c>
      <c r="I7408" s="87">
        <v>0.137818587543174</v>
      </c>
      <c r="J7408" s="69" t="str">
        <f>_xlfn.XLOOKUP(SimpleBB[[#This Row],[customer_code]],'Input  - indicative charges'!$B$13:$B$69,'Input  - indicative charges'!$E$13:$E$69)</f>
        <v>North Island generation</v>
      </c>
      <c r="K7408" s="70">
        <f t="shared" si="117"/>
        <v>0.12740688111080298</v>
      </c>
    </row>
    <row r="7409" spans="1:11" x14ac:dyDescent="0.25">
      <c r="A7409" s="65">
        <v>44562</v>
      </c>
      <c r="B7409" s="66" t="s">
        <v>146</v>
      </c>
      <c r="C7409" s="66" t="s">
        <v>137</v>
      </c>
      <c r="D7409" s="67">
        <v>72317.475000000006</v>
      </c>
      <c r="E7409" s="66">
        <v>0.48491085561195202</v>
      </c>
      <c r="F7409" s="67">
        <v>35067.528677945898</v>
      </c>
      <c r="G7409" s="66" t="s">
        <v>94</v>
      </c>
      <c r="H7409" s="68">
        <v>2.08152931800261E-5</v>
      </c>
      <c r="I7409" s="87">
        <v>0.729940890530418</v>
      </c>
      <c r="J7409" s="69" t="str">
        <f>_xlfn.XLOOKUP(SimpleBB[[#This Row],[customer_code]],'Input  - indicative charges'!$B$13:$B$69,'Input  - indicative charges'!$E$13:$E$69)</f>
        <v>North Island generation</v>
      </c>
      <c r="K7409" s="70">
        <f t="shared" si="117"/>
        <v>0.6747964401288683</v>
      </c>
    </row>
    <row r="7410" spans="1:11" x14ac:dyDescent="0.25">
      <c r="A7410" s="65">
        <v>44562</v>
      </c>
      <c r="B7410" s="66" t="s">
        <v>146</v>
      </c>
      <c r="C7410" s="66" t="s">
        <v>137</v>
      </c>
      <c r="D7410" s="67">
        <v>72317.475000000006</v>
      </c>
      <c r="E7410" s="66">
        <v>0.48491085561195202</v>
      </c>
      <c r="F7410" s="67">
        <v>35067.528677945898</v>
      </c>
      <c r="G7410" s="66" t="s">
        <v>96</v>
      </c>
      <c r="H7410" s="68">
        <v>5.5247205072526898E-11</v>
      </c>
      <c r="I7410" s="87">
        <v>1.9373829482572001E-6</v>
      </c>
      <c r="J7410" s="69" t="str">
        <f>_xlfn.XLOOKUP(SimpleBB[[#This Row],[customer_code]],'Input  - indicative charges'!$B$13:$B$69,'Input  - indicative charges'!$E$13:$E$69)</f>
        <v>Upper North Island distributor</v>
      </c>
      <c r="K7410" s="70">
        <f t="shared" si="117"/>
        <v>1.791020524552804E-6</v>
      </c>
    </row>
    <row r="7411" spans="1:11" x14ac:dyDescent="0.25">
      <c r="A7411" s="65">
        <v>44562</v>
      </c>
      <c r="B7411" s="66" t="s">
        <v>146</v>
      </c>
      <c r="C7411" s="66" t="s">
        <v>137</v>
      </c>
      <c r="D7411" s="67">
        <v>72317.475000000006</v>
      </c>
      <c r="E7411" s="66">
        <v>0.48491085561195202</v>
      </c>
      <c r="F7411" s="67">
        <v>35067.528677945898</v>
      </c>
      <c r="G7411" s="66" t="s">
        <v>98</v>
      </c>
      <c r="H7411" s="68">
        <v>1.93693543266444E-7</v>
      </c>
      <c r="I7411" s="87">
        <v>6.79235388322901E-3</v>
      </c>
      <c r="J7411" s="69" t="str">
        <f>_xlfn.XLOOKUP(SimpleBB[[#This Row],[customer_code]],'Input  - indicative charges'!$B$13:$B$69,'Input  - indicative charges'!$E$13:$E$69)</f>
        <v>Major Industrial</v>
      </c>
      <c r="K7411" s="70">
        <f t="shared" si="117"/>
        <v>6.2792155912348218E-3</v>
      </c>
    </row>
    <row r="7412" spans="1:11" x14ac:dyDescent="0.25">
      <c r="A7412" s="65">
        <v>44562</v>
      </c>
      <c r="B7412" s="66" t="s">
        <v>146</v>
      </c>
      <c r="C7412" s="66" t="s">
        <v>137</v>
      </c>
      <c r="D7412" s="67">
        <v>72317.475000000006</v>
      </c>
      <c r="E7412" s="66">
        <v>0.48491085561195202</v>
      </c>
      <c r="F7412" s="67">
        <v>35067.528677945898</v>
      </c>
      <c r="G7412" s="66" t="s">
        <v>100</v>
      </c>
      <c r="H7412" s="68">
        <v>3.7854911495782698E-2</v>
      </c>
      <c r="I7412" s="87">
        <v>1327.4781944794599</v>
      </c>
      <c r="J7412" s="69" t="str">
        <f>_xlfn.XLOOKUP(SimpleBB[[#This Row],[customer_code]],'Input  - indicative charges'!$B$13:$B$69,'Input  - indicative charges'!$E$13:$E$69)</f>
        <v>North Island generation</v>
      </c>
      <c r="K7412" s="70">
        <f t="shared" si="117"/>
        <v>1227.1919159543349</v>
      </c>
    </row>
    <row r="7413" spans="1:11" x14ac:dyDescent="0.25">
      <c r="A7413" s="65">
        <v>44562</v>
      </c>
      <c r="B7413" s="66" t="s">
        <v>146</v>
      </c>
      <c r="C7413" s="66" t="s">
        <v>137</v>
      </c>
      <c r="D7413" s="67">
        <v>72317.475000000006</v>
      </c>
      <c r="E7413" s="66">
        <v>0.48491085561195202</v>
      </c>
      <c r="F7413" s="67">
        <v>35067.528677945898</v>
      </c>
      <c r="G7413" s="66" t="s">
        <v>102</v>
      </c>
      <c r="H7413" s="68">
        <v>6.1985144283031103E-5</v>
      </c>
      <c r="I7413" s="87">
        <v>2.1736658247518101</v>
      </c>
      <c r="J7413" s="69" t="str">
        <f>_xlfn.XLOOKUP(SimpleBB[[#This Row],[customer_code]],'Input  - indicative charges'!$B$13:$B$69,'Input  - indicative charges'!$E$13:$E$69)</f>
        <v>Lower North Island distributor</v>
      </c>
      <c r="K7413" s="70">
        <f t="shared" si="117"/>
        <v>2.0094530661331387</v>
      </c>
    </row>
    <row r="7414" spans="1:11" x14ac:dyDescent="0.25">
      <c r="A7414" s="65">
        <v>44562</v>
      </c>
      <c r="B7414" s="66" t="s">
        <v>146</v>
      </c>
      <c r="C7414" s="66" t="s">
        <v>137</v>
      </c>
      <c r="D7414" s="67">
        <v>72317.475000000006</v>
      </c>
      <c r="E7414" s="66">
        <v>0.48491085561195202</v>
      </c>
      <c r="F7414" s="67">
        <v>35067.528677945898</v>
      </c>
      <c r="G7414" s="66" t="s">
        <v>104</v>
      </c>
      <c r="H7414" s="68">
        <v>1.29798212712877E-4</v>
      </c>
      <c r="I7414" s="87">
        <v>4.5517025466549397</v>
      </c>
      <c r="J7414" s="69" t="str">
        <f>_xlfn.XLOOKUP(SimpleBB[[#This Row],[customer_code]],'Input  - indicative charges'!$B$13:$B$69,'Input  - indicative charges'!$E$13:$E$69)</f>
        <v>Lower North Island distributor</v>
      </c>
      <c r="K7414" s="70">
        <f t="shared" si="117"/>
        <v>4.2078375315792282</v>
      </c>
    </row>
    <row r="7415" spans="1:11" x14ac:dyDescent="0.25">
      <c r="A7415" s="65">
        <v>44562</v>
      </c>
      <c r="B7415" s="66" t="s">
        <v>146</v>
      </c>
      <c r="C7415" s="66" t="s">
        <v>137</v>
      </c>
      <c r="D7415" s="67">
        <v>72317.475000000006</v>
      </c>
      <c r="E7415" s="66">
        <v>0.48491085561195202</v>
      </c>
      <c r="F7415" s="67">
        <v>35067.528677945898</v>
      </c>
      <c r="G7415" s="66" t="s">
        <v>106</v>
      </c>
      <c r="H7415" s="68">
        <v>1.0563217314839E-20</v>
      </c>
      <c r="I7415" s="87">
        <v>3.7042592611949399E-16</v>
      </c>
      <c r="J7415" s="69" t="str">
        <f>_xlfn.XLOOKUP(SimpleBB[[#This Row],[customer_code]],'Input  - indicative charges'!$B$13:$B$69,'Input  - indicative charges'!$E$13:$E$69)</f>
        <v>Upper North Island distributor</v>
      </c>
      <c r="K7415" s="70">
        <f t="shared" si="117"/>
        <v>3.4244155865173763E-16</v>
      </c>
    </row>
    <row r="7416" spans="1:11" x14ac:dyDescent="0.25">
      <c r="A7416" s="65">
        <v>44562</v>
      </c>
      <c r="B7416" s="66" t="s">
        <v>146</v>
      </c>
      <c r="C7416" s="66" t="s">
        <v>137</v>
      </c>
      <c r="D7416" s="67">
        <v>72317.475000000006</v>
      </c>
      <c r="E7416" s="66">
        <v>0.48491085561195202</v>
      </c>
      <c r="F7416" s="67">
        <v>35067.528677945898</v>
      </c>
      <c r="G7416" s="66" t="s">
        <v>108</v>
      </c>
      <c r="H7416" s="68">
        <v>0</v>
      </c>
      <c r="I7416" s="87">
        <v>0</v>
      </c>
      <c r="J7416" s="69" t="str">
        <f>_xlfn.XLOOKUP(SimpleBB[[#This Row],[customer_code]],'Input  - indicative charges'!$B$13:$B$69,'Input  - indicative charges'!$E$13:$E$69)</f>
        <v>Lower North Island distributor</v>
      </c>
      <c r="K7416" s="70">
        <f t="shared" si="117"/>
        <v>0</v>
      </c>
    </row>
    <row r="7417" spans="1:11" x14ac:dyDescent="0.25">
      <c r="A7417" s="65">
        <v>44562</v>
      </c>
      <c r="B7417" s="66" t="s">
        <v>146</v>
      </c>
      <c r="C7417" s="66" t="s">
        <v>137</v>
      </c>
      <c r="D7417" s="67">
        <v>72317.475000000006</v>
      </c>
      <c r="E7417" s="66">
        <v>0.48491085561195202</v>
      </c>
      <c r="F7417" s="67">
        <v>35067.528677945898</v>
      </c>
      <c r="G7417" s="66" t="s">
        <v>110</v>
      </c>
      <c r="H7417" s="68">
        <v>6.1264180501740403E-10</v>
      </c>
      <c r="I7417" s="87">
        <v>2.14838340667564E-5</v>
      </c>
      <c r="J7417" s="69" t="str">
        <f>_xlfn.XLOOKUP(SimpleBB[[#This Row],[customer_code]],'Input  - indicative charges'!$B$13:$B$69,'Input  - indicative charges'!$E$13:$E$69)</f>
        <v>Lower South Island distributor</v>
      </c>
      <c r="K7417" s="70">
        <f t="shared" si="117"/>
        <v>1.9860806452467675E-5</v>
      </c>
    </row>
    <row r="7418" spans="1:11" x14ac:dyDescent="0.25">
      <c r="A7418" s="65">
        <v>44562</v>
      </c>
      <c r="B7418" s="66" t="s">
        <v>146</v>
      </c>
      <c r="C7418" s="66" t="s">
        <v>137</v>
      </c>
      <c r="D7418" s="67">
        <v>72317.475000000006</v>
      </c>
      <c r="E7418" s="66">
        <v>0.48491085561195202</v>
      </c>
      <c r="F7418" s="67">
        <v>35067.528677945898</v>
      </c>
      <c r="G7418" s="66" t="s">
        <v>112</v>
      </c>
      <c r="H7418" s="68">
        <v>2.1235068215289901E-4</v>
      </c>
      <c r="I7418" s="87">
        <v>7.4466136361781903</v>
      </c>
      <c r="J7418" s="69" t="str">
        <f>_xlfn.XLOOKUP(SimpleBB[[#This Row],[customer_code]],'Input  - indicative charges'!$B$13:$B$69,'Input  - indicative charges'!$E$13:$E$69)</f>
        <v>North Island generation</v>
      </c>
      <c r="K7418" s="70">
        <f t="shared" si="117"/>
        <v>6.8840483358271758</v>
      </c>
    </row>
    <row r="7419" spans="1:11" x14ac:dyDescent="0.25">
      <c r="A7419" s="65">
        <v>44562</v>
      </c>
      <c r="B7419" s="66" t="s">
        <v>146</v>
      </c>
      <c r="C7419" s="66" t="s">
        <v>137</v>
      </c>
      <c r="D7419" s="67">
        <v>72317.475000000006</v>
      </c>
      <c r="E7419" s="66">
        <v>0.48491085561195202</v>
      </c>
      <c r="F7419" s="67">
        <v>35067.528677945898</v>
      </c>
      <c r="G7419" s="66" t="s">
        <v>114</v>
      </c>
      <c r="H7419" s="68">
        <v>5.1057215255614002E-5</v>
      </c>
      <c r="I7419" s="87">
        <v>1.7904503601923001</v>
      </c>
      <c r="J7419" s="69" t="str">
        <f>_xlfn.XLOOKUP(SimpleBB[[#This Row],[customer_code]],'Input  - indicative charges'!$B$13:$B$69,'Input  - indicative charges'!$E$13:$E$69)</f>
        <v>Lower North Island distributor</v>
      </c>
      <c r="K7419" s="70">
        <f t="shared" si="117"/>
        <v>1.6551881733975371</v>
      </c>
    </row>
    <row r="7420" spans="1:11" x14ac:dyDescent="0.25">
      <c r="A7420" s="65">
        <v>44562</v>
      </c>
      <c r="B7420" s="66" t="s">
        <v>146</v>
      </c>
      <c r="C7420" s="66" t="s">
        <v>137</v>
      </c>
      <c r="D7420" s="67">
        <v>72317.475000000006</v>
      </c>
      <c r="E7420" s="66">
        <v>0.48491085561195202</v>
      </c>
      <c r="F7420" s="67">
        <v>35067.528677945898</v>
      </c>
      <c r="G7420" s="66" t="s">
        <v>116</v>
      </c>
      <c r="H7420" s="68">
        <v>2.0942617130764901E-21</v>
      </c>
      <c r="I7420" s="87">
        <v>7.34405826824343E-17</v>
      </c>
      <c r="J7420" s="69" t="str">
        <f>_xlfn.XLOOKUP(SimpleBB[[#This Row],[customer_code]],'Input  - indicative charges'!$B$13:$B$69,'Input  - indicative charges'!$E$13:$E$69)</f>
        <v>Major Industrial</v>
      </c>
      <c r="K7420" s="70">
        <f t="shared" si="117"/>
        <v>6.7892406629097218E-17</v>
      </c>
    </row>
    <row r="7421" spans="1:11" x14ac:dyDescent="0.25">
      <c r="A7421" s="65">
        <v>44562</v>
      </c>
      <c r="B7421" s="66" t="s">
        <v>146</v>
      </c>
      <c r="C7421" s="66" t="s">
        <v>137</v>
      </c>
      <c r="D7421" s="67">
        <v>72317.475000000006</v>
      </c>
      <c r="E7421" s="66">
        <v>0.48491085561195202</v>
      </c>
      <c r="F7421" s="67">
        <v>35067.528677945898</v>
      </c>
      <c r="G7421" s="66" t="s">
        <v>118</v>
      </c>
      <c r="H7421" s="68">
        <v>3.0183346244664299E-2</v>
      </c>
      <c r="I7421" s="87">
        <v>1058.4553600311301</v>
      </c>
      <c r="J7421" s="69" t="str">
        <f>_xlfn.XLOOKUP(SimpleBB[[#This Row],[customer_code]],'Input  - indicative charges'!$B$13:$B$69,'Input  - indicative charges'!$E$13:$E$69)</f>
        <v>Upper South Island distributor</v>
      </c>
      <c r="K7421" s="70">
        <f t="shared" si="117"/>
        <v>978.49280434928926</v>
      </c>
    </row>
    <row r="7422" spans="1:11" x14ac:dyDescent="0.25">
      <c r="A7422" s="65">
        <v>44562</v>
      </c>
      <c r="B7422" s="66" t="s">
        <v>146</v>
      </c>
      <c r="C7422" s="66" t="s">
        <v>137</v>
      </c>
      <c r="D7422" s="67">
        <v>72317.475000000006</v>
      </c>
      <c r="E7422" s="66">
        <v>0.48491085561195202</v>
      </c>
      <c r="F7422" s="67">
        <v>35067.528677945898</v>
      </c>
      <c r="G7422" s="66" t="s">
        <v>120</v>
      </c>
      <c r="H7422" s="68">
        <v>1.4947417660843799E-7</v>
      </c>
      <c r="I7422" s="87">
        <v>5.2416899748287601E-3</v>
      </c>
      <c r="J7422" s="69" t="str">
        <f>_xlfn.XLOOKUP(SimpleBB[[#This Row],[customer_code]],'Input  - indicative charges'!$B$13:$B$69,'Input  - indicative charges'!$E$13:$E$69)</f>
        <v>Lower North Island distributor</v>
      </c>
      <c r="K7422" s="70">
        <f t="shared" si="117"/>
        <v>4.8456988520034529E-3</v>
      </c>
    </row>
    <row r="7423" spans="1:11" x14ac:dyDescent="0.25">
      <c r="A7423" s="65">
        <v>44562</v>
      </c>
      <c r="B7423" s="66" t="s">
        <v>146</v>
      </c>
      <c r="C7423" s="66" t="s">
        <v>137</v>
      </c>
      <c r="D7423" s="67">
        <v>72317.475000000006</v>
      </c>
      <c r="E7423" s="66">
        <v>0.48491085561195202</v>
      </c>
      <c r="F7423" s="67">
        <v>35067.528677945898</v>
      </c>
      <c r="G7423" s="66" t="s">
        <v>241</v>
      </c>
      <c r="H7423" s="68">
        <v>4.6676729454645103E-5</v>
      </c>
      <c r="I7423" s="87">
        <v>1.6368375487434901</v>
      </c>
      <c r="J7423" s="69" t="str">
        <f>_xlfn.XLOOKUP(SimpleBB[[#This Row],[customer_code]],'Input  - indicative charges'!$B$13:$B$69,'Input  - indicative charges'!$E$13:$E$69)</f>
        <v>North Island generation</v>
      </c>
      <c r="K7423" s="70">
        <f t="shared" si="117"/>
        <v>1.5131802660880556</v>
      </c>
    </row>
    <row r="7424" spans="1:11" x14ac:dyDescent="0.25">
      <c r="A7424" s="65">
        <v>44593</v>
      </c>
      <c r="B7424" s="66" t="s">
        <v>146</v>
      </c>
      <c r="C7424" s="66" t="s">
        <v>137</v>
      </c>
      <c r="D7424" s="67">
        <v>27913.445</v>
      </c>
      <c r="E7424" s="66">
        <v>0.61632333436765196</v>
      </c>
      <c r="F7424" s="67">
        <v>17203.707496088002</v>
      </c>
      <c r="G7424" s="66" t="s">
        <v>8</v>
      </c>
      <c r="H7424" s="68">
        <v>3.2060697412595198E-5</v>
      </c>
      <c r="I7424" s="87">
        <v>0.55156286040687696</v>
      </c>
      <c r="J7424" s="69" t="str">
        <f>_xlfn.XLOOKUP(SimpleBB[[#This Row],[customer_code]],'Input  - indicative charges'!$B$13:$B$69,'Input  - indicative charges'!$E$13:$E$69)</f>
        <v>Lower South Island distributor</v>
      </c>
      <c r="K7424" s="70">
        <f t="shared" si="117"/>
        <v>0.50989423875048212</v>
      </c>
    </row>
    <row r="7425" spans="1:11" x14ac:dyDescent="0.25">
      <c r="A7425" s="65">
        <v>44593</v>
      </c>
      <c r="B7425" s="66" t="s">
        <v>146</v>
      </c>
      <c r="C7425" s="66" t="s">
        <v>137</v>
      </c>
      <c r="D7425" s="67">
        <v>27913.445</v>
      </c>
      <c r="E7425" s="66">
        <v>0.61632333436765196</v>
      </c>
      <c r="F7425" s="67">
        <v>17203.707496088002</v>
      </c>
      <c r="G7425" s="66" t="s">
        <v>10</v>
      </c>
      <c r="H7425" s="68">
        <v>4.8653644003922601E-2</v>
      </c>
      <c r="I7425" s="87">
        <v>837.02306006228503</v>
      </c>
      <c r="J7425" s="69" t="str">
        <f>_xlfn.XLOOKUP(SimpleBB[[#This Row],[customer_code]],'Input  - indicative charges'!$B$13:$B$69,'Input  - indicative charges'!$E$13:$E$69)</f>
        <v>Upper South Island distributor</v>
      </c>
      <c r="K7425" s="70">
        <f t="shared" si="117"/>
        <v>773.78893080694559</v>
      </c>
    </row>
    <row r="7426" spans="1:11" x14ac:dyDescent="0.25">
      <c r="A7426" s="65">
        <v>44593</v>
      </c>
      <c r="B7426" s="66" t="s">
        <v>146</v>
      </c>
      <c r="C7426" s="66" t="s">
        <v>137</v>
      </c>
      <c r="D7426" s="67">
        <v>27913.445</v>
      </c>
      <c r="E7426" s="66">
        <v>0.61632333436765196</v>
      </c>
      <c r="F7426" s="67">
        <v>17203.707496088002</v>
      </c>
      <c r="G7426" s="66" t="s">
        <v>12</v>
      </c>
      <c r="H7426" s="68">
        <v>0</v>
      </c>
      <c r="I7426" s="87">
        <v>0</v>
      </c>
      <c r="J7426" s="69" t="str">
        <f>_xlfn.XLOOKUP(SimpleBB[[#This Row],[customer_code]],'Input  - indicative charges'!$B$13:$B$69,'Input  - indicative charges'!$E$13:$E$69)</f>
        <v>Lower North Island distributor</v>
      </c>
      <c r="K7426" s="70">
        <f t="shared" si="117"/>
        <v>0</v>
      </c>
    </row>
    <row r="7427" spans="1:11" x14ac:dyDescent="0.25">
      <c r="A7427" s="65">
        <v>44593</v>
      </c>
      <c r="B7427" s="66" t="s">
        <v>146</v>
      </c>
      <c r="C7427" s="66" t="s">
        <v>137</v>
      </c>
      <c r="D7427" s="67">
        <v>27913.445</v>
      </c>
      <c r="E7427" s="66">
        <v>0.61632333436765196</v>
      </c>
      <c r="F7427" s="67">
        <v>17203.707496088002</v>
      </c>
      <c r="G7427" s="66" t="s">
        <v>14</v>
      </c>
      <c r="H7427" s="68">
        <v>0</v>
      </c>
      <c r="I7427" s="87">
        <v>0</v>
      </c>
      <c r="J7427" s="69" t="str">
        <f>_xlfn.XLOOKUP(SimpleBB[[#This Row],[customer_code]],'Input  - indicative charges'!$B$13:$B$69,'Input  - indicative charges'!$E$13:$E$69)</f>
        <v>Upper North Island distributor</v>
      </c>
      <c r="K7427" s="70">
        <f t="shared" si="117"/>
        <v>0</v>
      </c>
    </row>
    <row r="7428" spans="1:11" x14ac:dyDescent="0.25">
      <c r="A7428" s="65">
        <v>44593</v>
      </c>
      <c r="B7428" s="66" t="s">
        <v>146</v>
      </c>
      <c r="C7428" s="66" t="s">
        <v>137</v>
      </c>
      <c r="D7428" s="67">
        <v>27913.445</v>
      </c>
      <c r="E7428" s="66">
        <v>0.61632333436765196</v>
      </c>
      <c r="F7428" s="67">
        <v>17203.707496088002</v>
      </c>
      <c r="G7428" s="66" t="s">
        <v>16</v>
      </c>
      <c r="H7428" s="68">
        <v>1.9770333757132202E-2</v>
      </c>
      <c r="I7428" s="87">
        <v>340.12303905773899</v>
      </c>
      <c r="J7428" s="69" t="str">
        <f>_xlfn.XLOOKUP(SimpleBB[[#This Row],[customer_code]],'Input  - indicative charges'!$B$13:$B$69,'Input  - indicative charges'!$E$13:$E$69)</f>
        <v>South Island generation</v>
      </c>
      <c r="K7428" s="70">
        <f t="shared" si="117"/>
        <v>314.42794743995785</v>
      </c>
    </row>
    <row r="7429" spans="1:11" x14ac:dyDescent="0.25">
      <c r="A7429" s="65">
        <v>44593</v>
      </c>
      <c r="B7429" s="66" t="s">
        <v>146</v>
      </c>
      <c r="C7429" s="66" t="s">
        <v>137</v>
      </c>
      <c r="D7429" s="67">
        <v>27913.445</v>
      </c>
      <c r="E7429" s="66">
        <v>0.61632333436765196</v>
      </c>
      <c r="F7429" s="67">
        <v>17203.707496088002</v>
      </c>
      <c r="G7429" s="66" t="s">
        <v>19</v>
      </c>
      <c r="H7429" s="68">
        <v>3.7228855985881097E-4</v>
      </c>
      <c r="I7429" s="87">
        <v>6.4047434879508698</v>
      </c>
      <c r="J7429" s="69" t="str">
        <f>_xlfn.XLOOKUP(SimpleBB[[#This Row],[customer_code]],'Input  - indicative charges'!$B$13:$B$69,'Input  - indicative charges'!$E$13:$E$69)</f>
        <v>Lower South Island distributor</v>
      </c>
      <c r="K7429" s="70">
        <f t="shared" si="117"/>
        <v>5.920887789239007</v>
      </c>
    </row>
    <row r="7430" spans="1:11" x14ac:dyDescent="0.25">
      <c r="A7430" s="65">
        <v>44593</v>
      </c>
      <c r="B7430" s="66" t="s">
        <v>146</v>
      </c>
      <c r="C7430" s="66" t="s">
        <v>137</v>
      </c>
      <c r="D7430" s="67">
        <v>27913.445</v>
      </c>
      <c r="E7430" s="66">
        <v>0.61632333436765196</v>
      </c>
      <c r="F7430" s="67">
        <v>17203.707496088002</v>
      </c>
      <c r="G7430" s="66" t="s">
        <v>21</v>
      </c>
      <c r="H7430" s="68">
        <v>3.8934199290873297E-5</v>
      </c>
      <c r="I7430" s="87">
        <v>0.66981257619458401</v>
      </c>
      <c r="J7430" s="69" t="str">
        <f>_xlfn.XLOOKUP(SimpleBB[[#This Row],[customer_code]],'Input  - indicative charges'!$B$13:$B$69,'Input  - indicative charges'!$E$13:$E$69)</f>
        <v>Upper South Island distributor</v>
      </c>
      <c r="K7430" s="70">
        <f t="shared" si="117"/>
        <v>0.61921060709615983</v>
      </c>
    </row>
    <row r="7431" spans="1:11" x14ac:dyDescent="0.25">
      <c r="A7431" s="65">
        <v>44593</v>
      </c>
      <c r="B7431" s="66" t="s">
        <v>146</v>
      </c>
      <c r="C7431" s="66" t="s">
        <v>137</v>
      </c>
      <c r="D7431" s="67">
        <v>27913.445</v>
      </c>
      <c r="E7431" s="66">
        <v>0.61632333436765196</v>
      </c>
      <c r="F7431" s="67">
        <v>17203.707496088002</v>
      </c>
      <c r="G7431" s="66" t="s">
        <v>23</v>
      </c>
      <c r="H7431" s="68">
        <v>0</v>
      </c>
      <c r="I7431" s="87">
        <v>0</v>
      </c>
      <c r="J7431" s="69" t="str">
        <f>_xlfn.XLOOKUP(SimpleBB[[#This Row],[customer_code]],'Input  - indicative charges'!$B$13:$B$69,'Input  - indicative charges'!$E$13:$E$69)</f>
        <v>Lower North Island distributor</v>
      </c>
      <c r="K7431" s="70">
        <f t="shared" si="117"/>
        <v>0</v>
      </c>
    </row>
    <row r="7432" spans="1:11" x14ac:dyDescent="0.25">
      <c r="A7432" s="65">
        <v>44593</v>
      </c>
      <c r="B7432" s="66" t="s">
        <v>146</v>
      </c>
      <c r="C7432" s="66" t="s">
        <v>137</v>
      </c>
      <c r="D7432" s="67">
        <v>27913.445</v>
      </c>
      <c r="E7432" s="66">
        <v>0.61632333436765196</v>
      </c>
      <c r="F7432" s="67">
        <v>17203.707496088002</v>
      </c>
      <c r="G7432" s="66" t="s">
        <v>25</v>
      </c>
      <c r="H7432" s="68">
        <v>2.7649960044484698E-2</v>
      </c>
      <c r="I7432" s="87">
        <v>475.68182488383798</v>
      </c>
      <c r="J7432" s="69" t="str">
        <f>_xlfn.XLOOKUP(SimpleBB[[#This Row],[customer_code]],'Input  - indicative charges'!$B$13:$B$69,'Input  - indicative charges'!$E$13:$E$69)</f>
        <v>North Island generation</v>
      </c>
      <c r="K7432" s="70">
        <f t="shared" si="117"/>
        <v>439.74574685406174</v>
      </c>
    </row>
    <row r="7433" spans="1:11" x14ac:dyDescent="0.25">
      <c r="A7433" s="65">
        <v>44593</v>
      </c>
      <c r="B7433" s="66" t="s">
        <v>146</v>
      </c>
      <c r="C7433" s="66" t="s">
        <v>137</v>
      </c>
      <c r="D7433" s="67">
        <v>27913.445</v>
      </c>
      <c r="E7433" s="66">
        <v>0.61632333436765196</v>
      </c>
      <c r="F7433" s="67">
        <v>17203.707496088002</v>
      </c>
      <c r="G7433" s="66" t="s">
        <v>27</v>
      </c>
      <c r="H7433" s="68">
        <v>8.0273692456111799E-7</v>
      </c>
      <c r="I7433" s="87">
        <v>1.38100512464588E-2</v>
      </c>
      <c r="J7433" s="69" t="str">
        <f>_xlfn.XLOOKUP(SimpleBB[[#This Row],[customer_code]],'Input  - indicative charges'!$B$13:$B$69,'Input  - indicative charges'!$E$13:$E$69)</f>
        <v>Lower North Island distributor</v>
      </c>
      <c r="K7433" s="70">
        <f t="shared" si="117"/>
        <v>1.2766750760237483E-2</v>
      </c>
    </row>
    <row r="7434" spans="1:11" x14ac:dyDescent="0.25">
      <c r="A7434" s="65">
        <v>44593</v>
      </c>
      <c r="B7434" s="66" t="s">
        <v>146</v>
      </c>
      <c r="C7434" s="66" t="s">
        <v>137</v>
      </c>
      <c r="D7434" s="67">
        <v>27913.445</v>
      </c>
      <c r="E7434" s="66">
        <v>0.61632333436765196</v>
      </c>
      <c r="F7434" s="67">
        <v>17203.707496088002</v>
      </c>
      <c r="G7434" s="66" t="s">
        <v>29</v>
      </c>
      <c r="H7434" s="68">
        <v>2.5304015349192199E-6</v>
      </c>
      <c r="I7434" s="87">
        <v>4.35322878544026E-2</v>
      </c>
      <c r="J7434" s="69" t="str">
        <f>_xlfn.XLOOKUP(SimpleBB[[#This Row],[customer_code]],'Input  - indicative charges'!$B$13:$B$69,'Input  - indicative charges'!$E$13:$E$69)</f>
        <v>Lower North Island distributor</v>
      </c>
      <c r="K7434" s="70">
        <f t="shared" si="117"/>
        <v>4.0243577604578543E-2</v>
      </c>
    </row>
    <row r="7435" spans="1:11" x14ac:dyDescent="0.25">
      <c r="A7435" s="65">
        <v>44593</v>
      </c>
      <c r="B7435" s="66" t="s">
        <v>146</v>
      </c>
      <c r="C7435" s="66" t="s">
        <v>137</v>
      </c>
      <c r="D7435" s="67">
        <v>27913.445</v>
      </c>
      <c r="E7435" s="66">
        <v>0.61632333436765196</v>
      </c>
      <c r="F7435" s="67">
        <v>17203.707496088002</v>
      </c>
      <c r="G7435" s="66" t="s">
        <v>31</v>
      </c>
      <c r="H7435" s="68">
        <v>4.9721245011482901E-6</v>
      </c>
      <c r="I7435" s="87">
        <v>8.5538975551888094E-2</v>
      </c>
      <c r="J7435" s="69" t="str">
        <f>_xlfn.XLOOKUP(SimpleBB[[#This Row],[customer_code]],'Input  - indicative charges'!$B$13:$B$69,'Input  - indicative charges'!$E$13:$E$69)</f>
        <v>Major Industrial</v>
      </c>
      <c r="K7435" s="70">
        <f t="shared" si="117"/>
        <v>7.9076808743706109E-2</v>
      </c>
    </row>
    <row r="7436" spans="1:11" x14ac:dyDescent="0.25">
      <c r="A7436" s="65">
        <v>44593</v>
      </c>
      <c r="B7436" s="66" t="s">
        <v>146</v>
      </c>
      <c r="C7436" s="66" t="s">
        <v>137</v>
      </c>
      <c r="D7436" s="67">
        <v>27913.445</v>
      </c>
      <c r="E7436" s="66">
        <v>0.61632333436765196</v>
      </c>
      <c r="F7436" s="67">
        <v>17203.707496088002</v>
      </c>
      <c r="G7436" s="66" t="s">
        <v>34</v>
      </c>
      <c r="H7436" s="68">
        <v>0</v>
      </c>
      <c r="I7436" s="87">
        <v>0</v>
      </c>
      <c r="J7436" s="69" t="str">
        <f>_xlfn.XLOOKUP(SimpleBB[[#This Row],[customer_code]],'Input  - indicative charges'!$B$13:$B$69,'Input  - indicative charges'!$E$13:$E$69)</f>
        <v>Major Industrial</v>
      </c>
      <c r="K7436" s="70">
        <f t="shared" si="117"/>
        <v>0</v>
      </c>
    </row>
    <row r="7437" spans="1:11" x14ac:dyDescent="0.25">
      <c r="A7437" s="65">
        <v>44593</v>
      </c>
      <c r="B7437" s="66" t="s">
        <v>146</v>
      </c>
      <c r="C7437" s="66" t="s">
        <v>137</v>
      </c>
      <c r="D7437" s="67">
        <v>27913.445</v>
      </c>
      <c r="E7437" s="66">
        <v>0.61632333436765196</v>
      </c>
      <c r="F7437" s="67">
        <v>17203.707496088002</v>
      </c>
      <c r="G7437" s="66" t="s">
        <v>36</v>
      </c>
      <c r="H7437" s="68">
        <v>0.47953989705975197</v>
      </c>
      <c r="I7437" s="87">
        <v>8249.8641217201694</v>
      </c>
      <c r="J7437" s="69" t="str">
        <f>_xlfn.XLOOKUP(SimpleBB[[#This Row],[customer_code]],'Input  - indicative charges'!$B$13:$B$69,'Input  - indicative charges'!$E$13:$E$69)</f>
        <v>Upper South Island distributor</v>
      </c>
      <c r="K7437" s="70">
        <f t="shared" si="117"/>
        <v>7626.6160905691268</v>
      </c>
    </row>
    <row r="7438" spans="1:11" x14ac:dyDescent="0.25">
      <c r="A7438" s="65">
        <v>44593</v>
      </c>
      <c r="B7438" s="66" t="s">
        <v>146</v>
      </c>
      <c r="C7438" s="66" t="s">
        <v>137</v>
      </c>
      <c r="D7438" s="67">
        <v>27913.445</v>
      </c>
      <c r="E7438" s="66">
        <v>0.61632333436765196</v>
      </c>
      <c r="F7438" s="67">
        <v>17203.707496088002</v>
      </c>
      <c r="G7438" s="66" t="s">
        <v>38</v>
      </c>
      <c r="H7438" s="68">
        <v>7.4211568629090999E-6</v>
      </c>
      <c r="I7438" s="87">
        <v>0.12767141195207399</v>
      </c>
      <c r="J7438" s="69" t="str">
        <f>_xlfn.XLOOKUP(SimpleBB[[#This Row],[customer_code]],'Input  - indicative charges'!$B$13:$B$69,'Input  - indicative charges'!$E$13:$E$69)</f>
        <v>North Island generation</v>
      </c>
      <c r="K7438" s="70">
        <f t="shared" ref="K7438:K7501" si="118">I7438*$L$9</f>
        <v>0.11802628871617606</v>
      </c>
    </row>
    <row r="7439" spans="1:11" x14ac:dyDescent="0.25">
      <c r="A7439" s="65">
        <v>44593</v>
      </c>
      <c r="B7439" s="66" t="s">
        <v>146</v>
      </c>
      <c r="C7439" s="66" t="s">
        <v>137</v>
      </c>
      <c r="D7439" s="67">
        <v>27913.445</v>
      </c>
      <c r="E7439" s="66">
        <v>0.61632333436765196</v>
      </c>
      <c r="F7439" s="67">
        <v>17203.707496088002</v>
      </c>
      <c r="G7439" s="66" t="s">
        <v>40</v>
      </c>
      <c r="H7439" s="68">
        <v>2.39263691632333E-7</v>
      </c>
      <c r="I7439" s="87">
        <v>4.1162225652768801E-3</v>
      </c>
      <c r="J7439" s="69" t="str">
        <f>_xlfn.XLOOKUP(SimpleBB[[#This Row],[customer_code]],'Input  - indicative charges'!$B$13:$B$69,'Input  - indicative charges'!$E$13:$E$69)</f>
        <v>North Island generation</v>
      </c>
      <c r="K7439" s="70">
        <f t="shared" si="118"/>
        <v>3.8052565212624003E-3</v>
      </c>
    </row>
    <row r="7440" spans="1:11" x14ac:dyDescent="0.25">
      <c r="A7440" s="65">
        <v>44593</v>
      </c>
      <c r="B7440" s="66" t="s">
        <v>146</v>
      </c>
      <c r="C7440" s="66" t="s">
        <v>137</v>
      </c>
      <c r="D7440" s="67">
        <v>27913.445</v>
      </c>
      <c r="E7440" s="66">
        <v>0.61632333436765196</v>
      </c>
      <c r="F7440" s="67">
        <v>17203.707496088002</v>
      </c>
      <c r="G7440" s="66" t="s">
        <v>42</v>
      </c>
      <c r="H7440" s="68">
        <v>0.23222171204766801</v>
      </c>
      <c r="I7440" s="87">
        <v>3995.0744083088698</v>
      </c>
      <c r="J7440" s="69" t="str">
        <f>_xlfn.XLOOKUP(SimpleBB[[#This Row],[customer_code]],'Input  - indicative charges'!$B$13:$B$69,'Input  - indicative charges'!$E$13:$E$69)</f>
        <v>South Island generation</v>
      </c>
      <c r="K7440" s="70">
        <f t="shared" si="118"/>
        <v>3693.2606787075574</v>
      </c>
    </row>
    <row r="7441" spans="1:11" x14ac:dyDescent="0.25">
      <c r="A7441" s="65">
        <v>44593</v>
      </c>
      <c r="B7441" s="66" t="s">
        <v>146</v>
      </c>
      <c r="C7441" s="66" t="s">
        <v>137</v>
      </c>
      <c r="D7441" s="67">
        <v>27913.445</v>
      </c>
      <c r="E7441" s="66">
        <v>0.61632333436765196</v>
      </c>
      <c r="F7441" s="67">
        <v>17203.707496088002</v>
      </c>
      <c r="G7441" s="66" t="s">
        <v>44</v>
      </c>
      <c r="H7441" s="68">
        <v>0</v>
      </c>
      <c r="I7441" s="87">
        <v>0</v>
      </c>
      <c r="J7441" s="69" t="str">
        <f>_xlfn.XLOOKUP(SimpleBB[[#This Row],[customer_code]],'Input  - indicative charges'!$B$13:$B$69,'Input  - indicative charges'!$E$13:$E$69)</f>
        <v>Major Industrial</v>
      </c>
      <c r="K7441" s="70">
        <f t="shared" si="118"/>
        <v>0</v>
      </c>
    </row>
    <row r="7442" spans="1:11" x14ac:dyDescent="0.25">
      <c r="A7442" s="65">
        <v>44593</v>
      </c>
      <c r="B7442" s="66" t="s">
        <v>146</v>
      </c>
      <c r="C7442" s="66" t="s">
        <v>137</v>
      </c>
      <c r="D7442" s="67">
        <v>27913.445</v>
      </c>
      <c r="E7442" s="66">
        <v>0.61632333436765196</v>
      </c>
      <c r="F7442" s="67">
        <v>17203.707496088002</v>
      </c>
      <c r="G7442" s="66" t="s">
        <v>46</v>
      </c>
      <c r="H7442" s="68">
        <v>3.8583777478741E-3</v>
      </c>
      <c r="I7442" s="87">
        <v>66.378402183841104</v>
      </c>
      <c r="J7442" s="69" t="str">
        <f>_xlfn.XLOOKUP(SimpleBB[[#This Row],[customer_code]],'Input  - indicative charges'!$B$13:$B$69,'Input  - indicative charges'!$E$13:$E$69)</f>
        <v>Upper South Island distributor</v>
      </c>
      <c r="K7442" s="70">
        <f t="shared" si="118"/>
        <v>61.363748868144434</v>
      </c>
    </row>
    <row r="7443" spans="1:11" x14ac:dyDescent="0.25">
      <c r="A7443" s="65">
        <v>44593</v>
      </c>
      <c r="B7443" s="66" t="s">
        <v>146</v>
      </c>
      <c r="C7443" s="66" t="s">
        <v>137</v>
      </c>
      <c r="D7443" s="67">
        <v>27913.445</v>
      </c>
      <c r="E7443" s="66">
        <v>0.61632333436765196</v>
      </c>
      <c r="F7443" s="67">
        <v>17203.707496088002</v>
      </c>
      <c r="G7443" s="66" t="s">
        <v>48</v>
      </c>
      <c r="H7443" s="68">
        <v>1.6969511008686699E-3</v>
      </c>
      <c r="I7443" s="87">
        <v>29.193850374509299</v>
      </c>
      <c r="J7443" s="69" t="str">
        <f>_xlfn.XLOOKUP(SimpleBB[[#This Row],[customer_code]],'Input  - indicative charges'!$B$13:$B$69,'Input  - indicative charges'!$E$13:$E$69)</f>
        <v>North Island generation</v>
      </c>
      <c r="K7443" s="70">
        <f t="shared" si="118"/>
        <v>26.98835832043687</v>
      </c>
    </row>
    <row r="7444" spans="1:11" x14ac:dyDescent="0.25">
      <c r="A7444" s="65">
        <v>44593</v>
      </c>
      <c r="B7444" s="66" t="s">
        <v>146</v>
      </c>
      <c r="C7444" s="66" t="s">
        <v>137</v>
      </c>
      <c r="D7444" s="67">
        <v>27913.445</v>
      </c>
      <c r="E7444" s="66">
        <v>0.61632333436765196</v>
      </c>
      <c r="F7444" s="67">
        <v>17203.707496088002</v>
      </c>
      <c r="G7444" s="66" t="s">
        <v>50</v>
      </c>
      <c r="H7444" s="68">
        <v>3.5445001081160597E-4</v>
      </c>
      <c r="I7444" s="87">
        <v>6.0978543079881398</v>
      </c>
      <c r="J7444" s="69" t="str">
        <f>_xlfn.XLOOKUP(SimpleBB[[#This Row],[customer_code]],'Input  - indicative charges'!$B$13:$B$69,'Input  - indicative charges'!$E$13:$E$69)</f>
        <v>North Island generation</v>
      </c>
      <c r="K7444" s="70">
        <f t="shared" si="118"/>
        <v>5.6371830004821586</v>
      </c>
    </row>
    <row r="7445" spans="1:11" x14ac:dyDescent="0.25">
      <c r="A7445" s="65">
        <v>44593</v>
      </c>
      <c r="B7445" s="66" t="s">
        <v>146</v>
      </c>
      <c r="C7445" s="66" t="s">
        <v>137</v>
      </c>
      <c r="D7445" s="67">
        <v>27913.445</v>
      </c>
      <c r="E7445" s="66">
        <v>0.61632333436765196</v>
      </c>
      <c r="F7445" s="67">
        <v>17203.707496088002</v>
      </c>
      <c r="G7445" s="66" t="s">
        <v>52</v>
      </c>
      <c r="H7445" s="68">
        <v>7.1575806488031199E-4</v>
      </c>
      <c r="I7445" s="87">
        <v>12.313692386166901</v>
      </c>
      <c r="J7445" s="69" t="str">
        <f>_xlfn.XLOOKUP(SimpleBB[[#This Row],[customer_code]],'Input  - indicative charges'!$B$13:$B$69,'Input  - indicative charges'!$E$13:$E$69)</f>
        <v>North Island generation</v>
      </c>
      <c r="K7445" s="70">
        <f t="shared" si="118"/>
        <v>11.383436514961362</v>
      </c>
    </row>
    <row r="7446" spans="1:11" x14ac:dyDescent="0.25">
      <c r="A7446" s="65">
        <v>44593</v>
      </c>
      <c r="B7446" s="66" t="s">
        <v>146</v>
      </c>
      <c r="C7446" s="66" t="s">
        <v>137</v>
      </c>
      <c r="D7446" s="67">
        <v>27913.445</v>
      </c>
      <c r="E7446" s="66">
        <v>0.61632333436765196</v>
      </c>
      <c r="F7446" s="67">
        <v>17203.707496088002</v>
      </c>
      <c r="G7446" s="66" t="s">
        <v>54</v>
      </c>
      <c r="H7446" s="68">
        <v>2.8183580400253701E-6</v>
      </c>
      <c r="I7446" s="87">
        <v>4.84862073398446E-2</v>
      </c>
      <c r="J7446" s="69" t="str">
        <f>_xlfn.XLOOKUP(SimpleBB[[#This Row],[customer_code]],'Input  - indicative charges'!$B$13:$B$69,'Input  - indicative charges'!$E$13:$E$69)</f>
        <v>Upper South Island distributor</v>
      </c>
      <c r="K7446" s="70">
        <f t="shared" si="118"/>
        <v>4.4823246009005314E-2</v>
      </c>
    </row>
    <row r="7447" spans="1:11" x14ac:dyDescent="0.25">
      <c r="A7447" s="65">
        <v>44593</v>
      </c>
      <c r="B7447" s="66" t="s">
        <v>146</v>
      </c>
      <c r="C7447" s="66" t="s">
        <v>137</v>
      </c>
      <c r="D7447" s="67">
        <v>27913.445</v>
      </c>
      <c r="E7447" s="66">
        <v>0.61632333436765196</v>
      </c>
      <c r="F7447" s="67">
        <v>17203.707496088002</v>
      </c>
      <c r="G7447" s="66" t="s">
        <v>56</v>
      </c>
      <c r="H7447" s="68">
        <v>1.3077256235721101E-20</v>
      </c>
      <c r="I7447" s="87">
        <v>2.2497729113073898E-16</v>
      </c>
      <c r="J7447" s="69" t="str">
        <f>_xlfn.XLOOKUP(SimpleBB[[#This Row],[customer_code]],'Input  - indicative charges'!$B$13:$B$69,'Input  - indicative charges'!$E$13:$E$69)</f>
        <v>Upper North Island distributor</v>
      </c>
      <c r="K7447" s="70">
        <f t="shared" si="118"/>
        <v>2.0798105317067767E-16</v>
      </c>
    </row>
    <row r="7448" spans="1:11" x14ac:dyDescent="0.25">
      <c r="A7448" s="65">
        <v>44593</v>
      </c>
      <c r="B7448" s="66" t="s">
        <v>146</v>
      </c>
      <c r="C7448" s="66" t="s">
        <v>137</v>
      </c>
      <c r="D7448" s="67">
        <v>27913.445</v>
      </c>
      <c r="E7448" s="66">
        <v>0.61632333436765196</v>
      </c>
      <c r="F7448" s="67">
        <v>17203.707496088002</v>
      </c>
      <c r="G7448" s="66" t="s">
        <v>58</v>
      </c>
      <c r="H7448" s="68">
        <v>4.4176343846392599E-4</v>
      </c>
      <c r="I7448" s="87">
        <v>7.5999689777994899</v>
      </c>
      <c r="J7448" s="69" t="str">
        <f>_xlfn.XLOOKUP(SimpleBB[[#This Row],[customer_code]],'Input  - indicative charges'!$B$13:$B$69,'Input  - indicative charges'!$E$13:$E$69)</f>
        <v>North Island generation</v>
      </c>
      <c r="K7448" s="70">
        <f t="shared" si="118"/>
        <v>7.0258182242432117</v>
      </c>
    </row>
    <row r="7449" spans="1:11" x14ac:dyDescent="0.25">
      <c r="A7449" s="65">
        <v>44593</v>
      </c>
      <c r="B7449" s="66" t="s">
        <v>146</v>
      </c>
      <c r="C7449" s="66" t="s">
        <v>137</v>
      </c>
      <c r="D7449" s="67">
        <v>27913.445</v>
      </c>
      <c r="E7449" s="66">
        <v>0.61632333436765196</v>
      </c>
      <c r="F7449" s="67">
        <v>17203.707496088002</v>
      </c>
      <c r="G7449" s="66" t="s">
        <v>60</v>
      </c>
      <c r="H7449" s="68">
        <v>2.72270807699827E-20</v>
      </c>
      <c r="I7449" s="87">
        <v>4.6840673353914699E-16</v>
      </c>
      <c r="J7449" s="69" t="str">
        <f>_xlfn.XLOOKUP(SimpleBB[[#This Row],[customer_code]],'Input  - indicative charges'!$B$13:$B$69,'Input  - indicative charges'!$E$13:$E$69)</f>
        <v>Major Industrial</v>
      </c>
      <c r="K7449" s="70">
        <f t="shared" si="118"/>
        <v>4.3302026290776234E-16</v>
      </c>
    </row>
    <row r="7450" spans="1:11" x14ac:dyDescent="0.25">
      <c r="A7450" s="65">
        <v>44593</v>
      </c>
      <c r="B7450" s="66" t="s">
        <v>146</v>
      </c>
      <c r="C7450" s="66" t="s">
        <v>137</v>
      </c>
      <c r="D7450" s="67">
        <v>27913.445</v>
      </c>
      <c r="E7450" s="66">
        <v>0.61632333436765196</v>
      </c>
      <c r="F7450" s="67">
        <v>17203.707496088002</v>
      </c>
      <c r="G7450" s="66" t="s">
        <v>62</v>
      </c>
      <c r="H7450" s="68">
        <v>1.6516181713988601E-13</v>
      </c>
      <c r="I7450" s="87">
        <v>2.8413955915969902E-9</v>
      </c>
      <c r="J7450" s="69" t="str">
        <f>_xlfn.XLOOKUP(SimpleBB[[#This Row],[customer_code]],'Input  - indicative charges'!$B$13:$B$69,'Input  - indicative charges'!$E$13:$E$69)</f>
        <v>Major Industrial</v>
      </c>
      <c r="K7450" s="70">
        <f t="shared" si="118"/>
        <v>2.6267382127534184E-9</v>
      </c>
    </row>
    <row r="7451" spans="1:11" x14ac:dyDescent="0.25">
      <c r="A7451" s="65">
        <v>44593</v>
      </c>
      <c r="B7451" s="66" t="s">
        <v>146</v>
      </c>
      <c r="C7451" s="66" t="s">
        <v>137</v>
      </c>
      <c r="D7451" s="67">
        <v>27913.445</v>
      </c>
      <c r="E7451" s="66">
        <v>0.61632333436765196</v>
      </c>
      <c r="F7451" s="67">
        <v>17203.707496088002</v>
      </c>
      <c r="G7451" s="66" t="s">
        <v>64</v>
      </c>
      <c r="H7451" s="68">
        <v>0</v>
      </c>
      <c r="I7451" s="87">
        <v>0</v>
      </c>
      <c r="J7451" s="69" t="str">
        <f>_xlfn.XLOOKUP(SimpleBB[[#This Row],[customer_code]],'Input  - indicative charges'!$B$13:$B$69,'Input  - indicative charges'!$E$13:$E$69)</f>
        <v>Major Industrial</v>
      </c>
      <c r="K7451" s="70">
        <f t="shared" si="118"/>
        <v>0</v>
      </c>
    </row>
    <row r="7452" spans="1:11" x14ac:dyDescent="0.25">
      <c r="A7452" s="65">
        <v>44593</v>
      </c>
      <c r="B7452" s="66" t="s">
        <v>146</v>
      </c>
      <c r="C7452" s="66" t="s">
        <v>137</v>
      </c>
      <c r="D7452" s="67">
        <v>27913.445</v>
      </c>
      <c r="E7452" s="66">
        <v>0.61632333436765196</v>
      </c>
      <c r="F7452" s="67">
        <v>17203.707496088002</v>
      </c>
      <c r="G7452" s="66" t="s">
        <v>66</v>
      </c>
      <c r="H7452" s="68">
        <v>1.6739787606596699E-2</v>
      </c>
      <c r="I7452" s="87">
        <v>287.98640953053001</v>
      </c>
      <c r="J7452" s="69" t="str">
        <f>_xlfn.XLOOKUP(SimpleBB[[#This Row],[customer_code]],'Input  - indicative charges'!$B$13:$B$69,'Input  - indicative charges'!$E$13:$E$69)</f>
        <v>Upper South Island distributor</v>
      </c>
      <c r="K7452" s="70">
        <f t="shared" si="118"/>
        <v>266.23005571791276</v>
      </c>
    </row>
    <row r="7453" spans="1:11" x14ac:dyDescent="0.25">
      <c r="A7453" s="65">
        <v>44593</v>
      </c>
      <c r="B7453" s="66" t="s">
        <v>146</v>
      </c>
      <c r="C7453" s="66" t="s">
        <v>137</v>
      </c>
      <c r="D7453" s="67">
        <v>27913.445</v>
      </c>
      <c r="E7453" s="66">
        <v>0.61632333436765196</v>
      </c>
      <c r="F7453" s="67">
        <v>17203.707496088002</v>
      </c>
      <c r="G7453" s="66" t="s">
        <v>68</v>
      </c>
      <c r="H7453" s="68">
        <v>0</v>
      </c>
      <c r="I7453" s="87">
        <v>0</v>
      </c>
      <c r="J7453" s="69" t="str">
        <f>_xlfn.XLOOKUP(SimpleBB[[#This Row],[customer_code]],'Input  - indicative charges'!$B$13:$B$69,'Input  - indicative charges'!$E$13:$E$69)</f>
        <v>Major Industrial</v>
      </c>
      <c r="K7453" s="70">
        <f t="shared" si="118"/>
        <v>0</v>
      </c>
    </row>
    <row r="7454" spans="1:11" x14ac:dyDescent="0.25">
      <c r="A7454" s="65">
        <v>44593</v>
      </c>
      <c r="B7454" s="66" t="s">
        <v>146</v>
      </c>
      <c r="C7454" s="66" t="s">
        <v>137</v>
      </c>
      <c r="D7454" s="67">
        <v>27913.445</v>
      </c>
      <c r="E7454" s="66">
        <v>0.61632333436765196</v>
      </c>
      <c r="F7454" s="67">
        <v>17203.707496088002</v>
      </c>
      <c r="G7454" s="66" t="s">
        <v>70</v>
      </c>
      <c r="H7454" s="68">
        <v>3.3741030027432199E-6</v>
      </c>
      <c r="I7454" s="87">
        <v>5.80470811208669E-2</v>
      </c>
      <c r="J7454" s="69" t="str">
        <f>_xlfn.XLOOKUP(SimpleBB[[#This Row],[customer_code]],'Input  - indicative charges'!$B$13:$B$69,'Input  - indicative charges'!$E$13:$E$69)</f>
        <v>Lower North Island distributor</v>
      </c>
      <c r="K7454" s="70">
        <f t="shared" si="118"/>
        <v>5.3661829619888024E-2</v>
      </c>
    </row>
    <row r="7455" spans="1:11" x14ac:dyDescent="0.25">
      <c r="A7455" s="65">
        <v>44593</v>
      </c>
      <c r="B7455" s="66" t="s">
        <v>146</v>
      </c>
      <c r="C7455" s="66" t="s">
        <v>137</v>
      </c>
      <c r="D7455" s="67">
        <v>27913.445</v>
      </c>
      <c r="E7455" s="66">
        <v>0.61632333436765196</v>
      </c>
      <c r="F7455" s="67">
        <v>17203.707496088002</v>
      </c>
      <c r="G7455" s="66" t="s">
        <v>72</v>
      </c>
      <c r="H7455" s="68">
        <v>2.4682741872701598E-4</v>
      </c>
      <c r="I7455" s="87">
        <v>4.2463467137940398</v>
      </c>
      <c r="J7455" s="69" t="str">
        <f>_xlfn.XLOOKUP(SimpleBB[[#This Row],[customer_code]],'Input  - indicative charges'!$B$13:$B$69,'Input  - indicative charges'!$E$13:$E$69)</f>
        <v>Lower South Island distributor</v>
      </c>
      <c r="K7455" s="70">
        <f t="shared" si="118"/>
        <v>3.9255502509784788</v>
      </c>
    </row>
    <row r="7456" spans="1:11" x14ac:dyDescent="0.25">
      <c r="A7456" s="65">
        <v>44593</v>
      </c>
      <c r="B7456" s="66" t="s">
        <v>146</v>
      </c>
      <c r="C7456" s="66" t="s">
        <v>137</v>
      </c>
      <c r="D7456" s="67">
        <v>27913.445</v>
      </c>
      <c r="E7456" s="66">
        <v>0.61632333436765196</v>
      </c>
      <c r="F7456" s="67">
        <v>17203.707496088002</v>
      </c>
      <c r="G7456" s="66" t="s">
        <v>74</v>
      </c>
      <c r="H7456" s="68">
        <v>0</v>
      </c>
      <c r="I7456" s="87">
        <v>0</v>
      </c>
      <c r="J7456" s="69" t="str">
        <f>_xlfn.XLOOKUP(SimpleBB[[#This Row],[customer_code]],'Input  - indicative charges'!$B$13:$B$69,'Input  - indicative charges'!$E$13:$E$69)</f>
        <v>Major Industrial</v>
      </c>
      <c r="K7456" s="70">
        <f t="shared" si="118"/>
        <v>0</v>
      </c>
    </row>
    <row r="7457" spans="1:11" x14ac:dyDescent="0.25">
      <c r="A7457" s="65">
        <v>44593</v>
      </c>
      <c r="B7457" s="66" t="s">
        <v>146</v>
      </c>
      <c r="C7457" s="66" t="s">
        <v>137</v>
      </c>
      <c r="D7457" s="67">
        <v>27913.445</v>
      </c>
      <c r="E7457" s="66">
        <v>0.61632333436765196</v>
      </c>
      <c r="F7457" s="67">
        <v>17203.707496088002</v>
      </c>
      <c r="G7457" s="66" t="s">
        <v>76</v>
      </c>
      <c r="H7457" s="68">
        <v>0</v>
      </c>
      <c r="I7457" s="87">
        <v>0</v>
      </c>
      <c r="J7457" s="69" t="str">
        <f>_xlfn.XLOOKUP(SimpleBB[[#This Row],[customer_code]],'Input  - indicative charges'!$B$13:$B$69,'Input  - indicative charges'!$E$13:$E$69)</f>
        <v>Lower North Island distributor</v>
      </c>
      <c r="K7457" s="70">
        <f t="shared" si="118"/>
        <v>0</v>
      </c>
    </row>
    <row r="7458" spans="1:11" x14ac:dyDescent="0.25">
      <c r="A7458" s="65">
        <v>44593</v>
      </c>
      <c r="B7458" s="66" t="s">
        <v>146</v>
      </c>
      <c r="C7458" s="66" t="s">
        <v>137</v>
      </c>
      <c r="D7458" s="67">
        <v>27913.445</v>
      </c>
      <c r="E7458" s="66">
        <v>0.61632333436765196</v>
      </c>
      <c r="F7458" s="67">
        <v>17203.707496088002</v>
      </c>
      <c r="G7458" s="66" t="s">
        <v>78</v>
      </c>
      <c r="H7458" s="68">
        <v>1.18308178773287E-12</v>
      </c>
      <c r="I7458" s="87">
        <v>2.03533930201052E-8</v>
      </c>
      <c r="J7458" s="69" t="str">
        <f>_xlfn.XLOOKUP(SimpleBB[[#This Row],[customer_code]],'Input  - indicative charges'!$B$13:$B$69,'Input  - indicative charges'!$E$13:$E$69)</f>
        <v>North Island generation</v>
      </c>
      <c r="K7458" s="70">
        <f t="shared" si="118"/>
        <v>1.8815766225304248E-8</v>
      </c>
    </row>
    <row r="7459" spans="1:11" x14ac:dyDescent="0.25">
      <c r="A7459" s="65">
        <v>44593</v>
      </c>
      <c r="B7459" s="66" t="s">
        <v>146</v>
      </c>
      <c r="C7459" s="66" t="s">
        <v>137</v>
      </c>
      <c r="D7459" s="67">
        <v>27913.445</v>
      </c>
      <c r="E7459" s="66">
        <v>0.61632333436765196</v>
      </c>
      <c r="F7459" s="67">
        <v>17203.707496088002</v>
      </c>
      <c r="G7459" s="66" t="s">
        <v>80</v>
      </c>
      <c r="H7459" s="68">
        <v>0</v>
      </c>
      <c r="I7459" s="87">
        <v>0</v>
      </c>
      <c r="J7459" s="69" t="str">
        <f>_xlfn.XLOOKUP(SimpleBB[[#This Row],[customer_code]],'Input  - indicative charges'!$B$13:$B$69,'Input  - indicative charges'!$E$13:$E$69)</f>
        <v>Major Industrial</v>
      </c>
      <c r="K7459" s="70">
        <f t="shared" si="118"/>
        <v>0</v>
      </c>
    </row>
    <row r="7460" spans="1:11" x14ac:dyDescent="0.25">
      <c r="A7460" s="65">
        <v>44593</v>
      </c>
      <c r="B7460" s="66" t="s">
        <v>146</v>
      </c>
      <c r="C7460" s="66" t="s">
        <v>137</v>
      </c>
      <c r="D7460" s="67">
        <v>27913.445</v>
      </c>
      <c r="E7460" s="66">
        <v>0.61632333436765196</v>
      </c>
      <c r="F7460" s="67">
        <v>17203.707496088002</v>
      </c>
      <c r="G7460" s="66" t="s">
        <v>82</v>
      </c>
      <c r="H7460" s="68">
        <v>5.1365808350346397E-5</v>
      </c>
      <c r="I7460" s="87">
        <v>0.88368234215947905</v>
      </c>
      <c r="J7460" s="69" t="str">
        <f>_xlfn.XLOOKUP(SimpleBB[[#This Row],[customer_code]],'Input  - indicative charges'!$B$13:$B$69,'Input  - indicative charges'!$E$13:$E$69)</f>
        <v>Major Industrial</v>
      </c>
      <c r="K7460" s="70">
        <f t="shared" si="118"/>
        <v>0.81692326930834935</v>
      </c>
    </row>
    <row r="7461" spans="1:11" x14ac:dyDescent="0.25">
      <c r="A7461" s="65">
        <v>44593</v>
      </c>
      <c r="B7461" s="66" t="s">
        <v>146</v>
      </c>
      <c r="C7461" s="66" t="s">
        <v>137</v>
      </c>
      <c r="D7461" s="67">
        <v>27913.445</v>
      </c>
      <c r="E7461" s="66">
        <v>0.61632333436765196</v>
      </c>
      <c r="F7461" s="67">
        <v>17203.707496088002</v>
      </c>
      <c r="G7461" s="66" t="s">
        <v>84</v>
      </c>
      <c r="H7461" s="68">
        <v>0</v>
      </c>
      <c r="I7461" s="87">
        <v>0</v>
      </c>
      <c r="J7461" s="69" t="str">
        <f>_xlfn.XLOOKUP(SimpleBB[[#This Row],[customer_code]],'Input  - indicative charges'!$B$13:$B$69,'Input  - indicative charges'!$E$13:$E$69)</f>
        <v>Major Industrial</v>
      </c>
      <c r="K7461" s="70">
        <f t="shared" si="118"/>
        <v>0</v>
      </c>
    </row>
    <row r="7462" spans="1:11" x14ac:dyDescent="0.25">
      <c r="A7462" s="65">
        <v>44593</v>
      </c>
      <c r="B7462" s="66" t="s">
        <v>146</v>
      </c>
      <c r="C7462" s="66" t="s">
        <v>137</v>
      </c>
      <c r="D7462" s="67">
        <v>27913.445</v>
      </c>
      <c r="E7462" s="66">
        <v>0.61632333436765196</v>
      </c>
      <c r="F7462" s="67">
        <v>17203.707496088002</v>
      </c>
      <c r="G7462" s="66" t="s">
        <v>86</v>
      </c>
      <c r="H7462" s="68">
        <v>5.3620252740526097E-6</v>
      </c>
      <c r="I7462" s="87">
        <v>9.2246714401432603E-2</v>
      </c>
      <c r="J7462" s="69" t="str">
        <f>_xlfn.XLOOKUP(SimpleBB[[#This Row],[customer_code]],'Input  - indicative charges'!$B$13:$B$69,'Input  - indicative charges'!$E$13:$E$69)</f>
        <v>North Island generation</v>
      </c>
      <c r="K7462" s="70">
        <f t="shared" si="118"/>
        <v>8.5277801667527145E-2</v>
      </c>
    </row>
    <row r="7463" spans="1:11" x14ac:dyDescent="0.25">
      <c r="A7463" s="65">
        <v>44593</v>
      </c>
      <c r="B7463" s="66" t="s">
        <v>146</v>
      </c>
      <c r="C7463" s="66" t="s">
        <v>137</v>
      </c>
      <c r="D7463" s="67">
        <v>27913.445</v>
      </c>
      <c r="E7463" s="66">
        <v>0.61632333436765196</v>
      </c>
      <c r="F7463" s="67">
        <v>17203.707496088002</v>
      </c>
      <c r="G7463" s="66" t="s">
        <v>88</v>
      </c>
      <c r="H7463" s="68">
        <v>2.5705608892193099E-4</v>
      </c>
      <c r="I7463" s="87">
        <v>4.4223177639013098</v>
      </c>
      <c r="J7463" s="69" t="str">
        <f>_xlfn.XLOOKUP(SimpleBB[[#This Row],[customer_code]],'Input  - indicative charges'!$B$13:$B$69,'Input  - indicative charges'!$E$13:$E$69)</f>
        <v>North Island generation</v>
      </c>
      <c r="K7463" s="70">
        <f t="shared" si="118"/>
        <v>4.0882273111604857</v>
      </c>
    </row>
    <row r="7464" spans="1:11" x14ac:dyDescent="0.25">
      <c r="A7464" s="65">
        <v>44593</v>
      </c>
      <c r="B7464" s="66" t="s">
        <v>146</v>
      </c>
      <c r="C7464" s="66" t="s">
        <v>137</v>
      </c>
      <c r="D7464" s="67">
        <v>27913.445</v>
      </c>
      <c r="E7464" s="66">
        <v>0.61632333436765196</v>
      </c>
      <c r="F7464" s="67">
        <v>17203.707496088002</v>
      </c>
      <c r="G7464" s="66" t="s">
        <v>90</v>
      </c>
      <c r="H7464" s="68">
        <v>9.8766097229459296E-2</v>
      </c>
      <c r="I7464" s="87">
        <v>1699.1430472658101</v>
      </c>
      <c r="J7464" s="69" t="str">
        <f>_xlfn.XLOOKUP(SimpleBB[[#This Row],[customer_code]],'Input  - indicative charges'!$B$13:$B$69,'Input  - indicative charges'!$E$13:$E$69)</f>
        <v>Upper South Island distributor</v>
      </c>
      <c r="K7464" s="70">
        <f t="shared" si="118"/>
        <v>1570.7788047488568</v>
      </c>
    </row>
    <row r="7465" spans="1:11" x14ac:dyDescent="0.25">
      <c r="A7465" s="65">
        <v>44593</v>
      </c>
      <c r="B7465" s="66" t="s">
        <v>146</v>
      </c>
      <c r="C7465" s="66" t="s">
        <v>137</v>
      </c>
      <c r="D7465" s="67">
        <v>27913.445</v>
      </c>
      <c r="E7465" s="66">
        <v>0.61632333436765196</v>
      </c>
      <c r="F7465" s="67">
        <v>17203.707496088002</v>
      </c>
      <c r="G7465" s="66" t="s">
        <v>92</v>
      </c>
      <c r="H7465" s="68">
        <v>3.9300912479141603E-6</v>
      </c>
      <c r="I7465" s="87">
        <v>6.7612140262051104E-2</v>
      </c>
      <c r="J7465" s="69" t="str">
        <f>_xlfn.XLOOKUP(SimpleBB[[#This Row],[customer_code]],'Input  - indicative charges'!$B$13:$B$69,'Input  - indicative charges'!$E$13:$E$69)</f>
        <v>North Island generation</v>
      </c>
      <c r="K7465" s="70">
        <f t="shared" si="118"/>
        <v>6.2504282401787931E-2</v>
      </c>
    </row>
    <row r="7466" spans="1:11" x14ac:dyDescent="0.25">
      <c r="A7466" s="65">
        <v>44593</v>
      </c>
      <c r="B7466" s="66" t="s">
        <v>146</v>
      </c>
      <c r="C7466" s="66" t="s">
        <v>137</v>
      </c>
      <c r="D7466" s="67">
        <v>27913.445</v>
      </c>
      <c r="E7466" s="66">
        <v>0.61632333436765196</v>
      </c>
      <c r="F7466" s="67">
        <v>17203.707496088002</v>
      </c>
      <c r="G7466" s="66" t="s">
        <v>94</v>
      </c>
      <c r="H7466" s="68">
        <v>2.08152931800261E-5</v>
      </c>
      <c r="I7466" s="87">
        <v>0.35810021531448599</v>
      </c>
      <c r="J7466" s="69" t="str">
        <f>_xlfn.XLOOKUP(SimpleBB[[#This Row],[customer_code]],'Input  - indicative charges'!$B$13:$B$69,'Input  - indicative charges'!$E$13:$E$69)</f>
        <v>North Island generation</v>
      </c>
      <c r="K7466" s="70">
        <f t="shared" si="118"/>
        <v>0.33104701166693529</v>
      </c>
    </row>
    <row r="7467" spans="1:11" x14ac:dyDescent="0.25">
      <c r="A7467" s="65">
        <v>44593</v>
      </c>
      <c r="B7467" s="66" t="s">
        <v>146</v>
      </c>
      <c r="C7467" s="66" t="s">
        <v>137</v>
      </c>
      <c r="D7467" s="67">
        <v>27913.445</v>
      </c>
      <c r="E7467" s="66">
        <v>0.61632333436765196</v>
      </c>
      <c r="F7467" s="67">
        <v>17203.707496088002</v>
      </c>
      <c r="G7467" s="66" t="s">
        <v>96</v>
      </c>
      <c r="H7467" s="68">
        <v>5.5247205072526898E-11</v>
      </c>
      <c r="I7467" s="87">
        <v>9.5045675604414703E-7</v>
      </c>
      <c r="J7467" s="69" t="str">
        <f>_xlfn.XLOOKUP(SimpleBB[[#This Row],[customer_code]],'Input  - indicative charges'!$B$13:$B$69,'Input  - indicative charges'!$E$13:$E$69)</f>
        <v>Upper North Island distributor</v>
      </c>
      <c r="K7467" s="70">
        <f t="shared" si="118"/>
        <v>8.7865311259514346E-7</v>
      </c>
    </row>
    <row r="7468" spans="1:11" x14ac:dyDescent="0.25">
      <c r="A7468" s="65">
        <v>44593</v>
      </c>
      <c r="B7468" s="66" t="s">
        <v>146</v>
      </c>
      <c r="C7468" s="66" t="s">
        <v>137</v>
      </c>
      <c r="D7468" s="67">
        <v>27913.445</v>
      </c>
      <c r="E7468" s="66">
        <v>0.61632333436765196</v>
      </c>
      <c r="F7468" s="67">
        <v>17203.707496088002</v>
      </c>
      <c r="G7468" s="66" t="s">
        <v>98</v>
      </c>
      <c r="H7468" s="68">
        <v>1.93693543266444E-7</v>
      </c>
      <c r="I7468" s="87">
        <v>3.3322470622367899E-3</v>
      </c>
      <c r="J7468" s="69" t="str">
        <f>_xlfn.XLOOKUP(SimpleBB[[#This Row],[customer_code]],'Input  - indicative charges'!$B$13:$B$69,'Input  - indicative charges'!$E$13:$E$69)</f>
        <v>Major Industrial</v>
      </c>
      <c r="K7468" s="70">
        <f t="shared" si="118"/>
        <v>3.0805075923247822E-3</v>
      </c>
    </row>
    <row r="7469" spans="1:11" x14ac:dyDescent="0.25">
      <c r="A7469" s="65">
        <v>44593</v>
      </c>
      <c r="B7469" s="66" t="s">
        <v>146</v>
      </c>
      <c r="C7469" s="66" t="s">
        <v>137</v>
      </c>
      <c r="D7469" s="67">
        <v>27913.445</v>
      </c>
      <c r="E7469" s="66">
        <v>0.61632333436765196</v>
      </c>
      <c r="F7469" s="67">
        <v>17203.707496088002</v>
      </c>
      <c r="G7469" s="66" t="s">
        <v>100</v>
      </c>
      <c r="H7469" s="68">
        <v>3.7854911495782698E-2</v>
      </c>
      <c r="I7469" s="87">
        <v>651.24482466374695</v>
      </c>
      <c r="J7469" s="69" t="str">
        <f>_xlfn.XLOOKUP(SimpleBB[[#This Row],[customer_code]],'Input  - indicative charges'!$B$13:$B$69,'Input  - indicative charges'!$E$13:$E$69)</f>
        <v>North Island generation</v>
      </c>
      <c r="K7469" s="70">
        <f t="shared" si="118"/>
        <v>602.04558346650458</v>
      </c>
    </row>
    <row r="7470" spans="1:11" x14ac:dyDescent="0.25">
      <c r="A7470" s="65">
        <v>44593</v>
      </c>
      <c r="B7470" s="66" t="s">
        <v>146</v>
      </c>
      <c r="C7470" s="66" t="s">
        <v>137</v>
      </c>
      <c r="D7470" s="67">
        <v>27913.445</v>
      </c>
      <c r="E7470" s="66">
        <v>0.61632333436765196</v>
      </c>
      <c r="F7470" s="67">
        <v>17203.707496088002</v>
      </c>
      <c r="G7470" s="66" t="s">
        <v>102</v>
      </c>
      <c r="H7470" s="68">
        <v>6.1985144283031103E-5</v>
      </c>
      <c r="I7470" s="87">
        <v>1.06637429134808</v>
      </c>
      <c r="J7470" s="69" t="str">
        <f>_xlfn.XLOOKUP(SimpleBB[[#This Row],[customer_code]],'Input  - indicative charges'!$B$13:$B$69,'Input  - indicative charges'!$E$13:$E$69)</f>
        <v>Lower North Island distributor</v>
      </c>
      <c r="K7470" s="70">
        <f t="shared" si="118"/>
        <v>0.98581348843703753</v>
      </c>
    </row>
    <row r="7471" spans="1:11" x14ac:dyDescent="0.25">
      <c r="A7471" s="65">
        <v>44593</v>
      </c>
      <c r="B7471" s="66" t="s">
        <v>146</v>
      </c>
      <c r="C7471" s="66" t="s">
        <v>137</v>
      </c>
      <c r="D7471" s="67">
        <v>27913.445</v>
      </c>
      <c r="E7471" s="66">
        <v>0.61632333436765196</v>
      </c>
      <c r="F7471" s="67">
        <v>17203.707496088002</v>
      </c>
      <c r="G7471" s="66" t="s">
        <v>104</v>
      </c>
      <c r="H7471" s="68">
        <v>1.29798212712877E-4</v>
      </c>
      <c r="I7471" s="87">
        <v>2.23301048502735</v>
      </c>
      <c r="J7471" s="69" t="str">
        <f>_xlfn.XLOOKUP(SimpleBB[[#This Row],[customer_code]],'Input  - indicative charges'!$B$13:$B$69,'Input  - indicative charges'!$E$13:$E$69)</f>
        <v>Lower North Island distributor</v>
      </c>
      <c r="K7471" s="70">
        <f t="shared" si="118"/>
        <v>2.0643144473957937</v>
      </c>
    </row>
    <row r="7472" spans="1:11" x14ac:dyDescent="0.25">
      <c r="A7472" s="65">
        <v>44593</v>
      </c>
      <c r="B7472" s="66" t="s">
        <v>146</v>
      </c>
      <c r="C7472" s="66" t="s">
        <v>137</v>
      </c>
      <c r="D7472" s="67">
        <v>27913.445</v>
      </c>
      <c r="E7472" s="66">
        <v>0.61632333436765196</v>
      </c>
      <c r="F7472" s="67">
        <v>17203.707496088002</v>
      </c>
      <c r="G7472" s="66" t="s">
        <v>106</v>
      </c>
      <c r="H7472" s="68">
        <v>1.0563217314839E-20</v>
      </c>
      <c r="I7472" s="87">
        <v>1.8172650090210399E-16</v>
      </c>
      <c r="J7472" s="69" t="str">
        <f>_xlfn.XLOOKUP(SimpleBB[[#This Row],[customer_code]],'Input  - indicative charges'!$B$13:$B$69,'Input  - indicative charges'!$E$13:$E$69)</f>
        <v>Upper North Island distributor</v>
      </c>
      <c r="K7472" s="70">
        <f t="shared" si="118"/>
        <v>1.6799770704269813E-16</v>
      </c>
    </row>
    <row r="7473" spans="1:11" x14ac:dyDescent="0.25">
      <c r="A7473" s="65">
        <v>44593</v>
      </c>
      <c r="B7473" s="66" t="s">
        <v>146</v>
      </c>
      <c r="C7473" s="66" t="s">
        <v>137</v>
      </c>
      <c r="D7473" s="67">
        <v>27913.445</v>
      </c>
      <c r="E7473" s="66">
        <v>0.61632333436765196</v>
      </c>
      <c r="F7473" s="67">
        <v>17203.707496088002</v>
      </c>
      <c r="G7473" s="66" t="s">
        <v>108</v>
      </c>
      <c r="H7473" s="68">
        <v>0</v>
      </c>
      <c r="I7473" s="87">
        <v>0</v>
      </c>
      <c r="J7473" s="69" t="str">
        <f>_xlfn.XLOOKUP(SimpleBB[[#This Row],[customer_code]],'Input  - indicative charges'!$B$13:$B$69,'Input  - indicative charges'!$E$13:$E$69)</f>
        <v>Lower North Island distributor</v>
      </c>
      <c r="K7473" s="70">
        <f t="shared" si="118"/>
        <v>0</v>
      </c>
    </row>
    <row r="7474" spans="1:11" x14ac:dyDescent="0.25">
      <c r="A7474" s="65">
        <v>44593</v>
      </c>
      <c r="B7474" s="66" t="s">
        <v>146</v>
      </c>
      <c r="C7474" s="66" t="s">
        <v>137</v>
      </c>
      <c r="D7474" s="67">
        <v>27913.445</v>
      </c>
      <c r="E7474" s="66">
        <v>0.61632333436765196</v>
      </c>
      <c r="F7474" s="67">
        <v>17203.707496088002</v>
      </c>
      <c r="G7474" s="66" t="s">
        <v>110</v>
      </c>
      <c r="H7474" s="68">
        <v>6.1264180501740403E-10</v>
      </c>
      <c r="I7474" s="87">
        <v>1.05397104133948E-5</v>
      </c>
      <c r="J7474" s="69" t="str">
        <f>_xlfn.XLOOKUP(SimpleBB[[#This Row],[customer_code]],'Input  - indicative charges'!$B$13:$B$69,'Input  - indicative charges'!$E$13:$E$69)</f>
        <v>Lower South Island distributor</v>
      </c>
      <c r="K7474" s="70">
        <f t="shared" si="118"/>
        <v>9.7434726006099761E-6</v>
      </c>
    </row>
    <row r="7475" spans="1:11" x14ac:dyDescent="0.25">
      <c r="A7475" s="65">
        <v>44593</v>
      </c>
      <c r="B7475" s="66" t="s">
        <v>146</v>
      </c>
      <c r="C7475" s="66" t="s">
        <v>137</v>
      </c>
      <c r="D7475" s="67">
        <v>27913.445</v>
      </c>
      <c r="E7475" s="66">
        <v>0.61632333436765196</v>
      </c>
      <c r="F7475" s="67">
        <v>17203.707496088002</v>
      </c>
      <c r="G7475" s="66" t="s">
        <v>112</v>
      </c>
      <c r="H7475" s="68">
        <v>2.1235068215289901E-4</v>
      </c>
      <c r="I7475" s="87">
        <v>3.6532190223532499</v>
      </c>
      <c r="J7475" s="69" t="str">
        <f>_xlfn.XLOOKUP(SimpleBB[[#This Row],[customer_code]],'Input  - indicative charges'!$B$13:$B$69,'Input  - indicative charges'!$E$13:$E$69)</f>
        <v>North Island generation</v>
      </c>
      <c r="K7475" s="70">
        <f t="shared" si="118"/>
        <v>3.3772312570456129</v>
      </c>
    </row>
    <row r="7476" spans="1:11" x14ac:dyDescent="0.25">
      <c r="A7476" s="65">
        <v>44593</v>
      </c>
      <c r="B7476" s="66" t="s">
        <v>146</v>
      </c>
      <c r="C7476" s="66" t="s">
        <v>137</v>
      </c>
      <c r="D7476" s="67">
        <v>27913.445</v>
      </c>
      <c r="E7476" s="66">
        <v>0.61632333436765196</v>
      </c>
      <c r="F7476" s="67">
        <v>17203.707496088002</v>
      </c>
      <c r="G7476" s="66" t="s">
        <v>114</v>
      </c>
      <c r="H7476" s="68">
        <v>5.1057215255614002E-5</v>
      </c>
      <c r="I7476" s="87">
        <v>0.87837339682238902</v>
      </c>
      <c r="J7476" s="69" t="str">
        <f>_xlfn.XLOOKUP(SimpleBB[[#This Row],[customer_code]],'Input  - indicative charges'!$B$13:$B$69,'Input  - indicative charges'!$E$13:$E$69)</f>
        <v>Lower North Island distributor</v>
      </c>
      <c r="K7476" s="70">
        <f t="shared" si="118"/>
        <v>0.81201539599862993</v>
      </c>
    </row>
    <row r="7477" spans="1:11" x14ac:dyDescent="0.25">
      <c r="A7477" s="65">
        <v>44593</v>
      </c>
      <c r="B7477" s="66" t="s">
        <v>146</v>
      </c>
      <c r="C7477" s="66" t="s">
        <v>137</v>
      </c>
      <c r="D7477" s="67">
        <v>27913.445</v>
      </c>
      <c r="E7477" s="66">
        <v>0.61632333436765196</v>
      </c>
      <c r="F7477" s="67">
        <v>17203.707496088002</v>
      </c>
      <c r="G7477" s="66" t="s">
        <v>116</v>
      </c>
      <c r="H7477" s="68">
        <v>2.0942617130764901E-21</v>
      </c>
      <c r="I7477" s="87">
        <v>3.6029065932024398E-17</v>
      </c>
      <c r="J7477" s="69" t="str">
        <f>_xlfn.XLOOKUP(SimpleBB[[#This Row],[customer_code]],'Input  - indicative charges'!$B$13:$B$69,'Input  - indicative charges'!$E$13:$E$69)</f>
        <v>Major Industrial</v>
      </c>
      <c r="K7477" s="70">
        <f t="shared" si="118"/>
        <v>3.3307197538189174E-17</v>
      </c>
    </row>
    <row r="7478" spans="1:11" x14ac:dyDescent="0.25">
      <c r="A7478" s="65">
        <v>44593</v>
      </c>
      <c r="B7478" s="66" t="s">
        <v>146</v>
      </c>
      <c r="C7478" s="66" t="s">
        <v>137</v>
      </c>
      <c r="D7478" s="67">
        <v>27913.445</v>
      </c>
      <c r="E7478" s="66">
        <v>0.61632333436765196</v>
      </c>
      <c r="F7478" s="67">
        <v>17203.707496088002</v>
      </c>
      <c r="G7478" s="66" t="s">
        <v>118</v>
      </c>
      <c r="H7478" s="68">
        <v>3.0183346244664299E-2</v>
      </c>
      <c r="I7478" s="87">
        <v>519.26546004635304</v>
      </c>
      <c r="J7478" s="69" t="str">
        <f>_xlfn.XLOOKUP(SimpleBB[[#This Row],[customer_code]],'Input  - indicative charges'!$B$13:$B$69,'Input  - indicative charges'!$E$13:$E$69)</f>
        <v>Upper South Island distributor</v>
      </c>
      <c r="K7478" s="70">
        <f t="shared" si="118"/>
        <v>480.03679265938644</v>
      </c>
    </row>
    <row r="7479" spans="1:11" x14ac:dyDescent="0.25">
      <c r="A7479" s="65">
        <v>44593</v>
      </c>
      <c r="B7479" s="66" t="s">
        <v>146</v>
      </c>
      <c r="C7479" s="66" t="s">
        <v>137</v>
      </c>
      <c r="D7479" s="67">
        <v>27913.445</v>
      </c>
      <c r="E7479" s="66">
        <v>0.61632333436765196</v>
      </c>
      <c r="F7479" s="67">
        <v>17203.707496088002</v>
      </c>
      <c r="G7479" s="66" t="s">
        <v>120</v>
      </c>
      <c r="H7479" s="68">
        <v>1.4947417660843799E-7</v>
      </c>
      <c r="I7479" s="87">
        <v>2.5715100125901801E-3</v>
      </c>
      <c r="J7479" s="69" t="str">
        <f>_xlfn.XLOOKUP(SimpleBB[[#This Row],[customer_code]],'Input  - indicative charges'!$B$13:$B$69,'Input  - indicative charges'!$E$13:$E$69)</f>
        <v>Lower North Island distributor</v>
      </c>
      <c r="K7479" s="70">
        <f t="shared" si="118"/>
        <v>2.3772415338873033E-3</v>
      </c>
    </row>
    <row r="7480" spans="1:11" x14ac:dyDescent="0.25">
      <c r="A7480" s="65">
        <v>44593</v>
      </c>
      <c r="B7480" s="66" t="s">
        <v>146</v>
      </c>
      <c r="C7480" s="66" t="s">
        <v>137</v>
      </c>
      <c r="D7480" s="67">
        <v>27913.445</v>
      </c>
      <c r="E7480" s="66">
        <v>0.61632333436765196</v>
      </c>
      <c r="F7480" s="67">
        <v>17203.707496088002</v>
      </c>
      <c r="G7480" s="66" t="s">
        <v>241</v>
      </c>
      <c r="H7480" s="68">
        <v>4.6676729454645103E-5</v>
      </c>
      <c r="I7480" s="87">
        <v>0.80301280041175305</v>
      </c>
      <c r="J7480" s="69" t="str">
        <f>_xlfn.XLOOKUP(SimpleBB[[#This Row],[customer_code]],'Input  - indicative charges'!$B$13:$B$69,'Input  - indicative charges'!$E$13:$E$69)</f>
        <v>North Island generation</v>
      </c>
      <c r="K7480" s="70">
        <f t="shared" si="118"/>
        <v>0.7423480258819446</v>
      </c>
    </row>
    <row r="7481" spans="1:11" x14ac:dyDescent="0.25">
      <c r="A7481" s="65">
        <v>44621</v>
      </c>
      <c r="B7481" s="66" t="s">
        <v>146</v>
      </c>
      <c r="C7481" s="66" t="s">
        <v>137</v>
      </c>
      <c r="D7481" s="67">
        <v>90277.87</v>
      </c>
      <c r="E7481" s="66">
        <v>0.56787028716662102</v>
      </c>
      <c r="F7481" s="67">
        <v>51266.1199616909</v>
      </c>
      <c r="G7481" s="66" t="s">
        <v>8</v>
      </c>
      <c r="H7481" s="68">
        <v>3.2060697412595198E-5</v>
      </c>
      <c r="I7481" s="87">
        <v>1.64362755960958</v>
      </c>
      <c r="J7481" s="69" t="str">
        <f>_xlfn.XLOOKUP(SimpleBB[[#This Row],[customer_code]],'Input  - indicative charges'!$B$13:$B$69,'Input  - indicative charges'!$E$13:$E$69)</f>
        <v>Lower South Island distributor</v>
      </c>
      <c r="K7481" s="70">
        <f t="shared" si="118"/>
        <v>1.519457315668802</v>
      </c>
    </row>
    <row r="7482" spans="1:11" x14ac:dyDescent="0.25">
      <c r="A7482" s="65">
        <v>44621</v>
      </c>
      <c r="B7482" s="66" t="s">
        <v>146</v>
      </c>
      <c r="C7482" s="66" t="s">
        <v>137</v>
      </c>
      <c r="D7482" s="67">
        <v>90277.87</v>
      </c>
      <c r="E7482" s="66">
        <v>0.56787028716662102</v>
      </c>
      <c r="F7482" s="67">
        <v>51266.1199616909</v>
      </c>
      <c r="G7482" s="66" t="s">
        <v>10</v>
      </c>
      <c r="H7482" s="68">
        <v>4.8653644003922601E-2</v>
      </c>
      <c r="I7482" s="87">
        <v>2494.2835500785</v>
      </c>
      <c r="J7482" s="69" t="str">
        <f>_xlfn.XLOOKUP(SimpleBB[[#This Row],[customer_code]],'Input  - indicative charges'!$B$13:$B$69,'Input  - indicative charges'!$E$13:$E$69)</f>
        <v>Upper South Island distributor</v>
      </c>
      <c r="K7482" s="70">
        <f t="shared" si="118"/>
        <v>2305.8492572486298</v>
      </c>
    </row>
    <row r="7483" spans="1:11" x14ac:dyDescent="0.25">
      <c r="A7483" s="65">
        <v>44621</v>
      </c>
      <c r="B7483" s="66" t="s">
        <v>146</v>
      </c>
      <c r="C7483" s="66" t="s">
        <v>137</v>
      </c>
      <c r="D7483" s="67">
        <v>90277.87</v>
      </c>
      <c r="E7483" s="66">
        <v>0.56787028716662102</v>
      </c>
      <c r="F7483" s="67">
        <v>51266.1199616909</v>
      </c>
      <c r="G7483" s="66" t="s">
        <v>12</v>
      </c>
      <c r="H7483" s="68">
        <v>0</v>
      </c>
      <c r="I7483" s="87">
        <v>0</v>
      </c>
      <c r="J7483" s="69" t="str">
        <f>_xlfn.XLOOKUP(SimpleBB[[#This Row],[customer_code]],'Input  - indicative charges'!$B$13:$B$69,'Input  - indicative charges'!$E$13:$E$69)</f>
        <v>Lower North Island distributor</v>
      </c>
      <c r="K7483" s="70">
        <f t="shared" si="118"/>
        <v>0</v>
      </c>
    </row>
    <row r="7484" spans="1:11" x14ac:dyDescent="0.25">
      <c r="A7484" s="65">
        <v>44621</v>
      </c>
      <c r="B7484" s="66" t="s">
        <v>146</v>
      </c>
      <c r="C7484" s="66" t="s">
        <v>137</v>
      </c>
      <c r="D7484" s="67">
        <v>90277.87</v>
      </c>
      <c r="E7484" s="66">
        <v>0.56787028716662102</v>
      </c>
      <c r="F7484" s="67">
        <v>51266.1199616909</v>
      </c>
      <c r="G7484" s="66" t="s">
        <v>14</v>
      </c>
      <c r="H7484" s="68">
        <v>0</v>
      </c>
      <c r="I7484" s="87">
        <v>0</v>
      </c>
      <c r="J7484" s="69" t="str">
        <f>_xlfn.XLOOKUP(SimpleBB[[#This Row],[customer_code]],'Input  - indicative charges'!$B$13:$B$69,'Input  - indicative charges'!$E$13:$E$69)</f>
        <v>Upper North Island distributor</v>
      </c>
      <c r="K7484" s="70">
        <f t="shared" si="118"/>
        <v>0</v>
      </c>
    </row>
    <row r="7485" spans="1:11" x14ac:dyDescent="0.25">
      <c r="A7485" s="65">
        <v>44621</v>
      </c>
      <c r="B7485" s="66" t="s">
        <v>146</v>
      </c>
      <c r="C7485" s="66" t="s">
        <v>137</v>
      </c>
      <c r="D7485" s="67">
        <v>90277.87</v>
      </c>
      <c r="E7485" s="66">
        <v>0.56787028716662102</v>
      </c>
      <c r="F7485" s="67">
        <v>51266.1199616909</v>
      </c>
      <c r="G7485" s="66" t="s">
        <v>16</v>
      </c>
      <c r="H7485" s="68">
        <v>1.9770333757132202E-2</v>
      </c>
      <c r="I7485" s="87">
        <v>1013.5483020758101</v>
      </c>
      <c r="J7485" s="69" t="str">
        <f>_xlfn.XLOOKUP(SimpleBB[[#This Row],[customer_code]],'Input  - indicative charges'!$B$13:$B$69,'Input  - indicative charges'!$E$13:$E$69)</f>
        <v>South Island generation</v>
      </c>
      <c r="K7485" s="70">
        <f t="shared" si="118"/>
        <v>936.97831565844376</v>
      </c>
    </row>
    <row r="7486" spans="1:11" x14ac:dyDescent="0.25">
      <c r="A7486" s="65">
        <v>44621</v>
      </c>
      <c r="B7486" s="66" t="s">
        <v>146</v>
      </c>
      <c r="C7486" s="66" t="s">
        <v>137</v>
      </c>
      <c r="D7486" s="67">
        <v>90277.87</v>
      </c>
      <c r="E7486" s="66">
        <v>0.56787028716662102</v>
      </c>
      <c r="F7486" s="67">
        <v>51266.1199616909</v>
      </c>
      <c r="G7486" s="66" t="s">
        <v>19</v>
      </c>
      <c r="H7486" s="68">
        <v>3.7228855985881097E-4</v>
      </c>
      <c r="I7486" s="87">
        <v>19.085789970086999</v>
      </c>
      <c r="J7486" s="69" t="str">
        <f>_xlfn.XLOOKUP(SimpleBB[[#This Row],[customer_code]],'Input  - indicative charges'!$B$13:$B$69,'Input  - indicative charges'!$E$13:$E$69)</f>
        <v>Lower South Island distributor</v>
      </c>
      <c r="K7486" s="70">
        <f t="shared" si="118"/>
        <v>17.643926098595891</v>
      </c>
    </row>
    <row r="7487" spans="1:11" x14ac:dyDescent="0.25">
      <c r="A7487" s="65">
        <v>44621</v>
      </c>
      <c r="B7487" s="66" t="s">
        <v>146</v>
      </c>
      <c r="C7487" s="66" t="s">
        <v>137</v>
      </c>
      <c r="D7487" s="67">
        <v>90277.87</v>
      </c>
      <c r="E7487" s="66">
        <v>0.56787028716662102</v>
      </c>
      <c r="F7487" s="67">
        <v>51266.1199616909</v>
      </c>
      <c r="G7487" s="66" t="s">
        <v>21</v>
      </c>
      <c r="H7487" s="68">
        <v>3.8934199290873297E-5</v>
      </c>
      <c r="I7487" s="87">
        <v>1.99600533145829</v>
      </c>
      <c r="J7487" s="69" t="str">
        <f>_xlfn.XLOOKUP(SimpleBB[[#This Row],[customer_code]],'Input  - indicative charges'!$B$13:$B$69,'Input  - indicative charges'!$E$13:$E$69)</f>
        <v>Upper South Island distributor</v>
      </c>
      <c r="K7487" s="70">
        <f t="shared" si="118"/>
        <v>1.8452141942172346</v>
      </c>
    </row>
    <row r="7488" spans="1:11" x14ac:dyDescent="0.25">
      <c r="A7488" s="65">
        <v>44621</v>
      </c>
      <c r="B7488" s="66" t="s">
        <v>146</v>
      </c>
      <c r="C7488" s="66" t="s">
        <v>137</v>
      </c>
      <c r="D7488" s="67">
        <v>90277.87</v>
      </c>
      <c r="E7488" s="66">
        <v>0.56787028716662102</v>
      </c>
      <c r="F7488" s="67">
        <v>51266.1199616909</v>
      </c>
      <c r="G7488" s="66" t="s">
        <v>23</v>
      </c>
      <c r="H7488" s="68">
        <v>0</v>
      </c>
      <c r="I7488" s="87">
        <v>0</v>
      </c>
      <c r="J7488" s="69" t="str">
        <f>_xlfn.XLOOKUP(SimpleBB[[#This Row],[customer_code]],'Input  - indicative charges'!$B$13:$B$69,'Input  - indicative charges'!$E$13:$E$69)</f>
        <v>Lower North Island distributor</v>
      </c>
      <c r="K7488" s="70">
        <f t="shared" si="118"/>
        <v>0</v>
      </c>
    </row>
    <row r="7489" spans="1:11" x14ac:dyDescent="0.25">
      <c r="A7489" s="65">
        <v>44621</v>
      </c>
      <c r="B7489" s="66" t="s">
        <v>146</v>
      </c>
      <c r="C7489" s="66" t="s">
        <v>137</v>
      </c>
      <c r="D7489" s="67">
        <v>90277.87</v>
      </c>
      <c r="E7489" s="66">
        <v>0.56787028716662102</v>
      </c>
      <c r="F7489" s="67">
        <v>51266.1199616909</v>
      </c>
      <c r="G7489" s="66" t="s">
        <v>25</v>
      </c>
      <c r="H7489" s="68">
        <v>2.7649960044484698E-2</v>
      </c>
      <c r="I7489" s="87">
        <v>1417.5061685765099</v>
      </c>
      <c r="J7489" s="69" t="str">
        <f>_xlfn.XLOOKUP(SimpleBB[[#This Row],[customer_code]],'Input  - indicative charges'!$B$13:$B$69,'Input  - indicative charges'!$E$13:$E$69)</f>
        <v>North Island generation</v>
      </c>
      <c r="K7489" s="70">
        <f t="shared" si="118"/>
        <v>1310.4185952934774</v>
      </c>
    </row>
    <row r="7490" spans="1:11" x14ac:dyDescent="0.25">
      <c r="A7490" s="65">
        <v>44621</v>
      </c>
      <c r="B7490" s="66" t="s">
        <v>146</v>
      </c>
      <c r="C7490" s="66" t="s">
        <v>137</v>
      </c>
      <c r="D7490" s="67">
        <v>90277.87</v>
      </c>
      <c r="E7490" s="66">
        <v>0.56787028716662102</v>
      </c>
      <c r="F7490" s="67">
        <v>51266.1199616909</v>
      </c>
      <c r="G7490" s="66" t="s">
        <v>27</v>
      </c>
      <c r="H7490" s="68">
        <v>8.0273692456111799E-7</v>
      </c>
      <c r="I7490" s="87">
        <v>4.11532074722291E-2</v>
      </c>
      <c r="J7490" s="69" t="str">
        <f>_xlfn.XLOOKUP(SimpleBB[[#This Row],[customer_code]],'Input  - indicative charges'!$B$13:$B$69,'Input  - indicative charges'!$E$13:$E$69)</f>
        <v>Lower North Island distributor</v>
      </c>
      <c r="K7490" s="70">
        <f t="shared" si="118"/>
        <v>3.8044228323701114E-2</v>
      </c>
    </row>
    <row r="7491" spans="1:11" x14ac:dyDescent="0.25">
      <c r="A7491" s="65">
        <v>44621</v>
      </c>
      <c r="B7491" s="66" t="s">
        <v>146</v>
      </c>
      <c r="C7491" s="66" t="s">
        <v>137</v>
      </c>
      <c r="D7491" s="67">
        <v>90277.87</v>
      </c>
      <c r="E7491" s="66">
        <v>0.56787028716662102</v>
      </c>
      <c r="F7491" s="67">
        <v>51266.1199616909</v>
      </c>
      <c r="G7491" s="66" t="s">
        <v>29</v>
      </c>
      <c r="H7491" s="68">
        <v>2.5304015349192199E-6</v>
      </c>
      <c r="I7491" s="87">
        <v>0.12972386864041499</v>
      </c>
      <c r="J7491" s="69" t="str">
        <f>_xlfn.XLOOKUP(SimpleBB[[#This Row],[customer_code]],'Input  - indicative charges'!$B$13:$B$69,'Input  - indicative charges'!$E$13:$E$69)</f>
        <v>Lower North Island distributor</v>
      </c>
      <c r="K7491" s="70">
        <f t="shared" si="118"/>
        <v>0.11992368956709261</v>
      </c>
    </row>
    <row r="7492" spans="1:11" x14ac:dyDescent="0.25">
      <c r="A7492" s="65">
        <v>44621</v>
      </c>
      <c r="B7492" s="66" t="s">
        <v>146</v>
      </c>
      <c r="C7492" s="66" t="s">
        <v>137</v>
      </c>
      <c r="D7492" s="67">
        <v>90277.87</v>
      </c>
      <c r="E7492" s="66">
        <v>0.56787028716662102</v>
      </c>
      <c r="F7492" s="67">
        <v>51266.1199616909</v>
      </c>
      <c r="G7492" s="66" t="s">
        <v>31</v>
      </c>
      <c r="H7492" s="68">
        <v>4.9721245011482901E-6</v>
      </c>
      <c r="I7492" s="87">
        <v>0.25490153114033098</v>
      </c>
      <c r="J7492" s="69" t="str">
        <f>_xlfn.XLOOKUP(SimpleBB[[#This Row],[customer_code]],'Input  - indicative charges'!$B$13:$B$69,'Input  - indicative charges'!$E$13:$E$69)</f>
        <v>Major Industrial</v>
      </c>
      <c r="K7492" s="70">
        <f t="shared" si="118"/>
        <v>0.23564462277473328</v>
      </c>
    </row>
    <row r="7493" spans="1:11" x14ac:dyDescent="0.25">
      <c r="A7493" s="65">
        <v>44621</v>
      </c>
      <c r="B7493" s="66" t="s">
        <v>146</v>
      </c>
      <c r="C7493" s="66" t="s">
        <v>137</v>
      </c>
      <c r="D7493" s="67">
        <v>90277.87</v>
      </c>
      <c r="E7493" s="66">
        <v>0.56787028716662102</v>
      </c>
      <c r="F7493" s="67">
        <v>51266.1199616909</v>
      </c>
      <c r="G7493" s="66" t="s">
        <v>34</v>
      </c>
      <c r="H7493" s="68">
        <v>0</v>
      </c>
      <c r="I7493" s="87">
        <v>0</v>
      </c>
      <c r="J7493" s="69" t="str">
        <f>_xlfn.XLOOKUP(SimpleBB[[#This Row],[customer_code]],'Input  - indicative charges'!$B$13:$B$69,'Input  - indicative charges'!$E$13:$E$69)</f>
        <v>Major Industrial</v>
      </c>
      <c r="K7493" s="70">
        <f t="shared" si="118"/>
        <v>0</v>
      </c>
    </row>
    <row r="7494" spans="1:11" x14ac:dyDescent="0.25">
      <c r="A7494" s="65">
        <v>44621</v>
      </c>
      <c r="B7494" s="66" t="s">
        <v>146</v>
      </c>
      <c r="C7494" s="66" t="s">
        <v>137</v>
      </c>
      <c r="D7494" s="67">
        <v>90277.87</v>
      </c>
      <c r="E7494" s="66">
        <v>0.56787028716662102</v>
      </c>
      <c r="F7494" s="67">
        <v>51266.1199616909</v>
      </c>
      <c r="G7494" s="66" t="s">
        <v>36</v>
      </c>
      <c r="H7494" s="68">
        <v>0.47953989705975197</v>
      </c>
      <c r="I7494" s="87">
        <v>24584.1498890822</v>
      </c>
      <c r="J7494" s="69" t="str">
        <f>_xlfn.XLOOKUP(SimpleBB[[#This Row],[customer_code]],'Input  - indicative charges'!$B$13:$B$69,'Input  - indicative charges'!$E$13:$E$69)</f>
        <v>Upper South Island distributor</v>
      </c>
      <c r="K7494" s="70">
        <f t="shared" si="118"/>
        <v>22726.904389055973</v>
      </c>
    </row>
    <row r="7495" spans="1:11" x14ac:dyDescent="0.25">
      <c r="A7495" s="65">
        <v>44621</v>
      </c>
      <c r="B7495" s="66" t="s">
        <v>146</v>
      </c>
      <c r="C7495" s="66" t="s">
        <v>137</v>
      </c>
      <c r="D7495" s="67">
        <v>90277.87</v>
      </c>
      <c r="E7495" s="66">
        <v>0.56787028716662102</v>
      </c>
      <c r="F7495" s="67">
        <v>51266.1199616909</v>
      </c>
      <c r="G7495" s="66" t="s">
        <v>38</v>
      </c>
      <c r="H7495" s="68">
        <v>7.4211568629090999E-6</v>
      </c>
      <c r="I7495" s="87">
        <v>0.38045391798842398</v>
      </c>
      <c r="J7495" s="69" t="str">
        <f>_xlfn.XLOOKUP(SimpleBB[[#This Row],[customer_code]],'Input  - indicative charges'!$B$13:$B$69,'Input  - indicative charges'!$E$13:$E$69)</f>
        <v>North Island generation</v>
      </c>
      <c r="K7495" s="70">
        <f t="shared" si="118"/>
        <v>0.35171197123251247</v>
      </c>
    </row>
    <row r="7496" spans="1:11" x14ac:dyDescent="0.25">
      <c r="A7496" s="65">
        <v>44621</v>
      </c>
      <c r="B7496" s="66" t="s">
        <v>146</v>
      </c>
      <c r="C7496" s="66" t="s">
        <v>137</v>
      </c>
      <c r="D7496" s="67">
        <v>90277.87</v>
      </c>
      <c r="E7496" s="66">
        <v>0.56787028716662102</v>
      </c>
      <c r="F7496" s="67">
        <v>51266.1199616909</v>
      </c>
      <c r="G7496" s="66" t="s">
        <v>40</v>
      </c>
      <c r="H7496" s="68">
        <v>2.39263691632333E-7</v>
      </c>
      <c r="I7496" s="87">
        <v>1.22661211177002E-2</v>
      </c>
      <c r="J7496" s="69" t="str">
        <f>_xlfn.XLOOKUP(SimpleBB[[#This Row],[customer_code]],'Input  - indicative charges'!$B$13:$B$69,'Input  - indicative charges'!$E$13:$E$69)</f>
        <v>North Island generation</v>
      </c>
      <c r="K7496" s="70">
        <f t="shared" si="118"/>
        <v>1.1339459087432377E-2</v>
      </c>
    </row>
    <row r="7497" spans="1:11" x14ac:dyDescent="0.25">
      <c r="A7497" s="65">
        <v>44621</v>
      </c>
      <c r="B7497" s="66" t="s">
        <v>146</v>
      </c>
      <c r="C7497" s="66" t="s">
        <v>137</v>
      </c>
      <c r="D7497" s="67">
        <v>90277.87</v>
      </c>
      <c r="E7497" s="66">
        <v>0.56787028716662102</v>
      </c>
      <c r="F7497" s="67">
        <v>51266.1199616909</v>
      </c>
      <c r="G7497" s="66" t="s">
        <v>42</v>
      </c>
      <c r="H7497" s="68">
        <v>0.23222171204766801</v>
      </c>
      <c r="I7497" s="87">
        <v>11905.106147545001</v>
      </c>
      <c r="J7497" s="69" t="str">
        <f>_xlfn.XLOOKUP(SimpleBB[[#This Row],[customer_code]],'Input  - indicative charges'!$B$13:$B$69,'Input  - indicative charges'!$E$13:$E$69)</f>
        <v>South Island generation</v>
      </c>
      <c r="K7497" s="70">
        <f t="shared" si="118"/>
        <v>11005.717520335162</v>
      </c>
    </row>
    <row r="7498" spans="1:11" x14ac:dyDescent="0.25">
      <c r="A7498" s="65">
        <v>44621</v>
      </c>
      <c r="B7498" s="66" t="s">
        <v>146</v>
      </c>
      <c r="C7498" s="66" t="s">
        <v>137</v>
      </c>
      <c r="D7498" s="67">
        <v>90277.87</v>
      </c>
      <c r="E7498" s="66">
        <v>0.56787028716662102</v>
      </c>
      <c r="F7498" s="67">
        <v>51266.1199616909</v>
      </c>
      <c r="G7498" s="66" t="s">
        <v>44</v>
      </c>
      <c r="H7498" s="68">
        <v>0</v>
      </c>
      <c r="I7498" s="87">
        <v>0</v>
      </c>
      <c r="J7498" s="69" t="str">
        <f>_xlfn.XLOOKUP(SimpleBB[[#This Row],[customer_code]],'Input  - indicative charges'!$B$13:$B$69,'Input  - indicative charges'!$E$13:$E$69)</f>
        <v>Major Industrial</v>
      </c>
      <c r="K7498" s="70">
        <f t="shared" si="118"/>
        <v>0</v>
      </c>
    </row>
    <row r="7499" spans="1:11" x14ac:dyDescent="0.25">
      <c r="A7499" s="65">
        <v>44621</v>
      </c>
      <c r="B7499" s="66" t="s">
        <v>146</v>
      </c>
      <c r="C7499" s="66" t="s">
        <v>137</v>
      </c>
      <c r="D7499" s="67">
        <v>90277.87</v>
      </c>
      <c r="E7499" s="66">
        <v>0.56787028716662102</v>
      </c>
      <c r="F7499" s="67">
        <v>51266.1199616909</v>
      </c>
      <c r="G7499" s="66" t="s">
        <v>46</v>
      </c>
      <c r="H7499" s="68">
        <v>3.8583777478741E-3</v>
      </c>
      <c r="I7499" s="87">
        <v>197.80405648003199</v>
      </c>
      <c r="J7499" s="69" t="str">
        <f>_xlfn.XLOOKUP(SimpleBB[[#This Row],[customer_code]],'Input  - indicative charges'!$B$13:$B$69,'Input  - indicative charges'!$E$13:$E$69)</f>
        <v>Upper South Island distributor</v>
      </c>
      <c r="K7499" s="70">
        <f t="shared" si="118"/>
        <v>182.86066020877746</v>
      </c>
    </row>
    <row r="7500" spans="1:11" x14ac:dyDescent="0.25">
      <c r="A7500" s="65">
        <v>44621</v>
      </c>
      <c r="B7500" s="66" t="s">
        <v>146</v>
      </c>
      <c r="C7500" s="66" t="s">
        <v>137</v>
      </c>
      <c r="D7500" s="67">
        <v>90277.87</v>
      </c>
      <c r="E7500" s="66">
        <v>0.56787028716662102</v>
      </c>
      <c r="F7500" s="67">
        <v>51266.1199616909</v>
      </c>
      <c r="G7500" s="66" t="s">
        <v>48</v>
      </c>
      <c r="H7500" s="68">
        <v>1.6969511008686699E-3</v>
      </c>
      <c r="I7500" s="87">
        <v>86.996098706256902</v>
      </c>
      <c r="J7500" s="69" t="str">
        <f>_xlfn.XLOOKUP(SimpleBB[[#This Row],[customer_code]],'Input  - indicative charges'!$B$13:$B$69,'Input  - indicative charges'!$E$13:$E$69)</f>
        <v>North Island generation</v>
      </c>
      <c r="K7500" s="70">
        <f t="shared" si="118"/>
        <v>80.423851401753296</v>
      </c>
    </row>
    <row r="7501" spans="1:11" x14ac:dyDescent="0.25">
      <c r="A7501" s="65">
        <v>44621</v>
      </c>
      <c r="B7501" s="66" t="s">
        <v>146</v>
      </c>
      <c r="C7501" s="66" t="s">
        <v>137</v>
      </c>
      <c r="D7501" s="67">
        <v>90277.87</v>
      </c>
      <c r="E7501" s="66">
        <v>0.56787028716662102</v>
      </c>
      <c r="F7501" s="67">
        <v>51266.1199616909</v>
      </c>
      <c r="G7501" s="66" t="s">
        <v>50</v>
      </c>
      <c r="H7501" s="68">
        <v>3.5445001081160597E-4</v>
      </c>
      <c r="I7501" s="87">
        <v>18.171276774690401</v>
      </c>
      <c r="J7501" s="69" t="str">
        <f>_xlfn.XLOOKUP(SimpleBB[[#This Row],[customer_code]],'Input  - indicative charges'!$B$13:$B$69,'Input  - indicative charges'!$E$13:$E$69)</f>
        <v>North Island generation</v>
      </c>
      <c r="K7501" s="70">
        <f t="shared" si="118"/>
        <v>16.798501137876027</v>
      </c>
    </row>
    <row r="7502" spans="1:11" x14ac:dyDescent="0.25">
      <c r="A7502" s="65">
        <v>44621</v>
      </c>
      <c r="B7502" s="66" t="s">
        <v>146</v>
      </c>
      <c r="C7502" s="66" t="s">
        <v>137</v>
      </c>
      <c r="D7502" s="67">
        <v>90277.87</v>
      </c>
      <c r="E7502" s="66">
        <v>0.56787028716662102</v>
      </c>
      <c r="F7502" s="67">
        <v>51266.1199616909</v>
      </c>
      <c r="G7502" s="66" t="s">
        <v>52</v>
      </c>
      <c r="H7502" s="68">
        <v>7.1575806488031199E-4</v>
      </c>
      <c r="I7502" s="87">
        <v>36.694138817701798</v>
      </c>
      <c r="J7502" s="69" t="str">
        <f>_xlfn.XLOOKUP(SimpleBB[[#This Row],[customer_code]],'Input  - indicative charges'!$B$13:$B$69,'Input  - indicative charges'!$E$13:$E$69)</f>
        <v>North Island generation</v>
      </c>
      <c r="K7502" s="70">
        <f t="shared" ref="K7502:K7565" si="119">I7502*$L$9</f>
        <v>33.922026521608949</v>
      </c>
    </row>
    <row r="7503" spans="1:11" x14ac:dyDescent="0.25">
      <c r="A7503" s="65">
        <v>44621</v>
      </c>
      <c r="B7503" s="66" t="s">
        <v>146</v>
      </c>
      <c r="C7503" s="66" t="s">
        <v>137</v>
      </c>
      <c r="D7503" s="67">
        <v>90277.87</v>
      </c>
      <c r="E7503" s="66">
        <v>0.56787028716662102</v>
      </c>
      <c r="F7503" s="67">
        <v>51266.1199616909</v>
      </c>
      <c r="G7503" s="66" t="s">
        <v>54</v>
      </c>
      <c r="H7503" s="68">
        <v>2.8183580400253701E-6</v>
      </c>
      <c r="I7503" s="87">
        <v>0.14448628137493699</v>
      </c>
      <c r="J7503" s="69" t="str">
        <f>_xlfn.XLOOKUP(SimpleBB[[#This Row],[customer_code]],'Input  - indicative charges'!$B$13:$B$69,'Input  - indicative charges'!$E$13:$E$69)</f>
        <v>Upper South Island distributor</v>
      </c>
      <c r="K7503" s="70">
        <f t="shared" si="119"/>
        <v>0.1335708542761827</v>
      </c>
    </row>
    <row r="7504" spans="1:11" x14ac:dyDescent="0.25">
      <c r="A7504" s="65">
        <v>44621</v>
      </c>
      <c r="B7504" s="66" t="s">
        <v>146</v>
      </c>
      <c r="C7504" s="66" t="s">
        <v>137</v>
      </c>
      <c r="D7504" s="67">
        <v>90277.87</v>
      </c>
      <c r="E7504" s="66">
        <v>0.56787028716662102</v>
      </c>
      <c r="F7504" s="67">
        <v>51266.1199616909</v>
      </c>
      <c r="G7504" s="66" t="s">
        <v>56</v>
      </c>
      <c r="H7504" s="68">
        <v>1.3077256235721101E-20</v>
      </c>
      <c r="I7504" s="87">
        <v>6.7042018695024897E-16</v>
      </c>
      <c r="J7504" s="69" t="str">
        <f>_xlfn.XLOOKUP(SimpleBB[[#This Row],[customer_code]],'Input  - indicative charges'!$B$13:$B$69,'Input  - indicative charges'!$E$13:$E$69)</f>
        <v>Upper North Island distributor</v>
      </c>
      <c r="K7504" s="70">
        <f t="shared" si="119"/>
        <v>6.1977231501008252E-16</v>
      </c>
    </row>
    <row r="7505" spans="1:11" x14ac:dyDescent="0.25">
      <c r="A7505" s="65">
        <v>44621</v>
      </c>
      <c r="B7505" s="66" t="s">
        <v>146</v>
      </c>
      <c r="C7505" s="66" t="s">
        <v>137</v>
      </c>
      <c r="D7505" s="67">
        <v>90277.87</v>
      </c>
      <c r="E7505" s="66">
        <v>0.56787028716662102</v>
      </c>
      <c r="F7505" s="67">
        <v>51266.1199616909</v>
      </c>
      <c r="G7505" s="66" t="s">
        <v>58</v>
      </c>
      <c r="H7505" s="68">
        <v>4.4176343846392599E-4</v>
      </c>
      <c r="I7505" s="87">
        <v>22.6474974309807</v>
      </c>
      <c r="J7505" s="69" t="str">
        <f>_xlfn.XLOOKUP(SimpleBB[[#This Row],[customer_code]],'Input  - indicative charges'!$B$13:$B$69,'Input  - indicative charges'!$E$13:$E$69)</f>
        <v>North Island generation</v>
      </c>
      <c r="K7505" s="70">
        <f t="shared" si="119"/>
        <v>20.936559168713426</v>
      </c>
    </row>
    <row r="7506" spans="1:11" x14ac:dyDescent="0.25">
      <c r="A7506" s="65">
        <v>44621</v>
      </c>
      <c r="B7506" s="66" t="s">
        <v>146</v>
      </c>
      <c r="C7506" s="66" t="s">
        <v>137</v>
      </c>
      <c r="D7506" s="67">
        <v>90277.87</v>
      </c>
      <c r="E7506" s="66">
        <v>0.56787028716662102</v>
      </c>
      <c r="F7506" s="67">
        <v>51266.1199616909</v>
      </c>
      <c r="G7506" s="66" t="s">
        <v>60</v>
      </c>
      <c r="H7506" s="68">
        <v>2.72270807699827E-20</v>
      </c>
      <c r="I7506" s="87">
        <v>1.3958267889605799E-15</v>
      </c>
      <c r="J7506" s="69" t="str">
        <f>_xlfn.XLOOKUP(SimpleBB[[#This Row],[customer_code]],'Input  - indicative charges'!$B$13:$B$69,'Input  - indicative charges'!$E$13:$E$69)</f>
        <v>Major Industrial</v>
      </c>
      <c r="K7506" s="70">
        <f t="shared" si="119"/>
        <v>1.2903770160658753E-15</v>
      </c>
    </row>
    <row r="7507" spans="1:11" x14ac:dyDescent="0.25">
      <c r="A7507" s="65">
        <v>44621</v>
      </c>
      <c r="B7507" s="66" t="s">
        <v>146</v>
      </c>
      <c r="C7507" s="66" t="s">
        <v>137</v>
      </c>
      <c r="D7507" s="67">
        <v>90277.87</v>
      </c>
      <c r="E7507" s="66">
        <v>0.56787028716662102</v>
      </c>
      <c r="F7507" s="67">
        <v>51266.1199616909</v>
      </c>
      <c r="G7507" s="66" t="s">
        <v>62</v>
      </c>
      <c r="H7507" s="68">
        <v>1.6516181713988601E-13</v>
      </c>
      <c r="I7507" s="87">
        <v>8.4672055305842802E-9</v>
      </c>
      <c r="J7507" s="69" t="str">
        <f>_xlfn.XLOOKUP(SimpleBB[[#This Row],[customer_code]],'Input  - indicative charges'!$B$13:$B$69,'Input  - indicative charges'!$E$13:$E$69)</f>
        <v>Major Industrial</v>
      </c>
      <c r="K7507" s="70">
        <f t="shared" si="119"/>
        <v>7.827538125348575E-9</v>
      </c>
    </row>
    <row r="7508" spans="1:11" x14ac:dyDescent="0.25">
      <c r="A7508" s="65">
        <v>44621</v>
      </c>
      <c r="B7508" s="66" t="s">
        <v>146</v>
      </c>
      <c r="C7508" s="66" t="s">
        <v>137</v>
      </c>
      <c r="D7508" s="67">
        <v>90277.87</v>
      </c>
      <c r="E7508" s="66">
        <v>0.56787028716662102</v>
      </c>
      <c r="F7508" s="67">
        <v>51266.1199616909</v>
      </c>
      <c r="G7508" s="66" t="s">
        <v>64</v>
      </c>
      <c r="H7508" s="68">
        <v>0</v>
      </c>
      <c r="I7508" s="87">
        <v>0</v>
      </c>
      <c r="J7508" s="69" t="str">
        <f>_xlfn.XLOOKUP(SimpleBB[[#This Row],[customer_code]],'Input  - indicative charges'!$B$13:$B$69,'Input  - indicative charges'!$E$13:$E$69)</f>
        <v>Major Industrial</v>
      </c>
      <c r="K7508" s="70">
        <f t="shared" si="119"/>
        <v>0</v>
      </c>
    </row>
    <row r="7509" spans="1:11" x14ac:dyDescent="0.25">
      <c r="A7509" s="65">
        <v>44621</v>
      </c>
      <c r="B7509" s="66" t="s">
        <v>146</v>
      </c>
      <c r="C7509" s="66" t="s">
        <v>137</v>
      </c>
      <c r="D7509" s="67">
        <v>90277.87</v>
      </c>
      <c r="E7509" s="66">
        <v>0.56787028716662102</v>
      </c>
      <c r="F7509" s="67">
        <v>51266.1199616909</v>
      </c>
      <c r="G7509" s="66" t="s">
        <v>66</v>
      </c>
      <c r="H7509" s="68">
        <v>1.6739787606596699E-2</v>
      </c>
      <c r="I7509" s="87">
        <v>858.18395957301595</v>
      </c>
      <c r="J7509" s="69" t="str">
        <f>_xlfn.XLOOKUP(SimpleBB[[#This Row],[customer_code]],'Input  - indicative charges'!$B$13:$B$69,'Input  - indicative charges'!$E$13:$E$69)</f>
        <v>Upper South Island distributor</v>
      </c>
      <c r="K7509" s="70">
        <f t="shared" si="119"/>
        <v>793.35119926595712</v>
      </c>
    </row>
    <row r="7510" spans="1:11" x14ac:dyDescent="0.25">
      <c r="A7510" s="65">
        <v>44621</v>
      </c>
      <c r="B7510" s="66" t="s">
        <v>146</v>
      </c>
      <c r="C7510" s="66" t="s">
        <v>137</v>
      </c>
      <c r="D7510" s="67">
        <v>90277.87</v>
      </c>
      <c r="E7510" s="66">
        <v>0.56787028716662102</v>
      </c>
      <c r="F7510" s="67">
        <v>51266.1199616909</v>
      </c>
      <c r="G7510" s="66" t="s">
        <v>68</v>
      </c>
      <c r="H7510" s="68">
        <v>0</v>
      </c>
      <c r="I7510" s="87">
        <v>0</v>
      </c>
      <c r="J7510" s="69" t="str">
        <f>_xlfn.XLOOKUP(SimpleBB[[#This Row],[customer_code]],'Input  - indicative charges'!$B$13:$B$69,'Input  - indicative charges'!$E$13:$E$69)</f>
        <v>Major Industrial</v>
      </c>
      <c r="K7510" s="70">
        <f t="shared" si="119"/>
        <v>0</v>
      </c>
    </row>
    <row r="7511" spans="1:11" x14ac:dyDescent="0.25">
      <c r="A7511" s="65">
        <v>44621</v>
      </c>
      <c r="B7511" s="66" t="s">
        <v>146</v>
      </c>
      <c r="C7511" s="66" t="s">
        <v>137</v>
      </c>
      <c r="D7511" s="67">
        <v>90277.87</v>
      </c>
      <c r="E7511" s="66">
        <v>0.56787028716662102</v>
      </c>
      <c r="F7511" s="67">
        <v>51266.1199616909</v>
      </c>
      <c r="G7511" s="66" t="s">
        <v>70</v>
      </c>
      <c r="H7511" s="68">
        <v>3.3741030027432199E-6</v>
      </c>
      <c r="I7511" s="87">
        <v>0.17297716930173501</v>
      </c>
      <c r="J7511" s="69" t="str">
        <f>_xlfn.XLOOKUP(SimpleBB[[#This Row],[customer_code]],'Input  - indicative charges'!$B$13:$B$69,'Input  - indicative charges'!$E$13:$E$69)</f>
        <v>Lower North Island distributor</v>
      </c>
      <c r="K7511" s="70">
        <f t="shared" si="119"/>
        <v>0.15990935647345439</v>
      </c>
    </row>
    <row r="7512" spans="1:11" x14ac:dyDescent="0.25">
      <c r="A7512" s="65">
        <v>44621</v>
      </c>
      <c r="B7512" s="66" t="s">
        <v>146</v>
      </c>
      <c r="C7512" s="66" t="s">
        <v>137</v>
      </c>
      <c r="D7512" s="67">
        <v>90277.87</v>
      </c>
      <c r="E7512" s="66">
        <v>0.56787028716662102</v>
      </c>
      <c r="F7512" s="67">
        <v>51266.1199616909</v>
      </c>
      <c r="G7512" s="66" t="s">
        <v>72</v>
      </c>
      <c r="H7512" s="68">
        <v>2.4682741872701598E-4</v>
      </c>
      <c r="I7512" s="87">
        <v>12.6538840582937</v>
      </c>
      <c r="J7512" s="69" t="str">
        <f>_xlfn.XLOOKUP(SimpleBB[[#This Row],[customer_code]],'Input  - indicative charges'!$B$13:$B$69,'Input  - indicative charges'!$E$13:$E$69)</f>
        <v>Lower South Island distributor</v>
      </c>
      <c r="K7512" s="70">
        <f t="shared" si="119"/>
        <v>11.697927910484964</v>
      </c>
    </row>
    <row r="7513" spans="1:11" x14ac:dyDescent="0.25">
      <c r="A7513" s="65">
        <v>44621</v>
      </c>
      <c r="B7513" s="66" t="s">
        <v>146</v>
      </c>
      <c r="C7513" s="66" t="s">
        <v>137</v>
      </c>
      <c r="D7513" s="67">
        <v>90277.87</v>
      </c>
      <c r="E7513" s="66">
        <v>0.56787028716662102</v>
      </c>
      <c r="F7513" s="67">
        <v>51266.1199616909</v>
      </c>
      <c r="G7513" s="66" t="s">
        <v>74</v>
      </c>
      <c r="H7513" s="68">
        <v>0</v>
      </c>
      <c r="I7513" s="87">
        <v>0</v>
      </c>
      <c r="J7513" s="69" t="str">
        <f>_xlfn.XLOOKUP(SimpleBB[[#This Row],[customer_code]],'Input  - indicative charges'!$B$13:$B$69,'Input  - indicative charges'!$E$13:$E$69)</f>
        <v>Major Industrial</v>
      </c>
      <c r="K7513" s="70">
        <f t="shared" si="119"/>
        <v>0</v>
      </c>
    </row>
    <row r="7514" spans="1:11" x14ac:dyDescent="0.25">
      <c r="A7514" s="65">
        <v>44621</v>
      </c>
      <c r="B7514" s="66" t="s">
        <v>146</v>
      </c>
      <c r="C7514" s="66" t="s">
        <v>137</v>
      </c>
      <c r="D7514" s="67">
        <v>90277.87</v>
      </c>
      <c r="E7514" s="66">
        <v>0.56787028716662102</v>
      </c>
      <c r="F7514" s="67">
        <v>51266.1199616909</v>
      </c>
      <c r="G7514" s="66" t="s">
        <v>76</v>
      </c>
      <c r="H7514" s="68">
        <v>0</v>
      </c>
      <c r="I7514" s="87">
        <v>0</v>
      </c>
      <c r="J7514" s="69" t="str">
        <f>_xlfn.XLOOKUP(SimpleBB[[#This Row],[customer_code]],'Input  - indicative charges'!$B$13:$B$69,'Input  - indicative charges'!$E$13:$E$69)</f>
        <v>Lower North Island distributor</v>
      </c>
      <c r="K7514" s="70">
        <f t="shared" si="119"/>
        <v>0</v>
      </c>
    </row>
    <row r="7515" spans="1:11" x14ac:dyDescent="0.25">
      <c r="A7515" s="65">
        <v>44621</v>
      </c>
      <c r="B7515" s="66" t="s">
        <v>146</v>
      </c>
      <c r="C7515" s="66" t="s">
        <v>137</v>
      </c>
      <c r="D7515" s="67">
        <v>90277.87</v>
      </c>
      <c r="E7515" s="66">
        <v>0.56787028716662102</v>
      </c>
      <c r="F7515" s="67">
        <v>51266.1199616909</v>
      </c>
      <c r="G7515" s="66" t="s">
        <v>78</v>
      </c>
      <c r="H7515" s="68">
        <v>1.18308178773287E-12</v>
      </c>
      <c r="I7515" s="87">
        <v>6.0652012854405095E-8</v>
      </c>
      <c r="J7515" s="69" t="str">
        <f>_xlfn.XLOOKUP(SimpleBB[[#This Row],[customer_code]],'Input  - indicative charges'!$B$13:$B$69,'Input  - indicative charges'!$E$13:$E$69)</f>
        <v>North Island generation</v>
      </c>
      <c r="K7515" s="70">
        <f t="shared" si="119"/>
        <v>5.6069967982013449E-8</v>
      </c>
    </row>
    <row r="7516" spans="1:11" x14ac:dyDescent="0.25">
      <c r="A7516" s="65">
        <v>44621</v>
      </c>
      <c r="B7516" s="66" t="s">
        <v>146</v>
      </c>
      <c r="C7516" s="66" t="s">
        <v>137</v>
      </c>
      <c r="D7516" s="67">
        <v>90277.87</v>
      </c>
      <c r="E7516" s="66">
        <v>0.56787028716662102</v>
      </c>
      <c r="F7516" s="67">
        <v>51266.1199616909</v>
      </c>
      <c r="G7516" s="66" t="s">
        <v>80</v>
      </c>
      <c r="H7516" s="68">
        <v>0</v>
      </c>
      <c r="I7516" s="87">
        <v>0</v>
      </c>
      <c r="J7516" s="69" t="str">
        <f>_xlfn.XLOOKUP(SimpleBB[[#This Row],[customer_code]],'Input  - indicative charges'!$B$13:$B$69,'Input  - indicative charges'!$E$13:$E$69)</f>
        <v>Major Industrial</v>
      </c>
      <c r="K7516" s="70">
        <f t="shared" si="119"/>
        <v>0</v>
      </c>
    </row>
    <row r="7517" spans="1:11" x14ac:dyDescent="0.25">
      <c r="A7517" s="65">
        <v>44621</v>
      </c>
      <c r="B7517" s="66" t="s">
        <v>146</v>
      </c>
      <c r="C7517" s="66" t="s">
        <v>137</v>
      </c>
      <c r="D7517" s="67">
        <v>90277.87</v>
      </c>
      <c r="E7517" s="66">
        <v>0.56787028716662102</v>
      </c>
      <c r="F7517" s="67">
        <v>51266.1199616909</v>
      </c>
      <c r="G7517" s="66" t="s">
        <v>82</v>
      </c>
      <c r="H7517" s="68">
        <v>5.1365808350346397E-5</v>
      </c>
      <c r="I7517" s="87">
        <v>2.6333256928180901</v>
      </c>
      <c r="J7517" s="69" t="str">
        <f>_xlfn.XLOOKUP(SimpleBB[[#This Row],[customer_code]],'Input  - indicative charges'!$B$13:$B$69,'Input  - indicative charges'!$E$13:$E$69)</f>
        <v>Major Industrial</v>
      </c>
      <c r="K7517" s="70">
        <f t="shared" si="119"/>
        <v>2.4343872582919559</v>
      </c>
    </row>
    <row r="7518" spans="1:11" x14ac:dyDescent="0.25">
      <c r="A7518" s="65">
        <v>44621</v>
      </c>
      <c r="B7518" s="66" t="s">
        <v>146</v>
      </c>
      <c r="C7518" s="66" t="s">
        <v>137</v>
      </c>
      <c r="D7518" s="67">
        <v>90277.87</v>
      </c>
      <c r="E7518" s="66">
        <v>0.56787028716662102</v>
      </c>
      <c r="F7518" s="67">
        <v>51266.1199616909</v>
      </c>
      <c r="G7518" s="66" t="s">
        <v>84</v>
      </c>
      <c r="H7518" s="68">
        <v>0</v>
      </c>
      <c r="I7518" s="87">
        <v>0</v>
      </c>
      <c r="J7518" s="69" t="str">
        <f>_xlfn.XLOOKUP(SimpleBB[[#This Row],[customer_code]],'Input  - indicative charges'!$B$13:$B$69,'Input  - indicative charges'!$E$13:$E$69)</f>
        <v>Major Industrial</v>
      </c>
      <c r="K7518" s="70">
        <f t="shared" si="119"/>
        <v>0</v>
      </c>
    </row>
    <row r="7519" spans="1:11" x14ac:dyDescent="0.25">
      <c r="A7519" s="65">
        <v>44621</v>
      </c>
      <c r="B7519" s="66" t="s">
        <v>146</v>
      </c>
      <c r="C7519" s="66" t="s">
        <v>137</v>
      </c>
      <c r="D7519" s="67">
        <v>90277.87</v>
      </c>
      <c r="E7519" s="66">
        <v>0.56787028716662102</v>
      </c>
      <c r="F7519" s="67">
        <v>51266.1199616909</v>
      </c>
      <c r="G7519" s="66" t="s">
        <v>86</v>
      </c>
      <c r="H7519" s="68">
        <v>5.3620252740526097E-6</v>
      </c>
      <c r="I7519" s="87">
        <v>0.2748902309372</v>
      </c>
      <c r="J7519" s="69" t="str">
        <f>_xlfn.XLOOKUP(SimpleBB[[#This Row],[customer_code]],'Input  - indicative charges'!$B$13:$B$69,'Input  - indicative charges'!$E$13:$E$69)</f>
        <v>North Island generation</v>
      </c>
      <c r="K7519" s="70">
        <f t="shared" si="119"/>
        <v>0.25412324705885914</v>
      </c>
    </row>
    <row r="7520" spans="1:11" x14ac:dyDescent="0.25">
      <c r="A7520" s="65">
        <v>44621</v>
      </c>
      <c r="B7520" s="66" t="s">
        <v>146</v>
      </c>
      <c r="C7520" s="66" t="s">
        <v>137</v>
      </c>
      <c r="D7520" s="67">
        <v>90277.87</v>
      </c>
      <c r="E7520" s="66">
        <v>0.56787028716662102</v>
      </c>
      <c r="F7520" s="67">
        <v>51266.1199616909</v>
      </c>
      <c r="G7520" s="66" t="s">
        <v>88</v>
      </c>
      <c r="H7520" s="68">
        <v>2.5705608892193099E-4</v>
      </c>
      <c r="I7520" s="87">
        <v>13.178268291554801</v>
      </c>
      <c r="J7520" s="69" t="str">
        <f>_xlfn.XLOOKUP(SimpleBB[[#This Row],[customer_code]],'Input  - indicative charges'!$B$13:$B$69,'Input  - indicative charges'!$E$13:$E$69)</f>
        <v>North Island generation</v>
      </c>
      <c r="K7520" s="70">
        <f t="shared" si="119"/>
        <v>12.182696771162391</v>
      </c>
    </row>
    <row r="7521" spans="1:11" x14ac:dyDescent="0.25">
      <c r="A7521" s="65">
        <v>44621</v>
      </c>
      <c r="B7521" s="66" t="s">
        <v>146</v>
      </c>
      <c r="C7521" s="66" t="s">
        <v>137</v>
      </c>
      <c r="D7521" s="67">
        <v>90277.87</v>
      </c>
      <c r="E7521" s="66">
        <v>0.56787028716662102</v>
      </c>
      <c r="F7521" s="67">
        <v>51266.1199616909</v>
      </c>
      <c r="G7521" s="66" t="s">
        <v>90</v>
      </c>
      <c r="H7521" s="68">
        <v>9.8766097229459296E-2</v>
      </c>
      <c r="I7521" s="87">
        <v>5063.3545887134896</v>
      </c>
      <c r="J7521" s="69" t="str">
        <f>_xlfn.XLOOKUP(SimpleBB[[#This Row],[customer_code]],'Input  - indicative charges'!$B$13:$B$69,'Input  - indicative charges'!$E$13:$E$69)</f>
        <v>Upper South Island distributor</v>
      </c>
      <c r="K7521" s="70">
        <f t="shared" si="119"/>
        <v>4680.8360730294662</v>
      </c>
    </row>
    <row r="7522" spans="1:11" x14ac:dyDescent="0.25">
      <c r="A7522" s="65">
        <v>44621</v>
      </c>
      <c r="B7522" s="66" t="s">
        <v>146</v>
      </c>
      <c r="C7522" s="66" t="s">
        <v>137</v>
      </c>
      <c r="D7522" s="67">
        <v>90277.87</v>
      </c>
      <c r="E7522" s="66">
        <v>0.56787028716662102</v>
      </c>
      <c r="F7522" s="67">
        <v>51266.1199616909</v>
      </c>
      <c r="G7522" s="66" t="s">
        <v>92</v>
      </c>
      <c r="H7522" s="68">
        <v>3.9300912479141603E-6</v>
      </c>
      <c r="I7522" s="87">
        <v>0.20148052937595901</v>
      </c>
      <c r="J7522" s="69" t="str">
        <f>_xlfn.XLOOKUP(SimpleBB[[#This Row],[customer_code]],'Input  - indicative charges'!$B$13:$B$69,'Input  - indicative charges'!$E$13:$E$69)</f>
        <v>North Island generation</v>
      </c>
      <c r="K7522" s="70">
        <f t="shared" si="119"/>
        <v>0.18625938859156346</v>
      </c>
    </row>
    <row r="7523" spans="1:11" x14ac:dyDescent="0.25">
      <c r="A7523" s="65">
        <v>44621</v>
      </c>
      <c r="B7523" s="66" t="s">
        <v>146</v>
      </c>
      <c r="C7523" s="66" t="s">
        <v>137</v>
      </c>
      <c r="D7523" s="67">
        <v>90277.87</v>
      </c>
      <c r="E7523" s="66">
        <v>0.56787028716662102</v>
      </c>
      <c r="F7523" s="67">
        <v>51266.1199616909</v>
      </c>
      <c r="G7523" s="66" t="s">
        <v>94</v>
      </c>
      <c r="H7523" s="68">
        <v>2.08152931800261E-5</v>
      </c>
      <c r="I7523" s="87">
        <v>1.06711931720498</v>
      </c>
      <c r="J7523" s="69" t="str">
        <f>_xlfn.XLOOKUP(SimpleBB[[#This Row],[customer_code]],'Input  - indicative charges'!$B$13:$B$69,'Input  - indicative charges'!$E$13:$E$69)</f>
        <v>North Island generation</v>
      </c>
      <c r="K7523" s="70">
        <f t="shared" si="119"/>
        <v>0.9865022302277251</v>
      </c>
    </row>
    <row r="7524" spans="1:11" x14ac:dyDescent="0.25">
      <c r="A7524" s="65">
        <v>44621</v>
      </c>
      <c r="B7524" s="66" t="s">
        <v>146</v>
      </c>
      <c r="C7524" s="66" t="s">
        <v>137</v>
      </c>
      <c r="D7524" s="67">
        <v>90277.87</v>
      </c>
      <c r="E7524" s="66">
        <v>0.56787028716662102</v>
      </c>
      <c r="F7524" s="67">
        <v>51266.1199616909</v>
      </c>
      <c r="G7524" s="66" t="s">
        <v>96</v>
      </c>
      <c r="H7524" s="68">
        <v>5.5247205072526898E-11</v>
      </c>
      <c r="I7524" s="87">
        <v>2.8323098427962998E-6</v>
      </c>
      <c r="J7524" s="69" t="str">
        <f>_xlfn.XLOOKUP(SimpleBB[[#This Row],[customer_code]],'Input  - indicative charges'!$B$13:$B$69,'Input  - indicative charges'!$E$13:$E$69)</f>
        <v>Upper North Island distributor</v>
      </c>
      <c r="K7524" s="70">
        <f t="shared" si="119"/>
        <v>2.6183388601124723E-6</v>
      </c>
    </row>
    <row r="7525" spans="1:11" x14ac:dyDescent="0.25">
      <c r="A7525" s="65">
        <v>44621</v>
      </c>
      <c r="B7525" s="66" t="s">
        <v>146</v>
      </c>
      <c r="C7525" s="66" t="s">
        <v>137</v>
      </c>
      <c r="D7525" s="67">
        <v>90277.87</v>
      </c>
      <c r="E7525" s="66">
        <v>0.56787028716662102</v>
      </c>
      <c r="F7525" s="67">
        <v>51266.1199616909</v>
      </c>
      <c r="G7525" s="66" t="s">
        <v>98</v>
      </c>
      <c r="H7525" s="68">
        <v>1.93693543266444E-7</v>
      </c>
      <c r="I7525" s="87">
        <v>9.9299164249025303E-3</v>
      </c>
      <c r="J7525" s="69" t="str">
        <f>_xlfn.XLOOKUP(SimpleBB[[#This Row],[customer_code]],'Input  - indicative charges'!$B$13:$B$69,'Input  - indicative charges'!$E$13:$E$69)</f>
        <v>Major Industrial</v>
      </c>
      <c r="K7525" s="70">
        <f t="shared" si="119"/>
        <v>9.1797463893717526E-3</v>
      </c>
    </row>
    <row r="7526" spans="1:11" x14ac:dyDescent="0.25">
      <c r="A7526" s="65">
        <v>44621</v>
      </c>
      <c r="B7526" s="66" t="s">
        <v>146</v>
      </c>
      <c r="C7526" s="66" t="s">
        <v>137</v>
      </c>
      <c r="D7526" s="67">
        <v>90277.87</v>
      </c>
      <c r="E7526" s="66">
        <v>0.56787028716662102</v>
      </c>
      <c r="F7526" s="67">
        <v>51266.1199616909</v>
      </c>
      <c r="G7526" s="66" t="s">
        <v>100</v>
      </c>
      <c r="H7526" s="68">
        <v>3.7854911495782698E-2</v>
      </c>
      <c r="I7526" s="87">
        <v>1940.6744338819899</v>
      </c>
      <c r="J7526" s="69" t="str">
        <f>_xlfn.XLOOKUP(SimpleBB[[#This Row],[customer_code]],'Input  - indicative charges'!$B$13:$B$69,'Input  - indicative charges'!$E$13:$E$69)</f>
        <v>North Island generation</v>
      </c>
      <c r="K7526" s="70">
        <f t="shared" si="119"/>
        <v>1794.0633500899917</v>
      </c>
    </row>
    <row r="7527" spans="1:11" x14ac:dyDescent="0.25">
      <c r="A7527" s="65">
        <v>44621</v>
      </c>
      <c r="B7527" s="66" t="s">
        <v>146</v>
      </c>
      <c r="C7527" s="66" t="s">
        <v>137</v>
      </c>
      <c r="D7527" s="67">
        <v>90277.87</v>
      </c>
      <c r="E7527" s="66">
        <v>0.56787028716662102</v>
      </c>
      <c r="F7527" s="67">
        <v>51266.1199616909</v>
      </c>
      <c r="G7527" s="66" t="s">
        <v>102</v>
      </c>
      <c r="H7527" s="68">
        <v>6.1985144283031103E-5</v>
      </c>
      <c r="I7527" s="87">
        <v>3.1777378426565899</v>
      </c>
      <c r="J7527" s="69" t="str">
        <f>_xlfn.XLOOKUP(SimpleBB[[#This Row],[customer_code]],'Input  - indicative charges'!$B$13:$B$69,'Input  - indicative charges'!$E$13:$E$69)</f>
        <v>Lower North Island distributor</v>
      </c>
      <c r="K7527" s="70">
        <f t="shared" si="119"/>
        <v>2.9376709973450907</v>
      </c>
    </row>
    <row r="7528" spans="1:11" x14ac:dyDescent="0.25">
      <c r="A7528" s="65">
        <v>44621</v>
      </c>
      <c r="B7528" s="66" t="s">
        <v>146</v>
      </c>
      <c r="C7528" s="66" t="s">
        <v>137</v>
      </c>
      <c r="D7528" s="67">
        <v>90277.87</v>
      </c>
      <c r="E7528" s="66">
        <v>0.56787028716662102</v>
      </c>
      <c r="F7528" s="67">
        <v>51266.1199616909</v>
      </c>
      <c r="G7528" s="66" t="s">
        <v>104</v>
      </c>
      <c r="H7528" s="68">
        <v>1.29798212712877E-4</v>
      </c>
      <c r="I7528" s="87">
        <v>6.6542507437514304</v>
      </c>
      <c r="J7528" s="69" t="str">
        <f>_xlfn.XLOOKUP(SimpleBB[[#This Row],[customer_code]],'Input  - indicative charges'!$B$13:$B$69,'Input  - indicative charges'!$E$13:$E$69)</f>
        <v>Lower North Island distributor</v>
      </c>
      <c r="K7528" s="70">
        <f t="shared" si="119"/>
        <v>6.1515456550809873</v>
      </c>
    </row>
    <row r="7529" spans="1:11" x14ac:dyDescent="0.25">
      <c r="A7529" s="65">
        <v>44621</v>
      </c>
      <c r="B7529" s="66" t="s">
        <v>146</v>
      </c>
      <c r="C7529" s="66" t="s">
        <v>137</v>
      </c>
      <c r="D7529" s="67">
        <v>90277.87</v>
      </c>
      <c r="E7529" s="66">
        <v>0.56787028716662102</v>
      </c>
      <c r="F7529" s="67">
        <v>51266.1199616909</v>
      </c>
      <c r="G7529" s="66" t="s">
        <v>106</v>
      </c>
      <c r="H7529" s="68">
        <v>1.0563217314839E-20</v>
      </c>
      <c r="I7529" s="87">
        <v>5.4153516604395003E-16</v>
      </c>
      <c r="J7529" s="69" t="str">
        <f>_xlfn.XLOOKUP(SimpleBB[[#This Row],[customer_code]],'Input  - indicative charges'!$B$13:$B$69,'Input  - indicative charges'!$E$13:$E$69)</f>
        <v>Upper North Island distributor</v>
      </c>
      <c r="K7529" s="70">
        <f t="shared" si="119"/>
        <v>5.006241012001849E-16</v>
      </c>
    </row>
    <row r="7530" spans="1:11" x14ac:dyDescent="0.25">
      <c r="A7530" s="65">
        <v>44621</v>
      </c>
      <c r="B7530" s="66" t="s">
        <v>146</v>
      </c>
      <c r="C7530" s="66" t="s">
        <v>137</v>
      </c>
      <c r="D7530" s="67">
        <v>90277.87</v>
      </c>
      <c r="E7530" s="66">
        <v>0.56787028716662102</v>
      </c>
      <c r="F7530" s="67">
        <v>51266.1199616909</v>
      </c>
      <c r="G7530" s="66" t="s">
        <v>108</v>
      </c>
      <c r="H7530" s="68">
        <v>0</v>
      </c>
      <c r="I7530" s="87">
        <v>0</v>
      </c>
      <c r="J7530" s="69" t="str">
        <f>_xlfn.XLOOKUP(SimpleBB[[#This Row],[customer_code]],'Input  - indicative charges'!$B$13:$B$69,'Input  - indicative charges'!$E$13:$E$69)</f>
        <v>Lower North Island distributor</v>
      </c>
      <c r="K7530" s="70">
        <f t="shared" si="119"/>
        <v>0</v>
      </c>
    </row>
    <row r="7531" spans="1:11" x14ac:dyDescent="0.25">
      <c r="A7531" s="65">
        <v>44621</v>
      </c>
      <c r="B7531" s="66" t="s">
        <v>146</v>
      </c>
      <c r="C7531" s="66" t="s">
        <v>137</v>
      </c>
      <c r="D7531" s="67">
        <v>90277.87</v>
      </c>
      <c r="E7531" s="66">
        <v>0.56787028716662102</v>
      </c>
      <c r="F7531" s="67">
        <v>51266.1199616909</v>
      </c>
      <c r="G7531" s="66" t="s">
        <v>110</v>
      </c>
      <c r="H7531" s="68">
        <v>6.1264180501740403E-10</v>
      </c>
      <c r="I7531" s="87">
        <v>3.1407768269569103E-5</v>
      </c>
      <c r="J7531" s="69" t="str">
        <f>_xlfn.XLOOKUP(SimpleBB[[#This Row],[customer_code]],'Input  - indicative charges'!$B$13:$B$69,'Input  - indicative charges'!$E$13:$E$69)</f>
        <v>Lower South Island distributor</v>
      </c>
      <c r="K7531" s="70">
        <f t="shared" si="119"/>
        <v>2.9035022555452344E-5</v>
      </c>
    </row>
    <row r="7532" spans="1:11" x14ac:dyDescent="0.25">
      <c r="A7532" s="65">
        <v>44621</v>
      </c>
      <c r="B7532" s="66" t="s">
        <v>146</v>
      </c>
      <c r="C7532" s="66" t="s">
        <v>137</v>
      </c>
      <c r="D7532" s="67">
        <v>90277.87</v>
      </c>
      <c r="E7532" s="66">
        <v>0.56787028716662102</v>
      </c>
      <c r="F7532" s="67">
        <v>51266.1199616909</v>
      </c>
      <c r="G7532" s="66" t="s">
        <v>112</v>
      </c>
      <c r="H7532" s="68">
        <v>2.1235068215289901E-4</v>
      </c>
      <c r="I7532" s="87">
        <v>10.8863955451974</v>
      </c>
      <c r="J7532" s="69" t="str">
        <f>_xlfn.XLOOKUP(SimpleBB[[#This Row],[customer_code]],'Input  - indicative charges'!$B$13:$B$69,'Input  - indicative charges'!$E$13:$E$69)</f>
        <v>North Island generation</v>
      </c>
      <c r="K7532" s="70">
        <f t="shared" si="119"/>
        <v>10.063966897916716</v>
      </c>
    </row>
    <row r="7533" spans="1:11" x14ac:dyDescent="0.25">
      <c r="A7533" s="65">
        <v>44621</v>
      </c>
      <c r="B7533" s="66" t="s">
        <v>146</v>
      </c>
      <c r="C7533" s="66" t="s">
        <v>137</v>
      </c>
      <c r="D7533" s="67">
        <v>90277.87</v>
      </c>
      <c r="E7533" s="66">
        <v>0.56787028716662102</v>
      </c>
      <c r="F7533" s="67">
        <v>51266.1199616909</v>
      </c>
      <c r="G7533" s="66" t="s">
        <v>114</v>
      </c>
      <c r="H7533" s="68">
        <v>5.1057215255614002E-5</v>
      </c>
      <c r="I7533" s="87">
        <v>2.6175053222041802</v>
      </c>
      <c r="J7533" s="69" t="str">
        <f>_xlfn.XLOOKUP(SimpleBB[[#This Row],[customer_code]],'Input  - indicative charges'!$B$13:$B$69,'Input  - indicative charges'!$E$13:$E$69)</f>
        <v>Lower North Island distributor</v>
      </c>
      <c r="K7533" s="70">
        <f t="shared" si="119"/>
        <v>2.4197620606762582</v>
      </c>
    </row>
    <row r="7534" spans="1:11" x14ac:dyDescent="0.25">
      <c r="A7534" s="65">
        <v>44621</v>
      </c>
      <c r="B7534" s="66" t="s">
        <v>146</v>
      </c>
      <c r="C7534" s="66" t="s">
        <v>137</v>
      </c>
      <c r="D7534" s="67">
        <v>90277.87</v>
      </c>
      <c r="E7534" s="66">
        <v>0.56787028716662102</v>
      </c>
      <c r="F7534" s="67">
        <v>51266.1199616909</v>
      </c>
      <c r="G7534" s="66" t="s">
        <v>116</v>
      </c>
      <c r="H7534" s="68">
        <v>2.0942617130764901E-21</v>
      </c>
      <c r="I7534" s="87">
        <v>1.07364672213756E-16</v>
      </c>
      <c r="J7534" s="69" t="str">
        <f>_xlfn.XLOOKUP(SimpleBB[[#This Row],[customer_code]],'Input  - indicative charges'!$B$13:$B$69,'Input  - indicative charges'!$E$13:$E$69)</f>
        <v>Major Industrial</v>
      </c>
      <c r="K7534" s="70">
        <f t="shared" si="119"/>
        <v>9.9253651282365404E-17</v>
      </c>
    </row>
    <row r="7535" spans="1:11" x14ac:dyDescent="0.25">
      <c r="A7535" s="65">
        <v>44621</v>
      </c>
      <c r="B7535" s="66" t="s">
        <v>146</v>
      </c>
      <c r="C7535" s="66" t="s">
        <v>137</v>
      </c>
      <c r="D7535" s="67">
        <v>90277.87</v>
      </c>
      <c r="E7535" s="66">
        <v>0.56787028716662102</v>
      </c>
      <c r="F7535" s="67">
        <v>51266.1199616909</v>
      </c>
      <c r="G7535" s="66" t="s">
        <v>118</v>
      </c>
      <c r="H7535" s="68">
        <v>3.0183346244664299E-2</v>
      </c>
      <c r="I7535" s="87">
        <v>1547.38304942421</v>
      </c>
      <c r="J7535" s="69" t="str">
        <f>_xlfn.XLOOKUP(SimpleBB[[#This Row],[customer_code]],'Input  - indicative charges'!$B$13:$B$69,'Input  - indicative charges'!$E$13:$E$69)</f>
        <v>Upper South Island distributor</v>
      </c>
      <c r="K7535" s="70">
        <f t="shared" si="119"/>
        <v>1430.4837375372344</v>
      </c>
    </row>
    <row r="7536" spans="1:11" x14ac:dyDescent="0.25">
      <c r="A7536" s="65">
        <v>44621</v>
      </c>
      <c r="B7536" s="66" t="s">
        <v>146</v>
      </c>
      <c r="C7536" s="66" t="s">
        <v>137</v>
      </c>
      <c r="D7536" s="67">
        <v>90277.87</v>
      </c>
      <c r="E7536" s="66">
        <v>0.56787028716662102</v>
      </c>
      <c r="F7536" s="67">
        <v>51266.1199616909</v>
      </c>
      <c r="G7536" s="66" t="s">
        <v>120</v>
      </c>
      <c r="H7536" s="68">
        <v>1.4947417660843799E-7</v>
      </c>
      <c r="I7536" s="87">
        <v>7.6629610691831699E-3</v>
      </c>
      <c r="J7536" s="69" t="str">
        <f>_xlfn.XLOOKUP(SimpleBB[[#This Row],[customer_code]],'Input  - indicative charges'!$B$13:$B$69,'Input  - indicative charges'!$E$13:$E$69)</f>
        <v>Lower North Island distributor</v>
      </c>
      <c r="K7536" s="70">
        <f t="shared" si="119"/>
        <v>7.0840514861051302E-3</v>
      </c>
    </row>
    <row r="7537" spans="1:11" x14ac:dyDescent="0.25">
      <c r="A7537" s="65">
        <v>44621</v>
      </c>
      <c r="B7537" s="66" t="s">
        <v>146</v>
      </c>
      <c r="C7537" s="66" t="s">
        <v>137</v>
      </c>
      <c r="D7537" s="67">
        <v>90277.87</v>
      </c>
      <c r="E7537" s="66">
        <v>0.56787028716662102</v>
      </c>
      <c r="F7537" s="67">
        <v>51266.1199616909</v>
      </c>
      <c r="G7537" s="66" t="s">
        <v>241</v>
      </c>
      <c r="H7537" s="68">
        <v>4.6676729454645103E-5</v>
      </c>
      <c r="I7537" s="87">
        <v>2.3929348116412301</v>
      </c>
      <c r="J7537" s="69" t="str">
        <f>_xlfn.XLOOKUP(SimpleBB[[#This Row],[customer_code]],'Input  - indicative charges'!$B$13:$B$69,'Input  - indicative charges'!$E$13:$E$69)</f>
        <v>North Island generation</v>
      </c>
      <c r="K7537" s="70">
        <f t="shared" si="119"/>
        <v>2.2121570572414133</v>
      </c>
    </row>
    <row r="7538" spans="1:11" x14ac:dyDescent="0.25">
      <c r="A7538" s="65">
        <v>44287</v>
      </c>
      <c r="B7538" s="66" t="s">
        <v>147</v>
      </c>
      <c r="C7538" s="66" t="s">
        <v>137</v>
      </c>
      <c r="D7538" s="67">
        <v>145514.88</v>
      </c>
      <c r="E7538" s="66">
        <v>0.20369999999999999</v>
      </c>
      <c r="F7538" s="67">
        <v>29641.381055999998</v>
      </c>
      <c r="G7538" s="66" t="s">
        <v>8</v>
      </c>
      <c r="H7538" s="68">
        <v>9.2286308240713505E-4</v>
      </c>
      <c r="I7538" s="87">
        <v>27.3549362881446</v>
      </c>
      <c r="J7538" s="69" t="str">
        <f>_xlfn.XLOOKUP(SimpleBB[[#This Row],[customer_code]],'Input  - indicative charges'!$B$13:$B$69,'Input  - indicative charges'!$E$13:$E$69)</f>
        <v>Lower South Island distributor</v>
      </c>
      <c r="K7538" s="70">
        <f t="shared" si="119"/>
        <v>25.28836768382515</v>
      </c>
    </row>
    <row r="7539" spans="1:11" x14ac:dyDescent="0.25">
      <c r="A7539" s="65">
        <v>44287</v>
      </c>
      <c r="B7539" s="66" t="s">
        <v>147</v>
      </c>
      <c r="C7539" s="66" t="s">
        <v>137</v>
      </c>
      <c r="D7539" s="67">
        <v>145514.88</v>
      </c>
      <c r="E7539" s="66">
        <v>0.20369999999999999</v>
      </c>
      <c r="F7539" s="67">
        <v>29641.381055999998</v>
      </c>
      <c r="G7539" s="66" t="s">
        <v>10</v>
      </c>
      <c r="H7539" s="68">
        <v>4.7775243058659797E-5</v>
      </c>
      <c r="I7539" s="87">
        <v>1.4161241845447501</v>
      </c>
      <c r="J7539" s="69" t="str">
        <f>_xlfn.XLOOKUP(SimpleBB[[#This Row],[customer_code]],'Input  - indicative charges'!$B$13:$B$69,'Input  - indicative charges'!$E$13:$E$69)</f>
        <v>Upper South Island distributor</v>
      </c>
      <c r="K7539" s="70">
        <f t="shared" si="119"/>
        <v>1.3091410152633072</v>
      </c>
    </row>
    <row r="7540" spans="1:11" x14ac:dyDescent="0.25">
      <c r="A7540" s="65">
        <v>44287</v>
      </c>
      <c r="B7540" s="66" t="s">
        <v>147</v>
      </c>
      <c r="C7540" s="66" t="s">
        <v>137</v>
      </c>
      <c r="D7540" s="67">
        <v>145514.88</v>
      </c>
      <c r="E7540" s="66">
        <v>0.20369999999999999</v>
      </c>
      <c r="F7540" s="67">
        <v>29641.381055999998</v>
      </c>
      <c r="G7540" s="66" t="s">
        <v>12</v>
      </c>
      <c r="H7540" s="68">
        <v>9.1869291588655806E-6</v>
      </c>
      <c r="I7540" s="87">
        <v>0.27231326793241201</v>
      </c>
      <c r="J7540" s="69" t="str">
        <f>_xlfn.XLOOKUP(SimpleBB[[#This Row],[customer_code]],'Input  - indicative charges'!$B$13:$B$69,'Input  - indicative charges'!$E$13:$E$69)</f>
        <v>Lower North Island distributor</v>
      </c>
      <c r="K7540" s="70">
        <f t="shared" si="119"/>
        <v>0.25174096448703182</v>
      </c>
    </row>
    <row r="7541" spans="1:11" x14ac:dyDescent="0.25">
      <c r="A7541" s="65">
        <v>44287</v>
      </c>
      <c r="B7541" s="66" t="s">
        <v>147</v>
      </c>
      <c r="C7541" s="66" t="s">
        <v>137</v>
      </c>
      <c r="D7541" s="67">
        <v>145514.88</v>
      </c>
      <c r="E7541" s="66">
        <v>0.20369999999999999</v>
      </c>
      <c r="F7541" s="67">
        <v>29641.381055999998</v>
      </c>
      <c r="G7541" s="66" t="s">
        <v>14</v>
      </c>
      <c r="H7541" s="68">
        <v>1.1460107804354E-4</v>
      </c>
      <c r="I7541" s="87">
        <v>3.39693422371696</v>
      </c>
      <c r="J7541" s="69" t="str">
        <f>_xlfn.XLOOKUP(SimpleBB[[#This Row],[customer_code]],'Input  - indicative charges'!$B$13:$B$69,'Input  - indicative charges'!$E$13:$E$69)</f>
        <v>Upper North Island distributor</v>
      </c>
      <c r="K7541" s="70">
        <f t="shared" si="119"/>
        <v>3.140307867737687</v>
      </c>
    </row>
    <row r="7542" spans="1:11" x14ac:dyDescent="0.25">
      <c r="A7542" s="65">
        <v>44287</v>
      </c>
      <c r="B7542" s="66" t="s">
        <v>147</v>
      </c>
      <c r="C7542" s="66" t="s">
        <v>137</v>
      </c>
      <c r="D7542" s="67">
        <v>145514.88</v>
      </c>
      <c r="E7542" s="66">
        <v>0.20369999999999999</v>
      </c>
      <c r="F7542" s="67">
        <v>29641.381055999998</v>
      </c>
      <c r="G7542" s="66" t="s">
        <v>16</v>
      </c>
      <c r="H7542" s="68">
        <v>0.28844694373907198</v>
      </c>
      <c r="I7542" s="87">
        <v>8549.9657738084406</v>
      </c>
      <c r="J7542" s="69" t="str">
        <f>_xlfn.XLOOKUP(SimpleBB[[#This Row],[customer_code]],'Input  - indicative charges'!$B$13:$B$69,'Input  - indicative charges'!$E$13:$E$69)</f>
        <v>South Island generation</v>
      </c>
      <c r="K7542" s="70">
        <f t="shared" si="119"/>
        <v>7904.0461251556308</v>
      </c>
    </row>
    <row r="7543" spans="1:11" x14ac:dyDescent="0.25">
      <c r="A7543" s="65">
        <v>44287</v>
      </c>
      <c r="B7543" s="66" t="s">
        <v>147</v>
      </c>
      <c r="C7543" s="66" t="s">
        <v>137</v>
      </c>
      <c r="D7543" s="67">
        <v>145514.88</v>
      </c>
      <c r="E7543" s="66">
        <v>0.20369999999999999</v>
      </c>
      <c r="F7543" s="67">
        <v>29641.381055999998</v>
      </c>
      <c r="G7543" s="66" t="s">
        <v>19</v>
      </c>
      <c r="H7543" s="68">
        <v>5.0969289423008603E-3</v>
      </c>
      <c r="I7543" s="87">
        <v>151.080012994095</v>
      </c>
      <c r="J7543" s="69" t="str">
        <f>_xlfn.XLOOKUP(SimpleBB[[#This Row],[customer_code]],'Input  - indicative charges'!$B$13:$B$69,'Input  - indicative charges'!$E$13:$E$69)</f>
        <v>Lower South Island distributor</v>
      </c>
      <c r="K7543" s="70">
        <f t="shared" si="119"/>
        <v>139.66645281230495</v>
      </c>
    </row>
    <row r="7544" spans="1:11" x14ac:dyDescent="0.25">
      <c r="A7544" s="65">
        <v>44287</v>
      </c>
      <c r="B7544" s="66" t="s">
        <v>147</v>
      </c>
      <c r="C7544" s="66" t="s">
        <v>137</v>
      </c>
      <c r="D7544" s="67">
        <v>145514.88</v>
      </c>
      <c r="E7544" s="66">
        <v>0.20369999999999999</v>
      </c>
      <c r="F7544" s="67">
        <v>29641.381055999998</v>
      </c>
      <c r="G7544" s="66" t="s">
        <v>21</v>
      </c>
      <c r="H7544" s="68">
        <v>7.7569930969196101E-4</v>
      </c>
      <c r="I7544" s="87">
        <v>22.992798823455502</v>
      </c>
      <c r="J7544" s="69" t="str">
        <f>_xlfn.XLOOKUP(SimpleBB[[#This Row],[customer_code]],'Input  - indicative charges'!$B$13:$B$69,'Input  - indicative charges'!$E$13:$E$69)</f>
        <v>Upper South Island distributor</v>
      </c>
      <c r="K7544" s="70">
        <f t="shared" si="119"/>
        <v>21.25577426330036</v>
      </c>
    </row>
    <row r="7545" spans="1:11" x14ac:dyDescent="0.25">
      <c r="A7545" s="65">
        <v>44287</v>
      </c>
      <c r="B7545" s="66" t="s">
        <v>147</v>
      </c>
      <c r="C7545" s="66" t="s">
        <v>137</v>
      </c>
      <c r="D7545" s="67">
        <v>145514.88</v>
      </c>
      <c r="E7545" s="66">
        <v>0.20369999999999999</v>
      </c>
      <c r="F7545" s="67">
        <v>29641.381055999998</v>
      </c>
      <c r="G7545" s="66" t="s">
        <v>23</v>
      </c>
      <c r="H7545" s="68">
        <v>4.6970533948964903E-5</v>
      </c>
      <c r="I7545" s="87">
        <v>1.3922714951850499</v>
      </c>
      <c r="J7545" s="69" t="str">
        <f>_xlfn.XLOOKUP(SimpleBB[[#This Row],[customer_code]],'Input  - indicative charges'!$B$13:$B$69,'Input  - indicative charges'!$E$13:$E$69)</f>
        <v>Lower North Island distributor</v>
      </c>
      <c r="K7545" s="70">
        <f t="shared" si="119"/>
        <v>1.2870903121498956</v>
      </c>
    </row>
    <row r="7546" spans="1:11" x14ac:dyDescent="0.25">
      <c r="A7546" s="65">
        <v>44287</v>
      </c>
      <c r="B7546" s="66" t="s">
        <v>147</v>
      </c>
      <c r="C7546" s="66" t="s">
        <v>137</v>
      </c>
      <c r="D7546" s="67">
        <v>145514.88</v>
      </c>
      <c r="E7546" s="66">
        <v>0.20369999999999999</v>
      </c>
      <c r="F7546" s="67">
        <v>29641.381055999998</v>
      </c>
      <c r="G7546" s="66" t="s">
        <v>25</v>
      </c>
      <c r="H7546" s="68">
        <v>1.03293139697923E-3</v>
      </c>
      <c r="I7546" s="87">
        <v>30.617513142567802</v>
      </c>
      <c r="J7546" s="69" t="str">
        <f>_xlfn.XLOOKUP(SimpleBB[[#This Row],[customer_code]],'Input  - indicative charges'!$B$13:$B$69,'Input  - indicative charges'!$E$13:$E$69)</f>
        <v>North Island generation</v>
      </c>
      <c r="K7546" s="70">
        <f t="shared" si="119"/>
        <v>28.304468405914886</v>
      </c>
    </row>
    <row r="7547" spans="1:11" x14ac:dyDescent="0.25">
      <c r="A7547" s="65">
        <v>44287</v>
      </c>
      <c r="B7547" s="66" t="s">
        <v>147</v>
      </c>
      <c r="C7547" s="66" t="s">
        <v>137</v>
      </c>
      <c r="D7547" s="67">
        <v>145514.88</v>
      </c>
      <c r="E7547" s="66">
        <v>0.20369999999999999</v>
      </c>
      <c r="F7547" s="67">
        <v>29641.381055999998</v>
      </c>
      <c r="G7547" s="66" t="s">
        <v>27</v>
      </c>
      <c r="H7547" s="68">
        <v>8.3877128818708803E-5</v>
      </c>
      <c r="I7547" s="87">
        <v>2.48623393719854</v>
      </c>
      <c r="J7547" s="69" t="str">
        <f>_xlfn.XLOOKUP(SimpleBB[[#This Row],[customer_code]],'Input  - indicative charges'!$B$13:$B$69,'Input  - indicative charges'!$E$13:$E$69)</f>
        <v>Lower North Island distributor</v>
      </c>
      <c r="K7547" s="70">
        <f t="shared" si="119"/>
        <v>2.2984077641273641</v>
      </c>
    </row>
    <row r="7548" spans="1:11" x14ac:dyDescent="0.25">
      <c r="A7548" s="65">
        <v>44287</v>
      </c>
      <c r="B7548" s="66" t="s">
        <v>147</v>
      </c>
      <c r="C7548" s="66" t="s">
        <v>137</v>
      </c>
      <c r="D7548" s="67">
        <v>145514.88</v>
      </c>
      <c r="E7548" s="66">
        <v>0.20369999999999999</v>
      </c>
      <c r="F7548" s="67">
        <v>29641.381055999998</v>
      </c>
      <c r="G7548" s="66" t="s">
        <v>29</v>
      </c>
      <c r="H7548" s="68">
        <v>9.5870159307928301E-5</v>
      </c>
      <c r="I7548" s="87">
        <v>2.8417239239457301</v>
      </c>
      <c r="J7548" s="69" t="str">
        <f>_xlfn.XLOOKUP(SimpleBB[[#This Row],[customer_code]],'Input  - indicative charges'!$B$13:$B$69,'Input  - indicative charges'!$E$13:$E$69)</f>
        <v>Lower North Island distributor</v>
      </c>
      <c r="K7548" s="70">
        <f t="shared" si="119"/>
        <v>2.6270417407554567</v>
      </c>
    </row>
    <row r="7549" spans="1:11" x14ac:dyDescent="0.25">
      <c r="A7549" s="65">
        <v>44287</v>
      </c>
      <c r="B7549" s="66" t="s">
        <v>147</v>
      </c>
      <c r="C7549" s="66" t="s">
        <v>137</v>
      </c>
      <c r="D7549" s="67">
        <v>145514.88</v>
      </c>
      <c r="E7549" s="66">
        <v>0.20369999999999999</v>
      </c>
      <c r="F7549" s="67">
        <v>29641.381055999998</v>
      </c>
      <c r="G7549" s="66" t="s">
        <v>31</v>
      </c>
      <c r="H7549" s="68">
        <v>2.1634483940123E-7</v>
      </c>
      <c r="I7549" s="87">
        <v>6.4127598241909799E-3</v>
      </c>
      <c r="J7549" s="69" t="str">
        <f>_xlfn.XLOOKUP(SimpleBB[[#This Row],[customer_code]],'Input  - indicative charges'!$B$13:$B$69,'Input  - indicative charges'!$E$13:$E$69)</f>
        <v>Major Industrial</v>
      </c>
      <c r="K7549" s="70">
        <f t="shared" si="119"/>
        <v>5.928298519652769E-3</v>
      </c>
    </row>
    <row r="7550" spans="1:11" x14ac:dyDescent="0.25">
      <c r="A7550" s="65">
        <v>44287</v>
      </c>
      <c r="B7550" s="66" t="s">
        <v>147</v>
      </c>
      <c r="C7550" s="66" t="s">
        <v>137</v>
      </c>
      <c r="D7550" s="67">
        <v>145514.88</v>
      </c>
      <c r="E7550" s="66">
        <v>0.20369999999999999</v>
      </c>
      <c r="F7550" s="67">
        <v>29641.381055999998</v>
      </c>
      <c r="G7550" s="66" t="s">
        <v>34</v>
      </c>
      <c r="H7550" s="68">
        <v>4.9177832669027599E-6</v>
      </c>
      <c r="I7550" s="87">
        <v>0.14576988776508501</v>
      </c>
      <c r="J7550" s="69" t="str">
        <f>_xlfn.XLOOKUP(SimpleBB[[#This Row],[customer_code]],'Input  - indicative charges'!$B$13:$B$69,'Input  - indicative charges'!$E$13:$E$69)</f>
        <v>Major Industrial</v>
      </c>
      <c r="K7550" s="70">
        <f t="shared" si="119"/>
        <v>0.13475748874732343</v>
      </c>
    </row>
    <row r="7551" spans="1:11" x14ac:dyDescent="0.25">
      <c r="A7551" s="65">
        <v>44287</v>
      </c>
      <c r="B7551" s="66" t="s">
        <v>147</v>
      </c>
      <c r="C7551" s="66" t="s">
        <v>137</v>
      </c>
      <c r="D7551" s="67">
        <v>145514.88</v>
      </c>
      <c r="E7551" s="66">
        <v>0.20369999999999999</v>
      </c>
      <c r="F7551" s="67">
        <v>29641.381055999998</v>
      </c>
      <c r="G7551" s="66" t="s">
        <v>36</v>
      </c>
      <c r="H7551" s="68">
        <v>4.70934288467905E-4</v>
      </c>
      <c r="I7551" s="87">
        <v>13.9591426968134</v>
      </c>
      <c r="J7551" s="69" t="str">
        <f>_xlfn.XLOOKUP(SimpleBB[[#This Row],[customer_code]],'Input  - indicative charges'!$B$13:$B$69,'Input  - indicative charges'!$E$13:$E$69)</f>
        <v>Upper South Island distributor</v>
      </c>
      <c r="K7551" s="70">
        <f t="shared" si="119"/>
        <v>12.904578879278501</v>
      </c>
    </row>
    <row r="7552" spans="1:11" x14ac:dyDescent="0.25">
      <c r="A7552" s="65">
        <v>44287</v>
      </c>
      <c r="B7552" s="66" t="s">
        <v>147</v>
      </c>
      <c r="C7552" s="66" t="s">
        <v>137</v>
      </c>
      <c r="D7552" s="67">
        <v>145514.88</v>
      </c>
      <c r="E7552" s="66">
        <v>0.20369999999999999</v>
      </c>
      <c r="F7552" s="67">
        <v>29641.381055999998</v>
      </c>
      <c r="G7552" s="66" t="s">
        <v>38</v>
      </c>
      <c r="H7552" s="68">
        <v>3.3492473715395402E-7</v>
      </c>
      <c r="I7552" s="87">
        <v>9.9276317590610095E-3</v>
      </c>
      <c r="J7552" s="69" t="str">
        <f>_xlfn.XLOOKUP(SimpleBB[[#This Row],[customer_code]],'Input  - indicative charges'!$B$13:$B$69,'Input  - indicative charges'!$E$13:$E$69)</f>
        <v>North Island generation</v>
      </c>
      <c r="K7552" s="70">
        <f t="shared" si="119"/>
        <v>9.1776343219471951E-3</v>
      </c>
    </row>
    <row r="7553" spans="1:11" x14ac:dyDescent="0.25">
      <c r="A7553" s="65">
        <v>44287</v>
      </c>
      <c r="B7553" s="66" t="s">
        <v>147</v>
      </c>
      <c r="C7553" s="66" t="s">
        <v>137</v>
      </c>
      <c r="D7553" s="67">
        <v>145514.88</v>
      </c>
      <c r="E7553" s="66">
        <v>0.20369999999999999</v>
      </c>
      <c r="F7553" s="67">
        <v>29641.381055999998</v>
      </c>
      <c r="G7553" s="66" t="s">
        <v>40</v>
      </c>
      <c r="H7553" s="68">
        <v>1.8845703198955599E-7</v>
      </c>
      <c r="I7553" s="87">
        <v>5.58612669788521E-3</v>
      </c>
      <c r="J7553" s="69" t="str">
        <f>_xlfn.XLOOKUP(SimpleBB[[#This Row],[customer_code]],'Input  - indicative charges'!$B$13:$B$69,'Input  - indicative charges'!$E$13:$E$69)</f>
        <v>North Island generation</v>
      </c>
      <c r="K7553" s="70">
        <f t="shared" si="119"/>
        <v>5.1641145998857947E-3</v>
      </c>
    </row>
    <row r="7554" spans="1:11" x14ac:dyDescent="0.25">
      <c r="A7554" s="65">
        <v>44287</v>
      </c>
      <c r="B7554" s="66" t="s">
        <v>147</v>
      </c>
      <c r="C7554" s="66" t="s">
        <v>137</v>
      </c>
      <c r="D7554" s="67">
        <v>145514.88</v>
      </c>
      <c r="E7554" s="66">
        <v>0.20369999999999999</v>
      </c>
      <c r="F7554" s="67">
        <v>29641.381055999998</v>
      </c>
      <c r="G7554" s="66" t="s">
        <v>42</v>
      </c>
      <c r="H7554" s="68">
        <v>6.6949878952261593E-2</v>
      </c>
      <c r="I7554" s="87">
        <v>1984.48687367706</v>
      </c>
      <c r="J7554" s="69" t="str">
        <f>_xlfn.XLOOKUP(SimpleBB[[#This Row],[customer_code]],'Input  - indicative charges'!$B$13:$B$69,'Input  - indicative charges'!$E$13:$E$69)</f>
        <v>South Island generation</v>
      </c>
      <c r="K7554" s="70">
        <f t="shared" si="119"/>
        <v>1834.5659151478148</v>
      </c>
    </row>
    <row r="7555" spans="1:11" x14ac:dyDescent="0.25">
      <c r="A7555" s="65">
        <v>44287</v>
      </c>
      <c r="B7555" s="66" t="s">
        <v>147</v>
      </c>
      <c r="C7555" s="66" t="s">
        <v>137</v>
      </c>
      <c r="D7555" s="67">
        <v>145514.88</v>
      </c>
      <c r="E7555" s="66">
        <v>0.20369999999999999</v>
      </c>
      <c r="F7555" s="67">
        <v>29641.381055999998</v>
      </c>
      <c r="G7555" s="66" t="s">
        <v>44</v>
      </c>
      <c r="H7555" s="68">
        <v>3.8016140840538802E-6</v>
      </c>
      <c r="I7555" s="87">
        <v>0.112685091693297</v>
      </c>
      <c r="J7555" s="69" t="str">
        <f>_xlfn.XLOOKUP(SimpleBB[[#This Row],[customer_code]],'Input  - indicative charges'!$B$13:$B$69,'Input  - indicative charges'!$E$13:$E$69)</f>
        <v>Major Industrial</v>
      </c>
      <c r="K7555" s="70">
        <f t="shared" si="119"/>
        <v>0.10417213190369039</v>
      </c>
    </row>
    <row r="7556" spans="1:11" x14ac:dyDescent="0.25">
      <c r="A7556" s="65">
        <v>44287</v>
      </c>
      <c r="B7556" s="66" t="s">
        <v>147</v>
      </c>
      <c r="C7556" s="66" t="s">
        <v>137</v>
      </c>
      <c r="D7556" s="67">
        <v>145514.88</v>
      </c>
      <c r="E7556" s="66">
        <v>0.20369999999999999</v>
      </c>
      <c r="F7556" s="67">
        <v>29641.381055999998</v>
      </c>
      <c r="G7556" s="66" t="s">
        <v>46</v>
      </c>
      <c r="H7556" s="68">
        <v>9.6126836212347198E-4</v>
      </c>
      <c r="I7556" s="87">
        <v>28.493321818778799</v>
      </c>
      <c r="J7556" s="69" t="str">
        <f>_xlfn.XLOOKUP(SimpleBB[[#This Row],[customer_code]],'Input  - indicative charges'!$B$13:$B$69,'Input  - indicative charges'!$E$13:$E$69)</f>
        <v>Upper South Island distributor</v>
      </c>
      <c r="K7556" s="70">
        <f t="shared" si="119"/>
        <v>26.340752217328909</v>
      </c>
    </row>
    <row r="7557" spans="1:11" x14ac:dyDescent="0.25">
      <c r="A7557" s="65">
        <v>44287</v>
      </c>
      <c r="B7557" s="66" t="s">
        <v>147</v>
      </c>
      <c r="C7557" s="66" t="s">
        <v>137</v>
      </c>
      <c r="D7557" s="67">
        <v>145514.88</v>
      </c>
      <c r="E7557" s="66">
        <v>0.20369999999999999</v>
      </c>
      <c r="F7557" s="67">
        <v>29641.381055999998</v>
      </c>
      <c r="G7557" s="66" t="s">
        <v>48</v>
      </c>
      <c r="H7557" s="68">
        <v>1.65013218062592E-4</v>
      </c>
      <c r="I7557" s="87">
        <v>4.8912196758701203</v>
      </c>
      <c r="J7557" s="69" t="str">
        <f>_xlfn.XLOOKUP(SimpleBB[[#This Row],[customer_code]],'Input  - indicative charges'!$B$13:$B$69,'Input  - indicative charges'!$E$13:$E$69)</f>
        <v>North Island generation</v>
      </c>
      <c r="K7557" s="70">
        <f t="shared" si="119"/>
        <v>4.5217053435204058</v>
      </c>
    </row>
    <row r="7558" spans="1:11" x14ac:dyDescent="0.25">
      <c r="A7558" s="65">
        <v>44287</v>
      </c>
      <c r="B7558" s="66" t="s">
        <v>147</v>
      </c>
      <c r="C7558" s="66" t="s">
        <v>137</v>
      </c>
      <c r="D7558" s="67">
        <v>145514.88</v>
      </c>
      <c r="E7558" s="66">
        <v>0.20369999999999999</v>
      </c>
      <c r="F7558" s="67">
        <v>29641.381055999998</v>
      </c>
      <c r="G7558" s="66" t="s">
        <v>50</v>
      </c>
      <c r="H7558" s="68">
        <v>3.44140354457422E-5</v>
      </c>
      <c r="I7558" s="87">
        <v>1.0200795383219301</v>
      </c>
      <c r="J7558" s="69" t="str">
        <f>_xlfn.XLOOKUP(SimpleBB[[#This Row],[customer_code]],'Input  - indicative charges'!$B$13:$B$69,'Input  - indicative charges'!$E$13:$E$69)</f>
        <v>North Island generation</v>
      </c>
      <c r="K7558" s="70">
        <f t="shared" si="119"/>
        <v>0.94301614012573709</v>
      </c>
    </row>
    <row r="7559" spans="1:11" x14ac:dyDescent="0.25">
      <c r="A7559" s="65">
        <v>44287</v>
      </c>
      <c r="B7559" s="66" t="s">
        <v>147</v>
      </c>
      <c r="C7559" s="66" t="s">
        <v>137</v>
      </c>
      <c r="D7559" s="67">
        <v>145514.88</v>
      </c>
      <c r="E7559" s="66">
        <v>0.20369999999999999</v>
      </c>
      <c r="F7559" s="67">
        <v>29641.381055999998</v>
      </c>
      <c r="G7559" s="66" t="s">
        <v>52</v>
      </c>
      <c r="H7559" s="68">
        <v>6.9238256191060706E-5</v>
      </c>
      <c r="I7559" s="87">
        <v>2.0523175354121799</v>
      </c>
      <c r="J7559" s="69" t="str">
        <f>_xlfn.XLOOKUP(SimpleBB[[#This Row],[customer_code]],'Input  - indicative charges'!$B$13:$B$69,'Input  - indicative charges'!$E$13:$E$69)</f>
        <v>North Island generation</v>
      </c>
      <c r="K7559" s="70">
        <f t="shared" si="119"/>
        <v>1.8972722104989135</v>
      </c>
    </row>
    <row r="7560" spans="1:11" x14ac:dyDescent="0.25">
      <c r="A7560" s="65">
        <v>44287</v>
      </c>
      <c r="B7560" s="66" t="s">
        <v>147</v>
      </c>
      <c r="C7560" s="66" t="s">
        <v>137</v>
      </c>
      <c r="D7560" s="67">
        <v>145514.88</v>
      </c>
      <c r="E7560" s="66">
        <v>0.20369999999999999</v>
      </c>
      <c r="F7560" s="67">
        <v>29641.381055999998</v>
      </c>
      <c r="G7560" s="66" t="s">
        <v>54</v>
      </c>
      <c r="H7560" s="68">
        <v>8.1833702664048001E-5</v>
      </c>
      <c r="I7560" s="87">
        <v>2.4256639638884501</v>
      </c>
      <c r="J7560" s="69" t="str">
        <f>_xlfn.XLOOKUP(SimpleBB[[#This Row],[customer_code]],'Input  - indicative charges'!$B$13:$B$69,'Input  - indicative charges'!$E$13:$E$69)</f>
        <v>Upper South Island distributor</v>
      </c>
      <c r="K7560" s="70">
        <f t="shared" si="119"/>
        <v>2.2424136378925001</v>
      </c>
    </row>
    <row r="7561" spans="1:11" x14ac:dyDescent="0.25">
      <c r="A7561" s="65">
        <v>44287</v>
      </c>
      <c r="B7561" s="66" t="s">
        <v>147</v>
      </c>
      <c r="C7561" s="66" t="s">
        <v>137</v>
      </c>
      <c r="D7561" s="67">
        <v>145514.88</v>
      </c>
      <c r="E7561" s="66">
        <v>0.20369999999999999</v>
      </c>
      <c r="F7561" s="67">
        <v>29641.381055999998</v>
      </c>
      <c r="G7561" s="66" t="s">
        <v>56</v>
      </c>
      <c r="H7561" s="68">
        <v>2.9881503010968402E-4</v>
      </c>
      <c r="I7561" s="87">
        <v>8.8572901727412692</v>
      </c>
      <c r="J7561" s="69" t="str">
        <f>_xlfn.XLOOKUP(SimpleBB[[#This Row],[customer_code]],'Input  - indicative charges'!$B$13:$B$69,'Input  - indicative charges'!$E$13:$E$69)</f>
        <v>Upper North Island distributor</v>
      </c>
      <c r="K7561" s="70">
        <f t="shared" si="119"/>
        <v>8.188153253629995</v>
      </c>
    </row>
    <row r="7562" spans="1:11" x14ac:dyDescent="0.25">
      <c r="A7562" s="65">
        <v>44287</v>
      </c>
      <c r="B7562" s="66" t="s">
        <v>147</v>
      </c>
      <c r="C7562" s="66" t="s">
        <v>137</v>
      </c>
      <c r="D7562" s="67">
        <v>145514.88</v>
      </c>
      <c r="E7562" s="66">
        <v>0.20369999999999999</v>
      </c>
      <c r="F7562" s="67">
        <v>29641.381055999998</v>
      </c>
      <c r="G7562" s="66" t="s">
        <v>58</v>
      </c>
      <c r="H7562" s="68">
        <v>4.2720523604651903E-5</v>
      </c>
      <c r="I7562" s="87">
        <v>1.2662953190773301</v>
      </c>
      <c r="J7562" s="69" t="str">
        <f>_xlfn.XLOOKUP(SimpleBB[[#This Row],[customer_code]],'Input  - indicative charges'!$B$13:$B$69,'Input  - indicative charges'!$E$13:$E$69)</f>
        <v>North Island generation</v>
      </c>
      <c r="K7562" s="70">
        <f t="shared" si="119"/>
        <v>1.1706311902109059</v>
      </c>
    </row>
    <row r="7563" spans="1:11" x14ac:dyDescent="0.25">
      <c r="A7563" s="65">
        <v>44287</v>
      </c>
      <c r="B7563" s="66" t="s">
        <v>147</v>
      </c>
      <c r="C7563" s="66" t="s">
        <v>137</v>
      </c>
      <c r="D7563" s="67">
        <v>145514.88</v>
      </c>
      <c r="E7563" s="66">
        <v>0.20369999999999999</v>
      </c>
      <c r="F7563" s="67">
        <v>29641.381055999998</v>
      </c>
      <c r="G7563" s="66" t="s">
        <v>60</v>
      </c>
      <c r="H7563" s="68">
        <v>2.78501714324343E-2</v>
      </c>
      <c r="I7563" s="87">
        <v>825.51754390371195</v>
      </c>
      <c r="J7563" s="69" t="str">
        <f>_xlfn.XLOOKUP(SimpleBB[[#This Row],[customer_code]],'Input  - indicative charges'!$B$13:$B$69,'Input  - indicative charges'!$E$13:$E$69)</f>
        <v>Major Industrial</v>
      </c>
      <c r="K7563" s="70">
        <f t="shared" si="119"/>
        <v>763.15261566640243</v>
      </c>
    </row>
    <row r="7564" spans="1:11" x14ac:dyDescent="0.25">
      <c r="A7564" s="65">
        <v>44287</v>
      </c>
      <c r="B7564" s="66" t="s">
        <v>147</v>
      </c>
      <c r="C7564" s="66" t="s">
        <v>137</v>
      </c>
      <c r="D7564" s="67">
        <v>145514.88</v>
      </c>
      <c r="E7564" s="66">
        <v>0.20369999999999999</v>
      </c>
      <c r="F7564" s="67">
        <v>29641.381055999998</v>
      </c>
      <c r="G7564" s="66" t="s">
        <v>62</v>
      </c>
      <c r="H7564" s="68">
        <v>1.2526664336883999E-4</v>
      </c>
      <c r="I7564" s="87">
        <v>3.7130763097018602</v>
      </c>
      <c r="J7564" s="69" t="str">
        <f>_xlfn.XLOOKUP(SimpleBB[[#This Row],[customer_code]],'Input  - indicative charges'!$B$13:$B$69,'Input  - indicative charges'!$E$13:$E$69)</f>
        <v>Major Industrial</v>
      </c>
      <c r="K7564" s="70">
        <f t="shared" si="119"/>
        <v>3.4325665382205885</v>
      </c>
    </row>
    <row r="7565" spans="1:11" x14ac:dyDescent="0.25">
      <c r="A7565" s="65">
        <v>44287</v>
      </c>
      <c r="B7565" s="66" t="s">
        <v>147</v>
      </c>
      <c r="C7565" s="66" t="s">
        <v>137</v>
      </c>
      <c r="D7565" s="67">
        <v>145514.88</v>
      </c>
      <c r="E7565" s="66">
        <v>0.20369999999999999</v>
      </c>
      <c r="F7565" s="67">
        <v>29641.381055999998</v>
      </c>
      <c r="G7565" s="66" t="s">
        <v>64</v>
      </c>
      <c r="H7565" s="68">
        <v>4.0452532709440997E-6</v>
      </c>
      <c r="I7565" s="87">
        <v>0.119906893672084</v>
      </c>
      <c r="J7565" s="69" t="str">
        <f>_xlfn.XLOOKUP(SimpleBB[[#This Row],[customer_code]],'Input  - indicative charges'!$B$13:$B$69,'Input  - indicative charges'!$E$13:$E$69)</f>
        <v>Major Industrial</v>
      </c>
      <c r="K7565" s="70">
        <f t="shared" si="119"/>
        <v>0.11084835230704372</v>
      </c>
    </row>
    <row r="7566" spans="1:11" x14ac:dyDescent="0.25">
      <c r="A7566" s="65">
        <v>44287</v>
      </c>
      <c r="B7566" s="66" t="s">
        <v>147</v>
      </c>
      <c r="C7566" s="66" t="s">
        <v>137</v>
      </c>
      <c r="D7566" s="67">
        <v>145514.88</v>
      </c>
      <c r="E7566" s="66">
        <v>0.20369999999999999</v>
      </c>
      <c r="F7566" s="67">
        <v>29641.381055999998</v>
      </c>
      <c r="G7566" s="66" t="s">
        <v>66</v>
      </c>
      <c r="H7566" s="68">
        <v>5.1164633742966604E-3</v>
      </c>
      <c r="I7566" s="87">
        <v>151.65904053659401</v>
      </c>
      <c r="J7566" s="69" t="str">
        <f>_xlfn.XLOOKUP(SimpleBB[[#This Row],[customer_code]],'Input  - indicative charges'!$B$13:$B$69,'Input  - indicative charges'!$E$13:$E$69)</f>
        <v>Upper South Island distributor</v>
      </c>
      <c r="K7566" s="70">
        <f t="shared" ref="K7566:K7629" si="120">I7566*$L$9</f>
        <v>140.20173687363624</v>
      </c>
    </row>
    <row r="7567" spans="1:11" x14ac:dyDescent="0.25">
      <c r="A7567" s="65">
        <v>44287</v>
      </c>
      <c r="B7567" s="66" t="s">
        <v>147</v>
      </c>
      <c r="C7567" s="66" t="s">
        <v>137</v>
      </c>
      <c r="D7567" s="67">
        <v>145514.88</v>
      </c>
      <c r="E7567" s="66">
        <v>0.20369999999999999</v>
      </c>
      <c r="F7567" s="67">
        <v>29641.381055999998</v>
      </c>
      <c r="G7567" s="66" t="s">
        <v>68</v>
      </c>
      <c r="H7567" s="68">
        <v>1.13163506779711E-4</v>
      </c>
      <c r="I7567" s="87">
        <v>3.35432262609066</v>
      </c>
      <c r="J7567" s="69" t="str">
        <f>_xlfn.XLOOKUP(SimpleBB[[#This Row],[customer_code]],'Input  - indicative charges'!$B$13:$B$69,'Input  - indicative charges'!$E$13:$E$69)</f>
        <v>Major Industrial</v>
      </c>
      <c r="K7567" s="70">
        <f t="shared" si="120"/>
        <v>3.1009154254735791</v>
      </c>
    </row>
    <row r="7568" spans="1:11" x14ac:dyDescent="0.25">
      <c r="A7568" s="65">
        <v>44287</v>
      </c>
      <c r="B7568" s="66" t="s">
        <v>147</v>
      </c>
      <c r="C7568" s="66" t="s">
        <v>137</v>
      </c>
      <c r="D7568" s="67">
        <v>145514.88</v>
      </c>
      <c r="E7568" s="66">
        <v>0.20369999999999999</v>
      </c>
      <c r="F7568" s="67">
        <v>29641.381055999998</v>
      </c>
      <c r="G7568" s="66" t="s">
        <v>70</v>
      </c>
      <c r="H7568" s="68">
        <v>5.9364931295929999E-4</v>
      </c>
      <c r="I7568" s="87">
        <v>17.596585499059199</v>
      </c>
      <c r="J7568" s="69" t="str">
        <f>_xlfn.XLOOKUP(SimpleBB[[#This Row],[customer_code]],'Input  - indicative charges'!$B$13:$B$69,'Input  - indicative charges'!$E$13:$E$69)</f>
        <v>Lower North Island distributor</v>
      </c>
      <c r="K7568" s="70">
        <f t="shared" si="120"/>
        <v>16.2672257538004</v>
      </c>
    </row>
    <row r="7569" spans="1:11" x14ac:dyDescent="0.25">
      <c r="A7569" s="65">
        <v>44287</v>
      </c>
      <c r="B7569" s="66" t="s">
        <v>147</v>
      </c>
      <c r="C7569" s="66" t="s">
        <v>137</v>
      </c>
      <c r="D7569" s="67">
        <v>145514.88</v>
      </c>
      <c r="E7569" s="66">
        <v>0.20369999999999999</v>
      </c>
      <c r="F7569" s="67">
        <v>29641.381055999998</v>
      </c>
      <c r="G7569" s="66" t="s">
        <v>72</v>
      </c>
      <c r="H7569" s="68">
        <v>0.51108705958200995</v>
      </c>
      <c r="I7569" s="87">
        <v>15149.3262858609</v>
      </c>
      <c r="J7569" s="69" t="str">
        <f>_xlfn.XLOOKUP(SimpleBB[[#This Row],[customer_code]],'Input  - indicative charges'!$B$13:$B$69,'Input  - indicative charges'!$E$13:$E$69)</f>
        <v>Lower South Island distributor</v>
      </c>
      <c r="K7569" s="70">
        <f t="shared" si="120"/>
        <v>14004.848311239561</v>
      </c>
    </row>
    <row r="7570" spans="1:11" x14ac:dyDescent="0.25">
      <c r="A7570" s="65">
        <v>44287</v>
      </c>
      <c r="B7570" s="66" t="s">
        <v>147</v>
      </c>
      <c r="C7570" s="66" t="s">
        <v>137</v>
      </c>
      <c r="D7570" s="67">
        <v>145514.88</v>
      </c>
      <c r="E7570" s="66">
        <v>0.20369999999999999</v>
      </c>
      <c r="F7570" s="67">
        <v>29641.381055999998</v>
      </c>
      <c r="G7570" s="66" t="s">
        <v>74</v>
      </c>
      <c r="H7570" s="68">
        <v>6.4154468862480094E-2</v>
      </c>
      <c r="I7570" s="87">
        <v>1901.6270579980601</v>
      </c>
      <c r="J7570" s="69" t="str">
        <f>_xlfn.XLOOKUP(SimpleBB[[#This Row],[customer_code]],'Input  - indicative charges'!$B$13:$B$69,'Input  - indicative charges'!$E$13:$E$69)</f>
        <v>Major Industrial</v>
      </c>
      <c r="K7570" s="70">
        <f t="shared" si="120"/>
        <v>1757.9658652324124</v>
      </c>
    </row>
    <row r="7571" spans="1:11" x14ac:dyDescent="0.25">
      <c r="A7571" s="65">
        <v>44287</v>
      </c>
      <c r="B7571" s="66" t="s">
        <v>147</v>
      </c>
      <c r="C7571" s="66" t="s">
        <v>137</v>
      </c>
      <c r="D7571" s="67">
        <v>145514.88</v>
      </c>
      <c r="E7571" s="66">
        <v>0.20369999999999999</v>
      </c>
      <c r="F7571" s="67">
        <v>29641.381055999998</v>
      </c>
      <c r="G7571" s="66" t="s">
        <v>76</v>
      </c>
      <c r="H7571" s="68">
        <v>6.4252820642363597E-6</v>
      </c>
      <c r="I7571" s="87">
        <v>0.19045423405831199</v>
      </c>
      <c r="J7571" s="69" t="str">
        <f>_xlfn.XLOOKUP(SimpleBB[[#This Row],[customer_code]],'Input  - indicative charges'!$B$13:$B$69,'Input  - indicative charges'!$E$13:$E$69)</f>
        <v>Lower North Island distributor</v>
      </c>
      <c r="K7571" s="70">
        <f t="shared" si="120"/>
        <v>0.17606609085378211</v>
      </c>
    </row>
    <row r="7572" spans="1:11" x14ac:dyDescent="0.25">
      <c r="A7572" s="65">
        <v>44287</v>
      </c>
      <c r="B7572" s="66" t="s">
        <v>147</v>
      </c>
      <c r="C7572" s="66" t="s">
        <v>137</v>
      </c>
      <c r="D7572" s="67">
        <v>145514.88</v>
      </c>
      <c r="E7572" s="66">
        <v>0.20369999999999999</v>
      </c>
      <c r="F7572" s="67">
        <v>29641.381055999998</v>
      </c>
      <c r="G7572" s="66" t="s">
        <v>78</v>
      </c>
      <c r="H7572" s="68">
        <v>5.0274523519311499E-7</v>
      </c>
      <c r="I7572" s="87">
        <v>1.49020630904474E-2</v>
      </c>
      <c r="J7572" s="69" t="str">
        <f>_xlfn.XLOOKUP(SimpleBB[[#This Row],[customer_code]],'Input  - indicative charges'!$B$13:$B$69,'Input  - indicative charges'!$E$13:$E$69)</f>
        <v>North Island generation</v>
      </c>
      <c r="K7572" s="70">
        <f t="shared" si="120"/>
        <v>1.3776264974966026E-2</v>
      </c>
    </row>
    <row r="7573" spans="1:11" x14ac:dyDescent="0.25">
      <c r="A7573" s="65">
        <v>44287</v>
      </c>
      <c r="B7573" s="66" t="s">
        <v>147</v>
      </c>
      <c r="C7573" s="66" t="s">
        <v>137</v>
      </c>
      <c r="D7573" s="67">
        <v>145514.88</v>
      </c>
      <c r="E7573" s="66">
        <v>0.20369999999999999</v>
      </c>
      <c r="F7573" s="67">
        <v>29641.381055999998</v>
      </c>
      <c r="G7573" s="66" t="s">
        <v>80</v>
      </c>
      <c r="H7573" s="68">
        <v>1.2166886974280301E-7</v>
      </c>
      <c r="I7573" s="87">
        <v>3.6064333306992701E-3</v>
      </c>
      <c r="J7573" s="69" t="str">
        <f>_xlfn.XLOOKUP(SimpleBB[[#This Row],[customer_code]],'Input  - indicative charges'!$B$13:$B$69,'Input  - indicative charges'!$E$13:$E$69)</f>
        <v>Major Industrial</v>
      </c>
      <c r="K7573" s="70">
        <f t="shared" si="120"/>
        <v>3.3339800587819683E-3</v>
      </c>
    </row>
    <row r="7574" spans="1:11" x14ac:dyDescent="0.25">
      <c r="A7574" s="65">
        <v>44287</v>
      </c>
      <c r="B7574" s="66" t="s">
        <v>147</v>
      </c>
      <c r="C7574" s="66" t="s">
        <v>137</v>
      </c>
      <c r="D7574" s="67">
        <v>145514.88</v>
      </c>
      <c r="E7574" s="66">
        <v>0.20369999999999999</v>
      </c>
      <c r="F7574" s="67">
        <v>29641.381055999998</v>
      </c>
      <c r="G7574" s="66" t="s">
        <v>82</v>
      </c>
      <c r="H7574" s="68">
        <v>1.01682560530208E-4</v>
      </c>
      <c r="I7574" s="87">
        <v>3.0140115234256801</v>
      </c>
      <c r="J7574" s="69" t="str">
        <f>_xlfn.XLOOKUP(SimpleBB[[#This Row],[customer_code]],'Input  - indicative charges'!$B$13:$B$69,'Input  - indicative charges'!$E$13:$E$69)</f>
        <v>Major Industrial</v>
      </c>
      <c r="K7574" s="70">
        <f t="shared" si="120"/>
        <v>2.7863136219661913</v>
      </c>
    </row>
    <row r="7575" spans="1:11" x14ac:dyDescent="0.25">
      <c r="A7575" s="65">
        <v>44287</v>
      </c>
      <c r="B7575" s="66" t="s">
        <v>147</v>
      </c>
      <c r="C7575" s="66" t="s">
        <v>137</v>
      </c>
      <c r="D7575" s="67">
        <v>145514.88</v>
      </c>
      <c r="E7575" s="66">
        <v>0.20369999999999999</v>
      </c>
      <c r="F7575" s="67">
        <v>29641.381055999998</v>
      </c>
      <c r="G7575" s="66" t="s">
        <v>84</v>
      </c>
      <c r="H7575" s="68">
        <v>2.0680020780792599E-4</v>
      </c>
      <c r="I7575" s="87">
        <v>6.1298437620947297</v>
      </c>
      <c r="J7575" s="69" t="str">
        <f>_xlfn.XLOOKUP(SimpleBB[[#This Row],[customer_code]],'Input  - indicative charges'!$B$13:$B$69,'Input  - indicative charges'!$E$13:$E$69)</f>
        <v>Major Industrial</v>
      </c>
      <c r="K7575" s="70">
        <f t="shared" si="120"/>
        <v>5.6667557645687232</v>
      </c>
    </row>
    <row r="7576" spans="1:11" x14ac:dyDescent="0.25">
      <c r="A7576" s="65">
        <v>44287</v>
      </c>
      <c r="B7576" s="66" t="s">
        <v>147</v>
      </c>
      <c r="C7576" s="66" t="s">
        <v>137</v>
      </c>
      <c r="D7576" s="67">
        <v>145514.88</v>
      </c>
      <c r="E7576" s="66">
        <v>0.20369999999999999</v>
      </c>
      <c r="F7576" s="67">
        <v>29641.381055999998</v>
      </c>
      <c r="G7576" s="66" t="s">
        <v>86</v>
      </c>
      <c r="H7576" s="68">
        <v>6.7847848923954203E-7</v>
      </c>
      <c r="I7576" s="87">
        <v>2.0111039437848401E-2</v>
      </c>
      <c r="J7576" s="69" t="str">
        <f>_xlfn.XLOOKUP(SimpleBB[[#This Row],[customer_code]],'Input  - indicative charges'!$B$13:$B$69,'Input  - indicative charges'!$E$13:$E$69)</f>
        <v>North Island generation</v>
      </c>
      <c r="K7576" s="70">
        <f t="shared" si="120"/>
        <v>1.8591721598292699E-2</v>
      </c>
    </row>
    <row r="7577" spans="1:11" x14ac:dyDescent="0.25">
      <c r="A7577" s="65">
        <v>44287</v>
      </c>
      <c r="B7577" s="66" t="s">
        <v>147</v>
      </c>
      <c r="C7577" s="66" t="s">
        <v>137</v>
      </c>
      <c r="D7577" s="67">
        <v>145514.88</v>
      </c>
      <c r="E7577" s="66">
        <v>0.20369999999999999</v>
      </c>
      <c r="F7577" s="67">
        <v>29641.381055999998</v>
      </c>
      <c r="G7577" s="66" t="s">
        <v>88</v>
      </c>
      <c r="H7577" s="68">
        <v>2.49579266070472E-5</v>
      </c>
      <c r="I7577" s="87">
        <v>0.73978741292716899</v>
      </c>
      <c r="J7577" s="69" t="str">
        <f>_xlfn.XLOOKUP(SimpleBB[[#This Row],[customer_code]],'Input  - indicative charges'!$B$13:$B$69,'Input  - indicative charges'!$E$13:$E$69)</f>
        <v>North Island generation</v>
      </c>
      <c r="K7577" s="70">
        <f t="shared" si="120"/>
        <v>0.6838990926137134</v>
      </c>
    </row>
    <row r="7578" spans="1:11" x14ac:dyDescent="0.25">
      <c r="A7578" s="65">
        <v>44287</v>
      </c>
      <c r="B7578" s="66" t="s">
        <v>147</v>
      </c>
      <c r="C7578" s="66" t="s">
        <v>137</v>
      </c>
      <c r="D7578" s="67">
        <v>145514.88</v>
      </c>
      <c r="E7578" s="66">
        <v>0.20369999999999999</v>
      </c>
      <c r="F7578" s="67">
        <v>29641.381055999998</v>
      </c>
      <c r="G7578" s="66" t="s">
        <v>90</v>
      </c>
      <c r="H7578" s="68">
        <v>9.8273856509690193E-4</v>
      </c>
      <c r="I7578" s="87">
        <v>29.129728286463902</v>
      </c>
      <c r="J7578" s="69" t="str">
        <f>_xlfn.XLOOKUP(SimpleBB[[#This Row],[customer_code]],'Input  - indicative charges'!$B$13:$B$69,'Input  - indicative charges'!$E$13:$E$69)</f>
        <v>Upper South Island distributor</v>
      </c>
      <c r="K7578" s="70">
        <f t="shared" si="120"/>
        <v>26.929080429161012</v>
      </c>
    </row>
    <row r="7579" spans="1:11" x14ac:dyDescent="0.25">
      <c r="A7579" s="65">
        <v>44287</v>
      </c>
      <c r="B7579" s="66" t="s">
        <v>147</v>
      </c>
      <c r="C7579" s="66" t="s">
        <v>137</v>
      </c>
      <c r="D7579" s="67">
        <v>145514.88</v>
      </c>
      <c r="E7579" s="66">
        <v>0.20369999999999999</v>
      </c>
      <c r="F7579" s="67">
        <v>29641.381055999998</v>
      </c>
      <c r="G7579" s="66" t="s">
        <v>92</v>
      </c>
      <c r="H7579" s="68">
        <v>1.5566753247680899E-7</v>
      </c>
      <c r="I7579" s="87">
        <v>4.6142006481923502E-3</v>
      </c>
      <c r="J7579" s="69" t="str">
        <f>_xlfn.XLOOKUP(SimpleBB[[#This Row],[customer_code]],'Input  - indicative charges'!$B$13:$B$69,'Input  - indicative charges'!$E$13:$E$69)</f>
        <v>North Island generation</v>
      </c>
      <c r="K7579" s="70">
        <f t="shared" si="120"/>
        <v>4.2656141227791142E-3</v>
      </c>
    </row>
    <row r="7580" spans="1:11" x14ac:dyDescent="0.25">
      <c r="A7580" s="65">
        <v>44287</v>
      </c>
      <c r="B7580" s="66" t="s">
        <v>147</v>
      </c>
      <c r="C7580" s="66" t="s">
        <v>137</v>
      </c>
      <c r="D7580" s="67">
        <v>145514.88</v>
      </c>
      <c r="E7580" s="66">
        <v>0.20369999999999999</v>
      </c>
      <c r="F7580" s="67">
        <v>29641.381055999998</v>
      </c>
      <c r="G7580" s="66" t="s">
        <v>94</v>
      </c>
      <c r="H7580" s="68">
        <v>9.1317790414038099E-7</v>
      </c>
      <c r="I7580" s="87">
        <v>2.7067854228544401E-2</v>
      </c>
      <c r="J7580" s="69" t="str">
        <f>_xlfn.XLOOKUP(SimpleBB[[#This Row],[customer_code]],'Input  - indicative charges'!$B$13:$B$69,'Input  - indicative charges'!$E$13:$E$69)</f>
        <v>North Island generation</v>
      </c>
      <c r="K7580" s="70">
        <f t="shared" si="120"/>
        <v>2.5022973657601592E-2</v>
      </c>
    </row>
    <row r="7581" spans="1:11" x14ac:dyDescent="0.25">
      <c r="A7581" s="65">
        <v>44287</v>
      </c>
      <c r="B7581" s="66" t="s">
        <v>147</v>
      </c>
      <c r="C7581" s="66" t="s">
        <v>137</v>
      </c>
      <c r="D7581" s="67">
        <v>145514.88</v>
      </c>
      <c r="E7581" s="66">
        <v>0.20369999999999999</v>
      </c>
      <c r="F7581" s="67">
        <v>29641.381055999998</v>
      </c>
      <c r="G7581" s="66" t="s">
        <v>96</v>
      </c>
      <c r="H7581" s="68">
        <v>4.0239369541458E-5</v>
      </c>
      <c r="I7581" s="87">
        <v>1.1927504860315501</v>
      </c>
      <c r="J7581" s="69" t="str">
        <f>_xlfn.XLOOKUP(SimpleBB[[#This Row],[customer_code]],'Input  - indicative charges'!$B$13:$B$69,'Input  - indicative charges'!$E$13:$E$69)</f>
        <v>Upper North Island distributor</v>
      </c>
      <c r="K7581" s="70">
        <f t="shared" si="120"/>
        <v>1.1026424089643836</v>
      </c>
    </row>
    <row r="7582" spans="1:11" x14ac:dyDescent="0.25">
      <c r="A7582" s="65">
        <v>44287</v>
      </c>
      <c r="B7582" s="66" t="s">
        <v>147</v>
      </c>
      <c r="C7582" s="66" t="s">
        <v>137</v>
      </c>
      <c r="D7582" s="67">
        <v>145514.88</v>
      </c>
      <c r="E7582" s="66">
        <v>0.20369999999999999</v>
      </c>
      <c r="F7582" s="67">
        <v>29641.381055999998</v>
      </c>
      <c r="G7582" s="66" t="s">
        <v>98</v>
      </c>
      <c r="H7582" s="68">
        <v>1.2540713102700801E-5</v>
      </c>
      <c r="I7582" s="87">
        <v>0.37172405579112799</v>
      </c>
      <c r="J7582" s="69" t="str">
        <f>_xlfn.XLOOKUP(SimpleBB[[#This Row],[customer_code]],'Input  - indicative charges'!$B$13:$B$69,'Input  - indicative charges'!$E$13:$E$69)</f>
        <v>Major Industrial</v>
      </c>
      <c r="K7582" s="70">
        <f t="shared" si="120"/>
        <v>0.34364161922185826</v>
      </c>
    </row>
    <row r="7583" spans="1:11" x14ac:dyDescent="0.25">
      <c r="A7583" s="65">
        <v>44287</v>
      </c>
      <c r="B7583" s="66" t="s">
        <v>147</v>
      </c>
      <c r="C7583" s="66" t="s">
        <v>137</v>
      </c>
      <c r="D7583" s="67">
        <v>145514.88</v>
      </c>
      <c r="E7583" s="66">
        <v>0.20369999999999999</v>
      </c>
      <c r="F7583" s="67">
        <v>29641.381055999998</v>
      </c>
      <c r="G7583" s="66" t="s">
        <v>100</v>
      </c>
      <c r="H7583" s="68">
        <v>1.9361482596636899E-2</v>
      </c>
      <c r="I7583" s="87">
        <v>573.90108345602698</v>
      </c>
      <c r="J7583" s="69" t="str">
        <f>_xlfn.XLOOKUP(SimpleBB[[#This Row],[customer_code]],'Input  - indicative charges'!$B$13:$B$69,'Input  - indicative charges'!$E$13:$E$69)</f>
        <v>North Island generation</v>
      </c>
      <c r="K7583" s="70">
        <f t="shared" si="120"/>
        <v>530.54488812212867</v>
      </c>
    </row>
    <row r="7584" spans="1:11" x14ac:dyDescent="0.25">
      <c r="A7584" s="65">
        <v>44287</v>
      </c>
      <c r="B7584" s="66" t="s">
        <v>147</v>
      </c>
      <c r="C7584" s="66" t="s">
        <v>137</v>
      </c>
      <c r="D7584" s="67">
        <v>145514.88</v>
      </c>
      <c r="E7584" s="66">
        <v>0.20369999999999999</v>
      </c>
      <c r="F7584" s="67">
        <v>29641.381055999998</v>
      </c>
      <c r="G7584" s="66" t="s">
        <v>102</v>
      </c>
      <c r="H7584" s="68">
        <v>5.9130621383170505E-4</v>
      </c>
      <c r="I7584" s="87">
        <v>17.5271328049662</v>
      </c>
      <c r="J7584" s="69" t="str">
        <f>_xlfn.XLOOKUP(SimpleBB[[#This Row],[customer_code]],'Input  - indicative charges'!$B$13:$B$69,'Input  - indicative charges'!$E$13:$E$69)</f>
        <v>Lower North Island distributor</v>
      </c>
      <c r="K7584" s="70">
        <f t="shared" si="120"/>
        <v>16.203019964894317</v>
      </c>
    </row>
    <row r="7585" spans="1:11" x14ac:dyDescent="0.25">
      <c r="A7585" s="65">
        <v>44287</v>
      </c>
      <c r="B7585" s="66" t="s">
        <v>147</v>
      </c>
      <c r="C7585" s="66" t="s">
        <v>137</v>
      </c>
      <c r="D7585" s="67">
        <v>145514.88</v>
      </c>
      <c r="E7585" s="66">
        <v>0.20369999999999999</v>
      </c>
      <c r="F7585" s="67">
        <v>29641.381055999998</v>
      </c>
      <c r="G7585" s="66" t="s">
        <v>104</v>
      </c>
      <c r="H7585" s="68">
        <v>2.34693662877264E-4</v>
      </c>
      <c r="I7585" s="87">
        <v>6.9566442927734098</v>
      </c>
      <c r="J7585" s="69" t="str">
        <f>_xlfn.XLOOKUP(SimpleBB[[#This Row],[customer_code]],'Input  - indicative charges'!$B$13:$B$69,'Input  - indicative charges'!$E$13:$E$69)</f>
        <v>Lower North Island distributor</v>
      </c>
      <c r="K7585" s="70">
        <f t="shared" si="120"/>
        <v>6.4310944419008198</v>
      </c>
    </row>
    <row r="7586" spans="1:11" x14ac:dyDescent="0.25">
      <c r="A7586" s="65">
        <v>44287</v>
      </c>
      <c r="B7586" s="66" t="s">
        <v>147</v>
      </c>
      <c r="C7586" s="66" t="s">
        <v>137</v>
      </c>
      <c r="D7586" s="67">
        <v>145514.88</v>
      </c>
      <c r="E7586" s="66">
        <v>0.20369999999999999</v>
      </c>
      <c r="F7586" s="67">
        <v>29641.381055999998</v>
      </c>
      <c r="G7586" s="66" t="s">
        <v>106</v>
      </c>
      <c r="H7586" s="68">
        <v>2.57416302868711E-3</v>
      </c>
      <c r="I7586" s="87">
        <v>76.301747233581693</v>
      </c>
      <c r="J7586" s="69" t="str">
        <f>_xlfn.XLOOKUP(SimpleBB[[#This Row],[customer_code]],'Input  - indicative charges'!$B$13:$B$69,'Input  - indicative charges'!$E$13:$E$69)</f>
        <v>Upper North Island distributor</v>
      </c>
      <c r="K7586" s="70">
        <f t="shared" si="120"/>
        <v>70.537420326486071</v>
      </c>
    </row>
    <row r="7587" spans="1:11" x14ac:dyDescent="0.25">
      <c r="A7587" s="65">
        <v>44287</v>
      </c>
      <c r="B7587" s="66" t="s">
        <v>147</v>
      </c>
      <c r="C7587" s="66" t="s">
        <v>137</v>
      </c>
      <c r="D7587" s="67">
        <v>145514.88</v>
      </c>
      <c r="E7587" s="66">
        <v>0.20369999999999999</v>
      </c>
      <c r="F7587" s="67">
        <v>29641.381055999998</v>
      </c>
      <c r="G7587" s="66" t="s">
        <v>108</v>
      </c>
      <c r="H7587" s="68">
        <v>6.9572459263718802E-5</v>
      </c>
      <c r="I7587" s="87">
        <v>2.0622237760389202</v>
      </c>
      <c r="J7587" s="69" t="str">
        <f>_xlfn.XLOOKUP(SimpleBB[[#This Row],[customer_code]],'Input  - indicative charges'!$B$13:$B$69,'Input  - indicative charges'!$E$13:$E$69)</f>
        <v>Lower North Island distributor</v>
      </c>
      <c r="K7587" s="70">
        <f t="shared" si="120"/>
        <v>1.9064300697128655</v>
      </c>
    </row>
    <row r="7588" spans="1:11" x14ac:dyDescent="0.25">
      <c r="A7588" s="65">
        <v>44287</v>
      </c>
      <c r="B7588" s="66" t="s">
        <v>147</v>
      </c>
      <c r="C7588" s="66" t="s">
        <v>137</v>
      </c>
      <c r="D7588" s="67">
        <v>145514.88</v>
      </c>
      <c r="E7588" s="66">
        <v>0.20369999999999999</v>
      </c>
      <c r="F7588" s="67">
        <v>29641.381055999998</v>
      </c>
      <c r="G7588" s="66" t="s">
        <v>110</v>
      </c>
      <c r="H7588" s="68">
        <v>3.8447934688299403E-4</v>
      </c>
      <c r="I7588" s="87">
        <v>11.3964988291208</v>
      </c>
      <c r="J7588" s="69" t="str">
        <f>_xlfn.XLOOKUP(SimpleBB[[#This Row],[customer_code]],'Input  - indicative charges'!$B$13:$B$69,'Input  - indicative charges'!$E$13:$E$69)</f>
        <v>Lower South Island distributor</v>
      </c>
      <c r="K7588" s="70">
        <f t="shared" si="120"/>
        <v>10.53553368442655</v>
      </c>
    </row>
    <row r="7589" spans="1:11" x14ac:dyDescent="0.25">
      <c r="A7589" s="65">
        <v>44287</v>
      </c>
      <c r="B7589" s="66" t="s">
        <v>147</v>
      </c>
      <c r="C7589" s="66" t="s">
        <v>137</v>
      </c>
      <c r="D7589" s="67">
        <v>145514.88</v>
      </c>
      <c r="E7589" s="66">
        <v>0.20369999999999999</v>
      </c>
      <c r="F7589" s="67">
        <v>29641.381055999998</v>
      </c>
      <c r="G7589" s="66" t="s">
        <v>112</v>
      </c>
      <c r="H7589" s="68">
        <v>2.0617417631908602E-5</v>
      </c>
      <c r="I7589" s="87">
        <v>0.61112873241809595</v>
      </c>
      <c r="J7589" s="69" t="str">
        <f>_xlfn.XLOOKUP(SimpleBB[[#This Row],[customer_code]],'Input  - indicative charges'!$B$13:$B$69,'Input  - indicative charges'!$E$13:$E$69)</f>
        <v>North Island generation</v>
      </c>
      <c r="K7589" s="70">
        <f t="shared" si="120"/>
        <v>0.56496011998524132</v>
      </c>
    </row>
    <row r="7590" spans="1:11" x14ac:dyDescent="0.25">
      <c r="A7590" s="65">
        <v>44287</v>
      </c>
      <c r="B7590" s="66" t="s">
        <v>147</v>
      </c>
      <c r="C7590" s="66" t="s">
        <v>137</v>
      </c>
      <c r="D7590" s="67">
        <v>145514.88</v>
      </c>
      <c r="E7590" s="66">
        <v>0.20369999999999999</v>
      </c>
      <c r="F7590" s="67">
        <v>29641.381055999998</v>
      </c>
      <c r="G7590" s="66" t="s">
        <v>114</v>
      </c>
      <c r="H7590" s="68">
        <v>2.7960189987844198E-4</v>
      </c>
      <c r="I7590" s="87">
        <v>8.2877864582784593</v>
      </c>
      <c r="J7590" s="69" t="str">
        <f>_xlfn.XLOOKUP(SimpleBB[[#This Row],[customer_code]],'Input  - indicative charges'!$B$13:$B$69,'Input  - indicative charges'!$E$13:$E$69)</f>
        <v>Lower North Island distributor</v>
      </c>
      <c r="K7590" s="70">
        <f t="shared" si="120"/>
        <v>7.6616735288396525</v>
      </c>
    </row>
    <row r="7591" spans="1:11" x14ac:dyDescent="0.25">
      <c r="A7591" s="65">
        <v>44287</v>
      </c>
      <c r="B7591" s="66" t="s">
        <v>147</v>
      </c>
      <c r="C7591" s="66" t="s">
        <v>137</v>
      </c>
      <c r="D7591" s="67">
        <v>145514.88</v>
      </c>
      <c r="E7591" s="66">
        <v>0.20369999999999999</v>
      </c>
      <c r="F7591" s="67">
        <v>29641.381055999998</v>
      </c>
      <c r="G7591" s="66" t="s">
        <v>116</v>
      </c>
      <c r="H7591" s="68">
        <v>6.8107111352010705E-5</v>
      </c>
      <c r="I7591" s="87">
        <v>2.0187888402083698</v>
      </c>
      <c r="J7591" s="69" t="str">
        <f>_xlfn.XLOOKUP(SimpleBB[[#This Row],[customer_code]],'Input  - indicative charges'!$B$13:$B$69,'Input  - indicative charges'!$E$13:$E$69)</f>
        <v>Major Industrial</v>
      </c>
      <c r="K7591" s="70">
        <f t="shared" si="120"/>
        <v>1.8662764895313484</v>
      </c>
    </row>
    <row r="7592" spans="1:11" x14ac:dyDescent="0.25">
      <c r="A7592" s="65">
        <v>44287</v>
      </c>
      <c r="B7592" s="66" t="s">
        <v>147</v>
      </c>
      <c r="C7592" s="66" t="s">
        <v>137</v>
      </c>
      <c r="D7592" s="67">
        <v>145514.88</v>
      </c>
      <c r="E7592" s="66">
        <v>0.20369999999999999</v>
      </c>
      <c r="F7592" s="67">
        <v>29641.381055999998</v>
      </c>
      <c r="G7592" s="66" t="s">
        <v>118</v>
      </c>
      <c r="H7592" s="68">
        <v>1.88315239712254E-4</v>
      </c>
      <c r="I7592" s="87">
        <v>5.5819237789629197</v>
      </c>
      <c r="J7592" s="69" t="str">
        <f>_xlfn.XLOOKUP(SimpleBB[[#This Row],[customer_code]],'Input  - indicative charges'!$B$13:$B$69,'Input  - indicative charges'!$E$13:$E$69)</f>
        <v>Upper South Island distributor</v>
      </c>
      <c r="K7592" s="70">
        <f t="shared" si="120"/>
        <v>5.1602291966103992</v>
      </c>
    </row>
    <row r="7593" spans="1:11" x14ac:dyDescent="0.25">
      <c r="A7593" s="65">
        <v>44287</v>
      </c>
      <c r="B7593" s="66" t="s">
        <v>147</v>
      </c>
      <c r="C7593" s="66" t="s">
        <v>137</v>
      </c>
      <c r="D7593" s="67">
        <v>145514.88</v>
      </c>
      <c r="E7593" s="66">
        <v>0.20369999999999999</v>
      </c>
      <c r="F7593" s="67">
        <v>29641.381055999998</v>
      </c>
      <c r="G7593" s="66" t="s">
        <v>120</v>
      </c>
      <c r="H7593" s="68">
        <v>4.28415157388693E-5</v>
      </c>
      <c r="I7593" s="87">
        <v>1.2698816930324399</v>
      </c>
      <c r="J7593" s="69" t="str">
        <f>_xlfn.XLOOKUP(SimpleBB[[#This Row],[customer_code]],'Input  - indicative charges'!$B$13:$B$69,'Input  - indicative charges'!$E$13:$E$69)</f>
        <v>Lower North Island distributor</v>
      </c>
      <c r="K7593" s="70">
        <f t="shared" si="120"/>
        <v>1.1739466263089171</v>
      </c>
    </row>
    <row r="7594" spans="1:11" x14ac:dyDescent="0.25">
      <c r="A7594" s="65">
        <v>44287</v>
      </c>
      <c r="B7594" s="66" t="s">
        <v>147</v>
      </c>
      <c r="C7594" s="66" t="s">
        <v>137</v>
      </c>
      <c r="D7594" s="67">
        <v>145514.88</v>
      </c>
      <c r="E7594" s="66">
        <v>0.20369999999999999</v>
      </c>
      <c r="F7594" s="67">
        <v>29641.381055999998</v>
      </c>
      <c r="G7594" s="66" t="s">
        <v>241</v>
      </c>
      <c r="H7594" s="68">
        <v>5.5521414469454399E-6</v>
      </c>
      <c r="I7594" s="87">
        <v>0.16457314030572101</v>
      </c>
      <c r="J7594" s="69" t="str">
        <f>_xlfn.XLOOKUP(SimpleBB[[#This Row],[customer_code]],'Input  - indicative charges'!$B$13:$B$69,'Input  - indicative charges'!$E$13:$E$69)</f>
        <v>North Island generation</v>
      </c>
      <c r="K7594" s="70">
        <f t="shared" si="120"/>
        <v>0.15214022211912448</v>
      </c>
    </row>
    <row r="7595" spans="1:11" x14ac:dyDescent="0.25">
      <c r="A7595" s="65">
        <v>44317</v>
      </c>
      <c r="B7595" s="66" t="s">
        <v>147</v>
      </c>
      <c r="C7595" s="66" t="s">
        <v>137</v>
      </c>
      <c r="D7595" s="67">
        <v>137400.63</v>
      </c>
      <c r="E7595" s="66">
        <v>0.1762</v>
      </c>
      <c r="F7595" s="67">
        <v>24209.991006</v>
      </c>
      <c r="G7595" s="66" t="s">
        <v>8</v>
      </c>
      <c r="H7595" s="68">
        <v>9.2286308240713505E-4</v>
      </c>
      <c r="I7595" s="87">
        <v>22.342506924846099</v>
      </c>
      <c r="J7595" s="69" t="str">
        <f>_xlfn.XLOOKUP(SimpleBB[[#This Row],[customer_code]],'Input  - indicative charges'!$B$13:$B$69,'Input  - indicative charges'!$E$13:$E$69)</f>
        <v>Lower South Island distributor</v>
      </c>
      <c r="K7595" s="70">
        <f t="shared" si="120"/>
        <v>20.654609615698003</v>
      </c>
    </row>
    <row r="7596" spans="1:11" x14ac:dyDescent="0.25">
      <c r="A7596" s="65">
        <v>44317</v>
      </c>
      <c r="B7596" s="66" t="s">
        <v>147</v>
      </c>
      <c r="C7596" s="66" t="s">
        <v>137</v>
      </c>
      <c r="D7596" s="67">
        <v>137400.63</v>
      </c>
      <c r="E7596" s="66">
        <v>0.1762</v>
      </c>
      <c r="F7596" s="67">
        <v>24209.991006</v>
      </c>
      <c r="G7596" s="66" t="s">
        <v>10</v>
      </c>
      <c r="H7596" s="68">
        <v>4.7775243058659797E-5</v>
      </c>
      <c r="I7596" s="87">
        <v>1.15663820475961</v>
      </c>
      <c r="J7596" s="69" t="str">
        <f>_xlfn.XLOOKUP(SimpleBB[[#This Row],[customer_code]],'Input  - indicative charges'!$B$13:$B$69,'Input  - indicative charges'!$E$13:$E$69)</f>
        <v>Upper South Island distributor</v>
      </c>
      <c r="K7596" s="70">
        <f t="shared" si="120"/>
        <v>1.0692582827106398</v>
      </c>
    </row>
    <row r="7597" spans="1:11" x14ac:dyDescent="0.25">
      <c r="A7597" s="65">
        <v>44317</v>
      </c>
      <c r="B7597" s="66" t="s">
        <v>147</v>
      </c>
      <c r="C7597" s="66" t="s">
        <v>137</v>
      </c>
      <c r="D7597" s="67">
        <v>137400.63</v>
      </c>
      <c r="E7597" s="66">
        <v>0.1762</v>
      </c>
      <c r="F7597" s="67">
        <v>24209.991006</v>
      </c>
      <c r="G7597" s="66" t="s">
        <v>12</v>
      </c>
      <c r="H7597" s="68">
        <v>9.1869291588655806E-6</v>
      </c>
      <c r="I7597" s="87">
        <v>0.222415472308895</v>
      </c>
      <c r="J7597" s="69" t="str">
        <f>_xlfn.XLOOKUP(SimpleBB[[#This Row],[customer_code]],'Input  - indicative charges'!$B$13:$B$69,'Input  - indicative charges'!$E$13:$E$69)</f>
        <v>Lower North Island distributor</v>
      </c>
      <c r="K7597" s="70">
        <f t="shared" si="120"/>
        <v>0.20561277069238101</v>
      </c>
    </row>
    <row r="7598" spans="1:11" x14ac:dyDescent="0.25">
      <c r="A7598" s="65">
        <v>44317</v>
      </c>
      <c r="B7598" s="66" t="s">
        <v>147</v>
      </c>
      <c r="C7598" s="66" t="s">
        <v>137</v>
      </c>
      <c r="D7598" s="67">
        <v>137400.63</v>
      </c>
      <c r="E7598" s="66">
        <v>0.1762</v>
      </c>
      <c r="F7598" s="67">
        <v>24209.991006</v>
      </c>
      <c r="G7598" s="66" t="s">
        <v>14</v>
      </c>
      <c r="H7598" s="68">
        <v>1.1460107804354E-4</v>
      </c>
      <c r="I7598" s="87">
        <v>2.7744910687119999</v>
      </c>
      <c r="J7598" s="69" t="str">
        <f>_xlfn.XLOOKUP(SimpleBB[[#This Row],[customer_code]],'Input  - indicative charges'!$B$13:$B$69,'Input  - indicative charges'!$E$13:$E$69)</f>
        <v>Upper North Island distributor</v>
      </c>
      <c r="K7598" s="70">
        <f t="shared" si="120"/>
        <v>2.5648880897407107</v>
      </c>
    </row>
    <row r="7599" spans="1:11" x14ac:dyDescent="0.25">
      <c r="A7599" s="65">
        <v>44317</v>
      </c>
      <c r="B7599" s="66" t="s">
        <v>147</v>
      </c>
      <c r="C7599" s="66" t="s">
        <v>137</v>
      </c>
      <c r="D7599" s="67">
        <v>137400.63</v>
      </c>
      <c r="E7599" s="66">
        <v>0.1762</v>
      </c>
      <c r="F7599" s="67">
        <v>24209.991006</v>
      </c>
      <c r="G7599" s="66" t="s">
        <v>16</v>
      </c>
      <c r="H7599" s="68">
        <v>0.28844694373907198</v>
      </c>
      <c r="I7599" s="87">
        <v>6983.2979136311296</v>
      </c>
      <c r="J7599" s="69" t="str">
        <f>_xlfn.XLOOKUP(SimpleBB[[#This Row],[customer_code]],'Input  - indicative charges'!$B$13:$B$69,'Input  - indicative charges'!$E$13:$E$69)</f>
        <v>South Island generation</v>
      </c>
      <c r="K7599" s="70">
        <f t="shared" si="120"/>
        <v>6455.7344760524402</v>
      </c>
    </row>
    <row r="7600" spans="1:11" x14ac:dyDescent="0.25">
      <c r="A7600" s="65">
        <v>44317</v>
      </c>
      <c r="B7600" s="66" t="s">
        <v>147</v>
      </c>
      <c r="C7600" s="66" t="s">
        <v>137</v>
      </c>
      <c r="D7600" s="67">
        <v>137400.63</v>
      </c>
      <c r="E7600" s="66">
        <v>0.1762</v>
      </c>
      <c r="F7600" s="67">
        <v>24209.991006</v>
      </c>
      <c r="G7600" s="66" t="s">
        <v>19</v>
      </c>
      <c r="H7600" s="68">
        <v>5.0969289423008603E-3</v>
      </c>
      <c r="I7600" s="87">
        <v>123.396603851325</v>
      </c>
      <c r="J7600" s="69" t="str">
        <f>_xlfn.XLOOKUP(SimpleBB[[#This Row],[customer_code]],'Input  - indicative charges'!$B$13:$B$69,'Input  - indicative charges'!$E$13:$E$69)</f>
        <v>Lower South Island distributor</v>
      </c>
      <c r="K7600" s="70">
        <f t="shared" si="120"/>
        <v>114.07442723527816</v>
      </c>
    </row>
    <row r="7601" spans="1:11" x14ac:dyDescent="0.25">
      <c r="A7601" s="65">
        <v>44317</v>
      </c>
      <c r="B7601" s="66" t="s">
        <v>147</v>
      </c>
      <c r="C7601" s="66" t="s">
        <v>137</v>
      </c>
      <c r="D7601" s="67">
        <v>137400.63</v>
      </c>
      <c r="E7601" s="66">
        <v>0.1762</v>
      </c>
      <c r="F7601" s="67">
        <v>24209.991006</v>
      </c>
      <c r="G7601" s="66" t="s">
        <v>21</v>
      </c>
      <c r="H7601" s="68">
        <v>7.7569930969196101E-4</v>
      </c>
      <c r="I7601" s="87">
        <v>18.7796733110027</v>
      </c>
      <c r="J7601" s="69" t="str">
        <f>_xlfn.XLOOKUP(SimpleBB[[#This Row],[customer_code]],'Input  - indicative charges'!$B$13:$B$69,'Input  - indicative charges'!$E$13:$E$69)</f>
        <v>Upper South Island distributor</v>
      </c>
      <c r="K7601" s="70">
        <f t="shared" si="120"/>
        <v>17.360935469499712</v>
      </c>
    </row>
    <row r="7602" spans="1:11" x14ac:dyDescent="0.25">
      <c r="A7602" s="65">
        <v>44317</v>
      </c>
      <c r="B7602" s="66" t="s">
        <v>147</v>
      </c>
      <c r="C7602" s="66" t="s">
        <v>137</v>
      </c>
      <c r="D7602" s="67">
        <v>137400.63</v>
      </c>
      <c r="E7602" s="66">
        <v>0.1762</v>
      </c>
      <c r="F7602" s="67">
        <v>24209.991006</v>
      </c>
      <c r="G7602" s="66" t="s">
        <v>23</v>
      </c>
      <c r="H7602" s="68">
        <v>4.6970533948964903E-5</v>
      </c>
      <c r="I7602" s="87">
        <v>1.13715620445145</v>
      </c>
      <c r="J7602" s="69" t="str">
        <f>_xlfn.XLOOKUP(SimpleBB[[#This Row],[customer_code]],'Input  - indicative charges'!$B$13:$B$69,'Input  - indicative charges'!$E$13:$E$69)</f>
        <v>Lower North Island distributor</v>
      </c>
      <c r="K7602" s="70">
        <f t="shared" si="120"/>
        <v>1.0512480785624889</v>
      </c>
    </row>
    <row r="7603" spans="1:11" x14ac:dyDescent="0.25">
      <c r="A7603" s="65">
        <v>44317</v>
      </c>
      <c r="B7603" s="66" t="s">
        <v>147</v>
      </c>
      <c r="C7603" s="66" t="s">
        <v>137</v>
      </c>
      <c r="D7603" s="67">
        <v>137400.63</v>
      </c>
      <c r="E7603" s="66">
        <v>0.1762</v>
      </c>
      <c r="F7603" s="67">
        <v>24209.991006</v>
      </c>
      <c r="G7603" s="66" t="s">
        <v>25</v>
      </c>
      <c r="H7603" s="68">
        <v>1.03293139697923E-3</v>
      </c>
      <c r="I7603" s="87">
        <v>25.007259830682202</v>
      </c>
      <c r="J7603" s="69" t="str">
        <f>_xlfn.XLOOKUP(SimpleBB[[#This Row],[customer_code]],'Input  - indicative charges'!$B$13:$B$69,'Input  - indicative charges'!$E$13:$E$69)</f>
        <v>North Island generation</v>
      </c>
      <c r="K7603" s="70">
        <f t="shared" si="120"/>
        <v>23.118049872311943</v>
      </c>
    </row>
    <row r="7604" spans="1:11" x14ac:dyDescent="0.25">
      <c r="A7604" s="65">
        <v>44317</v>
      </c>
      <c r="B7604" s="66" t="s">
        <v>147</v>
      </c>
      <c r="C7604" s="66" t="s">
        <v>137</v>
      </c>
      <c r="D7604" s="67">
        <v>137400.63</v>
      </c>
      <c r="E7604" s="66">
        <v>0.1762</v>
      </c>
      <c r="F7604" s="67">
        <v>24209.991006</v>
      </c>
      <c r="G7604" s="66" t="s">
        <v>27</v>
      </c>
      <c r="H7604" s="68">
        <v>8.3877128818708803E-5</v>
      </c>
      <c r="I7604" s="87">
        <v>2.03066453431004</v>
      </c>
      <c r="J7604" s="69" t="str">
        <f>_xlfn.XLOOKUP(SimpleBB[[#This Row],[customer_code]],'Input  - indicative charges'!$B$13:$B$69,'Input  - indicative charges'!$E$13:$E$69)</f>
        <v>Lower North Island distributor</v>
      </c>
      <c r="K7604" s="70">
        <f t="shared" si="120"/>
        <v>1.8772550169817606</v>
      </c>
    </row>
    <row r="7605" spans="1:11" x14ac:dyDescent="0.25">
      <c r="A7605" s="65">
        <v>44317</v>
      </c>
      <c r="B7605" s="66" t="s">
        <v>147</v>
      </c>
      <c r="C7605" s="66" t="s">
        <v>137</v>
      </c>
      <c r="D7605" s="67">
        <v>137400.63</v>
      </c>
      <c r="E7605" s="66">
        <v>0.1762</v>
      </c>
      <c r="F7605" s="67">
        <v>24209.991006</v>
      </c>
      <c r="G7605" s="66" t="s">
        <v>29</v>
      </c>
      <c r="H7605" s="68">
        <v>9.5870159307928301E-5</v>
      </c>
      <c r="I7605" s="87">
        <v>2.3210156945887301</v>
      </c>
      <c r="J7605" s="69" t="str">
        <f>_xlfn.XLOOKUP(SimpleBB[[#This Row],[customer_code]],'Input  - indicative charges'!$B$13:$B$69,'Input  - indicative charges'!$E$13:$E$69)</f>
        <v>Lower North Island distributor</v>
      </c>
      <c r="K7605" s="70">
        <f t="shared" si="120"/>
        <v>2.1456711748996624</v>
      </c>
    </row>
    <row r="7606" spans="1:11" x14ac:dyDescent="0.25">
      <c r="A7606" s="65">
        <v>44317</v>
      </c>
      <c r="B7606" s="66" t="s">
        <v>147</v>
      </c>
      <c r="C7606" s="66" t="s">
        <v>137</v>
      </c>
      <c r="D7606" s="67">
        <v>137400.63</v>
      </c>
      <c r="E7606" s="66">
        <v>0.1762</v>
      </c>
      <c r="F7606" s="67">
        <v>24209.991006</v>
      </c>
      <c r="G7606" s="66" t="s">
        <v>31</v>
      </c>
      <c r="H7606" s="68">
        <v>2.1634483940123E-7</v>
      </c>
      <c r="I7606" s="87">
        <v>5.2377066160982904E-3</v>
      </c>
      <c r="J7606" s="69" t="str">
        <f>_xlfn.XLOOKUP(SimpleBB[[#This Row],[customer_code]],'Input  - indicative charges'!$B$13:$B$69,'Input  - indicative charges'!$E$13:$E$69)</f>
        <v>Major Industrial</v>
      </c>
      <c r="K7606" s="70">
        <f t="shared" si="120"/>
        <v>4.8420164219245953E-3</v>
      </c>
    </row>
    <row r="7607" spans="1:11" x14ac:dyDescent="0.25">
      <c r="A7607" s="65">
        <v>44317</v>
      </c>
      <c r="B7607" s="66" t="s">
        <v>147</v>
      </c>
      <c r="C7607" s="66" t="s">
        <v>137</v>
      </c>
      <c r="D7607" s="67">
        <v>137400.63</v>
      </c>
      <c r="E7607" s="66">
        <v>0.1762</v>
      </c>
      <c r="F7607" s="67">
        <v>24209.991006</v>
      </c>
      <c r="G7607" s="66" t="s">
        <v>34</v>
      </c>
      <c r="H7607" s="68">
        <v>4.9177832669027599E-6</v>
      </c>
      <c r="I7607" s="87">
        <v>0.119059488661173</v>
      </c>
      <c r="J7607" s="69" t="str">
        <f>_xlfn.XLOOKUP(SimpleBB[[#This Row],[customer_code]],'Input  - indicative charges'!$B$13:$B$69,'Input  - indicative charges'!$E$13:$E$69)</f>
        <v>Major Industrial</v>
      </c>
      <c r="K7607" s="70">
        <f t="shared" si="120"/>
        <v>0.11006496574502418</v>
      </c>
    </row>
    <row r="7608" spans="1:11" x14ac:dyDescent="0.25">
      <c r="A7608" s="65">
        <v>44317</v>
      </c>
      <c r="B7608" s="66" t="s">
        <v>147</v>
      </c>
      <c r="C7608" s="66" t="s">
        <v>137</v>
      </c>
      <c r="D7608" s="67">
        <v>137400.63</v>
      </c>
      <c r="E7608" s="66">
        <v>0.1762</v>
      </c>
      <c r="F7608" s="67">
        <v>24209.991006</v>
      </c>
      <c r="G7608" s="66" t="s">
        <v>36</v>
      </c>
      <c r="H7608" s="68">
        <v>4.70934288467905E-4</v>
      </c>
      <c r="I7608" s="87">
        <v>11.401314888224899</v>
      </c>
      <c r="J7608" s="69" t="str">
        <f>_xlfn.XLOOKUP(SimpleBB[[#This Row],[customer_code]],'Input  - indicative charges'!$B$13:$B$69,'Input  - indicative charges'!$E$13:$E$69)</f>
        <v>Upper South Island distributor</v>
      </c>
      <c r="K7608" s="70">
        <f t="shared" si="120"/>
        <v>10.53998590731344</v>
      </c>
    </row>
    <row r="7609" spans="1:11" x14ac:dyDescent="0.25">
      <c r="A7609" s="65">
        <v>44317</v>
      </c>
      <c r="B7609" s="66" t="s">
        <v>147</v>
      </c>
      <c r="C7609" s="66" t="s">
        <v>137</v>
      </c>
      <c r="D7609" s="67">
        <v>137400.63</v>
      </c>
      <c r="E7609" s="66">
        <v>0.1762</v>
      </c>
      <c r="F7609" s="67">
        <v>24209.991006</v>
      </c>
      <c r="G7609" s="66" t="s">
        <v>38</v>
      </c>
      <c r="H7609" s="68">
        <v>3.3492473715395402E-7</v>
      </c>
      <c r="I7609" s="87">
        <v>8.1085248741841597E-3</v>
      </c>
      <c r="J7609" s="69" t="str">
        <f>_xlfn.XLOOKUP(SimpleBB[[#This Row],[customer_code]],'Input  - indicative charges'!$B$13:$B$69,'Input  - indicative charges'!$E$13:$E$69)</f>
        <v>North Island generation</v>
      </c>
      <c r="K7609" s="70">
        <f t="shared" si="120"/>
        <v>7.4959545228653534E-3</v>
      </c>
    </row>
    <row r="7610" spans="1:11" x14ac:dyDescent="0.25">
      <c r="A7610" s="65">
        <v>44317</v>
      </c>
      <c r="B7610" s="66" t="s">
        <v>147</v>
      </c>
      <c r="C7610" s="66" t="s">
        <v>137</v>
      </c>
      <c r="D7610" s="67">
        <v>137400.63</v>
      </c>
      <c r="E7610" s="66">
        <v>0.1762</v>
      </c>
      <c r="F7610" s="67">
        <v>24209.991006</v>
      </c>
      <c r="G7610" s="66" t="s">
        <v>40</v>
      </c>
      <c r="H7610" s="68">
        <v>1.8845703198955599E-7</v>
      </c>
      <c r="I7610" s="87">
        <v>4.5625430494846001E-3</v>
      </c>
      <c r="J7610" s="69" t="str">
        <f>_xlfn.XLOOKUP(SimpleBB[[#This Row],[customer_code]],'Input  - indicative charges'!$B$13:$B$69,'Input  - indicative charges'!$E$13:$E$69)</f>
        <v>North Island generation</v>
      </c>
      <c r="K7610" s="70">
        <f t="shared" si="120"/>
        <v>4.2178590727938135E-3</v>
      </c>
    </row>
    <row r="7611" spans="1:11" x14ac:dyDescent="0.25">
      <c r="A7611" s="65">
        <v>44317</v>
      </c>
      <c r="B7611" s="66" t="s">
        <v>147</v>
      </c>
      <c r="C7611" s="66" t="s">
        <v>137</v>
      </c>
      <c r="D7611" s="67">
        <v>137400.63</v>
      </c>
      <c r="E7611" s="66">
        <v>0.1762</v>
      </c>
      <c r="F7611" s="67">
        <v>24209.991006</v>
      </c>
      <c r="G7611" s="66" t="s">
        <v>42</v>
      </c>
      <c r="H7611" s="68">
        <v>6.6949878952261593E-2</v>
      </c>
      <c r="I7611" s="87">
        <v>1620.8559672870399</v>
      </c>
      <c r="J7611" s="69" t="str">
        <f>_xlfn.XLOOKUP(SimpleBB[[#This Row],[customer_code]],'Input  - indicative charges'!$B$13:$B$69,'Input  - indicative charges'!$E$13:$E$69)</f>
        <v>South Island generation</v>
      </c>
      <c r="K7611" s="70">
        <f t="shared" si="120"/>
        <v>1498.40603653831</v>
      </c>
    </row>
    <row r="7612" spans="1:11" x14ac:dyDescent="0.25">
      <c r="A7612" s="65">
        <v>44317</v>
      </c>
      <c r="B7612" s="66" t="s">
        <v>147</v>
      </c>
      <c r="C7612" s="66" t="s">
        <v>137</v>
      </c>
      <c r="D7612" s="67">
        <v>137400.63</v>
      </c>
      <c r="E7612" s="66">
        <v>0.1762</v>
      </c>
      <c r="F7612" s="67">
        <v>24209.991006</v>
      </c>
      <c r="G7612" s="66" t="s">
        <v>44</v>
      </c>
      <c r="H7612" s="68">
        <v>3.8016140840538802E-6</v>
      </c>
      <c r="I7612" s="87">
        <v>9.2037042783227399E-2</v>
      </c>
      <c r="J7612" s="69" t="str">
        <f>_xlfn.XLOOKUP(SimpleBB[[#This Row],[customer_code]],'Input  - indicative charges'!$B$13:$B$69,'Input  - indicative charges'!$E$13:$E$69)</f>
        <v>Major Industrial</v>
      </c>
      <c r="K7612" s="70">
        <f t="shared" si="120"/>
        <v>8.5083969997872197E-2</v>
      </c>
    </row>
    <row r="7613" spans="1:11" x14ac:dyDescent="0.25">
      <c r="A7613" s="65">
        <v>44317</v>
      </c>
      <c r="B7613" s="66" t="s">
        <v>147</v>
      </c>
      <c r="C7613" s="66" t="s">
        <v>137</v>
      </c>
      <c r="D7613" s="67">
        <v>137400.63</v>
      </c>
      <c r="E7613" s="66">
        <v>0.1762</v>
      </c>
      <c r="F7613" s="67">
        <v>24209.991006</v>
      </c>
      <c r="G7613" s="66" t="s">
        <v>46</v>
      </c>
      <c r="H7613" s="68">
        <v>9.6126836212347198E-4</v>
      </c>
      <c r="I7613" s="87">
        <v>23.272298401361599</v>
      </c>
      <c r="J7613" s="69" t="str">
        <f>_xlfn.XLOOKUP(SimpleBB[[#This Row],[customer_code]],'Input  - indicative charges'!$B$13:$B$69,'Input  - indicative charges'!$E$13:$E$69)</f>
        <v>Upper South Island distributor</v>
      </c>
      <c r="K7613" s="70">
        <f t="shared" si="120"/>
        <v>21.514158637480993</v>
      </c>
    </row>
    <row r="7614" spans="1:11" x14ac:dyDescent="0.25">
      <c r="A7614" s="65">
        <v>44317</v>
      </c>
      <c r="B7614" s="66" t="s">
        <v>147</v>
      </c>
      <c r="C7614" s="66" t="s">
        <v>137</v>
      </c>
      <c r="D7614" s="67">
        <v>137400.63</v>
      </c>
      <c r="E7614" s="66">
        <v>0.1762</v>
      </c>
      <c r="F7614" s="67">
        <v>24209.991006</v>
      </c>
      <c r="G7614" s="66" t="s">
        <v>48</v>
      </c>
      <c r="H7614" s="68">
        <v>1.65013218062592E-4</v>
      </c>
      <c r="I7614" s="87">
        <v>3.9949685251664802</v>
      </c>
      <c r="J7614" s="69" t="str">
        <f>_xlfn.XLOOKUP(SimpleBB[[#This Row],[customer_code]],'Input  - indicative charges'!$B$13:$B$69,'Input  - indicative charges'!$E$13:$E$69)</f>
        <v>North Island generation</v>
      </c>
      <c r="K7614" s="70">
        <f t="shared" si="120"/>
        <v>3.6931627946617653</v>
      </c>
    </row>
    <row r="7615" spans="1:11" x14ac:dyDescent="0.25">
      <c r="A7615" s="65">
        <v>44317</v>
      </c>
      <c r="B7615" s="66" t="s">
        <v>147</v>
      </c>
      <c r="C7615" s="66" t="s">
        <v>137</v>
      </c>
      <c r="D7615" s="67">
        <v>137400.63</v>
      </c>
      <c r="E7615" s="66">
        <v>0.1762</v>
      </c>
      <c r="F7615" s="67">
        <v>24209.991006</v>
      </c>
      <c r="G7615" s="66" t="s">
        <v>50</v>
      </c>
      <c r="H7615" s="68">
        <v>3.44140354457422E-5</v>
      </c>
      <c r="I7615" s="87">
        <v>0.83316348862158396</v>
      </c>
      <c r="J7615" s="69" t="str">
        <f>_xlfn.XLOOKUP(SimpleBB[[#This Row],[customer_code]],'Input  - indicative charges'!$B$13:$B$69,'Input  - indicative charges'!$E$13:$E$69)</f>
        <v>North Island generation</v>
      </c>
      <c r="K7615" s="70">
        <f t="shared" si="120"/>
        <v>0.77022093632630262</v>
      </c>
    </row>
    <row r="7616" spans="1:11" x14ac:dyDescent="0.25">
      <c r="A7616" s="65">
        <v>44317</v>
      </c>
      <c r="B7616" s="66" t="s">
        <v>147</v>
      </c>
      <c r="C7616" s="66" t="s">
        <v>137</v>
      </c>
      <c r="D7616" s="67">
        <v>137400.63</v>
      </c>
      <c r="E7616" s="66">
        <v>0.1762</v>
      </c>
      <c r="F7616" s="67">
        <v>24209.991006</v>
      </c>
      <c r="G7616" s="66" t="s">
        <v>52</v>
      </c>
      <c r="H7616" s="68">
        <v>6.9238256191060706E-5</v>
      </c>
      <c r="I7616" s="87">
        <v>1.6762575596567</v>
      </c>
      <c r="J7616" s="69" t="str">
        <f>_xlfn.XLOOKUP(SimpleBB[[#This Row],[customer_code]],'Input  - indicative charges'!$B$13:$B$69,'Input  - indicative charges'!$E$13:$E$69)</f>
        <v>North Island generation</v>
      </c>
      <c r="K7616" s="70">
        <f t="shared" si="120"/>
        <v>1.5496222347175233</v>
      </c>
    </row>
    <row r="7617" spans="1:11" x14ac:dyDescent="0.25">
      <c r="A7617" s="65">
        <v>44317</v>
      </c>
      <c r="B7617" s="66" t="s">
        <v>147</v>
      </c>
      <c r="C7617" s="66" t="s">
        <v>137</v>
      </c>
      <c r="D7617" s="67">
        <v>137400.63</v>
      </c>
      <c r="E7617" s="66">
        <v>0.1762</v>
      </c>
      <c r="F7617" s="67">
        <v>24209.991006</v>
      </c>
      <c r="G7617" s="66" t="s">
        <v>54</v>
      </c>
      <c r="H7617" s="68">
        <v>8.1833702664048001E-5</v>
      </c>
      <c r="I7617" s="87">
        <v>1.98119320548428</v>
      </c>
      <c r="J7617" s="69" t="str">
        <f>_xlfn.XLOOKUP(SimpleBB[[#This Row],[customer_code]],'Input  - indicative charges'!$B$13:$B$69,'Input  - indicative charges'!$E$13:$E$69)</f>
        <v>Upper South Island distributor</v>
      </c>
      <c r="K7617" s="70">
        <f t="shared" si="120"/>
        <v>1.8315210719279227</v>
      </c>
    </row>
    <row r="7618" spans="1:11" x14ac:dyDescent="0.25">
      <c r="A7618" s="65">
        <v>44317</v>
      </c>
      <c r="B7618" s="66" t="s">
        <v>147</v>
      </c>
      <c r="C7618" s="66" t="s">
        <v>137</v>
      </c>
      <c r="D7618" s="67">
        <v>137400.63</v>
      </c>
      <c r="E7618" s="66">
        <v>0.1762</v>
      </c>
      <c r="F7618" s="67">
        <v>24209.991006</v>
      </c>
      <c r="G7618" s="66" t="s">
        <v>56</v>
      </c>
      <c r="H7618" s="68">
        <v>2.9881503010968402E-4</v>
      </c>
      <c r="I7618" s="87">
        <v>7.2343091914130699</v>
      </c>
      <c r="J7618" s="69" t="str">
        <f>_xlfn.XLOOKUP(SimpleBB[[#This Row],[customer_code]],'Input  - indicative charges'!$B$13:$B$69,'Input  - indicative charges'!$E$13:$E$69)</f>
        <v>Upper North Island distributor</v>
      </c>
      <c r="K7618" s="70">
        <f t="shared" si="120"/>
        <v>6.687782740339113</v>
      </c>
    </row>
    <row r="7619" spans="1:11" x14ac:dyDescent="0.25">
      <c r="A7619" s="65">
        <v>44317</v>
      </c>
      <c r="B7619" s="66" t="s">
        <v>147</v>
      </c>
      <c r="C7619" s="66" t="s">
        <v>137</v>
      </c>
      <c r="D7619" s="67">
        <v>137400.63</v>
      </c>
      <c r="E7619" s="66">
        <v>0.1762</v>
      </c>
      <c r="F7619" s="67">
        <v>24209.991006</v>
      </c>
      <c r="G7619" s="66" t="s">
        <v>58</v>
      </c>
      <c r="H7619" s="68">
        <v>4.2720523604651903E-5</v>
      </c>
      <c r="I7619" s="87">
        <v>1.0342634922402301</v>
      </c>
      <c r="J7619" s="69" t="str">
        <f>_xlfn.XLOOKUP(SimpleBB[[#This Row],[customer_code]],'Input  - indicative charges'!$B$13:$B$69,'Input  - indicative charges'!$E$13:$E$69)</f>
        <v>North Island generation</v>
      </c>
      <c r="K7619" s="70">
        <f t="shared" si="120"/>
        <v>0.95612854653451584</v>
      </c>
    </row>
    <row r="7620" spans="1:11" x14ac:dyDescent="0.25">
      <c r="A7620" s="65">
        <v>44317</v>
      </c>
      <c r="B7620" s="66" t="s">
        <v>147</v>
      </c>
      <c r="C7620" s="66" t="s">
        <v>137</v>
      </c>
      <c r="D7620" s="67">
        <v>137400.63</v>
      </c>
      <c r="E7620" s="66">
        <v>0.1762</v>
      </c>
      <c r="F7620" s="67">
        <v>24209.991006</v>
      </c>
      <c r="G7620" s="66" t="s">
        <v>60</v>
      </c>
      <c r="H7620" s="68">
        <v>2.78501714324343E-2</v>
      </c>
      <c r="I7620" s="87">
        <v>674.25239989479303</v>
      </c>
      <c r="J7620" s="69" t="str">
        <f>_xlfn.XLOOKUP(SimpleBB[[#This Row],[customer_code]],'Input  - indicative charges'!$B$13:$B$69,'Input  - indicative charges'!$E$13:$E$69)</f>
        <v>Major Industrial</v>
      </c>
      <c r="K7620" s="70">
        <f t="shared" si="120"/>
        <v>623.31501783210831</v>
      </c>
    </row>
    <row r="7621" spans="1:11" x14ac:dyDescent="0.25">
      <c r="A7621" s="65">
        <v>44317</v>
      </c>
      <c r="B7621" s="66" t="s">
        <v>147</v>
      </c>
      <c r="C7621" s="66" t="s">
        <v>137</v>
      </c>
      <c r="D7621" s="67">
        <v>137400.63</v>
      </c>
      <c r="E7621" s="66">
        <v>0.1762</v>
      </c>
      <c r="F7621" s="67">
        <v>24209.991006</v>
      </c>
      <c r="G7621" s="66" t="s">
        <v>62</v>
      </c>
      <c r="H7621" s="68">
        <v>1.2526664336883999E-4</v>
      </c>
      <c r="I7621" s="87">
        <v>3.0327043093114399</v>
      </c>
      <c r="J7621" s="69" t="str">
        <f>_xlfn.XLOOKUP(SimpleBB[[#This Row],[customer_code]],'Input  - indicative charges'!$B$13:$B$69,'Input  - indicative charges'!$E$13:$E$69)</f>
        <v>Major Industrial</v>
      </c>
      <c r="K7621" s="70">
        <f t="shared" si="120"/>
        <v>2.803594234047857</v>
      </c>
    </row>
    <row r="7622" spans="1:11" x14ac:dyDescent="0.25">
      <c r="A7622" s="65">
        <v>44317</v>
      </c>
      <c r="B7622" s="66" t="s">
        <v>147</v>
      </c>
      <c r="C7622" s="66" t="s">
        <v>137</v>
      </c>
      <c r="D7622" s="67">
        <v>137400.63</v>
      </c>
      <c r="E7622" s="66">
        <v>0.1762</v>
      </c>
      <c r="F7622" s="67">
        <v>24209.991006</v>
      </c>
      <c r="G7622" s="66" t="s">
        <v>64</v>
      </c>
      <c r="H7622" s="68">
        <v>4.0452532709440997E-6</v>
      </c>
      <c r="I7622" s="87">
        <v>9.7935545306548702E-2</v>
      </c>
      <c r="J7622" s="69" t="str">
        <f>_xlfn.XLOOKUP(SimpleBB[[#This Row],[customer_code]],'Input  - indicative charges'!$B$13:$B$69,'Input  - indicative charges'!$E$13:$E$69)</f>
        <v>Major Industrial</v>
      </c>
      <c r="K7622" s="70">
        <f t="shared" si="120"/>
        <v>9.053686153534457E-2</v>
      </c>
    </row>
    <row r="7623" spans="1:11" x14ac:dyDescent="0.25">
      <c r="A7623" s="65">
        <v>44317</v>
      </c>
      <c r="B7623" s="66" t="s">
        <v>147</v>
      </c>
      <c r="C7623" s="66" t="s">
        <v>137</v>
      </c>
      <c r="D7623" s="67">
        <v>137400.63</v>
      </c>
      <c r="E7623" s="66">
        <v>0.1762</v>
      </c>
      <c r="F7623" s="67">
        <v>24209.991006</v>
      </c>
      <c r="G7623" s="66" t="s">
        <v>66</v>
      </c>
      <c r="H7623" s="68">
        <v>5.1164633742966604E-3</v>
      </c>
      <c r="I7623" s="87">
        <v>123.86953227425001</v>
      </c>
      <c r="J7623" s="69" t="str">
        <f>_xlfn.XLOOKUP(SimpleBB[[#This Row],[customer_code]],'Input  - indicative charges'!$B$13:$B$69,'Input  - indicative charges'!$E$13:$E$69)</f>
        <v>Upper South Island distributor</v>
      </c>
      <c r="K7623" s="70">
        <f t="shared" si="120"/>
        <v>114.51162758994477</v>
      </c>
    </row>
    <row r="7624" spans="1:11" x14ac:dyDescent="0.25">
      <c r="A7624" s="65">
        <v>44317</v>
      </c>
      <c r="B7624" s="66" t="s">
        <v>147</v>
      </c>
      <c r="C7624" s="66" t="s">
        <v>137</v>
      </c>
      <c r="D7624" s="67">
        <v>137400.63</v>
      </c>
      <c r="E7624" s="66">
        <v>0.1762</v>
      </c>
      <c r="F7624" s="67">
        <v>24209.991006</v>
      </c>
      <c r="G7624" s="66" t="s">
        <v>68</v>
      </c>
      <c r="H7624" s="68">
        <v>1.13163506779711E-4</v>
      </c>
      <c r="I7624" s="87">
        <v>2.7396874813442298</v>
      </c>
      <c r="J7624" s="69" t="str">
        <f>_xlfn.XLOOKUP(SimpleBB[[#This Row],[customer_code]],'Input  - indicative charges'!$B$13:$B$69,'Input  - indicative charges'!$E$13:$E$69)</f>
        <v>Major Industrial</v>
      </c>
      <c r="K7624" s="70">
        <f t="shared" si="120"/>
        <v>2.5327137901992511</v>
      </c>
    </row>
    <row r="7625" spans="1:11" x14ac:dyDescent="0.25">
      <c r="A7625" s="65">
        <v>44317</v>
      </c>
      <c r="B7625" s="66" t="s">
        <v>147</v>
      </c>
      <c r="C7625" s="66" t="s">
        <v>137</v>
      </c>
      <c r="D7625" s="67">
        <v>137400.63</v>
      </c>
      <c r="E7625" s="66">
        <v>0.1762</v>
      </c>
      <c r="F7625" s="67">
        <v>24209.991006</v>
      </c>
      <c r="G7625" s="66" t="s">
        <v>70</v>
      </c>
      <c r="H7625" s="68">
        <v>5.9364931295929999E-4</v>
      </c>
      <c r="I7625" s="87">
        <v>14.3722445274627</v>
      </c>
      <c r="J7625" s="69" t="str">
        <f>_xlfn.XLOOKUP(SimpleBB[[#This Row],[customer_code]],'Input  - indicative charges'!$B$13:$B$69,'Input  - indicative charges'!$E$13:$E$69)</f>
        <v>Lower North Island distributor</v>
      </c>
      <c r="K7625" s="70">
        <f t="shared" si="120"/>
        <v>13.286472328938929</v>
      </c>
    </row>
    <row r="7626" spans="1:11" x14ac:dyDescent="0.25">
      <c r="A7626" s="65">
        <v>44317</v>
      </c>
      <c r="B7626" s="66" t="s">
        <v>147</v>
      </c>
      <c r="C7626" s="66" t="s">
        <v>137</v>
      </c>
      <c r="D7626" s="67">
        <v>137400.63</v>
      </c>
      <c r="E7626" s="66">
        <v>0.1762</v>
      </c>
      <c r="F7626" s="67">
        <v>24209.991006</v>
      </c>
      <c r="G7626" s="66" t="s">
        <v>72</v>
      </c>
      <c r="H7626" s="68">
        <v>0.51108705958200995</v>
      </c>
      <c r="I7626" s="87">
        <v>12373.4131157634</v>
      </c>
      <c r="J7626" s="69" t="str">
        <f>_xlfn.XLOOKUP(SimpleBB[[#This Row],[customer_code]],'Input  - indicative charges'!$B$13:$B$69,'Input  - indicative charges'!$E$13:$E$69)</f>
        <v>Lower South Island distributor</v>
      </c>
      <c r="K7626" s="70">
        <f t="shared" si="120"/>
        <v>11438.645554839006</v>
      </c>
    </row>
    <row r="7627" spans="1:11" x14ac:dyDescent="0.25">
      <c r="A7627" s="65">
        <v>44317</v>
      </c>
      <c r="B7627" s="66" t="s">
        <v>147</v>
      </c>
      <c r="C7627" s="66" t="s">
        <v>137</v>
      </c>
      <c r="D7627" s="67">
        <v>137400.63</v>
      </c>
      <c r="E7627" s="66">
        <v>0.1762</v>
      </c>
      <c r="F7627" s="67">
        <v>24209.991006</v>
      </c>
      <c r="G7627" s="66" t="s">
        <v>74</v>
      </c>
      <c r="H7627" s="68">
        <v>6.4154468862480094E-2</v>
      </c>
      <c r="I7627" s="87">
        <v>1553.1791141553499</v>
      </c>
      <c r="J7627" s="69" t="str">
        <f>_xlfn.XLOOKUP(SimpleBB[[#This Row],[customer_code]],'Input  - indicative charges'!$B$13:$B$69,'Input  - indicative charges'!$E$13:$E$69)</f>
        <v>Major Industrial</v>
      </c>
      <c r="K7627" s="70">
        <f t="shared" si="120"/>
        <v>1435.8419300951107</v>
      </c>
    </row>
    <row r="7628" spans="1:11" x14ac:dyDescent="0.25">
      <c r="A7628" s="65">
        <v>44317</v>
      </c>
      <c r="B7628" s="66" t="s">
        <v>147</v>
      </c>
      <c r="C7628" s="66" t="s">
        <v>137</v>
      </c>
      <c r="D7628" s="67">
        <v>137400.63</v>
      </c>
      <c r="E7628" s="66">
        <v>0.1762</v>
      </c>
      <c r="F7628" s="67">
        <v>24209.991006</v>
      </c>
      <c r="G7628" s="66" t="s">
        <v>76</v>
      </c>
      <c r="H7628" s="68">
        <v>6.4252820642363597E-6</v>
      </c>
      <c r="I7628" s="87">
        <v>0.15555602098617499</v>
      </c>
      <c r="J7628" s="69" t="str">
        <f>_xlfn.XLOOKUP(SimpleBB[[#This Row],[customer_code]],'Input  - indicative charges'!$B$13:$B$69,'Input  - indicative charges'!$E$13:$E$69)</f>
        <v>Lower North Island distributor</v>
      </c>
      <c r="K7628" s="70">
        <f t="shared" si="120"/>
        <v>0.14380431424496032</v>
      </c>
    </row>
    <row r="7629" spans="1:11" x14ac:dyDescent="0.25">
      <c r="A7629" s="65">
        <v>44317</v>
      </c>
      <c r="B7629" s="66" t="s">
        <v>147</v>
      </c>
      <c r="C7629" s="66" t="s">
        <v>137</v>
      </c>
      <c r="D7629" s="67">
        <v>137400.63</v>
      </c>
      <c r="E7629" s="66">
        <v>0.1762</v>
      </c>
      <c r="F7629" s="67">
        <v>24209.991006</v>
      </c>
      <c r="G7629" s="66" t="s">
        <v>78</v>
      </c>
      <c r="H7629" s="68">
        <v>5.0274523519311499E-7</v>
      </c>
      <c r="I7629" s="87">
        <v>1.2171457622334601E-2</v>
      </c>
      <c r="J7629" s="69" t="str">
        <f>_xlfn.XLOOKUP(SimpleBB[[#This Row],[customer_code]],'Input  - indicative charges'!$B$13:$B$69,'Input  - indicative charges'!$E$13:$E$69)</f>
        <v>North Island generation</v>
      </c>
      <c r="K7629" s="70">
        <f t="shared" si="120"/>
        <v>1.1251947084047495E-2</v>
      </c>
    </row>
    <row r="7630" spans="1:11" x14ac:dyDescent="0.25">
      <c r="A7630" s="65">
        <v>44317</v>
      </c>
      <c r="B7630" s="66" t="s">
        <v>147</v>
      </c>
      <c r="C7630" s="66" t="s">
        <v>137</v>
      </c>
      <c r="D7630" s="67">
        <v>137400.63</v>
      </c>
      <c r="E7630" s="66">
        <v>0.1762</v>
      </c>
      <c r="F7630" s="67">
        <v>24209.991006</v>
      </c>
      <c r="G7630" s="66" t="s">
        <v>80</v>
      </c>
      <c r="H7630" s="68">
        <v>1.2166886974280301E-7</v>
      </c>
      <c r="I7630" s="87">
        <v>2.9456022421834602E-3</v>
      </c>
      <c r="J7630" s="69" t="str">
        <f>_xlfn.XLOOKUP(SimpleBB[[#This Row],[customer_code]],'Input  - indicative charges'!$B$13:$B$69,'Input  - indicative charges'!$E$13:$E$69)</f>
        <v>Major Industrial</v>
      </c>
      <c r="K7630" s="70">
        <f t="shared" ref="K7630:K7693" si="121">I7630*$L$9</f>
        <v>2.7230724197635304E-3</v>
      </c>
    </row>
    <row r="7631" spans="1:11" x14ac:dyDescent="0.25">
      <c r="A7631" s="65">
        <v>44317</v>
      </c>
      <c r="B7631" s="66" t="s">
        <v>147</v>
      </c>
      <c r="C7631" s="66" t="s">
        <v>137</v>
      </c>
      <c r="D7631" s="67">
        <v>137400.63</v>
      </c>
      <c r="E7631" s="66">
        <v>0.1762</v>
      </c>
      <c r="F7631" s="67">
        <v>24209.991006</v>
      </c>
      <c r="G7631" s="66" t="s">
        <v>82</v>
      </c>
      <c r="H7631" s="68">
        <v>1.01682560530208E-4</v>
      </c>
      <c r="I7631" s="87">
        <v>2.4617338759033802</v>
      </c>
      <c r="J7631" s="69" t="str">
        <f>_xlfn.XLOOKUP(SimpleBB[[#This Row],[customer_code]],'Input  - indicative charges'!$B$13:$B$69,'Input  - indicative charges'!$E$13:$E$69)</f>
        <v>Major Industrial</v>
      </c>
      <c r="K7631" s="70">
        <f t="shared" si="121"/>
        <v>2.2757585957366206</v>
      </c>
    </row>
    <row r="7632" spans="1:11" x14ac:dyDescent="0.25">
      <c r="A7632" s="65">
        <v>44317</v>
      </c>
      <c r="B7632" s="66" t="s">
        <v>147</v>
      </c>
      <c r="C7632" s="66" t="s">
        <v>137</v>
      </c>
      <c r="D7632" s="67">
        <v>137400.63</v>
      </c>
      <c r="E7632" s="66">
        <v>0.1762</v>
      </c>
      <c r="F7632" s="67">
        <v>24209.991006</v>
      </c>
      <c r="G7632" s="66" t="s">
        <v>84</v>
      </c>
      <c r="H7632" s="68">
        <v>2.0680020780792599E-4</v>
      </c>
      <c r="I7632" s="87">
        <v>5.0066311710688201</v>
      </c>
      <c r="J7632" s="69" t="str">
        <f>_xlfn.XLOOKUP(SimpleBB[[#This Row],[customer_code]],'Input  - indicative charges'!$B$13:$B$69,'Input  - indicative charges'!$E$13:$E$69)</f>
        <v>Major Industrial</v>
      </c>
      <c r="K7632" s="70">
        <f t="shared" si="121"/>
        <v>4.628397908795713</v>
      </c>
    </row>
    <row r="7633" spans="1:11" x14ac:dyDescent="0.25">
      <c r="A7633" s="65">
        <v>44317</v>
      </c>
      <c r="B7633" s="66" t="s">
        <v>147</v>
      </c>
      <c r="C7633" s="66" t="s">
        <v>137</v>
      </c>
      <c r="D7633" s="67">
        <v>137400.63</v>
      </c>
      <c r="E7633" s="66">
        <v>0.1762</v>
      </c>
      <c r="F7633" s="67">
        <v>24209.991006</v>
      </c>
      <c r="G7633" s="66" t="s">
        <v>86</v>
      </c>
      <c r="H7633" s="68">
        <v>6.7847848923954203E-7</v>
      </c>
      <c r="I7633" s="87">
        <v>1.6425958122253701E-2</v>
      </c>
      <c r="J7633" s="69" t="str">
        <f>_xlfn.XLOOKUP(SimpleBB[[#This Row],[customer_code]],'Input  - indicative charges'!$B$13:$B$69,'Input  - indicative charges'!$E$13:$E$69)</f>
        <v>North Island generation</v>
      </c>
      <c r="K7633" s="70">
        <f t="shared" si="121"/>
        <v>1.518503513147243E-2</v>
      </c>
    </row>
    <row r="7634" spans="1:11" x14ac:dyDescent="0.25">
      <c r="A7634" s="65">
        <v>44317</v>
      </c>
      <c r="B7634" s="66" t="s">
        <v>147</v>
      </c>
      <c r="C7634" s="66" t="s">
        <v>137</v>
      </c>
      <c r="D7634" s="67">
        <v>137400.63</v>
      </c>
      <c r="E7634" s="66">
        <v>0.1762</v>
      </c>
      <c r="F7634" s="67">
        <v>24209.991006</v>
      </c>
      <c r="G7634" s="66" t="s">
        <v>88</v>
      </c>
      <c r="H7634" s="68">
        <v>2.49579266070472E-5</v>
      </c>
      <c r="I7634" s="87">
        <v>0.60423117868502296</v>
      </c>
      <c r="J7634" s="69" t="str">
        <f>_xlfn.XLOOKUP(SimpleBB[[#This Row],[customer_code]],'Input  - indicative charges'!$B$13:$B$69,'Input  - indicative charges'!$E$13:$E$69)</f>
        <v>North Island generation</v>
      </c>
      <c r="K7634" s="70">
        <f t="shared" si="121"/>
        <v>0.55858365202042704</v>
      </c>
    </row>
    <row r="7635" spans="1:11" x14ac:dyDescent="0.25">
      <c r="A7635" s="65">
        <v>44317</v>
      </c>
      <c r="B7635" s="66" t="s">
        <v>147</v>
      </c>
      <c r="C7635" s="66" t="s">
        <v>137</v>
      </c>
      <c r="D7635" s="67">
        <v>137400.63</v>
      </c>
      <c r="E7635" s="66">
        <v>0.1762</v>
      </c>
      <c r="F7635" s="67">
        <v>24209.991006</v>
      </c>
      <c r="G7635" s="66" t="s">
        <v>90</v>
      </c>
      <c r="H7635" s="68">
        <v>9.8273856509690193E-4</v>
      </c>
      <c r="I7635" s="87">
        <v>23.7920918222453</v>
      </c>
      <c r="J7635" s="69" t="str">
        <f>_xlfn.XLOOKUP(SimpleBB[[#This Row],[customer_code]],'Input  - indicative charges'!$B$13:$B$69,'Input  - indicative charges'!$E$13:$E$69)</f>
        <v>Upper South Island distributor</v>
      </c>
      <c r="K7635" s="70">
        <f t="shared" si="121"/>
        <v>21.994683505405366</v>
      </c>
    </row>
    <row r="7636" spans="1:11" x14ac:dyDescent="0.25">
      <c r="A7636" s="65">
        <v>44317</v>
      </c>
      <c r="B7636" s="66" t="s">
        <v>147</v>
      </c>
      <c r="C7636" s="66" t="s">
        <v>137</v>
      </c>
      <c r="D7636" s="67">
        <v>137400.63</v>
      </c>
      <c r="E7636" s="66">
        <v>0.1762</v>
      </c>
      <c r="F7636" s="67">
        <v>24209.991006</v>
      </c>
      <c r="G7636" s="66" t="s">
        <v>92</v>
      </c>
      <c r="H7636" s="68">
        <v>1.5566753247680899E-7</v>
      </c>
      <c r="I7636" s="87">
        <v>3.7687095611897599E-3</v>
      </c>
      <c r="J7636" s="69" t="str">
        <f>_xlfn.XLOOKUP(SimpleBB[[#This Row],[customer_code]],'Input  - indicative charges'!$B$13:$B$69,'Input  - indicative charges'!$E$13:$E$69)</f>
        <v>North Island generation</v>
      </c>
      <c r="K7636" s="70">
        <f t="shared" si="121"/>
        <v>3.483996894491696E-3</v>
      </c>
    </row>
    <row r="7637" spans="1:11" x14ac:dyDescent="0.25">
      <c r="A7637" s="65">
        <v>44317</v>
      </c>
      <c r="B7637" s="66" t="s">
        <v>147</v>
      </c>
      <c r="C7637" s="66" t="s">
        <v>137</v>
      </c>
      <c r="D7637" s="67">
        <v>137400.63</v>
      </c>
      <c r="E7637" s="66">
        <v>0.1762</v>
      </c>
      <c r="F7637" s="67">
        <v>24209.991006</v>
      </c>
      <c r="G7637" s="66" t="s">
        <v>94</v>
      </c>
      <c r="H7637" s="68">
        <v>9.1317790414038099E-7</v>
      </c>
      <c r="I7637" s="87">
        <v>2.2108028846116502E-2</v>
      </c>
      <c r="J7637" s="69" t="str">
        <f>_xlfn.XLOOKUP(SimpleBB[[#This Row],[customer_code]],'Input  - indicative charges'!$B$13:$B$69,'Input  - indicative charges'!$E$13:$E$69)</f>
        <v>North Island generation</v>
      </c>
      <c r="K7637" s="70">
        <f t="shared" si="121"/>
        <v>2.0437845525800243E-2</v>
      </c>
    </row>
    <row r="7638" spans="1:11" x14ac:dyDescent="0.25">
      <c r="A7638" s="65">
        <v>44317</v>
      </c>
      <c r="B7638" s="66" t="s">
        <v>147</v>
      </c>
      <c r="C7638" s="66" t="s">
        <v>137</v>
      </c>
      <c r="D7638" s="67">
        <v>137400.63</v>
      </c>
      <c r="E7638" s="66">
        <v>0.1762</v>
      </c>
      <c r="F7638" s="67">
        <v>24209.991006</v>
      </c>
      <c r="G7638" s="66" t="s">
        <v>96</v>
      </c>
      <c r="H7638" s="68">
        <v>4.0239369541458E-5</v>
      </c>
      <c r="I7638" s="87">
        <v>0.97419477468580895</v>
      </c>
      <c r="J7638" s="69" t="str">
        <f>_xlfn.XLOOKUP(SimpleBB[[#This Row],[customer_code]],'Input  - indicative charges'!$B$13:$B$69,'Input  - indicative charges'!$E$13:$E$69)</f>
        <v>Upper North Island distributor</v>
      </c>
      <c r="K7638" s="70">
        <f t="shared" si="121"/>
        <v>0.90059780795734778</v>
      </c>
    </row>
    <row r="7639" spans="1:11" x14ac:dyDescent="0.25">
      <c r="A7639" s="65">
        <v>44317</v>
      </c>
      <c r="B7639" s="66" t="s">
        <v>147</v>
      </c>
      <c r="C7639" s="66" t="s">
        <v>137</v>
      </c>
      <c r="D7639" s="67">
        <v>137400.63</v>
      </c>
      <c r="E7639" s="66">
        <v>0.1762</v>
      </c>
      <c r="F7639" s="67">
        <v>24209.991006</v>
      </c>
      <c r="G7639" s="66" t="s">
        <v>98</v>
      </c>
      <c r="H7639" s="68">
        <v>1.2540713102700801E-5</v>
      </c>
      <c r="I7639" s="87">
        <v>0.30361055142521398</v>
      </c>
      <c r="J7639" s="69" t="str">
        <f>_xlfn.XLOOKUP(SimpleBB[[#This Row],[customer_code]],'Input  - indicative charges'!$B$13:$B$69,'Input  - indicative charges'!$E$13:$E$69)</f>
        <v>Major Industrial</v>
      </c>
      <c r="K7639" s="70">
        <f t="shared" si="121"/>
        <v>0.28067384899950276</v>
      </c>
    </row>
    <row r="7640" spans="1:11" x14ac:dyDescent="0.25">
      <c r="A7640" s="65">
        <v>44317</v>
      </c>
      <c r="B7640" s="66" t="s">
        <v>147</v>
      </c>
      <c r="C7640" s="66" t="s">
        <v>137</v>
      </c>
      <c r="D7640" s="67">
        <v>137400.63</v>
      </c>
      <c r="E7640" s="66">
        <v>0.1762</v>
      </c>
      <c r="F7640" s="67">
        <v>24209.991006</v>
      </c>
      <c r="G7640" s="66" t="s">
        <v>100</v>
      </c>
      <c r="H7640" s="68">
        <v>1.9361482596636899E-2</v>
      </c>
      <c r="I7640" s="87">
        <v>468.74131952740498</v>
      </c>
      <c r="J7640" s="69" t="str">
        <f>_xlfn.XLOOKUP(SimpleBB[[#This Row],[customer_code]],'Input  - indicative charges'!$B$13:$B$69,'Input  - indicative charges'!$E$13:$E$69)</f>
        <v>North Island generation</v>
      </c>
      <c r="K7640" s="70">
        <f t="shared" si="121"/>
        <v>433.32957210899019</v>
      </c>
    </row>
    <row r="7641" spans="1:11" x14ac:dyDescent="0.25">
      <c r="A7641" s="65">
        <v>44317</v>
      </c>
      <c r="B7641" s="66" t="s">
        <v>147</v>
      </c>
      <c r="C7641" s="66" t="s">
        <v>137</v>
      </c>
      <c r="D7641" s="67">
        <v>137400.63</v>
      </c>
      <c r="E7641" s="66">
        <v>0.1762</v>
      </c>
      <c r="F7641" s="67">
        <v>24209.991006</v>
      </c>
      <c r="G7641" s="66" t="s">
        <v>102</v>
      </c>
      <c r="H7641" s="68">
        <v>5.9130621383170505E-4</v>
      </c>
      <c r="I7641" s="87">
        <v>14.315518118657501</v>
      </c>
      <c r="J7641" s="69" t="str">
        <f>_xlfn.XLOOKUP(SimpleBB[[#This Row],[customer_code]],'Input  - indicative charges'!$B$13:$B$69,'Input  - indicative charges'!$E$13:$E$69)</f>
        <v>Lower North Island distributor</v>
      </c>
      <c r="K7641" s="70">
        <f t="shared" si="121"/>
        <v>13.234031399516237</v>
      </c>
    </row>
    <row r="7642" spans="1:11" x14ac:dyDescent="0.25">
      <c r="A7642" s="65">
        <v>44317</v>
      </c>
      <c r="B7642" s="66" t="s">
        <v>147</v>
      </c>
      <c r="C7642" s="66" t="s">
        <v>137</v>
      </c>
      <c r="D7642" s="67">
        <v>137400.63</v>
      </c>
      <c r="E7642" s="66">
        <v>0.1762</v>
      </c>
      <c r="F7642" s="67">
        <v>24209.991006</v>
      </c>
      <c r="G7642" s="66" t="s">
        <v>104</v>
      </c>
      <c r="H7642" s="68">
        <v>2.34693662877264E-4</v>
      </c>
      <c r="I7642" s="87">
        <v>5.6819314674237704</v>
      </c>
      <c r="J7642" s="69" t="str">
        <f>_xlfn.XLOOKUP(SimpleBB[[#This Row],[customer_code]],'Input  - indicative charges'!$B$13:$B$69,'Input  - indicative charges'!$E$13:$E$69)</f>
        <v>Lower North Island distributor</v>
      </c>
      <c r="K7642" s="70">
        <f t="shared" si="121"/>
        <v>5.2526816582198048</v>
      </c>
    </row>
    <row r="7643" spans="1:11" x14ac:dyDescent="0.25">
      <c r="A7643" s="65">
        <v>44317</v>
      </c>
      <c r="B7643" s="66" t="s">
        <v>147</v>
      </c>
      <c r="C7643" s="66" t="s">
        <v>137</v>
      </c>
      <c r="D7643" s="67">
        <v>137400.63</v>
      </c>
      <c r="E7643" s="66">
        <v>0.1762</v>
      </c>
      <c r="F7643" s="67">
        <v>24209.991006</v>
      </c>
      <c r="G7643" s="66" t="s">
        <v>106</v>
      </c>
      <c r="H7643" s="68">
        <v>2.57416302868711E-3</v>
      </c>
      <c r="I7643" s="87">
        <v>62.320463772492602</v>
      </c>
      <c r="J7643" s="69" t="str">
        <f>_xlfn.XLOOKUP(SimpleBB[[#This Row],[customer_code]],'Input  - indicative charges'!$B$13:$B$69,'Input  - indicative charges'!$E$13:$E$69)</f>
        <v>Upper North Island distributor</v>
      </c>
      <c r="K7643" s="70">
        <f t="shared" si="121"/>
        <v>57.612373339298024</v>
      </c>
    </row>
    <row r="7644" spans="1:11" x14ac:dyDescent="0.25">
      <c r="A7644" s="65">
        <v>44317</v>
      </c>
      <c r="B7644" s="66" t="s">
        <v>147</v>
      </c>
      <c r="C7644" s="66" t="s">
        <v>137</v>
      </c>
      <c r="D7644" s="67">
        <v>137400.63</v>
      </c>
      <c r="E7644" s="66">
        <v>0.1762</v>
      </c>
      <c r="F7644" s="67">
        <v>24209.991006</v>
      </c>
      <c r="G7644" s="66" t="s">
        <v>108</v>
      </c>
      <c r="H7644" s="68">
        <v>6.9572459263718802E-5</v>
      </c>
      <c r="I7644" s="87">
        <v>1.6843486130399301</v>
      </c>
      <c r="J7644" s="69" t="str">
        <f>_xlfn.XLOOKUP(SimpleBB[[#This Row],[customer_code]],'Input  - indicative charges'!$B$13:$B$69,'Input  - indicative charges'!$E$13:$E$69)</f>
        <v>Lower North Island distributor</v>
      </c>
      <c r="K7644" s="70">
        <f t="shared" si="121"/>
        <v>1.5571020376587297</v>
      </c>
    </row>
    <row r="7645" spans="1:11" x14ac:dyDescent="0.25">
      <c r="A7645" s="65">
        <v>44317</v>
      </c>
      <c r="B7645" s="66" t="s">
        <v>147</v>
      </c>
      <c r="C7645" s="66" t="s">
        <v>137</v>
      </c>
      <c r="D7645" s="67">
        <v>137400.63</v>
      </c>
      <c r="E7645" s="66">
        <v>0.1762</v>
      </c>
      <c r="F7645" s="67">
        <v>24209.991006</v>
      </c>
      <c r="G7645" s="66" t="s">
        <v>110</v>
      </c>
      <c r="H7645" s="68">
        <v>3.8447934688299403E-4</v>
      </c>
      <c r="I7645" s="87">
        <v>9.3082415300300401</v>
      </c>
      <c r="J7645" s="69" t="str">
        <f>_xlfn.XLOOKUP(SimpleBB[[#This Row],[customer_code]],'Input  - indicative charges'!$B$13:$B$69,'Input  - indicative charges'!$E$13:$E$69)</f>
        <v>Lower South Island distributor</v>
      </c>
      <c r="K7645" s="70">
        <f t="shared" si="121"/>
        <v>8.6050368321737611</v>
      </c>
    </row>
    <row r="7646" spans="1:11" x14ac:dyDescent="0.25">
      <c r="A7646" s="65">
        <v>44317</v>
      </c>
      <c r="B7646" s="66" t="s">
        <v>147</v>
      </c>
      <c r="C7646" s="66" t="s">
        <v>137</v>
      </c>
      <c r="D7646" s="67">
        <v>137400.63</v>
      </c>
      <c r="E7646" s="66">
        <v>0.1762</v>
      </c>
      <c r="F7646" s="67">
        <v>24209.991006</v>
      </c>
      <c r="G7646" s="66" t="s">
        <v>112</v>
      </c>
      <c r="H7646" s="68">
        <v>2.0617417631908602E-5</v>
      </c>
      <c r="I7646" s="87">
        <v>0.499147495435453</v>
      </c>
      <c r="J7646" s="69" t="str">
        <f>_xlfn.XLOOKUP(SimpleBB[[#This Row],[customer_code]],'Input  - indicative charges'!$B$13:$B$69,'Input  - indicative charges'!$E$13:$E$69)</f>
        <v>North Island generation</v>
      </c>
      <c r="K7646" s="70">
        <f t="shared" si="121"/>
        <v>0.46143866906035208</v>
      </c>
    </row>
    <row r="7647" spans="1:11" x14ac:dyDescent="0.25">
      <c r="A7647" s="65">
        <v>44317</v>
      </c>
      <c r="B7647" s="66" t="s">
        <v>147</v>
      </c>
      <c r="C7647" s="66" t="s">
        <v>137</v>
      </c>
      <c r="D7647" s="67">
        <v>137400.63</v>
      </c>
      <c r="E7647" s="66">
        <v>0.1762</v>
      </c>
      <c r="F7647" s="67">
        <v>24209.991006</v>
      </c>
      <c r="G7647" s="66" t="s">
        <v>114</v>
      </c>
      <c r="H7647" s="68">
        <v>2.7960189987844198E-4</v>
      </c>
      <c r="I7647" s="87">
        <v>6.7691594813175904</v>
      </c>
      <c r="J7647" s="69" t="str">
        <f>_xlfn.XLOOKUP(SimpleBB[[#This Row],[customer_code]],'Input  - indicative charges'!$B$13:$B$69,'Input  - indicative charges'!$E$13:$E$69)</f>
        <v>Lower North Island distributor</v>
      </c>
      <c r="K7647" s="70">
        <f t="shared" si="121"/>
        <v>6.2577734442832087</v>
      </c>
    </row>
    <row r="7648" spans="1:11" x14ac:dyDescent="0.25">
      <c r="A7648" s="65">
        <v>44317</v>
      </c>
      <c r="B7648" s="66" t="s">
        <v>147</v>
      </c>
      <c r="C7648" s="66" t="s">
        <v>137</v>
      </c>
      <c r="D7648" s="67">
        <v>137400.63</v>
      </c>
      <c r="E7648" s="66">
        <v>0.1762</v>
      </c>
      <c r="F7648" s="67">
        <v>24209.991006</v>
      </c>
      <c r="G7648" s="66" t="s">
        <v>116</v>
      </c>
      <c r="H7648" s="68">
        <v>6.8107111352010705E-5</v>
      </c>
      <c r="I7648" s="87">
        <v>1.64887255327682</v>
      </c>
      <c r="J7648" s="69" t="str">
        <f>_xlfn.XLOOKUP(SimpleBB[[#This Row],[customer_code]],'Input  - indicative charges'!$B$13:$B$69,'Input  - indicative charges'!$E$13:$E$69)</f>
        <v>Major Industrial</v>
      </c>
      <c r="K7648" s="70">
        <f t="shared" si="121"/>
        <v>1.5243060686309498</v>
      </c>
    </row>
    <row r="7649" spans="1:11" x14ac:dyDescent="0.25">
      <c r="A7649" s="65">
        <v>44317</v>
      </c>
      <c r="B7649" s="66" t="s">
        <v>147</v>
      </c>
      <c r="C7649" s="66" t="s">
        <v>137</v>
      </c>
      <c r="D7649" s="67">
        <v>137400.63</v>
      </c>
      <c r="E7649" s="66">
        <v>0.1762</v>
      </c>
      <c r="F7649" s="67">
        <v>24209.991006</v>
      </c>
      <c r="G7649" s="66" t="s">
        <v>118</v>
      </c>
      <c r="H7649" s="68">
        <v>1.88315239712254E-4</v>
      </c>
      <c r="I7649" s="87">
        <v>4.5591102597264204</v>
      </c>
      <c r="J7649" s="69" t="str">
        <f>_xlfn.XLOOKUP(SimpleBB[[#This Row],[customer_code]],'Input  - indicative charges'!$B$13:$B$69,'Input  - indicative charges'!$E$13:$E$69)</f>
        <v>Upper South Island distributor</v>
      </c>
      <c r="K7649" s="70">
        <f t="shared" si="121"/>
        <v>4.2146856181503187</v>
      </c>
    </row>
    <row r="7650" spans="1:11" x14ac:dyDescent="0.25">
      <c r="A7650" s="65">
        <v>44317</v>
      </c>
      <c r="B7650" s="66" t="s">
        <v>147</v>
      </c>
      <c r="C7650" s="66" t="s">
        <v>137</v>
      </c>
      <c r="D7650" s="67">
        <v>137400.63</v>
      </c>
      <c r="E7650" s="66">
        <v>0.1762</v>
      </c>
      <c r="F7650" s="67">
        <v>24209.991006</v>
      </c>
      <c r="G7650" s="66" t="s">
        <v>120</v>
      </c>
      <c r="H7650" s="68">
        <v>4.28415157388693E-5</v>
      </c>
      <c r="I7650" s="87">
        <v>1.03719271072143</v>
      </c>
      <c r="J7650" s="69" t="str">
        <f>_xlfn.XLOOKUP(SimpleBB[[#This Row],[customer_code]],'Input  - indicative charges'!$B$13:$B$69,'Input  - indicative charges'!$E$13:$E$69)</f>
        <v>Lower North Island distributor</v>
      </c>
      <c r="K7650" s="70">
        <f t="shared" si="121"/>
        <v>0.95883647292844221</v>
      </c>
    </row>
    <row r="7651" spans="1:11" x14ac:dyDescent="0.25">
      <c r="A7651" s="65">
        <v>44317</v>
      </c>
      <c r="B7651" s="66" t="s">
        <v>147</v>
      </c>
      <c r="C7651" s="66" t="s">
        <v>137</v>
      </c>
      <c r="D7651" s="67">
        <v>137400.63</v>
      </c>
      <c r="E7651" s="66">
        <v>0.1762</v>
      </c>
      <c r="F7651" s="67">
        <v>24209.991006</v>
      </c>
      <c r="G7651" s="66" t="s">
        <v>241</v>
      </c>
      <c r="H7651" s="68">
        <v>5.5521414469454399E-6</v>
      </c>
      <c r="I7651" s="87">
        <v>0.134417294494589</v>
      </c>
      <c r="J7651" s="69" t="str">
        <f>_xlfn.XLOOKUP(SimpleBB[[#This Row],[customer_code]],'Input  - indicative charges'!$B$13:$B$69,'Input  - indicative charges'!$E$13:$E$69)</f>
        <v>North Island generation</v>
      </c>
      <c r="K7651" s="70">
        <f t="shared" si="121"/>
        <v>0.12426254371198646</v>
      </c>
    </row>
    <row r="7652" spans="1:11" x14ac:dyDescent="0.25">
      <c r="A7652" s="65">
        <v>44348</v>
      </c>
      <c r="B7652" s="66" t="s">
        <v>147</v>
      </c>
      <c r="C7652" s="66" t="s">
        <v>137</v>
      </c>
      <c r="D7652" s="67">
        <v>119064.39</v>
      </c>
      <c r="E7652" s="66">
        <v>0.2994</v>
      </c>
      <c r="F7652" s="67">
        <v>35647.878365999997</v>
      </c>
      <c r="G7652" s="66" t="s">
        <v>8</v>
      </c>
      <c r="H7652" s="68">
        <v>9.2286308240713505E-4</v>
      </c>
      <c r="I7652" s="87">
        <v>32.898110910121403</v>
      </c>
      <c r="J7652" s="69" t="str">
        <f>_xlfn.XLOOKUP(SimpleBB[[#This Row],[customer_code]],'Input  - indicative charges'!$B$13:$B$69,'Input  - indicative charges'!$E$13:$E$69)</f>
        <v>Lower South Island distributor</v>
      </c>
      <c r="K7652" s="70">
        <f t="shared" si="121"/>
        <v>30.412775085093703</v>
      </c>
    </row>
    <row r="7653" spans="1:11" x14ac:dyDescent="0.25">
      <c r="A7653" s="65">
        <v>44348</v>
      </c>
      <c r="B7653" s="66" t="s">
        <v>147</v>
      </c>
      <c r="C7653" s="66" t="s">
        <v>137</v>
      </c>
      <c r="D7653" s="67">
        <v>119064.39</v>
      </c>
      <c r="E7653" s="66">
        <v>0.2994</v>
      </c>
      <c r="F7653" s="67">
        <v>35647.878365999997</v>
      </c>
      <c r="G7653" s="66" t="s">
        <v>10</v>
      </c>
      <c r="H7653" s="68">
        <v>4.7775243058659797E-5</v>
      </c>
      <c r="I7653" s="87">
        <v>1.70308605346119</v>
      </c>
      <c r="J7653" s="69" t="str">
        <f>_xlfn.XLOOKUP(SimpleBB[[#This Row],[customer_code]],'Input  - indicative charges'!$B$13:$B$69,'Input  - indicative charges'!$E$13:$E$69)</f>
        <v>Upper South Island distributor</v>
      </c>
      <c r="K7653" s="70">
        <f t="shared" si="121"/>
        <v>1.5744239307838088</v>
      </c>
    </row>
    <row r="7654" spans="1:11" x14ac:dyDescent="0.25">
      <c r="A7654" s="65">
        <v>44348</v>
      </c>
      <c r="B7654" s="66" t="s">
        <v>147</v>
      </c>
      <c r="C7654" s="66" t="s">
        <v>137</v>
      </c>
      <c r="D7654" s="67">
        <v>119064.39</v>
      </c>
      <c r="E7654" s="66">
        <v>0.2994</v>
      </c>
      <c r="F7654" s="67">
        <v>35647.878365999997</v>
      </c>
      <c r="G7654" s="66" t="s">
        <v>12</v>
      </c>
      <c r="H7654" s="68">
        <v>9.1869291588655806E-6</v>
      </c>
      <c r="I7654" s="87">
        <v>0.32749453321229899</v>
      </c>
      <c r="J7654" s="69" t="str">
        <f>_xlfn.XLOOKUP(SimpleBB[[#This Row],[customer_code]],'Input  - indicative charges'!$B$13:$B$69,'Input  - indicative charges'!$E$13:$E$69)</f>
        <v>Lower North Island distributor</v>
      </c>
      <c r="K7654" s="70">
        <f t="shared" si="121"/>
        <v>0.30275348050818046</v>
      </c>
    </row>
    <row r="7655" spans="1:11" x14ac:dyDescent="0.25">
      <c r="A7655" s="65">
        <v>44348</v>
      </c>
      <c r="B7655" s="66" t="s">
        <v>147</v>
      </c>
      <c r="C7655" s="66" t="s">
        <v>137</v>
      </c>
      <c r="D7655" s="67">
        <v>119064.39</v>
      </c>
      <c r="E7655" s="66">
        <v>0.2994</v>
      </c>
      <c r="F7655" s="67">
        <v>35647.878365999997</v>
      </c>
      <c r="G7655" s="66" t="s">
        <v>14</v>
      </c>
      <c r="H7655" s="68">
        <v>1.1460107804354E-4</v>
      </c>
      <c r="I7655" s="87">
        <v>4.0852852907085904</v>
      </c>
      <c r="J7655" s="69" t="str">
        <f>_xlfn.XLOOKUP(SimpleBB[[#This Row],[customer_code]],'Input  - indicative charges'!$B$13:$B$69,'Input  - indicative charges'!$E$13:$E$69)</f>
        <v>Upper North Island distributor</v>
      </c>
      <c r="K7655" s="70">
        <f t="shared" si="121"/>
        <v>3.7766564482745708</v>
      </c>
    </row>
    <row r="7656" spans="1:11" x14ac:dyDescent="0.25">
      <c r="A7656" s="65">
        <v>44348</v>
      </c>
      <c r="B7656" s="66" t="s">
        <v>147</v>
      </c>
      <c r="C7656" s="66" t="s">
        <v>137</v>
      </c>
      <c r="D7656" s="67">
        <v>119064.39</v>
      </c>
      <c r="E7656" s="66">
        <v>0.2994</v>
      </c>
      <c r="F7656" s="67">
        <v>35647.878365999997</v>
      </c>
      <c r="G7656" s="66" t="s">
        <v>16</v>
      </c>
      <c r="H7656" s="68">
        <v>0.28844694373907198</v>
      </c>
      <c r="I7656" s="87">
        <v>10282.521565454899</v>
      </c>
      <c r="J7656" s="69" t="str">
        <f>_xlfn.XLOOKUP(SimpleBB[[#This Row],[customer_code]],'Input  - indicative charges'!$B$13:$B$69,'Input  - indicative charges'!$E$13:$E$69)</f>
        <v>South Island generation</v>
      </c>
      <c r="K7656" s="70">
        <f t="shared" si="121"/>
        <v>9505.7134597231325</v>
      </c>
    </row>
    <row r="7657" spans="1:11" x14ac:dyDescent="0.25">
      <c r="A7657" s="65">
        <v>44348</v>
      </c>
      <c r="B7657" s="66" t="s">
        <v>147</v>
      </c>
      <c r="C7657" s="66" t="s">
        <v>137</v>
      </c>
      <c r="D7657" s="67">
        <v>119064.39</v>
      </c>
      <c r="E7657" s="66">
        <v>0.2994</v>
      </c>
      <c r="F7657" s="67">
        <v>35647.878365999997</v>
      </c>
      <c r="G7657" s="66" t="s">
        <v>19</v>
      </c>
      <c r="H7657" s="68">
        <v>5.0969289423008603E-3</v>
      </c>
      <c r="I7657" s="87">
        <v>181.69470297528599</v>
      </c>
      <c r="J7657" s="69" t="str">
        <f>_xlfn.XLOOKUP(SimpleBB[[#This Row],[customer_code]],'Input  - indicative charges'!$B$13:$B$69,'Input  - indicative charges'!$E$13:$E$69)</f>
        <v>Lower South Island distributor</v>
      </c>
      <c r="K7657" s="70">
        <f t="shared" si="121"/>
        <v>167.96831133669147</v>
      </c>
    </row>
    <row r="7658" spans="1:11" x14ac:dyDescent="0.25">
      <c r="A7658" s="65">
        <v>44348</v>
      </c>
      <c r="B7658" s="66" t="s">
        <v>147</v>
      </c>
      <c r="C7658" s="66" t="s">
        <v>137</v>
      </c>
      <c r="D7658" s="67">
        <v>119064.39</v>
      </c>
      <c r="E7658" s="66">
        <v>0.2994</v>
      </c>
      <c r="F7658" s="67">
        <v>35647.878365999997</v>
      </c>
      <c r="G7658" s="66" t="s">
        <v>21</v>
      </c>
      <c r="H7658" s="68">
        <v>7.7569930969196101E-4</v>
      </c>
      <c r="I7658" s="87">
        <v>27.652034640489202</v>
      </c>
      <c r="J7658" s="69" t="str">
        <f>_xlfn.XLOOKUP(SimpleBB[[#This Row],[customer_code]],'Input  - indicative charges'!$B$13:$B$69,'Input  - indicative charges'!$E$13:$E$69)</f>
        <v>Upper South Island distributor</v>
      </c>
      <c r="K7658" s="70">
        <f t="shared" si="121"/>
        <v>25.563021307332402</v>
      </c>
    </row>
    <row r="7659" spans="1:11" x14ac:dyDescent="0.25">
      <c r="A7659" s="65">
        <v>44348</v>
      </c>
      <c r="B7659" s="66" t="s">
        <v>147</v>
      </c>
      <c r="C7659" s="66" t="s">
        <v>137</v>
      </c>
      <c r="D7659" s="67">
        <v>119064.39</v>
      </c>
      <c r="E7659" s="66">
        <v>0.2994</v>
      </c>
      <c r="F7659" s="67">
        <v>35647.878365999997</v>
      </c>
      <c r="G7659" s="66" t="s">
        <v>23</v>
      </c>
      <c r="H7659" s="68">
        <v>4.6970533948964903E-5</v>
      </c>
      <c r="I7659" s="87">
        <v>1.6743998809987699</v>
      </c>
      <c r="J7659" s="69" t="str">
        <f>_xlfn.XLOOKUP(SimpleBB[[#This Row],[customer_code]],'Input  - indicative charges'!$B$13:$B$69,'Input  - indicative charges'!$E$13:$E$69)</f>
        <v>Lower North Island distributor</v>
      </c>
      <c r="K7659" s="70">
        <f t="shared" si="121"/>
        <v>1.5479048971063041</v>
      </c>
    </row>
    <row r="7660" spans="1:11" x14ac:dyDescent="0.25">
      <c r="A7660" s="65">
        <v>44348</v>
      </c>
      <c r="B7660" s="66" t="s">
        <v>147</v>
      </c>
      <c r="C7660" s="66" t="s">
        <v>137</v>
      </c>
      <c r="D7660" s="67">
        <v>119064.39</v>
      </c>
      <c r="E7660" s="66">
        <v>0.2994</v>
      </c>
      <c r="F7660" s="67">
        <v>35647.878365999997</v>
      </c>
      <c r="G7660" s="66" t="s">
        <v>25</v>
      </c>
      <c r="H7660" s="68">
        <v>1.03293139697923E-3</v>
      </c>
      <c r="I7660" s="87">
        <v>36.821812799938101</v>
      </c>
      <c r="J7660" s="69" t="str">
        <f>_xlfn.XLOOKUP(SimpleBB[[#This Row],[customer_code]],'Input  - indicative charges'!$B$13:$B$69,'Input  - indicative charges'!$E$13:$E$69)</f>
        <v>North Island generation</v>
      </c>
      <c r="K7660" s="70">
        <f t="shared" si="121"/>
        <v>34.040055186433477</v>
      </c>
    </row>
    <row r="7661" spans="1:11" x14ac:dyDescent="0.25">
      <c r="A7661" s="65">
        <v>44348</v>
      </c>
      <c r="B7661" s="66" t="s">
        <v>147</v>
      </c>
      <c r="C7661" s="66" t="s">
        <v>137</v>
      </c>
      <c r="D7661" s="67">
        <v>119064.39</v>
      </c>
      <c r="E7661" s="66">
        <v>0.2994</v>
      </c>
      <c r="F7661" s="67">
        <v>35647.878365999997</v>
      </c>
      <c r="G7661" s="66" t="s">
        <v>27</v>
      </c>
      <c r="H7661" s="68">
        <v>8.3877128818708803E-5</v>
      </c>
      <c r="I7661" s="87">
        <v>2.9900416858186398</v>
      </c>
      <c r="J7661" s="69" t="str">
        <f>_xlfn.XLOOKUP(SimpleBB[[#This Row],[customer_code]],'Input  - indicative charges'!$B$13:$B$69,'Input  - indicative charges'!$E$13:$E$69)</f>
        <v>Lower North Island distributor</v>
      </c>
      <c r="K7661" s="70">
        <f t="shared" si="121"/>
        <v>2.7641546207408396</v>
      </c>
    </row>
    <row r="7662" spans="1:11" x14ac:dyDescent="0.25">
      <c r="A7662" s="65">
        <v>44348</v>
      </c>
      <c r="B7662" s="66" t="s">
        <v>147</v>
      </c>
      <c r="C7662" s="66" t="s">
        <v>137</v>
      </c>
      <c r="D7662" s="67">
        <v>119064.39</v>
      </c>
      <c r="E7662" s="66">
        <v>0.2994</v>
      </c>
      <c r="F7662" s="67">
        <v>35647.878365999997</v>
      </c>
      <c r="G7662" s="66" t="s">
        <v>29</v>
      </c>
      <c r="H7662" s="68">
        <v>9.5870159307928301E-5</v>
      </c>
      <c r="I7662" s="87">
        <v>3.41756777793807</v>
      </c>
      <c r="J7662" s="69" t="str">
        <f>_xlfn.XLOOKUP(SimpleBB[[#This Row],[customer_code]],'Input  - indicative charges'!$B$13:$B$69,'Input  - indicative charges'!$E$13:$E$69)</f>
        <v>Lower North Island distributor</v>
      </c>
      <c r="K7662" s="70">
        <f t="shared" si="121"/>
        <v>3.1593826299769874</v>
      </c>
    </row>
    <row r="7663" spans="1:11" x14ac:dyDescent="0.25">
      <c r="A7663" s="65">
        <v>44348</v>
      </c>
      <c r="B7663" s="66" t="s">
        <v>147</v>
      </c>
      <c r="C7663" s="66" t="s">
        <v>137</v>
      </c>
      <c r="D7663" s="67">
        <v>119064.39</v>
      </c>
      <c r="E7663" s="66">
        <v>0.2994</v>
      </c>
      <c r="F7663" s="67">
        <v>35647.878365999997</v>
      </c>
      <c r="G7663" s="66" t="s">
        <v>31</v>
      </c>
      <c r="H7663" s="68">
        <v>2.1634483940123E-7</v>
      </c>
      <c r="I7663" s="87">
        <v>7.7122345200868504E-3</v>
      </c>
      <c r="J7663" s="69" t="str">
        <f>_xlfn.XLOOKUP(SimpleBB[[#This Row],[customer_code]],'Input  - indicative charges'!$B$13:$B$69,'Input  - indicative charges'!$E$13:$E$69)</f>
        <v>Major Industrial</v>
      </c>
      <c r="K7663" s="70">
        <f t="shared" si="121"/>
        <v>7.1296025022134441E-3</v>
      </c>
    </row>
    <row r="7664" spans="1:11" x14ac:dyDescent="0.25">
      <c r="A7664" s="65">
        <v>44348</v>
      </c>
      <c r="B7664" s="66" t="s">
        <v>147</v>
      </c>
      <c r="C7664" s="66" t="s">
        <v>137</v>
      </c>
      <c r="D7664" s="67">
        <v>119064.39</v>
      </c>
      <c r="E7664" s="66">
        <v>0.2994</v>
      </c>
      <c r="F7664" s="67">
        <v>35647.878365999997</v>
      </c>
      <c r="G7664" s="66" t="s">
        <v>34</v>
      </c>
      <c r="H7664" s="68">
        <v>4.9177832669027599E-6</v>
      </c>
      <c r="I7664" s="87">
        <v>0.17530853972889901</v>
      </c>
      <c r="J7664" s="69" t="str">
        <f>_xlfn.XLOOKUP(SimpleBB[[#This Row],[customer_code]],'Input  - indicative charges'!$B$13:$B$69,'Input  - indicative charges'!$E$13:$E$69)</f>
        <v>Major Industrial</v>
      </c>
      <c r="K7664" s="70">
        <f t="shared" si="121"/>
        <v>0.1620646001175374</v>
      </c>
    </row>
    <row r="7665" spans="1:11" x14ac:dyDescent="0.25">
      <c r="A7665" s="65">
        <v>44348</v>
      </c>
      <c r="B7665" s="66" t="s">
        <v>147</v>
      </c>
      <c r="C7665" s="66" t="s">
        <v>137</v>
      </c>
      <c r="D7665" s="67">
        <v>119064.39</v>
      </c>
      <c r="E7665" s="66">
        <v>0.2994</v>
      </c>
      <c r="F7665" s="67">
        <v>35647.878365999997</v>
      </c>
      <c r="G7665" s="66" t="s">
        <v>36</v>
      </c>
      <c r="H7665" s="68">
        <v>4.70934288467905E-4</v>
      </c>
      <c r="I7665" s="87">
        <v>16.7878082336826</v>
      </c>
      <c r="J7665" s="69" t="str">
        <f>_xlfn.XLOOKUP(SimpleBB[[#This Row],[customer_code]],'Input  - indicative charges'!$B$13:$B$69,'Input  - indicative charges'!$E$13:$E$69)</f>
        <v>Upper South Island distributor</v>
      </c>
      <c r="K7665" s="70">
        <f t="shared" si="121"/>
        <v>15.519548747876387</v>
      </c>
    </row>
    <row r="7666" spans="1:11" x14ac:dyDescent="0.25">
      <c r="A7666" s="65">
        <v>44348</v>
      </c>
      <c r="B7666" s="66" t="s">
        <v>147</v>
      </c>
      <c r="C7666" s="66" t="s">
        <v>137</v>
      </c>
      <c r="D7666" s="67">
        <v>119064.39</v>
      </c>
      <c r="E7666" s="66">
        <v>0.2994</v>
      </c>
      <c r="F7666" s="67">
        <v>35647.878365999997</v>
      </c>
      <c r="G7666" s="66" t="s">
        <v>38</v>
      </c>
      <c r="H7666" s="68">
        <v>3.3492473715395402E-7</v>
      </c>
      <c r="I7666" s="87">
        <v>1.19393562918287E-2</v>
      </c>
      <c r="J7666" s="69" t="str">
        <f>_xlfn.XLOOKUP(SimpleBB[[#This Row],[customer_code]],'Input  - indicative charges'!$B$13:$B$69,'Input  - indicative charges'!$E$13:$E$69)</f>
        <v>North Island generation</v>
      </c>
      <c r="K7666" s="70">
        <f t="shared" si="121"/>
        <v>1.1037380187458449E-2</v>
      </c>
    </row>
    <row r="7667" spans="1:11" x14ac:dyDescent="0.25">
      <c r="A7667" s="65">
        <v>44348</v>
      </c>
      <c r="B7667" s="66" t="s">
        <v>147</v>
      </c>
      <c r="C7667" s="66" t="s">
        <v>137</v>
      </c>
      <c r="D7667" s="67">
        <v>119064.39</v>
      </c>
      <c r="E7667" s="66">
        <v>0.2994</v>
      </c>
      <c r="F7667" s="67">
        <v>35647.878365999997</v>
      </c>
      <c r="G7667" s="66" t="s">
        <v>40</v>
      </c>
      <c r="H7667" s="68">
        <v>1.8845703198955599E-7</v>
      </c>
      <c r="I7667" s="87">
        <v>6.7180933535810599E-3</v>
      </c>
      <c r="J7667" s="69" t="str">
        <f>_xlfn.XLOOKUP(SimpleBB[[#This Row],[customer_code]],'Input  - indicative charges'!$B$13:$B$69,'Input  - indicative charges'!$E$13:$E$69)</f>
        <v>North Island generation</v>
      </c>
      <c r="K7667" s="70">
        <f t="shared" si="121"/>
        <v>6.2105651817309674E-3</v>
      </c>
    </row>
    <row r="7668" spans="1:11" x14ac:dyDescent="0.25">
      <c r="A7668" s="65">
        <v>44348</v>
      </c>
      <c r="B7668" s="66" t="s">
        <v>147</v>
      </c>
      <c r="C7668" s="66" t="s">
        <v>137</v>
      </c>
      <c r="D7668" s="67">
        <v>119064.39</v>
      </c>
      <c r="E7668" s="66">
        <v>0.2994</v>
      </c>
      <c r="F7668" s="67">
        <v>35647.878365999997</v>
      </c>
      <c r="G7668" s="66" t="s">
        <v>42</v>
      </c>
      <c r="H7668" s="68">
        <v>6.6949878952261593E-2</v>
      </c>
      <c r="I7668" s="87">
        <v>2386.62114150864</v>
      </c>
      <c r="J7668" s="69" t="str">
        <f>_xlfn.XLOOKUP(SimpleBB[[#This Row],[customer_code]],'Input  - indicative charges'!$B$13:$B$69,'Input  - indicative charges'!$E$13:$E$69)</f>
        <v>South Island generation</v>
      </c>
      <c r="K7668" s="70">
        <f t="shared" si="121"/>
        <v>2206.3203625379233</v>
      </c>
    </row>
    <row r="7669" spans="1:11" x14ac:dyDescent="0.25">
      <c r="A7669" s="65">
        <v>44348</v>
      </c>
      <c r="B7669" s="66" t="s">
        <v>147</v>
      </c>
      <c r="C7669" s="66" t="s">
        <v>137</v>
      </c>
      <c r="D7669" s="67">
        <v>119064.39</v>
      </c>
      <c r="E7669" s="66">
        <v>0.2994</v>
      </c>
      <c r="F7669" s="67">
        <v>35647.878365999997</v>
      </c>
      <c r="G7669" s="66" t="s">
        <v>44</v>
      </c>
      <c r="H7669" s="68">
        <v>3.8016140840538802E-6</v>
      </c>
      <c r="I7669" s="87">
        <v>0.135519476462825</v>
      </c>
      <c r="J7669" s="69" t="str">
        <f>_xlfn.XLOOKUP(SimpleBB[[#This Row],[customer_code]],'Input  - indicative charges'!$B$13:$B$69,'Input  - indicative charges'!$E$13:$E$69)</f>
        <v>Major Industrial</v>
      </c>
      <c r="K7669" s="70">
        <f t="shared" si="121"/>
        <v>0.12528145973407617</v>
      </c>
    </row>
    <row r="7670" spans="1:11" x14ac:dyDescent="0.25">
      <c r="A7670" s="65">
        <v>44348</v>
      </c>
      <c r="B7670" s="66" t="s">
        <v>147</v>
      </c>
      <c r="C7670" s="66" t="s">
        <v>137</v>
      </c>
      <c r="D7670" s="67">
        <v>119064.39</v>
      </c>
      <c r="E7670" s="66">
        <v>0.2994</v>
      </c>
      <c r="F7670" s="67">
        <v>35647.878365999997</v>
      </c>
      <c r="G7670" s="66" t="s">
        <v>46</v>
      </c>
      <c r="H7670" s="68">
        <v>9.6126836212347198E-4</v>
      </c>
      <c r="I7670" s="87">
        <v>34.267177650061498</v>
      </c>
      <c r="J7670" s="69" t="str">
        <f>_xlfn.XLOOKUP(SimpleBB[[#This Row],[customer_code]],'Input  - indicative charges'!$B$13:$B$69,'Input  - indicative charges'!$E$13:$E$69)</f>
        <v>Upper South Island distributor</v>
      </c>
      <c r="K7670" s="70">
        <f t="shared" si="121"/>
        <v>31.678413679116151</v>
      </c>
    </row>
    <row r="7671" spans="1:11" x14ac:dyDescent="0.25">
      <c r="A7671" s="65">
        <v>44348</v>
      </c>
      <c r="B7671" s="66" t="s">
        <v>147</v>
      </c>
      <c r="C7671" s="66" t="s">
        <v>137</v>
      </c>
      <c r="D7671" s="67">
        <v>119064.39</v>
      </c>
      <c r="E7671" s="66">
        <v>0.2994</v>
      </c>
      <c r="F7671" s="67">
        <v>35647.878365999997</v>
      </c>
      <c r="G7671" s="66" t="s">
        <v>48</v>
      </c>
      <c r="H7671" s="68">
        <v>1.65013218062592E-4</v>
      </c>
      <c r="I7671" s="87">
        <v>5.8823711262775298</v>
      </c>
      <c r="J7671" s="69" t="str">
        <f>_xlfn.XLOOKUP(SimpleBB[[#This Row],[customer_code]],'Input  - indicative charges'!$B$13:$B$69,'Input  - indicative charges'!$E$13:$E$69)</f>
        <v>North Island generation</v>
      </c>
      <c r="K7671" s="70">
        <f t="shared" si="121"/>
        <v>5.4379788103726003</v>
      </c>
    </row>
    <row r="7672" spans="1:11" x14ac:dyDescent="0.25">
      <c r="A7672" s="65">
        <v>44348</v>
      </c>
      <c r="B7672" s="66" t="s">
        <v>147</v>
      </c>
      <c r="C7672" s="66" t="s">
        <v>137</v>
      </c>
      <c r="D7672" s="67">
        <v>119064.39</v>
      </c>
      <c r="E7672" s="66">
        <v>0.2994</v>
      </c>
      <c r="F7672" s="67">
        <v>35647.878365999997</v>
      </c>
      <c r="G7672" s="66" t="s">
        <v>50</v>
      </c>
      <c r="H7672" s="68">
        <v>3.44140354457422E-5</v>
      </c>
      <c r="I7672" s="87">
        <v>1.2267873496530299</v>
      </c>
      <c r="J7672" s="69" t="str">
        <f>_xlfn.XLOOKUP(SimpleBB[[#This Row],[customer_code]],'Input  - indicative charges'!$B$13:$B$69,'Input  - indicative charges'!$E$13:$E$69)</f>
        <v>North Island generation</v>
      </c>
      <c r="K7672" s="70">
        <f t="shared" si="121"/>
        <v>1.1341079080245013</v>
      </c>
    </row>
    <row r="7673" spans="1:11" x14ac:dyDescent="0.25">
      <c r="A7673" s="65">
        <v>44348</v>
      </c>
      <c r="B7673" s="66" t="s">
        <v>147</v>
      </c>
      <c r="C7673" s="66" t="s">
        <v>137</v>
      </c>
      <c r="D7673" s="67">
        <v>119064.39</v>
      </c>
      <c r="E7673" s="66">
        <v>0.2994</v>
      </c>
      <c r="F7673" s="67">
        <v>35647.878365999997</v>
      </c>
      <c r="G7673" s="66" t="s">
        <v>52</v>
      </c>
      <c r="H7673" s="68">
        <v>6.9238256191060706E-5</v>
      </c>
      <c r="I7673" s="87">
        <v>2.4681969349728798</v>
      </c>
      <c r="J7673" s="69" t="str">
        <f>_xlfn.XLOOKUP(SimpleBB[[#This Row],[customer_code]],'Input  - indicative charges'!$B$13:$B$69,'Input  - indicative charges'!$E$13:$E$69)</f>
        <v>North Island generation</v>
      </c>
      <c r="K7673" s="70">
        <f t="shared" si="121"/>
        <v>2.2817333935716504</v>
      </c>
    </row>
    <row r="7674" spans="1:11" x14ac:dyDescent="0.25">
      <c r="A7674" s="65">
        <v>44348</v>
      </c>
      <c r="B7674" s="66" t="s">
        <v>147</v>
      </c>
      <c r="C7674" s="66" t="s">
        <v>137</v>
      </c>
      <c r="D7674" s="67">
        <v>119064.39</v>
      </c>
      <c r="E7674" s="66">
        <v>0.2994</v>
      </c>
      <c r="F7674" s="67">
        <v>35647.878365999997</v>
      </c>
      <c r="G7674" s="66" t="s">
        <v>54</v>
      </c>
      <c r="H7674" s="68">
        <v>8.1833702664048001E-5</v>
      </c>
      <c r="I7674" s="87">
        <v>2.9171978788073898</v>
      </c>
      <c r="J7674" s="69" t="str">
        <f>_xlfn.XLOOKUP(SimpleBB[[#This Row],[customer_code]],'Input  - indicative charges'!$B$13:$B$69,'Input  - indicative charges'!$E$13:$E$69)</f>
        <v>Upper South Island distributor</v>
      </c>
      <c r="K7674" s="70">
        <f t="shared" si="121"/>
        <v>2.6968139054934626</v>
      </c>
    </row>
    <row r="7675" spans="1:11" x14ac:dyDescent="0.25">
      <c r="A7675" s="65">
        <v>44348</v>
      </c>
      <c r="B7675" s="66" t="s">
        <v>147</v>
      </c>
      <c r="C7675" s="66" t="s">
        <v>137</v>
      </c>
      <c r="D7675" s="67">
        <v>119064.39</v>
      </c>
      <c r="E7675" s="66">
        <v>0.2994</v>
      </c>
      <c r="F7675" s="67">
        <v>35647.878365999997</v>
      </c>
      <c r="G7675" s="66" t="s">
        <v>56</v>
      </c>
      <c r="H7675" s="68">
        <v>2.9881503010968402E-4</v>
      </c>
      <c r="I7675" s="87">
        <v>10.652121847282601</v>
      </c>
      <c r="J7675" s="69" t="str">
        <f>_xlfn.XLOOKUP(SimpleBB[[#This Row],[customer_code]],'Input  - indicative charges'!$B$13:$B$69,'Input  - indicative charges'!$E$13:$E$69)</f>
        <v>Upper North Island distributor</v>
      </c>
      <c r="K7675" s="70">
        <f t="shared" si="121"/>
        <v>9.84739174858667</v>
      </c>
    </row>
    <row r="7676" spans="1:11" x14ac:dyDescent="0.25">
      <c r="A7676" s="65">
        <v>44348</v>
      </c>
      <c r="B7676" s="66" t="s">
        <v>147</v>
      </c>
      <c r="C7676" s="66" t="s">
        <v>137</v>
      </c>
      <c r="D7676" s="67">
        <v>119064.39</v>
      </c>
      <c r="E7676" s="66">
        <v>0.2994</v>
      </c>
      <c r="F7676" s="67">
        <v>35647.878365999997</v>
      </c>
      <c r="G7676" s="66" t="s">
        <v>58</v>
      </c>
      <c r="H7676" s="68">
        <v>4.2720523604651903E-5</v>
      </c>
      <c r="I7676" s="87">
        <v>1.5228960291904601</v>
      </c>
      <c r="J7676" s="69" t="str">
        <f>_xlfn.XLOOKUP(SimpleBB[[#This Row],[customer_code]],'Input  - indicative charges'!$B$13:$B$69,'Input  - indicative charges'!$E$13:$E$69)</f>
        <v>North Island generation</v>
      </c>
      <c r="K7676" s="70">
        <f t="shared" si="121"/>
        <v>1.4078466250018744</v>
      </c>
    </row>
    <row r="7677" spans="1:11" x14ac:dyDescent="0.25">
      <c r="A7677" s="65">
        <v>44348</v>
      </c>
      <c r="B7677" s="66" t="s">
        <v>147</v>
      </c>
      <c r="C7677" s="66" t="s">
        <v>137</v>
      </c>
      <c r="D7677" s="67">
        <v>119064.39</v>
      </c>
      <c r="E7677" s="66">
        <v>0.2994</v>
      </c>
      <c r="F7677" s="67">
        <v>35647.878365999997</v>
      </c>
      <c r="G7677" s="66" t="s">
        <v>60</v>
      </c>
      <c r="H7677" s="68">
        <v>2.78501714324343E-2</v>
      </c>
      <c r="I7677" s="87">
        <v>992.79952369566695</v>
      </c>
      <c r="J7677" s="69" t="str">
        <f>_xlfn.XLOOKUP(SimpleBB[[#This Row],[customer_code]],'Input  - indicative charges'!$B$13:$B$69,'Input  - indicative charges'!$E$13:$E$69)</f>
        <v>Major Industrial</v>
      </c>
      <c r="K7677" s="70">
        <f t="shared" si="121"/>
        <v>917.79703403744929</v>
      </c>
    </row>
    <row r="7678" spans="1:11" x14ac:dyDescent="0.25">
      <c r="A7678" s="65">
        <v>44348</v>
      </c>
      <c r="B7678" s="66" t="s">
        <v>147</v>
      </c>
      <c r="C7678" s="66" t="s">
        <v>137</v>
      </c>
      <c r="D7678" s="67">
        <v>119064.39</v>
      </c>
      <c r="E7678" s="66">
        <v>0.2994</v>
      </c>
      <c r="F7678" s="67">
        <v>35647.878365999997</v>
      </c>
      <c r="G7678" s="66" t="s">
        <v>62</v>
      </c>
      <c r="H7678" s="68">
        <v>1.2526664336883999E-4</v>
      </c>
      <c r="I7678" s="87">
        <v>4.46549006612954</v>
      </c>
      <c r="J7678" s="69" t="str">
        <f>_xlfn.XLOOKUP(SimpleBB[[#This Row],[customer_code]],'Input  - indicative charges'!$B$13:$B$69,'Input  - indicative charges'!$E$13:$E$69)</f>
        <v>Major Industrial</v>
      </c>
      <c r="K7678" s="70">
        <f t="shared" si="121"/>
        <v>4.1281380987786553</v>
      </c>
    </row>
    <row r="7679" spans="1:11" x14ac:dyDescent="0.25">
      <c r="A7679" s="65">
        <v>44348</v>
      </c>
      <c r="B7679" s="66" t="s">
        <v>147</v>
      </c>
      <c r="C7679" s="66" t="s">
        <v>137</v>
      </c>
      <c r="D7679" s="67">
        <v>119064.39</v>
      </c>
      <c r="E7679" s="66">
        <v>0.2994</v>
      </c>
      <c r="F7679" s="67">
        <v>35647.878365999997</v>
      </c>
      <c r="G7679" s="66" t="s">
        <v>64</v>
      </c>
      <c r="H7679" s="68">
        <v>4.0452532709440997E-6</v>
      </c>
      <c r="I7679" s="87">
        <v>0.144204696562278</v>
      </c>
      <c r="J7679" s="69" t="str">
        <f>_xlfn.XLOOKUP(SimpleBB[[#This Row],[customer_code]],'Input  - indicative charges'!$B$13:$B$69,'Input  - indicative charges'!$E$13:$E$69)</f>
        <v>Major Industrial</v>
      </c>
      <c r="K7679" s="70">
        <f t="shared" si="121"/>
        <v>0.13331054219935334</v>
      </c>
    </row>
    <row r="7680" spans="1:11" x14ac:dyDescent="0.25">
      <c r="A7680" s="65">
        <v>44348</v>
      </c>
      <c r="B7680" s="66" t="s">
        <v>147</v>
      </c>
      <c r="C7680" s="66" t="s">
        <v>137</v>
      </c>
      <c r="D7680" s="67">
        <v>119064.39</v>
      </c>
      <c r="E7680" s="66">
        <v>0.2994</v>
      </c>
      <c r="F7680" s="67">
        <v>35647.878365999997</v>
      </c>
      <c r="G7680" s="66" t="s">
        <v>66</v>
      </c>
      <c r="H7680" s="68">
        <v>5.1164633742966604E-3</v>
      </c>
      <c r="I7680" s="87">
        <v>182.39106403102099</v>
      </c>
      <c r="J7680" s="69" t="str">
        <f>_xlfn.XLOOKUP(SimpleBB[[#This Row],[customer_code]],'Input  - indicative charges'!$B$13:$B$69,'Input  - indicative charges'!$E$13:$E$69)</f>
        <v>Upper South Island distributor</v>
      </c>
      <c r="K7680" s="70">
        <f t="shared" si="121"/>
        <v>168.6120647796763</v>
      </c>
    </row>
    <row r="7681" spans="1:11" x14ac:dyDescent="0.25">
      <c r="A7681" s="65">
        <v>44348</v>
      </c>
      <c r="B7681" s="66" t="s">
        <v>147</v>
      </c>
      <c r="C7681" s="66" t="s">
        <v>137</v>
      </c>
      <c r="D7681" s="67">
        <v>119064.39</v>
      </c>
      <c r="E7681" s="66">
        <v>0.2994</v>
      </c>
      <c r="F7681" s="67">
        <v>35647.878365999997</v>
      </c>
      <c r="G7681" s="66" t="s">
        <v>68</v>
      </c>
      <c r="H7681" s="68">
        <v>1.13163506779711E-4</v>
      </c>
      <c r="I7681" s="87">
        <v>4.0340389251531601</v>
      </c>
      <c r="J7681" s="69" t="str">
        <f>_xlfn.XLOOKUP(SimpleBB[[#This Row],[customer_code]],'Input  - indicative charges'!$B$13:$B$69,'Input  - indicative charges'!$E$13:$E$69)</f>
        <v>Major Industrial</v>
      </c>
      <c r="K7681" s="70">
        <f t="shared" si="121"/>
        <v>3.7292815642326334</v>
      </c>
    </row>
    <row r="7682" spans="1:11" x14ac:dyDescent="0.25">
      <c r="A7682" s="65">
        <v>44348</v>
      </c>
      <c r="B7682" s="66" t="s">
        <v>147</v>
      </c>
      <c r="C7682" s="66" t="s">
        <v>137</v>
      </c>
      <c r="D7682" s="67">
        <v>119064.39</v>
      </c>
      <c r="E7682" s="66">
        <v>0.2994</v>
      </c>
      <c r="F7682" s="67">
        <v>35647.878365999997</v>
      </c>
      <c r="G7682" s="66" t="s">
        <v>70</v>
      </c>
      <c r="H7682" s="68">
        <v>5.9364931295929999E-4</v>
      </c>
      <c r="I7682" s="87">
        <v>21.1623385004326</v>
      </c>
      <c r="J7682" s="69" t="str">
        <f>_xlfn.XLOOKUP(SimpleBB[[#This Row],[customer_code]],'Input  - indicative charges'!$B$13:$B$69,'Input  - indicative charges'!$E$13:$E$69)</f>
        <v>Lower North Island distributor</v>
      </c>
      <c r="K7682" s="70">
        <f t="shared" si="121"/>
        <v>19.563598738134985</v>
      </c>
    </row>
    <row r="7683" spans="1:11" x14ac:dyDescent="0.25">
      <c r="A7683" s="65">
        <v>44348</v>
      </c>
      <c r="B7683" s="66" t="s">
        <v>147</v>
      </c>
      <c r="C7683" s="66" t="s">
        <v>137</v>
      </c>
      <c r="D7683" s="67">
        <v>119064.39</v>
      </c>
      <c r="E7683" s="66">
        <v>0.2994</v>
      </c>
      <c r="F7683" s="67">
        <v>35647.878365999997</v>
      </c>
      <c r="G7683" s="66" t="s">
        <v>72</v>
      </c>
      <c r="H7683" s="68">
        <v>0.51108705958200995</v>
      </c>
      <c r="I7683" s="87">
        <v>18219.169334416001</v>
      </c>
      <c r="J7683" s="69" t="str">
        <f>_xlfn.XLOOKUP(SimpleBB[[#This Row],[customer_code]],'Input  - indicative charges'!$B$13:$B$69,'Input  - indicative charges'!$E$13:$E$69)</f>
        <v>Lower South Island distributor</v>
      </c>
      <c r="K7683" s="70">
        <f t="shared" si="121"/>
        <v>16842.775584246621</v>
      </c>
    </row>
    <row r="7684" spans="1:11" x14ac:dyDescent="0.25">
      <c r="A7684" s="65">
        <v>44348</v>
      </c>
      <c r="B7684" s="66" t="s">
        <v>147</v>
      </c>
      <c r="C7684" s="66" t="s">
        <v>137</v>
      </c>
      <c r="D7684" s="67">
        <v>119064.39</v>
      </c>
      <c r="E7684" s="66">
        <v>0.2994</v>
      </c>
      <c r="F7684" s="67">
        <v>35647.878365999997</v>
      </c>
      <c r="G7684" s="66" t="s">
        <v>74</v>
      </c>
      <c r="H7684" s="68">
        <v>6.4154468862480094E-2</v>
      </c>
      <c r="I7684" s="87">
        <v>2286.9707026450201</v>
      </c>
      <c r="J7684" s="69" t="str">
        <f>_xlfn.XLOOKUP(SimpleBB[[#This Row],[customer_code]],'Input  - indicative charges'!$B$13:$B$69,'Input  - indicative charges'!$E$13:$E$69)</f>
        <v>Major Industrial</v>
      </c>
      <c r="K7684" s="70">
        <f t="shared" si="121"/>
        <v>2114.198161583286</v>
      </c>
    </row>
    <row r="7685" spans="1:11" x14ac:dyDescent="0.25">
      <c r="A7685" s="65">
        <v>44348</v>
      </c>
      <c r="B7685" s="66" t="s">
        <v>147</v>
      </c>
      <c r="C7685" s="66" t="s">
        <v>137</v>
      </c>
      <c r="D7685" s="67">
        <v>119064.39</v>
      </c>
      <c r="E7685" s="66">
        <v>0.2994</v>
      </c>
      <c r="F7685" s="67">
        <v>35647.878365999997</v>
      </c>
      <c r="G7685" s="66" t="s">
        <v>76</v>
      </c>
      <c r="H7685" s="68">
        <v>6.4252820642363597E-6</v>
      </c>
      <c r="I7685" s="87">
        <v>0.22904767349313901</v>
      </c>
      <c r="J7685" s="69" t="str">
        <f>_xlfn.XLOOKUP(SimpleBB[[#This Row],[customer_code]],'Input  - indicative charges'!$B$13:$B$69,'Input  - indicative charges'!$E$13:$E$69)</f>
        <v>Lower North Island distributor</v>
      </c>
      <c r="K7685" s="70">
        <f t="shared" si="121"/>
        <v>0.21174393255412335</v>
      </c>
    </row>
    <row r="7686" spans="1:11" x14ac:dyDescent="0.25">
      <c r="A7686" s="65">
        <v>44348</v>
      </c>
      <c r="B7686" s="66" t="s">
        <v>147</v>
      </c>
      <c r="C7686" s="66" t="s">
        <v>137</v>
      </c>
      <c r="D7686" s="67">
        <v>119064.39</v>
      </c>
      <c r="E7686" s="66">
        <v>0.2994</v>
      </c>
      <c r="F7686" s="67">
        <v>35647.878365999997</v>
      </c>
      <c r="G7686" s="66" t="s">
        <v>78</v>
      </c>
      <c r="H7686" s="68">
        <v>5.0274523519311499E-7</v>
      </c>
      <c r="I7686" s="87">
        <v>1.7921800993250199E-2</v>
      </c>
      <c r="J7686" s="69" t="str">
        <f>_xlfn.XLOOKUP(SimpleBB[[#This Row],[customer_code]],'Input  - indicative charges'!$B$13:$B$69,'Input  - indicative charges'!$E$13:$E$69)</f>
        <v>North Island generation</v>
      </c>
      <c r="K7686" s="70">
        <f t="shared" si="121"/>
        <v>1.6567872368617894E-2</v>
      </c>
    </row>
    <row r="7687" spans="1:11" x14ac:dyDescent="0.25">
      <c r="A7687" s="65">
        <v>44348</v>
      </c>
      <c r="B7687" s="66" t="s">
        <v>147</v>
      </c>
      <c r="C7687" s="66" t="s">
        <v>137</v>
      </c>
      <c r="D7687" s="67">
        <v>119064.39</v>
      </c>
      <c r="E7687" s="66">
        <v>0.2994</v>
      </c>
      <c r="F7687" s="67">
        <v>35647.878365999997</v>
      </c>
      <c r="G7687" s="66" t="s">
        <v>80</v>
      </c>
      <c r="H7687" s="68">
        <v>1.2166886974280301E-7</v>
      </c>
      <c r="I7687" s="87">
        <v>4.3372370695201603E-3</v>
      </c>
      <c r="J7687" s="69" t="str">
        <f>_xlfn.XLOOKUP(SimpleBB[[#This Row],[customer_code]],'Input  - indicative charges'!$B$13:$B$69,'Input  - indicative charges'!$E$13:$E$69)</f>
        <v>Major Industrial</v>
      </c>
      <c r="K7687" s="70">
        <f t="shared" si="121"/>
        <v>4.0095741620673128E-3</v>
      </c>
    </row>
    <row r="7688" spans="1:11" x14ac:dyDescent="0.25">
      <c r="A7688" s="65">
        <v>44348</v>
      </c>
      <c r="B7688" s="66" t="s">
        <v>147</v>
      </c>
      <c r="C7688" s="66" t="s">
        <v>137</v>
      </c>
      <c r="D7688" s="67">
        <v>119064.39</v>
      </c>
      <c r="E7688" s="66">
        <v>0.2994</v>
      </c>
      <c r="F7688" s="67">
        <v>35647.878365999997</v>
      </c>
      <c r="G7688" s="66" t="s">
        <v>82</v>
      </c>
      <c r="H7688" s="68">
        <v>1.01682560530208E-4</v>
      </c>
      <c r="I7688" s="87">
        <v>3.6247675497242802</v>
      </c>
      <c r="J7688" s="69" t="str">
        <f>_xlfn.XLOOKUP(SimpleBB[[#This Row],[customer_code]],'Input  - indicative charges'!$B$13:$B$69,'Input  - indicative charges'!$E$13:$E$69)</f>
        <v>Major Industrial</v>
      </c>
      <c r="K7688" s="70">
        <f t="shared" si="121"/>
        <v>3.3509291924599425</v>
      </c>
    </row>
    <row r="7689" spans="1:11" x14ac:dyDescent="0.25">
      <c r="A7689" s="65">
        <v>44348</v>
      </c>
      <c r="B7689" s="66" t="s">
        <v>147</v>
      </c>
      <c r="C7689" s="66" t="s">
        <v>137</v>
      </c>
      <c r="D7689" s="67">
        <v>119064.39</v>
      </c>
      <c r="E7689" s="66">
        <v>0.2994</v>
      </c>
      <c r="F7689" s="67">
        <v>35647.878365999997</v>
      </c>
      <c r="G7689" s="66" t="s">
        <v>84</v>
      </c>
      <c r="H7689" s="68">
        <v>2.0680020780792599E-4</v>
      </c>
      <c r="I7689" s="87">
        <v>7.3719886540004804</v>
      </c>
      <c r="J7689" s="69" t="str">
        <f>_xlfn.XLOOKUP(SimpleBB[[#This Row],[customer_code]],'Input  - indicative charges'!$B$13:$B$69,'Input  - indicative charges'!$E$13:$E$69)</f>
        <v>Major Industrial</v>
      </c>
      <c r="K7689" s="70">
        <f t="shared" si="121"/>
        <v>6.8150610068920798</v>
      </c>
    </row>
    <row r="7690" spans="1:11" x14ac:dyDescent="0.25">
      <c r="A7690" s="65">
        <v>44348</v>
      </c>
      <c r="B7690" s="66" t="s">
        <v>147</v>
      </c>
      <c r="C7690" s="66" t="s">
        <v>137</v>
      </c>
      <c r="D7690" s="67">
        <v>119064.39</v>
      </c>
      <c r="E7690" s="66">
        <v>0.2994</v>
      </c>
      <c r="F7690" s="67">
        <v>35647.878365999997</v>
      </c>
      <c r="G7690" s="66" t="s">
        <v>86</v>
      </c>
      <c r="H7690" s="68">
        <v>6.7847848923954203E-7</v>
      </c>
      <c r="I7690" s="87">
        <v>2.4186318658358599E-2</v>
      </c>
      <c r="J7690" s="69" t="str">
        <f>_xlfn.XLOOKUP(SimpleBB[[#This Row],[customer_code]],'Input  - indicative charges'!$B$13:$B$69,'Input  - indicative charges'!$E$13:$E$69)</f>
        <v>North Island generation</v>
      </c>
      <c r="K7690" s="70">
        <f t="shared" si="121"/>
        <v>2.2359127899552422E-2</v>
      </c>
    </row>
    <row r="7691" spans="1:11" x14ac:dyDescent="0.25">
      <c r="A7691" s="65">
        <v>44348</v>
      </c>
      <c r="B7691" s="66" t="s">
        <v>147</v>
      </c>
      <c r="C7691" s="66" t="s">
        <v>137</v>
      </c>
      <c r="D7691" s="67">
        <v>119064.39</v>
      </c>
      <c r="E7691" s="66">
        <v>0.2994</v>
      </c>
      <c r="F7691" s="67">
        <v>35647.878365999997</v>
      </c>
      <c r="G7691" s="66" t="s">
        <v>88</v>
      </c>
      <c r="H7691" s="68">
        <v>2.49579266070472E-5</v>
      </c>
      <c r="I7691" s="87">
        <v>0.88969713195557598</v>
      </c>
      <c r="J7691" s="69" t="str">
        <f>_xlfn.XLOOKUP(SimpleBB[[#This Row],[customer_code]],'Input  - indicative charges'!$B$13:$B$69,'Input  - indicative charges'!$E$13:$E$69)</f>
        <v>North Island generation</v>
      </c>
      <c r="K7691" s="70">
        <f t="shared" si="121"/>
        <v>0.82248366302677822</v>
      </c>
    </row>
    <row r="7692" spans="1:11" x14ac:dyDescent="0.25">
      <c r="A7692" s="65">
        <v>44348</v>
      </c>
      <c r="B7692" s="66" t="s">
        <v>147</v>
      </c>
      <c r="C7692" s="66" t="s">
        <v>137</v>
      </c>
      <c r="D7692" s="67">
        <v>119064.39</v>
      </c>
      <c r="E7692" s="66">
        <v>0.2994</v>
      </c>
      <c r="F7692" s="67">
        <v>35647.878365999997</v>
      </c>
      <c r="G7692" s="66" t="s">
        <v>90</v>
      </c>
      <c r="H7692" s="68">
        <v>9.8273856509690193E-4</v>
      </c>
      <c r="I7692" s="87">
        <v>35.0325448341517</v>
      </c>
      <c r="J7692" s="69" t="str">
        <f>_xlfn.XLOOKUP(SimpleBB[[#This Row],[customer_code]],'Input  - indicative charges'!$B$13:$B$69,'Input  - indicative charges'!$E$13:$E$69)</f>
        <v>Upper South Island distributor</v>
      </c>
      <c r="K7692" s="70">
        <f t="shared" si="121"/>
        <v>32.385960081729969</v>
      </c>
    </row>
    <row r="7693" spans="1:11" x14ac:dyDescent="0.25">
      <c r="A7693" s="65">
        <v>44348</v>
      </c>
      <c r="B7693" s="66" t="s">
        <v>147</v>
      </c>
      <c r="C7693" s="66" t="s">
        <v>137</v>
      </c>
      <c r="D7693" s="67">
        <v>119064.39</v>
      </c>
      <c r="E7693" s="66">
        <v>0.2994</v>
      </c>
      <c r="F7693" s="67">
        <v>35647.878365999997</v>
      </c>
      <c r="G7693" s="66" t="s">
        <v>92</v>
      </c>
      <c r="H7693" s="68">
        <v>1.5566753247680899E-7</v>
      </c>
      <c r="I7693" s="87">
        <v>5.5492172632686399E-3</v>
      </c>
      <c r="J7693" s="69" t="str">
        <f>_xlfn.XLOOKUP(SimpleBB[[#This Row],[customer_code]],'Input  - indicative charges'!$B$13:$B$69,'Input  - indicative charges'!$E$13:$E$69)</f>
        <v>North Island generation</v>
      </c>
      <c r="K7693" s="70">
        <f t="shared" si="121"/>
        <v>5.1299935424008077E-3</v>
      </c>
    </row>
    <row r="7694" spans="1:11" x14ac:dyDescent="0.25">
      <c r="A7694" s="65">
        <v>44348</v>
      </c>
      <c r="B7694" s="66" t="s">
        <v>147</v>
      </c>
      <c r="C7694" s="66" t="s">
        <v>137</v>
      </c>
      <c r="D7694" s="67">
        <v>119064.39</v>
      </c>
      <c r="E7694" s="66">
        <v>0.2994</v>
      </c>
      <c r="F7694" s="67">
        <v>35647.878365999997</v>
      </c>
      <c r="G7694" s="66" t="s">
        <v>94</v>
      </c>
      <c r="H7694" s="68">
        <v>9.1317790414038099E-7</v>
      </c>
      <c r="I7694" s="87">
        <v>3.2552854853315098E-2</v>
      </c>
      <c r="J7694" s="69" t="str">
        <f>_xlfn.XLOOKUP(SimpleBB[[#This Row],[customer_code]],'Input  - indicative charges'!$B$13:$B$69,'Input  - indicative charges'!$E$13:$E$69)</f>
        <v>North Island generation</v>
      </c>
      <c r="K7694" s="70">
        <f t="shared" ref="K7694:K7757" si="122">I7694*$L$9</f>
        <v>3.0093601901225994E-2</v>
      </c>
    </row>
    <row r="7695" spans="1:11" x14ac:dyDescent="0.25">
      <c r="A7695" s="65">
        <v>44348</v>
      </c>
      <c r="B7695" s="66" t="s">
        <v>147</v>
      </c>
      <c r="C7695" s="66" t="s">
        <v>137</v>
      </c>
      <c r="D7695" s="67">
        <v>119064.39</v>
      </c>
      <c r="E7695" s="66">
        <v>0.2994</v>
      </c>
      <c r="F7695" s="67">
        <v>35647.878365999997</v>
      </c>
      <c r="G7695" s="66" t="s">
        <v>96</v>
      </c>
      <c r="H7695" s="68">
        <v>4.0239369541458E-5</v>
      </c>
      <c r="I7695" s="87">
        <v>1.4344481509384199</v>
      </c>
      <c r="J7695" s="69" t="str">
        <f>_xlfn.XLOOKUP(SimpleBB[[#This Row],[customer_code]],'Input  - indicative charges'!$B$13:$B$69,'Input  - indicative charges'!$E$13:$E$69)</f>
        <v>Upper North Island distributor</v>
      </c>
      <c r="K7695" s="70">
        <f t="shared" si="122"/>
        <v>1.3260806708599464</v>
      </c>
    </row>
    <row r="7696" spans="1:11" x14ac:dyDescent="0.25">
      <c r="A7696" s="65">
        <v>44348</v>
      </c>
      <c r="B7696" s="66" t="s">
        <v>147</v>
      </c>
      <c r="C7696" s="66" t="s">
        <v>137</v>
      </c>
      <c r="D7696" s="67">
        <v>119064.39</v>
      </c>
      <c r="E7696" s="66">
        <v>0.2994</v>
      </c>
      <c r="F7696" s="67">
        <v>35647.878365999997</v>
      </c>
      <c r="G7696" s="66" t="s">
        <v>98</v>
      </c>
      <c r="H7696" s="68">
        <v>1.2540713102700801E-5</v>
      </c>
      <c r="I7696" s="87">
        <v>0.44704981530798199</v>
      </c>
      <c r="J7696" s="69" t="str">
        <f>_xlfn.XLOOKUP(SimpleBB[[#This Row],[customer_code]],'Input  - indicative charges'!$B$13:$B$69,'Input  - indicative charges'!$E$13:$E$69)</f>
        <v>Major Industrial</v>
      </c>
      <c r="K7696" s="70">
        <f t="shared" si="122"/>
        <v>0.41327678424876962</v>
      </c>
    </row>
    <row r="7697" spans="1:11" x14ac:dyDescent="0.25">
      <c r="A7697" s="65">
        <v>44348</v>
      </c>
      <c r="B7697" s="66" t="s">
        <v>147</v>
      </c>
      <c r="C7697" s="66" t="s">
        <v>137</v>
      </c>
      <c r="D7697" s="67">
        <v>119064.39</v>
      </c>
      <c r="E7697" s="66">
        <v>0.2994</v>
      </c>
      <c r="F7697" s="67">
        <v>35647.878365999997</v>
      </c>
      <c r="G7697" s="66" t="s">
        <v>100</v>
      </c>
      <c r="H7697" s="68">
        <v>1.9361482596636899E-2</v>
      </c>
      <c r="I7697" s="87">
        <v>690.19577659033803</v>
      </c>
      <c r="J7697" s="69" t="str">
        <f>_xlfn.XLOOKUP(SimpleBB[[#This Row],[customer_code]],'Input  - indicative charges'!$B$13:$B$69,'Input  - indicative charges'!$E$13:$E$69)</f>
        <v>North Island generation</v>
      </c>
      <c r="K7697" s="70">
        <f t="shared" si="122"/>
        <v>638.05392885539607</v>
      </c>
    </row>
    <row r="7698" spans="1:11" x14ac:dyDescent="0.25">
      <c r="A7698" s="65">
        <v>44348</v>
      </c>
      <c r="B7698" s="66" t="s">
        <v>147</v>
      </c>
      <c r="C7698" s="66" t="s">
        <v>137</v>
      </c>
      <c r="D7698" s="67">
        <v>119064.39</v>
      </c>
      <c r="E7698" s="66">
        <v>0.2994</v>
      </c>
      <c r="F7698" s="67">
        <v>35647.878365999997</v>
      </c>
      <c r="G7698" s="66" t="s">
        <v>102</v>
      </c>
      <c r="H7698" s="68">
        <v>5.9130621383170505E-4</v>
      </c>
      <c r="I7698" s="87">
        <v>21.0788119877326</v>
      </c>
      <c r="J7698" s="69" t="str">
        <f>_xlfn.XLOOKUP(SimpleBB[[#This Row],[customer_code]],'Input  - indicative charges'!$B$13:$B$69,'Input  - indicative charges'!$E$13:$E$69)</f>
        <v>Lower North Island distributor</v>
      </c>
      <c r="K7698" s="70">
        <f t="shared" si="122"/>
        <v>19.486382357798512</v>
      </c>
    </row>
    <row r="7699" spans="1:11" x14ac:dyDescent="0.25">
      <c r="A7699" s="65">
        <v>44348</v>
      </c>
      <c r="B7699" s="66" t="s">
        <v>147</v>
      </c>
      <c r="C7699" s="66" t="s">
        <v>137</v>
      </c>
      <c r="D7699" s="67">
        <v>119064.39</v>
      </c>
      <c r="E7699" s="66">
        <v>0.2994</v>
      </c>
      <c r="F7699" s="67">
        <v>35647.878365999997</v>
      </c>
      <c r="G7699" s="66" t="s">
        <v>104</v>
      </c>
      <c r="H7699" s="68">
        <v>2.34693662877264E-4</v>
      </c>
      <c r="I7699" s="87">
        <v>8.3663311475197393</v>
      </c>
      <c r="J7699" s="69" t="str">
        <f>_xlfn.XLOOKUP(SimpleBB[[#This Row],[customer_code]],'Input  - indicative charges'!$B$13:$B$69,'Input  - indicative charges'!$E$13:$E$69)</f>
        <v>Lower North Island distributor</v>
      </c>
      <c r="K7699" s="70">
        <f t="shared" si="122"/>
        <v>7.7342844448448238</v>
      </c>
    </row>
    <row r="7700" spans="1:11" x14ac:dyDescent="0.25">
      <c r="A7700" s="65">
        <v>44348</v>
      </c>
      <c r="B7700" s="66" t="s">
        <v>147</v>
      </c>
      <c r="C7700" s="66" t="s">
        <v>137</v>
      </c>
      <c r="D7700" s="67">
        <v>119064.39</v>
      </c>
      <c r="E7700" s="66">
        <v>0.2994</v>
      </c>
      <c r="F7700" s="67">
        <v>35647.878365999997</v>
      </c>
      <c r="G7700" s="66" t="s">
        <v>106</v>
      </c>
      <c r="H7700" s="68">
        <v>2.57416302868711E-3</v>
      </c>
      <c r="I7700" s="87">
        <v>91.763450540892293</v>
      </c>
      <c r="J7700" s="69" t="str">
        <f>_xlfn.XLOOKUP(SimpleBB[[#This Row],[customer_code]],'Input  - indicative charges'!$B$13:$B$69,'Input  - indicative charges'!$E$13:$E$69)</f>
        <v>Upper North Island distributor</v>
      </c>
      <c r="K7700" s="70">
        <f t="shared" si="122"/>
        <v>84.831046680971227</v>
      </c>
    </row>
    <row r="7701" spans="1:11" x14ac:dyDescent="0.25">
      <c r="A7701" s="65">
        <v>44348</v>
      </c>
      <c r="B7701" s="66" t="s">
        <v>147</v>
      </c>
      <c r="C7701" s="66" t="s">
        <v>137</v>
      </c>
      <c r="D7701" s="67">
        <v>119064.39</v>
      </c>
      <c r="E7701" s="66">
        <v>0.2994</v>
      </c>
      <c r="F7701" s="67">
        <v>35647.878365999997</v>
      </c>
      <c r="G7701" s="66" t="s">
        <v>108</v>
      </c>
      <c r="H7701" s="68">
        <v>6.9572459263718802E-5</v>
      </c>
      <c r="I7701" s="87">
        <v>2.4801105654565299</v>
      </c>
      <c r="J7701" s="69" t="str">
        <f>_xlfn.XLOOKUP(SimpleBB[[#This Row],[customer_code]],'Input  - indicative charges'!$B$13:$B$69,'Input  - indicative charges'!$E$13:$E$69)</f>
        <v>Lower North Island distributor</v>
      </c>
      <c r="K7701" s="70">
        <f t="shared" si="122"/>
        <v>2.2927469914446728</v>
      </c>
    </row>
    <row r="7702" spans="1:11" x14ac:dyDescent="0.25">
      <c r="A7702" s="65">
        <v>44348</v>
      </c>
      <c r="B7702" s="66" t="s">
        <v>147</v>
      </c>
      <c r="C7702" s="66" t="s">
        <v>137</v>
      </c>
      <c r="D7702" s="67">
        <v>119064.39</v>
      </c>
      <c r="E7702" s="66">
        <v>0.2994</v>
      </c>
      <c r="F7702" s="67">
        <v>35647.878365999997</v>
      </c>
      <c r="G7702" s="66" t="s">
        <v>110</v>
      </c>
      <c r="H7702" s="68">
        <v>3.8447934688299403E-4</v>
      </c>
      <c r="I7702" s="87">
        <v>13.7058729919241</v>
      </c>
      <c r="J7702" s="69" t="str">
        <f>_xlfn.XLOOKUP(SimpleBB[[#This Row],[customer_code]],'Input  - indicative charges'!$B$13:$B$69,'Input  - indicative charges'!$E$13:$E$69)</f>
        <v>Lower South Island distributor</v>
      </c>
      <c r="K7702" s="70">
        <f t="shared" si="122"/>
        <v>12.670442804057947</v>
      </c>
    </row>
    <row r="7703" spans="1:11" x14ac:dyDescent="0.25">
      <c r="A7703" s="65">
        <v>44348</v>
      </c>
      <c r="B7703" s="66" t="s">
        <v>147</v>
      </c>
      <c r="C7703" s="66" t="s">
        <v>137</v>
      </c>
      <c r="D7703" s="67">
        <v>119064.39</v>
      </c>
      <c r="E7703" s="66">
        <v>0.2994</v>
      </c>
      <c r="F7703" s="67">
        <v>35647.878365999997</v>
      </c>
      <c r="G7703" s="66" t="s">
        <v>112</v>
      </c>
      <c r="H7703" s="68">
        <v>2.0617417631908602E-5</v>
      </c>
      <c r="I7703" s="87">
        <v>0.73496719596330196</v>
      </c>
      <c r="J7703" s="69" t="str">
        <f>_xlfn.XLOOKUP(SimpleBB[[#This Row],[customer_code]],'Input  - indicative charges'!$B$13:$B$69,'Input  - indicative charges'!$E$13:$E$69)</f>
        <v>North Island generation</v>
      </c>
      <c r="K7703" s="70">
        <f t="shared" si="122"/>
        <v>0.67944302597864292</v>
      </c>
    </row>
    <row r="7704" spans="1:11" x14ac:dyDescent="0.25">
      <c r="A7704" s="65">
        <v>44348</v>
      </c>
      <c r="B7704" s="66" t="s">
        <v>147</v>
      </c>
      <c r="C7704" s="66" t="s">
        <v>137</v>
      </c>
      <c r="D7704" s="67">
        <v>119064.39</v>
      </c>
      <c r="E7704" s="66">
        <v>0.2994</v>
      </c>
      <c r="F7704" s="67">
        <v>35647.878365999997</v>
      </c>
      <c r="G7704" s="66" t="s">
        <v>114</v>
      </c>
      <c r="H7704" s="68">
        <v>2.7960189987844198E-4</v>
      </c>
      <c r="I7704" s="87">
        <v>9.9672145177692109</v>
      </c>
      <c r="J7704" s="69" t="str">
        <f>_xlfn.XLOOKUP(SimpleBB[[#This Row],[customer_code]],'Input  - indicative charges'!$B$13:$B$69,'Input  - indicative charges'!$E$13:$E$69)</f>
        <v>Lower North Island distributor</v>
      </c>
      <c r="K7704" s="70">
        <f t="shared" si="122"/>
        <v>9.2142267433518441</v>
      </c>
    </row>
    <row r="7705" spans="1:11" x14ac:dyDescent="0.25">
      <c r="A7705" s="65">
        <v>44348</v>
      </c>
      <c r="B7705" s="66" t="s">
        <v>147</v>
      </c>
      <c r="C7705" s="66" t="s">
        <v>137</v>
      </c>
      <c r="D7705" s="67">
        <v>119064.39</v>
      </c>
      <c r="E7705" s="66">
        <v>0.2994</v>
      </c>
      <c r="F7705" s="67">
        <v>35647.878365999997</v>
      </c>
      <c r="G7705" s="66" t="s">
        <v>116</v>
      </c>
      <c r="H7705" s="68">
        <v>6.8107111352010705E-5</v>
      </c>
      <c r="I7705" s="87">
        <v>2.4278740213360899</v>
      </c>
      <c r="J7705" s="69" t="str">
        <f>_xlfn.XLOOKUP(SimpleBB[[#This Row],[customer_code]],'Input  - indicative charges'!$B$13:$B$69,'Input  - indicative charges'!$E$13:$E$69)</f>
        <v>Major Industrial</v>
      </c>
      <c r="K7705" s="70">
        <f t="shared" si="122"/>
        <v>2.2444567333232328</v>
      </c>
    </row>
    <row r="7706" spans="1:11" x14ac:dyDescent="0.25">
      <c r="A7706" s="65">
        <v>44348</v>
      </c>
      <c r="B7706" s="66" t="s">
        <v>147</v>
      </c>
      <c r="C7706" s="66" t="s">
        <v>137</v>
      </c>
      <c r="D7706" s="67">
        <v>119064.39</v>
      </c>
      <c r="E7706" s="66">
        <v>0.2994</v>
      </c>
      <c r="F7706" s="67">
        <v>35647.878365999997</v>
      </c>
      <c r="G7706" s="66" t="s">
        <v>118</v>
      </c>
      <c r="H7706" s="68">
        <v>1.88315239712254E-4</v>
      </c>
      <c r="I7706" s="87">
        <v>6.7130387597265901</v>
      </c>
      <c r="J7706" s="69" t="str">
        <f>_xlfn.XLOOKUP(SimpleBB[[#This Row],[customer_code]],'Input  - indicative charges'!$B$13:$B$69,'Input  - indicative charges'!$E$13:$E$69)</f>
        <v>Upper South Island distributor</v>
      </c>
      <c r="K7706" s="70">
        <f t="shared" si="122"/>
        <v>6.2058924445497219</v>
      </c>
    </row>
    <row r="7707" spans="1:11" x14ac:dyDescent="0.25">
      <c r="A7707" s="65">
        <v>44348</v>
      </c>
      <c r="B7707" s="66" t="s">
        <v>147</v>
      </c>
      <c r="C7707" s="66" t="s">
        <v>137</v>
      </c>
      <c r="D7707" s="67">
        <v>119064.39</v>
      </c>
      <c r="E7707" s="66">
        <v>0.2994</v>
      </c>
      <c r="F7707" s="67">
        <v>35647.878365999997</v>
      </c>
      <c r="G7707" s="66" t="s">
        <v>120</v>
      </c>
      <c r="H7707" s="68">
        <v>4.28415157388693E-5</v>
      </c>
      <c r="I7707" s="87">
        <v>1.5272091420742799</v>
      </c>
      <c r="J7707" s="69" t="str">
        <f>_xlfn.XLOOKUP(SimpleBB[[#This Row],[customer_code]],'Input  - indicative charges'!$B$13:$B$69,'Input  - indicative charges'!$E$13:$E$69)</f>
        <v>Lower North Island distributor</v>
      </c>
      <c r="K7707" s="70">
        <f t="shared" si="122"/>
        <v>1.411833897475075</v>
      </c>
    </row>
    <row r="7708" spans="1:11" x14ac:dyDescent="0.25">
      <c r="A7708" s="65">
        <v>44348</v>
      </c>
      <c r="B7708" s="66" t="s">
        <v>147</v>
      </c>
      <c r="C7708" s="66" t="s">
        <v>137</v>
      </c>
      <c r="D7708" s="67">
        <v>119064.39</v>
      </c>
      <c r="E7708" s="66">
        <v>0.2994</v>
      </c>
      <c r="F7708" s="67">
        <v>35647.878365999997</v>
      </c>
      <c r="G7708" s="66" t="s">
        <v>241</v>
      </c>
      <c r="H7708" s="68">
        <v>5.5521414469454399E-6</v>
      </c>
      <c r="I7708" s="87">
        <v>0.197922062971538</v>
      </c>
      <c r="J7708" s="69" t="str">
        <f>_xlfn.XLOOKUP(SimpleBB[[#This Row],[customer_code]],'Input  - indicative charges'!$B$13:$B$69,'Input  - indicative charges'!$E$13:$E$69)</f>
        <v>North Island generation</v>
      </c>
      <c r="K7708" s="70">
        <f t="shared" si="122"/>
        <v>0.18296975172757496</v>
      </c>
    </row>
    <row r="7709" spans="1:11" x14ac:dyDescent="0.25">
      <c r="A7709" s="65">
        <v>44378</v>
      </c>
      <c r="B7709" s="66" t="s">
        <v>147</v>
      </c>
      <c r="C7709" s="66" t="s">
        <v>137</v>
      </c>
      <c r="D7709" s="67">
        <v>141029.04999999999</v>
      </c>
      <c r="E7709" s="66">
        <v>0.58430000000000004</v>
      </c>
      <c r="F7709" s="67">
        <v>82403.273914999998</v>
      </c>
      <c r="G7709" s="66" t="s">
        <v>8</v>
      </c>
      <c r="H7709" s="68">
        <v>9.2286308240713505E-4</v>
      </c>
      <c r="I7709" s="87">
        <v>76.046939365636405</v>
      </c>
      <c r="J7709" s="69" t="str">
        <f>_xlfn.XLOOKUP(SimpleBB[[#This Row],[customer_code]],'Input  - indicative charges'!$B$13:$B$69,'Input  - indicative charges'!$E$13:$E$69)</f>
        <v>Lower South Island distributor</v>
      </c>
      <c r="K7709" s="70">
        <f t="shared" si="122"/>
        <v>70.30186229098355</v>
      </c>
    </row>
    <row r="7710" spans="1:11" x14ac:dyDescent="0.25">
      <c r="A7710" s="65">
        <v>44378</v>
      </c>
      <c r="B7710" s="66" t="s">
        <v>147</v>
      </c>
      <c r="C7710" s="66" t="s">
        <v>137</v>
      </c>
      <c r="D7710" s="67">
        <v>141029.04999999999</v>
      </c>
      <c r="E7710" s="66">
        <v>0.58430000000000004</v>
      </c>
      <c r="F7710" s="67">
        <v>82403.273914999998</v>
      </c>
      <c r="G7710" s="66" t="s">
        <v>10</v>
      </c>
      <c r="H7710" s="68">
        <v>4.7775243058659797E-5</v>
      </c>
      <c r="I7710" s="87">
        <v>3.9368364401184399</v>
      </c>
      <c r="J7710" s="69" t="str">
        <f>_xlfn.XLOOKUP(SimpleBB[[#This Row],[customer_code]],'Input  - indicative charges'!$B$13:$B$69,'Input  - indicative charges'!$E$13:$E$69)</f>
        <v>Upper South Island distributor</v>
      </c>
      <c r="K7710" s="70">
        <f t="shared" si="122"/>
        <v>3.6394223828605008</v>
      </c>
    </row>
    <row r="7711" spans="1:11" x14ac:dyDescent="0.25">
      <c r="A7711" s="65">
        <v>44378</v>
      </c>
      <c r="B7711" s="66" t="s">
        <v>147</v>
      </c>
      <c r="C7711" s="66" t="s">
        <v>137</v>
      </c>
      <c r="D7711" s="67">
        <v>141029.04999999999</v>
      </c>
      <c r="E7711" s="66">
        <v>0.58430000000000004</v>
      </c>
      <c r="F7711" s="67">
        <v>82403.273914999998</v>
      </c>
      <c r="G7711" s="66" t="s">
        <v>12</v>
      </c>
      <c r="H7711" s="68">
        <v>9.1869291588655806E-6</v>
      </c>
      <c r="I7711" s="87">
        <v>0.75703303991570103</v>
      </c>
      <c r="J7711" s="69" t="str">
        <f>_xlfn.XLOOKUP(SimpleBB[[#This Row],[customer_code]],'Input  - indicative charges'!$B$13:$B$69,'Input  - indicative charges'!$E$13:$E$69)</f>
        <v>Lower North Island distributor</v>
      </c>
      <c r="K7711" s="70">
        <f t="shared" si="122"/>
        <v>0.69984187353011806</v>
      </c>
    </row>
    <row r="7712" spans="1:11" x14ac:dyDescent="0.25">
      <c r="A7712" s="65">
        <v>44378</v>
      </c>
      <c r="B7712" s="66" t="s">
        <v>147</v>
      </c>
      <c r="C7712" s="66" t="s">
        <v>137</v>
      </c>
      <c r="D7712" s="67">
        <v>141029.04999999999</v>
      </c>
      <c r="E7712" s="66">
        <v>0.58430000000000004</v>
      </c>
      <c r="F7712" s="67">
        <v>82403.273914999998</v>
      </c>
      <c r="G7712" s="66" t="s">
        <v>14</v>
      </c>
      <c r="H7712" s="68">
        <v>1.1460107804354E-4</v>
      </c>
      <c r="I7712" s="87">
        <v>9.4435040249761197</v>
      </c>
      <c r="J7712" s="69" t="str">
        <f>_xlfn.XLOOKUP(SimpleBB[[#This Row],[customer_code]],'Input  - indicative charges'!$B$13:$B$69,'Input  - indicative charges'!$E$13:$E$69)</f>
        <v>Upper North Island distributor</v>
      </c>
      <c r="K7712" s="70">
        <f t="shared" si="122"/>
        <v>8.7300807244350072</v>
      </c>
    </row>
    <row r="7713" spans="1:11" x14ac:dyDescent="0.25">
      <c r="A7713" s="65">
        <v>44378</v>
      </c>
      <c r="B7713" s="66" t="s">
        <v>147</v>
      </c>
      <c r="C7713" s="66" t="s">
        <v>137</v>
      </c>
      <c r="D7713" s="67">
        <v>141029.04999999999</v>
      </c>
      <c r="E7713" s="66">
        <v>0.58430000000000004</v>
      </c>
      <c r="F7713" s="67">
        <v>82403.273914999998</v>
      </c>
      <c r="G7713" s="66" t="s">
        <v>16</v>
      </c>
      <c r="H7713" s="68">
        <v>0.28844694373907198</v>
      </c>
      <c r="I7713" s="87">
        <v>23768.972514875299</v>
      </c>
      <c r="J7713" s="69" t="str">
        <f>_xlfn.XLOOKUP(SimpleBB[[#This Row],[customer_code]],'Input  - indicative charges'!$B$13:$B$69,'Input  - indicative charges'!$E$13:$E$69)</f>
        <v>South Island generation</v>
      </c>
      <c r="K7713" s="70">
        <f t="shared" si="122"/>
        <v>21973.310779868389</v>
      </c>
    </row>
    <row r="7714" spans="1:11" x14ac:dyDescent="0.25">
      <c r="A7714" s="65">
        <v>44378</v>
      </c>
      <c r="B7714" s="66" t="s">
        <v>147</v>
      </c>
      <c r="C7714" s="66" t="s">
        <v>137</v>
      </c>
      <c r="D7714" s="67">
        <v>141029.04999999999</v>
      </c>
      <c r="E7714" s="66">
        <v>0.58430000000000004</v>
      </c>
      <c r="F7714" s="67">
        <v>82403.273914999998</v>
      </c>
      <c r="G7714" s="66" t="s">
        <v>19</v>
      </c>
      <c r="H7714" s="68">
        <v>5.0969289423008603E-3</v>
      </c>
      <c r="I7714" s="87">
        <v>420.003631757709</v>
      </c>
      <c r="J7714" s="69" t="str">
        <f>_xlfn.XLOOKUP(SimpleBB[[#This Row],[customer_code]],'Input  - indicative charges'!$B$13:$B$69,'Input  - indicative charges'!$E$13:$E$69)</f>
        <v>Lower South Island distributor</v>
      </c>
      <c r="K7714" s="70">
        <f t="shared" si="122"/>
        <v>388.27384412640686</v>
      </c>
    </row>
    <row r="7715" spans="1:11" x14ac:dyDescent="0.25">
      <c r="A7715" s="65">
        <v>44378</v>
      </c>
      <c r="B7715" s="66" t="s">
        <v>147</v>
      </c>
      <c r="C7715" s="66" t="s">
        <v>137</v>
      </c>
      <c r="D7715" s="67">
        <v>141029.04999999999</v>
      </c>
      <c r="E7715" s="66">
        <v>0.58430000000000004</v>
      </c>
      <c r="F7715" s="67">
        <v>82403.273914999998</v>
      </c>
      <c r="G7715" s="66" t="s">
        <v>21</v>
      </c>
      <c r="H7715" s="68">
        <v>7.7569930969196101E-4</v>
      </c>
      <c r="I7715" s="87">
        <v>63.920162692223101</v>
      </c>
      <c r="J7715" s="69" t="str">
        <f>_xlfn.XLOOKUP(SimpleBB[[#This Row],[customer_code]],'Input  - indicative charges'!$B$13:$B$69,'Input  - indicative charges'!$E$13:$E$69)</f>
        <v>Upper South Island distributor</v>
      </c>
      <c r="K7715" s="70">
        <f t="shared" si="122"/>
        <v>59.09122066833001</v>
      </c>
    </row>
    <row r="7716" spans="1:11" x14ac:dyDescent="0.25">
      <c r="A7716" s="65">
        <v>44378</v>
      </c>
      <c r="B7716" s="66" t="s">
        <v>147</v>
      </c>
      <c r="C7716" s="66" t="s">
        <v>137</v>
      </c>
      <c r="D7716" s="67">
        <v>141029.04999999999</v>
      </c>
      <c r="E7716" s="66">
        <v>0.58430000000000004</v>
      </c>
      <c r="F7716" s="67">
        <v>82403.273914999998</v>
      </c>
      <c r="G7716" s="66" t="s">
        <v>23</v>
      </c>
      <c r="H7716" s="68">
        <v>4.6970533948964903E-5</v>
      </c>
      <c r="I7716" s="87">
        <v>3.8705257749303601</v>
      </c>
      <c r="J7716" s="69" t="str">
        <f>_xlfn.XLOOKUP(SimpleBB[[#This Row],[customer_code]],'Input  - indicative charges'!$B$13:$B$69,'Input  - indicative charges'!$E$13:$E$69)</f>
        <v>Lower North Island distributor</v>
      </c>
      <c r="K7716" s="70">
        <f t="shared" si="122"/>
        <v>3.5781212536978666</v>
      </c>
    </row>
    <row r="7717" spans="1:11" x14ac:dyDescent="0.25">
      <c r="A7717" s="65">
        <v>44378</v>
      </c>
      <c r="B7717" s="66" t="s">
        <v>147</v>
      </c>
      <c r="C7717" s="66" t="s">
        <v>137</v>
      </c>
      <c r="D7717" s="67">
        <v>141029.04999999999</v>
      </c>
      <c r="E7717" s="66">
        <v>0.58430000000000004</v>
      </c>
      <c r="F7717" s="67">
        <v>82403.273914999998</v>
      </c>
      <c r="G7717" s="66" t="s">
        <v>25</v>
      </c>
      <c r="H7717" s="68">
        <v>1.03293139697923E-3</v>
      </c>
      <c r="I7717" s="87">
        <v>85.1169288406833</v>
      </c>
      <c r="J7717" s="69" t="str">
        <f>_xlfn.XLOOKUP(SimpleBB[[#This Row],[customer_code]],'Input  - indicative charges'!$B$13:$B$69,'Input  - indicative charges'!$E$13:$E$69)</f>
        <v>North Island generation</v>
      </c>
      <c r="K7717" s="70">
        <f t="shared" si="122"/>
        <v>78.686646167552666</v>
      </c>
    </row>
    <row r="7718" spans="1:11" x14ac:dyDescent="0.25">
      <c r="A7718" s="65">
        <v>44378</v>
      </c>
      <c r="B7718" s="66" t="s">
        <v>147</v>
      </c>
      <c r="C7718" s="66" t="s">
        <v>137</v>
      </c>
      <c r="D7718" s="67">
        <v>141029.04999999999</v>
      </c>
      <c r="E7718" s="66">
        <v>0.58430000000000004</v>
      </c>
      <c r="F7718" s="67">
        <v>82403.273914999998</v>
      </c>
      <c r="G7718" s="66" t="s">
        <v>27</v>
      </c>
      <c r="H7718" s="68">
        <v>8.3877128818708803E-5</v>
      </c>
      <c r="I7718" s="87">
        <v>6.9117500212517999</v>
      </c>
      <c r="J7718" s="69" t="str">
        <f>_xlfn.XLOOKUP(SimpleBB[[#This Row],[customer_code]],'Input  - indicative charges'!$B$13:$B$69,'Input  - indicative charges'!$E$13:$E$69)</f>
        <v>Lower North Island distributor</v>
      </c>
      <c r="K7718" s="70">
        <f t="shared" si="122"/>
        <v>6.389591773673879</v>
      </c>
    </row>
    <row r="7719" spans="1:11" x14ac:dyDescent="0.25">
      <c r="A7719" s="65">
        <v>44378</v>
      </c>
      <c r="B7719" s="66" t="s">
        <v>147</v>
      </c>
      <c r="C7719" s="66" t="s">
        <v>137</v>
      </c>
      <c r="D7719" s="67">
        <v>141029.04999999999</v>
      </c>
      <c r="E7719" s="66">
        <v>0.58430000000000004</v>
      </c>
      <c r="F7719" s="67">
        <v>82403.273914999998</v>
      </c>
      <c r="G7719" s="66" t="s">
        <v>29</v>
      </c>
      <c r="H7719" s="68">
        <v>9.5870159307928301E-5</v>
      </c>
      <c r="I7719" s="87">
        <v>7.9000149977258998</v>
      </c>
      <c r="J7719" s="69" t="str">
        <f>_xlfn.XLOOKUP(SimpleBB[[#This Row],[customer_code]],'Input  - indicative charges'!$B$13:$B$69,'Input  - indicative charges'!$E$13:$E$69)</f>
        <v>Lower North Island distributor</v>
      </c>
      <c r="K7719" s="70">
        <f t="shared" si="122"/>
        <v>7.3031968294807541</v>
      </c>
    </row>
    <row r="7720" spans="1:11" x14ac:dyDescent="0.25">
      <c r="A7720" s="65">
        <v>44378</v>
      </c>
      <c r="B7720" s="66" t="s">
        <v>147</v>
      </c>
      <c r="C7720" s="66" t="s">
        <v>137</v>
      </c>
      <c r="D7720" s="67">
        <v>141029.04999999999</v>
      </c>
      <c r="E7720" s="66">
        <v>0.58430000000000004</v>
      </c>
      <c r="F7720" s="67">
        <v>82403.273914999998</v>
      </c>
      <c r="G7720" s="66" t="s">
        <v>31</v>
      </c>
      <c r="H7720" s="68">
        <v>2.1634483940123E-7</v>
      </c>
      <c r="I7720" s="87">
        <v>1.7827523061276201E-2</v>
      </c>
      <c r="J7720" s="69" t="str">
        <f>_xlfn.XLOOKUP(SimpleBB[[#This Row],[customer_code]],'Input  - indicative charges'!$B$13:$B$69,'Input  - indicative charges'!$E$13:$E$69)</f>
        <v>Major Industrial</v>
      </c>
      <c r="K7720" s="70">
        <f t="shared" si="122"/>
        <v>1.648071680067521E-2</v>
      </c>
    </row>
    <row r="7721" spans="1:11" x14ac:dyDescent="0.25">
      <c r="A7721" s="65">
        <v>44378</v>
      </c>
      <c r="B7721" s="66" t="s">
        <v>147</v>
      </c>
      <c r="C7721" s="66" t="s">
        <v>137</v>
      </c>
      <c r="D7721" s="67">
        <v>141029.04999999999</v>
      </c>
      <c r="E7721" s="66">
        <v>0.58430000000000004</v>
      </c>
      <c r="F7721" s="67">
        <v>82403.273914999998</v>
      </c>
      <c r="G7721" s="66" t="s">
        <v>34</v>
      </c>
      <c r="H7721" s="68">
        <v>4.9177832669027599E-6</v>
      </c>
      <c r="I7721" s="87">
        <v>0.405241441597191</v>
      </c>
      <c r="J7721" s="69" t="str">
        <f>_xlfn.XLOOKUP(SimpleBB[[#This Row],[customer_code]],'Input  - indicative charges'!$B$13:$B$69,'Input  - indicative charges'!$E$13:$E$69)</f>
        <v>Major Industrial</v>
      </c>
      <c r="K7721" s="70">
        <f t="shared" si="122"/>
        <v>0.37462688517664267</v>
      </c>
    </row>
    <row r="7722" spans="1:11" x14ac:dyDescent="0.25">
      <c r="A7722" s="65">
        <v>44378</v>
      </c>
      <c r="B7722" s="66" t="s">
        <v>147</v>
      </c>
      <c r="C7722" s="66" t="s">
        <v>137</v>
      </c>
      <c r="D7722" s="67">
        <v>141029.04999999999</v>
      </c>
      <c r="E7722" s="66">
        <v>0.58430000000000004</v>
      </c>
      <c r="F7722" s="67">
        <v>82403.273914999998</v>
      </c>
      <c r="G7722" s="66" t="s">
        <v>36</v>
      </c>
      <c r="H7722" s="68">
        <v>4.70934288467905E-4</v>
      </c>
      <c r="I7722" s="87">
        <v>38.806527168586399</v>
      </c>
      <c r="J7722" s="69" t="str">
        <f>_xlfn.XLOOKUP(SimpleBB[[#This Row],[customer_code]],'Input  - indicative charges'!$B$13:$B$69,'Input  - indicative charges'!$E$13:$E$69)</f>
        <v>Upper South Island distributor</v>
      </c>
      <c r="K7722" s="70">
        <f t="shared" si="122"/>
        <v>35.874831410112755</v>
      </c>
    </row>
    <row r="7723" spans="1:11" x14ac:dyDescent="0.25">
      <c r="A7723" s="65">
        <v>44378</v>
      </c>
      <c r="B7723" s="66" t="s">
        <v>147</v>
      </c>
      <c r="C7723" s="66" t="s">
        <v>137</v>
      </c>
      <c r="D7723" s="67">
        <v>141029.04999999999</v>
      </c>
      <c r="E7723" s="66">
        <v>0.58430000000000004</v>
      </c>
      <c r="F7723" s="67">
        <v>82403.273914999998</v>
      </c>
      <c r="G7723" s="66" t="s">
        <v>38</v>
      </c>
      <c r="H7723" s="68">
        <v>3.3492473715395402E-7</v>
      </c>
      <c r="I7723" s="87">
        <v>2.7598894856606701E-2</v>
      </c>
      <c r="J7723" s="69" t="str">
        <f>_xlfn.XLOOKUP(SimpleBB[[#This Row],[customer_code]],'Input  - indicative charges'!$B$13:$B$69,'Input  - indicative charges'!$E$13:$E$69)</f>
        <v>North Island generation</v>
      </c>
      <c r="K7723" s="70">
        <f t="shared" si="122"/>
        <v>2.5513896046015599E-2</v>
      </c>
    </row>
    <row r="7724" spans="1:11" x14ac:dyDescent="0.25">
      <c r="A7724" s="65">
        <v>44378</v>
      </c>
      <c r="B7724" s="66" t="s">
        <v>147</v>
      </c>
      <c r="C7724" s="66" t="s">
        <v>137</v>
      </c>
      <c r="D7724" s="67">
        <v>141029.04999999999</v>
      </c>
      <c r="E7724" s="66">
        <v>0.58430000000000004</v>
      </c>
      <c r="F7724" s="67">
        <v>82403.273914999998</v>
      </c>
      <c r="G7724" s="66" t="s">
        <v>40</v>
      </c>
      <c r="H7724" s="68">
        <v>1.8845703198955599E-7</v>
      </c>
      <c r="I7724" s="87">
        <v>1.55294764282432E-2</v>
      </c>
      <c r="J7724" s="69" t="str">
        <f>_xlfn.XLOOKUP(SimpleBB[[#This Row],[customer_code]],'Input  - indicative charges'!$B$13:$B$69,'Input  - indicative charges'!$E$13:$E$69)</f>
        <v>North Island generation</v>
      </c>
      <c r="K7724" s="70">
        <f t="shared" si="122"/>
        <v>1.4356279456037674E-2</v>
      </c>
    </row>
    <row r="7725" spans="1:11" x14ac:dyDescent="0.25">
      <c r="A7725" s="65">
        <v>44378</v>
      </c>
      <c r="B7725" s="66" t="s">
        <v>147</v>
      </c>
      <c r="C7725" s="66" t="s">
        <v>137</v>
      </c>
      <c r="D7725" s="67">
        <v>141029.04999999999</v>
      </c>
      <c r="E7725" s="66">
        <v>0.58430000000000004</v>
      </c>
      <c r="F7725" s="67">
        <v>82403.273914999998</v>
      </c>
      <c r="G7725" s="66" t="s">
        <v>42</v>
      </c>
      <c r="H7725" s="68">
        <v>6.6949878952261593E-2</v>
      </c>
      <c r="I7725" s="87">
        <v>5516.8892138792999</v>
      </c>
      <c r="J7725" s="69" t="str">
        <f>_xlfn.XLOOKUP(SimpleBB[[#This Row],[customer_code]],'Input  - indicative charges'!$B$13:$B$69,'Input  - indicative charges'!$E$13:$E$69)</f>
        <v>South Island generation</v>
      </c>
      <c r="K7725" s="70">
        <f t="shared" si="122"/>
        <v>5100.1077627065306</v>
      </c>
    </row>
    <row r="7726" spans="1:11" x14ac:dyDescent="0.25">
      <c r="A7726" s="65">
        <v>44378</v>
      </c>
      <c r="B7726" s="66" t="s">
        <v>147</v>
      </c>
      <c r="C7726" s="66" t="s">
        <v>137</v>
      </c>
      <c r="D7726" s="67">
        <v>141029.04999999999</v>
      </c>
      <c r="E7726" s="66">
        <v>0.58430000000000004</v>
      </c>
      <c r="F7726" s="67">
        <v>82403.273914999998</v>
      </c>
      <c r="G7726" s="66" t="s">
        <v>44</v>
      </c>
      <c r="H7726" s="68">
        <v>3.8016140840538802E-6</v>
      </c>
      <c r="I7726" s="87">
        <v>0.31326544668741302</v>
      </c>
      <c r="J7726" s="69" t="str">
        <f>_xlfn.XLOOKUP(SimpleBB[[#This Row],[customer_code]],'Input  - indicative charges'!$B$13:$B$69,'Input  - indicative charges'!$E$13:$E$69)</f>
        <v>Major Industrial</v>
      </c>
      <c r="K7726" s="70">
        <f t="shared" si="122"/>
        <v>0.28959935110148083</v>
      </c>
    </row>
    <row r="7727" spans="1:11" x14ac:dyDescent="0.25">
      <c r="A7727" s="65">
        <v>44378</v>
      </c>
      <c r="B7727" s="66" t="s">
        <v>147</v>
      </c>
      <c r="C7727" s="66" t="s">
        <v>137</v>
      </c>
      <c r="D7727" s="67">
        <v>141029.04999999999</v>
      </c>
      <c r="E7727" s="66">
        <v>0.58430000000000004</v>
      </c>
      <c r="F7727" s="67">
        <v>82403.273914999998</v>
      </c>
      <c r="G7727" s="66" t="s">
        <v>46</v>
      </c>
      <c r="H7727" s="68">
        <v>9.6126836212347198E-4</v>
      </c>
      <c r="I7727" s="87">
        <v>79.211660149883897</v>
      </c>
      <c r="J7727" s="69" t="str">
        <f>_xlfn.XLOOKUP(SimpleBB[[#This Row],[customer_code]],'Input  - indicative charges'!$B$13:$B$69,'Input  - indicative charges'!$E$13:$E$69)</f>
        <v>Upper South Island distributor</v>
      </c>
      <c r="K7727" s="70">
        <f t="shared" si="122"/>
        <v>73.227499622603972</v>
      </c>
    </row>
    <row r="7728" spans="1:11" x14ac:dyDescent="0.25">
      <c r="A7728" s="65">
        <v>44378</v>
      </c>
      <c r="B7728" s="66" t="s">
        <v>147</v>
      </c>
      <c r="C7728" s="66" t="s">
        <v>137</v>
      </c>
      <c r="D7728" s="67">
        <v>141029.04999999999</v>
      </c>
      <c r="E7728" s="66">
        <v>0.58430000000000004</v>
      </c>
      <c r="F7728" s="67">
        <v>82403.273914999998</v>
      </c>
      <c r="G7728" s="66" t="s">
        <v>48</v>
      </c>
      <c r="H7728" s="68">
        <v>1.65013218062592E-4</v>
      </c>
      <c r="I7728" s="87">
        <v>13.5976294076074</v>
      </c>
      <c r="J7728" s="69" t="str">
        <f>_xlfn.XLOOKUP(SimpleBB[[#This Row],[customer_code]],'Input  - indicative charges'!$B$13:$B$69,'Input  - indicative charges'!$E$13:$E$69)</f>
        <v>North Island generation</v>
      </c>
      <c r="K7728" s="70">
        <f t="shared" si="122"/>
        <v>12.570376639370801</v>
      </c>
    </row>
    <row r="7729" spans="1:11" x14ac:dyDescent="0.25">
      <c r="A7729" s="65">
        <v>44378</v>
      </c>
      <c r="B7729" s="66" t="s">
        <v>147</v>
      </c>
      <c r="C7729" s="66" t="s">
        <v>137</v>
      </c>
      <c r="D7729" s="67">
        <v>141029.04999999999</v>
      </c>
      <c r="E7729" s="66">
        <v>0.58430000000000004</v>
      </c>
      <c r="F7729" s="67">
        <v>82403.273914999998</v>
      </c>
      <c r="G7729" s="66" t="s">
        <v>50</v>
      </c>
      <c r="H7729" s="68">
        <v>3.44140354457422E-5</v>
      </c>
      <c r="I7729" s="87">
        <v>2.8358291893560099</v>
      </c>
      <c r="J7729" s="69" t="str">
        <f>_xlfn.XLOOKUP(SimpleBB[[#This Row],[customer_code]],'Input  - indicative charges'!$B$13:$B$69,'Input  - indicative charges'!$E$13:$E$69)</f>
        <v>North Island generation</v>
      </c>
      <c r="K7729" s="70">
        <f t="shared" si="122"/>
        <v>2.6215923324975399</v>
      </c>
    </row>
    <row r="7730" spans="1:11" x14ac:dyDescent="0.25">
      <c r="A7730" s="65">
        <v>44378</v>
      </c>
      <c r="B7730" s="66" t="s">
        <v>147</v>
      </c>
      <c r="C7730" s="66" t="s">
        <v>137</v>
      </c>
      <c r="D7730" s="67">
        <v>141029.04999999999</v>
      </c>
      <c r="E7730" s="66">
        <v>0.58430000000000004</v>
      </c>
      <c r="F7730" s="67">
        <v>82403.273914999998</v>
      </c>
      <c r="G7730" s="66" t="s">
        <v>52</v>
      </c>
      <c r="H7730" s="68">
        <v>6.9238256191060706E-5</v>
      </c>
      <c r="I7730" s="87">
        <v>5.7054589903089203</v>
      </c>
      <c r="J7730" s="69" t="str">
        <f>_xlfn.XLOOKUP(SimpleBB[[#This Row],[customer_code]],'Input  - indicative charges'!$B$13:$B$69,'Input  - indicative charges'!$E$13:$E$69)</f>
        <v>North Island generation</v>
      </c>
      <c r="K7730" s="70">
        <f t="shared" si="122"/>
        <v>5.2744317600347799</v>
      </c>
    </row>
    <row r="7731" spans="1:11" x14ac:dyDescent="0.25">
      <c r="A7731" s="65">
        <v>44378</v>
      </c>
      <c r="B7731" s="66" t="s">
        <v>147</v>
      </c>
      <c r="C7731" s="66" t="s">
        <v>137</v>
      </c>
      <c r="D7731" s="67">
        <v>141029.04999999999</v>
      </c>
      <c r="E7731" s="66">
        <v>0.58430000000000004</v>
      </c>
      <c r="F7731" s="67">
        <v>82403.273914999998</v>
      </c>
      <c r="G7731" s="66" t="s">
        <v>54</v>
      </c>
      <c r="H7731" s="68">
        <v>8.1833702664048001E-5</v>
      </c>
      <c r="I7731" s="87">
        <v>6.7433650161042102</v>
      </c>
      <c r="J7731" s="69" t="str">
        <f>_xlfn.XLOOKUP(SimpleBB[[#This Row],[customer_code]],'Input  - indicative charges'!$B$13:$B$69,'Input  - indicative charges'!$E$13:$E$69)</f>
        <v>Upper South Island distributor</v>
      </c>
      <c r="K7731" s="70">
        <f t="shared" si="122"/>
        <v>6.2339276596082769</v>
      </c>
    </row>
    <row r="7732" spans="1:11" x14ac:dyDescent="0.25">
      <c r="A7732" s="65">
        <v>44378</v>
      </c>
      <c r="B7732" s="66" t="s">
        <v>147</v>
      </c>
      <c r="C7732" s="66" t="s">
        <v>137</v>
      </c>
      <c r="D7732" s="67">
        <v>141029.04999999999</v>
      </c>
      <c r="E7732" s="66">
        <v>0.58430000000000004</v>
      </c>
      <c r="F7732" s="67">
        <v>82403.273914999998</v>
      </c>
      <c r="G7732" s="66" t="s">
        <v>56</v>
      </c>
      <c r="H7732" s="68">
        <v>2.9881503010968402E-4</v>
      </c>
      <c r="I7732" s="87">
        <v>24.6233367760472</v>
      </c>
      <c r="J7732" s="69" t="str">
        <f>_xlfn.XLOOKUP(SimpleBB[[#This Row],[customer_code]],'Input  - indicative charges'!$B$13:$B$69,'Input  - indicative charges'!$E$13:$E$69)</f>
        <v>Upper North Island distributor</v>
      </c>
      <c r="K7732" s="70">
        <f t="shared" si="122"/>
        <v>22.763130845426293</v>
      </c>
    </row>
    <row r="7733" spans="1:11" x14ac:dyDescent="0.25">
      <c r="A7733" s="65">
        <v>44378</v>
      </c>
      <c r="B7733" s="66" t="s">
        <v>147</v>
      </c>
      <c r="C7733" s="66" t="s">
        <v>137</v>
      </c>
      <c r="D7733" s="67">
        <v>141029.04999999999</v>
      </c>
      <c r="E7733" s="66">
        <v>0.58430000000000004</v>
      </c>
      <c r="F7733" s="67">
        <v>82403.273914999998</v>
      </c>
      <c r="G7733" s="66" t="s">
        <v>58</v>
      </c>
      <c r="H7733" s="68">
        <v>4.2720523604651903E-5</v>
      </c>
      <c r="I7733" s="87">
        <v>3.5203110083863498</v>
      </c>
      <c r="J7733" s="69" t="str">
        <f>_xlfn.XLOOKUP(SimpleBB[[#This Row],[customer_code]],'Input  - indicative charges'!$B$13:$B$69,'Input  - indicative charges'!$E$13:$E$69)</f>
        <v>North Island generation</v>
      </c>
      <c r="K7733" s="70">
        <f t="shared" si="122"/>
        <v>3.2543639730600682</v>
      </c>
    </row>
    <row r="7734" spans="1:11" x14ac:dyDescent="0.25">
      <c r="A7734" s="65">
        <v>44378</v>
      </c>
      <c r="B7734" s="66" t="s">
        <v>147</v>
      </c>
      <c r="C7734" s="66" t="s">
        <v>137</v>
      </c>
      <c r="D7734" s="67">
        <v>141029.04999999999</v>
      </c>
      <c r="E7734" s="66">
        <v>0.58430000000000004</v>
      </c>
      <c r="F7734" s="67">
        <v>82403.273914999998</v>
      </c>
      <c r="G7734" s="66" t="s">
        <v>60</v>
      </c>
      <c r="H7734" s="68">
        <v>2.78501714324343E-2</v>
      </c>
      <c r="I7734" s="87">
        <v>2294.94530512659</v>
      </c>
      <c r="J7734" s="69" t="str">
        <f>_xlfn.XLOOKUP(SimpleBB[[#This Row],[customer_code]],'Input  - indicative charges'!$B$13:$B$69,'Input  - indicative charges'!$E$13:$E$69)</f>
        <v>Major Industrial</v>
      </c>
      <c r="K7734" s="70">
        <f t="shared" si="122"/>
        <v>2121.5703110762342</v>
      </c>
    </row>
    <row r="7735" spans="1:11" x14ac:dyDescent="0.25">
      <c r="A7735" s="65">
        <v>44378</v>
      </c>
      <c r="B7735" s="66" t="s">
        <v>147</v>
      </c>
      <c r="C7735" s="66" t="s">
        <v>137</v>
      </c>
      <c r="D7735" s="67">
        <v>141029.04999999999</v>
      </c>
      <c r="E7735" s="66">
        <v>0.58430000000000004</v>
      </c>
      <c r="F7735" s="67">
        <v>82403.273914999998</v>
      </c>
      <c r="G7735" s="66" t="s">
        <v>62</v>
      </c>
      <c r="H7735" s="68">
        <v>1.2526664336883999E-4</v>
      </c>
      <c r="I7735" s="87">
        <v>10.322381525935199</v>
      </c>
      <c r="J7735" s="69" t="str">
        <f>_xlfn.XLOOKUP(SimpleBB[[#This Row],[customer_code]],'Input  - indicative charges'!$B$13:$B$69,'Input  - indicative charges'!$E$13:$E$69)</f>
        <v>Major Industrial</v>
      </c>
      <c r="K7735" s="70">
        <f t="shared" si="122"/>
        <v>9.5425621412872506</v>
      </c>
    </row>
    <row r="7736" spans="1:11" x14ac:dyDescent="0.25">
      <c r="A7736" s="65">
        <v>44378</v>
      </c>
      <c r="B7736" s="66" t="s">
        <v>147</v>
      </c>
      <c r="C7736" s="66" t="s">
        <v>137</v>
      </c>
      <c r="D7736" s="67">
        <v>141029.04999999999</v>
      </c>
      <c r="E7736" s="66">
        <v>0.58430000000000004</v>
      </c>
      <c r="F7736" s="67">
        <v>82403.273914999998</v>
      </c>
      <c r="G7736" s="66" t="s">
        <v>64</v>
      </c>
      <c r="H7736" s="68">
        <v>4.0452532709440997E-6</v>
      </c>
      <c r="I7736" s="87">
        <v>0.33334211334115599</v>
      </c>
      <c r="J7736" s="69" t="str">
        <f>_xlfn.XLOOKUP(SimpleBB[[#This Row],[customer_code]],'Input  - indicative charges'!$B$13:$B$69,'Input  - indicative charges'!$E$13:$E$69)</f>
        <v>Major Industrial</v>
      </c>
      <c r="K7736" s="70">
        <f t="shared" si="122"/>
        <v>0.30815929665783287</v>
      </c>
    </row>
    <row r="7737" spans="1:11" x14ac:dyDescent="0.25">
      <c r="A7737" s="65">
        <v>44378</v>
      </c>
      <c r="B7737" s="66" t="s">
        <v>147</v>
      </c>
      <c r="C7737" s="66" t="s">
        <v>137</v>
      </c>
      <c r="D7737" s="67">
        <v>141029.04999999999</v>
      </c>
      <c r="E7737" s="66">
        <v>0.58430000000000004</v>
      </c>
      <c r="F7737" s="67">
        <v>82403.273914999998</v>
      </c>
      <c r="G7737" s="66" t="s">
        <v>66</v>
      </c>
      <c r="H7737" s="68">
        <v>5.1164633742966604E-3</v>
      </c>
      <c r="I7737" s="87">
        <v>421.613332908232</v>
      </c>
      <c r="J7737" s="69" t="str">
        <f>_xlfn.XLOOKUP(SimpleBB[[#This Row],[customer_code]],'Input  - indicative charges'!$B$13:$B$69,'Input  - indicative charges'!$E$13:$E$69)</f>
        <v>Upper South Island distributor</v>
      </c>
      <c r="K7737" s="70">
        <f t="shared" si="122"/>
        <v>389.76193805310135</v>
      </c>
    </row>
    <row r="7738" spans="1:11" x14ac:dyDescent="0.25">
      <c r="A7738" s="65">
        <v>44378</v>
      </c>
      <c r="B7738" s="66" t="s">
        <v>147</v>
      </c>
      <c r="C7738" s="66" t="s">
        <v>137</v>
      </c>
      <c r="D7738" s="67">
        <v>141029.04999999999</v>
      </c>
      <c r="E7738" s="66">
        <v>0.58430000000000004</v>
      </c>
      <c r="F7738" s="67">
        <v>82403.273914999998</v>
      </c>
      <c r="G7738" s="66" t="s">
        <v>68</v>
      </c>
      <c r="H7738" s="68">
        <v>1.13163506779711E-4</v>
      </c>
      <c r="I7738" s="87">
        <v>9.3250434463505005</v>
      </c>
      <c r="J7738" s="69" t="str">
        <f>_xlfn.XLOOKUP(SimpleBB[[#This Row],[customer_code]],'Input  - indicative charges'!$B$13:$B$69,'Input  - indicative charges'!$E$13:$E$69)</f>
        <v>Major Industrial</v>
      </c>
      <c r="K7738" s="70">
        <f t="shared" si="122"/>
        <v>8.6205694231923982</v>
      </c>
    </row>
    <row r="7739" spans="1:11" x14ac:dyDescent="0.25">
      <c r="A7739" s="65">
        <v>44378</v>
      </c>
      <c r="B7739" s="66" t="s">
        <v>147</v>
      </c>
      <c r="C7739" s="66" t="s">
        <v>137</v>
      </c>
      <c r="D7739" s="67">
        <v>141029.04999999999</v>
      </c>
      <c r="E7739" s="66">
        <v>0.58430000000000004</v>
      </c>
      <c r="F7739" s="67">
        <v>82403.273914999998</v>
      </c>
      <c r="G7739" s="66" t="s">
        <v>70</v>
      </c>
      <c r="H7739" s="68">
        <v>5.9364931295929999E-4</v>
      </c>
      <c r="I7739" s="87">
        <v>48.918646945236702</v>
      </c>
      <c r="J7739" s="69" t="str">
        <f>_xlfn.XLOOKUP(SimpleBB[[#This Row],[customer_code]],'Input  - indicative charges'!$B$13:$B$69,'Input  - indicative charges'!$E$13:$E$69)</f>
        <v>Lower North Island distributor</v>
      </c>
      <c r="K7739" s="70">
        <f t="shared" si="122"/>
        <v>45.223016332979462</v>
      </c>
    </row>
    <row r="7740" spans="1:11" x14ac:dyDescent="0.25">
      <c r="A7740" s="65">
        <v>44378</v>
      </c>
      <c r="B7740" s="66" t="s">
        <v>147</v>
      </c>
      <c r="C7740" s="66" t="s">
        <v>137</v>
      </c>
      <c r="D7740" s="67">
        <v>141029.04999999999</v>
      </c>
      <c r="E7740" s="66">
        <v>0.58430000000000004</v>
      </c>
      <c r="F7740" s="67">
        <v>82403.273914999998</v>
      </c>
      <c r="G7740" s="66" t="s">
        <v>72</v>
      </c>
      <c r="H7740" s="68">
        <v>0.51108705958200995</v>
      </c>
      <c r="I7740" s="87">
        <v>42115.246965148297</v>
      </c>
      <c r="J7740" s="69" t="str">
        <f>_xlfn.XLOOKUP(SimpleBB[[#This Row],[customer_code]],'Input  - indicative charges'!$B$13:$B$69,'Input  - indicative charges'!$E$13:$E$69)</f>
        <v>Lower South Island distributor</v>
      </c>
      <c r="K7740" s="70">
        <f t="shared" si="122"/>
        <v>38933.589138401498</v>
      </c>
    </row>
    <row r="7741" spans="1:11" x14ac:dyDescent="0.25">
      <c r="A7741" s="65">
        <v>44378</v>
      </c>
      <c r="B7741" s="66" t="s">
        <v>147</v>
      </c>
      <c r="C7741" s="66" t="s">
        <v>137</v>
      </c>
      <c r="D7741" s="67">
        <v>141029.04999999999</v>
      </c>
      <c r="E7741" s="66">
        <v>0.58430000000000004</v>
      </c>
      <c r="F7741" s="67">
        <v>82403.273914999998</v>
      </c>
      <c r="G7741" s="66" t="s">
        <v>74</v>
      </c>
      <c r="H7741" s="68">
        <v>6.4154468862480094E-2</v>
      </c>
      <c r="I7741" s="87">
        <v>5286.5382705462898</v>
      </c>
      <c r="J7741" s="69" t="str">
        <f>_xlfn.XLOOKUP(SimpleBB[[#This Row],[customer_code]],'Input  - indicative charges'!$B$13:$B$69,'Input  - indicative charges'!$E$13:$E$69)</f>
        <v>Major Industrial</v>
      </c>
      <c r="K7741" s="70">
        <f t="shared" si="122"/>
        <v>4887.1590177355638</v>
      </c>
    </row>
    <row r="7742" spans="1:11" x14ac:dyDescent="0.25">
      <c r="A7742" s="65">
        <v>44378</v>
      </c>
      <c r="B7742" s="66" t="s">
        <v>147</v>
      </c>
      <c r="C7742" s="66" t="s">
        <v>137</v>
      </c>
      <c r="D7742" s="67">
        <v>141029.04999999999</v>
      </c>
      <c r="E7742" s="66">
        <v>0.58430000000000004</v>
      </c>
      <c r="F7742" s="67">
        <v>82403.273914999998</v>
      </c>
      <c r="G7742" s="66" t="s">
        <v>76</v>
      </c>
      <c r="H7742" s="68">
        <v>6.4252820642363597E-6</v>
      </c>
      <c r="I7742" s="87">
        <v>0.52946427792040496</v>
      </c>
      <c r="J7742" s="69" t="str">
        <f>_xlfn.XLOOKUP(SimpleBB[[#This Row],[customer_code]],'Input  - indicative charges'!$B$13:$B$69,'Input  - indicative charges'!$E$13:$E$69)</f>
        <v>Lower North Island distributor</v>
      </c>
      <c r="K7742" s="70">
        <f t="shared" si="122"/>
        <v>0.4894651259452939</v>
      </c>
    </row>
    <row r="7743" spans="1:11" x14ac:dyDescent="0.25">
      <c r="A7743" s="65">
        <v>44378</v>
      </c>
      <c r="B7743" s="66" t="s">
        <v>147</v>
      </c>
      <c r="C7743" s="66" t="s">
        <v>137</v>
      </c>
      <c r="D7743" s="67">
        <v>141029.04999999999</v>
      </c>
      <c r="E7743" s="66">
        <v>0.58430000000000004</v>
      </c>
      <c r="F7743" s="67">
        <v>82403.273914999998</v>
      </c>
      <c r="G7743" s="66" t="s">
        <v>78</v>
      </c>
      <c r="H7743" s="68">
        <v>5.0274523519311499E-7</v>
      </c>
      <c r="I7743" s="87">
        <v>4.1427853325079297E-2</v>
      </c>
      <c r="J7743" s="69" t="str">
        <f>_xlfn.XLOOKUP(SimpleBB[[#This Row],[customer_code]],'Input  - indicative charges'!$B$13:$B$69,'Input  - indicative charges'!$E$13:$E$69)</f>
        <v>North Island generation</v>
      </c>
      <c r="K7743" s="70">
        <f t="shared" si="122"/>
        <v>3.8298125654572378E-2</v>
      </c>
    </row>
    <row r="7744" spans="1:11" x14ac:dyDescent="0.25">
      <c r="A7744" s="65">
        <v>44378</v>
      </c>
      <c r="B7744" s="66" t="s">
        <v>147</v>
      </c>
      <c r="C7744" s="66" t="s">
        <v>137</v>
      </c>
      <c r="D7744" s="67">
        <v>141029.04999999999</v>
      </c>
      <c r="E7744" s="66">
        <v>0.58430000000000004</v>
      </c>
      <c r="F7744" s="67">
        <v>82403.273914999998</v>
      </c>
      <c r="G7744" s="66" t="s">
        <v>80</v>
      </c>
      <c r="H7744" s="68">
        <v>1.2166886974280301E-7</v>
      </c>
      <c r="I7744" s="87">
        <v>1.00259132003447E-2</v>
      </c>
      <c r="J7744" s="69" t="str">
        <f>_xlfn.XLOOKUP(SimpleBB[[#This Row],[customer_code]],'Input  - indicative charges'!$B$13:$B$69,'Input  - indicative charges'!$E$13:$E$69)</f>
        <v>Major Industrial</v>
      </c>
      <c r="K7744" s="70">
        <f t="shared" si="122"/>
        <v>9.2684909482430265E-3</v>
      </c>
    </row>
    <row r="7745" spans="1:11" x14ac:dyDescent="0.25">
      <c r="A7745" s="65">
        <v>44378</v>
      </c>
      <c r="B7745" s="66" t="s">
        <v>147</v>
      </c>
      <c r="C7745" s="66" t="s">
        <v>137</v>
      </c>
      <c r="D7745" s="67">
        <v>141029.04999999999</v>
      </c>
      <c r="E7745" s="66">
        <v>0.58430000000000004</v>
      </c>
      <c r="F7745" s="67">
        <v>82403.273914999998</v>
      </c>
      <c r="G7745" s="66" t="s">
        <v>82</v>
      </c>
      <c r="H7745" s="68">
        <v>1.01682560530208E-4</v>
      </c>
      <c r="I7745" s="87">
        <v>8.3789758877493004</v>
      </c>
      <c r="J7745" s="69" t="str">
        <f>_xlfn.XLOOKUP(SimpleBB[[#This Row],[customer_code]],'Input  - indicative charges'!$B$13:$B$69,'Input  - indicative charges'!$E$13:$E$69)</f>
        <v>Major Industrial</v>
      </c>
      <c r="K7745" s="70">
        <f t="shared" si="122"/>
        <v>7.7459739197104689</v>
      </c>
    </row>
    <row r="7746" spans="1:11" x14ac:dyDescent="0.25">
      <c r="A7746" s="65">
        <v>44378</v>
      </c>
      <c r="B7746" s="66" t="s">
        <v>147</v>
      </c>
      <c r="C7746" s="66" t="s">
        <v>137</v>
      </c>
      <c r="D7746" s="67">
        <v>141029.04999999999</v>
      </c>
      <c r="E7746" s="66">
        <v>0.58430000000000004</v>
      </c>
      <c r="F7746" s="67">
        <v>82403.273914999998</v>
      </c>
      <c r="G7746" s="66" t="s">
        <v>84</v>
      </c>
      <c r="H7746" s="68">
        <v>2.0680020780792599E-4</v>
      </c>
      <c r="I7746" s="87">
        <v>17.0410141696754</v>
      </c>
      <c r="J7746" s="69" t="str">
        <f>_xlfn.XLOOKUP(SimpleBB[[#This Row],[customer_code]],'Input  - indicative charges'!$B$13:$B$69,'Input  - indicative charges'!$E$13:$E$69)</f>
        <v>Major Industrial</v>
      </c>
      <c r="K7746" s="70">
        <f t="shared" si="122"/>
        <v>15.75362587171484</v>
      </c>
    </row>
    <row r="7747" spans="1:11" x14ac:dyDescent="0.25">
      <c r="A7747" s="65">
        <v>44378</v>
      </c>
      <c r="B7747" s="66" t="s">
        <v>147</v>
      </c>
      <c r="C7747" s="66" t="s">
        <v>137</v>
      </c>
      <c r="D7747" s="67">
        <v>141029.04999999999</v>
      </c>
      <c r="E7747" s="66">
        <v>0.58430000000000004</v>
      </c>
      <c r="F7747" s="67">
        <v>82403.273914999998</v>
      </c>
      <c r="G7747" s="66" t="s">
        <v>86</v>
      </c>
      <c r="H7747" s="68">
        <v>6.7847848923954203E-7</v>
      </c>
      <c r="I7747" s="87">
        <v>5.5908848794241399E-2</v>
      </c>
      <c r="J7747" s="69" t="str">
        <f>_xlfn.XLOOKUP(SimpleBB[[#This Row],[customer_code]],'Input  - indicative charges'!$B$13:$B$69,'Input  - indicative charges'!$E$13:$E$69)</f>
        <v>North Island generation</v>
      </c>
      <c r="K7747" s="70">
        <f t="shared" si="122"/>
        <v>5.1685133176526857E-2</v>
      </c>
    </row>
    <row r="7748" spans="1:11" x14ac:dyDescent="0.25">
      <c r="A7748" s="65">
        <v>44378</v>
      </c>
      <c r="B7748" s="66" t="s">
        <v>147</v>
      </c>
      <c r="C7748" s="66" t="s">
        <v>137</v>
      </c>
      <c r="D7748" s="67">
        <v>141029.04999999999</v>
      </c>
      <c r="E7748" s="66">
        <v>0.58430000000000004</v>
      </c>
      <c r="F7748" s="67">
        <v>82403.273914999998</v>
      </c>
      <c r="G7748" s="66" t="s">
        <v>88</v>
      </c>
      <c r="H7748" s="68">
        <v>2.49579266070472E-5</v>
      </c>
      <c r="I7748" s="87">
        <v>2.0566148625509801</v>
      </c>
      <c r="J7748" s="69" t="str">
        <f>_xlfn.XLOOKUP(SimpleBB[[#This Row],[customer_code]],'Input  - indicative charges'!$B$13:$B$69,'Input  - indicative charges'!$E$13:$E$69)</f>
        <v>North Island generation</v>
      </c>
      <c r="K7748" s="70">
        <f t="shared" si="122"/>
        <v>1.9012448897842518</v>
      </c>
    </row>
    <row r="7749" spans="1:11" x14ac:dyDescent="0.25">
      <c r="A7749" s="65">
        <v>44378</v>
      </c>
      <c r="B7749" s="66" t="s">
        <v>147</v>
      </c>
      <c r="C7749" s="66" t="s">
        <v>137</v>
      </c>
      <c r="D7749" s="67">
        <v>141029.04999999999</v>
      </c>
      <c r="E7749" s="66">
        <v>0.58430000000000004</v>
      </c>
      <c r="F7749" s="67">
        <v>82403.273914999998</v>
      </c>
      <c r="G7749" s="66" t="s">
        <v>90</v>
      </c>
      <c r="H7749" s="68">
        <v>9.8273856509690193E-4</v>
      </c>
      <c r="I7749" s="87">
        <v>80.980875166513997</v>
      </c>
      <c r="J7749" s="69" t="str">
        <f>_xlfn.XLOOKUP(SimpleBB[[#This Row],[customer_code]],'Input  - indicative charges'!$B$13:$B$69,'Input  - indicative charges'!$E$13:$E$69)</f>
        <v>Upper South Island distributor</v>
      </c>
      <c r="K7749" s="70">
        <f t="shared" si="122"/>
        <v>74.863056707475593</v>
      </c>
    </row>
    <row r="7750" spans="1:11" x14ac:dyDescent="0.25">
      <c r="A7750" s="65">
        <v>44378</v>
      </c>
      <c r="B7750" s="66" t="s">
        <v>147</v>
      </c>
      <c r="C7750" s="66" t="s">
        <v>137</v>
      </c>
      <c r="D7750" s="67">
        <v>141029.04999999999</v>
      </c>
      <c r="E7750" s="66">
        <v>0.58430000000000004</v>
      </c>
      <c r="F7750" s="67">
        <v>82403.273914999998</v>
      </c>
      <c r="G7750" s="66" t="s">
        <v>92</v>
      </c>
      <c r="H7750" s="68">
        <v>1.5566753247680899E-7</v>
      </c>
      <c r="I7750" s="87">
        <v>1.28275143183586E-2</v>
      </c>
      <c r="J7750" s="69" t="str">
        <f>_xlfn.XLOOKUP(SimpleBB[[#This Row],[customer_code]],'Input  - indicative charges'!$B$13:$B$69,'Input  - indicative charges'!$E$13:$E$69)</f>
        <v>North Island generation</v>
      </c>
      <c r="K7750" s="70">
        <f t="shared" si="122"/>
        <v>1.1858441019026266E-2</v>
      </c>
    </row>
    <row r="7751" spans="1:11" x14ac:dyDescent="0.25">
      <c r="A7751" s="65">
        <v>44378</v>
      </c>
      <c r="B7751" s="66" t="s">
        <v>147</v>
      </c>
      <c r="C7751" s="66" t="s">
        <v>137</v>
      </c>
      <c r="D7751" s="67">
        <v>141029.04999999999</v>
      </c>
      <c r="E7751" s="66">
        <v>0.58430000000000004</v>
      </c>
      <c r="F7751" s="67">
        <v>82403.273914999998</v>
      </c>
      <c r="G7751" s="66" t="s">
        <v>94</v>
      </c>
      <c r="H7751" s="68">
        <v>9.1317790414038099E-7</v>
      </c>
      <c r="I7751" s="87">
        <v>7.5248848968005405E-2</v>
      </c>
      <c r="J7751" s="69" t="str">
        <f>_xlfn.XLOOKUP(SimpleBB[[#This Row],[customer_code]],'Input  - indicative charges'!$B$13:$B$69,'Input  - indicative charges'!$E$13:$E$69)</f>
        <v>North Island generation</v>
      </c>
      <c r="K7751" s="70">
        <f t="shared" si="122"/>
        <v>6.9564064797776826E-2</v>
      </c>
    </row>
    <row r="7752" spans="1:11" x14ac:dyDescent="0.25">
      <c r="A7752" s="65">
        <v>44378</v>
      </c>
      <c r="B7752" s="66" t="s">
        <v>147</v>
      </c>
      <c r="C7752" s="66" t="s">
        <v>137</v>
      </c>
      <c r="D7752" s="67">
        <v>141029.04999999999</v>
      </c>
      <c r="E7752" s="66">
        <v>0.58430000000000004</v>
      </c>
      <c r="F7752" s="67">
        <v>82403.273914999998</v>
      </c>
      <c r="G7752" s="66" t="s">
        <v>96</v>
      </c>
      <c r="H7752" s="68">
        <v>4.0239369541458E-5</v>
      </c>
      <c r="I7752" s="87">
        <v>3.3158557904916699</v>
      </c>
      <c r="J7752" s="69" t="str">
        <f>_xlfn.XLOOKUP(SimpleBB[[#This Row],[customer_code]],'Input  - indicative charges'!$B$13:$B$69,'Input  - indicative charges'!$E$13:$E$69)</f>
        <v>Upper North Island distributor</v>
      </c>
      <c r="K7752" s="70">
        <f t="shared" si="122"/>
        <v>3.0653546231374356</v>
      </c>
    </row>
    <row r="7753" spans="1:11" x14ac:dyDescent="0.25">
      <c r="A7753" s="65">
        <v>44378</v>
      </c>
      <c r="B7753" s="66" t="s">
        <v>147</v>
      </c>
      <c r="C7753" s="66" t="s">
        <v>137</v>
      </c>
      <c r="D7753" s="67">
        <v>141029.04999999999</v>
      </c>
      <c r="E7753" s="66">
        <v>0.58430000000000004</v>
      </c>
      <c r="F7753" s="67">
        <v>82403.273914999998</v>
      </c>
      <c r="G7753" s="66" t="s">
        <v>98</v>
      </c>
      <c r="H7753" s="68">
        <v>1.2540713102700801E-5</v>
      </c>
      <c r="I7753" s="87">
        <v>1.03339581689128</v>
      </c>
      <c r="J7753" s="69" t="str">
        <f>_xlfn.XLOOKUP(SimpleBB[[#This Row],[customer_code]],'Input  - indicative charges'!$B$13:$B$69,'Input  - indicative charges'!$E$13:$E$69)</f>
        <v>Major Industrial</v>
      </c>
      <c r="K7753" s="70">
        <f t="shared" si="122"/>
        <v>0.95532642098674225</v>
      </c>
    </row>
    <row r="7754" spans="1:11" x14ac:dyDescent="0.25">
      <c r="A7754" s="65">
        <v>44378</v>
      </c>
      <c r="B7754" s="66" t="s">
        <v>147</v>
      </c>
      <c r="C7754" s="66" t="s">
        <v>137</v>
      </c>
      <c r="D7754" s="67">
        <v>141029.04999999999</v>
      </c>
      <c r="E7754" s="66">
        <v>0.58430000000000004</v>
      </c>
      <c r="F7754" s="67">
        <v>82403.273914999998</v>
      </c>
      <c r="G7754" s="66" t="s">
        <v>100</v>
      </c>
      <c r="H7754" s="68">
        <v>1.9361482596636899E-2</v>
      </c>
      <c r="I7754" s="87">
        <v>1595.4495538111701</v>
      </c>
      <c r="J7754" s="69" t="str">
        <f>_xlfn.XLOOKUP(SimpleBB[[#This Row],[customer_code]],'Input  - indicative charges'!$B$13:$B$69,'Input  - indicative charges'!$E$13:$E$69)</f>
        <v>North Island generation</v>
      </c>
      <c r="K7754" s="70">
        <f t="shared" si="122"/>
        <v>1474.918987665762</v>
      </c>
    </row>
    <row r="7755" spans="1:11" x14ac:dyDescent="0.25">
      <c r="A7755" s="65">
        <v>44378</v>
      </c>
      <c r="B7755" s="66" t="s">
        <v>147</v>
      </c>
      <c r="C7755" s="66" t="s">
        <v>137</v>
      </c>
      <c r="D7755" s="67">
        <v>141029.04999999999</v>
      </c>
      <c r="E7755" s="66">
        <v>0.58430000000000004</v>
      </c>
      <c r="F7755" s="67">
        <v>82403.273914999998</v>
      </c>
      <c r="G7755" s="66" t="s">
        <v>102</v>
      </c>
      <c r="H7755" s="68">
        <v>5.9130621383170505E-4</v>
      </c>
      <c r="I7755" s="87">
        <v>48.725567906015499</v>
      </c>
      <c r="J7755" s="69" t="str">
        <f>_xlfn.XLOOKUP(SimpleBB[[#This Row],[customer_code]],'Input  - indicative charges'!$B$13:$B$69,'Input  - indicative charges'!$E$13:$E$69)</f>
        <v>Lower North Island distributor</v>
      </c>
      <c r="K7755" s="70">
        <f t="shared" si="122"/>
        <v>45.044523731701439</v>
      </c>
    </row>
    <row r="7756" spans="1:11" x14ac:dyDescent="0.25">
      <c r="A7756" s="65">
        <v>44378</v>
      </c>
      <c r="B7756" s="66" t="s">
        <v>147</v>
      </c>
      <c r="C7756" s="66" t="s">
        <v>137</v>
      </c>
      <c r="D7756" s="67">
        <v>141029.04999999999</v>
      </c>
      <c r="E7756" s="66">
        <v>0.58430000000000004</v>
      </c>
      <c r="F7756" s="67">
        <v>82403.273914999998</v>
      </c>
      <c r="G7756" s="66" t="s">
        <v>104</v>
      </c>
      <c r="H7756" s="68">
        <v>2.34693662877264E-4</v>
      </c>
      <c r="I7756" s="87">
        <v>19.3395261881899</v>
      </c>
      <c r="J7756" s="69" t="str">
        <f>_xlfn.XLOOKUP(SimpleBB[[#This Row],[customer_code]],'Input  - indicative charges'!$B$13:$B$69,'Input  - indicative charges'!$E$13:$E$69)</f>
        <v>Lower North Island distributor</v>
      </c>
      <c r="K7756" s="70">
        <f t="shared" si="122"/>
        <v>17.878493443608143</v>
      </c>
    </row>
    <row r="7757" spans="1:11" x14ac:dyDescent="0.25">
      <c r="A7757" s="65">
        <v>44378</v>
      </c>
      <c r="B7757" s="66" t="s">
        <v>147</v>
      </c>
      <c r="C7757" s="66" t="s">
        <v>137</v>
      </c>
      <c r="D7757" s="67">
        <v>141029.04999999999</v>
      </c>
      <c r="E7757" s="66">
        <v>0.58430000000000004</v>
      </c>
      <c r="F7757" s="67">
        <v>82403.273914999998</v>
      </c>
      <c r="G7757" s="66" t="s">
        <v>106</v>
      </c>
      <c r="H7757" s="68">
        <v>2.57416302868711E-3</v>
      </c>
      <c r="I7757" s="87">
        <v>212.11946115476999</v>
      </c>
      <c r="J7757" s="69" t="str">
        <f>_xlfn.XLOOKUP(SimpleBB[[#This Row],[customer_code]],'Input  - indicative charges'!$B$13:$B$69,'Input  - indicative charges'!$E$13:$E$69)</f>
        <v>Upper North Island distributor</v>
      </c>
      <c r="K7757" s="70">
        <f t="shared" si="122"/>
        <v>196.09458673466074</v>
      </c>
    </row>
    <row r="7758" spans="1:11" x14ac:dyDescent="0.25">
      <c r="A7758" s="65">
        <v>44378</v>
      </c>
      <c r="B7758" s="66" t="s">
        <v>147</v>
      </c>
      <c r="C7758" s="66" t="s">
        <v>137</v>
      </c>
      <c r="D7758" s="67">
        <v>141029.04999999999</v>
      </c>
      <c r="E7758" s="66">
        <v>0.58430000000000004</v>
      </c>
      <c r="F7758" s="67">
        <v>82403.273914999998</v>
      </c>
      <c r="G7758" s="66" t="s">
        <v>108</v>
      </c>
      <c r="H7758" s="68">
        <v>6.9572459263718802E-5</v>
      </c>
      <c r="I7758" s="87">
        <v>5.7329984176483997</v>
      </c>
      <c r="J7758" s="69" t="str">
        <f>_xlfn.XLOOKUP(SimpleBB[[#This Row],[customer_code]],'Input  - indicative charges'!$B$13:$B$69,'Input  - indicative charges'!$E$13:$E$69)</f>
        <v>Lower North Island distributor</v>
      </c>
      <c r="K7758" s="70">
        <f t="shared" ref="K7758:K7821" si="123">I7758*$L$9</f>
        <v>5.2998906811240811</v>
      </c>
    </row>
    <row r="7759" spans="1:11" x14ac:dyDescent="0.25">
      <c r="A7759" s="65">
        <v>44378</v>
      </c>
      <c r="B7759" s="66" t="s">
        <v>147</v>
      </c>
      <c r="C7759" s="66" t="s">
        <v>137</v>
      </c>
      <c r="D7759" s="67">
        <v>141029.04999999999</v>
      </c>
      <c r="E7759" s="66">
        <v>0.58430000000000004</v>
      </c>
      <c r="F7759" s="67">
        <v>82403.273914999998</v>
      </c>
      <c r="G7759" s="66" t="s">
        <v>110</v>
      </c>
      <c r="H7759" s="68">
        <v>3.8447934688299403E-4</v>
      </c>
      <c r="I7759" s="87">
        <v>31.682356935859602</v>
      </c>
      <c r="J7759" s="69" t="str">
        <f>_xlfn.XLOOKUP(SimpleBB[[#This Row],[customer_code]],'Input  - indicative charges'!$B$13:$B$69,'Input  - indicative charges'!$E$13:$E$69)</f>
        <v>Lower South Island distributor</v>
      </c>
      <c r="K7759" s="70">
        <f t="shared" si="123"/>
        <v>29.288867020006069</v>
      </c>
    </row>
    <row r="7760" spans="1:11" x14ac:dyDescent="0.25">
      <c r="A7760" s="65">
        <v>44378</v>
      </c>
      <c r="B7760" s="66" t="s">
        <v>147</v>
      </c>
      <c r="C7760" s="66" t="s">
        <v>137</v>
      </c>
      <c r="D7760" s="67">
        <v>141029.04999999999</v>
      </c>
      <c r="E7760" s="66">
        <v>0.58430000000000004</v>
      </c>
      <c r="F7760" s="67">
        <v>82403.273914999998</v>
      </c>
      <c r="G7760" s="66" t="s">
        <v>112</v>
      </c>
      <c r="H7760" s="68">
        <v>2.0617417631908602E-5</v>
      </c>
      <c r="I7760" s="87">
        <v>1.6989427125421099</v>
      </c>
      <c r="J7760" s="69" t="str">
        <f>_xlfn.XLOOKUP(SimpleBB[[#This Row],[customer_code]],'Input  - indicative charges'!$B$13:$B$69,'Input  - indicative charges'!$E$13:$E$69)</f>
        <v>North Island generation</v>
      </c>
      <c r="K7760" s="70">
        <f t="shared" si="123"/>
        <v>1.5705936046043782</v>
      </c>
    </row>
    <row r="7761" spans="1:11" x14ac:dyDescent="0.25">
      <c r="A7761" s="65">
        <v>44378</v>
      </c>
      <c r="B7761" s="66" t="s">
        <v>147</v>
      </c>
      <c r="C7761" s="66" t="s">
        <v>137</v>
      </c>
      <c r="D7761" s="67">
        <v>141029.04999999999</v>
      </c>
      <c r="E7761" s="66">
        <v>0.58430000000000004</v>
      </c>
      <c r="F7761" s="67">
        <v>82403.273914999998</v>
      </c>
      <c r="G7761" s="66" t="s">
        <v>114</v>
      </c>
      <c r="H7761" s="68">
        <v>2.7960189987844198E-4</v>
      </c>
      <c r="I7761" s="87">
        <v>23.040111942837601</v>
      </c>
      <c r="J7761" s="69" t="str">
        <f>_xlfn.XLOOKUP(SimpleBB[[#This Row],[customer_code]],'Input  - indicative charges'!$B$13:$B$69,'Input  - indicative charges'!$E$13:$E$69)</f>
        <v>Lower North Island distributor</v>
      </c>
      <c r="K7761" s="70">
        <f t="shared" si="123"/>
        <v>21.299513043994278</v>
      </c>
    </row>
    <row r="7762" spans="1:11" x14ac:dyDescent="0.25">
      <c r="A7762" s="65">
        <v>44378</v>
      </c>
      <c r="B7762" s="66" t="s">
        <v>147</v>
      </c>
      <c r="C7762" s="66" t="s">
        <v>137</v>
      </c>
      <c r="D7762" s="67">
        <v>141029.04999999999</v>
      </c>
      <c r="E7762" s="66">
        <v>0.58430000000000004</v>
      </c>
      <c r="F7762" s="67">
        <v>82403.273914999998</v>
      </c>
      <c r="G7762" s="66" t="s">
        <v>116</v>
      </c>
      <c r="H7762" s="68">
        <v>6.8107111352010705E-5</v>
      </c>
      <c r="I7762" s="87">
        <v>5.6122489522991499</v>
      </c>
      <c r="J7762" s="69" t="str">
        <f>_xlfn.XLOOKUP(SimpleBB[[#This Row],[customer_code]],'Input  - indicative charges'!$B$13:$B$69,'Input  - indicative charges'!$E$13:$E$69)</f>
        <v>Major Industrial</v>
      </c>
      <c r="K7762" s="70">
        <f t="shared" si="123"/>
        <v>5.1882634104475072</v>
      </c>
    </row>
    <row r="7763" spans="1:11" x14ac:dyDescent="0.25">
      <c r="A7763" s="65">
        <v>44378</v>
      </c>
      <c r="B7763" s="66" t="s">
        <v>147</v>
      </c>
      <c r="C7763" s="66" t="s">
        <v>137</v>
      </c>
      <c r="D7763" s="67">
        <v>141029.04999999999</v>
      </c>
      <c r="E7763" s="66">
        <v>0.58430000000000004</v>
      </c>
      <c r="F7763" s="67">
        <v>82403.273914999998</v>
      </c>
      <c r="G7763" s="66" t="s">
        <v>118</v>
      </c>
      <c r="H7763" s="68">
        <v>1.88315239712254E-4</v>
      </c>
      <c r="I7763" s="87">
        <v>15.517792280377799</v>
      </c>
      <c r="J7763" s="69" t="str">
        <f>_xlfn.XLOOKUP(SimpleBB[[#This Row],[customer_code]],'Input  - indicative charges'!$B$13:$B$69,'Input  - indicative charges'!$E$13:$E$69)</f>
        <v>Upper South Island distributor</v>
      </c>
      <c r="K7763" s="70">
        <f t="shared" si="123"/>
        <v>14.345478004183425</v>
      </c>
    </row>
    <row r="7764" spans="1:11" x14ac:dyDescent="0.25">
      <c r="A7764" s="65">
        <v>44378</v>
      </c>
      <c r="B7764" s="66" t="s">
        <v>147</v>
      </c>
      <c r="C7764" s="66" t="s">
        <v>137</v>
      </c>
      <c r="D7764" s="67">
        <v>141029.04999999999</v>
      </c>
      <c r="E7764" s="66">
        <v>0.58430000000000004</v>
      </c>
      <c r="F7764" s="67">
        <v>82403.273914999998</v>
      </c>
      <c r="G7764" s="66" t="s">
        <v>120</v>
      </c>
      <c r="H7764" s="68">
        <v>4.28415157388693E-5</v>
      </c>
      <c r="I7764" s="87">
        <v>3.5302811563638299</v>
      </c>
      <c r="J7764" s="69" t="str">
        <f>_xlfn.XLOOKUP(SimpleBB[[#This Row],[customer_code]],'Input  - indicative charges'!$B$13:$B$69,'Input  - indicative charges'!$E$13:$E$69)</f>
        <v>Lower North Island distributor</v>
      </c>
      <c r="K7764" s="70">
        <f t="shared" si="123"/>
        <v>3.2635809116506338</v>
      </c>
    </row>
    <row r="7765" spans="1:11" x14ac:dyDescent="0.25">
      <c r="A7765" s="65">
        <v>44378</v>
      </c>
      <c r="B7765" s="66" t="s">
        <v>147</v>
      </c>
      <c r="C7765" s="66" t="s">
        <v>137</v>
      </c>
      <c r="D7765" s="67">
        <v>141029.04999999999</v>
      </c>
      <c r="E7765" s="66">
        <v>0.58430000000000004</v>
      </c>
      <c r="F7765" s="67">
        <v>82403.273914999998</v>
      </c>
      <c r="G7765" s="66" t="s">
        <v>241</v>
      </c>
      <c r="H7765" s="68">
        <v>5.5521414469454399E-6</v>
      </c>
      <c r="I7765" s="87">
        <v>0.45751463246746998</v>
      </c>
      <c r="J7765" s="69" t="str">
        <f>_xlfn.XLOOKUP(SimpleBB[[#This Row],[customer_code]],'Input  - indicative charges'!$B$13:$B$69,'Input  - indicative charges'!$E$13:$E$69)</f>
        <v>North Island generation</v>
      </c>
      <c r="K7765" s="70">
        <f t="shared" si="123"/>
        <v>0.42295102151569486</v>
      </c>
    </row>
    <row r="7766" spans="1:11" x14ac:dyDescent="0.25">
      <c r="A7766" s="65">
        <v>44440</v>
      </c>
      <c r="B7766" s="66" t="s">
        <v>147</v>
      </c>
      <c r="C7766" s="66" t="s">
        <v>137</v>
      </c>
      <c r="D7766" s="67">
        <v>61148.23</v>
      </c>
      <c r="E7766" s="66">
        <v>0.8962</v>
      </c>
      <c r="F7766" s="67">
        <v>54801.043726000004</v>
      </c>
      <c r="G7766" s="66" t="s">
        <v>8</v>
      </c>
      <c r="H7766" s="68">
        <v>9.2286308240713505E-4</v>
      </c>
      <c r="I7766" s="87">
        <v>50.5738601321045</v>
      </c>
      <c r="J7766" s="69" t="str">
        <f>_xlfn.XLOOKUP(SimpleBB[[#This Row],[customer_code]],'Input  - indicative charges'!$B$13:$B$69,'Input  - indicative charges'!$E$13:$E$69)</f>
        <v>Lower South Island distributor</v>
      </c>
      <c r="K7766" s="70">
        <f t="shared" si="123"/>
        <v>46.753184022778456</v>
      </c>
    </row>
    <row r="7767" spans="1:11" x14ac:dyDescent="0.25">
      <c r="A7767" s="65">
        <v>44440</v>
      </c>
      <c r="B7767" s="66" t="s">
        <v>147</v>
      </c>
      <c r="C7767" s="66" t="s">
        <v>137</v>
      </c>
      <c r="D7767" s="67">
        <v>61148.23</v>
      </c>
      <c r="E7767" s="66">
        <v>0.8962</v>
      </c>
      <c r="F7767" s="67">
        <v>54801.043726000004</v>
      </c>
      <c r="G7767" s="66" t="s">
        <v>10</v>
      </c>
      <c r="H7767" s="68">
        <v>4.7775243058659797E-5</v>
      </c>
      <c r="I7767" s="87">
        <v>2.6181331838778901</v>
      </c>
      <c r="J7767" s="69" t="str">
        <f>_xlfn.XLOOKUP(SimpleBB[[#This Row],[customer_code]],'Input  - indicative charges'!$B$13:$B$69,'Input  - indicative charges'!$E$13:$E$69)</f>
        <v>Upper South Island distributor</v>
      </c>
      <c r="K7767" s="70">
        <f t="shared" si="123"/>
        <v>2.4203424896230525</v>
      </c>
    </row>
    <row r="7768" spans="1:11" x14ac:dyDescent="0.25">
      <c r="A7768" s="65">
        <v>44440</v>
      </c>
      <c r="B7768" s="66" t="s">
        <v>147</v>
      </c>
      <c r="C7768" s="66" t="s">
        <v>137</v>
      </c>
      <c r="D7768" s="67">
        <v>61148.23</v>
      </c>
      <c r="E7768" s="66">
        <v>0.8962</v>
      </c>
      <c r="F7768" s="67">
        <v>54801.043726000004</v>
      </c>
      <c r="G7768" s="66" t="s">
        <v>12</v>
      </c>
      <c r="H7768" s="68">
        <v>9.1869291588655806E-6</v>
      </c>
      <c r="I7768" s="87">
        <v>0.50345330654265696</v>
      </c>
      <c r="J7768" s="69" t="str">
        <f>_xlfn.XLOOKUP(SimpleBB[[#This Row],[customer_code]],'Input  - indicative charges'!$B$13:$B$69,'Input  - indicative charges'!$E$13:$E$69)</f>
        <v>Lower North Island distributor</v>
      </c>
      <c r="K7768" s="70">
        <f t="shared" si="123"/>
        <v>0.46541919138031312</v>
      </c>
    </row>
    <row r="7769" spans="1:11" x14ac:dyDescent="0.25">
      <c r="A7769" s="65">
        <v>44440</v>
      </c>
      <c r="B7769" s="66" t="s">
        <v>147</v>
      </c>
      <c r="C7769" s="66" t="s">
        <v>137</v>
      </c>
      <c r="D7769" s="67">
        <v>61148.23</v>
      </c>
      <c r="E7769" s="66">
        <v>0.8962</v>
      </c>
      <c r="F7769" s="67">
        <v>54801.043726000004</v>
      </c>
      <c r="G7769" s="66" t="s">
        <v>14</v>
      </c>
      <c r="H7769" s="68">
        <v>1.1460107804354E-4</v>
      </c>
      <c r="I7769" s="87">
        <v>6.2802586889107799</v>
      </c>
      <c r="J7769" s="69" t="str">
        <f>_xlfn.XLOOKUP(SimpleBB[[#This Row],[customer_code]],'Input  - indicative charges'!$B$13:$B$69,'Input  - indicative charges'!$E$13:$E$69)</f>
        <v>Upper North Island distributor</v>
      </c>
      <c r="K7769" s="70">
        <f t="shared" si="123"/>
        <v>5.8058073761094322</v>
      </c>
    </row>
    <row r="7770" spans="1:11" x14ac:dyDescent="0.25">
      <c r="A7770" s="65">
        <v>44440</v>
      </c>
      <c r="B7770" s="66" t="s">
        <v>147</v>
      </c>
      <c r="C7770" s="66" t="s">
        <v>137</v>
      </c>
      <c r="D7770" s="67">
        <v>61148.23</v>
      </c>
      <c r="E7770" s="66">
        <v>0.8962</v>
      </c>
      <c r="F7770" s="67">
        <v>54801.043726000004</v>
      </c>
      <c r="G7770" s="66" t="s">
        <v>16</v>
      </c>
      <c r="H7770" s="68">
        <v>0.28844694373907198</v>
      </c>
      <c r="I7770" s="87">
        <v>15807.1935764759</v>
      </c>
      <c r="J7770" s="69" t="str">
        <f>_xlfn.XLOOKUP(SimpleBB[[#This Row],[customer_code]],'Input  - indicative charges'!$B$13:$B$69,'Input  - indicative charges'!$E$13:$E$69)</f>
        <v>South Island generation</v>
      </c>
      <c r="K7770" s="70">
        <f t="shared" si="123"/>
        <v>14613.016056797209</v>
      </c>
    </row>
    <row r="7771" spans="1:11" x14ac:dyDescent="0.25">
      <c r="A7771" s="65">
        <v>44440</v>
      </c>
      <c r="B7771" s="66" t="s">
        <v>147</v>
      </c>
      <c r="C7771" s="66" t="s">
        <v>137</v>
      </c>
      <c r="D7771" s="67">
        <v>61148.23</v>
      </c>
      <c r="E7771" s="66">
        <v>0.8962</v>
      </c>
      <c r="F7771" s="67">
        <v>54801.043726000004</v>
      </c>
      <c r="G7771" s="66" t="s">
        <v>19</v>
      </c>
      <c r="H7771" s="68">
        <v>5.0969289423008603E-3</v>
      </c>
      <c r="I7771" s="87">
        <v>279.317025835344</v>
      </c>
      <c r="J7771" s="69" t="str">
        <f>_xlfn.XLOOKUP(SimpleBB[[#This Row],[customer_code]],'Input  - indicative charges'!$B$13:$B$69,'Input  - indicative charges'!$E$13:$E$69)</f>
        <v>Lower South Island distributor</v>
      </c>
      <c r="K7771" s="70">
        <f t="shared" si="123"/>
        <v>258.21561327261867</v>
      </c>
    </row>
    <row r="7772" spans="1:11" x14ac:dyDescent="0.25">
      <c r="A7772" s="65">
        <v>44440</v>
      </c>
      <c r="B7772" s="66" t="s">
        <v>147</v>
      </c>
      <c r="C7772" s="66" t="s">
        <v>137</v>
      </c>
      <c r="D7772" s="67">
        <v>61148.23</v>
      </c>
      <c r="E7772" s="66">
        <v>0.8962</v>
      </c>
      <c r="F7772" s="67">
        <v>54801.043726000004</v>
      </c>
      <c r="G7772" s="66" t="s">
        <v>21</v>
      </c>
      <c r="H7772" s="68">
        <v>7.7569930969196101E-4</v>
      </c>
      <c r="I7772" s="87">
        <v>42.509131788657101</v>
      </c>
      <c r="J7772" s="69" t="str">
        <f>_xlfn.XLOOKUP(SimpleBB[[#This Row],[customer_code]],'Input  - indicative charges'!$B$13:$B$69,'Input  - indicative charges'!$E$13:$E$69)</f>
        <v>Upper South Island distributor</v>
      </c>
      <c r="K7772" s="70">
        <f t="shared" si="123"/>
        <v>39.29771735778565</v>
      </c>
    </row>
    <row r="7773" spans="1:11" x14ac:dyDescent="0.25">
      <c r="A7773" s="65">
        <v>44440</v>
      </c>
      <c r="B7773" s="66" t="s">
        <v>147</v>
      </c>
      <c r="C7773" s="66" t="s">
        <v>137</v>
      </c>
      <c r="D7773" s="67">
        <v>61148.23</v>
      </c>
      <c r="E7773" s="66">
        <v>0.8962</v>
      </c>
      <c r="F7773" s="67">
        <v>54801.043726000004</v>
      </c>
      <c r="G7773" s="66" t="s">
        <v>23</v>
      </c>
      <c r="H7773" s="68">
        <v>4.6970533948964903E-5</v>
      </c>
      <c r="I7773" s="87">
        <v>2.5740342847707902</v>
      </c>
      <c r="J7773" s="69" t="str">
        <f>_xlfn.XLOOKUP(SimpleBB[[#This Row],[customer_code]],'Input  - indicative charges'!$B$13:$B$69,'Input  - indicative charges'!$E$13:$E$69)</f>
        <v>Lower North Island distributor</v>
      </c>
      <c r="K7773" s="70">
        <f t="shared" si="123"/>
        <v>2.379575106240202</v>
      </c>
    </row>
    <row r="7774" spans="1:11" x14ac:dyDescent="0.25">
      <c r="A7774" s="65">
        <v>44440</v>
      </c>
      <c r="B7774" s="66" t="s">
        <v>147</v>
      </c>
      <c r="C7774" s="66" t="s">
        <v>137</v>
      </c>
      <c r="D7774" s="67">
        <v>61148.23</v>
      </c>
      <c r="E7774" s="66">
        <v>0.8962</v>
      </c>
      <c r="F7774" s="67">
        <v>54801.043726000004</v>
      </c>
      <c r="G7774" s="66" t="s">
        <v>25</v>
      </c>
      <c r="H7774" s="68">
        <v>1.03293139697923E-3</v>
      </c>
      <c r="I7774" s="87">
        <v>56.605718651817199</v>
      </c>
      <c r="J7774" s="69" t="str">
        <f>_xlfn.XLOOKUP(SimpleBB[[#This Row],[customer_code]],'Input  - indicative charges'!$B$13:$B$69,'Input  - indicative charges'!$E$13:$E$69)</f>
        <v>North Island generation</v>
      </c>
      <c r="K7774" s="70">
        <f t="shared" si="123"/>
        <v>52.329356983174485</v>
      </c>
    </row>
    <row r="7775" spans="1:11" x14ac:dyDescent="0.25">
      <c r="A7775" s="65">
        <v>44440</v>
      </c>
      <c r="B7775" s="66" t="s">
        <v>147</v>
      </c>
      <c r="C7775" s="66" t="s">
        <v>137</v>
      </c>
      <c r="D7775" s="67">
        <v>61148.23</v>
      </c>
      <c r="E7775" s="66">
        <v>0.8962</v>
      </c>
      <c r="F7775" s="67">
        <v>54801.043726000004</v>
      </c>
      <c r="G7775" s="66" t="s">
        <v>27</v>
      </c>
      <c r="H7775" s="68">
        <v>8.3877128818708803E-5</v>
      </c>
      <c r="I7775" s="87">
        <v>4.5965542040054004</v>
      </c>
      <c r="J7775" s="69" t="str">
        <f>_xlfn.XLOOKUP(SimpleBB[[#This Row],[customer_code]],'Input  - indicative charges'!$B$13:$B$69,'Input  - indicative charges'!$E$13:$E$69)</f>
        <v>Lower North Island distributor</v>
      </c>
      <c r="K7775" s="70">
        <f t="shared" si="123"/>
        <v>4.2493008049848013</v>
      </c>
    </row>
    <row r="7776" spans="1:11" x14ac:dyDescent="0.25">
      <c r="A7776" s="65">
        <v>44440</v>
      </c>
      <c r="B7776" s="66" t="s">
        <v>147</v>
      </c>
      <c r="C7776" s="66" t="s">
        <v>137</v>
      </c>
      <c r="D7776" s="67">
        <v>61148.23</v>
      </c>
      <c r="E7776" s="66">
        <v>0.8962</v>
      </c>
      <c r="F7776" s="67">
        <v>54801.043726000004</v>
      </c>
      <c r="G7776" s="66" t="s">
        <v>29</v>
      </c>
      <c r="H7776" s="68">
        <v>9.5870159307928301E-5</v>
      </c>
      <c r="I7776" s="87">
        <v>5.2537847922523699</v>
      </c>
      <c r="J7776" s="69" t="str">
        <f>_xlfn.XLOOKUP(SimpleBB[[#This Row],[customer_code]],'Input  - indicative charges'!$B$13:$B$69,'Input  - indicative charges'!$E$13:$E$69)</f>
        <v>Lower North Island distributor</v>
      </c>
      <c r="K7776" s="70">
        <f t="shared" si="123"/>
        <v>4.8568799487844947</v>
      </c>
    </row>
    <row r="7777" spans="1:11" x14ac:dyDescent="0.25">
      <c r="A7777" s="65">
        <v>44440</v>
      </c>
      <c r="B7777" s="66" t="s">
        <v>147</v>
      </c>
      <c r="C7777" s="66" t="s">
        <v>137</v>
      </c>
      <c r="D7777" s="67">
        <v>61148.23</v>
      </c>
      <c r="E7777" s="66">
        <v>0.8962</v>
      </c>
      <c r="F7777" s="67">
        <v>54801.043726000004</v>
      </c>
      <c r="G7777" s="66" t="s">
        <v>31</v>
      </c>
      <c r="H7777" s="68">
        <v>2.1634483940123E-7</v>
      </c>
      <c r="I7777" s="87">
        <v>1.1855923003921199E-2</v>
      </c>
      <c r="J7777" s="69" t="str">
        <f>_xlfn.XLOOKUP(SimpleBB[[#This Row],[customer_code]],'Input  - indicative charges'!$B$13:$B$69,'Input  - indicative charges'!$E$13:$E$69)</f>
        <v>Major Industrial</v>
      </c>
      <c r="K7777" s="70">
        <f t="shared" si="123"/>
        <v>1.0960249989111407E-2</v>
      </c>
    </row>
    <row r="7778" spans="1:11" x14ac:dyDescent="0.25">
      <c r="A7778" s="65">
        <v>44440</v>
      </c>
      <c r="B7778" s="66" t="s">
        <v>147</v>
      </c>
      <c r="C7778" s="66" t="s">
        <v>137</v>
      </c>
      <c r="D7778" s="67">
        <v>61148.23</v>
      </c>
      <c r="E7778" s="66">
        <v>0.8962</v>
      </c>
      <c r="F7778" s="67">
        <v>54801.043726000004</v>
      </c>
      <c r="G7778" s="66" t="s">
        <v>34</v>
      </c>
      <c r="H7778" s="68">
        <v>4.9177832669027599E-6</v>
      </c>
      <c r="I7778" s="87">
        <v>0.26949965584452901</v>
      </c>
      <c r="J7778" s="69" t="str">
        <f>_xlfn.XLOOKUP(SimpleBB[[#This Row],[customer_code]],'Input  - indicative charges'!$B$13:$B$69,'Input  - indicative charges'!$E$13:$E$69)</f>
        <v>Major Industrial</v>
      </c>
      <c r="K7778" s="70">
        <f t="shared" si="123"/>
        <v>0.24913991083263612</v>
      </c>
    </row>
    <row r="7779" spans="1:11" x14ac:dyDescent="0.25">
      <c r="A7779" s="65">
        <v>44440</v>
      </c>
      <c r="B7779" s="66" t="s">
        <v>147</v>
      </c>
      <c r="C7779" s="66" t="s">
        <v>137</v>
      </c>
      <c r="D7779" s="67">
        <v>61148.23</v>
      </c>
      <c r="E7779" s="66">
        <v>0.8962</v>
      </c>
      <c r="F7779" s="67">
        <v>54801.043726000004</v>
      </c>
      <c r="G7779" s="66" t="s">
        <v>36</v>
      </c>
      <c r="H7779" s="68">
        <v>4.70934288467905E-4</v>
      </c>
      <c r="I7779" s="87">
        <v>25.807690534402301</v>
      </c>
      <c r="J7779" s="69" t="str">
        <f>_xlfn.XLOOKUP(SimpleBB[[#This Row],[customer_code]],'Input  - indicative charges'!$B$13:$B$69,'Input  - indicative charges'!$E$13:$E$69)</f>
        <v>Upper South Island distributor</v>
      </c>
      <c r="K7779" s="70">
        <f t="shared" si="123"/>
        <v>23.858010869767064</v>
      </c>
    </row>
    <row r="7780" spans="1:11" x14ac:dyDescent="0.25">
      <c r="A7780" s="65">
        <v>44440</v>
      </c>
      <c r="B7780" s="66" t="s">
        <v>147</v>
      </c>
      <c r="C7780" s="66" t="s">
        <v>137</v>
      </c>
      <c r="D7780" s="67">
        <v>61148.23</v>
      </c>
      <c r="E7780" s="66">
        <v>0.8962</v>
      </c>
      <c r="F7780" s="67">
        <v>54801.043726000004</v>
      </c>
      <c r="G7780" s="66" t="s">
        <v>38</v>
      </c>
      <c r="H7780" s="68">
        <v>3.3492473715395402E-7</v>
      </c>
      <c r="I7780" s="87">
        <v>1.8354225165692899E-2</v>
      </c>
      <c r="J7780" s="69" t="str">
        <f>_xlfn.XLOOKUP(SimpleBB[[#This Row],[customer_code]],'Input  - indicative charges'!$B$13:$B$69,'Input  - indicative charges'!$E$13:$E$69)</f>
        <v>North Island generation</v>
      </c>
      <c r="K7780" s="70">
        <f t="shared" si="123"/>
        <v>1.6967628425547335E-2</v>
      </c>
    </row>
    <row r="7781" spans="1:11" x14ac:dyDescent="0.25">
      <c r="A7781" s="65">
        <v>44440</v>
      </c>
      <c r="B7781" s="66" t="s">
        <v>147</v>
      </c>
      <c r="C7781" s="66" t="s">
        <v>137</v>
      </c>
      <c r="D7781" s="67">
        <v>61148.23</v>
      </c>
      <c r="E7781" s="66">
        <v>0.8962</v>
      </c>
      <c r="F7781" s="67">
        <v>54801.043726000004</v>
      </c>
      <c r="G7781" s="66" t="s">
        <v>40</v>
      </c>
      <c r="H7781" s="68">
        <v>1.8845703198955599E-7</v>
      </c>
      <c r="I7781" s="87">
        <v>1.0327642050531801E-2</v>
      </c>
      <c r="J7781" s="69" t="str">
        <f>_xlfn.XLOOKUP(SimpleBB[[#This Row],[customer_code]],'Input  - indicative charges'!$B$13:$B$69,'Input  - indicative charges'!$E$13:$E$69)</f>
        <v>North Island generation</v>
      </c>
      <c r="K7781" s="70">
        <f t="shared" si="123"/>
        <v>9.5474252518720232E-3</v>
      </c>
    </row>
    <row r="7782" spans="1:11" x14ac:dyDescent="0.25">
      <c r="A7782" s="65">
        <v>44440</v>
      </c>
      <c r="B7782" s="66" t="s">
        <v>147</v>
      </c>
      <c r="C7782" s="66" t="s">
        <v>137</v>
      </c>
      <c r="D7782" s="67">
        <v>61148.23</v>
      </c>
      <c r="E7782" s="66">
        <v>0.8962</v>
      </c>
      <c r="F7782" s="67">
        <v>54801.043726000004</v>
      </c>
      <c r="G7782" s="66" t="s">
        <v>42</v>
      </c>
      <c r="H7782" s="68">
        <v>6.6949878952261593E-2</v>
      </c>
      <c r="I7782" s="87">
        <v>3668.9232439132902</v>
      </c>
      <c r="J7782" s="69" t="str">
        <f>_xlfn.XLOOKUP(SimpleBB[[#This Row],[customer_code]],'Input  - indicative charges'!$B$13:$B$69,'Input  - indicative charges'!$E$13:$E$69)</f>
        <v>South Island generation</v>
      </c>
      <c r="K7782" s="70">
        <f t="shared" si="123"/>
        <v>3391.7490802573111</v>
      </c>
    </row>
    <row r="7783" spans="1:11" x14ac:dyDescent="0.25">
      <c r="A7783" s="65">
        <v>44440</v>
      </c>
      <c r="B7783" s="66" t="s">
        <v>147</v>
      </c>
      <c r="C7783" s="66" t="s">
        <v>137</v>
      </c>
      <c r="D7783" s="67">
        <v>61148.23</v>
      </c>
      <c r="E7783" s="66">
        <v>0.8962</v>
      </c>
      <c r="F7783" s="67">
        <v>54801.043726000004</v>
      </c>
      <c r="G7783" s="66" t="s">
        <v>44</v>
      </c>
      <c r="H7783" s="68">
        <v>3.8016140840538802E-6</v>
      </c>
      <c r="I7783" s="87">
        <v>0.20833241964961399</v>
      </c>
      <c r="J7783" s="69" t="str">
        <f>_xlfn.XLOOKUP(SimpleBB[[#This Row],[customer_code]],'Input  - indicative charges'!$B$13:$B$69,'Input  - indicative charges'!$E$13:$E$69)</f>
        <v>Major Industrial</v>
      </c>
      <c r="K7783" s="70">
        <f t="shared" si="123"/>
        <v>0.19259364280967722</v>
      </c>
    </row>
    <row r="7784" spans="1:11" x14ac:dyDescent="0.25">
      <c r="A7784" s="65">
        <v>44440</v>
      </c>
      <c r="B7784" s="66" t="s">
        <v>147</v>
      </c>
      <c r="C7784" s="66" t="s">
        <v>137</v>
      </c>
      <c r="D7784" s="67">
        <v>61148.23</v>
      </c>
      <c r="E7784" s="66">
        <v>0.8962</v>
      </c>
      <c r="F7784" s="67">
        <v>54801.043726000004</v>
      </c>
      <c r="G7784" s="66" t="s">
        <v>46</v>
      </c>
      <c r="H7784" s="68">
        <v>9.6126836212347198E-4</v>
      </c>
      <c r="I7784" s="87">
        <v>52.678509545148799</v>
      </c>
      <c r="J7784" s="69" t="str">
        <f>_xlfn.XLOOKUP(SimpleBB[[#This Row],[customer_code]],'Input  - indicative charges'!$B$13:$B$69,'Input  - indicative charges'!$E$13:$E$69)</f>
        <v>Upper South Island distributor</v>
      </c>
      <c r="K7784" s="70">
        <f t="shared" si="123"/>
        <v>48.698834622801144</v>
      </c>
    </row>
    <row r="7785" spans="1:11" x14ac:dyDescent="0.25">
      <c r="A7785" s="65">
        <v>44440</v>
      </c>
      <c r="B7785" s="66" t="s">
        <v>147</v>
      </c>
      <c r="C7785" s="66" t="s">
        <v>137</v>
      </c>
      <c r="D7785" s="67">
        <v>61148.23</v>
      </c>
      <c r="E7785" s="66">
        <v>0.8962</v>
      </c>
      <c r="F7785" s="67">
        <v>54801.043726000004</v>
      </c>
      <c r="G7785" s="66" t="s">
        <v>48</v>
      </c>
      <c r="H7785" s="68">
        <v>1.65013218062592E-4</v>
      </c>
      <c r="I7785" s="87">
        <v>9.0428965784160997</v>
      </c>
      <c r="J7785" s="69" t="str">
        <f>_xlfn.XLOOKUP(SimpleBB[[#This Row],[customer_code]],'Input  - indicative charges'!$B$13:$B$69,'Input  - indicative charges'!$E$13:$E$69)</f>
        <v>North Island generation</v>
      </c>
      <c r="K7785" s="70">
        <f t="shared" si="123"/>
        <v>8.3597377523741034</v>
      </c>
    </row>
    <row r="7786" spans="1:11" x14ac:dyDescent="0.25">
      <c r="A7786" s="65">
        <v>44440</v>
      </c>
      <c r="B7786" s="66" t="s">
        <v>147</v>
      </c>
      <c r="C7786" s="66" t="s">
        <v>137</v>
      </c>
      <c r="D7786" s="67">
        <v>61148.23</v>
      </c>
      <c r="E7786" s="66">
        <v>0.8962</v>
      </c>
      <c r="F7786" s="67">
        <v>54801.043726000004</v>
      </c>
      <c r="G7786" s="66" t="s">
        <v>50</v>
      </c>
      <c r="H7786" s="68">
        <v>3.44140354457422E-5</v>
      </c>
      <c r="I7786" s="87">
        <v>1.8859250612502301</v>
      </c>
      <c r="J7786" s="69" t="str">
        <f>_xlfn.XLOOKUP(SimpleBB[[#This Row],[customer_code]],'Input  - indicative charges'!$B$13:$B$69,'Input  - indicative charges'!$E$13:$E$69)</f>
        <v>North Island generation</v>
      </c>
      <c r="K7786" s="70">
        <f t="shared" si="123"/>
        <v>1.7434500987562376</v>
      </c>
    </row>
    <row r="7787" spans="1:11" x14ac:dyDescent="0.25">
      <c r="A7787" s="65">
        <v>44440</v>
      </c>
      <c r="B7787" s="66" t="s">
        <v>147</v>
      </c>
      <c r="C7787" s="66" t="s">
        <v>137</v>
      </c>
      <c r="D7787" s="67">
        <v>61148.23</v>
      </c>
      <c r="E7787" s="66">
        <v>0.8962</v>
      </c>
      <c r="F7787" s="67">
        <v>54801.043726000004</v>
      </c>
      <c r="G7787" s="66" t="s">
        <v>52</v>
      </c>
      <c r="H7787" s="68">
        <v>6.9238256191060706E-5</v>
      </c>
      <c r="I7787" s="87">
        <v>3.7943287050383101</v>
      </c>
      <c r="J7787" s="69" t="str">
        <f>_xlfn.XLOOKUP(SimpleBB[[#This Row],[customer_code]],'Input  - indicative charges'!$B$13:$B$69,'Input  - indicative charges'!$E$13:$E$69)</f>
        <v>North Island generation</v>
      </c>
      <c r="K7787" s="70">
        <f t="shared" si="123"/>
        <v>3.5076806027103009</v>
      </c>
    </row>
    <row r="7788" spans="1:11" x14ac:dyDescent="0.25">
      <c r="A7788" s="65">
        <v>44440</v>
      </c>
      <c r="B7788" s="66" t="s">
        <v>147</v>
      </c>
      <c r="C7788" s="66" t="s">
        <v>137</v>
      </c>
      <c r="D7788" s="67">
        <v>61148.23</v>
      </c>
      <c r="E7788" s="66">
        <v>0.8962</v>
      </c>
      <c r="F7788" s="67">
        <v>54801.043726000004</v>
      </c>
      <c r="G7788" s="66" t="s">
        <v>54</v>
      </c>
      <c r="H7788" s="68">
        <v>8.1833702664048001E-5</v>
      </c>
      <c r="I7788" s="87">
        <v>4.4845723179529697</v>
      </c>
      <c r="J7788" s="69" t="str">
        <f>_xlfn.XLOOKUP(SimpleBB[[#This Row],[customer_code]],'Input  - indicative charges'!$B$13:$B$69,'Input  - indicative charges'!$E$13:$E$69)</f>
        <v>Upper South Island distributor</v>
      </c>
      <c r="K7788" s="70">
        <f t="shared" si="123"/>
        <v>4.1457787540250495</v>
      </c>
    </row>
    <row r="7789" spans="1:11" x14ac:dyDescent="0.25">
      <c r="A7789" s="65">
        <v>44440</v>
      </c>
      <c r="B7789" s="66" t="s">
        <v>147</v>
      </c>
      <c r="C7789" s="66" t="s">
        <v>137</v>
      </c>
      <c r="D7789" s="67">
        <v>61148.23</v>
      </c>
      <c r="E7789" s="66">
        <v>0.8962</v>
      </c>
      <c r="F7789" s="67">
        <v>54801.043726000004</v>
      </c>
      <c r="G7789" s="66" t="s">
        <v>56</v>
      </c>
      <c r="H7789" s="68">
        <v>2.9881503010968402E-4</v>
      </c>
      <c r="I7789" s="87">
        <v>16.375375531026801</v>
      </c>
      <c r="J7789" s="69" t="str">
        <f>_xlfn.XLOOKUP(SimpleBB[[#This Row],[customer_code]],'Input  - indicative charges'!$B$13:$B$69,'Input  - indicative charges'!$E$13:$E$69)</f>
        <v>Upper North Island distributor</v>
      </c>
      <c r="K7789" s="70">
        <f t="shared" si="123"/>
        <v>15.138273875958161</v>
      </c>
    </row>
    <row r="7790" spans="1:11" x14ac:dyDescent="0.25">
      <c r="A7790" s="65">
        <v>44440</v>
      </c>
      <c r="B7790" s="66" t="s">
        <v>147</v>
      </c>
      <c r="C7790" s="66" t="s">
        <v>137</v>
      </c>
      <c r="D7790" s="67">
        <v>61148.23</v>
      </c>
      <c r="E7790" s="66">
        <v>0.8962</v>
      </c>
      <c r="F7790" s="67">
        <v>54801.043726000004</v>
      </c>
      <c r="G7790" s="66" t="s">
        <v>58</v>
      </c>
      <c r="H7790" s="68">
        <v>4.2720523604651903E-5</v>
      </c>
      <c r="I7790" s="87">
        <v>2.3411292820561398</v>
      </c>
      <c r="J7790" s="69" t="str">
        <f>_xlfn.XLOOKUP(SimpleBB[[#This Row],[customer_code]],'Input  - indicative charges'!$B$13:$B$69,'Input  - indicative charges'!$E$13:$E$69)</f>
        <v>North Island generation</v>
      </c>
      <c r="K7790" s="70">
        <f t="shared" si="123"/>
        <v>2.1642652520329024</v>
      </c>
    </row>
    <row r="7791" spans="1:11" x14ac:dyDescent="0.25">
      <c r="A7791" s="65">
        <v>44440</v>
      </c>
      <c r="B7791" s="66" t="s">
        <v>147</v>
      </c>
      <c r="C7791" s="66" t="s">
        <v>137</v>
      </c>
      <c r="D7791" s="67">
        <v>61148.23</v>
      </c>
      <c r="E7791" s="66">
        <v>0.8962</v>
      </c>
      <c r="F7791" s="67">
        <v>54801.043726000004</v>
      </c>
      <c r="G7791" s="66" t="s">
        <v>60</v>
      </c>
      <c r="H7791" s="68">
        <v>2.78501714324343E-2</v>
      </c>
      <c r="I7791" s="87">
        <v>1526.2184624454301</v>
      </c>
      <c r="J7791" s="69" t="str">
        <f>_xlfn.XLOOKUP(SimpleBB[[#This Row],[customer_code]],'Input  - indicative charges'!$B$13:$B$69,'Input  - indicative charges'!$E$13:$E$69)</f>
        <v>Major Industrial</v>
      </c>
      <c r="K7791" s="70">
        <f t="shared" si="123"/>
        <v>1410.918060185332</v>
      </c>
    </row>
    <row r="7792" spans="1:11" x14ac:dyDescent="0.25">
      <c r="A7792" s="65">
        <v>44440</v>
      </c>
      <c r="B7792" s="66" t="s">
        <v>147</v>
      </c>
      <c r="C7792" s="66" t="s">
        <v>137</v>
      </c>
      <c r="D7792" s="67">
        <v>61148.23</v>
      </c>
      <c r="E7792" s="66">
        <v>0.8962</v>
      </c>
      <c r="F7792" s="67">
        <v>54801.043726000004</v>
      </c>
      <c r="G7792" s="66" t="s">
        <v>62</v>
      </c>
      <c r="H7792" s="68">
        <v>1.2526664336883999E-4</v>
      </c>
      <c r="I7792" s="87">
        <v>6.8647428006650903</v>
      </c>
      <c r="J7792" s="69" t="str">
        <f>_xlfn.XLOOKUP(SimpleBB[[#This Row],[customer_code]],'Input  - indicative charges'!$B$13:$B$69,'Input  - indicative charges'!$E$13:$E$69)</f>
        <v>Major Industrial</v>
      </c>
      <c r="K7792" s="70">
        <f t="shared" si="123"/>
        <v>6.3461357822041942</v>
      </c>
    </row>
    <row r="7793" spans="1:11" x14ac:dyDescent="0.25">
      <c r="A7793" s="65">
        <v>44440</v>
      </c>
      <c r="B7793" s="66" t="s">
        <v>147</v>
      </c>
      <c r="C7793" s="66" t="s">
        <v>137</v>
      </c>
      <c r="D7793" s="67">
        <v>61148.23</v>
      </c>
      <c r="E7793" s="66">
        <v>0.8962</v>
      </c>
      <c r="F7793" s="67">
        <v>54801.043726000004</v>
      </c>
      <c r="G7793" s="66" t="s">
        <v>64</v>
      </c>
      <c r="H7793" s="68">
        <v>4.0452532709440997E-6</v>
      </c>
      <c r="I7793" s="87">
        <v>0.221684101383752</v>
      </c>
      <c r="J7793" s="69" t="str">
        <f>_xlfn.XLOOKUP(SimpleBB[[#This Row],[customer_code]],'Input  - indicative charges'!$B$13:$B$69,'Input  - indicative charges'!$E$13:$E$69)</f>
        <v>Major Industrial</v>
      </c>
      <c r="K7793" s="70">
        <f t="shared" si="123"/>
        <v>0.20493665225169244</v>
      </c>
    </row>
    <row r="7794" spans="1:11" x14ac:dyDescent="0.25">
      <c r="A7794" s="65">
        <v>44440</v>
      </c>
      <c r="B7794" s="66" t="s">
        <v>147</v>
      </c>
      <c r="C7794" s="66" t="s">
        <v>137</v>
      </c>
      <c r="D7794" s="67">
        <v>61148.23</v>
      </c>
      <c r="E7794" s="66">
        <v>0.8962</v>
      </c>
      <c r="F7794" s="67">
        <v>54801.043726000004</v>
      </c>
      <c r="G7794" s="66" t="s">
        <v>66</v>
      </c>
      <c r="H7794" s="68">
        <v>5.1164633742966604E-3</v>
      </c>
      <c r="I7794" s="87">
        <v>280.38753309730799</v>
      </c>
      <c r="J7794" s="69" t="str">
        <f>_xlfn.XLOOKUP(SimpleBB[[#This Row],[customer_code]],'Input  - indicative charges'!$B$13:$B$69,'Input  - indicative charges'!$E$13:$E$69)</f>
        <v>Upper South Island distributor</v>
      </c>
      <c r="K7794" s="70">
        <f t="shared" si="123"/>
        <v>259.20524750037163</v>
      </c>
    </row>
    <row r="7795" spans="1:11" x14ac:dyDescent="0.25">
      <c r="A7795" s="65">
        <v>44440</v>
      </c>
      <c r="B7795" s="66" t="s">
        <v>147</v>
      </c>
      <c r="C7795" s="66" t="s">
        <v>137</v>
      </c>
      <c r="D7795" s="67">
        <v>61148.23</v>
      </c>
      <c r="E7795" s="66">
        <v>0.8962</v>
      </c>
      <c r="F7795" s="67">
        <v>54801.043726000004</v>
      </c>
      <c r="G7795" s="66" t="s">
        <v>68</v>
      </c>
      <c r="H7795" s="68">
        <v>1.13163506779711E-4</v>
      </c>
      <c r="I7795" s="87">
        <v>6.2014782832224498</v>
      </c>
      <c r="J7795" s="69" t="str">
        <f>_xlfn.XLOOKUP(SimpleBB[[#This Row],[customer_code]],'Input  - indicative charges'!$B$13:$B$69,'Input  - indicative charges'!$E$13:$E$69)</f>
        <v>Major Industrial</v>
      </c>
      <c r="K7795" s="70">
        <f t="shared" si="123"/>
        <v>5.7329785512003859</v>
      </c>
    </row>
    <row r="7796" spans="1:11" x14ac:dyDescent="0.25">
      <c r="A7796" s="65">
        <v>44440</v>
      </c>
      <c r="B7796" s="66" t="s">
        <v>147</v>
      </c>
      <c r="C7796" s="66" t="s">
        <v>137</v>
      </c>
      <c r="D7796" s="67">
        <v>61148.23</v>
      </c>
      <c r="E7796" s="66">
        <v>0.8962</v>
      </c>
      <c r="F7796" s="67">
        <v>54801.043726000004</v>
      </c>
      <c r="G7796" s="66" t="s">
        <v>70</v>
      </c>
      <c r="H7796" s="68">
        <v>5.9364931295929999E-4</v>
      </c>
      <c r="I7796" s="87">
        <v>32.532601957392401</v>
      </c>
      <c r="J7796" s="69" t="str">
        <f>_xlfn.XLOOKUP(SimpleBB[[#This Row],[customer_code]],'Input  - indicative charges'!$B$13:$B$69,'Input  - indicative charges'!$E$13:$E$69)</f>
        <v>Lower North Island distributor</v>
      </c>
      <c r="K7796" s="70">
        <f t="shared" si="123"/>
        <v>30.074879039898132</v>
      </c>
    </row>
    <row r="7797" spans="1:11" x14ac:dyDescent="0.25">
      <c r="A7797" s="65">
        <v>44440</v>
      </c>
      <c r="B7797" s="66" t="s">
        <v>147</v>
      </c>
      <c r="C7797" s="66" t="s">
        <v>137</v>
      </c>
      <c r="D7797" s="67">
        <v>61148.23</v>
      </c>
      <c r="E7797" s="66">
        <v>0.8962</v>
      </c>
      <c r="F7797" s="67">
        <v>54801.043726000004</v>
      </c>
      <c r="G7797" s="66" t="s">
        <v>72</v>
      </c>
      <c r="H7797" s="68">
        <v>0.51108705958200995</v>
      </c>
      <c r="I7797" s="87">
        <v>28008.104299946499</v>
      </c>
      <c r="J7797" s="69" t="str">
        <f>_xlfn.XLOOKUP(SimpleBB[[#This Row],[customer_code]],'Input  - indicative charges'!$B$13:$B$69,'Input  - indicative charges'!$E$13:$E$69)</f>
        <v>Lower South Island distributor</v>
      </c>
      <c r="K7797" s="70">
        <f t="shared" si="123"/>
        <v>25892.191164449305</v>
      </c>
    </row>
    <row r="7798" spans="1:11" x14ac:dyDescent="0.25">
      <c r="A7798" s="65">
        <v>44440</v>
      </c>
      <c r="B7798" s="66" t="s">
        <v>147</v>
      </c>
      <c r="C7798" s="66" t="s">
        <v>137</v>
      </c>
      <c r="D7798" s="67">
        <v>61148.23</v>
      </c>
      <c r="E7798" s="66">
        <v>0.8962</v>
      </c>
      <c r="F7798" s="67">
        <v>54801.043726000004</v>
      </c>
      <c r="G7798" s="66" t="s">
        <v>74</v>
      </c>
      <c r="H7798" s="68">
        <v>6.4154468862480094E-2</v>
      </c>
      <c r="I7798" s="87">
        <v>3515.7318533510802</v>
      </c>
      <c r="J7798" s="69" t="str">
        <f>_xlfn.XLOOKUP(SimpleBB[[#This Row],[customer_code]],'Input  - indicative charges'!$B$13:$B$69,'Input  - indicative charges'!$E$13:$E$69)</f>
        <v>Major Industrial</v>
      </c>
      <c r="K7798" s="70">
        <f t="shared" si="123"/>
        <v>3250.1307569782116</v>
      </c>
    </row>
    <row r="7799" spans="1:11" x14ac:dyDescent="0.25">
      <c r="A7799" s="65">
        <v>44440</v>
      </c>
      <c r="B7799" s="66" t="s">
        <v>147</v>
      </c>
      <c r="C7799" s="66" t="s">
        <v>137</v>
      </c>
      <c r="D7799" s="67">
        <v>61148.23</v>
      </c>
      <c r="E7799" s="66">
        <v>0.8962</v>
      </c>
      <c r="F7799" s="67">
        <v>54801.043726000004</v>
      </c>
      <c r="G7799" s="66" t="s">
        <v>76</v>
      </c>
      <c r="H7799" s="68">
        <v>6.4252820642363597E-6</v>
      </c>
      <c r="I7799" s="87">
        <v>0.35211216335410001</v>
      </c>
      <c r="J7799" s="69" t="str">
        <f>_xlfn.XLOOKUP(SimpleBB[[#This Row],[customer_code]],'Input  - indicative charges'!$B$13:$B$69,'Input  - indicative charges'!$E$13:$E$69)</f>
        <v>Lower North Island distributor</v>
      </c>
      <c r="K7799" s="70">
        <f t="shared" si="123"/>
        <v>0.32551133583537728</v>
      </c>
    </row>
    <row r="7800" spans="1:11" x14ac:dyDescent="0.25">
      <c r="A7800" s="65">
        <v>44440</v>
      </c>
      <c r="B7800" s="66" t="s">
        <v>147</v>
      </c>
      <c r="C7800" s="66" t="s">
        <v>137</v>
      </c>
      <c r="D7800" s="67">
        <v>61148.23</v>
      </c>
      <c r="E7800" s="66">
        <v>0.8962</v>
      </c>
      <c r="F7800" s="67">
        <v>54801.043726000004</v>
      </c>
      <c r="G7800" s="66" t="s">
        <v>78</v>
      </c>
      <c r="H7800" s="68">
        <v>5.0274523519311499E-7</v>
      </c>
      <c r="I7800" s="87">
        <v>2.7550963616856002E-2</v>
      </c>
      <c r="J7800" s="69" t="str">
        <f>_xlfn.XLOOKUP(SimpleBB[[#This Row],[customer_code]],'Input  - indicative charges'!$B$13:$B$69,'Input  - indicative charges'!$E$13:$E$69)</f>
        <v>North Island generation</v>
      </c>
      <c r="K7800" s="70">
        <f t="shared" si="123"/>
        <v>2.5469585841758877E-2</v>
      </c>
    </row>
    <row r="7801" spans="1:11" x14ac:dyDescent="0.25">
      <c r="A7801" s="65">
        <v>44440</v>
      </c>
      <c r="B7801" s="66" t="s">
        <v>147</v>
      </c>
      <c r="C7801" s="66" t="s">
        <v>137</v>
      </c>
      <c r="D7801" s="67">
        <v>61148.23</v>
      </c>
      <c r="E7801" s="66">
        <v>0.8962</v>
      </c>
      <c r="F7801" s="67">
        <v>54801.043726000004</v>
      </c>
      <c r="G7801" s="66" t="s">
        <v>80</v>
      </c>
      <c r="H7801" s="68">
        <v>1.2166886974280301E-7</v>
      </c>
      <c r="I7801" s="87">
        <v>6.6675810508683804E-3</v>
      </c>
      <c r="J7801" s="69" t="str">
        <f>_xlfn.XLOOKUP(SimpleBB[[#This Row],[customer_code]],'Input  - indicative charges'!$B$13:$B$69,'Input  - indicative charges'!$E$13:$E$69)</f>
        <v>Major Industrial</v>
      </c>
      <c r="K7801" s="70">
        <f t="shared" si="123"/>
        <v>6.1638689046824803E-3</v>
      </c>
    </row>
    <row r="7802" spans="1:11" x14ac:dyDescent="0.25">
      <c r="A7802" s="65">
        <v>44440</v>
      </c>
      <c r="B7802" s="66" t="s">
        <v>147</v>
      </c>
      <c r="C7802" s="66" t="s">
        <v>137</v>
      </c>
      <c r="D7802" s="67">
        <v>61148.23</v>
      </c>
      <c r="E7802" s="66">
        <v>0.8962</v>
      </c>
      <c r="F7802" s="67">
        <v>54801.043726000004</v>
      </c>
      <c r="G7802" s="66" t="s">
        <v>82</v>
      </c>
      <c r="H7802" s="68">
        <v>1.01682560530208E-4</v>
      </c>
      <c r="I7802" s="87">
        <v>5.5723104457875703</v>
      </c>
      <c r="J7802" s="69" t="str">
        <f>_xlfn.XLOOKUP(SimpleBB[[#This Row],[customer_code]],'Input  - indicative charges'!$B$13:$B$69,'Input  - indicative charges'!$E$13:$E$69)</f>
        <v>Major Industrial</v>
      </c>
      <c r="K7802" s="70">
        <f t="shared" si="123"/>
        <v>5.1513421167267328</v>
      </c>
    </row>
    <row r="7803" spans="1:11" x14ac:dyDescent="0.25">
      <c r="A7803" s="65">
        <v>44440</v>
      </c>
      <c r="B7803" s="66" t="s">
        <v>147</v>
      </c>
      <c r="C7803" s="66" t="s">
        <v>137</v>
      </c>
      <c r="D7803" s="67">
        <v>61148.23</v>
      </c>
      <c r="E7803" s="66">
        <v>0.8962</v>
      </c>
      <c r="F7803" s="67">
        <v>54801.043726000004</v>
      </c>
      <c r="G7803" s="66" t="s">
        <v>84</v>
      </c>
      <c r="H7803" s="68">
        <v>2.0680020780792599E-4</v>
      </c>
      <c r="I7803" s="87">
        <v>11.332867230628</v>
      </c>
      <c r="J7803" s="69" t="str">
        <f>_xlfn.XLOOKUP(SimpleBB[[#This Row],[customer_code]],'Input  - indicative charges'!$B$13:$B$69,'Input  - indicative charges'!$E$13:$E$69)</f>
        <v>Major Industrial</v>
      </c>
      <c r="K7803" s="70">
        <f t="shared" si="123"/>
        <v>10.476709227953849</v>
      </c>
    </row>
    <row r="7804" spans="1:11" x14ac:dyDescent="0.25">
      <c r="A7804" s="65">
        <v>44440</v>
      </c>
      <c r="B7804" s="66" t="s">
        <v>147</v>
      </c>
      <c r="C7804" s="66" t="s">
        <v>137</v>
      </c>
      <c r="D7804" s="67">
        <v>61148.23</v>
      </c>
      <c r="E7804" s="66">
        <v>0.8962</v>
      </c>
      <c r="F7804" s="67">
        <v>54801.043726000004</v>
      </c>
      <c r="G7804" s="66" t="s">
        <v>86</v>
      </c>
      <c r="H7804" s="68">
        <v>6.7847848923954203E-7</v>
      </c>
      <c r="I7804" s="87">
        <v>3.7181329355966498E-2</v>
      </c>
      <c r="J7804" s="69" t="str">
        <f>_xlfn.XLOOKUP(SimpleBB[[#This Row],[customer_code]],'Input  - indicative charges'!$B$13:$B$69,'Input  - indicative charges'!$E$13:$E$69)</f>
        <v>North Island generation</v>
      </c>
      <c r="K7804" s="70">
        <f t="shared" si="123"/>
        <v>3.4372411539287016E-2</v>
      </c>
    </row>
    <row r="7805" spans="1:11" x14ac:dyDescent="0.25">
      <c r="A7805" s="65">
        <v>44440</v>
      </c>
      <c r="B7805" s="66" t="s">
        <v>147</v>
      </c>
      <c r="C7805" s="66" t="s">
        <v>137</v>
      </c>
      <c r="D7805" s="67">
        <v>61148.23</v>
      </c>
      <c r="E7805" s="66">
        <v>0.8962</v>
      </c>
      <c r="F7805" s="67">
        <v>54801.043726000004</v>
      </c>
      <c r="G7805" s="66" t="s">
        <v>88</v>
      </c>
      <c r="H7805" s="68">
        <v>2.49579266070472E-5</v>
      </c>
      <c r="I7805" s="87">
        <v>1.3677204273030901</v>
      </c>
      <c r="J7805" s="69" t="str">
        <f>_xlfn.XLOOKUP(SimpleBB[[#This Row],[customer_code]],'Input  - indicative charges'!$B$13:$B$69,'Input  - indicative charges'!$E$13:$E$69)</f>
        <v>North Island generation</v>
      </c>
      <c r="K7805" s="70">
        <f t="shared" si="123"/>
        <v>1.2643939905394292</v>
      </c>
    </row>
    <row r="7806" spans="1:11" x14ac:dyDescent="0.25">
      <c r="A7806" s="65">
        <v>44440</v>
      </c>
      <c r="B7806" s="66" t="s">
        <v>147</v>
      </c>
      <c r="C7806" s="66" t="s">
        <v>137</v>
      </c>
      <c r="D7806" s="67">
        <v>61148.23</v>
      </c>
      <c r="E7806" s="66">
        <v>0.8962</v>
      </c>
      <c r="F7806" s="67">
        <v>54801.043726000004</v>
      </c>
      <c r="G7806" s="66" t="s">
        <v>90</v>
      </c>
      <c r="H7806" s="68">
        <v>9.8273856509690193E-4</v>
      </c>
      <c r="I7806" s="87">
        <v>53.855099077101798</v>
      </c>
      <c r="J7806" s="69" t="str">
        <f>_xlfn.XLOOKUP(SimpleBB[[#This Row],[customer_code]],'Input  - indicative charges'!$B$13:$B$69,'Input  - indicative charges'!$E$13:$E$69)</f>
        <v>Upper South Island distributor</v>
      </c>
      <c r="K7806" s="70">
        <f t="shared" si="123"/>
        <v>49.786536980560328</v>
      </c>
    </row>
    <row r="7807" spans="1:11" x14ac:dyDescent="0.25">
      <c r="A7807" s="65">
        <v>44440</v>
      </c>
      <c r="B7807" s="66" t="s">
        <v>147</v>
      </c>
      <c r="C7807" s="66" t="s">
        <v>137</v>
      </c>
      <c r="D7807" s="67">
        <v>61148.23</v>
      </c>
      <c r="E7807" s="66">
        <v>0.8962</v>
      </c>
      <c r="F7807" s="67">
        <v>54801.043726000004</v>
      </c>
      <c r="G7807" s="66" t="s">
        <v>92</v>
      </c>
      <c r="H7807" s="68">
        <v>1.5566753247680899E-7</v>
      </c>
      <c r="I7807" s="87">
        <v>8.5307432539801394E-3</v>
      </c>
      <c r="J7807" s="69" t="str">
        <f>_xlfn.XLOOKUP(SimpleBB[[#This Row],[customer_code]],'Input  - indicative charges'!$B$13:$B$69,'Input  - indicative charges'!$E$13:$E$69)</f>
        <v>North Island generation</v>
      </c>
      <c r="K7807" s="70">
        <f t="shared" si="123"/>
        <v>7.8862757986556068E-3</v>
      </c>
    </row>
    <row r="7808" spans="1:11" x14ac:dyDescent="0.25">
      <c r="A7808" s="65">
        <v>44440</v>
      </c>
      <c r="B7808" s="66" t="s">
        <v>147</v>
      </c>
      <c r="C7808" s="66" t="s">
        <v>137</v>
      </c>
      <c r="D7808" s="67">
        <v>61148.23</v>
      </c>
      <c r="E7808" s="66">
        <v>0.8962</v>
      </c>
      <c r="F7808" s="67">
        <v>54801.043726000004</v>
      </c>
      <c r="G7808" s="66" t="s">
        <v>94</v>
      </c>
      <c r="H7808" s="68">
        <v>9.1317790414038099E-7</v>
      </c>
      <c r="I7808" s="87">
        <v>5.0043102254414003E-2</v>
      </c>
      <c r="J7808" s="69" t="str">
        <f>_xlfn.XLOOKUP(SimpleBB[[#This Row],[customer_code]],'Input  - indicative charges'!$B$13:$B$69,'Input  - indicative charges'!$E$13:$E$69)</f>
        <v>North Island generation</v>
      </c>
      <c r="K7808" s="70">
        <f t="shared" si="123"/>
        <v>4.6262523023946553E-2</v>
      </c>
    </row>
    <row r="7809" spans="1:11" x14ac:dyDescent="0.25">
      <c r="A7809" s="65">
        <v>44440</v>
      </c>
      <c r="B7809" s="66" t="s">
        <v>147</v>
      </c>
      <c r="C7809" s="66" t="s">
        <v>137</v>
      </c>
      <c r="D7809" s="67">
        <v>61148.23</v>
      </c>
      <c r="E7809" s="66">
        <v>0.8962</v>
      </c>
      <c r="F7809" s="67">
        <v>54801.043726000004</v>
      </c>
      <c r="G7809" s="66" t="s">
        <v>96</v>
      </c>
      <c r="H7809" s="68">
        <v>4.0239369541458E-5</v>
      </c>
      <c r="I7809" s="87">
        <v>2.20515944974811</v>
      </c>
      <c r="J7809" s="69" t="str">
        <f>_xlfn.XLOOKUP(SimpleBB[[#This Row],[customer_code]],'Input  - indicative charges'!$B$13:$B$69,'Input  - indicative charges'!$E$13:$E$69)</f>
        <v>Upper North Island distributor</v>
      </c>
      <c r="K7809" s="70">
        <f t="shared" si="123"/>
        <v>2.0385674592435366</v>
      </c>
    </row>
    <row r="7810" spans="1:11" x14ac:dyDescent="0.25">
      <c r="A7810" s="65">
        <v>44440</v>
      </c>
      <c r="B7810" s="66" t="s">
        <v>147</v>
      </c>
      <c r="C7810" s="66" t="s">
        <v>137</v>
      </c>
      <c r="D7810" s="67">
        <v>61148.23</v>
      </c>
      <c r="E7810" s="66">
        <v>0.8962</v>
      </c>
      <c r="F7810" s="67">
        <v>54801.043726000004</v>
      </c>
      <c r="G7810" s="66" t="s">
        <v>98</v>
      </c>
      <c r="H7810" s="68">
        <v>1.2540713102700801E-5</v>
      </c>
      <c r="I7810" s="87">
        <v>0.68724416709632996</v>
      </c>
      <c r="J7810" s="69" t="str">
        <f>_xlfn.XLOOKUP(SimpleBB[[#This Row],[customer_code]],'Input  - indicative charges'!$B$13:$B$69,'Input  - indicative charges'!$E$13:$E$69)</f>
        <v>Major Industrial</v>
      </c>
      <c r="K7810" s="70">
        <f t="shared" si="123"/>
        <v>0.63532530301041856</v>
      </c>
    </row>
    <row r="7811" spans="1:11" x14ac:dyDescent="0.25">
      <c r="A7811" s="65">
        <v>44440</v>
      </c>
      <c r="B7811" s="66" t="s">
        <v>147</v>
      </c>
      <c r="C7811" s="66" t="s">
        <v>137</v>
      </c>
      <c r="D7811" s="67">
        <v>61148.23</v>
      </c>
      <c r="E7811" s="66">
        <v>0.8962</v>
      </c>
      <c r="F7811" s="67">
        <v>54801.043726000004</v>
      </c>
      <c r="G7811" s="66" t="s">
        <v>100</v>
      </c>
      <c r="H7811" s="68">
        <v>1.9361482596636899E-2</v>
      </c>
      <c r="I7811" s="87">
        <v>1061.0294543784801</v>
      </c>
      <c r="J7811" s="69" t="str">
        <f>_xlfn.XLOOKUP(SimpleBB[[#This Row],[customer_code]],'Input  - indicative charges'!$B$13:$B$69,'Input  - indicative charges'!$E$13:$E$69)</f>
        <v>North Island generation</v>
      </c>
      <c r="K7811" s="70">
        <f t="shared" si="123"/>
        <v>980.87243498059343</v>
      </c>
    </row>
    <row r="7812" spans="1:11" x14ac:dyDescent="0.25">
      <c r="A7812" s="65">
        <v>44440</v>
      </c>
      <c r="B7812" s="66" t="s">
        <v>147</v>
      </c>
      <c r="C7812" s="66" t="s">
        <v>137</v>
      </c>
      <c r="D7812" s="67">
        <v>61148.23</v>
      </c>
      <c r="E7812" s="66">
        <v>0.8962</v>
      </c>
      <c r="F7812" s="67">
        <v>54801.043726000004</v>
      </c>
      <c r="G7812" s="66" t="s">
        <v>102</v>
      </c>
      <c r="H7812" s="68">
        <v>5.9130621383170505E-4</v>
      </c>
      <c r="I7812" s="87">
        <v>32.404197679646799</v>
      </c>
      <c r="J7812" s="69" t="str">
        <f>_xlfn.XLOOKUP(SimpleBB[[#This Row],[customer_code]],'Input  - indicative charges'!$B$13:$B$69,'Input  - indicative charges'!$E$13:$E$69)</f>
        <v>Lower North Island distributor</v>
      </c>
      <c r="K7812" s="70">
        <f t="shared" si="123"/>
        <v>29.956175250804897</v>
      </c>
    </row>
    <row r="7813" spans="1:11" x14ac:dyDescent="0.25">
      <c r="A7813" s="65">
        <v>44440</v>
      </c>
      <c r="B7813" s="66" t="s">
        <v>147</v>
      </c>
      <c r="C7813" s="66" t="s">
        <v>137</v>
      </c>
      <c r="D7813" s="67">
        <v>61148.23</v>
      </c>
      <c r="E7813" s="66">
        <v>0.8962</v>
      </c>
      <c r="F7813" s="67">
        <v>54801.043726000004</v>
      </c>
      <c r="G7813" s="66" t="s">
        <v>104</v>
      </c>
      <c r="H7813" s="68">
        <v>2.34693662877264E-4</v>
      </c>
      <c r="I7813" s="87">
        <v>12.861457681552</v>
      </c>
      <c r="J7813" s="69" t="str">
        <f>_xlfn.XLOOKUP(SimpleBB[[#This Row],[customer_code]],'Input  - indicative charges'!$B$13:$B$69,'Input  - indicative charges'!$E$13:$E$69)</f>
        <v>Lower North Island distributor</v>
      </c>
      <c r="K7813" s="70">
        <f t="shared" si="123"/>
        <v>11.889820081284668</v>
      </c>
    </row>
    <row r="7814" spans="1:11" x14ac:dyDescent="0.25">
      <c r="A7814" s="65">
        <v>44440</v>
      </c>
      <c r="B7814" s="66" t="s">
        <v>147</v>
      </c>
      <c r="C7814" s="66" t="s">
        <v>137</v>
      </c>
      <c r="D7814" s="67">
        <v>61148.23</v>
      </c>
      <c r="E7814" s="66">
        <v>0.8962</v>
      </c>
      <c r="F7814" s="67">
        <v>54801.043726000004</v>
      </c>
      <c r="G7814" s="66" t="s">
        <v>106</v>
      </c>
      <c r="H7814" s="68">
        <v>2.57416302868711E-3</v>
      </c>
      <c r="I7814" s="87">
        <v>141.06682069293501</v>
      </c>
      <c r="J7814" s="69" t="str">
        <f>_xlfn.XLOOKUP(SimpleBB[[#This Row],[customer_code]],'Input  - indicative charges'!$B$13:$B$69,'Input  - indicative charges'!$E$13:$E$69)</f>
        <v>Upper North Island distributor</v>
      </c>
      <c r="K7814" s="70">
        <f t="shared" si="123"/>
        <v>130.40972174434324</v>
      </c>
    </row>
    <row r="7815" spans="1:11" x14ac:dyDescent="0.25">
      <c r="A7815" s="65">
        <v>44440</v>
      </c>
      <c r="B7815" s="66" t="s">
        <v>147</v>
      </c>
      <c r="C7815" s="66" t="s">
        <v>137</v>
      </c>
      <c r="D7815" s="67">
        <v>61148.23</v>
      </c>
      <c r="E7815" s="66">
        <v>0.8962</v>
      </c>
      <c r="F7815" s="67">
        <v>54801.043726000004</v>
      </c>
      <c r="G7815" s="66" t="s">
        <v>108</v>
      </c>
      <c r="H7815" s="68">
        <v>6.9572459263718802E-5</v>
      </c>
      <c r="I7815" s="87">
        <v>3.8126433822363999</v>
      </c>
      <c r="J7815" s="69" t="str">
        <f>_xlfn.XLOOKUP(SimpleBB[[#This Row],[customer_code]],'Input  - indicative charges'!$B$13:$B$69,'Input  - indicative charges'!$E$13:$E$69)</f>
        <v>Lower North Island distributor</v>
      </c>
      <c r="K7815" s="70">
        <f t="shared" si="123"/>
        <v>3.5246116708772042</v>
      </c>
    </row>
    <row r="7816" spans="1:11" x14ac:dyDescent="0.25">
      <c r="A7816" s="65">
        <v>44440</v>
      </c>
      <c r="B7816" s="66" t="s">
        <v>147</v>
      </c>
      <c r="C7816" s="66" t="s">
        <v>137</v>
      </c>
      <c r="D7816" s="67">
        <v>61148.23</v>
      </c>
      <c r="E7816" s="66">
        <v>0.8962</v>
      </c>
      <c r="F7816" s="67">
        <v>54801.043726000004</v>
      </c>
      <c r="G7816" s="66" t="s">
        <v>110</v>
      </c>
      <c r="H7816" s="68">
        <v>3.8447934688299403E-4</v>
      </c>
      <c r="I7816" s="87">
        <v>21.069869500278799</v>
      </c>
      <c r="J7816" s="69" t="str">
        <f>_xlfn.XLOOKUP(SimpleBB[[#This Row],[customer_code]],'Input  - indicative charges'!$B$13:$B$69,'Input  - indicative charges'!$E$13:$E$69)</f>
        <v>Lower South Island distributor</v>
      </c>
      <c r="K7816" s="70">
        <f t="shared" si="123"/>
        <v>19.478115443616822</v>
      </c>
    </row>
    <row r="7817" spans="1:11" x14ac:dyDescent="0.25">
      <c r="A7817" s="65">
        <v>44440</v>
      </c>
      <c r="B7817" s="66" t="s">
        <v>147</v>
      </c>
      <c r="C7817" s="66" t="s">
        <v>137</v>
      </c>
      <c r="D7817" s="67">
        <v>61148.23</v>
      </c>
      <c r="E7817" s="66">
        <v>0.8962</v>
      </c>
      <c r="F7817" s="67">
        <v>54801.043726000004</v>
      </c>
      <c r="G7817" s="66" t="s">
        <v>112</v>
      </c>
      <c r="H7817" s="68">
        <v>2.0617417631908602E-5</v>
      </c>
      <c r="I7817" s="87">
        <v>1.1298560051634201</v>
      </c>
      <c r="J7817" s="69" t="str">
        <f>_xlfn.XLOOKUP(SimpleBB[[#This Row],[customer_code]],'Input  - indicative charges'!$B$13:$B$69,'Input  - indicative charges'!$E$13:$E$69)</f>
        <v>North Island generation</v>
      </c>
      <c r="K7817" s="70">
        <f t="shared" si="123"/>
        <v>1.0444993834890917</v>
      </c>
    </row>
    <row r="7818" spans="1:11" x14ac:dyDescent="0.25">
      <c r="A7818" s="65">
        <v>44440</v>
      </c>
      <c r="B7818" s="66" t="s">
        <v>147</v>
      </c>
      <c r="C7818" s="66" t="s">
        <v>137</v>
      </c>
      <c r="D7818" s="67">
        <v>61148.23</v>
      </c>
      <c r="E7818" s="66">
        <v>0.8962</v>
      </c>
      <c r="F7818" s="67">
        <v>54801.043726000004</v>
      </c>
      <c r="G7818" s="66" t="s">
        <v>114</v>
      </c>
      <c r="H7818" s="68">
        <v>2.7960189987844198E-4</v>
      </c>
      <c r="I7818" s="87">
        <v>15.322475941111099</v>
      </c>
      <c r="J7818" s="69" t="str">
        <f>_xlfn.XLOOKUP(SimpleBB[[#This Row],[customer_code]],'Input  - indicative charges'!$B$13:$B$69,'Input  - indicative charges'!$E$13:$E$69)</f>
        <v>Lower North Island distributor</v>
      </c>
      <c r="K7818" s="70">
        <f t="shared" si="123"/>
        <v>14.164917122958647</v>
      </c>
    </row>
    <row r="7819" spans="1:11" x14ac:dyDescent="0.25">
      <c r="A7819" s="65">
        <v>44440</v>
      </c>
      <c r="B7819" s="66" t="s">
        <v>147</v>
      </c>
      <c r="C7819" s="66" t="s">
        <v>137</v>
      </c>
      <c r="D7819" s="67">
        <v>61148.23</v>
      </c>
      <c r="E7819" s="66">
        <v>0.8962</v>
      </c>
      <c r="F7819" s="67">
        <v>54801.043726000004</v>
      </c>
      <c r="G7819" s="66" t="s">
        <v>116</v>
      </c>
      <c r="H7819" s="68">
        <v>6.8107111352010705E-5</v>
      </c>
      <c r="I7819" s="87">
        <v>3.73234078725309</v>
      </c>
      <c r="J7819" s="69" t="str">
        <f>_xlfn.XLOOKUP(SimpleBB[[#This Row],[customer_code]],'Input  - indicative charges'!$B$13:$B$69,'Input  - indicative charges'!$E$13:$E$69)</f>
        <v>Major Industrial</v>
      </c>
      <c r="K7819" s="70">
        <f t="shared" si="123"/>
        <v>3.4503756526860987</v>
      </c>
    </row>
    <row r="7820" spans="1:11" x14ac:dyDescent="0.25">
      <c r="A7820" s="65">
        <v>44440</v>
      </c>
      <c r="B7820" s="66" t="s">
        <v>147</v>
      </c>
      <c r="C7820" s="66" t="s">
        <v>137</v>
      </c>
      <c r="D7820" s="67">
        <v>61148.23</v>
      </c>
      <c r="E7820" s="66">
        <v>0.8962</v>
      </c>
      <c r="F7820" s="67">
        <v>54801.043726000004</v>
      </c>
      <c r="G7820" s="66" t="s">
        <v>118</v>
      </c>
      <c r="H7820" s="68">
        <v>1.88315239712254E-4</v>
      </c>
      <c r="I7820" s="87">
        <v>10.319871685743401</v>
      </c>
      <c r="J7820" s="69" t="str">
        <f>_xlfn.XLOOKUP(SimpleBB[[#This Row],[customer_code]],'Input  - indicative charges'!$B$13:$B$69,'Input  - indicative charges'!$E$13:$E$69)</f>
        <v>Upper South Island distributor</v>
      </c>
      <c r="K7820" s="70">
        <f t="shared" si="123"/>
        <v>9.540241910637496</v>
      </c>
    </row>
    <row r="7821" spans="1:11" x14ac:dyDescent="0.25">
      <c r="A7821" s="65">
        <v>44440</v>
      </c>
      <c r="B7821" s="66" t="s">
        <v>147</v>
      </c>
      <c r="C7821" s="66" t="s">
        <v>137</v>
      </c>
      <c r="D7821" s="67">
        <v>61148.23</v>
      </c>
      <c r="E7821" s="66">
        <v>0.8962</v>
      </c>
      <c r="F7821" s="67">
        <v>54801.043726000004</v>
      </c>
      <c r="G7821" s="66" t="s">
        <v>120</v>
      </c>
      <c r="H7821" s="68">
        <v>4.28415157388693E-5</v>
      </c>
      <c r="I7821" s="87">
        <v>2.3477597772938901</v>
      </c>
      <c r="J7821" s="69" t="str">
        <f>_xlfn.XLOOKUP(SimpleBB[[#This Row],[customer_code]],'Input  - indicative charges'!$B$13:$B$69,'Input  - indicative charges'!$E$13:$E$69)</f>
        <v>Lower North Island distributor</v>
      </c>
      <c r="K7821" s="70">
        <f t="shared" si="123"/>
        <v>2.1703948368263699</v>
      </c>
    </row>
    <row r="7822" spans="1:11" x14ac:dyDescent="0.25">
      <c r="A7822" s="65">
        <v>44440</v>
      </c>
      <c r="B7822" s="66" t="s">
        <v>147</v>
      </c>
      <c r="C7822" s="66" t="s">
        <v>137</v>
      </c>
      <c r="D7822" s="67">
        <v>61148.23</v>
      </c>
      <c r="E7822" s="66">
        <v>0.8962</v>
      </c>
      <c r="F7822" s="67">
        <v>54801.043726000004</v>
      </c>
      <c r="G7822" s="66" t="s">
        <v>241</v>
      </c>
      <c r="H7822" s="68">
        <v>5.5521414469454399E-6</v>
      </c>
      <c r="I7822" s="87">
        <v>0.30426314620699402</v>
      </c>
      <c r="J7822" s="69" t="str">
        <f>_xlfn.XLOOKUP(SimpleBB[[#This Row],[customer_code]],'Input  - indicative charges'!$B$13:$B$69,'Input  - indicative charges'!$E$13:$E$69)</f>
        <v>North Island generation</v>
      </c>
      <c r="K7822" s="70">
        <f t="shared" ref="K7822:K7885" si="124">I7822*$L$9</f>
        <v>0.28127714255560404</v>
      </c>
    </row>
    <row r="7823" spans="1:11" x14ac:dyDescent="0.25">
      <c r="A7823" s="65">
        <v>44470</v>
      </c>
      <c r="B7823" s="66" t="s">
        <v>147</v>
      </c>
      <c r="C7823" s="66" t="s">
        <v>137</v>
      </c>
      <c r="D7823" s="67">
        <v>50506.1</v>
      </c>
      <c r="E7823" s="66">
        <v>1.1705000000000001</v>
      </c>
      <c r="F7823" s="67">
        <v>59117.390050000002</v>
      </c>
      <c r="G7823" s="66" t="s">
        <v>8</v>
      </c>
      <c r="H7823" s="68">
        <v>9.2286308240713505E-4</v>
      </c>
      <c r="I7823" s="87">
        <v>54.557256805407903</v>
      </c>
      <c r="J7823" s="69" t="str">
        <f>_xlfn.XLOOKUP(SimpleBB[[#This Row],[customer_code]],'Input  - indicative charges'!$B$13:$B$69,'Input  - indicative charges'!$E$13:$E$69)</f>
        <v>Lower South Island distributor</v>
      </c>
      <c r="K7823" s="70">
        <f t="shared" si="124"/>
        <v>50.435649178022828</v>
      </c>
    </row>
    <row r="7824" spans="1:11" x14ac:dyDescent="0.25">
      <c r="A7824" s="65">
        <v>44470</v>
      </c>
      <c r="B7824" s="66" t="s">
        <v>147</v>
      </c>
      <c r="C7824" s="66" t="s">
        <v>137</v>
      </c>
      <c r="D7824" s="67">
        <v>50506.1</v>
      </c>
      <c r="E7824" s="66">
        <v>1.1705000000000001</v>
      </c>
      <c r="F7824" s="67">
        <v>59117.390050000002</v>
      </c>
      <c r="G7824" s="66" t="s">
        <v>10</v>
      </c>
      <c r="H7824" s="68">
        <v>4.7775243058659797E-5</v>
      </c>
      <c r="I7824" s="87">
        <v>2.82434767863234</v>
      </c>
      <c r="J7824" s="69" t="str">
        <f>_xlfn.XLOOKUP(SimpleBB[[#This Row],[customer_code]],'Input  - indicative charges'!$B$13:$B$69,'Input  - indicative charges'!$E$13:$E$69)</f>
        <v>Upper South Island distributor</v>
      </c>
      <c r="K7824" s="70">
        <f t="shared" si="124"/>
        <v>2.6109782092662686</v>
      </c>
    </row>
    <row r="7825" spans="1:11" x14ac:dyDescent="0.25">
      <c r="A7825" s="65">
        <v>44470</v>
      </c>
      <c r="B7825" s="66" t="s">
        <v>147</v>
      </c>
      <c r="C7825" s="66" t="s">
        <v>137</v>
      </c>
      <c r="D7825" s="67">
        <v>50506.1</v>
      </c>
      <c r="E7825" s="66">
        <v>1.1705000000000001</v>
      </c>
      <c r="F7825" s="67">
        <v>59117.390050000002</v>
      </c>
      <c r="G7825" s="66" t="s">
        <v>12</v>
      </c>
      <c r="H7825" s="68">
        <v>9.1869291588655806E-6</v>
      </c>
      <c r="I7825" s="87">
        <v>0.54310727444637497</v>
      </c>
      <c r="J7825" s="69" t="str">
        <f>_xlfn.XLOOKUP(SimpleBB[[#This Row],[customer_code]],'Input  - indicative charges'!$B$13:$B$69,'Input  - indicative charges'!$E$13:$E$69)</f>
        <v>Lower North Island distributor</v>
      </c>
      <c r="K7825" s="70">
        <f t="shared" si="124"/>
        <v>0.50207744237782759</v>
      </c>
    </row>
    <row r="7826" spans="1:11" x14ac:dyDescent="0.25">
      <c r="A7826" s="65">
        <v>44470</v>
      </c>
      <c r="B7826" s="66" t="s">
        <v>147</v>
      </c>
      <c r="C7826" s="66" t="s">
        <v>137</v>
      </c>
      <c r="D7826" s="67">
        <v>50506.1</v>
      </c>
      <c r="E7826" s="66">
        <v>1.1705000000000001</v>
      </c>
      <c r="F7826" s="67">
        <v>59117.390050000002</v>
      </c>
      <c r="G7826" s="66" t="s">
        <v>14</v>
      </c>
      <c r="H7826" s="68">
        <v>1.1460107804354E-4</v>
      </c>
      <c r="I7826" s="87">
        <v>6.7749166308504503</v>
      </c>
      <c r="J7826" s="69" t="str">
        <f>_xlfn.XLOOKUP(SimpleBB[[#This Row],[customer_code]],'Input  - indicative charges'!$B$13:$B$69,'Input  - indicative charges'!$E$13:$E$69)</f>
        <v>Upper North Island distributor</v>
      </c>
      <c r="K7826" s="70">
        <f t="shared" si="124"/>
        <v>6.2630956615482818</v>
      </c>
    </row>
    <row r="7827" spans="1:11" x14ac:dyDescent="0.25">
      <c r="A7827" s="65">
        <v>44470</v>
      </c>
      <c r="B7827" s="66" t="s">
        <v>147</v>
      </c>
      <c r="C7827" s="66" t="s">
        <v>137</v>
      </c>
      <c r="D7827" s="67">
        <v>50506.1</v>
      </c>
      <c r="E7827" s="66">
        <v>1.1705000000000001</v>
      </c>
      <c r="F7827" s="67">
        <v>59117.390050000002</v>
      </c>
      <c r="G7827" s="66" t="s">
        <v>16</v>
      </c>
      <c r="H7827" s="68">
        <v>0.28844694373907198</v>
      </c>
      <c r="I7827" s="87">
        <v>17052.2304817531</v>
      </c>
      <c r="J7827" s="69" t="str">
        <f>_xlfn.XLOOKUP(SimpleBB[[#This Row],[customer_code]],'Input  - indicative charges'!$B$13:$B$69,'Input  - indicative charges'!$E$13:$E$69)</f>
        <v>South Island generation</v>
      </c>
      <c r="K7827" s="70">
        <f t="shared" si="124"/>
        <v>15763.994831119082</v>
      </c>
    </row>
    <row r="7828" spans="1:11" x14ac:dyDescent="0.25">
      <c r="A7828" s="65">
        <v>44470</v>
      </c>
      <c r="B7828" s="66" t="s">
        <v>147</v>
      </c>
      <c r="C7828" s="66" t="s">
        <v>137</v>
      </c>
      <c r="D7828" s="67">
        <v>50506.1</v>
      </c>
      <c r="E7828" s="66">
        <v>1.1705000000000001</v>
      </c>
      <c r="F7828" s="67">
        <v>59117.390050000002</v>
      </c>
      <c r="G7828" s="66" t="s">
        <v>19</v>
      </c>
      <c r="H7828" s="68">
        <v>5.0969289423008603E-3</v>
      </c>
      <c r="I7828" s="87">
        <v>301.31713633913398</v>
      </c>
      <c r="J7828" s="69" t="str">
        <f>_xlfn.XLOOKUP(SimpleBB[[#This Row],[customer_code]],'Input  - indicative charges'!$B$13:$B$69,'Input  - indicative charges'!$E$13:$E$69)</f>
        <v>Lower South Island distributor</v>
      </c>
      <c r="K7828" s="70">
        <f t="shared" si="124"/>
        <v>278.55369330484086</v>
      </c>
    </row>
    <row r="7829" spans="1:11" x14ac:dyDescent="0.25">
      <c r="A7829" s="65">
        <v>44470</v>
      </c>
      <c r="B7829" s="66" t="s">
        <v>147</v>
      </c>
      <c r="C7829" s="66" t="s">
        <v>137</v>
      </c>
      <c r="D7829" s="67">
        <v>50506.1</v>
      </c>
      <c r="E7829" s="66">
        <v>1.1705000000000001</v>
      </c>
      <c r="F7829" s="67">
        <v>59117.390050000002</v>
      </c>
      <c r="G7829" s="66" t="s">
        <v>21</v>
      </c>
      <c r="H7829" s="68">
        <v>7.7569930969196101E-4</v>
      </c>
      <c r="I7829" s="87">
        <v>45.857318652575401</v>
      </c>
      <c r="J7829" s="69" t="str">
        <f>_xlfn.XLOOKUP(SimpleBB[[#This Row],[customer_code]],'Input  - indicative charges'!$B$13:$B$69,'Input  - indicative charges'!$E$13:$E$69)</f>
        <v>Upper South Island distributor</v>
      </c>
      <c r="K7829" s="70">
        <f t="shared" si="124"/>
        <v>42.392960556199341</v>
      </c>
    </row>
    <row r="7830" spans="1:11" x14ac:dyDescent="0.25">
      <c r="A7830" s="65">
        <v>44470</v>
      </c>
      <c r="B7830" s="66" t="s">
        <v>147</v>
      </c>
      <c r="C7830" s="66" t="s">
        <v>137</v>
      </c>
      <c r="D7830" s="67">
        <v>50506.1</v>
      </c>
      <c r="E7830" s="66">
        <v>1.1705000000000001</v>
      </c>
      <c r="F7830" s="67">
        <v>59117.390050000002</v>
      </c>
      <c r="G7830" s="66" t="s">
        <v>23</v>
      </c>
      <c r="H7830" s="68">
        <v>4.6970533948964903E-5</v>
      </c>
      <c r="I7830" s="87">
        <v>2.7767753763177199</v>
      </c>
      <c r="J7830" s="69" t="str">
        <f>_xlfn.XLOOKUP(SimpleBB[[#This Row],[customer_code]],'Input  - indicative charges'!$B$13:$B$69,'Input  - indicative charges'!$E$13:$E$69)</f>
        <v>Lower North Island distributor</v>
      </c>
      <c r="K7830" s="70">
        <f t="shared" si="124"/>
        <v>2.5669998259929145</v>
      </c>
    </row>
    <row r="7831" spans="1:11" x14ac:dyDescent="0.25">
      <c r="A7831" s="65">
        <v>44470</v>
      </c>
      <c r="B7831" s="66" t="s">
        <v>147</v>
      </c>
      <c r="C7831" s="66" t="s">
        <v>137</v>
      </c>
      <c r="D7831" s="67">
        <v>50506.1</v>
      </c>
      <c r="E7831" s="66">
        <v>1.1705000000000001</v>
      </c>
      <c r="F7831" s="67">
        <v>59117.390050000002</v>
      </c>
      <c r="G7831" s="66" t="s">
        <v>25</v>
      </c>
      <c r="H7831" s="68">
        <v>1.03293139697923E-3</v>
      </c>
      <c r="I7831" s="87">
        <v>61.064208290112703</v>
      </c>
      <c r="J7831" s="69" t="str">
        <f>_xlfn.XLOOKUP(SimpleBB[[#This Row],[customer_code]],'Input  - indicative charges'!$B$13:$B$69,'Input  - indicative charges'!$E$13:$E$69)</f>
        <v>North Island generation</v>
      </c>
      <c r="K7831" s="70">
        <f t="shared" si="124"/>
        <v>56.451023511661532</v>
      </c>
    </row>
    <row r="7832" spans="1:11" x14ac:dyDescent="0.25">
      <c r="A7832" s="65">
        <v>44470</v>
      </c>
      <c r="B7832" s="66" t="s">
        <v>147</v>
      </c>
      <c r="C7832" s="66" t="s">
        <v>137</v>
      </c>
      <c r="D7832" s="67">
        <v>50506.1</v>
      </c>
      <c r="E7832" s="66">
        <v>1.1705000000000001</v>
      </c>
      <c r="F7832" s="67">
        <v>59117.390050000002</v>
      </c>
      <c r="G7832" s="66" t="s">
        <v>27</v>
      </c>
      <c r="H7832" s="68">
        <v>8.3877128818708803E-5</v>
      </c>
      <c r="I7832" s="87">
        <v>4.9585969406497004</v>
      </c>
      <c r="J7832" s="69" t="str">
        <f>_xlfn.XLOOKUP(SimpleBB[[#This Row],[customer_code]],'Input  - indicative charges'!$B$13:$B$69,'Input  - indicative charges'!$E$13:$E$69)</f>
        <v>Lower North Island distributor</v>
      </c>
      <c r="K7832" s="70">
        <f t="shared" si="124"/>
        <v>4.5839924944510004</v>
      </c>
    </row>
    <row r="7833" spans="1:11" x14ac:dyDescent="0.25">
      <c r="A7833" s="65">
        <v>44470</v>
      </c>
      <c r="B7833" s="66" t="s">
        <v>147</v>
      </c>
      <c r="C7833" s="66" t="s">
        <v>137</v>
      </c>
      <c r="D7833" s="67">
        <v>50506.1</v>
      </c>
      <c r="E7833" s="66">
        <v>1.1705000000000001</v>
      </c>
      <c r="F7833" s="67">
        <v>59117.390050000002</v>
      </c>
      <c r="G7833" s="66" t="s">
        <v>29</v>
      </c>
      <c r="H7833" s="68">
        <v>9.5870159307928301E-5</v>
      </c>
      <c r="I7833" s="87">
        <v>5.66759360196244</v>
      </c>
      <c r="J7833" s="69" t="str">
        <f>_xlfn.XLOOKUP(SimpleBB[[#This Row],[customer_code]],'Input  - indicative charges'!$B$13:$B$69,'Input  - indicative charges'!$E$13:$E$69)</f>
        <v>Lower North Island distributor</v>
      </c>
      <c r="K7833" s="70">
        <f t="shared" si="124"/>
        <v>5.2394269677402487</v>
      </c>
    </row>
    <row r="7834" spans="1:11" x14ac:dyDescent="0.25">
      <c r="A7834" s="65">
        <v>44470</v>
      </c>
      <c r="B7834" s="66" t="s">
        <v>147</v>
      </c>
      <c r="C7834" s="66" t="s">
        <v>137</v>
      </c>
      <c r="D7834" s="67">
        <v>50506.1</v>
      </c>
      <c r="E7834" s="66">
        <v>1.1705000000000001</v>
      </c>
      <c r="F7834" s="67">
        <v>59117.390050000002</v>
      </c>
      <c r="G7834" s="66" t="s">
        <v>31</v>
      </c>
      <c r="H7834" s="68">
        <v>2.1634483940123E-7</v>
      </c>
      <c r="I7834" s="87">
        <v>1.2789742256187101E-2</v>
      </c>
      <c r="J7834" s="69" t="str">
        <f>_xlfn.XLOOKUP(SimpleBB[[#This Row],[customer_code]],'Input  - indicative charges'!$B$13:$B$69,'Input  - indicative charges'!$E$13:$E$69)</f>
        <v>Major Industrial</v>
      </c>
      <c r="K7834" s="70">
        <f t="shared" si="124"/>
        <v>1.1823522502444558E-2</v>
      </c>
    </row>
    <row r="7835" spans="1:11" x14ac:dyDescent="0.25">
      <c r="A7835" s="65">
        <v>44470</v>
      </c>
      <c r="B7835" s="66" t="s">
        <v>147</v>
      </c>
      <c r="C7835" s="66" t="s">
        <v>137</v>
      </c>
      <c r="D7835" s="67">
        <v>50506.1</v>
      </c>
      <c r="E7835" s="66">
        <v>1.1705000000000001</v>
      </c>
      <c r="F7835" s="67">
        <v>59117.390050000002</v>
      </c>
      <c r="G7835" s="66" t="s">
        <v>34</v>
      </c>
      <c r="H7835" s="68">
        <v>4.9177832669027599E-6</v>
      </c>
      <c r="I7835" s="87">
        <v>0.290726511570853</v>
      </c>
      <c r="J7835" s="69" t="str">
        <f>_xlfn.XLOOKUP(SimpleBB[[#This Row],[customer_code]],'Input  - indicative charges'!$B$13:$B$69,'Input  - indicative charges'!$E$13:$E$69)</f>
        <v>Major Industrial</v>
      </c>
      <c r="K7835" s="70">
        <f t="shared" si="124"/>
        <v>0.26876315274862739</v>
      </c>
    </row>
    <row r="7836" spans="1:11" x14ac:dyDescent="0.25">
      <c r="A7836" s="65">
        <v>44470</v>
      </c>
      <c r="B7836" s="66" t="s">
        <v>147</v>
      </c>
      <c r="C7836" s="66" t="s">
        <v>137</v>
      </c>
      <c r="D7836" s="67">
        <v>50506.1</v>
      </c>
      <c r="E7836" s="66">
        <v>1.1705000000000001</v>
      </c>
      <c r="F7836" s="67">
        <v>59117.390050000002</v>
      </c>
      <c r="G7836" s="66" t="s">
        <v>36</v>
      </c>
      <c r="H7836" s="68">
        <v>4.70934288467905E-4</v>
      </c>
      <c r="I7836" s="87">
        <v>27.840406019276301</v>
      </c>
      <c r="J7836" s="69" t="str">
        <f>_xlfn.XLOOKUP(SimpleBB[[#This Row],[customer_code]],'Input  - indicative charges'!$B$13:$B$69,'Input  - indicative charges'!$E$13:$E$69)</f>
        <v>Upper South Island distributor</v>
      </c>
      <c r="K7836" s="70">
        <f t="shared" si="124"/>
        <v>25.737161895257728</v>
      </c>
    </row>
    <row r="7837" spans="1:11" x14ac:dyDescent="0.25">
      <c r="A7837" s="65">
        <v>44470</v>
      </c>
      <c r="B7837" s="66" t="s">
        <v>147</v>
      </c>
      <c r="C7837" s="66" t="s">
        <v>137</v>
      </c>
      <c r="D7837" s="67">
        <v>50506.1</v>
      </c>
      <c r="E7837" s="66">
        <v>1.1705000000000001</v>
      </c>
      <c r="F7837" s="67">
        <v>59117.390050000002</v>
      </c>
      <c r="G7837" s="66" t="s">
        <v>38</v>
      </c>
      <c r="H7837" s="68">
        <v>3.3492473715395402E-7</v>
      </c>
      <c r="I7837" s="87">
        <v>1.9799876323724E-2</v>
      </c>
      <c r="J7837" s="69" t="str">
        <f>_xlfn.XLOOKUP(SimpleBB[[#This Row],[customer_code]],'Input  - indicative charges'!$B$13:$B$69,'Input  - indicative charges'!$E$13:$E$69)</f>
        <v>North Island generation</v>
      </c>
      <c r="K7837" s="70">
        <f t="shared" si="124"/>
        <v>1.8304065755971027E-2</v>
      </c>
    </row>
    <row r="7838" spans="1:11" x14ac:dyDescent="0.25">
      <c r="A7838" s="65">
        <v>44470</v>
      </c>
      <c r="B7838" s="66" t="s">
        <v>147</v>
      </c>
      <c r="C7838" s="66" t="s">
        <v>137</v>
      </c>
      <c r="D7838" s="67">
        <v>50506.1</v>
      </c>
      <c r="E7838" s="66">
        <v>1.1705000000000001</v>
      </c>
      <c r="F7838" s="67">
        <v>59117.390050000002</v>
      </c>
      <c r="G7838" s="66" t="s">
        <v>40</v>
      </c>
      <c r="H7838" s="68">
        <v>1.8845703198955599E-7</v>
      </c>
      <c r="I7838" s="87">
        <v>1.11410878677919E-2</v>
      </c>
      <c r="J7838" s="69" t="str">
        <f>_xlfn.XLOOKUP(SimpleBB[[#This Row],[customer_code]],'Input  - indicative charges'!$B$13:$B$69,'Input  - indicative charges'!$E$13:$E$69)</f>
        <v>North Island generation</v>
      </c>
      <c r="K7838" s="70">
        <f t="shared" si="124"/>
        <v>1.029941811711069E-2</v>
      </c>
    </row>
    <row r="7839" spans="1:11" x14ac:dyDescent="0.25">
      <c r="A7839" s="65">
        <v>44470</v>
      </c>
      <c r="B7839" s="66" t="s">
        <v>147</v>
      </c>
      <c r="C7839" s="66" t="s">
        <v>137</v>
      </c>
      <c r="D7839" s="67">
        <v>50506.1</v>
      </c>
      <c r="E7839" s="66">
        <v>1.1705000000000001</v>
      </c>
      <c r="F7839" s="67">
        <v>59117.390050000002</v>
      </c>
      <c r="G7839" s="66" t="s">
        <v>42</v>
      </c>
      <c r="H7839" s="68">
        <v>6.6949878952261593E-2</v>
      </c>
      <c r="I7839" s="87">
        <v>3957.9021078211299</v>
      </c>
      <c r="J7839" s="69" t="str">
        <f>_xlfn.XLOOKUP(SimpleBB[[#This Row],[customer_code]],'Input  - indicative charges'!$B$13:$B$69,'Input  - indicative charges'!$E$13:$E$69)</f>
        <v>South Island generation</v>
      </c>
      <c r="K7839" s="70">
        <f t="shared" si="124"/>
        <v>3658.8966139374629</v>
      </c>
    </row>
    <row r="7840" spans="1:11" x14ac:dyDescent="0.25">
      <c r="A7840" s="65">
        <v>44470</v>
      </c>
      <c r="B7840" s="66" t="s">
        <v>147</v>
      </c>
      <c r="C7840" s="66" t="s">
        <v>137</v>
      </c>
      <c r="D7840" s="67">
        <v>50506.1</v>
      </c>
      <c r="E7840" s="66">
        <v>1.1705000000000001</v>
      </c>
      <c r="F7840" s="67">
        <v>59117.390050000002</v>
      </c>
      <c r="G7840" s="66" t="s">
        <v>44</v>
      </c>
      <c r="H7840" s="68">
        <v>3.8016140840538802E-6</v>
      </c>
      <c r="I7840" s="87">
        <v>0.22474150262658599</v>
      </c>
      <c r="J7840" s="69" t="str">
        <f>_xlfn.XLOOKUP(SimpleBB[[#This Row],[customer_code]],'Input  - indicative charges'!$B$13:$B$69,'Input  - indicative charges'!$E$13:$E$69)</f>
        <v>Major Industrial</v>
      </c>
      <c r="K7840" s="70">
        <f t="shared" si="124"/>
        <v>0.20776307765335855</v>
      </c>
    </row>
    <row r="7841" spans="1:11" x14ac:dyDescent="0.25">
      <c r="A7841" s="65">
        <v>44470</v>
      </c>
      <c r="B7841" s="66" t="s">
        <v>147</v>
      </c>
      <c r="C7841" s="66" t="s">
        <v>137</v>
      </c>
      <c r="D7841" s="67">
        <v>50506.1</v>
      </c>
      <c r="E7841" s="66">
        <v>1.1705000000000001</v>
      </c>
      <c r="F7841" s="67">
        <v>59117.390050000002</v>
      </c>
      <c r="G7841" s="66" t="s">
        <v>46</v>
      </c>
      <c r="H7841" s="68">
        <v>9.6126836212347198E-4</v>
      </c>
      <c r="I7841" s="87">
        <v>56.8276767063779</v>
      </c>
      <c r="J7841" s="69" t="str">
        <f>_xlfn.XLOOKUP(SimpleBB[[#This Row],[customer_code]],'Input  - indicative charges'!$B$13:$B$69,'Input  - indicative charges'!$E$13:$E$69)</f>
        <v>Upper South Island distributor</v>
      </c>
      <c r="K7841" s="70">
        <f t="shared" si="124"/>
        <v>52.534546892410361</v>
      </c>
    </row>
    <row r="7842" spans="1:11" x14ac:dyDescent="0.25">
      <c r="A7842" s="65">
        <v>44470</v>
      </c>
      <c r="B7842" s="66" t="s">
        <v>147</v>
      </c>
      <c r="C7842" s="66" t="s">
        <v>137</v>
      </c>
      <c r="D7842" s="67">
        <v>50506.1</v>
      </c>
      <c r="E7842" s="66">
        <v>1.1705000000000001</v>
      </c>
      <c r="F7842" s="67">
        <v>59117.390050000002</v>
      </c>
      <c r="G7842" s="66" t="s">
        <v>48</v>
      </c>
      <c r="H7842" s="68">
        <v>1.65013218062592E-4</v>
      </c>
      <c r="I7842" s="87">
        <v>9.7551507756119804</v>
      </c>
      <c r="J7842" s="69" t="str">
        <f>_xlfn.XLOOKUP(SimpleBB[[#This Row],[customer_code]],'Input  - indicative charges'!$B$13:$B$69,'Input  - indicative charges'!$E$13:$E$69)</f>
        <v>North Island generation</v>
      </c>
      <c r="K7842" s="70">
        <f t="shared" si="124"/>
        <v>9.0181836662416952</v>
      </c>
    </row>
    <row r="7843" spans="1:11" x14ac:dyDescent="0.25">
      <c r="A7843" s="65">
        <v>44470</v>
      </c>
      <c r="B7843" s="66" t="s">
        <v>147</v>
      </c>
      <c r="C7843" s="66" t="s">
        <v>137</v>
      </c>
      <c r="D7843" s="67">
        <v>50506.1</v>
      </c>
      <c r="E7843" s="66">
        <v>1.1705000000000001</v>
      </c>
      <c r="F7843" s="67">
        <v>59117.390050000002</v>
      </c>
      <c r="G7843" s="66" t="s">
        <v>50</v>
      </c>
      <c r="H7843" s="68">
        <v>3.44140354457422E-5</v>
      </c>
      <c r="I7843" s="87">
        <v>2.03446795664046</v>
      </c>
      <c r="J7843" s="69" t="str">
        <f>_xlfn.XLOOKUP(SimpleBB[[#This Row],[customer_code]],'Input  - indicative charges'!$B$13:$B$69,'Input  - indicative charges'!$E$13:$E$69)</f>
        <v>North Island generation</v>
      </c>
      <c r="K7843" s="70">
        <f t="shared" si="124"/>
        <v>1.8807711042186448</v>
      </c>
    </row>
    <row r="7844" spans="1:11" x14ac:dyDescent="0.25">
      <c r="A7844" s="65">
        <v>44470</v>
      </c>
      <c r="B7844" s="66" t="s">
        <v>147</v>
      </c>
      <c r="C7844" s="66" t="s">
        <v>137</v>
      </c>
      <c r="D7844" s="67">
        <v>50506.1</v>
      </c>
      <c r="E7844" s="66">
        <v>1.1705000000000001</v>
      </c>
      <c r="F7844" s="67">
        <v>59117.390050000002</v>
      </c>
      <c r="G7844" s="66" t="s">
        <v>52</v>
      </c>
      <c r="H7844" s="68">
        <v>6.9238256191060706E-5</v>
      </c>
      <c r="I7844" s="87">
        <v>4.09318499762876</v>
      </c>
      <c r="J7844" s="69" t="str">
        <f>_xlfn.XLOOKUP(SimpleBB[[#This Row],[customer_code]],'Input  - indicative charges'!$B$13:$B$69,'Input  - indicative charges'!$E$13:$E$69)</f>
        <v>North Island generation</v>
      </c>
      <c r="K7844" s="70">
        <f t="shared" si="124"/>
        <v>3.7839593603006643</v>
      </c>
    </row>
    <row r="7845" spans="1:11" x14ac:dyDescent="0.25">
      <c r="A7845" s="65">
        <v>44470</v>
      </c>
      <c r="B7845" s="66" t="s">
        <v>147</v>
      </c>
      <c r="C7845" s="66" t="s">
        <v>137</v>
      </c>
      <c r="D7845" s="67">
        <v>50506.1</v>
      </c>
      <c r="E7845" s="66">
        <v>1.1705000000000001</v>
      </c>
      <c r="F7845" s="67">
        <v>59117.390050000002</v>
      </c>
      <c r="G7845" s="66" t="s">
        <v>54</v>
      </c>
      <c r="H7845" s="68">
        <v>8.1833702664048001E-5</v>
      </c>
      <c r="I7845" s="87">
        <v>4.8377949196262504</v>
      </c>
      <c r="J7845" s="69" t="str">
        <f>_xlfn.XLOOKUP(SimpleBB[[#This Row],[customer_code]],'Input  - indicative charges'!$B$13:$B$69,'Input  - indicative charges'!$E$13:$E$69)</f>
        <v>Upper South Island distributor</v>
      </c>
      <c r="K7845" s="70">
        <f t="shared" si="124"/>
        <v>4.4723166384953732</v>
      </c>
    </row>
    <row r="7846" spans="1:11" x14ac:dyDescent="0.25">
      <c r="A7846" s="65">
        <v>44470</v>
      </c>
      <c r="B7846" s="66" t="s">
        <v>147</v>
      </c>
      <c r="C7846" s="66" t="s">
        <v>137</v>
      </c>
      <c r="D7846" s="67">
        <v>50506.1</v>
      </c>
      <c r="E7846" s="66">
        <v>1.1705000000000001</v>
      </c>
      <c r="F7846" s="67">
        <v>59117.390050000002</v>
      </c>
      <c r="G7846" s="66" t="s">
        <v>56</v>
      </c>
      <c r="H7846" s="68">
        <v>2.9881503010968402E-4</v>
      </c>
      <c r="I7846" s="87">
        <v>17.6651646877967</v>
      </c>
      <c r="J7846" s="69" t="str">
        <f>_xlfn.XLOOKUP(SimpleBB[[#This Row],[customer_code]],'Input  - indicative charges'!$B$13:$B$69,'Input  - indicative charges'!$E$13:$E$69)</f>
        <v>Upper North Island distributor</v>
      </c>
      <c r="K7846" s="70">
        <f t="shared" si="124"/>
        <v>16.33062402758852</v>
      </c>
    </row>
    <row r="7847" spans="1:11" x14ac:dyDescent="0.25">
      <c r="A7847" s="65">
        <v>44470</v>
      </c>
      <c r="B7847" s="66" t="s">
        <v>147</v>
      </c>
      <c r="C7847" s="66" t="s">
        <v>137</v>
      </c>
      <c r="D7847" s="67">
        <v>50506.1</v>
      </c>
      <c r="E7847" s="66">
        <v>1.1705000000000001</v>
      </c>
      <c r="F7847" s="67">
        <v>59117.390050000002</v>
      </c>
      <c r="G7847" s="66" t="s">
        <v>58</v>
      </c>
      <c r="H7847" s="68">
        <v>4.2720523604651903E-5</v>
      </c>
      <c r="I7847" s="87">
        <v>2.5255258570764401</v>
      </c>
      <c r="J7847" s="69" t="str">
        <f>_xlfn.XLOOKUP(SimpleBB[[#This Row],[customer_code]],'Input  - indicative charges'!$B$13:$B$69,'Input  - indicative charges'!$E$13:$E$69)</f>
        <v>North Island generation</v>
      </c>
      <c r="K7847" s="70">
        <f t="shared" si="124"/>
        <v>2.3347313185458174</v>
      </c>
    </row>
    <row r="7848" spans="1:11" x14ac:dyDescent="0.25">
      <c r="A7848" s="65">
        <v>44470</v>
      </c>
      <c r="B7848" s="66" t="s">
        <v>147</v>
      </c>
      <c r="C7848" s="66" t="s">
        <v>137</v>
      </c>
      <c r="D7848" s="67">
        <v>50506.1</v>
      </c>
      <c r="E7848" s="66">
        <v>1.1705000000000001</v>
      </c>
      <c r="F7848" s="67">
        <v>59117.390050000002</v>
      </c>
      <c r="G7848" s="66" t="s">
        <v>60</v>
      </c>
      <c r="H7848" s="68">
        <v>2.78501714324343E-2</v>
      </c>
      <c r="I7848" s="87">
        <v>1646.4294475305801</v>
      </c>
      <c r="J7848" s="69" t="str">
        <f>_xlfn.XLOOKUP(SimpleBB[[#This Row],[customer_code]],'Input  - indicative charges'!$B$13:$B$69,'Input  - indicative charges'!$E$13:$E$69)</f>
        <v>Major Industrial</v>
      </c>
      <c r="K7848" s="70">
        <f t="shared" si="124"/>
        <v>1522.0475308756213</v>
      </c>
    </row>
    <row r="7849" spans="1:11" x14ac:dyDescent="0.25">
      <c r="A7849" s="65">
        <v>44470</v>
      </c>
      <c r="B7849" s="66" t="s">
        <v>147</v>
      </c>
      <c r="C7849" s="66" t="s">
        <v>137</v>
      </c>
      <c r="D7849" s="67">
        <v>50506.1</v>
      </c>
      <c r="E7849" s="66">
        <v>1.1705000000000001</v>
      </c>
      <c r="F7849" s="67">
        <v>59117.390050000002</v>
      </c>
      <c r="G7849" s="66" t="s">
        <v>62</v>
      </c>
      <c r="H7849" s="68">
        <v>1.2526664336883999E-4</v>
      </c>
      <c r="I7849" s="87">
        <v>7.4054370162900103</v>
      </c>
      <c r="J7849" s="69" t="str">
        <f>_xlfn.XLOOKUP(SimpleBB[[#This Row],[customer_code]],'Input  - indicative charges'!$B$13:$B$69,'Input  - indicative charges'!$E$13:$E$69)</f>
        <v>Major Industrial</v>
      </c>
      <c r="K7849" s="70">
        <f t="shared" si="124"/>
        <v>6.8459824638126721</v>
      </c>
    </row>
    <row r="7850" spans="1:11" x14ac:dyDescent="0.25">
      <c r="A7850" s="65">
        <v>44470</v>
      </c>
      <c r="B7850" s="66" t="s">
        <v>147</v>
      </c>
      <c r="C7850" s="66" t="s">
        <v>137</v>
      </c>
      <c r="D7850" s="67">
        <v>50506.1</v>
      </c>
      <c r="E7850" s="66">
        <v>1.1705000000000001</v>
      </c>
      <c r="F7850" s="67">
        <v>59117.390050000002</v>
      </c>
      <c r="G7850" s="66" t="s">
        <v>64</v>
      </c>
      <c r="H7850" s="68">
        <v>4.0452532709440997E-6</v>
      </c>
      <c r="I7850" s="87">
        <v>0.23914481546944</v>
      </c>
      <c r="J7850" s="69" t="str">
        <f>_xlfn.XLOOKUP(SimpleBB[[#This Row],[customer_code]],'Input  - indicative charges'!$B$13:$B$69,'Input  - indicative charges'!$E$13:$E$69)</f>
        <v>Major Industrial</v>
      </c>
      <c r="K7850" s="70">
        <f t="shared" si="124"/>
        <v>0.22107827119643803</v>
      </c>
    </row>
    <row r="7851" spans="1:11" x14ac:dyDescent="0.25">
      <c r="A7851" s="65">
        <v>44470</v>
      </c>
      <c r="B7851" s="66" t="s">
        <v>147</v>
      </c>
      <c r="C7851" s="66" t="s">
        <v>137</v>
      </c>
      <c r="D7851" s="67">
        <v>50506.1</v>
      </c>
      <c r="E7851" s="66">
        <v>1.1705000000000001</v>
      </c>
      <c r="F7851" s="67">
        <v>59117.390050000002</v>
      </c>
      <c r="G7851" s="66" t="s">
        <v>66</v>
      </c>
      <c r="H7851" s="68">
        <v>5.1164633742966604E-3</v>
      </c>
      <c r="I7851" s="87">
        <v>302.47196097483402</v>
      </c>
      <c r="J7851" s="69" t="str">
        <f>_xlfn.XLOOKUP(SimpleBB[[#This Row],[customer_code]],'Input  - indicative charges'!$B$13:$B$69,'Input  - indicative charges'!$E$13:$E$69)</f>
        <v>Upper South Island distributor</v>
      </c>
      <c r="K7851" s="70">
        <f t="shared" si="124"/>
        <v>279.62127502721461</v>
      </c>
    </row>
    <row r="7852" spans="1:11" x14ac:dyDescent="0.25">
      <c r="A7852" s="65">
        <v>44470</v>
      </c>
      <c r="B7852" s="66" t="s">
        <v>147</v>
      </c>
      <c r="C7852" s="66" t="s">
        <v>137</v>
      </c>
      <c r="D7852" s="67">
        <v>50506.1</v>
      </c>
      <c r="E7852" s="66">
        <v>1.1705000000000001</v>
      </c>
      <c r="F7852" s="67">
        <v>59117.390050000002</v>
      </c>
      <c r="G7852" s="66" t="s">
        <v>68</v>
      </c>
      <c r="H7852" s="68">
        <v>1.13163506779711E-4</v>
      </c>
      <c r="I7852" s="87">
        <v>6.6899311697220103</v>
      </c>
      <c r="J7852" s="69" t="str">
        <f>_xlfn.XLOOKUP(SimpleBB[[#This Row],[customer_code]],'Input  - indicative charges'!$B$13:$B$69,'Input  - indicative charges'!$E$13:$E$69)</f>
        <v>Major Industrial</v>
      </c>
      <c r="K7852" s="70">
        <f t="shared" si="124"/>
        <v>6.1845305511726876</v>
      </c>
    </row>
    <row r="7853" spans="1:11" x14ac:dyDescent="0.25">
      <c r="A7853" s="65">
        <v>44470</v>
      </c>
      <c r="B7853" s="66" t="s">
        <v>147</v>
      </c>
      <c r="C7853" s="66" t="s">
        <v>137</v>
      </c>
      <c r="D7853" s="67">
        <v>50506.1</v>
      </c>
      <c r="E7853" s="66">
        <v>1.1705000000000001</v>
      </c>
      <c r="F7853" s="67">
        <v>59117.390050000002</v>
      </c>
      <c r="G7853" s="66" t="s">
        <v>70</v>
      </c>
      <c r="H7853" s="68">
        <v>5.9364931295929999E-4</v>
      </c>
      <c r="I7853" s="87">
        <v>35.094997987129403</v>
      </c>
      <c r="J7853" s="69" t="str">
        <f>_xlfn.XLOOKUP(SimpleBB[[#This Row],[customer_code]],'Input  - indicative charges'!$B$13:$B$69,'Input  - indicative charges'!$E$13:$E$69)</f>
        <v>Lower North Island distributor</v>
      </c>
      <c r="K7853" s="70">
        <f t="shared" si="124"/>
        <v>32.443695120074722</v>
      </c>
    </row>
    <row r="7854" spans="1:11" x14ac:dyDescent="0.25">
      <c r="A7854" s="65">
        <v>44470</v>
      </c>
      <c r="B7854" s="66" t="s">
        <v>147</v>
      </c>
      <c r="C7854" s="66" t="s">
        <v>137</v>
      </c>
      <c r="D7854" s="67">
        <v>50506.1</v>
      </c>
      <c r="E7854" s="66">
        <v>1.1705000000000001</v>
      </c>
      <c r="F7854" s="67">
        <v>59117.390050000002</v>
      </c>
      <c r="G7854" s="66" t="s">
        <v>72</v>
      </c>
      <c r="H7854" s="68">
        <v>0.51108705958200995</v>
      </c>
      <c r="I7854" s="87">
        <v>30214.1330508172</v>
      </c>
      <c r="J7854" s="69" t="str">
        <f>_xlfn.XLOOKUP(SimpleBB[[#This Row],[customer_code]],'Input  - indicative charges'!$B$13:$B$69,'Input  - indicative charges'!$E$13:$E$69)</f>
        <v>Lower South Island distributor</v>
      </c>
      <c r="K7854" s="70">
        <f t="shared" si="124"/>
        <v>27931.562252192813</v>
      </c>
    </row>
    <row r="7855" spans="1:11" x14ac:dyDescent="0.25">
      <c r="A7855" s="65">
        <v>44470</v>
      </c>
      <c r="B7855" s="66" t="s">
        <v>147</v>
      </c>
      <c r="C7855" s="66" t="s">
        <v>137</v>
      </c>
      <c r="D7855" s="67">
        <v>50506.1</v>
      </c>
      <c r="E7855" s="66">
        <v>1.1705000000000001</v>
      </c>
      <c r="F7855" s="67">
        <v>59117.390050000002</v>
      </c>
      <c r="G7855" s="66" t="s">
        <v>74</v>
      </c>
      <c r="H7855" s="68">
        <v>6.4154468862480094E-2</v>
      </c>
      <c r="I7855" s="87">
        <v>3792.6447591938199</v>
      </c>
      <c r="J7855" s="69" t="str">
        <f>_xlfn.XLOOKUP(SimpleBB[[#This Row],[customer_code]],'Input  - indicative charges'!$B$13:$B$69,'Input  - indicative charges'!$E$13:$E$69)</f>
        <v>Major Industrial</v>
      </c>
      <c r="K7855" s="70">
        <f t="shared" si="124"/>
        <v>3506.1238730134537</v>
      </c>
    </row>
    <row r="7856" spans="1:11" x14ac:dyDescent="0.25">
      <c r="A7856" s="65">
        <v>44470</v>
      </c>
      <c r="B7856" s="66" t="s">
        <v>147</v>
      </c>
      <c r="C7856" s="66" t="s">
        <v>137</v>
      </c>
      <c r="D7856" s="67">
        <v>50506.1</v>
      </c>
      <c r="E7856" s="66">
        <v>1.1705000000000001</v>
      </c>
      <c r="F7856" s="67">
        <v>59117.390050000002</v>
      </c>
      <c r="G7856" s="66" t="s">
        <v>76</v>
      </c>
      <c r="H7856" s="68">
        <v>6.4252820642363597E-6</v>
      </c>
      <c r="I7856" s="87">
        <v>0.37984590597272999</v>
      </c>
      <c r="J7856" s="69" t="str">
        <f>_xlfn.XLOOKUP(SimpleBB[[#This Row],[customer_code]],'Input  - indicative charges'!$B$13:$B$69,'Input  - indicative charges'!$E$13:$E$69)</f>
        <v>Lower North Island distributor</v>
      </c>
      <c r="K7856" s="70">
        <f t="shared" si="124"/>
        <v>0.35114989237233557</v>
      </c>
    </row>
    <row r="7857" spans="1:11" x14ac:dyDescent="0.25">
      <c r="A7857" s="65">
        <v>44470</v>
      </c>
      <c r="B7857" s="66" t="s">
        <v>147</v>
      </c>
      <c r="C7857" s="66" t="s">
        <v>137</v>
      </c>
      <c r="D7857" s="67">
        <v>50506.1</v>
      </c>
      <c r="E7857" s="66">
        <v>1.1705000000000001</v>
      </c>
      <c r="F7857" s="67">
        <v>59117.390050000002</v>
      </c>
      <c r="G7857" s="66" t="s">
        <v>78</v>
      </c>
      <c r="H7857" s="68">
        <v>5.0274523519311499E-7</v>
      </c>
      <c r="I7857" s="87">
        <v>2.9720986164690301E-2</v>
      </c>
      <c r="J7857" s="69" t="str">
        <f>_xlfn.XLOOKUP(SimpleBB[[#This Row],[customer_code]],'Input  - indicative charges'!$B$13:$B$69,'Input  - indicative charges'!$E$13:$E$69)</f>
        <v>North Island generation</v>
      </c>
      <c r="K7857" s="70">
        <f t="shared" si="124"/>
        <v>2.7475670867648985E-2</v>
      </c>
    </row>
    <row r="7858" spans="1:11" x14ac:dyDescent="0.25">
      <c r="A7858" s="65">
        <v>44470</v>
      </c>
      <c r="B7858" s="66" t="s">
        <v>147</v>
      </c>
      <c r="C7858" s="66" t="s">
        <v>137</v>
      </c>
      <c r="D7858" s="67">
        <v>50506.1</v>
      </c>
      <c r="E7858" s="66">
        <v>1.1705000000000001</v>
      </c>
      <c r="F7858" s="67">
        <v>59117.390050000002</v>
      </c>
      <c r="G7858" s="66" t="s">
        <v>80</v>
      </c>
      <c r="H7858" s="68">
        <v>1.2166886974280301E-7</v>
      </c>
      <c r="I7858" s="87">
        <v>7.1927460295279598E-3</v>
      </c>
      <c r="J7858" s="69" t="str">
        <f>_xlfn.XLOOKUP(SimpleBB[[#This Row],[customer_code]],'Input  - indicative charges'!$B$13:$B$69,'Input  - indicative charges'!$E$13:$E$69)</f>
        <v>Major Industrial</v>
      </c>
      <c r="K7858" s="70">
        <f t="shared" si="124"/>
        <v>6.6493595282072484E-3</v>
      </c>
    </row>
    <row r="7859" spans="1:11" x14ac:dyDescent="0.25">
      <c r="A7859" s="65">
        <v>44470</v>
      </c>
      <c r="B7859" s="66" t="s">
        <v>147</v>
      </c>
      <c r="C7859" s="66" t="s">
        <v>137</v>
      </c>
      <c r="D7859" s="67">
        <v>50506.1</v>
      </c>
      <c r="E7859" s="66">
        <v>1.1705000000000001</v>
      </c>
      <c r="F7859" s="67">
        <v>59117.390050000002</v>
      </c>
      <c r="G7859" s="66" t="s">
        <v>82</v>
      </c>
      <c r="H7859" s="68">
        <v>1.01682560530208E-4</v>
      </c>
      <c r="I7859" s="87">
        <v>6.0112075921470396</v>
      </c>
      <c r="J7859" s="69" t="str">
        <f>_xlfn.XLOOKUP(SimpleBB[[#This Row],[customer_code]],'Input  - indicative charges'!$B$13:$B$69,'Input  - indicative charges'!$E$13:$E$69)</f>
        <v>Major Industrial</v>
      </c>
      <c r="K7859" s="70">
        <f t="shared" si="124"/>
        <v>5.5570821373068604</v>
      </c>
    </row>
    <row r="7860" spans="1:11" x14ac:dyDescent="0.25">
      <c r="A7860" s="65">
        <v>44470</v>
      </c>
      <c r="B7860" s="66" t="s">
        <v>147</v>
      </c>
      <c r="C7860" s="66" t="s">
        <v>137</v>
      </c>
      <c r="D7860" s="67">
        <v>50506.1</v>
      </c>
      <c r="E7860" s="66">
        <v>1.1705000000000001</v>
      </c>
      <c r="F7860" s="67">
        <v>59117.390050000002</v>
      </c>
      <c r="G7860" s="66" t="s">
        <v>84</v>
      </c>
      <c r="H7860" s="68">
        <v>2.0680020780792599E-4</v>
      </c>
      <c r="I7860" s="87">
        <v>12.2254885474022</v>
      </c>
      <c r="J7860" s="69" t="str">
        <f>_xlfn.XLOOKUP(SimpleBB[[#This Row],[customer_code]],'Input  - indicative charges'!$B$13:$B$69,'Input  - indicative charges'!$E$13:$E$69)</f>
        <v>Major Industrial</v>
      </c>
      <c r="K7860" s="70">
        <f t="shared" si="124"/>
        <v>11.301896163987367</v>
      </c>
    </row>
    <row r="7861" spans="1:11" x14ac:dyDescent="0.25">
      <c r="A7861" s="65">
        <v>44470</v>
      </c>
      <c r="B7861" s="66" t="s">
        <v>147</v>
      </c>
      <c r="C7861" s="66" t="s">
        <v>137</v>
      </c>
      <c r="D7861" s="67">
        <v>50506.1</v>
      </c>
      <c r="E7861" s="66">
        <v>1.1705000000000001</v>
      </c>
      <c r="F7861" s="67">
        <v>59117.390050000002</v>
      </c>
      <c r="G7861" s="66" t="s">
        <v>86</v>
      </c>
      <c r="H7861" s="68">
        <v>6.7847848923954203E-7</v>
      </c>
      <c r="I7861" s="87">
        <v>4.01098774889087E-2</v>
      </c>
      <c r="J7861" s="69" t="str">
        <f>_xlfn.XLOOKUP(SimpleBB[[#This Row],[customer_code]],'Input  - indicative charges'!$B$13:$B$69,'Input  - indicative charges'!$E$13:$E$69)</f>
        <v>North Island generation</v>
      </c>
      <c r="K7861" s="70">
        <f t="shared" si="124"/>
        <v>3.7079718227393553E-2</v>
      </c>
    </row>
    <row r="7862" spans="1:11" x14ac:dyDescent="0.25">
      <c r="A7862" s="65">
        <v>44470</v>
      </c>
      <c r="B7862" s="66" t="s">
        <v>147</v>
      </c>
      <c r="C7862" s="66" t="s">
        <v>137</v>
      </c>
      <c r="D7862" s="67">
        <v>50506.1</v>
      </c>
      <c r="E7862" s="66">
        <v>1.1705000000000001</v>
      </c>
      <c r="F7862" s="67">
        <v>59117.390050000002</v>
      </c>
      <c r="G7862" s="66" t="s">
        <v>88</v>
      </c>
      <c r="H7862" s="68">
        <v>2.49579266070472E-5</v>
      </c>
      <c r="I7862" s="87">
        <v>1.4754474820680801</v>
      </c>
      <c r="J7862" s="69" t="str">
        <f>_xlfn.XLOOKUP(SimpleBB[[#This Row],[customer_code]],'Input  - indicative charges'!$B$13:$B$69,'Input  - indicative charges'!$E$13:$E$69)</f>
        <v>North Island generation</v>
      </c>
      <c r="K7862" s="70">
        <f t="shared" si="124"/>
        <v>1.3639826476540611</v>
      </c>
    </row>
    <row r="7863" spans="1:11" x14ac:dyDescent="0.25">
      <c r="A7863" s="65">
        <v>44470</v>
      </c>
      <c r="B7863" s="66" t="s">
        <v>147</v>
      </c>
      <c r="C7863" s="66" t="s">
        <v>137</v>
      </c>
      <c r="D7863" s="67">
        <v>50506.1</v>
      </c>
      <c r="E7863" s="66">
        <v>1.1705000000000001</v>
      </c>
      <c r="F7863" s="67">
        <v>59117.390050000002</v>
      </c>
      <c r="G7863" s="66" t="s">
        <v>90</v>
      </c>
      <c r="H7863" s="68">
        <v>9.8273856509690193E-4</v>
      </c>
      <c r="I7863" s="87">
        <v>58.096939070010798</v>
      </c>
      <c r="J7863" s="69" t="str">
        <f>_xlfn.XLOOKUP(SimpleBB[[#This Row],[customer_code]],'Input  - indicative charges'!$B$13:$B$69,'Input  - indicative charges'!$E$13:$E$69)</f>
        <v>Upper South Island distributor</v>
      </c>
      <c r="K7863" s="70">
        <f t="shared" si="124"/>
        <v>53.707920977463537</v>
      </c>
    </row>
    <row r="7864" spans="1:11" x14ac:dyDescent="0.25">
      <c r="A7864" s="65">
        <v>44470</v>
      </c>
      <c r="B7864" s="66" t="s">
        <v>147</v>
      </c>
      <c r="C7864" s="66" t="s">
        <v>137</v>
      </c>
      <c r="D7864" s="67">
        <v>50506.1</v>
      </c>
      <c r="E7864" s="66">
        <v>1.1705000000000001</v>
      </c>
      <c r="F7864" s="67">
        <v>59117.390050000002</v>
      </c>
      <c r="G7864" s="66" t="s">
        <v>92</v>
      </c>
      <c r="H7864" s="68">
        <v>1.5566753247680899E-7</v>
      </c>
      <c r="I7864" s="87">
        <v>9.2026582355525695E-3</v>
      </c>
      <c r="J7864" s="69" t="str">
        <f>_xlfn.XLOOKUP(SimpleBB[[#This Row],[customer_code]],'Input  - indicative charges'!$B$13:$B$69,'Input  - indicative charges'!$E$13:$E$69)</f>
        <v>North Island generation</v>
      </c>
      <c r="K7864" s="70">
        <f t="shared" si="124"/>
        <v>8.5074299818455063E-3</v>
      </c>
    </row>
    <row r="7865" spans="1:11" x14ac:dyDescent="0.25">
      <c r="A7865" s="65">
        <v>44470</v>
      </c>
      <c r="B7865" s="66" t="s">
        <v>147</v>
      </c>
      <c r="C7865" s="66" t="s">
        <v>137</v>
      </c>
      <c r="D7865" s="67">
        <v>50506.1</v>
      </c>
      <c r="E7865" s="66">
        <v>1.1705000000000001</v>
      </c>
      <c r="F7865" s="67">
        <v>59117.390050000002</v>
      </c>
      <c r="G7865" s="66" t="s">
        <v>94</v>
      </c>
      <c r="H7865" s="68">
        <v>9.1317790414038099E-7</v>
      </c>
      <c r="I7865" s="87">
        <v>5.3984694344108401E-2</v>
      </c>
      <c r="J7865" s="69" t="str">
        <f>_xlfn.XLOOKUP(SimpleBB[[#This Row],[customer_code]],'Input  - indicative charges'!$B$13:$B$69,'Input  - indicative charges'!$E$13:$E$69)</f>
        <v>North Island generation</v>
      </c>
      <c r="K7865" s="70">
        <f t="shared" si="124"/>
        <v>4.9906341783891812E-2</v>
      </c>
    </row>
    <row r="7866" spans="1:11" x14ac:dyDescent="0.25">
      <c r="A7866" s="65">
        <v>44470</v>
      </c>
      <c r="B7866" s="66" t="s">
        <v>147</v>
      </c>
      <c r="C7866" s="66" t="s">
        <v>137</v>
      </c>
      <c r="D7866" s="67">
        <v>50506.1</v>
      </c>
      <c r="E7866" s="66">
        <v>1.1705000000000001</v>
      </c>
      <c r="F7866" s="67">
        <v>59117.390050000002</v>
      </c>
      <c r="G7866" s="66" t="s">
        <v>96</v>
      </c>
      <c r="H7866" s="68">
        <v>4.0239369541458E-5</v>
      </c>
      <c r="I7866" s="87">
        <v>2.3788465045484601</v>
      </c>
      <c r="J7866" s="69" t="str">
        <f>_xlfn.XLOOKUP(SimpleBB[[#This Row],[customer_code]],'Input  - indicative charges'!$B$13:$B$69,'Input  - indicative charges'!$E$13:$E$69)</f>
        <v>Upper North Island distributor</v>
      </c>
      <c r="K7866" s="70">
        <f t="shared" si="124"/>
        <v>2.1991330718790709</v>
      </c>
    </row>
    <row r="7867" spans="1:11" x14ac:dyDescent="0.25">
      <c r="A7867" s="65">
        <v>44470</v>
      </c>
      <c r="B7867" s="66" t="s">
        <v>147</v>
      </c>
      <c r="C7867" s="66" t="s">
        <v>137</v>
      </c>
      <c r="D7867" s="67">
        <v>50506.1</v>
      </c>
      <c r="E7867" s="66">
        <v>1.1705000000000001</v>
      </c>
      <c r="F7867" s="67">
        <v>59117.390050000002</v>
      </c>
      <c r="G7867" s="66" t="s">
        <v>98</v>
      </c>
      <c r="H7867" s="68">
        <v>1.2540713102700801E-5</v>
      </c>
      <c r="I7867" s="87">
        <v>0.74137422799751196</v>
      </c>
      <c r="J7867" s="69" t="str">
        <f>_xlfn.XLOOKUP(SimpleBB[[#This Row],[customer_code]],'Input  - indicative charges'!$B$13:$B$69,'Input  - indicative charges'!$E$13:$E$69)</f>
        <v>Major Industrial</v>
      </c>
      <c r="K7867" s="70">
        <f t="shared" si="124"/>
        <v>0.6853660294225723</v>
      </c>
    </row>
    <row r="7868" spans="1:11" x14ac:dyDescent="0.25">
      <c r="A7868" s="65">
        <v>44470</v>
      </c>
      <c r="B7868" s="66" t="s">
        <v>147</v>
      </c>
      <c r="C7868" s="66" t="s">
        <v>137</v>
      </c>
      <c r="D7868" s="67">
        <v>50506.1</v>
      </c>
      <c r="E7868" s="66">
        <v>1.1705000000000001</v>
      </c>
      <c r="F7868" s="67">
        <v>59117.390050000002</v>
      </c>
      <c r="G7868" s="66" t="s">
        <v>100</v>
      </c>
      <c r="H7868" s="68">
        <v>1.9361482596636899E-2</v>
      </c>
      <c r="I7868" s="87">
        <v>1144.60031861167</v>
      </c>
      <c r="J7868" s="69" t="str">
        <f>_xlfn.XLOOKUP(SimpleBB[[#This Row],[customer_code]],'Input  - indicative charges'!$B$13:$B$69,'Input  - indicative charges'!$E$13:$E$69)</f>
        <v>North Island generation</v>
      </c>
      <c r="K7868" s="70">
        <f t="shared" si="124"/>
        <v>1058.1298162489188</v>
      </c>
    </row>
    <row r="7869" spans="1:11" x14ac:dyDescent="0.25">
      <c r="A7869" s="65">
        <v>44470</v>
      </c>
      <c r="B7869" s="66" t="s">
        <v>147</v>
      </c>
      <c r="C7869" s="66" t="s">
        <v>137</v>
      </c>
      <c r="D7869" s="67">
        <v>50506.1</v>
      </c>
      <c r="E7869" s="66">
        <v>1.1705000000000001</v>
      </c>
      <c r="F7869" s="67">
        <v>59117.390050000002</v>
      </c>
      <c r="G7869" s="66" t="s">
        <v>102</v>
      </c>
      <c r="H7869" s="68">
        <v>5.9130621383170505E-4</v>
      </c>
      <c r="I7869" s="87">
        <v>34.956480082077597</v>
      </c>
      <c r="J7869" s="69" t="str">
        <f>_xlfn.XLOOKUP(SimpleBB[[#This Row],[customer_code]],'Input  - indicative charges'!$B$13:$B$69,'Input  - indicative charges'!$E$13:$E$69)</f>
        <v>Lower North Island distributor</v>
      </c>
      <c r="K7869" s="70">
        <f t="shared" si="124"/>
        <v>32.315641752417591</v>
      </c>
    </row>
    <row r="7870" spans="1:11" x14ac:dyDescent="0.25">
      <c r="A7870" s="65">
        <v>44470</v>
      </c>
      <c r="B7870" s="66" t="s">
        <v>147</v>
      </c>
      <c r="C7870" s="66" t="s">
        <v>137</v>
      </c>
      <c r="D7870" s="67">
        <v>50506.1</v>
      </c>
      <c r="E7870" s="66">
        <v>1.1705000000000001</v>
      </c>
      <c r="F7870" s="67">
        <v>59117.390050000002</v>
      </c>
      <c r="G7870" s="66" t="s">
        <v>104</v>
      </c>
      <c r="H7870" s="68">
        <v>2.34693662877264E-4</v>
      </c>
      <c r="I7870" s="87">
        <v>13.8744768105784</v>
      </c>
      <c r="J7870" s="69" t="str">
        <f>_xlfn.XLOOKUP(SimpleBB[[#This Row],[customer_code]],'Input  - indicative charges'!$B$13:$B$69,'Input  - indicative charges'!$E$13:$E$69)</f>
        <v>Lower North Island distributor</v>
      </c>
      <c r="K7870" s="70">
        <f t="shared" si="124"/>
        <v>12.826309201044394</v>
      </c>
    </row>
    <row r="7871" spans="1:11" x14ac:dyDescent="0.25">
      <c r="A7871" s="65">
        <v>44470</v>
      </c>
      <c r="B7871" s="66" t="s">
        <v>147</v>
      </c>
      <c r="C7871" s="66" t="s">
        <v>137</v>
      </c>
      <c r="D7871" s="67">
        <v>50506.1</v>
      </c>
      <c r="E7871" s="66">
        <v>1.1705000000000001</v>
      </c>
      <c r="F7871" s="67">
        <v>59117.390050000002</v>
      </c>
      <c r="G7871" s="66" t="s">
        <v>106</v>
      </c>
      <c r="H7871" s="68">
        <v>2.57416302868711E-3</v>
      </c>
      <c r="I7871" s="87">
        <v>152.177799819185</v>
      </c>
      <c r="J7871" s="69" t="str">
        <f>_xlfn.XLOOKUP(SimpleBB[[#This Row],[customer_code]],'Input  - indicative charges'!$B$13:$B$69,'Input  - indicative charges'!$E$13:$E$69)</f>
        <v>Upper North Island distributor</v>
      </c>
      <c r="K7871" s="70">
        <f t="shared" si="124"/>
        <v>140.68130572875521</v>
      </c>
    </row>
    <row r="7872" spans="1:11" x14ac:dyDescent="0.25">
      <c r="A7872" s="65">
        <v>44470</v>
      </c>
      <c r="B7872" s="66" t="s">
        <v>147</v>
      </c>
      <c r="C7872" s="66" t="s">
        <v>137</v>
      </c>
      <c r="D7872" s="67">
        <v>50506.1</v>
      </c>
      <c r="E7872" s="66">
        <v>1.1705000000000001</v>
      </c>
      <c r="F7872" s="67">
        <v>59117.390050000002</v>
      </c>
      <c r="G7872" s="66" t="s">
        <v>108</v>
      </c>
      <c r="H7872" s="68">
        <v>6.9572459263718802E-5</v>
      </c>
      <c r="I7872" s="87">
        <v>4.1129422110310001</v>
      </c>
      <c r="J7872" s="69" t="str">
        <f>_xlfn.XLOOKUP(SimpleBB[[#This Row],[customer_code]],'Input  - indicative charges'!$B$13:$B$69,'Input  - indicative charges'!$E$13:$E$69)</f>
        <v>Lower North Island distributor</v>
      </c>
      <c r="K7872" s="70">
        <f t="shared" si="124"/>
        <v>3.8022239861678493</v>
      </c>
    </row>
    <row r="7873" spans="1:11" x14ac:dyDescent="0.25">
      <c r="A7873" s="65">
        <v>44470</v>
      </c>
      <c r="B7873" s="66" t="s">
        <v>147</v>
      </c>
      <c r="C7873" s="66" t="s">
        <v>137</v>
      </c>
      <c r="D7873" s="67">
        <v>50506.1</v>
      </c>
      <c r="E7873" s="66">
        <v>1.1705000000000001</v>
      </c>
      <c r="F7873" s="67">
        <v>59117.390050000002</v>
      </c>
      <c r="G7873" s="66" t="s">
        <v>110</v>
      </c>
      <c r="H7873" s="68">
        <v>3.8447934688299403E-4</v>
      </c>
      <c r="I7873" s="87">
        <v>22.729415515851201</v>
      </c>
      <c r="J7873" s="69" t="str">
        <f>_xlfn.XLOOKUP(SimpleBB[[#This Row],[customer_code]],'Input  - indicative charges'!$B$13:$B$69,'Input  - indicative charges'!$E$13:$E$69)</f>
        <v>Lower South Island distributor</v>
      </c>
      <c r="K7873" s="70">
        <f t="shared" si="124"/>
        <v>21.01228863224933</v>
      </c>
    </row>
    <row r="7874" spans="1:11" x14ac:dyDescent="0.25">
      <c r="A7874" s="65">
        <v>44470</v>
      </c>
      <c r="B7874" s="66" t="s">
        <v>147</v>
      </c>
      <c r="C7874" s="66" t="s">
        <v>137</v>
      </c>
      <c r="D7874" s="67">
        <v>50506.1</v>
      </c>
      <c r="E7874" s="66">
        <v>1.1705000000000001</v>
      </c>
      <c r="F7874" s="67">
        <v>59117.390050000002</v>
      </c>
      <c r="G7874" s="66" t="s">
        <v>112</v>
      </c>
      <c r="H7874" s="68">
        <v>2.0617417631908602E-5</v>
      </c>
      <c r="I7874" s="87">
        <v>1.2188479199692801</v>
      </c>
      <c r="J7874" s="69" t="str">
        <f>_xlfn.XLOOKUP(SimpleBB[[#This Row],[customer_code]],'Input  - indicative charges'!$B$13:$B$69,'Input  - indicative charges'!$E$13:$E$69)</f>
        <v>North Island generation</v>
      </c>
      <c r="K7874" s="70">
        <f t="shared" si="124"/>
        <v>1.1267682741490037</v>
      </c>
    </row>
    <row r="7875" spans="1:11" x14ac:dyDescent="0.25">
      <c r="A7875" s="65">
        <v>44470</v>
      </c>
      <c r="B7875" s="66" t="s">
        <v>147</v>
      </c>
      <c r="C7875" s="66" t="s">
        <v>137</v>
      </c>
      <c r="D7875" s="67">
        <v>50506.1</v>
      </c>
      <c r="E7875" s="66">
        <v>1.1705000000000001</v>
      </c>
      <c r="F7875" s="67">
        <v>59117.390050000002</v>
      </c>
      <c r="G7875" s="66" t="s">
        <v>114</v>
      </c>
      <c r="H7875" s="68">
        <v>2.7960189987844198E-4</v>
      </c>
      <c r="I7875" s="87">
        <v>16.529334573834898</v>
      </c>
      <c r="J7875" s="69" t="str">
        <f>_xlfn.XLOOKUP(SimpleBB[[#This Row],[customer_code]],'Input  - indicative charges'!$B$13:$B$69,'Input  - indicative charges'!$E$13:$E$69)</f>
        <v>Lower North Island distributor</v>
      </c>
      <c r="K7875" s="70">
        <f t="shared" si="124"/>
        <v>15.280601858073341</v>
      </c>
    </row>
    <row r="7876" spans="1:11" x14ac:dyDescent="0.25">
      <c r="A7876" s="65">
        <v>44470</v>
      </c>
      <c r="B7876" s="66" t="s">
        <v>147</v>
      </c>
      <c r="C7876" s="66" t="s">
        <v>137</v>
      </c>
      <c r="D7876" s="67">
        <v>50506.1</v>
      </c>
      <c r="E7876" s="66">
        <v>1.1705000000000001</v>
      </c>
      <c r="F7876" s="67">
        <v>59117.390050000002</v>
      </c>
      <c r="G7876" s="66" t="s">
        <v>116</v>
      </c>
      <c r="H7876" s="68">
        <v>6.8107111352010705E-5</v>
      </c>
      <c r="I7876" s="87">
        <v>4.0263146669756003</v>
      </c>
      <c r="J7876" s="69" t="str">
        <f>_xlfn.XLOOKUP(SimpleBB[[#This Row],[customer_code]],'Input  - indicative charges'!$B$13:$B$69,'Input  - indicative charges'!$E$13:$E$69)</f>
        <v>Major Industrial</v>
      </c>
      <c r="K7876" s="70">
        <f t="shared" si="124"/>
        <v>3.722140846417707</v>
      </c>
    </row>
    <row r="7877" spans="1:11" x14ac:dyDescent="0.25">
      <c r="A7877" s="65">
        <v>44470</v>
      </c>
      <c r="B7877" s="66" t="s">
        <v>147</v>
      </c>
      <c r="C7877" s="66" t="s">
        <v>137</v>
      </c>
      <c r="D7877" s="67">
        <v>50506.1</v>
      </c>
      <c r="E7877" s="66">
        <v>1.1705000000000001</v>
      </c>
      <c r="F7877" s="67">
        <v>59117.390050000002</v>
      </c>
      <c r="G7877" s="66" t="s">
        <v>118</v>
      </c>
      <c r="H7877" s="68">
        <v>1.88315239712254E-4</v>
      </c>
      <c r="I7877" s="87">
        <v>11.132705478428599</v>
      </c>
      <c r="J7877" s="69" t="str">
        <f>_xlfn.XLOOKUP(SimpleBB[[#This Row],[customer_code]],'Input  - indicative charges'!$B$13:$B$69,'Input  - indicative charges'!$E$13:$E$69)</f>
        <v>Upper South Island distributor</v>
      </c>
      <c r="K7877" s="70">
        <f t="shared" si="124"/>
        <v>10.291668987591423</v>
      </c>
    </row>
    <row r="7878" spans="1:11" x14ac:dyDescent="0.25">
      <c r="A7878" s="65">
        <v>44470</v>
      </c>
      <c r="B7878" s="66" t="s">
        <v>147</v>
      </c>
      <c r="C7878" s="66" t="s">
        <v>137</v>
      </c>
      <c r="D7878" s="67">
        <v>50506.1</v>
      </c>
      <c r="E7878" s="66">
        <v>1.1705000000000001</v>
      </c>
      <c r="F7878" s="67">
        <v>59117.390050000002</v>
      </c>
      <c r="G7878" s="66" t="s">
        <v>120</v>
      </c>
      <c r="H7878" s="68">
        <v>4.28415157388693E-5</v>
      </c>
      <c r="I7878" s="87">
        <v>2.5326785962679499</v>
      </c>
      <c r="J7878" s="69" t="str">
        <f>_xlfn.XLOOKUP(SimpleBB[[#This Row],[customer_code]],'Input  - indicative charges'!$B$13:$B$69,'Input  - indicative charges'!$E$13:$E$69)</f>
        <v>Lower North Island distributor</v>
      </c>
      <c r="K7878" s="70">
        <f t="shared" si="124"/>
        <v>2.3413436936110008</v>
      </c>
    </row>
    <row r="7879" spans="1:11" x14ac:dyDescent="0.25">
      <c r="A7879" s="65">
        <v>44470</v>
      </c>
      <c r="B7879" s="66" t="s">
        <v>147</v>
      </c>
      <c r="C7879" s="66" t="s">
        <v>137</v>
      </c>
      <c r="D7879" s="67">
        <v>50506.1</v>
      </c>
      <c r="E7879" s="66">
        <v>1.1705000000000001</v>
      </c>
      <c r="F7879" s="67">
        <v>59117.390050000002</v>
      </c>
      <c r="G7879" s="66" t="s">
        <v>241</v>
      </c>
      <c r="H7879" s="68">
        <v>5.5521414469454399E-6</v>
      </c>
      <c r="I7879" s="87">
        <v>0.328228111531845</v>
      </c>
      <c r="J7879" s="69" t="str">
        <f>_xlfn.XLOOKUP(SimpleBB[[#This Row],[customer_code]],'Input  - indicative charges'!$B$13:$B$69,'Input  - indicative charges'!$E$13:$E$69)</f>
        <v>North Island generation</v>
      </c>
      <c r="K7879" s="70">
        <f t="shared" si="124"/>
        <v>0.30343163958243874</v>
      </c>
    </row>
    <row r="7880" spans="1:11" x14ac:dyDescent="0.25">
      <c r="A7880" s="65">
        <v>44501</v>
      </c>
      <c r="B7880" s="66" t="s">
        <v>147</v>
      </c>
      <c r="C7880" s="66" t="s">
        <v>137</v>
      </c>
      <c r="D7880" s="67">
        <v>63869.919999999998</v>
      </c>
      <c r="E7880" s="66">
        <v>1.2881</v>
      </c>
      <c r="F7880" s="67">
        <v>82270.843951999996</v>
      </c>
      <c r="G7880" s="66" t="s">
        <v>8</v>
      </c>
      <c r="H7880" s="68">
        <v>9.2286308240713505E-4</v>
      </c>
      <c r="I7880" s="87">
        <v>75.924724641779093</v>
      </c>
      <c r="J7880" s="69" t="str">
        <f>_xlfn.XLOOKUP(SimpleBB[[#This Row],[customer_code]],'Input  - indicative charges'!$B$13:$B$69,'Input  - indicative charges'!$E$13:$E$69)</f>
        <v>Lower South Island distributor</v>
      </c>
      <c r="K7880" s="70">
        <f t="shared" si="124"/>
        <v>70.188880456892406</v>
      </c>
    </row>
    <row r="7881" spans="1:11" x14ac:dyDescent="0.25">
      <c r="A7881" s="65">
        <v>44501</v>
      </c>
      <c r="B7881" s="66" t="s">
        <v>147</v>
      </c>
      <c r="C7881" s="66" t="s">
        <v>137</v>
      </c>
      <c r="D7881" s="67">
        <v>63869.919999999998</v>
      </c>
      <c r="E7881" s="66">
        <v>1.2881</v>
      </c>
      <c r="F7881" s="67">
        <v>82270.843951999996</v>
      </c>
      <c r="G7881" s="66" t="s">
        <v>10</v>
      </c>
      <c r="H7881" s="68">
        <v>4.7775243058659797E-5</v>
      </c>
      <c r="I7881" s="87">
        <v>3.9305095664478702</v>
      </c>
      <c r="J7881" s="69" t="str">
        <f>_xlfn.XLOOKUP(SimpleBB[[#This Row],[customer_code]],'Input  - indicative charges'!$B$13:$B$69,'Input  - indicative charges'!$E$13:$E$69)</f>
        <v>Upper South Island distributor</v>
      </c>
      <c r="K7881" s="70">
        <f t="shared" si="124"/>
        <v>3.6335734820995871</v>
      </c>
    </row>
    <row r="7882" spans="1:11" x14ac:dyDescent="0.25">
      <c r="A7882" s="65">
        <v>44501</v>
      </c>
      <c r="B7882" s="66" t="s">
        <v>147</v>
      </c>
      <c r="C7882" s="66" t="s">
        <v>137</v>
      </c>
      <c r="D7882" s="67">
        <v>63869.919999999998</v>
      </c>
      <c r="E7882" s="66">
        <v>1.2881</v>
      </c>
      <c r="F7882" s="67">
        <v>82270.843951999996</v>
      </c>
      <c r="G7882" s="66" t="s">
        <v>12</v>
      </c>
      <c r="H7882" s="68">
        <v>9.1869291588655806E-6</v>
      </c>
      <c r="I7882" s="87">
        <v>0.75581641522710896</v>
      </c>
      <c r="J7882" s="69" t="str">
        <f>_xlfn.XLOOKUP(SimpleBB[[#This Row],[customer_code]],'Input  - indicative charges'!$B$13:$B$69,'Input  - indicative charges'!$E$13:$E$69)</f>
        <v>Lower North Island distributor</v>
      </c>
      <c r="K7882" s="70">
        <f t="shared" si="124"/>
        <v>0.69871716053008559</v>
      </c>
    </row>
    <row r="7883" spans="1:11" x14ac:dyDescent="0.25">
      <c r="A7883" s="65">
        <v>44501</v>
      </c>
      <c r="B7883" s="66" t="s">
        <v>147</v>
      </c>
      <c r="C7883" s="66" t="s">
        <v>137</v>
      </c>
      <c r="D7883" s="67">
        <v>63869.919999999998</v>
      </c>
      <c r="E7883" s="66">
        <v>1.2881</v>
      </c>
      <c r="F7883" s="67">
        <v>82270.843951999996</v>
      </c>
      <c r="G7883" s="66" t="s">
        <v>14</v>
      </c>
      <c r="H7883" s="68">
        <v>1.1460107804354E-4</v>
      </c>
      <c r="I7883" s="87">
        <v>9.4283274084510502</v>
      </c>
      <c r="J7883" s="69" t="str">
        <f>_xlfn.XLOOKUP(SimpleBB[[#This Row],[customer_code]],'Input  - indicative charges'!$B$13:$B$69,'Input  - indicative charges'!$E$13:$E$69)</f>
        <v>Upper North Island distributor</v>
      </c>
      <c r="K7883" s="70">
        <f t="shared" si="124"/>
        <v>8.7160506475655275</v>
      </c>
    </row>
    <row r="7884" spans="1:11" x14ac:dyDescent="0.25">
      <c r="A7884" s="65">
        <v>44501</v>
      </c>
      <c r="B7884" s="66" t="s">
        <v>147</v>
      </c>
      <c r="C7884" s="66" t="s">
        <v>137</v>
      </c>
      <c r="D7884" s="67">
        <v>63869.919999999998</v>
      </c>
      <c r="E7884" s="66">
        <v>1.2881</v>
      </c>
      <c r="F7884" s="67">
        <v>82270.843951999996</v>
      </c>
      <c r="G7884" s="66" t="s">
        <v>16</v>
      </c>
      <c r="H7884" s="68">
        <v>0.28844694373907198</v>
      </c>
      <c r="I7884" s="87">
        <v>23730.773496788501</v>
      </c>
      <c r="J7884" s="69" t="str">
        <f>_xlfn.XLOOKUP(SimpleBB[[#This Row],[customer_code]],'Input  - indicative charges'!$B$13:$B$69,'Input  - indicative charges'!$E$13:$E$69)</f>
        <v>South Island generation</v>
      </c>
      <c r="K7884" s="70">
        <f t="shared" si="124"/>
        <v>21937.997562379423</v>
      </c>
    </row>
    <row r="7885" spans="1:11" x14ac:dyDescent="0.25">
      <c r="A7885" s="65">
        <v>44501</v>
      </c>
      <c r="B7885" s="66" t="s">
        <v>147</v>
      </c>
      <c r="C7885" s="66" t="s">
        <v>137</v>
      </c>
      <c r="D7885" s="67">
        <v>63869.919999999998</v>
      </c>
      <c r="E7885" s="66">
        <v>1.2881</v>
      </c>
      <c r="F7885" s="67">
        <v>82270.843951999996</v>
      </c>
      <c r="G7885" s="66" t="s">
        <v>19</v>
      </c>
      <c r="H7885" s="68">
        <v>5.0969289423008603E-3</v>
      </c>
      <c r="I7885" s="87">
        <v>419.32864564646701</v>
      </c>
      <c r="J7885" s="69" t="str">
        <f>_xlfn.XLOOKUP(SimpleBB[[#This Row],[customer_code]],'Input  - indicative charges'!$B$13:$B$69,'Input  - indicative charges'!$E$13:$E$69)</f>
        <v>Lower South Island distributor</v>
      </c>
      <c r="K7885" s="70">
        <f t="shared" si="124"/>
        <v>387.6498508265226</v>
      </c>
    </row>
    <row r="7886" spans="1:11" x14ac:dyDescent="0.25">
      <c r="A7886" s="65">
        <v>44501</v>
      </c>
      <c r="B7886" s="66" t="s">
        <v>147</v>
      </c>
      <c r="C7886" s="66" t="s">
        <v>137</v>
      </c>
      <c r="D7886" s="67">
        <v>63869.919999999998</v>
      </c>
      <c r="E7886" s="66">
        <v>1.2881</v>
      </c>
      <c r="F7886" s="67">
        <v>82270.843951999996</v>
      </c>
      <c r="G7886" s="66" t="s">
        <v>21</v>
      </c>
      <c r="H7886" s="68">
        <v>7.7569930969196101E-4</v>
      </c>
      <c r="I7886" s="87">
        <v>63.817436861341399</v>
      </c>
      <c r="J7886" s="69" t="str">
        <f>_xlfn.XLOOKUP(SimpleBB[[#This Row],[customer_code]],'Input  - indicative charges'!$B$13:$B$69,'Input  - indicative charges'!$E$13:$E$69)</f>
        <v>Upper South Island distributor</v>
      </c>
      <c r="K7886" s="70">
        <f t="shared" ref="K7886:K7949" si="125">I7886*$L$9</f>
        <v>58.996255410337845</v>
      </c>
    </row>
    <row r="7887" spans="1:11" x14ac:dyDescent="0.25">
      <c r="A7887" s="65">
        <v>44501</v>
      </c>
      <c r="B7887" s="66" t="s">
        <v>147</v>
      </c>
      <c r="C7887" s="66" t="s">
        <v>137</v>
      </c>
      <c r="D7887" s="67">
        <v>63869.919999999998</v>
      </c>
      <c r="E7887" s="66">
        <v>1.2881</v>
      </c>
      <c r="F7887" s="67">
        <v>82270.843951999996</v>
      </c>
      <c r="G7887" s="66" t="s">
        <v>23</v>
      </c>
      <c r="H7887" s="68">
        <v>4.6970533948964903E-5</v>
      </c>
      <c r="I7887" s="87">
        <v>3.8643054688574101</v>
      </c>
      <c r="J7887" s="69" t="str">
        <f>_xlfn.XLOOKUP(SimpleBB[[#This Row],[customer_code]],'Input  - indicative charges'!$B$13:$B$69,'Input  - indicative charges'!$E$13:$E$69)</f>
        <v>Lower North Island distributor</v>
      </c>
      <c r="K7887" s="70">
        <f t="shared" si="125"/>
        <v>3.5723708697298049</v>
      </c>
    </row>
    <row r="7888" spans="1:11" x14ac:dyDescent="0.25">
      <c r="A7888" s="65">
        <v>44501</v>
      </c>
      <c r="B7888" s="66" t="s">
        <v>147</v>
      </c>
      <c r="C7888" s="66" t="s">
        <v>137</v>
      </c>
      <c r="D7888" s="67">
        <v>63869.919999999998</v>
      </c>
      <c r="E7888" s="66">
        <v>1.2881</v>
      </c>
      <c r="F7888" s="67">
        <v>82270.843951999996</v>
      </c>
      <c r="G7888" s="66" t="s">
        <v>25</v>
      </c>
      <c r="H7888" s="68">
        <v>1.03293139697923E-3</v>
      </c>
      <c r="I7888" s="87">
        <v>84.9801377739998</v>
      </c>
      <c r="J7888" s="69" t="str">
        <f>_xlfn.XLOOKUP(SimpleBB[[#This Row],[customer_code]],'Input  - indicative charges'!$B$13:$B$69,'Input  - indicative charges'!$E$13:$E$69)</f>
        <v>North Island generation</v>
      </c>
      <c r="K7888" s="70">
        <f t="shared" si="125"/>
        <v>78.560189181737854</v>
      </c>
    </row>
    <row r="7889" spans="1:11" x14ac:dyDescent="0.25">
      <c r="A7889" s="65">
        <v>44501</v>
      </c>
      <c r="B7889" s="66" t="s">
        <v>147</v>
      </c>
      <c r="C7889" s="66" t="s">
        <v>137</v>
      </c>
      <c r="D7889" s="67">
        <v>63869.919999999998</v>
      </c>
      <c r="E7889" s="66">
        <v>1.2881</v>
      </c>
      <c r="F7889" s="67">
        <v>82270.843951999996</v>
      </c>
      <c r="G7889" s="66" t="s">
        <v>27</v>
      </c>
      <c r="H7889" s="68">
        <v>8.3877128818708803E-5</v>
      </c>
      <c r="I7889" s="87">
        <v>6.9006421761857997</v>
      </c>
      <c r="J7889" s="69" t="str">
        <f>_xlfn.XLOOKUP(SimpleBB[[#This Row],[customer_code]],'Input  - indicative charges'!$B$13:$B$69,'Input  - indicative charges'!$E$13:$E$69)</f>
        <v>Lower North Island distributor</v>
      </c>
      <c r="K7889" s="70">
        <f t="shared" si="125"/>
        <v>6.3793230869825592</v>
      </c>
    </row>
    <row r="7890" spans="1:11" x14ac:dyDescent="0.25">
      <c r="A7890" s="65">
        <v>44501</v>
      </c>
      <c r="B7890" s="66" t="s">
        <v>147</v>
      </c>
      <c r="C7890" s="66" t="s">
        <v>137</v>
      </c>
      <c r="D7890" s="67">
        <v>63869.919999999998</v>
      </c>
      <c r="E7890" s="66">
        <v>1.2881</v>
      </c>
      <c r="F7890" s="67">
        <v>82270.843951999996</v>
      </c>
      <c r="G7890" s="66" t="s">
        <v>29</v>
      </c>
      <c r="H7890" s="68">
        <v>9.5870159307928301E-5</v>
      </c>
      <c r="I7890" s="87">
        <v>7.8873189160759498</v>
      </c>
      <c r="J7890" s="69" t="str">
        <f>_xlfn.XLOOKUP(SimpleBB[[#This Row],[customer_code]],'Input  - indicative charges'!$B$13:$B$69,'Input  - indicative charges'!$E$13:$E$69)</f>
        <v>Lower North Island distributor</v>
      </c>
      <c r="K7890" s="70">
        <f t="shared" si="125"/>
        <v>7.2914598918572899</v>
      </c>
    </row>
    <row r="7891" spans="1:11" x14ac:dyDescent="0.25">
      <c r="A7891" s="65">
        <v>44501</v>
      </c>
      <c r="B7891" s="66" t="s">
        <v>147</v>
      </c>
      <c r="C7891" s="66" t="s">
        <v>137</v>
      </c>
      <c r="D7891" s="67">
        <v>63869.919999999998</v>
      </c>
      <c r="E7891" s="66">
        <v>1.2881</v>
      </c>
      <c r="F7891" s="67">
        <v>82270.843951999996</v>
      </c>
      <c r="G7891" s="66" t="s">
        <v>31</v>
      </c>
      <c r="H7891" s="68">
        <v>2.1634483940123E-7</v>
      </c>
      <c r="I7891" s="87">
        <v>1.7798872522199E-2</v>
      </c>
      <c r="J7891" s="69" t="str">
        <f>_xlfn.XLOOKUP(SimpleBB[[#This Row],[customer_code]],'Input  - indicative charges'!$B$13:$B$69,'Input  - indicative charges'!$E$13:$E$69)</f>
        <v>Major Industrial</v>
      </c>
      <c r="K7891" s="70">
        <f t="shared" si="125"/>
        <v>1.6454230708406809E-2</v>
      </c>
    </row>
    <row r="7892" spans="1:11" x14ac:dyDescent="0.25">
      <c r="A7892" s="65">
        <v>44501</v>
      </c>
      <c r="B7892" s="66" t="s">
        <v>147</v>
      </c>
      <c r="C7892" s="66" t="s">
        <v>137</v>
      </c>
      <c r="D7892" s="67">
        <v>63869.919999999998</v>
      </c>
      <c r="E7892" s="66">
        <v>1.2881</v>
      </c>
      <c r="F7892" s="67">
        <v>82270.843951999996</v>
      </c>
      <c r="G7892" s="66" t="s">
        <v>34</v>
      </c>
      <c r="H7892" s="68">
        <v>4.9177832669027599E-6</v>
      </c>
      <c r="I7892" s="87">
        <v>0.404590179741113</v>
      </c>
      <c r="J7892" s="69" t="str">
        <f>_xlfn.XLOOKUP(SimpleBB[[#This Row],[customer_code]],'Input  - indicative charges'!$B$13:$B$69,'Input  - indicative charges'!$E$13:$E$69)</f>
        <v>Major Industrial</v>
      </c>
      <c r="K7892" s="70">
        <f t="shared" si="125"/>
        <v>0.37402482384842495</v>
      </c>
    </row>
    <row r="7893" spans="1:11" x14ac:dyDescent="0.25">
      <c r="A7893" s="65">
        <v>44501</v>
      </c>
      <c r="B7893" s="66" t="s">
        <v>147</v>
      </c>
      <c r="C7893" s="66" t="s">
        <v>137</v>
      </c>
      <c r="D7893" s="67">
        <v>63869.919999999998</v>
      </c>
      <c r="E7893" s="66">
        <v>1.2881</v>
      </c>
      <c r="F7893" s="67">
        <v>82270.843951999996</v>
      </c>
      <c r="G7893" s="66" t="s">
        <v>36</v>
      </c>
      <c r="H7893" s="68">
        <v>4.70934288467905E-4</v>
      </c>
      <c r="I7893" s="87">
        <v>38.744161358189103</v>
      </c>
      <c r="J7893" s="69" t="str">
        <f>_xlfn.XLOOKUP(SimpleBB[[#This Row],[customer_code]],'Input  - indicative charges'!$B$13:$B$69,'Input  - indicative charges'!$E$13:$E$69)</f>
        <v>Upper South Island distributor</v>
      </c>
      <c r="K7893" s="70">
        <f t="shared" si="125"/>
        <v>35.817177115925638</v>
      </c>
    </row>
    <row r="7894" spans="1:11" x14ac:dyDescent="0.25">
      <c r="A7894" s="65">
        <v>44501</v>
      </c>
      <c r="B7894" s="66" t="s">
        <v>147</v>
      </c>
      <c r="C7894" s="66" t="s">
        <v>137</v>
      </c>
      <c r="D7894" s="67">
        <v>63869.919999999998</v>
      </c>
      <c r="E7894" s="66">
        <v>1.2881</v>
      </c>
      <c r="F7894" s="67">
        <v>82270.843951999996</v>
      </c>
      <c r="G7894" s="66" t="s">
        <v>38</v>
      </c>
      <c r="H7894" s="68">
        <v>3.3492473715395402E-7</v>
      </c>
      <c r="I7894" s="87">
        <v>2.75545407860576E-2</v>
      </c>
      <c r="J7894" s="69" t="str">
        <f>_xlfn.XLOOKUP(SimpleBB[[#This Row],[customer_code]],'Input  - indicative charges'!$B$13:$B$69,'Input  - indicative charges'!$E$13:$E$69)</f>
        <v>North Island generation</v>
      </c>
      <c r="K7894" s="70">
        <f t="shared" si="125"/>
        <v>2.5472892768489921E-2</v>
      </c>
    </row>
    <row r="7895" spans="1:11" x14ac:dyDescent="0.25">
      <c r="A7895" s="65">
        <v>44501</v>
      </c>
      <c r="B7895" s="66" t="s">
        <v>147</v>
      </c>
      <c r="C7895" s="66" t="s">
        <v>137</v>
      </c>
      <c r="D7895" s="67">
        <v>63869.919999999998</v>
      </c>
      <c r="E7895" s="66">
        <v>1.2881</v>
      </c>
      <c r="F7895" s="67">
        <v>82270.843951999996</v>
      </c>
      <c r="G7895" s="66" t="s">
        <v>40</v>
      </c>
      <c r="H7895" s="68">
        <v>1.8845703198955599E-7</v>
      </c>
      <c r="I7895" s="87">
        <v>1.55045190704698E-2</v>
      </c>
      <c r="J7895" s="69" t="str">
        <f>_xlfn.XLOOKUP(SimpleBB[[#This Row],[customer_code]],'Input  - indicative charges'!$B$13:$B$69,'Input  - indicative charges'!$E$13:$E$69)</f>
        <v>North Island generation</v>
      </c>
      <c r="K7895" s="70">
        <f t="shared" si="125"/>
        <v>1.4333207538298861E-2</v>
      </c>
    </row>
    <row r="7896" spans="1:11" x14ac:dyDescent="0.25">
      <c r="A7896" s="65">
        <v>44501</v>
      </c>
      <c r="B7896" s="66" t="s">
        <v>147</v>
      </c>
      <c r="C7896" s="66" t="s">
        <v>137</v>
      </c>
      <c r="D7896" s="67">
        <v>63869.919999999998</v>
      </c>
      <c r="E7896" s="66">
        <v>1.2881</v>
      </c>
      <c r="F7896" s="67">
        <v>82270.843951999996</v>
      </c>
      <c r="G7896" s="66" t="s">
        <v>42</v>
      </c>
      <c r="H7896" s="68">
        <v>6.6949878952261593E-2</v>
      </c>
      <c r="I7896" s="87">
        <v>5508.0230438868002</v>
      </c>
      <c r="J7896" s="69" t="str">
        <f>_xlfn.XLOOKUP(SimpleBB[[#This Row],[customer_code]],'Input  - indicative charges'!$B$13:$B$69,'Input  - indicative charges'!$E$13:$E$69)</f>
        <v>South Island generation</v>
      </c>
      <c r="K7896" s="70">
        <f t="shared" si="125"/>
        <v>5091.9114004720914</v>
      </c>
    </row>
    <row r="7897" spans="1:11" x14ac:dyDescent="0.25">
      <c r="A7897" s="65">
        <v>44501</v>
      </c>
      <c r="B7897" s="66" t="s">
        <v>147</v>
      </c>
      <c r="C7897" s="66" t="s">
        <v>137</v>
      </c>
      <c r="D7897" s="67">
        <v>63869.919999999998</v>
      </c>
      <c r="E7897" s="66">
        <v>1.2881</v>
      </c>
      <c r="F7897" s="67">
        <v>82270.843951999996</v>
      </c>
      <c r="G7897" s="66" t="s">
        <v>44</v>
      </c>
      <c r="H7897" s="68">
        <v>3.8016140840538802E-6</v>
      </c>
      <c r="I7897" s="87">
        <v>0.31276199907492203</v>
      </c>
      <c r="J7897" s="69" t="str">
        <f>_xlfn.XLOOKUP(SimpleBB[[#This Row],[customer_code]],'Input  - indicative charges'!$B$13:$B$69,'Input  - indicative charges'!$E$13:$E$69)</f>
        <v>Major Industrial</v>
      </c>
      <c r="K7897" s="70">
        <f t="shared" si="125"/>
        <v>0.28913393717398672</v>
      </c>
    </row>
    <row r="7898" spans="1:11" x14ac:dyDescent="0.25">
      <c r="A7898" s="65">
        <v>44501</v>
      </c>
      <c r="B7898" s="66" t="s">
        <v>147</v>
      </c>
      <c r="C7898" s="66" t="s">
        <v>137</v>
      </c>
      <c r="D7898" s="67">
        <v>63869.919999999998</v>
      </c>
      <c r="E7898" s="66">
        <v>1.2881</v>
      </c>
      <c r="F7898" s="67">
        <v>82270.843951999996</v>
      </c>
      <c r="G7898" s="66" t="s">
        <v>46</v>
      </c>
      <c r="H7898" s="68">
        <v>9.6126836212347198E-4</v>
      </c>
      <c r="I7898" s="87">
        <v>79.084359416254799</v>
      </c>
      <c r="J7898" s="69" t="str">
        <f>_xlfn.XLOOKUP(SimpleBB[[#This Row],[customer_code]],'Input  - indicative charges'!$B$13:$B$69,'Input  - indicative charges'!$E$13:$E$69)</f>
        <v>Upper South Island distributor</v>
      </c>
      <c r="K7898" s="70">
        <f t="shared" si="125"/>
        <v>73.109816008775624</v>
      </c>
    </row>
    <row r="7899" spans="1:11" x14ac:dyDescent="0.25">
      <c r="A7899" s="65">
        <v>44501</v>
      </c>
      <c r="B7899" s="66" t="s">
        <v>147</v>
      </c>
      <c r="C7899" s="66" t="s">
        <v>137</v>
      </c>
      <c r="D7899" s="67">
        <v>63869.919999999998</v>
      </c>
      <c r="E7899" s="66">
        <v>1.2881</v>
      </c>
      <c r="F7899" s="67">
        <v>82270.843951999996</v>
      </c>
      <c r="G7899" s="66" t="s">
        <v>48</v>
      </c>
      <c r="H7899" s="68">
        <v>1.65013218062592E-4</v>
      </c>
      <c r="I7899" s="87">
        <v>13.5757767132448</v>
      </c>
      <c r="J7899" s="69" t="str">
        <f>_xlfn.XLOOKUP(SimpleBB[[#This Row],[customer_code]],'Input  - indicative charges'!$B$13:$B$69,'Input  - indicative charges'!$E$13:$E$69)</f>
        <v>North Island generation</v>
      </c>
      <c r="K7899" s="70">
        <f t="shared" si="125"/>
        <v>12.550174838712133</v>
      </c>
    </row>
    <row r="7900" spans="1:11" x14ac:dyDescent="0.25">
      <c r="A7900" s="65">
        <v>44501</v>
      </c>
      <c r="B7900" s="66" t="s">
        <v>147</v>
      </c>
      <c r="C7900" s="66" t="s">
        <v>137</v>
      </c>
      <c r="D7900" s="67">
        <v>63869.919999999998</v>
      </c>
      <c r="E7900" s="66">
        <v>1.2881</v>
      </c>
      <c r="F7900" s="67">
        <v>82270.843951999996</v>
      </c>
      <c r="G7900" s="66" t="s">
        <v>50</v>
      </c>
      <c r="H7900" s="68">
        <v>3.44140354457422E-5</v>
      </c>
      <c r="I7900" s="87">
        <v>2.8312717399152501</v>
      </c>
      <c r="J7900" s="69" t="str">
        <f>_xlfn.XLOOKUP(SimpleBB[[#This Row],[customer_code]],'Input  - indicative charges'!$B$13:$B$69,'Input  - indicative charges'!$E$13:$E$69)</f>
        <v>North Island generation</v>
      </c>
      <c r="K7900" s="70">
        <f t="shared" si="125"/>
        <v>2.6173791822293624</v>
      </c>
    </row>
    <row r="7901" spans="1:11" x14ac:dyDescent="0.25">
      <c r="A7901" s="65">
        <v>44501</v>
      </c>
      <c r="B7901" s="66" t="s">
        <v>147</v>
      </c>
      <c r="C7901" s="66" t="s">
        <v>137</v>
      </c>
      <c r="D7901" s="67">
        <v>63869.919999999998</v>
      </c>
      <c r="E7901" s="66">
        <v>1.2881</v>
      </c>
      <c r="F7901" s="67">
        <v>82270.843951999996</v>
      </c>
      <c r="G7901" s="66" t="s">
        <v>52</v>
      </c>
      <c r="H7901" s="68">
        <v>6.9238256191060706E-5</v>
      </c>
      <c r="I7901" s="87">
        <v>5.6962897706033502</v>
      </c>
      <c r="J7901" s="69" t="str">
        <f>_xlfn.XLOOKUP(SimpleBB[[#This Row],[customer_code]],'Input  - indicative charges'!$B$13:$B$69,'Input  - indicative charges'!$E$13:$E$69)</f>
        <v>North Island generation</v>
      </c>
      <c r="K7901" s="70">
        <f t="shared" si="125"/>
        <v>5.2659552424203433</v>
      </c>
    </row>
    <row r="7902" spans="1:11" x14ac:dyDescent="0.25">
      <c r="A7902" s="65">
        <v>44501</v>
      </c>
      <c r="B7902" s="66" t="s">
        <v>147</v>
      </c>
      <c r="C7902" s="66" t="s">
        <v>137</v>
      </c>
      <c r="D7902" s="67">
        <v>63869.919999999998</v>
      </c>
      <c r="E7902" s="66">
        <v>1.2881</v>
      </c>
      <c r="F7902" s="67">
        <v>82270.843951999996</v>
      </c>
      <c r="G7902" s="66" t="s">
        <v>54</v>
      </c>
      <c r="H7902" s="68">
        <v>8.1833702664048001E-5</v>
      </c>
      <c r="I7902" s="87">
        <v>6.7325277818882601</v>
      </c>
      <c r="J7902" s="69" t="str">
        <f>_xlfn.XLOOKUP(SimpleBB[[#This Row],[customer_code]],'Input  - indicative charges'!$B$13:$B$69,'Input  - indicative charges'!$E$13:$E$69)</f>
        <v>Upper South Island distributor</v>
      </c>
      <c r="K7902" s="70">
        <f t="shared" si="125"/>
        <v>6.2239091400752056</v>
      </c>
    </row>
    <row r="7903" spans="1:11" x14ac:dyDescent="0.25">
      <c r="A7903" s="65">
        <v>44501</v>
      </c>
      <c r="B7903" s="66" t="s">
        <v>147</v>
      </c>
      <c r="C7903" s="66" t="s">
        <v>137</v>
      </c>
      <c r="D7903" s="67">
        <v>63869.919999999998</v>
      </c>
      <c r="E7903" s="66">
        <v>1.2881</v>
      </c>
      <c r="F7903" s="67">
        <v>82270.843951999996</v>
      </c>
      <c r="G7903" s="66" t="s">
        <v>56</v>
      </c>
      <c r="H7903" s="68">
        <v>2.9881503010968402E-4</v>
      </c>
      <c r="I7903" s="87">
        <v>24.583764712665999</v>
      </c>
      <c r="J7903" s="69" t="str">
        <f>_xlfn.XLOOKUP(SimpleBB[[#This Row],[customer_code]],'Input  - indicative charges'!$B$13:$B$69,'Input  - indicative charges'!$E$13:$E$69)</f>
        <v>Upper North Island distributor</v>
      </c>
      <c r="K7903" s="70">
        <f t="shared" si="125"/>
        <v>22.726548311354552</v>
      </c>
    </row>
    <row r="7904" spans="1:11" x14ac:dyDescent="0.25">
      <c r="A7904" s="65">
        <v>44501</v>
      </c>
      <c r="B7904" s="66" t="s">
        <v>147</v>
      </c>
      <c r="C7904" s="66" t="s">
        <v>137</v>
      </c>
      <c r="D7904" s="67">
        <v>63869.919999999998</v>
      </c>
      <c r="E7904" s="66">
        <v>1.2881</v>
      </c>
      <c r="F7904" s="67">
        <v>82270.843951999996</v>
      </c>
      <c r="G7904" s="66" t="s">
        <v>58</v>
      </c>
      <c r="H7904" s="68">
        <v>4.2720523604651903E-5</v>
      </c>
      <c r="I7904" s="87">
        <v>3.5146535310260498</v>
      </c>
      <c r="J7904" s="69" t="str">
        <f>_xlfn.XLOOKUP(SimpleBB[[#This Row],[customer_code]],'Input  - indicative charges'!$B$13:$B$69,'Input  - indicative charges'!$E$13:$E$69)</f>
        <v>North Island generation</v>
      </c>
      <c r="K7904" s="70">
        <f t="shared" si="125"/>
        <v>3.2491338980877429</v>
      </c>
    </row>
    <row r="7905" spans="1:11" x14ac:dyDescent="0.25">
      <c r="A7905" s="65">
        <v>44501</v>
      </c>
      <c r="B7905" s="66" t="s">
        <v>147</v>
      </c>
      <c r="C7905" s="66" t="s">
        <v>137</v>
      </c>
      <c r="D7905" s="67">
        <v>63869.919999999998</v>
      </c>
      <c r="E7905" s="66">
        <v>1.2881</v>
      </c>
      <c r="F7905" s="67">
        <v>82270.843951999996</v>
      </c>
      <c r="G7905" s="66" t="s">
        <v>60</v>
      </c>
      <c r="H7905" s="68">
        <v>2.78501714324343E-2</v>
      </c>
      <c r="I7905" s="87">
        <v>2291.2571079542499</v>
      </c>
      <c r="J7905" s="69" t="str">
        <f>_xlfn.XLOOKUP(SimpleBB[[#This Row],[customer_code]],'Input  - indicative charges'!$B$13:$B$69,'Input  - indicative charges'!$E$13:$E$69)</f>
        <v>Major Industrial</v>
      </c>
      <c r="K7905" s="70">
        <f t="shared" si="125"/>
        <v>2118.1607441446163</v>
      </c>
    </row>
    <row r="7906" spans="1:11" x14ac:dyDescent="0.25">
      <c r="A7906" s="65">
        <v>44501</v>
      </c>
      <c r="B7906" s="66" t="s">
        <v>147</v>
      </c>
      <c r="C7906" s="66" t="s">
        <v>137</v>
      </c>
      <c r="D7906" s="67">
        <v>63869.919999999998</v>
      </c>
      <c r="E7906" s="66">
        <v>1.2881</v>
      </c>
      <c r="F7906" s="67">
        <v>82270.843951999996</v>
      </c>
      <c r="G7906" s="66" t="s">
        <v>62</v>
      </c>
      <c r="H7906" s="68">
        <v>1.2526664336883999E-4</v>
      </c>
      <c r="I7906" s="87">
        <v>10.305792468988701</v>
      </c>
      <c r="J7906" s="69" t="str">
        <f>_xlfn.XLOOKUP(SimpleBB[[#This Row],[customer_code]],'Input  - indicative charges'!$B$13:$B$69,'Input  - indicative charges'!$E$13:$E$69)</f>
        <v>Major Industrial</v>
      </c>
      <c r="K7906" s="70">
        <f t="shared" si="125"/>
        <v>9.5272263288703609</v>
      </c>
    </row>
    <row r="7907" spans="1:11" x14ac:dyDescent="0.25">
      <c r="A7907" s="65">
        <v>44501</v>
      </c>
      <c r="B7907" s="66" t="s">
        <v>147</v>
      </c>
      <c r="C7907" s="66" t="s">
        <v>137</v>
      </c>
      <c r="D7907" s="67">
        <v>63869.919999999998</v>
      </c>
      <c r="E7907" s="66">
        <v>1.2881</v>
      </c>
      <c r="F7907" s="67">
        <v>82270.843951999996</v>
      </c>
      <c r="G7907" s="66" t="s">
        <v>64</v>
      </c>
      <c r="H7907" s="68">
        <v>4.0452532709440997E-6</v>
      </c>
      <c r="I7907" s="87">
        <v>0.33280640060015898</v>
      </c>
      <c r="J7907" s="69" t="str">
        <f>_xlfn.XLOOKUP(SimpleBB[[#This Row],[customer_code]],'Input  - indicative charges'!$B$13:$B$69,'Input  - indicative charges'!$E$13:$E$69)</f>
        <v>Major Industrial</v>
      </c>
      <c r="K7907" s="70">
        <f t="shared" si="125"/>
        <v>0.30766405511807782</v>
      </c>
    </row>
    <row r="7908" spans="1:11" x14ac:dyDescent="0.25">
      <c r="A7908" s="65">
        <v>44501</v>
      </c>
      <c r="B7908" s="66" t="s">
        <v>147</v>
      </c>
      <c r="C7908" s="66" t="s">
        <v>137</v>
      </c>
      <c r="D7908" s="67">
        <v>63869.919999999998</v>
      </c>
      <c r="E7908" s="66">
        <v>1.2881</v>
      </c>
      <c r="F7908" s="67">
        <v>82270.843951999996</v>
      </c>
      <c r="G7908" s="66" t="s">
        <v>66</v>
      </c>
      <c r="H7908" s="68">
        <v>5.1164633742966604E-3</v>
      </c>
      <c r="I7908" s="87">
        <v>420.935759852883</v>
      </c>
      <c r="J7908" s="69" t="str">
        <f>_xlfn.XLOOKUP(SimpleBB[[#This Row],[customer_code]],'Input  - indicative charges'!$B$13:$B$69,'Input  - indicative charges'!$E$13:$E$69)</f>
        <v>Upper South Island distributor</v>
      </c>
      <c r="K7908" s="70">
        <f t="shared" si="125"/>
        <v>389.13555324357998</v>
      </c>
    </row>
    <row r="7909" spans="1:11" x14ac:dyDescent="0.25">
      <c r="A7909" s="65">
        <v>44501</v>
      </c>
      <c r="B7909" s="66" t="s">
        <v>147</v>
      </c>
      <c r="C7909" s="66" t="s">
        <v>137</v>
      </c>
      <c r="D7909" s="67">
        <v>63869.919999999998</v>
      </c>
      <c r="E7909" s="66">
        <v>1.2881</v>
      </c>
      <c r="F7909" s="67">
        <v>82270.843951999996</v>
      </c>
      <c r="G7909" s="66" t="s">
        <v>68</v>
      </c>
      <c r="H7909" s="68">
        <v>1.13163506779711E-4</v>
      </c>
      <c r="I7909" s="87">
        <v>9.3100572073347205</v>
      </c>
      <c r="J7909" s="69" t="str">
        <f>_xlfn.XLOOKUP(SimpleBB[[#This Row],[customer_code]],'Input  - indicative charges'!$B$13:$B$69,'Input  - indicative charges'!$E$13:$E$69)</f>
        <v>Major Industrial</v>
      </c>
      <c r="K7909" s="70">
        <f t="shared" si="125"/>
        <v>8.6067153414852893</v>
      </c>
    </row>
    <row r="7910" spans="1:11" x14ac:dyDescent="0.25">
      <c r="A7910" s="65">
        <v>44501</v>
      </c>
      <c r="B7910" s="66" t="s">
        <v>147</v>
      </c>
      <c r="C7910" s="66" t="s">
        <v>137</v>
      </c>
      <c r="D7910" s="67">
        <v>63869.919999999998</v>
      </c>
      <c r="E7910" s="66">
        <v>1.2881</v>
      </c>
      <c r="F7910" s="67">
        <v>82270.843951999996</v>
      </c>
      <c r="G7910" s="66" t="s">
        <v>70</v>
      </c>
      <c r="H7910" s="68">
        <v>5.9364931295929999E-4</v>
      </c>
      <c r="I7910" s="87">
        <v>48.840029988686602</v>
      </c>
      <c r="J7910" s="69" t="str">
        <f>_xlfn.XLOOKUP(SimpleBB[[#This Row],[customer_code]],'Input  - indicative charges'!$B$13:$B$69,'Input  - indicative charges'!$E$13:$E$69)</f>
        <v>Lower North Island distributor</v>
      </c>
      <c r="K7910" s="70">
        <f t="shared" si="125"/>
        <v>45.150338609204837</v>
      </c>
    </row>
    <row r="7911" spans="1:11" x14ac:dyDescent="0.25">
      <c r="A7911" s="65">
        <v>44501</v>
      </c>
      <c r="B7911" s="66" t="s">
        <v>147</v>
      </c>
      <c r="C7911" s="66" t="s">
        <v>137</v>
      </c>
      <c r="D7911" s="67">
        <v>63869.919999999998</v>
      </c>
      <c r="E7911" s="66">
        <v>1.2881</v>
      </c>
      <c r="F7911" s="67">
        <v>82270.843951999996</v>
      </c>
      <c r="G7911" s="66" t="s">
        <v>72</v>
      </c>
      <c r="H7911" s="68">
        <v>0.51108705958200995</v>
      </c>
      <c r="I7911" s="87">
        <v>42047.563724758002</v>
      </c>
      <c r="J7911" s="69" t="str">
        <f>_xlfn.XLOOKUP(SimpleBB[[#This Row],[customer_code]],'Input  - indicative charges'!$B$13:$B$69,'Input  - indicative charges'!$E$13:$E$69)</f>
        <v>Lower South Island distributor</v>
      </c>
      <c r="K7911" s="70">
        <f t="shared" si="125"/>
        <v>38871.019127234467</v>
      </c>
    </row>
    <row r="7912" spans="1:11" x14ac:dyDescent="0.25">
      <c r="A7912" s="65">
        <v>44501</v>
      </c>
      <c r="B7912" s="66" t="s">
        <v>147</v>
      </c>
      <c r="C7912" s="66" t="s">
        <v>137</v>
      </c>
      <c r="D7912" s="67">
        <v>63869.919999999998</v>
      </c>
      <c r="E7912" s="66">
        <v>1.2881</v>
      </c>
      <c r="F7912" s="67">
        <v>82270.843951999996</v>
      </c>
      <c r="G7912" s="66" t="s">
        <v>74</v>
      </c>
      <c r="H7912" s="68">
        <v>6.4154468862480094E-2</v>
      </c>
      <c r="I7912" s="87">
        <v>5278.0422966085398</v>
      </c>
      <c r="J7912" s="69" t="str">
        <f>_xlfn.XLOOKUP(SimpleBB[[#This Row],[customer_code]],'Input  - indicative charges'!$B$13:$B$69,'Input  - indicative charges'!$E$13:$E$69)</f>
        <v>Major Industrial</v>
      </c>
      <c r="K7912" s="70">
        <f t="shared" si="125"/>
        <v>4879.3048845543753</v>
      </c>
    </row>
    <row r="7913" spans="1:11" x14ac:dyDescent="0.25">
      <c r="A7913" s="65">
        <v>44501</v>
      </c>
      <c r="B7913" s="66" t="s">
        <v>147</v>
      </c>
      <c r="C7913" s="66" t="s">
        <v>137</v>
      </c>
      <c r="D7913" s="67">
        <v>63869.919999999998</v>
      </c>
      <c r="E7913" s="66">
        <v>1.2881</v>
      </c>
      <c r="F7913" s="67">
        <v>82270.843951999996</v>
      </c>
      <c r="G7913" s="66" t="s">
        <v>76</v>
      </c>
      <c r="H7913" s="68">
        <v>6.4252820642363597E-6</v>
      </c>
      <c r="I7913" s="87">
        <v>0.52861337805437403</v>
      </c>
      <c r="J7913" s="69" t="str">
        <f>_xlfn.XLOOKUP(SimpleBB[[#This Row],[customer_code]],'Input  - indicative charges'!$B$13:$B$69,'Input  - indicative charges'!$E$13:$E$69)</f>
        <v>Lower North Island distributor</v>
      </c>
      <c r="K7913" s="70">
        <f t="shared" si="125"/>
        <v>0.4886785085520875</v>
      </c>
    </row>
    <row r="7914" spans="1:11" x14ac:dyDescent="0.25">
      <c r="A7914" s="65">
        <v>44501</v>
      </c>
      <c r="B7914" s="66" t="s">
        <v>147</v>
      </c>
      <c r="C7914" s="66" t="s">
        <v>137</v>
      </c>
      <c r="D7914" s="67">
        <v>63869.919999999998</v>
      </c>
      <c r="E7914" s="66">
        <v>1.2881</v>
      </c>
      <c r="F7914" s="67">
        <v>82270.843951999996</v>
      </c>
      <c r="G7914" s="66" t="s">
        <v>78</v>
      </c>
      <c r="H7914" s="68">
        <v>5.0274523519311499E-7</v>
      </c>
      <c r="I7914" s="87">
        <v>4.1361274792184301E-2</v>
      </c>
      <c r="J7914" s="69" t="str">
        <f>_xlfn.XLOOKUP(SimpleBB[[#This Row],[customer_code]],'Input  - indicative charges'!$B$13:$B$69,'Input  - indicative charges'!$E$13:$E$69)</f>
        <v>North Island generation</v>
      </c>
      <c r="K7914" s="70">
        <f t="shared" si="125"/>
        <v>3.8236576894159872E-2</v>
      </c>
    </row>
    <row r="7915" spans="1:11" x14ac:dyDescent="0.25">
      <c r="A7915" s="65">
        <v>44501</v>
      </c>
      <c r="B7915" s="66" t="s">
        <v>147</v>
      </c>
      <c r="C7915" s="66" t="s">
        <v>137</v>
      </c>
      <c r="D7915" s="67">
        <v>63869.919999999998</v>
      </c>
      <c r="E7915" s="66">
        <v>1.2881</v>
      </c>
      <c r="F7915" s="67">
        <v>82270.843951999996</v>
      </c>
      <c r="G7915" s="66" t="s">
        <v>80</v>
      </c>
      <c r="H7915" s="68">
        <v>1.2166886974280301E-7</v>
      </c>
      <c r="I7915" s="87">
        <v>1.0009800596426401E-2</v>
      </c>
      <c r="J7915" s="69" t="str">
        <f>_xlfn.XLOOKUP(SimpleBB[[#This Row],[customer_code]],'Input  - indicative charges'!$B$13:$B$69,'Input  - indicative charges'!$E$13:$E$69)</f>
        <v>Major Industrial</v>
      </c>
      <c r="K7915" s="70">
        <f t="shared" si="125"/>
        <v>9.2535955945146249E-3</v>
      </c>
    </row>
    <row r="7916" spans="1:11" x14ac:dyDescent="0.25">
      <c r="A7916" s="65">
        <v>44501</v>
      </c>
      <c r="B7916" s="66" t="s">
        <v>147</v>
      </c>
      <c r="C7916" s="66" t="s">
        <v>137</v>
      </c>
      <c r="D7916" s="67">
        <v>63869.919999999998</v>
      </c>
      <c r="E7916" s="66">
        <v>1.2881</v>
      </c>
      <c r="F7916" s="67">
        <v>82270.843951999996</v>
      </c>
      <c r="G7916" s="66" t="s">
        <v>82</v>
      </c>
      <c r="H7916" s="68">
        <v>1.01682560530208E-4</v>
      </c>
      <c r="I7916" s="87">
        <v>8.3655100700205391</v>
      </c>
      <c r="J7916" s="69" t="str">
        <f>_xlfn.XLOOKUP(SimpleBB[[#This Row],[customer_code]],'Input  - indicative charges'!$B$13:$B$69,'Input  - indicative charges'!$E$13:$E$69)</f>
        <v>Major Industrial</v>
      </c>
      <c r="K7916" s="70">
        <f t="shared" si="125"/>
        <v>7.7335253968442004</v>
      </c>
    </row>
    <row r="7917" spans="1:11" x14ac:dyDescent="0.25">
      <c r="A7917" s="65">
        <v>44501</v>
      </c>
      <c r="B7917" s="66" t="s">
        <v>147</v>
      </c>
      <c r="C7917" s="66" t="s">
        <v>137</v>
      </c>
      <c r="D7917" s="67">
        <v>63869.919999999998</v>
      </c>
      <c r="E7917" s="66">
        <v>1.2881</v>
      </c>
      <c r="F7917" s="67">
        <v>82270.843951999996</v>
      </c>
      <c r="G7917" s="66" t="s">
        <v>84</v>
      </c>
      <c r="H7917" s="68">
        <v>2.0680020780792599E-4</v>
      </c>
      <c r="I7917" s="87">
        <v>17.013627625807</v>
      </c>
      <c r="J7917" s="69" t="str">
        <f>_xlfn.XLOOKUP(SimpleBB[[#This Row],[customer_code]],'Input  - indicative charges'!$B$13:$B$69,'Input  - indicative charges'!$E$13:$E$69)</f>
        <v>Major Industrial</v>
      </c>
      <c r="K7917" s="70">
        <f t="shared" si="125"/>
        <v>15.728308284291563</v>
      </c>
    </row>
    <row r="7918" spans="1:11" x14ac:dyDescent="0.25">
      <c r="A7918" s="65">
        <v>44501</v>
      </c>
      <c r="B7918" s="66" t="s">
        <v>147</v>
      </c>
      <c r="C7918" s="66" t="s">
        <v>137</v>
      </c>
      <c r="D7918" s="67">
        <v>63869.919999999998</v>
      </c>
      <c r="E7918" s="66">
        <v>1.2881</v>
      </c>
      <c r="F7918" s="67">
        <v>82270.843951999996</v>
      </c>
      <c r="G7918" s="66" t="s">
        <v>86</v>
      </c>
      <c r="H7918" s="68">
        <v>6.7847848923954203E-7</v>
      </c>
      <c r="I7918" s="87">
        <v>5.5818997913015103E-2</v>
      </c>
      <c r="J7918" s="69" t="str">
        <f>_xlfn.XLOOKUP(SimpleBB[[#This Row],[customer_code]],'Input  - indicative charges'!$B$13:$B$69,'Input  - indicative charges'!$E$13:$E$69)</f>
        <v>North Island generation</v>
      </c>
      <c r="K7918" s="70">
        <f t="shared" si="125"/>
        <v>5.1602070211318969E-2</v>
      </c>
    </row>
    <row r="7919" spans="1:11" x14ac:dyDescent="0.25">
      <c r="A7919" s="65">
        <v>44501</v>
      </c>
      <c r="B7919" s="66" t="s">
        <v>147</v>
      </c>
      <c r="C7919" s="66" t="s">
        <v>137</v>
      </c>
      <c r="D7919" s="67">
        <v>63869.919999999998</v>
      </c>
      <c r="E7919" s="66">
        <v>1.2881</v>
      </c>
      <c r="F7919" s="67">
        <v>82270.843951999996</v>
      </c>
      <c r="G7919" s="66" t="s">
        <v>88</v>
      </c>
      <c r="H7919" s="68">
        <v>2.49579266070472E-5</v>
      </c>
      <c r="I7919" s="87">
        <v>2.0533096852538502</v>
      </c>
      <c r="J7919" s="69" t="str">
        <f>_xlfn.XLOOKUP(SimpleBB[[#This Row],[customer_code]],'Input  - indicative charges'!$B$13:$B$69,'Input  - indicative charges'!$E$13:$E$69)</f>
        <v>North Island generation</v>
      </c>
      <c r="K7919" s="70">
        <f t="shared" si="125"/>
        <v>1.8981894069321028</v>
      </c>
    </row>
    <row r="7920" spans="1:11" x14ac:dyDescent="0.25">
      <c r="A7920" s="65">
        <v>44501</v>
      </c>
      <c r="B7920" s="66" t="s">
        <v>147</v>
      </c>
      <c r="C7920" s="66" t="s">
        <v>137</v>
      </c>
      <c r="D7920" s="67">
        <v>63869.919999999998</v>
      </c>
      <c r="E7920" s="66">
        <v>1.2881</v>
      </c>
      <c r="F7920" s="67">
        <v>82270.843951999996</v>
      </c>
      <c r="G7920" s="66" t="s">
        <v>90</v>
      </c>
      <c r="H7920" s="68">
        <v>9.8273856509690193E-4</v>
      </c>
      <c r="I7920" s="87">
        <v>80.8507311346996</v>
      </c>
      <c r="J7920" s="69" t="str">
        <f>_xlfn.XLOOKUP(SimpleBB[[#This Row],[customer_code]],'Input  - indicative charges'!$B$13:$B$69,'Input  - indicative charges'!$E$13:$E$69)</f>
        <v>Upper South Island distributor</v>
      </c>
      <c r="K7920" s="70">
        <f t="shared" si="125"/>
        <v>74.742744596575008</v>
      </c>
    </row>
    <row r="7921" spans="1:11" x14ac:dyDescent="0.25">
      <c r="A7921" s="65">
        <v>44501</v>
      </c>
      <c r="B7921" s="66" t="s">
        <v>147</v>
      </c>
      <c r="C7921" s="66" t="s">
        <v>137</v>
      </c>
      <c r="D7921" s="67">
        <v>63869.919999999998</v>
      </c>
      <c r="E7921" s="66">
        <v>1.2881</v>
      </c>
      <c r="F7921" s="67">
        <v>82270.843951999996</v>
      </c>
      <c r="G7921" s="66" t="s">
        <v>92</v>
      </c>
      <c r="H7921" s="68">
        <v>1.5566753247680899E-7</v>
      </c>
      <c r="I7921" s="87">
        <v>1.28068992727924E-2</v>
      </c>
      <c r="J7921" s="69" t="str">
        <f>_xlfn.XLOOKUP(SimpleBB[[#This Row],[customer_code]],'Input  - indicative charges'!$B$13:$B$69,'Input  - indicative charges'!$E$13:$E$69)</f>
        <v>North Island generation</v>
      </c>
      <c r="K7921" s="70">
        <f t="shared" si="125"/>
        <v>1.1839383367178515E-2</v>
      </c>
    </row>
    <row r="7922" spans="1:11" x14ac:dyDescent="0.25">
      <c r="A7922" s="65">
        <v>44501</v>
      </c>
      <c r="B7922" s="66" t="s">
        <v>147</v>
      </c>
      <c r="C7922" s="66" t="s">
        <v>137</v>
      </c>
      <c r="D7922" s="67">
        <v>63869.919999999998</v>
      </c>
      <c r="E7922" s="66">
        <v>1.2881</v>
      </c>
      <c r="F7922" s="67">
        <v>82270.843951999996</v>
      </c>
      <c r="G7922" s="66" t="s">
        <v>94</v>
      </c>
      <c r="H7922" s="68">
        <v>9.1317790414038099E-7</v>
      </c>
      <c r="I7922" s="87">
        <v>7.5127916851947696E-2</v>
      </c>
      <c r="J7922" s="69" t="str">
        <f>_xlfn.XLOOKUP(SimpleBB[[#This Row],[customer_code]],'Input  - indicative charges'!$B$13:$B$69,'Input  - indicative charges'!$E$13:$E$69)</f>
        <v>North Island generation</v>
      </c>
      <c r="K7922" s="70">
        <f t="shared" si="125"/>
        <v>6.9452268675006257E-2</v>
      </c>
    </row>
    <row r="7923" spans="1:11" x14ac:dyDescent="0.25">
      <c r="A7923" s="65">
        <v>44501</v>
      </c>
      <c r="B7923" s="66" t="s">
        <v>147</v>
      </c>
      <c r="C7923" s="66" t="s">
        <v>137</v>
      </c>
      <c r="D7923" s="67">
        <v>63869.919999999998</v>
      </c>
      <c r="E7923" s="66">
        <v>1.2881</v>
      </c>
      <c r="F7923" s="67">
        <v>82270.843951999996</v>
      </c>
      <c r="G7923" s="66" t="s">
        <v>96</v>
      </c>
      <c r="H7923" s="68">
        <v>4.0239369541458E-5</v>
      </c>
      <c r="I7923" s="87">
        <v>3.3105268922721498</v>
      </c>
      <c r="J7923" s="69" t="str">
        <f>_xlfn.XLOOKUP(SimpleBB[[#This Row],[customer_code]],'Input  - indicative charges'!$B$13:$B$69,'Input  - indicative charges'!$E$13:$E$69)</f>
        <v>Upper North Island distributor</v>
      </c>
      <c r="K7923" s="70">
        <f t="shared" si="125"/>
        <v>3.0604283043149234</v>
      </c>
    </row>
    <row r="7924" spans="1:11" x14ac:dyDescent="0.25">
      <c r="A7924" s="65">
        <v>44501</v>
      </c>
      <c r="B7924" s="66" t="s">
        <v>147</v>
      </c>
      <c r="C7924" s="66" t="s">
        <v>137</v>
      </c>
      <c r="D7924" s="67">
        <v>63869.919999999998</v>
      </c>
      <c r="E7924" s="66">
        <v>1.2881</v>
      </c>
      <c r="F7924" s="67">
        <v>82270.843951999996</v>
      </c>
      <c r="G7924" s="66" t="s">
        <v>98</v>
      </c>
      <c r="H7924" s="68">
        <v>1.2540713102700801E-5</v>
      </c>
      <c r="I7924" s="87">
        <v>1.0317350507191001</v>
      </c>
      <c r="J7924" s="69" t="str">
        <f>_xlfn.XLOOKUP(SimpleBB[[#This Row],[customer_code]],'Input  - indicative charges'!$B$13:$B$69,'Input  - indicative charges'!$E$13:$E$69)</f>
        <v>Major Industrial</v>
      </c>
      <c r="K7924" s="70">
        <f t="shared" si="125"/>
        <v>0.95379111982001474</v>
      </c>
    </row>
    <row r="7925" spans="1:11" x14ac:dyDescent="0.25">
      <c r="A7925" s="65">
        <v>44501</v>
      </c>
      <c r="B7925" s="66" t="s">
        <v>147</v>
      </c>
      <c r="C7925" s="66" t="s">
        <v>137</v>
      </c>
      <c r="D7925" s="67">
        <v>63869.919999999998</v>
      </c>
      <c r="E7925" s="66">
        <v>1.2881</v>
      </c>
      <c r="F7925" s="67">
        <v>82270.843951999996</v>
      </c>
      <c r="G7925" s="66" t="s">
        <v>100</v>
      </c>
      <c r="H7925" s="68">
        <v>1.9361482596636899E-2</v>
      </c>
      <c r="I7925" s="87">
        <v>1592.8855133872701</v>
      </c>
      <c r="J7925" s="69" t="str">
        <f>_xlfn.XLOOKUP(SimpleBB[[#This Row],[customer_code]],'Input  - indicative charges'!$B$13:$B$69,'Input  - indicative charges'!$E$13:$E$69)</f>
        <v>North Island generation</v>
      </c>
      <c r="K7925" s="70">
        <f t="shared" si="125"/>
        <v>1472.5486514195804</v>
      </c>
    </row>
    <row r="7926" spans="1:11" x14ac:dyDescent="0.25">
      <c r="A7926" s="65">
        <v>44501</v>
      </c>
      <c r="B7926" s="66" t="s">
        <v>147</v>
      </c>
      <c r="C7926" s="66" t="s">
        <v>137</v>
      </c>
      <c r="D7926" s="67">
        <v>63869.919999999998</v>
      </c>
      <c r="E7926" s="66">
        <v>1.2881</v>
      </c>
      <c r="F7926" s="67">
        <v>82270.843951999996</v>
      </c>
      <c r="G7926" s="66" t="s">
        <v>102</v>
      </c>
      <c r="H7926" s="68">
        <v>5.9130621383170505E-4</v>
      </c>
      <c r="I7926" s="87">
        <v>48.647261245996098</v>
      </c>
      <c r="J7926" s="69" t="str">
        <f>_xlfn.XLOOKUP(SimpleBB[[#This Row],[customer_code]],'Input  - indicative charges'!$B$13:$B$69,'Input  - indicative charges'!$E$13:$E$69)</f>
        <v>Lower North Island distributor</v>
      </c>
      <c r="K7926" s="70">
        <f t="shared" si="125"/>
        <v>44.972132862653019</v>
      </c>
    </row>
    <row r="7927" spans="1:11" x14ac:dyDescent="0.25">
      <c r="A7927" s="65">
        <v>44501</v>
      </c>
      <c r="B7927" s="66" t="s">
        <v>147</v>
      </c>
      <c r="C7927" s="66" t="s">
        <v>137</v>
      </c>
      <c r="D7927" s="67">
        <v>63869.919999999998</v>
      </c>
      <c r="E7927" s="66">
        <v>1.2881</v>
      </c>
      <c r="F7927" s="67">
        <v>82270.843951999996</v>
      </c>
      <c r="G7927" s="66" t="s">
        <v>104</v>
      </c>
      <c r="H7927" s="68">
        <v>2.34693662877264E-4</v>
      </c>
      <c r="I7927" s="87">
        <v>19.308445715098699</v>
      </c>
      <c r="J7927" s="69" t="str">
        <f>_xlfn.XLOOKUP(SimpleBB[[#This Row],[customer_code]],'Input  - indicative charges'!$B$13:$B$69,'Input  - indicative charges'!$E$13:$E$69)</f>
        <v>Lower North Island distributor</v>
      </c>
      <c r="K7927" s="70">
        <f t="shared" si="125"/>
        <v>17.849760990238906</v>
      </c>
    </row>
    <row r="7928" spans="1:11" x14ac:dyDescent="0.25">
      <c r="A7928" s="65">
        <v>44501</v>
      </c>
      <c r="B7928" s="66" t="s">
        <v>147</v>
      </c>
      <c r="C7928" s="66" t="s">
        <v>137</v>
      </c>
      <c r="D7928" s="67">
        <v>63869.919999999998</v>
      </c>
      <c r="E7928" s="66">
        <v>1.2881</v>
      </c>
      <c r="F7928" s="67">
        <v>82270.843951999996</v>
      </c>
      <c r="G7928" s="66" t="s">
        <v>106</v>
      </c>
      <c r="H7928" s="68">
        <v>2.57416302868711E-3</v>
      </c>
      <c r="I7928" s="87">
        <v>211.778564840125</v>
      </c>
      <c r="J7928" s="69" t="str">
        <f>_xlfn.XLOOKUP(SimpleBB[[#This Row],[customer_code]],'Input  - indicative charges'!$B$13:$B$69,'Input  - indicative charges'!$E$13:$E$69)</f>
        <v>Upper North Island distributor</v>
      </c>
      <c r="K7928" s="70">
        <f t="shared" si="125"/>
        <v>195.77944392986689</v>
      </c>
    </row>
    <row r="7929" spans="1:11" x14ac:dyDescent="0.25">
      <c r="A7929" s="65">
        <v>44501</v>
      </c>
      <c r="B7929" s="66" t="s">
        <v>147</v>
      </c>
      <c r="C7929" s="66" t="s">
        <v>137</v>
      </c>
      <c r="D7929" s="67">
        <v>63869.919999999998</v>
      </c>
      <c r="E7929" s="66">
        <v>1.2881</v>
      </c>
      <c r="F7929" s="67">
        <v>82270.843951999996</v>
      </c>
      <c r="G7929" s="66" t="s">
        <v>108</v>
      </c>
      <c r="H7929" s="68">
        <v>6.9572459263718802E-5</v>
      </c>
      <c r="I7929" s="87">
        <v>5.7237849394422797</v>
      </c>
      <c r="J7929" s="69" t="str">
        <f>_xlfn.XLOOKUP(SimpleBB[[#This Row],[customer_code]],'Input  - indicative charges'!$B$13:$B$69,'Input  - indicative charges'!$E$13:$E$69)</f>
        <v>Lower North Island distributor</v>
      </c>
      <c r="K7929" s="70">
        <f t="shared" si="125"/>
        <v>5.2913732485821434</v>
      </c>
    </row>
    <row r="7930" spans="1:11" x14ac:dyDescent="0.25">
      <c r="A7930" s="65">
        <v>44501</v>
      </c>
      <c r="B7930" s="66" t="s">
        <v>147</v>
      </c>
      <c r="C7930" s="66" t="s">
        <v>137</v>
      </c>
      <c r="D7930" s="67">
        <v>63869.919999999998</v>
      </c>
      <c r="E7930" s="66">
        <v>1.2881</v>
      </c>
      <c r="F7930" s="67">
        <v>82270.843951999996</v>
      </c>
      <c r="G7930" s="66" t="s">
        <v>110</v>
      </c>
      <c r="H7930" s="68">
        <v>3.8447934688299403E-4</v>
      </c>
      <c r="I7930" s="87">
        <v>31.631440350177598</v>
      </c>
      <c r="J7930" s="69" t="str">
        <f>_xlfn.XLOOKUP(SimpleBB[[#This Row],[customer_code]],'Input  - indicative charges'!$B$13:$B$69,'Input  - indicative charges'!$E$13:$E$69)</f>
        <v>Lower South Island distributor</v>
      </c>
      <c r="K7930" s="70">
        <f t="shared" si="125"/>
        <v>29.241797002135492</v>
      </c>
    </row>
    <row r="7931" spans="1:11" x14ac:dyDescent="0.25">
      <c r="A7931" s="65">
        <v>44501</v>
      </c>
      <c r="B7931" s="66" t="s">
        <v>147</v>
      </c>
      <c r="C7931" s="66" t="s">
        <v>137</v>
      </c>
      <c r="D7931" s="67">
        <v>63869.919999999998</v>
      </c>
      <c r="E7931" s="66">
        <v>1.2881</v>
      </c>
      <c r="F7931" s="67">
        <v>82270.843951999996</v>
      </c>
      <c r="G7931" s="66" t="s">
        <v>112</v>
      </c>
      <c r="H7931" s="68">
        <v>2.0617417631908602E-5</v>
      </c>
      <c r="I7931" s="87">
        <v>1.6962123486879599</v>
      </c>
      <c r="J7931" s="69" t="str">
        <f>_xlfn.XLOOKUP(SimpleBB[[#This Row],[customer_code]],'Input  - indicative charges'!$B$13:$B$69,'Input  - indicative charges'!$E$13:$E$69)</f>
        <v>North Island generation</v>
      </c>
      <c r="K7931" s="70">
        <f t="shared" si="125"/>
        <v>1.5680695100743429</v>
      </c>
    </row>
    <row r="7932" spans="1:11" x14ac:dyDescent="0.25">
      <c r="A7932" s="65">
        <v>44501</v>
      </c>
      <c r="B7932" s="66" t="s">
        <v>147</v>
      </c>
      <c r="C7932" s="66" t="s">
        <v>137</v>
      </c>
      <c r="D7932" s="67">
        <v>63869.919999999998</v>
      </c>
      <c r="E7932" s="66">
        <v>1.2881</v>
      </c>
      <c r="F7932" s="67">
        <v>82270.843951999996</v>
      </c>
      <c r="G7932" s="66" t="s">
        <v>114</v>
      </c>
      <c r="H7932" s="68">
        <v>2.7960189987844198E-4</v>
      </c>
      <c r="I7932" s="87">
        <v>23.003084273582001</v>
      </c>
      <c r="J7932" s="69" t="str">
        <f>_xlfn.XLOOKUP(SimpleBB[[#This Row],[customer_code]],'Input  - indicative charges'!$B$13:$B$69,'Input  - indicative charges'!$E$13:$E$69)</f>
        <v>Lower North Island distributor</v>
      </c>
      <c r="K7932" s="70">
        <f t="shared" si="125"/>
        <v>21.265282684078706</v>
      </c>
    </row>
    <row r="7933" spans="1:11" x14ac:dyDescent="0.25">
      <c r="A7933" s="65">
        <v>44501</v>
      </c>
      <c r="B7933" s="66" t="s">
        <v>147</v>
      </c>
      <c r="C7933" s="66" t="s">
        <v>137</v>
      </c>
      <c r="D7933" s="67">
        <v>63869.919999999998</v>
      </c>
      <c r="E7933" s="66">
        <v>1.2881</v>
      </c>
      <c r="F7933" s="67">
        <v>82270.843951999996</v>
      </c>
      <c r="G7933" s="66" t="s">
        <v>116</v>
      </c>
      <c r="H7933" s="68">
        <v>6.8107111352010705E-5</v>
      </c>
      <c r="I7933" s="87">
        <v>5.6032295300627597</v>
      </c>
      <c r="J7933" s="69" t="str">
        <f>_xlfn.XLOOKUP(SimpleBB[[#This Row],[customer_code]],'Input  - indicative charges'!$B$13:$B$69,'Input  - indicative charges'!$E$13:$E$69)</f>
        <v>Major Industrial</v>
      </c>
      <c r="K7933" s="70">
        <f t="shared" si="125"/>
        <v>5.179925373633715</v>
      </c>
    </row>
    <row r="7934" spans="1:11" x14ac:dyDescent="0.25">
      <c r="A7934" s="65">
        <v>44501</v>
      </c>
      <c r="B7934" s="66" t="s">
        <v>147</v>
      </c>
      <c r="C7934" s="66" t="s">
        <v>137</v>
      </c>
      <c r="D7934" s="67">
        <v>63869.919999999998</v>
      </c>
      <c r="E7934" s="66">
        <v>1.2881</v>
      </c>
      <c r="F7934" s="67">
        <v>82270.843951999996</v>
      </c>
      <c r="G7934" s="66" t="s">
        <v>118</v>
      </c>
      <c r="H7934" s="68">
        <v>1.88315239712254E-4</v>
      </c>
      <c r="I7934" s="87">
        <v>15.492853700150301</v>
      </c>
      <c r="J7934" s="69" t="str">
        <f>_xlfn.XLOOKUP(SimpleBB[[#This Row],[customer_code]],'Input  - indicative charges'!$B$13:$B$69,'Input  - indicative charges'!$E$13:$E$69)</f>
        <v>Upper South Island distributor</v>
      </c>
      <c r="K7934" s="70">
        <f t="shared" si="125"/>
        <v>14.322423445413392</v>
      </c>
    </row>
    <row r="7935" spans="1:11" x14ac:dyDescent="0.25">
      <c r="A7935" s="65">
        <v>44501</v>
      </c>
      <c r="B7935" s="66" t="s">
        <v>147</v>
      </c>
      <c r="C7935" s="66" t="s">
        <v>137</v>
      </c>
      <c r="D7935" s="67">
        <v>63869.919999999998</v>
      </c>
      <c r="E7935" s="66">
        <v>1.2881</v>
      </c>
      <c r="F7935" s="67">
        <v>82270.843951999996</v>
      </c>
      <c r="G7935" s="66" t="s">
        <v>120</v>
      </c>
      <c r="H7935" s="68">
        <v>4.28415157388693E-5</v>
      </c>
      <c r="I7935" s="87">
        <v>3.52460765601966</v>
      </c>
      <c r="J7935" s="69" t="str">
        <f>_xlfn.XLOOKUP(SimpleBB[[#This Row],[customer_code]],'Input  - indicative charges'!$B$13:$B$69,'Input  - indicative charges'!$E$13:$E$69)</f>
        <v>Lower North Island distributor</v>
      </c>
      <c r="K7935" s="70">
        <f t="shared" si="125"/>
        <v>3.258336024174151</v>
      </c>
    </row>
    <row r="7936" spans="1:11" x14ac:dyDescent="0.25">
      <c r="A7936" s="65">
        <v>44501</v>
      </c>
      <c r="B7936" s="66" t="s">
        <v>147</v>
      </c>
      <c r="C7936" s="66" t="s">
        <v>137</v>
      </c>
      <c r="D7936" s="67">
        <v>63869.919999999998</v>
      </c>
      <c r="E7936" s="66">
        <v>1.2881</v>
      </c>
      <c r="F7936" s="67">
        <v>82270.843951999996</v>
      </c>
      <c r="G7936" s="66" t="s">
        <v>241</v>
      </c>
      <c r="H7936" s="68">
        <v>5.5521414469454399E-6</v>
      </c>
      <c r="I7936" s="87">
        <v>0.45677936258107998</v>
      </c>
      <c r="J7936" s="69" t="str">
        <f>_xlfn.XLOOKUP(SimpleBB[[#This Row],[customer_code]],'Input  - indicative charges'!$B$13:$B$69,'Input  - indicative charges'!$E$13:$E$69)</f>
        <v>North Island generation</v>
      </c>
      <c r="K7936" s="70">
        <f t="shared" si="125"/>
        <v>0.42227129866647978</v>
      </c>
    </row>
    <row r="7937" spans="1:11" x14ac:dyDescent="0.25">
      <c r="A7937" s="65">
        <v>44531</v>
      </c>
      <c r="B7937" s="66" t="s">
        <v>147</v>
      </c>
      <c r="C7937" s="66" t="s">
        <v>137</v>
      </c>
      <c r="D7937" s="67">
        <v>47855.839999999997</v>
      </c>
      <c r="E7937" s="66">
        <v>1.2383</v>
      </c>
      <c r="F7937" s="67">
        <v>59259.886671999899</v>
      </c>
      <c r="G7937" s="66" t="s">
        <v>8</v>
      </c>
      <c r="H7937" s="68">
        <v>9.2286308240713505E-4</v>
      </c>
      <c r="I7937" s="87">
        <v>54.688761677219397</v>
      </c>
      <c r="J7937" s="69" t="str">
        <f>_xlfn.XLOOKUP(SimpleBB[[#This Row],[customer_code]],'Input  - indicative charges'!$B$13:$B$69,'Input  - indicative charges'!$E$13:$E$69)</f>
        <v>Lower South Island distributor</v>
      </c>
      <c r="K7937" s="70">
        <f t="shared" si="125"/>
        <v>50.557219322275898</v>
      </c>
    </row>
    <row r="7938" spans="1:11" x14ac:dyDescent="0.25">
      <c r="A7938" s="65">
        <v>44531</v>
      </c>
      <c r="B7938" s="66" t="s">
        <v>147</v>
      </c>
      <c r="C7938" s="66" t="s">
        <v>137</v>
      </c>
      <c r="D7938" s="67">
        <v>47855.839999999997</v>
      </c>
      <c r="E7938" s="66">
        <v>1.2383</v>
      </c>
      <c r="F7938" s="67">
        <v>59259.886671999899</v>
      </c>
      <c r="G7938" s="66" t="s">
        <v>10</v>
      </c>
      <c r="H7938" s="68">
        <v>4.7775243058659797E-5</v>
      </c>
      <c r="I7938" s="87">
        <v>2.8311554893834301</v>
      </c>
      <c r="J7938" s="69" t="str">
        <f>_xlfn.XLOOKUP(SimpleBB[[#This Row],[customer_code]],'Input  - indicative charges'!$B$13:$B$69,'Input  - indicative charges'!$E$13:$E$69)</f>
        <v>Upper South Island distributor</v>
      </c>
      <c r="K7938" s="70">
        <f t="shared" si="125"/>
        <v>2.6172717140137123</v>
      </c>
    </row>
    <row r="7939" spans="1:11" x14ac:dyDescent="0.25">
      <c r="A7939" s="65">
        <v>44531</v>
      </c>
      <c r="B7939" s="66" t="s">
        <v>147</v>
      </c>
      <c r="C7939" s="66" t="s">
        <v>137</v>
      </c>
      <c r="D7939" s="67">
        <v>47855.839999999997</v>
      </c>
      <c r="E7939" s="66">
        <v>1.2383</v>
      </c>
      <c r="F7939" s="67">
        <v>59259.886671999899</v>
      </c>
      <c r="G7939" s="66" t="s">
        <v>12</v>
      </c>
      <c r="H7939" s="68">
        <v>9.1869291588655806E-6</v>
      </c>
      <c r="I7939" s="87">
        <v>0.54441638081806698</v>
      </c>
      <c r="J7939" s="69" t="str">
        <f>_xlfn.XLOOKUP(SimpleBB[[#This Row],[customer_code]],'Input  - indicative charges'!$B$13:$B$69,'Input  - indicative charges'!$E$13:$E$69)</f>
        <v>Lower North Island distributor</v>
      </c>
      <c r="K7939" s="70">
        <f t="shared" si="125"/>
        <v>0.50328765039717271</v>
      </c>
    </row>
    <row r="7940" spans="1:11" x14ac:dyDescent="0.25">
      <c r="A7940" s="65">
        <v>44531</v>
      </c>
      <c r="B7940" s="66" t="s">
        <v>147</v>
      </c>
      <c r="C7940" s="66" t="s">
        <v>137</v>
      </c>
      <c r="D7940" s="67">
        <v>47855.839999999997</v>
      </c>
      <c r="E7940" s="66">
        <v>1.2383</v>
      </c>
      <c r="F7940" s="67">
        <v>59259.886671999899</v>
      </c>
      <c r="G7940" s="66" t="s">
        <v>14</v>
      </c>
      <c r="H7940" s="68">
        <v>1.1460107804354E-4</v>
      </c>
      <c r="I7940" s="87">
        <v>6.7912468973492102</v>
      </c>
      <c r="J7940" s="69" t="str">
        <f>_xlfn.XLOOKUP(SimpleBB[[#This Row],[customer_code]],'Input  - indicative charges'!$B$13:$B$69,'Input  - indicative charges'!$E$13:$E$69)</f>
        <v>Upper North Island distributor</v>
      </c>
      <c r="K7940" s="70">
        <f t="shared" si="125"/>
        <v>6.2781922342196816</v>
      </c>
    </row>
    <row r="7941" spans="1:11" x14ac:dyDescent="0.25">
      <c r="A7941" s="65">
        <v>44531</v>
      </c>
      <c r="B7941" s="66" t="s">
        <v>147</v>
      </c>
      <c r="C7941" s="66" t="s">
        <v>137</v>
      </c>
      <c r="D7941" s="67">
        <v>47855.839999999997</v>
      </c>
      <c r="E7941" s="66">
        <v>1.2383</v>
      </c>
      <c r="F7941" s="67">
        <v>59259.886671999899</v>
      </c>
      <c r="G7941" s="66" t="s">
        <v>16</v>
      </c>
      <c r="H7941" s="68">
        <v>0.28844694373907198</v>
      </c>
      <c r="I7941" s="87">
        <v>17093.333196862099</v>
      </c>
      <c r="J7941" s="69" t="str">
        <f>_xlfn.XLOOKUP(SimpleBB[[#This Row],[customer_code]],'Input  - indicative charges'!$B$13:$B$69,'Input  - indicative charges'!$E$13:$E$69)</f>
        <v>South Island generation</v>
      </c>
      <c r="K7941" s="70">
        <f t="shared" si="125"/>
        <v>15801.99238159886</v>
      </c>
    </row>
    <row r="7942" spans="1:11" x14ac:dyDescent="0.25">
      <c r="A7942" s="65">
        <v>44531</v>
      </c>
      <c r="B7942" s="66" t="s">
        <v>147</v>
      </c>
      <c r="C7942" s="66" t="s">
        <v>137</v>
      </c>
      <c r="D7942" s="67">
        <v>47855.839999999997</v>
      </c>
      <c r="E7942" s="66">
        <v>1.2383</v>
      </c>
      <c r="F7942" s="67">
        <v>59259.886671999899</v>
      </c>
      <c r="G7942" s="66" t="s">
        <v>19</v>
      </c>
      <c r="H7942" s="68">
        <v>5.0969289423008603E-3</v>
      </c>
      <c r="I7942" s="87">
        <v>302.043431495986</v>
      </c>
      <c r="J7942" s="69" t="str">
        <f>_xlfn.XLOOKUP(SimpleBB[[#This Row],[customer_code]],'Input  - indicative charges'!$B$13:$B$69,'Input  - indicative charges'!$E$13:$E$69)</f>
        <v>Lower South Island distributor</v>
      </c>
      <c r="K7942" s="70">
        <f t="shared" si="125"/>
        <v>279.2251194335654</v>
      </c>
    </row>
    <row r="7943" spans="1:11" x14ac:dyDescent="0.25">
      <c r="A7943" s="65">
        <v>44531</v>
      </c>
      <c r="B7943" s="66" t="s">
        <v>147</v>
      </c>
      <c r="C7943" s="66" t="s">
        <v>137</v>
      </c>
      <c r="D7943" s="67">
        <v>47855.839999999997</v>
      </c>
      <c r="E7943" s="66">
        <v>1.2383</v>
      </c>
      <c r="F7943" s="67">
        <v>59259.886671999899</v>
      </c>
      <c r="G7943" s="66" t="s">
        <v>21</v>
      </c>
      <c r="H7943" s="68">
        <v>7.7569930969196101E-4</v>
      </c>
      <c r="I7943" s="87">
        <v>45.967853183894199</v>
      </c>
      <c r="J7943" s="69" t="str">
        <f>_xlfn.XLOOKUP(SimpleBB[[#This Row],[customer_code]],'Input  - indicative charges'!$B$13:$B$69,'Input  - indicative charges'!$E$13:$E$69)</f>
        <v>Upper South Island distributor</v>
      </c>
      <c r="K7943" s="70">
        <f t="shared" si="125"/>
        <v>42.49514459495218</v>
      </c>
    </row>
    <row r="7944" spans="1:11" x14ac:dyDescent="0.25">
      <c r="A7944" s="65">
        <v>44531</v>
      </c>
      <c r="B7944" s="66" t="s">
        <v>147</v>
      </c>
      <c r="C7944" s="66" t="s">
        <v>137</v>
      </c>
      <c r="D7944" s="67">
        <v>47855.839999999997</v>
      </c>
      <c r="E7944" s="66">
        <v>1.2383</v>
      </c>
      <c r="F7944" s="67">
        <v>59259.886671999899</v>
      </c>
      <c r="G7944" s="66" t="s">
        <v>23</v>
      </c>
      <c r="H7944" s="68">
        <v>4.6970533948964903E-5</v>
      </c>
      <c r="I7944" s="87">
        <v>2.78346851873899</v>
      </c>
      <c r="J7944" s="69" t="str">
        <f>_xlfn.XLOOKUP(SimpleBB[[#This Row],[customer_code]],'Input  - indicative charges'!$B$13:$B$69,'Input  - indicative charges'!$E$13:$E$69)</f>
        <v>Lower North Island distributor</v>
      </c>
      <c r="K7944" s="70">
        <f t="shared" si="125"/>
        <v>2.5731873251969484</v>
      </c>
    </row>
    <row r="7945" spans="1:11" x14ac:dyDescent="0.25">
      <c r="A7945" s="65">
        <v>44531</v>
      </c>
      <c r="B7945" s="66" t="s">
        <v>147</v>
      </c>
      <c r="C7945" s="66" t="s">
        <v>137</v>
      </c>
      <c r="D7945" s="67">
        <v>47855.839999999997</v>
      </c>
      <c r="E7945" s="66">
        <v>1.2383</v>
      </c>
      <c r="F7945" s="67">
        <v>59259.886671999899</v>
      </c>
      <c r="G7945" s="66" t="s">
        <v>25</v>
      </c>
      <c r="H7945" s="68">
        <v>1.03293139697923E-3</v>
      </c>
      <c r="I7945" s="87">
        <v>61.211397524939898</v>
      </c>
      <c r="J7945" s="69" t="str">
        <f>_xlfn.XLOOKUP(SimpleBB[[#This Row],[customer_code]],'Input  - indicative charges'!$B$13:$B$69,'Input  - indicative charges'!$E$13:$E$69)</f>
        <v>North Island generation</v>
      </c>
      <c r="K7945" s="70">
        <f t="shared" si="125"/>
        <v>56.58709312082469</v>
      </c>
    </row>
    <row r="7946" spans="1:11" x14ac:dyDescent="0.25">
      <c r="A7946" s="65">
        <v>44531</v>
      </c>
      <c r="B7946" s="66" t="s">
        <v>147</v>
      </c>
      <c r="C7946" s="66" t="s">
        <v>137</v>
      </c>
      <c r="D7946" s="67">
        <v>47855.839999999997</v>
      </c>
      <c r="E7946" s="66">
        <v>1.2383</v>
      </c>
      <c r="F7946" s="67">
        <v>59259.886671999899</v>
      </c>
      <c r="G7946" s="66" t="s">
        <v>27</v>
      </c>
      <c r="H7946" s="68">
        <v>8.3877128818708803E-5</v>
      </c>
      <c r="I7946" s="87">
        <v>4.9705491481694297</v>
      </c>
      <c r="J7946" s="69" t="str">
        <f>_xlfn.XLOOKUP(SimpleBB[[#This Row],[customer_code]],'Input  - indicative charges'!$B$13:$B$69,'Input  - indicative charges'!$E$13:$E$69)</f>
        <v>Lower North Island distributor</v>
      </c>
      <c r="K7946" s="70">
        <f t="shared" si="125"/>
        <v>4.5950417550015823</v>
      </c>
    </row>
    <row r="7947" spans="1:11" x14ac:dyDescent="0.25">
      <c r="A7947" s="65">
        <v>44531</v>
      </c>
      <c r="B7947" s="66" t="s">
        <v>147</v>
      </c>
      <c r="C7947" s="66" t="s">
        <v>137</v>
      </c>
      <c r="D7947" s="67">
        <v>47855.839999999997</v>
      </c>
      <c r="E7947" s="66">
        <v>1.2383</v>
      </c>
      <c r="F7947" s="67">
        <v>59259.886671999899</v>
      </c>
      <c r="G7947" s="66" t="s">
        <v>29</v>
      </c>
      <c r="H7947" s="68">
        <v>9.5870159307928301E-5</v>
      </c>
      <c r="I7947" s="87">
        <v>5.6812547758144198</v>
      </c>
      <c r="J7947" s="69" t="str">
        <f>_xlfn.XLOOKUP(SimpleBB[[#This Row],[customer_code]],'Input  - indicative charges'!$B$13:$B$69,'Input  - indicative charges'!$E$13:$E$69)</f>
        <v>Lower North Island distributor</v>
      </c>
      <c r="K7947" s="70">
        <f t="shared" si="125"/>
        <v>5.2520560882661576</v>
      </c>
    </row>
    <row r="7948" spans="1:11" x14ac:dyDescent="0.25">
      <c r="A7948" s="65">
        <v>44531</v>
      </c>
      <c r="B7948" s="66" t="s">
        <v>147</v>
      </c>
      <c r="C7948" s="66" t="s">
        <v>137</v>
      </c>
      <c r="D7948" s="67">
        <v>47855.839999999997</v>
      </c>
      <c r="E7948" s="66">
        <v>1.2383</v>
      </c>
      <c r="F7948" s="67">
        <v>59259.886671999899</v>
      </c>
      <c r="G7948" s="66" t="s">
        <v>31</v>
      </c>
      <c r="H7948" s="68">
        <v>2.1634483940123E-7</v>
      </c>
      <c r="I7948" s="87">
        <v>1.2820570664988901E-2</v>
      </c>
      <c r="J7948" s="69" t="str">
        <f>_xlfn.XLOOKUP(SimpleBB[[#This Row],[customer_code]],'Input  - indicative charges'!$B$13:$B$69,'Input  - indicative charges'!$E$13:$E$69)</f>
        <v>Major Industrial</v>
      </c>
      <c r="K7948" s="70">
        <f t="shared" si="125"/>
        <v>1.1852021934089187E-2</v>
      </c>
    </row>
    <row r="7949" spans="1:11" x14ac:dyDescent="0.25">
      <c r="A7949" s="65">
        <v>44531</v>
      </c>
      <c r="B7949" s="66" t="s">
        <v>147</v>
      </c>
      <c r="C7949" s="66" t="s">
        <v>137</v>
      </c>
      <c r="D7949" s="67">
        <v>47855.839999999997</v>
      </c>
      <c r="E7949" s="66">
        <v>1.2383</v>
      </c>
      <c r="F7949" s="67">
        <v>59259.886671999899</v>
      </c>
      <c r="G7949" s="66" t="s">
        <v>34</v>
      </c>
      <c r="H7949" s="68">
        <v>4.9177832669027599E-6</v>
      </c>
      <c r="I7949" s="87">
        <v>0.29142727907411498</v>
      </c>
      <c r="J7949" s="69" t="str">
        <f>_xlfn.XLOOKUP(SimpleBB[[#This Row],[customer_code]],'Input  - indicative charges'!$B$13:$B$69,'Input  - indicative charges'!$E$13:$E$69)</f>
        <v>Major Industrial</v>
      </c>
      <c r="K7949" s="70">
        <f t="shared" si="125"/>
        <v>0.26941097974762668</v>
      </c>
    </row>
    <row r="7950" spans="1:11" x14ac:dyDescent="0.25">
      <c r="A7950" s="65">
        <v>44531</v>
      </c>
      <c r="B7950" s="66" t="s">
        <v>147</v>
      </c>
      <c r="C7950" s="66" t="s">
        <v>137</v>
      </c>
      <c r="D7950" s="67">
        <v>47855.839999999997</v>
      </c>
      <c r="E7950" s="66">
        <v>1.2383</v>
      </c>
      <c r="F7950" s="67">
        <v>59259.886671999899</v>
      </c>
      <c r="G7950" s="66" t="s">
        <v>36</v>
      </c>
      <c r="H7950" s="68">
        <v>4.70934288467905E-4</v>
      </c>
      <c r="I7950" s="87">
        <v>27.907512564567</v>
      </c>
      <c r="J7950" s="69" t="str">
        <f>_xlfn.XLOOKUP(SimpleBB[[#This Row],[customer_code]],'Input  - indicative charges'!$B$13:$B$69,'Input  - indicative charges'!$E$13:$E$69)</f>
        <v>Upper South Island distributor</v>
      </c>
      <c r="K7950" s="70">
        <f t="shared" ref="K7950:K8013" si="126">I7950*$L$9</f>
        <v>25.79919877859852</v>
      </c>
    </row>
    <row r="7951" spans="1:11" x14ac:dyDescent="0.25">
      <c r="A7951" s="65">
        <v>44531</v>
      </c>
      <c r="B7951" s="66" t="s">
        <v>147</v>
      </c>
      <c r="C7951" s="66" t="s">
        <v>137</v>
      </c>
      <c r="D7951" s="67">
        <v>47855.839999999997</v>
      </c>
      <c r="E7951" s="66">
        <v>1.2383</v>
      </c>
      <c r="F7951" s="67">
        <v>59259.886671999899</v>
      </c>
      <c r="G7951" s="66" t="s">
        <v>38</v>
      </c>
      <c r="H7951" s="68">
        <v>3.3492473715395402E-7</v>
      </c>
      <c r="I7951" s="87">
        <v>1.98476019673927E-2</v>
      </c>
      <c r="J7951" s="69" t="str">
        <f>_xlfn.XLOOKUP(SimpleBB[[#This Row],[customer_code]],'Input  - indicative charges'!$B$13:$B$69,'Input  - indicative charges'!$E$13:$E$69)</f>
        <v>North Island generation</v>
      </c>
      <c r="K7951" s="70">
        <f t="shared" si="126"/>
        <v>1.8348185896201963E-2</v>
      </c>
    </row>
    <row r="7952" spans="1:11" x14ac:dyDescent="0.25">
      <c r="A7952" s="65">
        <v>44531</v>
      </c>
      <c r="B7952" s="66" t="s">
        <v>147</v>
      </c>
      <c r="C7952" s="66" t="s">
        <v>137</v>
      </c>
      <c r="D7952" s="67">
        <v>47855.839999999997</v>
      </c>
      <c r="E7952" s="66">
        <v>1.2383</v>
      </c>
      <c r="F7952" s="67">
        <v>59259.886671999899</v>
      </c>
      <c r="G7952" s="66" t="s">
        <v>40</v>
      </c>
      <c r="H7952" s="68">
        <v>1.8845703198955599E-7</v>
      </c>
      <c r="I7952" s="87">
        <v>1.11679423582425E-2</v>
      </c>
      <c r="J7952" s="69" t="str">
        <f>_xlfn.XLOOKUP(SimpleBB[[#This Row],[customer_code]],'Input  - indicative charges'!$B$13:$B$69,'Input  - indicative charges'!$E$13:$E$69)</f>
        <v>North Island generation</v>
      </c>
      <c r="K7952" s="70">
        <f t="shared" si="126"/>
        <v>1.0324243845868497E-2</v>
      </c>
    </row>
    <row r="7953" spans="1:11" x14ac:dyDescent="0.25">
      <c r="A7953" s="65">
        <v>44531</v>
      </c>
      <c r="B7953" s="66" t="s">
        <v>147</v>
      </c>
      <c r="C7953" s="66" t="s">
        <v>137</v>
      </c>
      <c r="D7953" s="67">
        <v>47855.839999999997</v>
      </c>
      <c r="E7953" s="66">
        <v>1.2383</v>
      </c>
      <c r="F7953" s="67">
        <v>59259.886671999899</v>
      </c>
      <c r="G7953" s="66" t="s">
        <v>42</v>
      </c>
      <c r="H7953" s="68">
        <v>6.6949878952261593E-2</v>
      </c>
      <c r="I7953" s="87">
        <v>3967.4422394151402</v>
      </c>
      <c r="J7953" s="69" t="str">
        <f>_xlfn.XLOOKUP(SimpleBB[[#This Row],[customer_code]],'Input  - indicative charges'!$B$13:$B$69,'Input  - indicative charges'!$E$13:$E$69)</f>
        <v>South Island generation</v>
      </c>
      <c r="K7953" s="70">
        <f t="shared" si="126"/>
        <v>3667.7160223601386</v>
      </c>
    </row>
    <row r="7954" spans="1:11" x14ac:dyDescent="0.25">
      <c r="A7954" s="65">
        <v>44531</v>
      </c>
      <c r="B7954" s="66" t="s">
        <v>147</v>
      </c>
      <c r="C7954" s="66" t="s">
        <v>137</v>
      </c>
      <c r="D7954" s="67">
        <v>47855.839999999997</v>
      </c>
      <c r="E7954" s="66">
        <v>1.2383</v>
      </c>
      <c r="F7954" s="67">
        <v>59259.886671999899</v>
      </c>
      <c r="G7954" s="66" t="s">
        <v>44</v>
      </c>
      <c r="H7954" s="68">
        <v>3.8016140840538802E-6</v>
      </c>
      <c r="I7954" s="87">
        <v>0.22528321979171201</v>
      </c>
      <c r="J7954" s="69" t="str">
        <f>_xlfn.XLOOKUP(SimpleBB[[#This Row],[customer_code]],'Input  - indicative charges'!$B$13:$B$69,'Input  - indicative charges'!$E$13:$E$69)</f>
        <v>Major Industrial</v>
      </c>
      <c r="K7954" s="70">
        <f t="shared" si="126"/>
        <v>0.20826387000425442</v>
      </c>
    </row>
    <row r="7955" spans="1:11" x14ac:dyDescent="0.25">
      <c r="A7955" s="65">
        <v>44531</v>
      </c>
      <c r="B7955" s="66" t="s">
        <v>147</v>
      </c>
      <c r="C7955" s="66" t="s">
        <v>137</v>
      </c>
      <c r="D7955" s="67">
        <v>47855.839999999997</v>
      </c>
      <c r="E7955" s="66">
        <v>1.2383</v>
      </c>
      <c r="F7955" s="67">
        <v>59259.886671999899</v>
      </c>
      <c r="G7955" s="66" t="s">
        <v>46</v>
      </c>
      <c r="H7955" s="68">
        <v>9.6126836212347198E-4</v>
      </c>
      <c r="I7955" s="87">
        <v>56.964654200816</v>
      </c>
      <c r="J7955" s="69" t="str">
        <f>_xlfn.XLOOKUP(SimpleBB[[#This Row],[customer_code]],'Input  - indicative charges'!$B$13:$B$69,'Input  - indicative charges'!$E$13:$E$69)</f>
        <v>Upper South Island distributor</v>
      </c>
      <c r="K7955" s="70">
        <f t="shared" si="126"/>
        <v>52.661176222022831</v>
      </c>
    </row>
    <row r="7956" spans="1:11" x14ac:dyDescent="0.25">
      <c r="A7956" s="65">
        <v>44531</v>
      </c>
      <c r="B7956" s="66" t="s">
        <v>147</v>
      </c>
      <c r="C7956" s="66" t="s">
        <v>137</v>
      </c>
      <c r="D7956" s="67">
        <v>47855.839999999997</v>
      </c>
      <c r="E7956" s="66">
        <v>1.2383</v>
      </c>
      <c r="F7956" s="67">
        <v>59259.886671999899</v>
      </c>
      <c r="G7956" s="66" t="s">
        <v>48</v>
      </c>
      <c r="H7956" s="68">
        <v>1.65013218062592E-4</v>
      </c>
      <c r="I7956" s="87">
        <v>9.7786646017712506</v>
      </c>
      <c r="J7956" s="69" t="str">
        <f>_xlfn.XLOOKUP(SimpleBB[[#This Row],[customer_code]],'Input  - indicative charges'!$B$13:$B$69,'Input  - indicative charges'!$E$13:$E$69)</f>
        <v>North Island generation</v>
      </c>
      <c r="K7956" s="70">
        <f t="shared" si="126"/>
        <v>9.0399211060699454</v>
      </c>
    </row>
    <row r="7957" spans="1:11" x14ac:dyDescent="0.25">
      <c r="A7957" s="65">
        <v>44531</v>
      </c>
      <c r="B7957" s="66" t="s">
        <v>147</v>
      </c>
      <c r="C7957" s="66" t="s">
        <v>137</v>
      </c>
      <c r="D7957" s="67">
        <v>47855.839999999997</v>
      </c>
      <c r="E7957" s="66">
        <v>1.2383</v>
      </c>
      <c r="F7957" s="67">
        <v>59259.886671999899</v>
      </c>
      <c r="G7957" s="66" t="s">
        <v>50</v>
      </c>
      <c r="H7957" s="68">
        <v>3.44140354457422E-5</v>
      </c>
      <c r="I7957" s="87">
        <v>2.0393718404408698</v>
      </c>
      <c r="J7957" s="69" t="str">
        <f>_xlfn.XLOOKUP(SimpleBB[[#This Row],[customer_code]],'Input  - indicative charges'!$B$13:$B$69,'Input  - indicative charges'!$E$13:$E$69)</f>
        <v>North Island generation</v>
      </c>
      <c r="K7957" s="70">
        <f t="shared" si="126"/>
        <v>1.8853045169569251</v>
      </c>
    </row>
    <row r="7958" spans="1:11" x14ac:dyDescent="0.25">
      <c r="A7958" s="65">
        <v>44531</v>
      </c>
      <c r="B7958" s="66" t="s">
        <v>147</v>
      </c>
      <c r="C7958" s="66" t="s">
        <v>137</v>
      </c>
      <c r="D7958" s="67">
        <v>47855.839999999997</v>
      </c>
      <c r="E7958" s="66">
        <v>1.2383</v>
      </c>
      <c r="F7958" s="67">
        <v>59259.886671999899</v>
      </c>
      <c r="G7958" s="66" t="s">
        <v>52</v>
      </c>
      <c r="H7958" s="68">
        <v>6.9238256191060706E-5</v>
      </c>
      <c r="I7958" s="87">
        <v>4.1030512152491596</v>
      </c>
      <c r="J7958" s="69" t="str">
        <f>_xlfn.XLOOKUP(SimpleBB[[#This Row],[customer_code]],'Input  - indicative charges'!$B$13:$B$69,'Input  - indicative charges'!$E$13:$E$69)</f>
        <v>North Island generation</v>
      </c>
      <c r="K7958" s="70">
        <f t="shared" si="126"/>
        <v>3.7930802201047293</v>
      </c>
    </row>
    <row r="7959" spans="1:11" x14ac:dyDescent="0.25">
      <c r="A7959" s="65">
        <v>44531</v>
      </c>
      <c r="B7959" s="66" t="s">
        <v>147</v>
      </c>
      <c r="C7959" s="66" t="s">
        <v>137</v>
      </c>
      <c r="D7959" s="67">
        <v>47855.839999999997</v>
      </c>
      <c r="E7959" s="66">
        <v>1.2383</v>
      </c>
      <c r="F7959" s="67">
        <v>59259.886671999899</v>
      </c>
      <c r="G7959" s="66" t="s">
        <v>54</v>
      </c>
      <c r="H7959" s="68">
        <v>8.1833702664048001E-5</v>
      </c>
      <c r="I7959" s="87">
        <v>4.8494559458216298</v>
      </c>
      <c r="J7959" s="69" t="str">
        <f>_xlfn.XLOOKUP(SimpleBB[[#This Row],[customer_code]],'Input  - indicative charges'!$B$13:$B$69,'Input  - indicative charges'!$E$13:$E$69)</f>
        <v>Upper South Island distributor</v>
      </c>
      <c r="K7959" s="70">
        <f t="shared" si="126"/>
        <v>4.4830967154399239</v>
      </c>
    </row>
    <row r="7960" spans="1:11" x14ac:dyDescent="0.25">
      <c r="A7960" s="65">
        <v>44531</v>
      </c>
      <c r="B7960" s="66" t="s">
        <v>147</v>
      </c>
      <c r="C7960" s="66" t="s">
        <v>137</v>
      </c>
      <c r="D7960" s="67">
        <v>47855.839999999997</v>
      </c>
      <c r="E7960" s="66">
        <v>1.2383</v>
      </c>
      <c r="F7960" s="67">
        <v>59259.886671999899</v>
      </c>
      <c r="G7960" s="66" t="s">
        <v>56</v>
      </c>
      <c r="H7960" s="68">
        <v>2.9881503010968402E-4</v>
      </c>
      <c r="I7960" s="87">
        <v>17.707744820190101</v>
      </c>
      <c r="J7960" s="69" t="str">
        <f>_xlfn.XLOOKUP(SimpleBB[[#This Row],[customer_code]],'Input  - indicative charges'!$B$13:$B$69,'Input  - indicative charges'!$E$13:$E$69)</f>
        <v>Upper North Island distributor</v>
      </c>
      <c r="K7960" s="70">
        <f t="shared" si="126"/>
        <v>16.369987381706689</v>
      </c>
    </row>
    <row r="7961" spans="1:11" x14ac:dyDescent="0.25">
      <c r="A7961" s="65">
        <v>44531</v>
      </c>
      <c r="B7961" s="66" t="s">
        <v>147</v>
      </c>
      <c r="C7961" s="66" t="s">
        <v>137</v>
      </c>
      <c r="D7961" s="67">
        <v>47855.839999999997</v>
      </c>
      <c r="E7961" s="66">
        <v>1.2383</v>
      </c>
      <c r="F7961" s="67">
        <v>59259.886671999899</v>
      </c>
      <c r="G7961" s="66" t="s">
        <v>58</v>
      </c>
      <c r="H7961" s="68">
        <v>4.2720523604651903E-5</v>
      </c>
      <c r="I7961" s="87">
        <v>2.5316133873801698</v>
      </c>
      <c r="J7961" s="69" t="str">
        <f>_xlfn.XLOOKUP(SimpleBB[[#This Row],[customer_code]],'Input  - indicative charges'!$B$13:$B$69,'Input  - indicative charges'!$E$13:$E$69)</f>
        <v>North Island generation</v>
      </c>
      <c r="K7961" s="70">
        <f t="shared" si="126"/>
        <v>2.3403589574840176</v>
      </c>
    </row>
    <row r="7962" spans="1:11" x14ac:dyDescent="0.25">
      <c r="A7962" s="65">
        <v>44531</v>
      </c>
      <c r="B7962" s="66" t="s">
        <v>147</v>
      </c>
      <c r="C7962" s="66" t="s">
        <v>137</v>
      </c>
      <c r="D7962" s="67">
        <v>47855.839999999997</v>
      </c>
      <c r="E7962" s="66">
        <v>1.2383</v>
      </c>
      <c r="F7962" s="67">
        <v>59259.886671999899</v>
      </c>
      <c r="G7962" s="66" t="s">
        <v>60</v>
      </c>
      <c r="H7962" s="68">
        <v>2.78501714324343E-2</v>
      </c>
      <c r="I7962" s="87">
        <v>1650.3980028818301</v>
      </c>
      <c r="J7962" s="69" t="str">
        <f>_xlfn.XLOOKUP(SimpleBB[[#This Row],[customer_code]],'Input  - indicative charges'!$B$13:$B$69,'Input  - indicative charges'!$E$13:$E$69)</f>
        <v>Major Industrial</v>
      </c>
      <c r="K7962" s="70">
        <f t="shared" si="126"/>
        <v>1525.7162759181574</v>
      </c>
    </row>
    <row r="7963" spans="1:11" x14ac:dyDescent="0.25">
      <c r="A7963" s="65">
        <v>44531</v>
      </c>
      <c r="B7963" s="66" t="s">
        <v>147</v>
      </c>
      <c r="C7963" s="66" t="s">
        <v>137</v>
      </c>
      <c r="D7963" s="67">
        <v>47855.839999999997</v>
      </c>
      <c r="E7963" s="66">
        <v>1.2383</v>
      </c>
      <c r="F7963" s="67">
        <v>59259.886671999899</v>
      </c>
      <c r="G7963" s="66" t="s">
        <v>62</v>
      </c>
      <c r="H7963" s="68">
        <v>1.2526664336883999E-4</v>
      </c>
      <c r="I7963" s="87">
        <v>7.4232870898193504</v>
      </c>
      <c r="J7963" s="69" t="str">
        <f>_xlfn.XLOOKUP(SimpleBB[[#This Row],[customer_code]],'Input  - indicative charges'!$B$13:$B$69,'Input  - indicative charges'!$E$13:$E$69)</f>
        <v>Major Industrial</v>
      </c>
      <c r="K7963" s="70">
        <f t="shared" si="126"/>
        <v>6.862484027473374</v>
      </c>
    </row>
    <row r="7964" spans="1:11" x14ac:dyDescent="0.25">
      <c r="A7964" s="65">
        <v>44531</v>
      </c>
      <c r="B7964" s="66" t="s">
        <v>147</v>
      </c>
      <c r="C7964" s="66" t="s">
        <v>137</v>
      </c>
      <c r="D7964" s="67">
        <v>47855.839999999997</v>
      </c>
      <c r="E7964" s="66">
        <v>1.2383</v>
      </c>
      <c r="F7964" s="67">
        <v>59259.886671999899</v>
      </c>
      <c r="G7964" s="66" t="s">
        <v>64</v>
      </c>
      <c r="H7964" s="68">
        <v>4.0452532709440997E-6</v>
      </c>
      <c r="I7964" s="87">
        <v>0.23972125039568401</v>
      </c>
      <c r="J7964" s="69" t="str">
        <f>_xlfn.XLOOKUP(SimpleBB[[#This Row],[customer_code]],'Input  - indicative charges'!$B$13:$B$69,'Input  - indicative charges'!$E$13:$E$69)</f>
        <v>Major Industrial</v>
      </c>
      <c r="K7964" s="70">
        <f t="shared" si="126"/>
        <v>0.22161115850449492</v>
      </c>
    </row>
    <row r="7965" spans="1:11" x14ac:dyDescent="0.25">
      <c r="A7965" s="65">
        <v>44531</v>
      </c>
      <c r="B7965" s="66" t="s">
        <v>147</v>
      </c>
      <c r="C7965" s="66" t="s">
        <v>137</v>
      </c>
      <c r="D7965" s="67">
        <v>47855.839999999997</v>
      </c>
      <c r="E7965" s="66">
        <v>1.2383</v>
      </c>
      <c r="F7965" s="67">
        <v>59259.886671999899</v>
      </c>
      <c r="G7965" s="66" t="s">
        <v>66</v>
      </c>
      <c r="H7965" s="68">
        <v>5.1164633742966604E-3</v>
      </c>
      <c r="I7965" s="87">
        <v>303.20103972225797</v>
      </c>
      <c r="J7965" s="69" t="str">
        <f>_xlfn.XLOOKUP(SimpleBB[[#This Row],[customer_code]],'Input  - indicative charges'!$B$13:$B$69,'Input  - indicative charges'!$E$13:$E$69)</f>
        <v>Upper South Island distributor</v>
      </c>
      <c r="K7965" s="70">
        <f t="shared" si="126"/>
        <v>280.29527445609688</v>
      </c>
    </row>
    <row r="7966" spans="1:11" x14ac:dyDescent="0.25">
      <c r="A7966" s="65">
        <v>44531</v>
      </c>
      <c r="B7966" s="66" t="s">
        <v>147</v>
      </c>
      <c r="C7966" s="66" t="s">
        <v>137</v>
      </c>
      <c r="D7966" s="67">
        <v>47855.839999999997</v>
      </c>
      <c r="E7966" s="66">
        <v>1.2383</v>
      </c>
      <c r="F7966" s="67">
        <v>59259.886671999899</v>
      </c>
      <c r="G7966" s="66" t="s">
        <v>68</v>
      </c>
      <c r="H7966" s="68">
        <v>1.13163506779711E-4</v>
      </c>
      <c r="I7966" s="87">
        <v>6.7060565871717897</v>
      </c>
      <c r="J7966" s="69" t="str">
        <f>_xlfn.XLOOKUP(SimpleBB[[#This Row],[customer_code]],'Input  - indicative charges'!$B$13:$B$69,'Input  - indicative charges'!$E$13:$E$69)</f>
        <v>Major Industrial</v>
      </c>
      <c r="K7966" s="70">
        <f t="shared" si="126"/>
        <v>6.1994377504156235</v>
      </c>
    </row>
    <row r="7967" spans="1:11" x14ac:dyDescent="0.25">
      <c r="A7967" s="65">
        <v>44531</v>
      </c>
      <c r="B7967" s="66" t="s">
        <v>147</v>
      </c>
      <c r="C7967" s="66" t="s">
        <v>137</v>
      </c>
      <c r="D7967" s="67">
        <v>47855.839999999997</v>
      </c>
      <c r="E7967" s="66">
        <v>1.2383</v>
      </c>
      <c r="F7967" s="67">
        <v>59259.886671999899</v>
      </c>
      <c r="G7967" s="66" t="s">
        <v>70</v>
      </c>
      <c r="H7967" s="68">
        <v>5.9364931295929999E-4</v>
      </c>
      <c r="I7967" s="87">
        <v>35.179591008878702</v>
      </c>
      <c r="J7967" s="69" t="str">
        <f>_xlfn.XLOOKUP(SimpleBB[[#This Row],[customer_code]],'Input  - indicative charges'!$B$13:$B$69,'Input  - indicative charges'!$E$13:$E$69)</f>
        <v>Lower North Island distributor</v>
      </c>
      <c r="K7967" s="70">
        <f t="shared" si="126"/>
        <v>32.521897438477097</v>
      </c>
    </row>
    <row r="7968" spans="1:11" x14ac:dyDescent="0.25">
      <c r="A7968" s="65">
        <v>44531</v>
      </c>
      <c r="B7968" s="66" t="s">
        <v>147</v>
      </c>
      <c r="C7968" s="66" t="s">
        <v>137</v>
      </c>
      <c r="D7968" s="67">
        <v>47855.839999999997</v>
      </c>
      <c r="E7968" s="66">
        <v>1.2383</v>
      </c>
      <c r="F7968" s="67">
        <v>59259.886671999899</v>
      </c>
      <c r="G7968" s="66" t="s">
        <v>72</v>
      </c>
      <c r="H7968" s="68">
        <v>0.51108705958200995</v>
      </c>
      <c r="I7968" s="87">
        <v>30286.961230355599</v>
      </c>
      <c r="J7968" s="69" t="str">
        <f>_xlfn.XLOOKUP(SimpleBB[[#This Row],[customer_code]],'Input  - indicative charges'!$B$13:$B$69,'Input  - indicative charges'!$E$13:$E$69)</f>
        <v>Lower South Island distributor</v>
      </c>
      <c r="K7968" s="70">
        <f t="shared" si="126"/>
        <v>27998.888520567594</v>
      </c>
    </row>
    <row r="7969" spans="1:11" x14ac:dyDescent="0.25">
      <c r="A7969" s="65">
        <v>44531</v>
      </c>
      <c r="B7969" s="66" t="s">
        <v>147</v>
      </c>
      <c r="C7969" s="66" t="s">
        <v>137</v>
      </c>
      <c r="D7969" s="67">
        <v>47855.839999999997</v>
      </c>
      <c r="E7969" s="66">
        <v>1.2383</v>
      </c>
      <c r="F7969" s="67">
        <v>59259.886671999899</v>
      </c>
      <c r="G7969" s="66" t="s">
        <v>74</v>
      </c>
      <c r="H7969" s="68">
        <v>6.4154468862480094E-2</v>
      </c>
      <c r="I7969" s="87">
        <v>3801.7865542929198</v>
      </c>
      <c r="J7969" s="69" t="str">
        <f>_xlfn.XLOOKUP(SimpleBB[[#This Row],[customer_code]],'Input  - indicative charges'!$B$13:$B$69,'Input  - indicative charges'!$E$13:$E$69)</f>
        <v>Major Industrial</v>
      </c>
      <c r="K7969" s="70">
        <f t="shared" si="126"/>
        <v>3514.5750378533598</v>
      </c>
    </row>
    <row r="7970" spans="1:11" x14ac:dyDescent="0.25">
      <c r="A7970" s="65">
        <v>44531</v>
      </c>
      <c r="B7970" s="66" t="s">
        <v>147</v>
      </c>
      <c r="C7970" s="66" t="s">
        <v>137</v>
      </c>
      <c r="D7970" s="67">
        <v>47855.839999999997</v>
      </c>
      <c r="E7970" s="66">
        <v>1.2383</v>
      </c>
      <c r="F7970" s="67">
        <v>59259.886671999899</v>
      </c>
      <c r="G7970" s="66" t="s">
        <v>76</v>
      </c>
      <c r="H7970" s="68">
        <v>6.4252820642363597E-6</v>
      </c>
      <c r="I7970" s="87">
        <v>0.38076148696228101</v>
      </c>
      <c r="J7970" s="69" t="str">
        <f>_xlfn.XLOOKUP(SimpleBB[[#This Row],[customer_code]],'Input  - indicative charges'!$B$13:$B$69,'Input  - indicative charges'!$E$13:$E$69)</f>
        <v>Lower North Island distributor</v>
      </c>
      <c r="K7970" s="70">
        <f t="shared" si="126"/>
        <v>0.35199630445914132</v>
      </c>
    </row>
    <row r="7971" spans="1:11" x14ac:dyDescent="0.25">
      <c r="A7971" s="65">
        <v>44531</v>
      </c>
      <c r="B7971" s="66" t="s">
        <v>147</v>
      </c>
      <c r="C7971" s="66" t="s">
        <v>137</v>
      </c>
      <c r="D7971" s="67">
        <v>47855.839999999997</v>
      </c>
      <c r="E7971" s="66">
        <v>1.2383</v>
      </c>
      <c r="F7971" s="67">
        <v>59259.886671999899</v>
      </c>
      <c r="G7971" s="66" t="s">
        <v>78</v>
      </c>
      <c r="H7971" s="68">
        <v>5.0274523519311499E-7</v>
      </c>
      <c r="I7971" s="87">
        <v>2.9792625662432001E-2</v>
      </c>
      <c r="J7971" s="69" t="str">
        <f>_xlfn.XLOOKUP(SimpleBB[[#This Row],[customer_code]],'Input  - indicative charges'!$B$13:$B$69,'Input  - indicative charges'!$E$13:$E$69)</f>
        <v>North Island generation</v>
      </c>
      <c r="K7971" s="70">
        <f t="shared" si="126"/>
        <v>2.7541898254929059E-2</v>
      </c>
    </row>
    <row r="7972" spans="1:11" x14ac:dyDescent="0.25">
      <c r="A7972" s="65">
        <v>44531</v>
      </c>
      <c r="B7972" s="66" t="s">
        <v>147</v>
      </c>
      <c r="C7972" s="66" t="s">
        <v>137</v>
      </c>
      <c r="D7972" s="67">
        <v>47855.839999999997</v>
      </c>
      <c r="E7972" s="66">
        <v>1.2383</v>
      </c>
      <c r="F7972" s="67">
        <v>59259.886671999899</v>
      </c>
      <c r="G7972" s="66" t="s">
        <v>80</v>
      </c>
      <c r="H7972" s="68">
        <v>1.2166886974280301E-7</v>
      </c>
      <c r="I7972" s="87">
        <v>7.2100834324688697E-3</v>
      </c>
      <c r="J7972" s="69" t="str">
        <f>_xlfn.XLOOKUP(SimpleBB[[#This Row],[customer_code]],'Input  - indicative charges'!$B$13:$B$69,'Input  - indicative charges'!$E$13:$E$69)</f>
        <v>Major Industrial</v>
      </c>
      <c r="K7972" s="70">
        <f t="shared" si="126"/>
        <v>6.6653871517277016E-3</v>
      </c>
    </row>
    <row r="7973" spans="1:11" x14ac:dyDescent="0.25">
      <c r="A7973" s="65">
        <v>44531</v>
      </c>
      <c r="B7973" s="66" t="s">
        <v>147</v>
      </c>
      <c r="C7973" s="66" t="s">
        <v>137</v>
      </c>
      <c r="D7973" s="67">
        <v>47855.839999999997</v>
      </c>
      <c r="E7973" s="66">
        <v>1.2383</v>
      </c>
      <c r="F7973" s="67">
        <v>59259.886671999899</v>
      </c>
      <c r="G7973" s="66" t="s">
        <v>82</v>
      </c>
      <c r="H7973" s="68">
        <v>1.01682560530208E-4</v>
      </c>
      <c r="I7973" s="87">
        <v>6.0256970135389096</v>
      </c>
      <c r="J7973" s="69" t="str">
        <f>_xlfn.XLOOKUP(SimpleBB[[#This Row],[customer_code]],'Input  - indicative charges'!$B$13:$B$69,'Input  - indicative charges'!$E$13:$E$69)</f>
        <v>Major Industrial</v>
      </c>
      <c r="K7973" s="70">
        <f t="shared" si="126"/>
        <v>5.5704769342028895</v>
      </c>
    </row>
    <row r="7974" spans="1:11" x14ac:dyDescent="0.25">
      <c r="A7974" s="65">
        <v>44531</v>
      </c>
      <c r="B7974" s="66" t="s">
        <v>147</v>
      </c>
      <c r="C7974" s="66" t="s">
        <v>137</v>
      </c>
      <c r="D7974" s="67">
        <v>47855.839999999997</v>
      </c>
      <c r="E7974" s="66">
        <v>1.2383</v>
      </c>
      <c r="F7974" s="67">
        <v>59259.886671999899</v>
      </c>
      <c r="G7974" s="66" t="s">
        <v>84</v>
      </c>
      <c r="H7974" s="68">
        <v>2.0680020780792599E-4</v>
      </c>
      <c r="I7974" s="87">
        <v>12.2549568784437</v>
      </c>
      <c r="J7974" s="69" t="str">
        <f>_xlfn.XLOOKUP(SimpleBB[[#This Row],[customer_code]],'Input  - indicative charges'!$B$13:$B$69,'Input  - indicative charges'!$E$13:$E$69)</f>
        <v>Major Industrial</v>
      </c>
      <c r="K7974" s="70">
        <f t="shared" si="126"/>
        <v>11.329138266932024</v>
      </c>
    </row>
    <row r="7975" spans="1:11" x14ac:dyDescent="0.25">
      <c r="A7975" s="65">
        <v>44531</v>
      </c>
      <c r="B7975" s="66" t="s">
        <v>147</v>
      </c>
      <c r="C7975" s="66" t="s">
        <v>137</v>
      </c>
      <c r="D7975" s="67">
        <v>47855.839999999997</v>
      </c>
      <c r="E7975" s="66">
        <v>1.2383</v>
      </c>
      <c r="F7975" s="67">
        <v>59259.886671999899</v>
      </c>
      <c r="G7975" s="66" t="s">
        <v>86</v>
      </c>
      <c r="H7975" s="68">
        <v>6.7847848923954203E-7</v>
      </c>
      <c r="I7975" s="87">
        <v>4.0206558381725002E-2</v>
      </c>
      <c r="J7975" s="69" t="str">
        <f>_xlfn.XLOOKUP(SimpleBB[[#This Row],[customer_code]],'Input  - indicative charges'!$B$13:$B$69,'Input  - indicative charges'!$E$13:$E$69)</f>
        <v>North Island generation</v>
      </c>
      <c r="K7975" s="70">
        <f t="shared" si="126"/>
        <v>3.7169095220993015E-2</v>
      </c>
    </row>
    <row r="7976" spans="1:11" x14ac:dyDescent="0.25">
      <c r="A7976" s="65">
        <v>44531</v>
      </c>
      <c r="B7976" s="66" t="s">
        <v>147</v>
      </c>
      <c r="C7976" s="66" t="s">
        <v>137</v>
      </c>
      <c r="D7976" s="67">
        <v>47855.839999999997</v>
      </c>
      <c r="E7976" s="66">
        <v>1.2383</v>
      </c>
      <c r="F7976" s="67">
        <v>59259.886671999899</v>
      </c>
      <c r="G7976" s="66" t="s">
        <v>88</v>
      </c>
      <c r="H7976" s="68">
        <v>2.49579266070472E-5</v>
      </c>
      <c r="I7976" s="87">
        <v>1.4790039023017101</v>
      </c>
      <c r="J7976" s="69" t="str">
        <f>_xlfn.XLOOKUP(SimpleBB[[#This Row],[customer_code]],'Input  - indicative charges'!$B$13:$B$69,'Input  - indicative charges'!$E$13:$E$69)</f>
        <v>North Island generation</v>
      </c>
      <c r="K7976" s="70">
        <f t="shared" si="126"/>
        <v>1.3672703929282188</v>
      </c>
    </row>
    <row r="7977" spans="1:11" x14ac:dyDescent="0.25">
      <c r="A7977" s="65">
        <v>44531</v>
      </c>
      <c r="B7977" s="66" t="s">
        <v>147</v>
      </c>
      <c r="C7977" s="66" t="s">
        <v>137</v>
      </c>
      <c r="D7977" s="67">
        <v>47855.839999999997</v>
      </c>
      <c r="E7977" s="66">
        <v>1.2383</v>
      </c>
      <c r="F7977" s="67">
        <v>59259.886671999899</v>
      </c>
      <c r="G7977" s="66" t="s">
        <v>90</v>
      </c>
      <c r="H7977" s="68">
        <v>9.8273856509690193E-4</v>
      </c>
      <c r="I7977" s="87">
        <v>58.236975995846201</v>
      </c>
      <c r="J7977" s="69" t="str">
        <f>_xlfn.XLOOKUP(SimpleBB[[#This Row],[customer_code]],'Input  - indicative charges'!$B$13:$B$69,'Input  - indicative charges'!$E$13:$E$69)</f>
        <v>Upper South Island distributor</v>
      </c>
      <c r="K7977" s="70">
        <f t="shared" si="126"/>
        <v>53.837378609261165</v>
      </c>
    </row>
    <row r="7978" spans="1:11" x14ac:dyDescent="0.25">
      <c r="A7978" s="65">
        <v>44531</v>
      </c>
      <c r="B7978" s="66" t="s">
        <v>147</v>
      </c>
      <c r="C7978" s="66" t="s">
        <v>137</v>
      </c>
      <c r="D7978" s="67">
        <v>47855.839999999997</v>
      </c>
      <c r="E7978" s="66">
        <v>1.2383</v>
      </c>
      <c r="F7978" s="67">
        <v>59259.886671999899</v>
      </c>
      <c r="G7978" s="66" t="s">
        <v>92</v>
      </c>
      <c r="H7978" s="68">
        <v>1.5566753247680899E-7</v>
      </c>
      <c r="I7978" s="87">
        <v>9.2248403330855901E-3</v>
      </c>
      <c r="J7978" s="69" t="str">
        <f>_xlfn.XLOOKUP(SimpleBB[[#This Row],[customer_code]],'Input  - indicative charges'!$B$13:$B$69,'Input  - indicative charges'!$E$13:$E$69)</f>
        <v>North Island generation</v>
      </c>
      <c r="K7978" s="70">
        <f t="shared" si="126"/>
        <v>8.5279363004311069E-3</v>
      </c>
    </row>
    <row r="7979" spans="1:11" x14ac:dyDescent="0.25">
      <c r="A7979" s="65">
        <v>44531</v>
      </c>
      <c r="B7979" s="66" t="s">
        <v>147</v>
      </c>
      <c r="C7979" s="66" t="s">
        <v>137</v>
      </c>
      <c r="D7979" s="67">
        <v>47855.839999999997</v>
      </c>
      <c r="E7979" s="66">
        <v>1.2383</v>
      </c>
      <c r="F7979" s="67">
        <v>59259.886671999899</v>
      </c>
      <c r="G7979" s="66" t="s">
        <v>94</v>
      </c>
      <c r="H7979" s="68">
        <v>9.1317790414038099E-7</v>
      </c>
      <c r="I7979" s="87">
        <v>5.4114819110733403E-2</v>
      </c>
      <c r="J7979" s="69" t="str">
        <f>_xlfn.XLOOKUP(SimpleBB[[#This Row],[customer_code]],'Input  - indicative charges'!$B$13:$B$69,'Input  - indicative charges'!$E$13:$E$69)</f>
        <v>North Island generation</v>
      </c>
      <c r="K7979" s="70">
        <f t="shared" si="126"/>
        <v>5.0026636085019879E-2</v>
      </c>
    </row>
    <row r="7980" spans="1:11" x14ac:dyDescent="0.25">
      <c r="A7980" s="65">
        <v>44531</v>
      </c>
      <c r="B7980" s="66" t="s">
        <v>147</v>
      </c>
      <c r="C7980" s="66" t="s">
        <v>137</v>
      </c>
      <c r="D7980" s="67">
        <v>47855.839999999997</v>
      </c>
      <c r="E7980" s="66">
        <v>1.2383</v>
      </c>
      <c r="F7980" s="67">
        <v>59259.886671999899</v>
      </c>
      <c r="G7980" s="66" t="s">
        <v>96</v>
      </c>
      <c r="H7980" s="68">
        <v>4.0239369541458E-5</v>
      </c>
      <c r="I7980" s="87">
        <v>2.3845804787795299</v>
      </c>
      <c r="J7980" s="69" t="str">
        <f>_xlfn.XLOOKUP(SimpleBB[[#This Row],[customer_code]],'Input  - indicative charges'!$B$13:$B$69,'Input  - indicative charges'!$E$13:$E$69)</f>
        <v>Upper North Island distributor</v>
      </c>
      <c r="K7980" s="70">
        <f t="shared" si="126"/>
        <v>2.2044338646543666</v>
      </c>
    </row>
    <row r="7981" spans="1:11" x14ac:dyDescent="0.25">
      <c r="A7981" s="65">
        <v>44531</v>
      </c>
      <c r="B7981" s="66" t="s">
        <v>147</v>
      </c>
      <c r="C7981" s="66" t="s">
        <v>137</v>
      </c>
      <c r="D7981" s="67">
        <v>47855.839999999997</v>
      </c>
      <c r="E7981" s="66">
        <v>1.2383</v>
      </c>
      <c r="F7981" s="67">
        <v>59259.886671999899</v>
      </c>
      <c r="G7981" s="66" t="s">
        <v>98</v>
      </c>
      <c r="H7981" s="68">
        <v>1.2540713102700801E-5</v>
      </c>
      <c r="I7981" s="87">
        <v>0.74316123725211802</v>
      </c>
      <c r="J7981" s="69" t="str">
        <f>_xlfn.XLOOKUP(SimpleBB[[#This Row],[customer_code]],'Input  - indicative charges'!$B$13:$B$69,'Input  - indicative charges'!$E$13:$E$69)</f>
        <v>Major Industrial</v>
      </c>
      <c r="K7981" s="70">
        <f t="shared" si="126"/>
        <v>0.68701803645372961</v>
      </c>
    </row>
    <row r="7982" spans="1:11" x14ac:dyDescent="0.25">
      <c r="A7982" s="65">
        <v>44531</v>
      </c>
      <c r="B7982" s="66" t="s">
        <v>147</v>
      </c>
      <c r="C7982" s="66" t="s">
        <v>137</v>
      </c>
      <c r="D7982" s="67">
        <v>47855.839999999997</v>
      </c>
      <c r="E7982" s="66">
        <v>1.2383</v>
      </c>
      <c r="F7982" s="67">
        <v>59259.886671999899</v>
      </c>
      <c r="G7982" s="66" t="s">
        <v>100</v>
      </c>
      <c r="H7982" s="68">
        <v>1.9361482596636899E-2</v>
      </c>
      <c r="I7982" s="87">
        <v>1147.3592644785999</v>
      </c>
      <c r="J7982" s="69" t="str">
        <f>_xlfn.XLOOKUP(SimpleBB[[#This Row],[customer_code]],'Input  - indicative charges'!$B$13:$B$69,'Input  - indicative charges'!$E$13:$E$69)</f>
        <v>North Island generation</v>
      </c>
      <c r="K7982" s="70">
        <f t="shared" si="126"/>
        <v>1060.6803335218444</v>
      </c>
    </row>
    <row r="7983" spans="1:11" x14ac:dyDescent="0.25">
      <c r="A7983" s="65">
        <v>44531</v>
      </c>
      <c r="B7983" s="66" t="s">
        <v>147</v>
      </c>
      <c r="C7983" s="66" t="s">
        <v>137</v>
      </c>
      <c r="D7983" s="67">
        <v>47855.839999999997</v>
      </c>
      <c r="E7983" s="66">
        <v>1.2383</v>
      </c>
      <c r="F7983" s="67">
        <v>59259.886671999899</v>
      </c>
      <c r="G7983" s="66" t="s">
        <v>102</v>
      </c>
      <c r="H7983" s="68">
        <v>5.9130621383170505E-4</v>
      </c>
      <c r="I7983" s="87">
        <v>35.040739220116201</v>
      </c>
      <c r="J7983" s="69" t="str">
        <f>_xlfn.XLOOKUP(SimpleBB[[#This Row],[customer_code]],'Input  - indicative charges'!$B$13:$B$69,'Input  - indicative charges'!$E$13:$E$69)</f>
        <v>Lower North Island distributor</v>
      </c>
      <c r="K7983" s="70">
        <f t="shared" si="126"/>
        <v>32.393535410841714</v>
      </c>
    </row>
    <row r="7984" spans="1:11" x14ac:dyDescent="0.25">
      <c r="A7984" s="65">
        <v>44531</v>
      </c>
      <c r="B7984" s="66" t="s">
        <v>147</v>
      </c>
      <c r="C7984" s="66" t="s">
        <v>137</v>
      </c>
      <c r="D7984" s="67">
        <v>47855.839999999997</v>
      </c>
      <c r="E7984" s="66">
        <v>1.2383</v>
      </c>
      <c r="F7984" s="67">
        <v>59259.886671999899</v>
      </c>
      <c r="G7984" s="66" t="s">
        <v>104</v>
      </c>
      <c r="H7984" s="68">
        <v>2.34693662877264E-4</v>
      </c>
      <c r="I7984" s="87">
        <v>13.907919864743199</v>
      </c>
      <c r="J7984" s="69" t="str">
        <f>_xlfn.XLOOKUP(SimpleBB[[#This Row],[customer_code]],'Input  - indicative charges'!$B$13:$B$69,'Input  - indicative charges'!$E$13:$E$69)</f>
        <v>Lower North Island distributor</v>
      </c>
      <c r="K7984" s="70">
        <f t="shared" si="126"/>
        <v>12.85722575085029</v>
      </c>
    </row>
    <row r="7985" spans="1:11" x14ac:dyDescent="0.25">
      <c r="A7985" s="65">
        <v>44531</v>
      </c>
      <c r="B7985" s="66" t="s">
        <v>147</v>
      </c>
      <c r="C7985" s="66" t="s">
        <v>137</v>
      </c>
      <c r="D7985" s="67">
        <v>47855.839999999997</v>
      </c>
      <c r="E7985" s="66">
        <v>1.2383</v>
      </c>
      <c r="F7985" s="67">
        <v>59259.886671999899</v>
      </c>
      <c r="G7985" s="66" t="s">
        <v>106</v>
      </c>
      <c r="H7985" s="68">
        <v>2.57416302868711E-3</v>
      </c>
      <c r="I7985" s="87">
        <v>152.54460935525</v>
      </c>
      <c r="J7985" s="69" t="str">
        <f>_xlfn.XLOOKUP(SimpleBB[[#This Row],[customer_code]],'Input  - indicative charges'!$B$13:$B$69,'Input  - indicative charges'!$E$13:$E$69)</f>
        <v>Upper North Island distributor</v>
      </c>
      <c r="K7985" s="70">
        <f t="shared" si="126"/>
        <v>141.02040410281961</v>
      </c>
    </row>
    <row r="7986" spans="1:11" x14ac:dyDescent="0.25">
      <c r="A7986" s="65">
        <v>44531</v>
      </c>
      <c r="B7986" s="66" t="s">
        <v>147</v>
      </c>
      <c r="C7986" s="66" t="s">
        <v>137</v>
      </c>
      <c r="D7986" s="67">
        <v>47855.839999999997</v>
      </c>
      <c r="E7986" s="66">
        <v>1.2383</v>
      </c>
      <c r="F7986" s="67">
        <v>59259.886671999899</v>
      </c>
      <c r="G7986" s="66" t="s">
        <v>108</v>
      </c>
      <c r="H7986" s="68">
        <v>6.9572459263718802E-5</v>
      </c>
      <c r="I7986" s="87">
        <v>4.1228560514603103</v>
      </c>
      <c r="J7986" s="69" t="str">
        <f>_xlfn.XLOOKUP(SimpleBB[[#This Row],[customer_code]],'Input  - indicative charges'!$B$13:$B$69,'Input  - indicative charges'!$E$13:$E$69)</f>
        <v>Lower North Island distributor</v>
      </c>
      <c r="K7986" s="70">
        <f t="shared" si="126"/>
        <v>3.811388871046189</v>
      </c>
    </row>
    <row r="7987" spans="1:11" x14ac:dyDescent="0.25">
      <c r="A7987" s="65">
        <v>44531</v>
      </c>
      <c r="B7987" s="66" t="s">
        <v>147</v>
      </c>
      <c r="C7987" s="66" t="s">
        <v>137</v>
      </c>
      <c r="D7987" s="67">
        <v>47855.839999999997</v>
      </c>
      <c r="E7987" s="66">
        <v>1.2383</v>
      </c>
      <c r="F7987" s="67">
        <v>59259.886671999899</v>
      </c>
      <c r="G7987" s="66" t="s">
        <v>110</v>
      </c>
      <c r="H7987" s="68">
        <v>3.8447934688299403E-4</v>
      </c>
      <c r="I7987" s="87">
        <v>22.784202524010801</v>
      </c>
      <c r="J7987" s="69" t="str">
        <f>_xlfn.XLOOKUP(SimpleBB[[#This Row],[customer_code]],'Input  - indicative charges'!$B$13:$B$69,'Input  - indicative charges'!$E$13:$E$69)</f>
        <v>Lower South Island distributor</v>
      </c>
      <c r="K7987" s="70">
        <f t="shared" si="126"/>
        <v>21.062936675880021</v>
      </c>
    </row>
    <row r="7988" spans="1:11" x14ac:dyDescent="0.25">
      <c r="A7988" s="65">
        <v>44531</v>
      </c>
      <c r="B7988" s="66" t="s">
        <v>147</v>
      </c>
      <c r="C7988" s="66" t="s">
        <v>137</v>
      </c>
      <c r="D7988" s="67">
        <v>47855.839999999997</v>
      </c>
      <c r="E7988" s="66">
        <v>1.2383</v>
      </c>
      <c r="F7988" s="67">
        <v>59259.886671999899</v>
      </c>
      <c r="G7988" s="66" t="s">
        <v>112</v>
      </c>
      <c r="H7988" s="68">
        <v>2.0617417631908602E-5</v>
      </c>
      <c r="I7988" s="87">
        <v>1.2217858323361901</v>
      </c>
      <c r="J7988" s="69" t="str">
        <f>_xlfn.XLOOKUP(SimpleBB[[#This Row],[customer_code]],'Input  - indicative charges'!$B$13:$B$69,'Input  - indicative charges'!$E$13:$E$69)</f>
        <v>North Island generation</v>
      </c>
      <c r="K7988" s="70">
        <f t="shared" si="126"/>
        <v>1.1294842376363499</v>
      </c>
    </row>
    <row r="7989" spans="1:11" x14ac:dyDescent="0.25">
      <c r="A7989" s="65">
        <v>44531</v>
      </c>
      <c r="B7989" s="66" t="s">
        <v>147</v>
      </c>
      <c r="C7989" s="66" t="s">
        <v>137</v>
      </c>
      <c r="D7989" s="67">
        <v>47855.839999999997</v>
      </c>
      <c r="E7989" s="66">
        <v>1.2383</v>
      </c>
      <c r="F7989" s="67">
        <v>59259.886671999899</v>
      </c>
      <c r="G7989" s="66" t="s">
        <v>114</v>
      </c>
      <c r="H7989" s="68">
        <v>2.7960189987844198E-4</v>
      </c>
      <c r="I7989" s="87">
        <v>16.5691769000723</v>
      </c>
      <c r="J7989" s="69" t="str">
        <f>_xlfn.XLOOKUP(SimpleBB[[#This Row],[customer_code]],'Input  - indicative charges'!$B$13:$B$69,'Input  - indicative charges'!$E$13:$E$69)</f>
        <v>Lower North Island distributor</v>
      </c>
      <c r="K7989" s="70">
        <f t="shared" si="126"/>
        <v>15.317434237599189</v>
      </c>
    </row>
    <row r="7990" spans="1:11" x14ac:dyDescent="0.25">
      <c r="A7990" s="65">
        <v>44531</v>
      </c>
      <c r="B7990" s="66" t="s">
        <v>147</v>
      </c>
      <c r="C7990" s="66" t="s">
        <v>137</v>
      </c>
      <c r="D7990" s="67">
        <v>47855.839999999997</v>
      </c>
      <c r="E7990" s="66">
        <v>1.2383</v>
      </c>
      <c r="F7990" s="67">
        <v>59259.886671999899</v>
      </c>
      <c r="G7990" s="66" t="s">
        <v>116</v>
      </c>
      <c r="H7990" s="68">
        <v>6.8107111352010705E-5</v>
      </c>
      <c r="I7990" s="87">
        <v>4.0360197002774401</v>
      </c>
      <c r="J7990" s="69" t="str">
        <f>_xlfn.XLOOKUP(SimpleBB[[#This Row],[customer_code]],'Input  - indicative charges'!$B$13:$B$69,'Input  - indicative charges'!$E$13:$E$69)</f>
        <v>Major Industrial</v>
      </c>
      <c r="K7990" s="70">
        <f t="shared" si="126"/>
        <v>3.731112698807912</v>
      </c>
    </row>
    <row r="7991" spans="1:11" x14ac:dyDescent="0.25">
      <c r="A7991" s="65">
        <v>44531</v>
      </c>
      <c r="B7991" s="66" t="s">
        <v>147</v>
      </c>
      <c r="C7991" s="66" t="s">
        <v>137</v>
      </c>
      <c r="D7991" s="67">
        <v>47855.839999999997</v>
      </c>
      <c r="E7991" s="66">
        <v>1.2383</v>
      </c>
      <c r="F7991" s="67">
        <v>59259.886671999899</v>
      </c>
      <c r="G7991" s="66" t="s">
        <v>118</v>
      </c>
      <c r="H7991" s="68">
        <v>1.88315239712254E-4</v>
      </c>
      <c r="I7991" s="87">
        <v>11.1595397639587</v>
      </c>
      <c r="J7991" s="69" t="str">
        <f>_xlfn.XLOOKUP(SimpleBB[[#This Row],[customer_code]],'Input  - indicative charges'!$B$13:$B$69,'Input  - indicative charges'!$E$13:$E$69)</f>
        <v>Upper South Island distributor</v>
      </c>
      <c r="K7991" s="70">
        <f t="shared" si="126"/>
        <v>10.316476037838951</v>
      </c>
    </row>
    <row r="7992" spans="1:11" x14ac:dyDescent="0.25">
      <c r="A7992" s="65">
        <v>44531</v>
      </c>
      <c r="B7992" s="66" t="s">
        <v>147</v>
      </c>
      <c r="C7992" s="66" t="s">
        <v>137</v>
      </c>
      <c r="D7992" s="67">
        <v>47855.839999999997</v>
      </c>
      <c r="E7992" s="66">
        <v>1.2383</v>
      </c>
      <c r="F7992" s="67">
        <v>59259.886671999899</v>
      </c>
      <c r="G7992" s="66" t="s">
        <v>120</v>
      </c>
      <c r="H7992" s="68">
        <v>4.28415157388693E-5</v>
      </c>
      <c r="I7992" s="87">
        <v>2.5387833675420901</v>
      </c>
      <c r="J7992" s="69" t="str">
        <f>_xlfn.XLOOKUP(SimpleBB[[#This Row],[customer_code]],'Input  - indicative charges'!$B$13:$B$69,'Input  - indicative charges'!$E$13:$E$69)</f>
        <v>Lower North Island distributor</v>
      </c>
      <c r="K7992" s="70">
        <f t="shared" si="126"/>
        <v>2.346987271025327</v>
      </c>
    </row>
    <row r="7993" spans="1:11" x14ac:dyDescent="0.25">
      <c r="A7993" s="65">
        <v>44531</v>
      </c>
      <c r="B7993" s="66" t="s">
        <v>147</v>
      </c>
      <c r="C7993" s="66" t="s">
        <v>137</v>
      </c>
      <c r="D7993" s="67">
        <v>47855.839999999997</v>
      </c>
      <c r="E7993" s="66">
        <v>1.2383</v>
      </c>
      <c r="F7993" s="67">
        <v>59259.886671999899</v>
      </c>
      <c r="G7993" s="66" t="s">
        <v>241</v>
      </c>
      <c r="H7993" s="68">
        <v>5.5521414469454399E-6</v>
      </c>
      <c r="I7993" s="87">
        <v>0.32901927293290101</v>
      </c>
      <c r="J7993" s="69" t="str">
        <f>_xlfn.XLOOKUP(SimpleBB[[#This Row],[customer_code]],'Input  - indicative charges'!$B$13:$B$69,'Input  - indicative charges'!$E$13:$E$69)</f>
        <v>North Island generation</v>
      </c>
      <c r="K7993" s="70">
        <f t="shared" si="126"/>
        <v>0.30416303154023411</v>
      </c>
    </row>
    <row r="7994" spans="1:11" x14ac:dyDescent="0.25">
      <c r="A7994" s="65">
        <v>44562</v>
      </c>
      <c r="B7994" s="66" t="s">
        <v>147</v>
      </c>
      <c r="C7994" s="66" t="s">
        <v>137</v>
      </c>
      <c r="D7994" s="67">
        <v>110127.71</v>
      </c>
      <c r="E7994" s="66">
        <v>0.48491085561195202</v>
      </c>
      <c r="F7994" s="67">
        <v>53402.122082684902</v>
      </c>
      <c r="G7994" s="66" t="s">
        <v>8</v>
      </c>
      <c r="H7994" s="68">
        <v>9.2286308240713505E-4</v>
      </c>
      <c r="I7994" s="87">
        <v>49.282846992308698</v>
      </c>
      <c r="J7994" s="69" t="str">
        <f>_xlfn.XLOOKUP(SimpleBB[[#This Row],[customer_code]],'Input  - indicative charges'!$B$13:$B$69,'Input  - indicative charges'!$E$13:$E$69)</f>
        <v>Lower South Island distributor</v>
      </c>
      <c r="K7994" s="70">
        <f t="shared" si="126"/>
        <v>45.559702355707088</v>
      </c>
    </row>
    <row r="7995" spans="1:11" x14ac:dyDescent="0.25">
      <c r="A7995" s="65">
        <v>44562</v>
      </c>
      <c r="B7995" s="66" t="s">
        <v>147</v>
      </c>
      <c r="C7995" s="66" t="s">
        <v>137</v>
      </c>
      <c r="D7995" s="67">
        <v>110127.71</v>
      </c>
      <c r="E7995" s="66">
        <v>0.48491085561195202</v>
      </c>
      <c r="F7995" s="67">
        <v>53402.122082684902</v>
      </c>
      <c r="G7995" s="66" t="s">
        <v>10</v>
      </c>
      <c r="H7995" s="68">
        <v>4.7775243058659797E-5</v>
      </c>
      <c r="I7995" s="87">
        <v>2.5512993623484901</v>
      </c>
      <c r="J7995" s="69" t="str">
        <f>_xlfn.XLOOKUP(SimpleBB[[#This Row],[customer_code]],'Input  - indicative charges'!$B$13:$B$69,'Input  - indicative charges'!$E$13:$E$69)</f>
        <v>Upper South Island distributor</v>
      </c>
      <c r="K7995" s="70">
        <f t="shared" si="126"/>
        <v>2.358557726728792</v>
      </c>
    </row>
    <row r="7996" spans="1:11" x14ac:dyDescent="0.25">
      <c r="A7996" s="65">
        <v>44562</v>
      </c>
      <c r="B7996" s="66" t="s">
        <v>147</v>
      </c>
      <c r="C7996" s="66" t="s">
        <v>137</v>
      </c>
      <c r="D7996" s="67">
        <v>110127.71</v>
      </c>
      <c r="E7996" s="66">
        <v>0.48491085561195202</v>
      </c>
      <c r="F7996" s="67">
        <v>53402.122082684902</v>
      </c>
      <c r="G7996" s="66" t="s">
        <v>12</v>
      </c>
      <c r="H7996" s="68">
        <v>9.1869291588655806E-6</v>
      </c>
      <c r="I7996" s="87">
        <v>0.49060151250671802</v>
      </c>
      <c r="J7996" s="69" t="str">
        <f>_xlfn.XLOOKUP(SimpleBB[[#This Row],[customer_code]],'Input  - indicative charges'!$B$13:$B$69,'Input  - indicative charges'!$E$13:$E$69)</f>
        <v>Lower North Island distributor</v>
      </c>
      <c r="K7996" s="70">
        <f t="shared" si="126"/>
        <v>0.45353830489042324</v>
      </c>
    </row>
    <row r="7997" spans="1:11" x14ac:dyDescent="0.25">
      <c r="A7997" s="65">
        <v>44562</v>
      </c>
      <c r="B7997" s="66" t="s">
        <v>147</v>
      </c>
      <c r="C7997" s="66" t="s">
        <v>137</v>
      </c>
      <c r="D7997" s="67">
        <v>110127.71</v>
      </c>
      <c r="E7997" s="66">
        <v>0.48491085561195202</v>
      </c>
      <c r="F7997" s="67">
        <v>53402.122082684902</v>
      </c>
      <c r="G7997" s="66" t="s">
        <v>14</v>
      </c>
      <c r="H7997" s="68">
        <v>1.1460107804354E-4</v>
      </c>
      <c r="I7997" s="87">
        <v>6.1199407604884302</v>
      </c>
      <c r="J7997" s="69" t="str">
        <f>_xlfn.XLOOKUP(SimpleBB[[#This Row],[customer_code]],'Input  - indicative charges'!$B$13:$B$69,'Input  - indicative charges'!$E$13:$E$69)</f>
        <v>Upper North Island distributor</v>
      </c>
      <c r="K7997" s="70">
        <f t="shared" si="126"/>
        <v>5.6576008996786831</v>
      </c>
    </row>
    <row r="7998" spans="1:11" x14ac:dyDescent="0.25">
      <c r="A7998" s="65">
        <v>44562</v>
      </c>
      <c r="B7998" s="66" t="s">
        <v>147</v>
      </c>
      <c r="C7998" s="66" t="s">
        <v>137</v>
      </c>
      <c r="D7998" s="67">
        <v>110127.71</v>
      </c>
      <c r="E7998" s="66">
        <v>0.48491085561195202</v>
      </c>
      <c r="F7998" s="67">
        <v>53402.122082684902</v>
      </c>
      <c r="G7998" s="66" t="s">
        <v>16</v>
      </c>
      <c r="H7998" s="68">
        <v>0.28844694373907198</v>
      </c>
      <c r="I7998" s="87">
        <v>15403.678903931301</v>
      </c>
      <c r="J7998" s="69" t="str">
        <f>_xlfn.XLOOKUP(SimpleBB[[#This Row],[customer_code]],'Input  - indicative charges'!$B$13:$B$69,'Input  - indicative charges'!$E$13:$E$69)</f>
        <v>South Island generation</v>
      </c>
      <c r="K7998" s="70">
        <f t="shared" si="126"/>
        <v>14239.985489383729</v>
      </c>
    </row>
    <row r="7999" spans="1:11" x14ac:dyDescent="0.25">
      <c r="A7999" s="65">
        <v>44562</v>
      </c>
      <c r="B7999" s="66" t="s">
        <v>147</v>
      </c>
      <c r="C7999" s="66" t="s">
        <v>137</v>
      </c>
      <c r="D7999" s="67">
        <v>110127.71</v>
      </c>
      <c r="E7999" s="66">
        <v>0.48491085561195202</v>
      </c>
      <c r="F7999" s="67">
        <v>53402.122082684902</v>
      </c>
      <c r="G7999" s="66" t="s">
        <v>19</v>
      </c>
      <c r="H7999" s="68">
        <v>5.0969289423008603E-3</v>
      </c>
      <c r="I7999" s="87">
        <v>272.18682162352098</v>
      </c>
      <c r="J7999" s="69" t="str">
        <f>_xlfn.XLOOKUP(SimpleBB[[#This Row],[customer_code]],'Input  - indicative charges'!$B$13:$B$69,'Input  - indicative charges'!$E$13:$E$69)</f>
        <v>Lower South Island distributor</v>
      </c>
      <c r="K7999" s="70">
        <f t="shared" si="126"/>
        <v>251.62407074917709</v>
      </c>
    </row>
    <row r="8000" spans="1:11" x14ac:dyDescent="0.25">
      <c r="A8000" s="65">
        <v>44562</v>
      </c>
      <c r="B8000" s="66" t="s">
        <v>147</v>
      </c>
      <c r="C8000" s="66" t="s">
        <v>137</v>
      </c>
      <c r="D8000" s="67">
        <v>110127.71</v>
      </c>
      <c r="E8000" s="66">
        <v>0.48491085561195202</v>
      </c>
      <c r="F8000" s="67">
        <v>53402.122082684902</v>
      </c>
      <c r="G8000" s="66" t="s">
        <v>21</v>
      </c>
      <c r="H8000" s="68">
        <v>7.7569930969196101E-4</v>
      </c>
      <c r="I8000" s="87">
        <v>41.423989235624497</v>
      </c>
      <c r="J8000" s="69" t="str">
        <f>_xlfn.XLOOKUP(SimpleBB[[#This Row],[customer_code]],'Input  - indicative charges'!$B$13:$B$69,'Input  - indicative charges'!$E$13:$E$69)</f>
        <v>Upper South Island distributor</v>
      </c>
      <c r="K8000" s="70">
        <f t="shared" si="126"/>
        <v>38.294553483397607</v>
      </c>
    </row>
    <row r="8001" spans="1:11" x14ac:dyDescent="0.25">
      <c r="A8001" s="65">
        <v>44562</v>
      </c>
      <c r="B8001" s="66" t="s">
        <v>147</v>
      </c>
      <c r="C8001" s="66" t="s">
        <v>137</v>
      </c>
      <c r="D8001" s="67">
        <v>110127.71</v>
      </c>
      <c r="E8001" s="66">
        <v>0.48491085561195202</v>
      </c>
      <c r="F8001" s="67">
        <v>53402.122082684902</v>
      </c>
      <c r="G8001" s="66" t="s">
        <v>23</v>
      </c>
      <c r="H8001" s="68">
        <v>4.6970533948964903E-5</v>
      </c>
      <c r="I8001" s="87">
        <v>2.50832618823152</v>
      </c>
      <c r="J8001" s="69" t="str">
        <f>_xlfn.XLOOKUP(SimpleBB[[#This Row],[customer_code]],'Input  - indicative charges'!$B$13:$B$69,'Input  - indicative charges'!$E$13:$E$69)</f>
        <v>Lower North Island distributor</v>
      </c>
      <c r="K8001" s="70">
        <f t="shared" si="126"/>
        <v>2.3188310237979595</v>
      </c>
    </row>
    <row r="8002" spans="1:11" x14ac:dyDescent="0.25">
      <c r="A8002" s="65">
        <v>44562</v>
      </c>
      <c r="B8002" s="66" t="s">
        <v>147</v>
      </c>
      <c r="C8002" s="66" t="s">
        <v>137</v>
      </c>
      <c r="D8002" s="67">
        <v>110127.71</v>
      </c>
      <c r="E8002" s="66">
        <v>0.48491085561195202</v>
      </c>
      <c r="F8002" s="67">
        <v>53402.122082684902</v>
      </c>
      <c r="G8002" s="66" t="s">
        <v>25</v>
      </c>
      <c r="H8002" s="68">
        <v>1.03293139697923E-3</v>
      </c>
      <c r="I8002" s="87">
        <v>55.160728564523303</v>
      </c>
      <c r="J8002" s="69" t="str">
        <f>_xlfn.XLOOKUP(SimpleBB[[#This Row],[customer_code]],'Input  - indicative charges'!$B$13:$B$69,'Input  - indicative charges'!$E$13:$E$69)</f>
        <v>North Island generation</v>
      </c>
      <c r="K8002" s="70">
        <f t="shared" si="126"/>
        <v>50.993530781933892</v>
      </c>
    </row>
    <row r="8003" spans="1:11" x14ac:dyDescent="0.25">
      <c r="A8003" s="65">
        <v>44562</v>
      </c>
      <c r="B8003" s="66" t="s">
        <v>147</v>
      </c>
      <c r="C8003" s="66" t="s">
        <v>137</v>
      </c>
      <c r="D8003" s="67">
        <v>110127.71</v>
      </c>
      <c r="E8003" s="66">
        <v>0.48491085561195202</v>
      </c>
      <c r="F8003" s="67">
        <v>53402.122082684902</v>
      </c>
      <c r="G8003" s="66" t="s">
        <v>27</v>
      </c>
      <c r="H8003" s="68">
        <v>8.3877128818708803E-5</v>
      </c>
      <c r="I8003" s="87">
        <v>4.4792166731217797</v>
      </c>
      <c r="J8003" s="69" t="str">
        <f>_xlfn.XLOOKUP(SimpleBB[[#This Row],[customer_code]],'Input  - indicative charges'!$B$13:$B$69,'Input  - indicative charges'!$E$13:$E$69)</f>
        <v>Lower North Island distributor</v>
      </c>
      <c r="K8003" s="70">
        <f t="shared" si="126"/>
        <v>4.1408277092026999</v>
      </c>
    </row>
    <row r="8004" spans="1:11" x14ac:dyDescent="0.25">
      <c r="A8004" s="65">
        <v>44562</v>
      </c>
      <c r="B8004" s="66" t="s">
        <v>147</v>
      </c>
      <c r="C8004" s="66" t="s">
        <v>137</v>
      </c>
      <c r="D8004" s="67">
        <v>110127.71</v>
      </c>
      <c r="E8004" s="66">
        <v>0.48491085561195202</v>
      </c>
      <c r="F8004" s="67">
        <v>53402.122082684902</v>
      </c>
      <c r="G8004" s="66" t="s">
        <v>29</v>
      </c>
      <c r="H8004" s="68">
        <v>9.5870159307928301E-5</v>
      </c>
      <c r="I8004" s="87">
        <v>5.1196699514484401</v>
      </c>
      <c r="J8004" s="69" t="str">
        <f>_xlfn.XLOOKUP(SimpleBB[[#This Row],[customer_code]],'Input  - indicative charges'!$B$13:$B$69,'Input  - indicative charges'!$E$13:$E$69)</f>
        <v>Lower North Island distributor</v>
      </c>
      <c r="K8004" s="70">
        <f t="shared" si="126"/>
        <v>4.7328970094574778</v>
      </c>
    </row>
    <row r="8005" spans="1:11" x14ac:dyDescent="0.25">
      <c r="A8005" s="65">
        <v>44562</v>
      </c>
      <c r="B8005" s="66" t="s">
        <v>147</v>
      </c>
      <c r="C8005" s="66" t="s">
        <v>137</v>
      </c>
      <c r="D8005" s="67">
        <v>110127.71</v>
      </c>
      <c r="E8005" s="66">
        <v>0.48491085561195202</v>
      </c>
      <c r="F8005" s="67">
        <v>53402.122082684902</v>
      </c>
      <c r="G8005" s="66" t="s">
        <v>31</v>
      </c>
      <c r="H8005" s="68">
        <v>2.1634483940123E-7</v>
      </c>
      <c r="I8005" s="87">
        <v>1.15532735256633E-2</v>
      </c>
      <c r="J8005" s="69" t="str">
        <f>_xlfn.XLOOKUP(SimpleBB[[#This Row],[customer_code]],'Input  - indicative charges'!$B$13:$B$69,'Input  - indicative charges'!$E$13:$E$69)</f>
        <v>Major Industrial</v>
      </c>
      <c r="K8005" s="70">
        <f t="shared" si="126"/>
        <v>1.0680464607603479E-2</v>
      </c>
    </row>
    <row r="8006" spans="1:11" x14ac:dyDescent="0.25">
      <c r="A8006" s="65">
        <v>44562</v>
      </c>
      <c r="B8006" s="66" t="s">
        <v>147</v>
      </c>
      <c r="C8006" s="66" t="s">
        <v>137</v>
      </c>
      <c r="D8006" s="67">
        <v>110127.71</v>
      </c>
      <c r="E8006" s="66">
        <v>0.48491085561195202</v>
      </c>
      <c r="F8006" s="67">
        <v>53402.122082684902</v>
      </c>
      <c r="G8006" s="66" t="s">
        <v>34</v>
      </c>
      <c r="H8006" s="68">
        <v>4.9177832669027599E-6</v>
      </c>
      <c r="I8006" s="87">
        <v>0.26262006239532598</v>
      </c>
      <c r="J8006" s="69" t="str">
        <f>_xlfn.XLOOKUP(SimpleBB[[#This Row],[customer_code]],'Input  - indicative charges'!$B$13:$B$69,'Input  - indicative charges'!$E$13:$E$69)</f>
        <v>Major Industrial</v>
      </c>
      <c r="K8006" s="70">
        <f t="shared" si="126"/>
        <v>0.24278004631582201</v>
      </c>
    </row>
    <row r="8007" spans="1:11" x14ac:dyDescent="0.25">
      <c r="A8007" s="65">
        <v>44562</v>
      </c>
      <c r="B8007" s="66" t="s">
        <v>147</v>
      </c>
      <c r="C8007" s="66" t="s">
        <v>137</v>
      </c>
      <c r="D8007" s="67">
        <v>110127.71</v>
      </c>
      <c r="E8007" s="66">
        <v>0.48491085561195202</v>
      </c>
      <c r="F8007" s="67">
        <v>53402.122082684902</v>
      </c>
      <c r="G8007" s="66" t="s">
        <v>36</v>
      </c>
      <c r="H8007" s="68">
        <v>4.70934288467905E-4</v>
      </c>
      <c r="I8007" s="87">
        <v>25.1488903656854</v>
      </c>
      <c r="J8007" s="69" t="str">
        <f>_xlfn.XLOOKUP(SimpleBB[[#This Row],[customer_code]],'Input  - indicative charges'!$B$13:$B$69,'Input  - indicative charges'!$E$13:$E$69)</f>
        <v>Upper South Island distributor</v>
      </c>
      <c r="K8007" s="70">
        <f t="shared" si="126"/>
        <v>23.24898072174587</v>
      </c>
    </row>
    <row r="8008" spans="1:11" x14ac:dyDescent="0.25">
      <c r="A8008" s="65">
        <v>44562</v>
      </c>
      <c r="B8008" s="66" t="s">
        <v>147</v>
      </c>
      <c r="C8008" s="66" t="s">
        <v>137</v>
      </c>
      <c r="D8008" s="67">
        <v>110127.71</v>
      </c>
      <c r="E8008" s="66">
        <v>0.48491085561195202</v>
      </c>
      <c r="F8008" s="67">
        <v>53402.122082684902</v>
      </c>
      <c r="G8008" s="66" t="s">
        <v>38</v>
      </c>
      <c r="H8008" s="68">
        <v>3.3492473715395402E-7</v>
      </c>
      <c r="I8008" s="87">
        <v>1.7885691702006601E-2</v>
      </c>
      <c r="J8008" s="69" t="str">
        <f>_xlfn.XLOOKUP(SimpleBB[[#This Row],[customer_code]],'Input  - indicative charges'!$B$13:$B$69,'Input  - indicative charges'!$E$13:$E$69)</f>
        <v>North Island generation</v>
      </c>
      <c r="K8008" s="70">
        <f t="shared" si="126"/>
        <v>1.6534491006506436E-2</v>
      </c>
    </row>
    <row r="8009" spans="1:11" x14ac:dyDescent="0.25">
      <c r="A8009" s="65">
        <v>44562</v>
      </c>
      <c r="B8009" s="66" t="s">
        <v>147</v>
      </c>
      <c r="C8009" s="66" t="s">
        <v>137</v>
      </c>
      <c r="D8009" s="67">
        <v>110127.71</v>
      </c>
      <c r="E8009" s="66">
        <v>0.48491085561195202</v>
      </c>
      <c r="F8009" s="67">
        <v>53402.122082684902</v>
      </c>
      <c r="G8009" s="66" t="s">
        <v>40</v>
      </c>
      <c r="H8009" s="68">
        <v>1.8845703198955599E-7</v>
      </c>
      <c r="I8009" s="87">
        <v>1.0064005429646699E-2</v>
      </c>
      <c r="J8009" s="69" t="str">
        <f>_xlfn.XLOOKUP(SimpleBB[[#This Row],[customer_code]],'Input  - indicative charges'!$B$13:$B$69,'Input  - indicative charges'!$E$13:$E$69)</f>
        <v>North Island generation</v>
      </c>
      <c r="K8009" s="70">
        <f t="shared" si="126"/>
        <v>9.303705444461869E-3</v>
      </c>
    </row>
    <row r="8010" spans="1:11" x14ac:dyDescent="0.25">
      <c r="A8010" s="65">
        <v>44562</v>
      </c>
      <c r="B8010" s="66" t="s">
        <v>147</v>
      </c>
      <c r="C8010" s="66" t="s">
        <v>137</v>
      </c>
      <c r="D8010" s="67">
        <v>110127.71</v>
      </c>
      <c r="E8010" s="66">
        <v>0.48491085561195202</v>
      </c>
      <c r="F8010" s="67">
        <v>53402.122082684902</v>
      </c>
      <c r="G8010" s="66" t="s">
        <v>42</v>
      </c>
      <c r="H8010" s="68">
        <v>6.6949878952261593E-2</v>
      </c>
      <c r="I8010" s="87">
        <v>3575.2656092296502</v>
      </c>
      <c r="J8010" s="69" t="str">
        <f>_xlfn.XLOOKUP(SimpleBB[[#This Row],[customer_code]],'Input  - indicative charges'!$B$13:$B$69,'Input  - indicative charges'!$E$13:$E$69)</f>
        <v>South Island generation</v>
      </c>
      <c r="K8010" s="70">
        <f t="shared" si="126"/>
        <v>3305.1669483404576</v>
      </c>
    </row>
    <row r="8011" spans="1:11" x14ac:dyDescent="0.25">
      <c r="A8011" s="65">
        <v>44562</v>
      </c>
      <c r="B8011" s="66" t="s">
        <v>147</v>
      </c>
      <c r="C8011" s="66" t="s">
        <v>137</v>
      </c>
      <c r="D8011" s="67">
        <v>110127.71</v>
      </c>
      <c r="E8011" s="66">
        <v>0.48491085561195202</v>
      </c>
      <c r="F8011" s="67">
        <v>53402.122082684902</v>
      </c>
      <c r="G8011" s="66" t="s">
        <v>44</v>
      </c>
      <c r="H8011" s="68">
        <v>3.8016140840538802E-6</v>
      </c>
      <c r="I8011" s="87">
        <v>0.203014259427899</v>
      </c>
      <c r="J8011" s="69" t="str">
        <f>_xlfn.XLOOKUP(SimpleBB[[#This Row],[customer_code]],'Input  - indicative charges'!$B$13:$B$69,'Input  - indicative charges'!$E$13:$E$69)</f>
        <v>Major Industrial</v>
      </c>
      <c r="K8011" s="70">
        <f t="shared" si="126"/>
        <v>0.18767725076724692</v>
      </c>
    </row>
    <row r="8012" spans="1:11" x14ac:dyDescent="0.25">
      <c r="A8012" s="65">
        <v>44562</v>
      </c>
      <c r="B8012" s="66" t="s">
        <v>147</v>
      </c>
      <c r="C8012" s="66" t="s">
        <v>137</v>
      </c>
      <c r="D8012" s="67">
        <v>110127.71</v>
      </c>
      <c r="E8012" s="66">
        <v>0.48491085561195202</v>
      </c>
      <c r="F8012" s="67">
        <v>53402.122082684902</v>
      </c>
      <c r="G8012" s="66" t="s">
        <v>46</v>
      </c>
      <c r="H8012" s="68">
        <v>9.6126836212347198E-4</v>
      </c>
      <c r="I8012" s="87">
        <v>51.333770428340202</v>
      </c>
      <c r="J8012" s="69" t="str">
        <f>_xlfn.XLOOKUP(SimpleBB[[#This Row],[customer_code]],'Input  - indicative charges'!$B$13:$B$69,'Input  - indicative charges'!$E$13:$E$69)</f>
        <v>Upper South Island distributor</v>
      </c>
      <c r="K8012" s="70">
        <f t="shared" si="126"/>
        <v>47.455685786098641</v>
      </c>
    </row>
    <row r="8013" spans="1:11" x14ac:dyDescent="0.25">
      <c r="A8013" s="65">
        <v>44562</v>
      </c>
      <c r="B8013" s="66" t="s">
        <v>147</v>
      </c>
      <c r="C8013" s="66" t="s">
        <v>137</v>
      </c>
      <c r="D8013" s="67">
        <v>110127.71</v>
      </c>
      <c r="E8013" s="66">
        <v>0.48491085561195202</v>
      </c>
      <c r="F8013" s="67">
        <v>53402.122082684902</v>
      </c>
      <c r="G8013" s="66" t="s">
        <v>48</v>
      </c>
      <c r="H8013" s="68">
        <v>1.65013218062592E-4</v>
      </c>
      <c r="I8013" s="87">
        <v>8.8120560162352692</v>
      </c>
      <c r="J8013" s="69" t="str">
        <f>_xlfn.XLOOKUP(SimpleBB[[#This Row],[customer_code]],'Input  - indicative charges'!$B$13:$B$69,'Input  - indicative charges'!$E$13:$E$69)</f>
        <v>North Island generation</v>
      </c>
      <c r="K8013" s="70">
        <f t="shared" si="126"/>
        <v>8.1463363775260937</v>
      </c>
    </row>
    <row r="8014" spans="1:11" x14ac:dyDescent="0.25">
      <c r="A8014" s="65">
        <v>44562</v>
      </c>
      <c r="B8014" s="66" t="s">
        <v>147</v>
      </c>
      <c r="C8014" s="66" t="s">
        <v>137</v>
      </c>
      <c r="D8014" s="67">
        <v>110127.71</v>
      </c>
      <c r="E8014" s="66">
        <v>0.48491085561195202</v>
      </c>
      <c r="F8014" s="67">
        <v>53402.122082684902</v>
      </c>
      <c r="G8014" s="66" t="s">
        <v>50</v>
      </c>
      <c r="H8014" s="68">
        <v>3.44140354457422E-5</v>
      </c>
      <c r="I8014" s="87">
        <v>1.83778252223137</v>
      </c>
      <c r="J8014" s="69" t="str">
        <f>_xlfn.XLOOKUP(SimpleBB[[#This Row],[customer_code]],'Input  - indicative charges'!$B$13:$B$69,'Input  - indicative charges'!$E$13:$E$69)</f>
        <v>North Island generation</v>
      </c>
      <c r="K8014" s="70">
        <f t="shared" ref="K8014:K8077" si="127">I8014*$L$9</f>
        <v>1.6989445581430991</v>
      </c>
    </row>
    <row r="8015" spans="1:11" x14ac:dyDescent="0.25">
      <c r="A8015" s="65">
        <v>44562</v>
      </c>
      <c r="B8015" s="66" t="s">
        <v>147</v>
      </c>
      <c r="C8015" s="66" t="s">
        <v>137</v>
      </c>
      <c r="D8015" s="67">
        <v>110127.71</v>
      </c>
      <c r="E8015" s="66">
        <v>0.48491085561195202</v>
      </c>
      <c r="F8015" s="67">
        <v>53402.122082684902</v>
      </c>
      <c r="G8015" s="66" t="s">
        <v>52</v>
      </c>
      <c r="H8015" s="68">
        <v>6.9238256191060706E-5</v>
      </c>
      <c r="I8015" s="87">
        <v>3.6974698099072398</v>
      </c>
      <c r="J8015" s="69" t="str">
        <f>_xlfn.XLOOKUP(SimpleBB[[#This Row],[customer_code]],'Input  - indicative charges'!$B$13:$B$69,'Input  - indicative charges'!$E$13:$E$69)</f>
        <v>North Island generation</v>
      </c>
      <c r="K8015" s="70">
        <f t="shared" si="127"/>
        <v>3.4181390542408527</v>
      </c>
    </row>
    <row r="8016" spans="1:11" x14ac:dyDescent="0.25">
      <c r="A8016" s="65">
        <v>44562</v>
      </c>
      <c r="B8016" s="66" t="s">
        <v>147</v>
      </c>
      <c r="C8016" s="66" t="s">
        <v>137</v>
      </c>
      <c r="D8016" s="67">
        <v>110127.71</v>
      </c>
      <c r="E8016" s="66">
        <v>0.48491085561195202</v>
      </c>
      <c r="F8016" s="67">
        <v>53402.122082684902</v>
      </c>
      <c r="G8016" s="66" t="s">
        <v>54</v>
      </c>
      <c r="H8016" s="68">
        <v>8.1833702664048001E-5</v>
      </c>
      <c r="I8016" s="87">
        <v>4.3700933801436301</v>
      </c>
      <c r="J8016" s="69" t="str">
        <f>_xlfn.XLOOKUP(SimpleBB[[#This Row],[customer_code]],'Input  - indicative charges'!$B$13:$B$69,'Input  - indicative charges'!$E$13:$E$69)</f>
        <v>Upper South Island distributor</v>
      </c>
      <c r="K8016" s="70">
        <f t="shared" si="127"/>
        <v>4.0399482947294452</v>
      </c>
    </row>
    <row r="8017" spans="1:11" x14ac:dyDescent="0.25">
      <c r="A8017" s="65">
        <v>44562</v>
      </c>
      <c r="B8017" s="66" t="s">
        <v>147</v>
      </c>
      <c r="C8017" s="66" t="s">
        <v>137</v>
      </c>
      <c r="D8017" s="67">
        <v>110127.71</v>
      </c>
      <c r="E8017" s="66">
        <v>0.48491085561195202</v>
      </c>
      <c r="F8017" s="67">
        <v>53402.122082684902</v>
      </c>
      <c r="G8017" s="66" t="s">
        <v>56</v>
      </c>
      <c r="H8017" s="68">
        <v>2.9881503010968402E-4</v>
      </c>
      <c r="I8017" s="87">
        <v>15.957356718058501</v>
      </c>
      <c r="J8017" s="69" t="str">
        <f>_xlfn.XLOOKUP(SimpleBB[[#This Row],[customer_code]],'Input  - indicative charges'!$B$13:$B$69,'Input  - indicative charges'!$E$13:$E$69)</f>
        <v>Upper North Island distributor</v>
      </c>
      <c r="K8017" s="70">
        <f t="shared" si="127"/>
        <v>14.751834904587573</v>
      </c>
    </row>
    <row r="8018" spans="1:11" x14ac:dyDescent="0.25">
      <c r="A8018" s="65">
        <v>44562</v>
      </c>
      <c r="B8018" s="66" t="s">
        <v>147</v>
      </c>
      <c r="C8018" s="66" t="s">
        <v>137</v>
      </c>
      <c r="D8018" s="67">
        <v>110127.71</v>
      </c>
      <c r="E8018" s="66">
        <v>0.48491085561195202</v>
      </c>
      <c r="F8018" s="67">
        <v>53402.122082684902</v>
      </c>
      <c r="G8018" s="66" t="s">
        <v>58</v>
      </c>
      <c r="H8018" s="68">
        <v>4.2720523604651903E-5</v>
      </c>
      <c r="I8018" s="87">
        <v>2.2813666169718401</v>
      </c>
      <c r="J8018" s="69" t="str">
        <f>_xlfn.XLOOKUP(SimpleBB[[#This Row],[customer_code]],'Input  - indicative charges'!$B$13:$B$69,'Input  - indicative charges'!$E$13:$E$69)</f>
        <v>North Island generation</v>
      </c>
      <c r="K8018" s="70">
        <f t="shared" si="127"/>
        <v>2.1090174447451169</v>
      </c>
    </row>
    <row r="8019" spans="1:11" x14ac:dyDescent="0.25">
      <c r="A8019" s="65">
        <v>44562</v>
      </c>
      <c r="B8019" s="66" t="s">
        <v>147</v>
      </c>
      <c r="C8019" s="66" t="s">
        <v>137</v>
      </c>
      <c r="D8019" s="67">
        <v>110127.71</v>
      </c>
      <c r="E8019" s="66">
        <v>0.48491085561195202</v>
      </c>
      <c r="F8019" s="67">
        <v>53402.122082684902</v>
      </c>
      <c r="G8019" s="66" t="s">
        <v>60</v>
      </c>
      <c r="H8019" s="68">
        <v>2.78501714324343E-2</v>
      </c>
      <c r="I8019" s="87">
        <v>1487.2582548585599</v>
      </c>
      <c r="J8019" s="69" t="str">
        <f>_xlfn.XLOOKUP(SimpleBB[[#This Row],[customer_code]],'Input  - indicative charges'!$B$13:$B$69,'Input  - indicative charges'!$E$13:$E$69)</f>
        <v>Major Industrial</v>
      </c>
      <c r="K8019" s="70">
        <f t="shared" si="127"/>
        <v>1374.9011583685319</v>
      </c>
    </row>
    <row r="8020" spans="1:11" x14ac:dyDescent="0.25">
      <c r="A8020" s="65">
        <v>44562</v>
      </c>
      <c r="B8020" s="66" t="s">
        <v>147</v>
      </c>
      <c r="C8020" s="66" t="s">
        <v>137</v>
      </c>
      <c r="D8020" s="67">
        <v>110127.71</v>
      </c>
      <c r="E8020" s="66">
        <v>0.48491085561195202</v>
      </c>
      <c r="F8020" s="67">
        <v>53402.122082684902</v>
      </c>
      <c r="G8020" s="66" t="s">
        <v>62</v>
      </c>
      <c r="H8020" s="68">
        <v>1.2526664336883999E-4</v>
      </c>
      <c r="I8020" s="87">
        <v>6.68950458207099</v>
      </c>
      <c r="J8020" s="69" t="str">
        <f>_xlfn.XLOOKUP(SimpleBB[[#This Row],[customer_code]],'Input  - indicative charges'!$B$13:$B$69,'Input  - indicative charges'!$E$13:$E$69)</f>
        <v>Major Industrial</v>
      </c>
      <c r="K8020" s="70">
        <f t="shared" si="127"/>
        <v>6.1841361907086476</v>
      </c>
    </row>
    <row r="8021" spans="1:11" x14ac:dyDescent="0.25">
      <c r="A8021" s="65">
        <v>44562</v>
      </c>
      <c r="B8021" s="66" t="s">
        <v>147</v>
      </c>
      <c r="C8021" s="66" t="s">
        <v>137</v>
      </c>
      <c r="D8021" s="67">
        <v>110127.71</v>
      </c>
      <c r="E8021" s="66">
        <v>0.48491085561195202</v>
      </c>
      <c r="F8021" s="67">
        <v>53402.122082684902</v>
      </c>
      <c r="G8021" s="66" t="s">
        <v>64</v>
      </c>
      <c r="H8021" s="68">
        <v>4.0452532709440997E-6</v>
      </c>
      <c r="I8021" s="87">
        <v>0.216025109030337</v>
      </c>
      <c r="J8021" s="69" t="str">
        <f>_xlfn.XLOOKUP(SimpleBB[[#This Row],[customer_code]],'Input  - indicative charges'!$B$13:$B$69,'Input  - indicative charges'!$E$13:$E$69)</f>
        <v>Major Industrial</v>
      </c>
      <c r="K8021" s="70">
        <f t="shared" si="127"/>
        <v>0.19970517673861898</v>
      </c>
    </row>
    <row r="8022" spans="1:11" x14ac:dyDescent="0.25">
      <c r="A8022" s="65">
        <v>44562</v>
      </c>
      <c r="B8022" s="66" t="s">
        <v>147</v>
      </c>
      <c r="C8022" s="66" t="s">
        <v>137</v>
      </c>
      <c r="D8022" s="67">
        <v>110127.71</v>
      </c>
      <c r="E8022" s="66">
        <v>0.48491085561195202</v>
      </c>
      <c r="F8022" s="67">
        <v>53402.122082684902</v>
      </c>
      <c r="G8022" s="66" t="s">
        <v>66</v>
      </c>
      <c r="H8022" s="68">
        <v>5.1164633742966604E-3</v>
      </c>
      <c r="I8022" s="87">
        <v>273.23000174577601</v>
      </c>
      <c r="J8022" s="69" t="str">
        <f>_xlfn.XLOOKUP(SimpleBB[[#This Row],[customer_code]],'Input  - indicative charges'!$B$13:$B$69,'Input  - indicative charges'!$E$13:$E$69)</f>
        <v>Upper South Island distributor</v>
      </c>
      <c r="K8022" s="70">
        <f t="shared" si="127"/>
        <v>252.5884423058923</v>
      </c>
    </row>
    <row r="8023" spans="1:11" x14ac:dyDescent="0.25">
      <c r="A8023" s="65">
        <v>44562</v>
      </c>
      <c r="B8023" s="66" t="s">
        <v>147</v>
      </c>
      <c r="C8023" s="66" t="s">
        <v>137</v>
      </c>
      <c r="D8023" s="67">
        <v>110127.71</v>
      </c>
      <c r="E8023" s="66">
        <v>0.48491085561195202</v>
      </c>
      <c r="F8023" s="67">
        <v>53402.122082684902</v>
      </c>
      <c r="G8023" s="66" t="s">
        <v>68</v>
      </c>
      <c r="H8023" s="68">
        <v>1.13163506779711E-4</v>
      </c>
      <c r="I8023" s="87">
        <v>6.0431714043548803</v>
      </c>
      <c r="J8023" s="69" t="str">
        <f>_xlfn.XLOOKUP(SimpleBB[[#This Row],[customer_code]],'Input  - indicative charges'!$B$13:$B$69,'Input  - indicative charges'!$E$13:$E$69)</f>
        <v>Major Industrial</v>
      </c>
      <c r="K8023" s="70">
        <f t="shared" si="127"/>
        <v>5.5866311966493578</v>
      </c>
    </row>
    <row r="8024" spans="1:11" x14ac:dyDescent="0.25">
      <c r="A8024" s="65">
        <v>44562</v>
      </c>
      <c r="B8024" s="66" t="s">
        <v>147</v>
      </c>
      <c r="C8024" s="66" t="s">
        <v>137</v>
      </c>
      <c r="D8024" s="67">
        <v>110127.71</v>
      </c>
      <c r="E8024" s="66">
        <v>0.48491085561195202</v>
      </c>
      <c r="F8024" s="67">
        <v>53402.122082684902</v>
      </c>
      <c r="G8024" s="66" t="s">
        <v>70</v>
      </c>
      <c r="H8024" s="68">
        <v>5.9364931295929999E-4</v>
      </c>
      <c r="I8024" s="87">
        <v>31.7021330849545</v>
      </c>
      <c r="J8024" s="69" t="str">
        <f>_xlfn.XLOOKUP(SimpleBB[[#This Row],[customer_code]],'Input  - indicative charges'!$B$13:$B$69,'Input  - indicative charges'!$E$13:$E$69)</f>
        <v>Lower North Island distributor</v>
      </c>
      <c r="K8024" s="70">
        <f t="shared" si="127"/>
        <v>29.307149151041362</v>
      </c>
    </row>
    <row r="8025" spans="1:11" x14ac:dyDescent="0.25">
      <c r="A8025" s="65">
        <v>44562</v>
      </c>
      <c r="B8025" s="66" t="s">
        <v>147</v>
      </c>
      <c r="C8025" s="66" t="s">
        <v>137</v>
      </c>
      <c r="D8025" s="67">
        <v>110127.71</v>
      </c>
      <c r="E8025" s="66">
        <v>0.48491085561195202</v>
      </c>
      <c r="F8025" s="67">
        <v>53402.122082684902</v>
      </c>
      <c r="G8025" s="66" t="s">
        <v>72</v>
      </c>
      <c r="H8025" s="68">
        <v>0.51108705958200995</v>
      </c>
      <c r="I8025" s="87">
        <v>27293.1335506789</v>
      </c>
      <c r="J8025" s="69" t="str">
        <f>_xlfn.XLOOKUP(SimpleBB[[#This Row],[customer_code]],'Input  - indicative charges'!$B$13:$B$69,'Input  - indicative charges'!$E$13:$E$69)</f>
        <v>Lower South Island distributor</v>
      </c>
      <c r="K8025" s="70">
        <f t="shared" si="127"/>
        <v>25231.233924402841</v>
      </c>
    </row>
    <row r="8026" spans="1:11" x14ac:dyDescent="0.25">
      <c r="A8026" s="65">
        <v>44562</v>
      </c>
      <c r="B8026" s="66" t="s">
        <v>147</v>
      </c>
      <c r="C8026" s="66" t="s">
        <v>137</v>
      </c>
      <c r="D8026" s="67">
        <v>110127.71</v>
      </c>
      <c r="E8026" s="66">
        <v>0.48491085561195202</v>
      </c>
      <c r="F8026" s="67">
        <v>53402.122082684902</v>
      </c>
      <c r="G8026" s="66" t="s">
        <v>74</v>
      </c>
      <c r="H8026" s="68">
        <v>6.4154468862480094E-2</v>
      </c>
      <c r="I8026" s="87">
        <v>3425.98477834397</v>
      </c>
      <c r="J8026" s="69" t="str">
        <f>_xlfn.XLOOKUP(SimpleBB[[#This Row],[customer_code]],'Input  - indicative charges'!$B$13:$B$69,'Input  - indicative charges'!$E$13:$E$69)</f>
        <v>Major Industrial</v>
      </c>
      <c r="K8026" s="70">
        <f t="shared" si="127"/>
        <v>3167.1637557971035</v>
      </c>
    </row>
    <row r="8027" spans="1:11" x14ac:dyDescent="0.25">
      <c r="A8027" s="65">
        <v>44562</v>
      </c>
      <c r="B8027" s="66" t="s">
        <v>147</v>
      </c>
      <c r="C8027" s="66" t="s">
        <v>137</v>
      </c>
      <c r="D8027" s="67">
        <v>110127.71</v>
      </c>
      <c r="E8027" s="66">
        <v>0.48491085561195202</v>
      </c>
      <c r="F8027" s="67">
        <v>53402.122082684902</v>
      </c>
      <c r="G8027" s="66" t="s">
        <v>76</v>
      </c>
      <c r="H8027" s="68">
        <v>6.4252820642363597E-6</v>
      </c>
      <c r="I8027" s="87">
        <v>0.34312369721003599</v>
      </c>
      <c r="J8027" s="69" t="str">
        <f>_xlfn.XLOOKUP(SimpleBB[[#This Row],[customer_code]],'Input  - indicative charges'!$B$13:$B$69,'Input  - indicative charges'!$E$13:$E$69)</f>
        <v>Lower North Island distributor</v>
      </c>
      <c r="K8027" s="70">
        <f t="shared" si="127"/>
        <v>0.31720191649071527</v>
      </c>
    </row>
    <row r="8028" spans="1:11" x14ac:dyDescent="0.25">
      <c r="A8028" s="65">
        <v>44562</v>
      </c>
      <c r="B8028" s="66" t="s">
        <v>147</v>
      </c>
      <c r="C8028" s="66" t="s">
        <v>137</v>
      </c>
      <c r="D8028" s="67">
        <v>110127.71</v>
      </c>
      <c r="E8028" s="66">
        <v>0.48491085561195202</v>
      </c>
      <c r="F8028" s="67">
        <v>53402.122082684902</v>
      </c>
      <c r="G8028" s="66" t="s">
        <v>78</v>
      </c>
      <c r="H8028" s="68">
        <v>5.0274523519311499E-7</v>
      </c>
      <c r="I8028" s="87">
        <v>2.6847662426270898E-2</v>
      </c>
      <c r="J8028" s="69" t="str">
        <f>_xlfn.XLOOKUP(SimpleBB[[#This Row],[customer_code]],'Input  - indicative charges'!$B$13:$B$69,'Input  - indicative charges'!$E$13:$E$69)</f>
        <v>North Island generation</v>
      </c>
      <c r="K8028" s="70">
        <f t="shared" si="127"/>
        <v>2.4819416566544877E-2</v>
      </c>
    </row>
    <row r="8029" spans="1:11" x14ac:dyDescent="0.25">
      <c r="A8029" s="65">
        <v>44562</v>
      </c>
      <c r="B8029" s="66" t="s">
        <v>147</v>
      </c>
      <c r="C8029" s="66" t="s">
        <v>137</v>
      </c>
      <c r="D8029" s="67">
        <v>110127.71</v>
      </c>
      <c r="E8029" s="66">
        <v>0.48491085561195202</v>
      </c>
      <c r="F8029" s="67">
        <v>53402.122082684902</v>
      </c>
      <c r="G8029" s="66" t="s">
        <v>80</v>
      </c>
      <c r="H8029" s="68">
        <v>1.2166886974280301E-7</v>
      </c>
      <c r="I8029" s="87">
        <v>6.4973758356674897E-3</v>
      </c>
      <c r="J8029" s="69" t="str">
        <f>_xlfn.XLOOKUP(SimpleBB[[#This Row],[customer_code]],'Input  - indicative charges'!$B$13:$B$69,'Input  - indicative charges'!$E$13:$E$69)</f>
        <v>Major Industrial</v>
      </c>
      <c r="K8029" s="70">
        <f t="shared" si="127"/>
        <v>6.0065220909898409E-3</v>
      </c>
    </row>
    <row r="8030" spans="1:11" x14ac:dyDescent="0.25">
      <c r="A8030" s="65">
        <v>44562</v>
      </c>
      <c r="B8030" s="66" t="s">
        <v>147</v>
      </c>
      <c r="C8030" s="66" t="s">
        <v>137</v>
      </c>
      <c r="D8030" s="67">
        <v>110127.71</v>
      </c>
      <c r="E8030" s="66">
        <v>0.48491085561195202</v>
      </c>
      <c r="F8030" s="67">
        <v>53402.122082684902</v>
      </c>
      <c r="G8030" s="66" t="s">
        <v>82</v>
      </c>
      <c r="H8030" s="68">
        <v>1.01682560530208E-4</v>
      </c>
      <c r="I8030" s="87">
        <v>5.4300645111141703</v>
      </c>
      <c r="J8030" s="69" t="str">
        <f>_xlfn.XLOOKUP(SimpleBB[[#This Row],[customer_code]],'Input  - indicative charges'!$B$13:$B$69,'Input  - indicative charges'!$E$13:$E$69)</f>
        <v>Major Industrial</v>
      </c>
      <c r="K8030" s="70">
        <f t="shared" si="127"/>
        <v>5.0198423588892673</v>
      </c>
    </row>
    <row r="8031" spans="1:11" x14ac:dyDescent="0.25">
      <c r="A8031" s="65">
        <v>44562</v>
      </c>
      <c r="B8031" s="66" t="s">
        <v>147</v>
      </c>
      <c r="C8031" s="66" t="s">
        <v>137</v>
      </c>
      <c r="D8031" s="67">
        <v>110127.71</v>
      </c>
      <c r="E8031" s="66">
        <v>0.48491085561195202</v>
      </c>
      <c r="F8031" s="67">
        <v>53402.122082684902</v>
      </c>
      <c r="G8031" s="66" t="s">
        <v>84</v>
      </c>
      <c r="H8031" s="68">
        <v>2.0680020780792599E-4</v>
      </c>
      <c r="I8031" s="87">
        <v>11.043569944083499</v>
      </c>
      <c r="J8031" s="69" t="str">
        <f>_xlfn.XLOOKUP(SimpleBB[[#This Row],[customer_code]],'Input  - indicative charges'!$B$13:$B$69,'Input  - indicative charges'!$E$13:$E$69)</f>
        <v>Major Industrial</v>
      </c>
      <c r="K8031" s="70">
        <f t="shared" si="127"/>
        <v>10.209267327340068</v>
      </c>
    </row>
    <row r="8032" spans="1:11" x14ac:dyDescent="0.25">
      <c r="A8032" s="65">
        <v>44562</v>
      </c>
      <c r="B8032" s="66" t="s">
        <v>147</v>
      </c>
      <c r="C8032" s="66" t="s">
        <v>137</v>
      </c>
      <c r="D8032" s="67">
        <v>110127.71</v>
      </c>
      <c r="E8032" s="66">
        <v>0.48491085561195202</v>
      </c>
      <c r="F8032" s="67">
        <v>53402.122082684902</v>
      </c>
      <c r="G8032" s="66" t="s">
        <v>86</v>
      </c>
      <c r="H8032" s="68">
        <v>6.7847848923954203E-7</v>
      </c>
      <c r="I8032" s="87">
        <v>3.6232191112845598E-2</v>
      </c>
      <c r="J8032" s="69" t="str">
        <f>_xlfn.XLOOKUP(SimpleBB[[#This Row],[customer_code]],'Input  - indicative charges'!$B$13:$B$69,'Input  - indicative charges'!$E$13:$E$69)</f>
        <v>North Island generation</v>
      </c>
      <c r="K8032" s="70">
        <f t="shared" si="127"/>
        <v>3.3494977330631101E-2</v>
      </c>
    </row>
    <row r="8033" spans="1:11" x14ac:dyDescent="0.25">
      <c r="A8033" s="65">
        <v>44562</v>
      </c>
      <c r="B8033" s="66" t="s">
        <v>147</v>
      </c>
      <c r="C8033" s="66" t="s">
        <v>137</v>
      </c>
      <c r="D8033" s="67">
        <v>110127.71</v>
      </c>
      <c r="E8033" s="66">
        <v>0.48491085561195202</v>
      </c>
      <c r="F8033" s="67">
        <v>53402.122082684902</v>
      </c>
      <c r="G8033" s="66" t="s">
        <v>88</v>
      </c>
      <c r="H8033" s="68">
        <v>2.49579266070472E-5</v>
      </c>
      <c r="I8033" s="87">
        <v>1.3328062436002299</v>
      </c>
      <c r="J8033" s="69" t="str">
        <f>_xlfn.XLOOKUP(SimpleBB[[#This Row],[customer_code]],'Input  - indicative charges'!$B$13:$B$69,'Input  - indicative charges'!$E$13:$E$69)</f>
        <v>North Island generation</v>
      </c>
      <c r="K8033" s="70">
        <f t="shared" si="127"/>
        <v>1.2321174498245018</v>
      </c>
    </row>
    <row r="8034" spans="1:11" x14ac:dyDescent="0.25">
      <c r="A8034" s="65">
        <v>44562</v>
      </c>
      <c r="B8034" s="66" t="s">
        <v>147</v>
      </c>
      <c r="C8034" s="66" t="s">
        <v>137</v>
      </c>
      <c r="D8034" s="67">
        <v>110127.71</v>
      </c>
      <c r="E8034" s="66">
        <v>0.48491085561195202</v>
      </c>
      <c r="F8034" s="67">
        <v>53402.122082684902</v>
      </c>
      <c r="G8034" s="66" t="s">
        <v>90</v>
      </c>
      <c r="H8034" s="68">
        <v>9.8273856509690193E-4</v>
      </c>
      <c r="I8034" s="87">
        <v>52.4803248286673</v>
      </c>
      <c r="J8034" s="69" t="str">
        <f>_xlfn.XLOOKUP(SimpleBB[[#This Row],[customer_code]],'Input  - indicative charges'!$B$13:$B$69,'Input  - indicative charges'!$E$13:$E$69)</f>
        <v>Upper South Island distributor</v>
      </c>
      <c r="K8034" s="70">
        <f t="shared" si="127"/>
        <v>48.51562206010653</v>
      </c>
    </row>
    <row r="8035" spans="1:11" x14ac:dyDescent="0.25">
      <c r="A8035" s="65">
        <v>44562</v>
      </c>
      <c r="B8035" s="66" t="s">
        <v>147</v>
      </c>
      <c r="C8035" s="66" t="s">
        <v>137</v>
      </c>
      <c r="D8035" s="67">
        <v>110127.71</v>
      </c>
      <c r="E8035" s="66">
        <v>0.48491085561195202</v>
      </c>
      <c r="F8035" s="67">
        <v>53402.122082684902</v>
      </c>
      <c r="G8035" s="66" t="s">
        <v>92</v>
      </c>
      <c r="H8035" s="68">
        <v>1.5566753247680899E-7</v>
      </c>
      <c r="I8035" s="87">
        <v>8.3129765736368894E-3</v>
      </c>
      <c r="J8035" s="69" t="str">
        <f>_xlfn.XLOOKUP(SimpleBB[[#This Row],[customer_code]],'Input  - indicative charges'!$B$13:$B$69,'Input  - indicative charges'!$E$13:$E$69)</f>
        <v>North Island generation</v>
      </c>
      <c r="K8035" s="70">
        <f t="shared" si="127"/>
        <v>7.6849606201518711E-3</v>
      </c>
    </row>
    <row r="8036" spans="1:11" x14ac:dyDescent="0.25">
      <c r="A8036" s="65">
        <v>44562</v>
      </c>
      <c r="B8036" s="66" t="s">
        <v>147</v>
      </c>
      <c r="C8036" s="66" t="s">
        <v>137</v>
      </c>
      <c r="D8036" s="67">
        <v>110127.71</v>
      </c>
      <c r="E8036" s="66">
        <v>0.48491085561195202</v>
      </c>
      <c r="F8036" s="67">
        <v>53402.122082684902</v>
      </c>
      <c r="G8036" s="66" t="s">
        <v>94</v>
      </c>
      <c r="H8036" s="68">
        <v>9.1317790414038099E-7</v>
      </c>
      <c r="I8036" s="87">
        <v>4.8765637920114999E-2</v>
      </c>
      <c r="J8036" s="69" t="str">
        <f>_xlfn.XLOOKUP(SimpleBB[[#This Row],[customer_code]],'Input  - indicative charges'!$B$13:$B$69,'Input  - indicative charges'!$E$13:$E$69)</f>
        <v>North Island generation</v>
      </c>
      <c r="K8036" s="70">
        <f t="shared" si="127"/>
        <v>4.5081566598077383E-2</v>
      </c>
    </row>
    <row r="8037" spans="1:11" x14ac:dyDescent="0.25">
      <c r="A8037" s="65">
        <v>44562</v>
      </c>
      <c r="B8037" s="66" t="s">
        <v>147</v>
      </c>
      <c r="C8037" s="66" t="s">
        <v>137</v>
      </c>
      <c r="D8037" s="67">
        <v>110127.71</v>
      </c>
      <c r="E8037" s="66">
        <v>0.48491085561195202</v>
      </c>
      <c r="F8037" s="67">
        <v>53402.122082684902</v>
      </c>
      <c r="G8037" s="66" t="s">
        <v>96</v>
      </c>
      <c r="H8037" s="68">
        <v>4.0239369541458E-5</v>
      </c>
      <c r="I8037" s="87">
        <v>2.14886772478321</v>
      </c>
      <c r="J8037" s="69" t="str">
        <f>_xlfn.XLOOKUP(SimpleBB[[#This Row],[customer_code]],'Input  - indicative charges'!$B$13:$B$69,'Input  - indicative charges'!$E$13:$E$69)</f>
        <v>Upper North Island distributor</v>
      </c>
      <c r="K8037" s="70">
        <f t="shared" si="127"/>
        <v>1.9865283748357219</v>
      </c>
    </row>
    <row r="8038" spans="1:11" x14ac:dyDescent="0.25">
      <c r="A8038" s="65">
        <v>44562</v>
      </c>
      <c r="B8038" s="66" t="s">
        <v>147</v>
      </c>
      <c r="C8038" s="66" t="s">
        <v>137</v>
      </c>
      <c r="D8038" s="67">
        <v>110127.71</v>
      </c>
      <c r="E8038" s="66">
        <v>0.48491085561195202</v>
      </c>
      <c r="F8038" s="67">
        <v>53402.122082684902</v>
      </c>
      <c r="G8038" s="66" t="s">
        <v>98</v>
      </c>
      <c r="H8038" s="68">
        <v>1.2540713102700801E-5</v>
      </c>
      <c r="I8038" s="87">
        <v>0.66970069211435701</v>
      </c>
      <c r="J8038" s="69" t="str">
        <f>_xlfn.XLOOKUP(SimpleBB[[#This Row],[customer_code]],'Input  - indicative charges'!$B$13:$B$69,'Input  - indicative charges'!$E$13:$E$69)</f>
        <v>Major Industrial</v>
      </c>
      <c r="K8038" s="70">
        <f t="shared" si="127"/>
        <v>0.61910717546214156</v>
      </c>
    </row>
    <row r="8039" spans="1:11" x14ac:dyDescent="0.25">
      <c r="A8039" s="65">
        <v>44562</v>
      </c>
      <c r="B8039" s="66" t="s">
        <v>147</v>
      </c>
      <c r="C8039" s="66" t="s">
        <v>137</v>
      </c>
      <c r="D8039" s="67">
        <v>110127.71</v>
      </c>
      <c r="E8039" s="66">
        <v>0.48491085561195202</v>
      </c>
      <c r="F8039" s="67">
        <v>53402.122082684902</v>
      </c>
      <c r="G8039" s="66" t="s">
        <v>100</v>
      </c>
      <c r="H8039" s="68">
        <v>1.9361482596636899E-2</v>
      </c>
      <c r="I8039" s="87">
        <v>1033.94425732738</v>
      </c>
      <c r="J8039" s="69" t="str">
        <f>_xlfn.XLOOKUP(SimpleBB[[#This Row],[customer_code]],'Input  - indicative charges'!$B$13:$B$69,'Input  - indicative charges'!$E$13:$E$69)</f>
        <v>North Island generation</v>
      </c>
      <c r="K8039" s="70">
        <f t="shared" si="127"/>
        <v>955.83342868928924</v>
      </c>
    </row>
    <row r="8040" spans="1:11" x14ac:dyDescent="0.25">
      <c r="A8040" s="65">
        <v>44562</v>
      </c>
      <c r="B8040" s="66" t="s">
        <v>147</v>
      </c>
      <c r="C8040" s="66" t="s">
        <v>137</v>
      </c>
      <c r="D8040" s="67">
        <v>110127.71</v>
      </c>
      <c r="E8040" s="66">
        <v>0.48491085561195202</v>
      </c>
      <c r="F8040" s="67">
        <v>53402.122082684902</v>
      </c>
      <c r="G8040" s="66" t="s">
        <v>102</v>
      </c>
      <c r="H8040" s="68">
        <v>5.9130621383170505E-4</v>
      </c>
      <c r="I8040" s="87">
        <v>31.577006619290898</v>
      </c>
      <c r="J8040" s="69" t="str">
        <f>_xlfn.XLOOKUP(SimpleBB[[#This Row],[customer_code]],'Input  - indicative charges'!$B$13:$B$69,'Input  - indicative charges'!$E$13:$E$69)</f>
        <v>Lower North Island distributor</v>
      </c>
      <c r="K8040" s="70">
        <f t="shared" si="127"/>
        <v>29.191475546930281</v>
      </c>
    </row>
    <row r="8041" spans="1:11" x14ac:dyDescent="0.25">
      <c r="A8041" s="65">
        <v>44562</v>
      </c>
      <c r="B8041" s="66" t="s">
        <v>147</v>
      </c>
      <c r="C8041" s="66" t="s">
        <v>137</v>
      </c>
      <c r="D8041" s="67">
        <v>110127.71</v>
      </c>
      <c r="E8041" s="66">
        <v>0.48491085561195202</v>
      </c>
      <c r="F8041" s="67">
        <v>53402.122082684902</v>
      </c>
      <c r="G8041" s="66" t="s">
        <v>104</v>
      </c>
      <c r="H8041" s="68">
        <v>2.34693662877264E-4</v>
      </c>
      <c r="I8041" s="87">
        <v>12.533139637004201</v>
      </c>
      <c r="J8041" s="69" t="str">
        <f>_xlfn.XLOOKUP(SimpleBB[[#This Row],[customer_code]],'Input  - indicative charges'!$B$13:$B$69,'Input  - indicative charges'!$E$13:$E$69)</f>
        <v>Lower North Island distributor</v>
      </c>
      <c r="K8041" s="70">
        <f t="shared" si="127"/>
        <v>11.586305302807283</v>
      </c>
    </row>
    <row r="8042" spans="1:11" x14ac:dyDescent="0.25">
      <c r="A8042" s="65">
        <v>44562</v>
      </c>
      <c r="B8042" s="66" t="s">
        <v>147</v>
      </c>
      <c r="C8042" s="66" t="s">
        <v>137</v>
      </c>
      <c r="D8042" s="67">
        <v>110127.71</v>
      </c>
      <c r="E8042" s="66">
        <v>0.48491085561195202</v>
      </c>
      <c r="F8042" s="67">
        <v>53402.122082684902</v>
      </c>
      <c r="G8042" s="66" t="s">
        <v>106</v>
      </c>
      <c r="H8042" s="68">
        <v>2.57416302868711E-3</v>
      </c>
      <c r="I8042" s="87">
        <v>137.46576831868299</v>
      </c>
      <c r="J8042" s="69" t="str">
        <f>_xlfn.XLOOKUP(SimpleBB[[#This Row],[customer_code]],'Input  - indicative charges'!$B$13:$B$69,'Input  - indicative charges'!$E$13:$E$69)</f>
        <v>Upper North Island distributor</v>
      </c>
      <c r="K8042" s="70">
        <f t="shared" si="127"/>
        <v>127.08071612979668</v>
      </c>
    </row>
    <row r="8043" spans="1:11" x14ac:dyDescent="0.25">
      <c r="A8043" s="65">
        <v>44562</v>
      </c>
      <c r="B8043" s="66" t="s">
        <v>147</v>
      </c>
      <c r="C8043" s="66" t="s">
        <v>137</v>
      </c>
      <c r="D8043" s="67">
        <v>110127.71</v>
      </c>
      <c r="E8043" s="66">
        <v>0.48491085561195202</v>
      </c>
      <c r="F8043" s="67">
        <v>53402.122082684902</v>
      </c>
      <c r="G8043" s="66" t="s">
        <v>108</v>
      </c>
      <c r="H8043" s="68">
        <v>6.9572459263718802E-5</v>
      </c>
      <c r="I8043" s="87">
        <v>3.7153169631937302</v>
      </c>
      <c r="J8043" s="69" t="str">
        <f>_xlfn.XLOOKUP(SimpleBB[[#This Row],[customer_code]],'Input  - indicative charges'!$B$13:$B$69,'Input  - indicative charges'!$E$13:$E$69)</f>
        <v>Lower North Island distributor</v>
      </c>
      <c r="K8043" s="70">
        <f t="shared" si="127"/>
        <v>3.4346379182727151</v>
      </c>
    </row>
    <row r="8044" spans="1:11" x14ac:dyDescent="0.25">
      <c r="A8044" s="65">
        <v>44562</v>
      </c>
      <c r="B8044" s="66" t="s">
        <v>147</v>
      </c>
      <c r="C8044" s="66" t="s">
        <v>137</v>
      </c>
      <c r="D8044" s="67">
        <v>110127.71</v>
      </c>
      <c r="E8044" s="66">
        <v>0.48491085561195202</v>
      </c>
      <c r="F8044" s="67">
        <v>53402.122082684902</v>
      </c>
      <c r="G8044" s="66" t="s">
        <v>110</v>
      </c>
      <c r="H8044" s="68">
        <v>3.8447934688299403E-4</v>
      </c>
      <c r="I8044" s="87">
        <v>20.532013020516601</v>
      </c>
      <c r="J8044" s="69" t="str">
        <f>_xlfn.XLOOKUP(SimpleBB[[#This Row],[customer_code]],'Input  - indicative charges'!$B$13:$B$69,'Input  - indicative charges'!$E$13:$E$69)</f>
        <v>Lower South Island distributor</v>
      </c>
      <c r="K8044" s="70">
        <f t="shared" si="127"/>
        <v>18.980892116971784</v>
      </c>
    </row>
    <row r="8045" spans="1:11" x14ac:dyDescent="0.25">
      <c r="A8045" s="65">
        <v>44562</v>
      </c>
      <c r="B8045" s="66" t="s">
        <v>147</v>
      </c>
      <c r="C8045" s="66" t="s">
        <v>137</v>
      </c>
      <c r="D8045" s="67">
        <v>110127.71</v>
      </c>
      <c r="E8045" s="66">
        <v>0.48491085561195202</v>
      </c>
      <c r="F8045" s="67">
        <v>53402.122082684902</v>
      </c>
      <c r="G8045" s="66" t="s">
        <v>112</v>
      </c>
      <c r="H8045" s="68">
        <v>2.0617417631908602E-5</v>
      </c>
      <c r="I8045" s="87">
        <v>1.10101385340888</v>
      </c>
      <c r="J8045" s="69" t="str">
        <f>_xlfn.XLOOKUP(SimpleBB[[#This Row],[customer_code]],'Input  - indicative charges'!$B$13:$B$69,'Input  - indicative charges'!$E$13:$E$69)</f>
        <v>North Island generation</v>
      </c>
      <c r="K8045" s="70">
        <f t="shared" si="127"/>
        <v>1.0178361542028442</v>
      </c>
    </row>
    <row r="8046" spans="1:11" x14ac:dyDescent="0.25">
      <c r="A8046" s="65">
        <v>44562</v>
      </c>
      <c r="B8046" s="66" t="s">
        <v>147</v>
      </c>
      <c r="C8046" s="66" t="s">
        <v>137</v>
      </c>
      <c r="D8046" s="67">
        <v>110127.71</v>
      </c>
      <c r="E8046" s="66">
        <v>0.48491085561195202</v>
      </c>
      <c r="F8046" s="67">
        <v>53402.122082684902</v>
      </c>
      <c r="G8046" s="66" t="s">
        <v>114</v>
      </c>
      <c r="H8046" s="68">
        <v>2.7960189987844198E-4</v>
      </c>
      <c r="I8046" s="87">
        <v>14.9313347918592</v>
      </c>
      <c r="J8046" s="69" t="str">
        <f>_xlfn.XLOOKUP(SimpleBB[[#This Row],[customer_code]],'Input  - indicative charges'!$B$13:$B$69,'Input  - indicative charges'!$E$13:$E$69)</f>
        <v>Lower North Island distributor</v>
      </c>
      <c r="K8046" s="70">
        <f t="shared" si="127"/>
        <v>13.803325302953466</v>
      </c>
    </row>
    <row r="8047" spans="1:11" x14ac:dyDescent="0.25">
      <c r="A8047" s="65">
        <v>44562</v>
      </c>
      <c r="B8047" s="66" t="s">
        <v>147</v>
      </c>
      <c r="C8047" s="66" t="s">
        <v>137</v>
      </c>
      <c r="D8047" s="67">
        <v>110127.71</v>
      </c>
      <c r="E8047" s="66">
        <v>0.48491085561195202</v>
      </c>
      <c r="F8047" s="67">
        <v>53402.122082684902</v>
      </c>
      <c r="G8047" s="66" t="s">
        <v>116</v>
      </c>
      <c r="H8047" s="68">
        <v>6.8107111352010705E-5</v>
      </c>
      <c r="I8047" s="87">
        <v>3.6370642751190898</v>
      </c>
      <c r="J8047" s="69" t="str">
        <f>_xlfn.XLOOKUP(SimpleBB[[#This Row],[customer_code]],'Input  - indicative charges'!$B$13:$B$69,'Input  - indicative charges'!$E$13:$E$69)</f>
        <v>Major Industrial</v>
      </c>
      <c r="K8047" s="70">
        <f t="shared" si="127"/>
        <v>3.362296943779683</v>
      </c>
    </row>
    <row r="8048" spans="1:11" x14ac:dyDescent="0.25">
      <c r="A8048" s="65">
        <v>44562</v>
      </c>
      <c r="B8048" s="66" t="s">
        <v>147</v>
      </c>
      <c r="C8048" s="66" t="s">
        <v>137</v>
      </c>
      <c r="D8048" s="67">
        <v>110127.71</v>
      </c>
      <c r="E8048" s="66">
        <v>0.48491085561195202</v>
      </c>
      <c r="F8048" s="67">
        <v>53402.122082684902</v>
      </c>
      <c r="G8048" s="66" t="s">
        <v>118</v>
      </c>
      <c r="H8048" s="68">
        <v>1.88315239712254E-4</v>
      </c>
      <c r="I8048" s="87">
        <v>10.0564334211439</v>
      </c>
      <c r="J8048" s="69" t="str">
        <f>_xlfn.XLOOKUP(SimpleBB[[#This Row],[customer_code]],'Input  - indicative charges'!$B$13:$B$69,'Input  - indicative charges'!$E$13:$E$69)</f>
        <v>Upper South Island distributor</v>
      </c>
      <c r="K8048" s="70">
        <f t="shared" si="127"/>
        <v>9.2967054743977151</v>
      </c>
    </row>
    <row r="8049" spans="1:11" x14ac:dyDescent="0.25">
      <c r="A8049" s="65">
        <v>44562</v>
      </c>
      <c r="B8049" s="66" t="s">
        <v>147</v>
      </c>
      <c r="C8049" s="66" t="s">
        <v>137</v>
      </c>
      <c r="D8049" s="67">
        <v>110127.71</v>
      </c>
      <c r="E8049" s="66">
        <v>0.48491085561195202</v>
      </c>
      <c r="F8049" s="67">
        <v>53402.122082684902</v>
      </c>
      <c r="G8049" s="66" t="s">
        <v>120</v>
      </c>
      <c r="H8049" s="68">
        <v>4.28415157388693E-5</v>
      </c>
      <c r="I8049" s="87">
        <v>2.2878278536943601</v>
      </c>
      <c r="J8049" s="69" t="str">
        <f>_xlfn.XLOOKUP(SimpleBB[[#This Row],[customer_code]],'Input  - indicative charges'!$B$13:$B$69,'Input  - indicative charges'!$E$13:$E$69)</f>
        <v>Lower North Island distributor</v>
      </c>
      <c r="K8049" s="70">
        <f t="shared" si="127"/>
        <v>2.1149905579050308</v>
      </c>
    </row>
    <row r="8050" spans="1:11" x14ac:dyDescent="0.25">
      <c r="A8050" s="65">
        <v>44562</v>
      </c>
      <c r="B8050" s="66" t="s">
        <v>147</v>
      </c>
      <c r="C8050" s="66" t="s">
        <v>137</v>
      </c>
      <c r="D8050" s="67">
        <v>110127.71</v>
      </c>
      <c r="E8050" s="66">
        <v>0.48491085561195202</v>
      </c>
      <c r="F8050" s="67">
        <v>53402.122082684902</v>
      </c>
      <c r="G8050" s="66" t="s">
        <v>241</v>
      </c>
      <c r="H8050" s="68">
        <v>5.5521414469454399E-6</v>
      </c>
      <c r="I8050" s="87">
        <v>0.29649613537011499</v>
      </c>
      <c r="J8050" s="69" t="str">
        <f>_xlfn.XLOOKUP(SimpleBB[[#This Row],[customer_code]],'Input  - indicative charges'!$B$13:$B$69,'Input  - indicative charges'!$E$13:$E$69)</f>
        <v>North Island generation</v>
      </c>
      <c r="K8050" s="70">
        <f t="shared" si="127"/>
        <v>0.27409690189343239</v>
      </c>
    </row>
    <row r="8051" spans="1:11" x14ac:dyDescent="0.25">
      <c r="A8051" s="65">
        <v>44593</v>
      </c>
      <c r="B8051" s="66" t="s">
        <v>147</v>
      </c>
      <c r="C8051" s="66" t="s">
        <v>137</v>
      </c>
      <c r="D8051" s="67">
        <v>197586.4</v>
      </c>
      <c r="E8051" s="66">
        <v>0.61632333436765196</v>
      </c>
      <c r="F8051" s="67">
        <v>121777.1088737</v>
      </c>
      <c r="G8051" s="66" t="s">
        <v>8</v>
      </c>
      <c r="H8051" s="68">
        <v>9.2286308240713505E-4</v>
      </c>
      <c r="I8051" s="87">
        <v>112.38359806181199</v>
      </c>
      <c r="J8051" s="69" t="str">
        <f>_xlfn.XLOOKUP(SimpleBB[[#This Row],[customer_code]],'Input  - indicative charges'!$B$13:$B$69,'Input  - indicative charges'!$E$13:$E$69)</f>
        <v>Lower South Island distributor</v>
      </c>
      <c r="K8051" s="70">
        <f t="shared" si="127"/>
        <v>103.89341504882317</v>
      </c>
    </row>
    <row r="8052" spans="1:11" x14ac:dyDescent="0.25">
      <c r="A8052" s="65">
        <v>44593</v>
      </c>
      <c r="B8052" s="66" t="s">
        <v>147</v>
      </c>
      <c r="C8052" s="66" t="s">
        <v>137</v>
      </c>
      <c r="D8052" s="67">
        <v>197586.4</v>
      </c>
      <c r="E8052" s="66">
        <v>0.61632333436765196</v>
      </c>
      <c r="F8052" s="67">
        <v>121777.1088737</v>
      </c>
      <c r="G8052" s="66" t="s">
        <v>10</v>
      </c>
      <c r="H8052" s="68">
        <v>4.7775243058659797E-5</v>
      </c>
      <c r="I8052" s="87">
        <v>5.8179309754219304</v>
      </c>
      <c r="J8052" s="69" t="str">
        <f>_xlfn.XLOOKUP(SimpleBB[[#This Row],[customer_code]],'Input  - indicative charges'!$B$13:$B$69,'Input  - indicative charges'!$E$13:$E$69)</f>
        <v>Upper South Island distributor</v>
      </c>
      <c r="K8052" s="70">
        <f t="shared" si="127"/>
        <v>5.3784068848059592</v>
      </c>
    </row>
    <row r="8053" spans="1:11" x14ac:dyDescent="0.25">
      <c r="A8053" s="65">
        <v>44593</v>
      </c>
      <c r="B8053" s="66" t="s">
        <v>147</v>
      </c>
      <c r="C8053" s="66" t="s">
        <v>137</v>
      </c>
      <c r="D8053" s="67">
        <v>197586.4</v>
      </c>
      <c r="E8053" s="66">
        <v>0.61632333436765196</v>
      </c>
      <c r="F8053" s="67">
        <v>121777.1088737</v>
      </c>
      <c r="G8053" s="66" t="s">
        <v>12</v>
      </c>
      <c r="H8053" s="68">
        <v>9.1869291588655806E-6</v>
      </c>
      <c r="I8053" s="87">
        <v>1.1187576723941499</v>
      </c>
      <c r="J8053" s="69" t="str">
        <f>_xlfn.XLOOKUP(SimpleBB[[#This Row],[customer_code]],'Input  - indicative charges'!$B$13:$B$69,'Input  - indicative charges'!$E$13:$E$69)</f>
        <v>Lower North Island distributor</v>
      </c>
      <c r="K8053" s="70">
        <f t="shared" si="127"/>
        <v>1.0342394904741559</v>
      </c>
    </row>
    <row r="8054" spans="1:11" x14ac:dyDescent="0.25">
      <c r="A8054" s="65">
        <v>44593</v>
      </c>
      <c r="B8054" s="66" t="s">
        <v>147</v>
      </c>
      <c r="C8054" s="66" t="s">
        <v>137</v>
      </c>
      <c r="D8054" s="67">
        <v>197586.4</v>
      </c>
      <c r="E8054" s="66">
        <v>0.61632333436765196</v>
      </c>
      <c r="F8054" s="67">
        <v>121777.1088737</v>
      </c>
      <c r="G8054" s="66" t="s">
        <v>14</v>
      </c>
      <c r="H8054" s="68">
        <v>1.1460107804354E-4</v>
      </c>
      <c r="I8054" s="87">
        <v>13.9557879579516</v>
      </c>
      <c r="J8054" s="69" t="str">
        <f>_xlfn.XLOOKUP(SimpleBB[[#This Row],[customer_code]],'Input  - indicative charges'!$B$13:$B$69,'Input  - indicative charges'!$E$13:$E$69)</f>
        <v>Upper North Island distributor</v>
      </c>
      <c r="K8054" s="70">
        <f t="shared" si="127"/>
        <v>12.901477579062453</v>
      </c>
    </row>
    <row r="8055" spans="1:11" x14ac:dyDescent="0.25">
      <c r="A8055" s="65">
        <v>44593</v>
      </c>
      <c r="B8055" s="66" t="s">
        <v>147</v>
      </c>
      <c r="C8055" s="66" t="s">
        <v>137</v>
      </c>
      <c r="D8055" s="67">
        <v>197586.4</v>
      </c>
      <c r="E8055" s="66">
        <v>0.61632333436765196</v>
      </c>
      <c r="F8055" s="67">
        <v>121777.1088737</v>
      </c>
      <c r="G8055" s="66" t="s">
        <v>16</v>
      </c>
      <c r="H8055" s="68">
        <v>0.28844694373907198</v>
      </c>
      <c r="I8055" s="87">
        <v>35126.234871999201</v>
      </c>
      <c r="J8055" s="69" t="str">
        <f>_xlfn.XLOOKUP(SimpleBB[[#This Row],[customer_code]],'Input  - indicative charges'!$B$13:$B$69,'Input  - indicative charges'!$E$13:$E$69)</f>
        <v>South Island generation</v>
      </c>
      <c r="K8055" s="70">
        <f t="shared" si="127"/>
        <v>32472.572168866358</v>
      </c>
    </row>
    <row r="8056" spans="1:11" x14ac:dyDescent="0.25">
      <c r="A8056" s="65">
        <v>44593</v>
      </c>
      <c r="B8056" s="66" t="s">
        <v>147</v>
      </c>
      <c r="C8056" s="66" t="s">
        <v>137</v>
      </c>
      <c r="D8056" s="67">
        <v>197586.4</v>
      </c>
      <c r="E8056" s="66">
        <v>0.61632333436765196</v>
      </c>
      <c r="F8056" s="67">
        <v>121777.1088737</v>
      </c>
      <c r="G8056" s="66" t="s">
        <v>19</v>
      </c>
      <c r="H8056" s="68">
        <v>5.0969289423008603E-3</v>
      </c>
      <c r="I8056" s="87">
        <v>620.68927072808901</v>
      </c>
      <c r="J8056" s="69" t="str">
        <f>_xlfn.XLOOKUP(SimpleBB[[#This Row],[customer_code]],'Input  - indicative charges'!$B$13:$B$69,'Input  - indicative charges'!$E$13:$E$69)</f>
        <v>Lower South Island distributor</v>
      </c>
      <c r="K8056" s="70">
        <f t="shared" si="127"/>
        <v>573.7983934687436</v>
      </c>
    </row>
    <row r="8057" spans="1:11" x14ac:dyDescent="0.25">
      <c r="A8057" s="65">
        <v>44593</v>
      </c>
      <c r="B8057" s="66" t="s">
        <v>147</v>
      </c>
      <c r="C8057" s="66" t="s">
        <v>137</v>
      </c>
      <c r="D8057" s="67">
        <v>197586.4</v>
      </c>
      <c r="E8057" s="66">
        <v>0.61632333436765196</v>
      </c>
      <c r="F8057" s="67">
        <v>121777.1088737</v>
      </c>
      <c r="G8057" s="66" t="s">
        <v>21</v>
      </c>
      <c r="H8057" s="68">
        <v>7.7569930969196101E-4</v>
      </c>
      <c r="I8057" s="87">
        <v>94.462419289612498</v>
      </c>
      <c r="J8057" s="69" t="str">
        <f>_xlfn.XLOOKUP(SimpleBB[[#This Row],[customer_code]],'Input  - indicative charges'!$B$13:$B$69,'Input  - indicative charges'!$E$13:$E$69)</f>
        <v>Upper South Island distributor</v>
      </c>
      <c r="K8057" s="70">
        <f t="shared" si="127"/>
        <v>87.326117894658168</v>
      </c>
    </row>
    <row r="8058" spans="1:11" x14ac:dyDescent="0.25">
      <c r="A8058" s="65">
        <v>44593</v>
      </c>
      <c r="B8058" s="66" t="s">
        <v>147</v>
      </c>
      <c r="C8058" s="66" t="s">
        <v>137</v>
      </c>
      <c r="D8058" s="67">
        <v>197586.4</v>
      </c>
      <c r="E8058" s="66">
        <v>0.61632333436765196</v>
      </c>
      <c r="F8058" s="67">
        <v>121777.1088737</v>
      </c>
      <c r="G8058" s="66" t="s">
        <v>23</v>
      </c>
      <c r="H8058" s="68">
        <v>4.6970533948964903E-5</v>
      </c>
      <c r="I8058" s="87">
        <v>5.7199358265589604</v>
      </c>
      <c r="J8058" s="69" t="str">
        <f>_xlfn.XLOOKUP(SimpleBB[[#This Row],[customer_code]],'Input  - indicative charges'!$B$13:$B$69,'Input  - indicative charges'!$E$13:$E$69)</f>
        <v>Lower North Island distributor</v>
      </c>
      <c r="K8058" s="70">
        <f t="shared" si="127"/>
        <v>5.2878149225518936</v>
      </c>
    </row>
    <row r="8059" spans="1:11" x14ac:dyDescent="0.25">
      <c r="A8059" s="65">
        <v>44593</v>
      </c>
      <c r="B8059" s="66" t="s">
        <v>147</v>
      </c>
      <c r="C8059" s="66" t="s">
        <v>137</v>
      </c>
      <c r="D8059" s="67">
        <v>197586.4</v>
      </c>
      <c r="E8059" s="66">
        <v>0.61632333436765196</v>
      </c>
      <c r="F8059" s="67">
        <v>121777.1088737</v>
      </c>
      <c r="G8059" s="66" t="s">
        <v>25</v>
      </c>
      <c r="H8059" s="68">
        <v>1.03293139697923E-3</v>
      </c>
      <c r="I8059" s="87">
        <v>125.787399189003</v>
      </c>
      <c r="J8059" s="69" t="str">
        <f>_xlfn.XLOOKUP(SimpleBB[[#This Row],[customer_code]],'Input  - indicative charges'!$B$13:$B$69,'Input  - indicative charges'!$E$13:$E$69)</f>
        <v>North Island generation</v>
      </c>
      <c r="K8059" s="70">
        <f t="shared" si="127"/>
        <v>116.28460644824087</v>
      </c>
    </row>
    <row r="8060" spans="1:11" x14ac:dyDescent="0.25">
      <c r="A8060" s="65">
        <v>44593</v>
      </c>
      <c r="B8060" s="66" t="s">
        <v>147</v>
      </c>
      <c r="C8060" s="66" t="s">
        <v>137</v>
      </c>
      <c r="D8060" s="67">
        <v>197586.4</v>
      </c>
      <c r="E8060" s="66">
        <v>0.61632333436765196</v>
      </c>
      <c r="F8060" s="67">
        <v>121777.1088737</v>
      </c>
      <c r="G8060" s="66" t="s">
        <v>27</v>
      </c>
      <c r="H8060" s="68">
        <v>8.3877128818708803E-5</v>
      </c>
      <c r="I8060" s="87">
        <v>10.2143142481693</v>
      </c>
      <c r="J8060" s="69" t="str">
        <f>_xlfn.XLOOKUP(SimpleBB[[#This Row],[customer_code]],'Input  - indicative charges'!$B$13:$B$69,'Input  - indicative charges'!$E$13:$E$69)</f>
        <v>Lower North Island distributor</v>
      </c>
      <c r="K8060" s="70">
        <f t="shared" si="127"/>
        <v>9.4426589638150915</v>
      </c>
    </row>
    <row r="8061" spans="1:11" x14ac:dyDescent="0.25">
      <c r="A8061" s="65">
        <v>44593</v>
      </c>
      <c r="B8061" s="66" t="s">
        <v>147</v>
      </c>
      <c r="C8061" s="66" t="s">
        <v>137</v>
      </c>
      <c r="D8061" s="67">
        <v>197586.4</v>
      </c>
      <c r="E8061" s="66">
        <v>0.61632333436765196</v>
      </c>
      <c r="F8061" s="67">
        <v>121777.1088737</v>
      </c>
      <c r="G8061" s="66" t="s">
        <v>29</v>
      </c>
      <c r="H8061" s="68">
        <v>9.5870159307928301E-5</v>
      </c>
      <c r="I8061" s="87">
        <v>11.674790827780599</v>
      </c>
      <c r="J8061" s="69" t="str">
        <f>_xlfn.XLOOKUP(SimpleBB[[#This Row],[customer_code]],'Input  - indicative charges'!$B$13:$B$69,'Input  - indicative charges'!$E$13:$E$69)</f>
        <v>Lower North Island distributor</v>
      </c>
      <c r="K8061" s="70">
        <f t="shared" si="127"/>
        <v>10.792801707698299</v>
      </c>
    </row>
    <row r="8062" spans="1:11" x14ac:dyDescent="0.25">
      <c r="A8062" s="65">
        <v>44593</v>
      </c>
      <c r="B8062" s="66" t="s">
        <v>147</v>
      </c>
      <c r="C8062" s="66" t="s">
        <v>137</v>
      </c>
      <c r="D8062" s="67">
        <v>197586.4</v>
      </c>
      <c r="E8062" s="66">
        <v>0.61632333436765196</v>
      </c>
      <c r="F8062" s="67">
        <v>121777.1088737</v>
      </c>
      <c r="G8062" s="66" t="s">
        <v>31</v>
      </c>
      <c r="H8062" s="68">
        <v>2.1634483940123E-7</v>
      </c>
      <c r="I8062" s="87">
        <v>2.6345849062026801E-2</v>
      </c>
      <c r="J8062" s="69" t="str">
        <f>_xlfn.XLOOKUP(SimpleBB[[#This Row],[customer_code]],'Input  - indicative charges'!$B$13:$B$69,'Input  - indicative charges'!$E$13:$E$69)</f>
        <v>Major Industrial</v>
      </c>
      <c r="K8062" s="70">
        <f t="shared" si="127"/>
        <v>2.4355513425627612E-2</v>
      </c>
    </row>
    <row r="8063" spans="1:11" x14ac:dyDescent="0.25">
      <c r="A8063" s="65">
        <v>44593</v>
      </c>
      <c r="B8063" s="66" t="s">
        <v>147</v>
      </c>
      <c r="C8063" s="66" t="s">
        <v>137</v>
      </c>
      <c r="D8063" s="67">
        <v>197586.4</v>
      </c>
      <c r="E8063" s="66">
        <v>0.61632333436765196</v>
      </c>
      <c r="F8063" s="67">
        <v>121777.1088737</v>
      </c>
      <c r="G8063" s="66" t="s">
        <v>34</v>
      </c>
      <c r="H8063" s="68">
        <v>4.9177832669027599E-6</v>
      </c>
      <c r="I8063" s="87">
        <v>0.59887342831088097</v>
      </c>
      <c r="J8063" s="69" t="str">
        <f>_xlfn.XLOOKUP(SimpleBB[[#This Row],[customer_code]],'Input  - indicative charges'!$B$13:$B$69,'Input  - indicative charges'!$E$13:$E$69)</f>
        <v>Major Industrial</v>
      </c>
      <c r="K8063" s="70">
        <f t="shared" si="127"/>
        <v>0.55363066072144262</v>
      </c>
    </row>
    <row r="8064" spans="1:11" x14ac:dyDescent="0.25">
      <c r="A8064" s="65">
        <v>44593</v>
      </c>
      <c r="B8064" s="66" t="s">
        <v>147</v>
      </c>
      <c r="C8064" s="66" t="s">
        <v>137</v>
      </c>
      <c r="D8064" s="67">
        <v>197586.4</v>
      </c>
      <c r="E8064" s="66">
        <v>0.61632333436765196</v>
      </c>
      <c r="F8064" s="67">
        <v>121777.1088737</v>
      </c>
      <c r="G8064" s="66" t="s">
        <v>36</v>
      </c>
      <c r="H8064" s="68">
        <v>4.70934288467905E-4</v>
      </c>
      <c r="I8064" s="87">
        <v>57.3490161191148</v>
      </c>
      <c r="J8064" s="69" t="str">
        <f>_xlfn.XLOOKUP(SimpleBB[[#This Row],[customer_code]],'Input  - indicative charges'!$B$13:$B$69,'Input  - indicative charges'!$E$13:$E$69)</f>
        <v>Upper South Island distributor</v>
      </c>
      <c r="K8064" s="70">
        <f t="shared" si="127"/>
        <v>53.016500957975992</v>
      </c>
    </row>
    <row r="8065" spans="1:11" x14ac:dyDescent="0.25">
      <c r="A8065" s="65">
        <v>44593</v>
      </c>
      <c r="B8065" s="66" t="s">
        <v>147</v>
      </c>
      <c r="C8065" s="66" t="s">
        <v>137</v>
      </c>
      <c r="D8065" s="67">
        <v>197586.4</v>
      </c>
      <c r="E8065" s="66">
        <v>0.61632333436765196</v>
      </c>
      <c r="F8065" s="67">
        <v>121777.1088737</v>
      </c>
      <c r="G8065" s="66" t="s">
        <v>38</v>
      </c>
      <c r="H8065" s="68">
        <v>3.3492473715395402E-7</v>
      </c>
      <c r="I8065" s="87">
        <v>4.0786166180892702E-2</v>
      </c>
      <c r="J8065" s="69" t="str">
        <f>_xlfn.XLOOKUP(SimpleBB[[#This Row],[customer_code]],'Input  - indicative charges'!$B$13:$B$69,'Input  - indicative charges'!$E$13:$E$69)</f>
        <v>North Island generation</v>
      </c>
      <c r="K8065" s="70">
        <f t="shared" si="127"/>
        <v>3.7704915702655689E-2</v>
      </c>
    </row>
    <row r="8066" spans="1:11" x14ac:dyDescent="0.25">
      <c r="A8066" s="65">
        <v>44593</v>
      </c>
      <c r="B8066" s="66" t="s">
        <v>147</v>
      </c>
      <c r="C8066" s="66" t="s">
        <v>137</v>
      </c>
      <c r="D8066" s="67">
        <v>197586.4</v>
      </c>
      <c r="E8066" s="66">
        <v>0.61632333436765196</v>
      </c>
      <c r="F8066" s="67">
        <v>121777.1088737</v>
      </c>
      <c r="G8066" s="66" t="s">
        <v>40</v>
      </c>
      <c r="H8066" s="68">
        <v>1.8845703198955599E-7</v>
      </c>
      <c r="I8066" s="87">
        <v>2.2949752502606599E-2</v>
      </c>
      <c r="J8066" s="69" t="str">
        <f>_xlfn.XLOOKUP(SimpleBB[[#This Row],[customer_code]],'Input  - indicative charges'!$B$13:$B$69,'Input  - indicative charges'!$E$13:$E$69)</f>
        <v>North Island generation</v>
      </c>
      <c r="K8066" s="70">
        <f t="shared" si="127"/>
        <v>2.1215979939614264E-2</v>
      </c>
    </row>
    <row r="8067" spans="1:11" x14ac:dyDescent="0.25">
      <c r="A8067" s="65">
        <v>44593</v>
      </c>
      <c r="B8067" s="66" t="s">
        <v>147</v>
      </c>
      <c r="C8067" s="66" t="s">
        <v>137</v>
      </c>
      <c r="D8067" s="67">
        <v>197586.4</v>
      </c>
      <c r="E8067" s="66">
        <v>0.61632333436765196</v>
      </c>
      <c r="F8067" s="67">
        <v>121777.1088737</v>
      </c>
      <c r="G8067" s="66" t="s">
        <v>42</v>
      </c>
      <c r="H8067" s="68">
        <v>6.6949878952261593E-2</v>
      </c>
      <c r="I8067" s="87">
        <v>8152.9626982506497</v>
      </c>
      <c r="J8067" s="69" t="str">
        <f>_xlfn.XLOOKUP(SimpleBB[[#This Row],[customer_code]],'Input  - indicative charges'!$B$13:$B$69,'Input  - indicative charges'!$E$13:$E$69)</f>
        <v>South Island generation</v>
      </c>
      <c r="K8067" s="70">
        <f t="shared" si="127"/>
        <v>7537.0352266266545</v>
      </c>
    </row>
    <row r="8068" spans="1:11" x14ac:dyDescent="0.25">
      <c r="A8068" s="65">
        <v>44593</v>
      </c>
      <c r="B8068" s="66" t="s">
        <v>147</v>
      </c>
      <c r="C8068" s="66" t="s">
        <v>137</v>
      </c>
      <c r="D8068" s="67">
        <v>197586.4</v>
      </c>
      <c r="E8068" s="66">
        <v>0.61632333436765196</v>
      </c>
      <c r="F8068" s="67">
        <v>121777.1088737</v>
      </c>
      <c r="G8068" s="66" t="s">
        <v>44</v>
      </c>
      <c r="H8068" s="68">
        <v>3.8016140840538802E-6</v>
      </c>
      <c r="I8068" s="87">
        <v>0.46294957220962302</v>
      </c>
      <c r="J8068" s="69" t="str">
        <f>_xlfn.XLOOKUP(SimpleBB[[#This Row],[customer_code]],'Input  - indicative charges'!$B$13:$B$69,'Input  - indicative charges'!$E$13:$E$69)</f>
        <v>Major Industrial</v>
      </c>
      <c r="K8068" s="70">
        <f t="shared" si="127"/>
        <v>0.42797537079917558</v>
      </c>
    </row>
    <row r="8069" spans="1:11" x14ac:dyDescent="0.25">
      <c r="A8069" s="65">
        <v>44593</v>
      </c>
      <c r="B8069" s="66" t="s">
        <v>147</v>
      </c>
      <c r="C8069" s="66" t="s">
        <v>137</v>
      </c>
      <c r="D8069" s="67">
        <v>197586.4</v>
      </c>
      <c r="E8069" s="66">
        <v>0.61632333436765196</v>
      </c>
      <c r="F8069" s="67">
        <v>121777.1088737</v>
      </c>
      <c r="G8069" s="66" t="s">
        <v>46</v>
      </c>
      <c r="H8069" s="68">
        <v>9.6126836212347198E-4</v>
      </c>
      <c r="I8069" s="87">
        <v>117.06048199115401</v>
      </c>
      <c r="J8069" s="69" t="str">
        <f>_xlfn.XLOOKUP(SimpleBB[[#This Row],[customer_code]],'Input  - indicative charges'!$B$13:$B$69,'Input  - indicative charges'!$E$13:$E$69)</f>
        <v>Upper South Island distributor</v>
      </c>
      <c r="K8069" s="70">
        <f t="shared" si="127"/>
        <v>108.21697695275023</v>
      </c>
    </row>
    <row r="8070" spans="1:11" x14ac:dyDescent="0.25">
      <c r="A8070" s="65">
        <v>44593</v>
      </c>
      <c r="B8070" s="66" t="s">
        <v>147</v>
      </c>
      <c r="C8070" s="66" t="s">
        <v>137</v>
      </c>
      <c r="D8070" s="67">
        <v>197586.4</v>
      </c>
      <c r="E8070" s="66">
        <v>0.61632333436765196</v>
      </c>
      <c r="F8070" s="67">
        <v>121777.1088737</v>
      </c>
      <c r="G8070" s="66" t="s">
        <v>48</v>
      </c>
      <c r="H8070" s="68">
        <v>1.65013218062592E-4</v>
      </c>
      <c r="I8070" s="87">
        <v>20.094832621607999</v>
      </c>
      <c r="J8070" s="69" t="str">
        <f>_xlfn.XLOOKUP(SimpleBB[[#This Row],[customer_code]],'Input  - indicative charges'!$B$13:$B$69,'Input  - indicative charges'!$E$13:$E$69)</f>
        <v>North Island generation</v>
      </c>
      <c r="K8070" s="70">
        <f t="shared" si="127"/>
        <v>18.576739149649633</v>
      </c>
    </row>
    <row r="8071" spans="1:11" x14ac:dyDescent="0.25">
      <c r="A8071" s="65">
        <v>44593</v>
      </c>
      <c r="B8071" s="66" t="s">
        <v>147</v>
      </c>
      <c r="C8071" s="66" t="s">
        <v>137</v>
      </c>
      <c r="D8071" s="67">
        <v>197586.4</v>
      </c>
      <c r="E8071" s="66">
        <v>0.61632333436765196</v>
      </c>
      <c r="F8071" s="67">
        <v>121777.1088737</v>
      </c>
      <c r="G8071" s="66" t="s">
        <v>50</v>
      </c>
      <c r="H8071" s="68">
        <v>3.44140354457422E-5</v>
      </c>
      <c r="I8071" s="87">
        <v>4.1908417412595398</v>
      </c>
      <c r="J8071" s="69" t="str">
        <f>_xlfn.XLOOKUP(SimpleBB[[#This Row],[customer_code]],'Input  - indicative charges'!$B$13:$B$69,'Input  - indicative charges'!$E$13:$E$69)</f>
        <v>North Island generation</v>
      </c>
      <c r="K8071" s="70">
        <f t="shared" si="127"/>
        <v>3.8742384826399294</v>
      </c>
    </row>
    <row r="8072" spans="1:11" x14ac:dyDescent="0.25">
      <c r="A8072" s="65">
        <v>44593</v>
      </c>
      <c r="B8072" s="66" t="s">
        <v>147</v>
      </c>
      <c r="C8072" s="66" t="s">
        <v>137</v>
      </c>
      <c r="D8072" s="67">
        <v>197586.4</v>
      </c>
      <c r="E8072" s="66">
        <v>0.61632333436765196</v>
      </c>
      <c r="F8072" s="67">
        <v>121777.1088737</v>
      </c>
      <c r="G8072" s="66" t="s">
        <v>52</v>
      </c>
      <c r="H8072" s="68">
        <v>6.9238256191060706E-5</v>
      </c>
      <c r="I8072" s="87">
        <v>8.4316346624039902</v>
      </c>
      <c r="J8072" s="69" t="str">
        <f>_xlfn.XLOOKUP(SimpleBB[[#This Row],[customer_code]],'Input  - indicative charges'!$B$13:$B$69,'Input  - indicative charges'!$E$13:$E$69)</f>
        <v>North Island generation</v>
      </c>
      <c r="K8072" s="70">
        <f t="shared" si="127"/>
        <v>7.7946545103439266</v>
      </c>
    </row>
    <row r="8073" spans="1:11" x14ac:dyDescent="0.25">
      <c r="A8073" s="65">
        <v>44593</v>
      </c>
      <c r="B8073" s="66" t="s">
        <v>147</v>
      </c>
      <c r="C8073" s="66" t="s">
        <v>137</v>
      </c>
      <c r="D8073" s="67">
        <v>197586.4</v>
      </c>
      <c r="E8073" s="66">
        <v>0.61632333436765196</v>
      </c>
      <c r="F8073" s="67">
        <v>121777.1088737</v>
      </c>
      <c r="G8073" s="66" t="s">
        <v>54</v>
      </c>
      <c r="H8073" s="68">
        <v>8.1833702664048001E-5</v>
      </c>
      <c r="I8073" s="87">
        <v>9.9654717188578292</v>
      </c>
      <c r="J8073" s="69" t="str">
        <f>_xlfn.XLOOKUP(SimpleBB[[#This Row],[customer_code]],'Input  - indicative charges'!$B$13:$B$69,'Input  - indicative charges'!$E$13:$E$69)</f>
        <v>Upper South Island distributor</v>
      </c>
      <c r="K8073" s="70">
        <f t="shared" si="127"/>
        <v>9.2126156067289777</v>
      </c>
    </row>
    <row r="8074" spans="1:11" x14ac:dyDescent="0.25">
      <c r="A8074" s="65">
        <v>44593</v>
      </c>
      <c r="B8074" s="66" t="s">
        <v>147</v>
      </c>
      <c r="C8074" s="66" t="s">
        <v>137</v>
      </c>
      <c r="D8074" s="67">
        <v>197586.4</v>
      </c>
      <c r="E8074" s="66">
        <v>0.61632333436765196</v>
      </c>
      <c r="F8074" s="67">
        <v>121777.1088737</v>
      </c>
      <c r="G8074" s="66" t="s">
        <v>56</v>
      </c>
      <c r="H8074" s="68">
        <v>2.9881503010968402E-4</v>
      </c>
      <c r="I8074" s="87">
        <v>36.388830454765198</v>
      </c>
      <c r="J8074" s="69" t="str">
        <f>_xlfn.XLOOKUP(SimpleBB[[#This Row],[customer_code]],'Input  - indicative charges'!$B$13:$B$69,'Input  - indicative charges'!$E$13:$E$69)</f>
        <v>Upper North Island distributor</v>
      </c>
      <c r="K8074" s="70">
        <f t="shared" si="127"/>
        <v>33.639783124747758</v>
      </c>
    </row>
    <row r="8075" spans="1:11" x14ac:dyDescent="0.25">
      <c r="A8075" s="65">
        <v>44593</v>
      </c>
      <c r="B8075" s="66" t="s">
        <v>147</v>
      </c>
      <c r="C8075" s="66" t="s">
        <v>137</v>
      </c>
      <c r="D8075" s="67">
        <v>197586.4</v>
      </c>
      <c r="E8075" s="66">
        <v>0.61632333436765196</v>
      </c>
      <c r="F8075" s="67">
        <v>121777.1088737</v>
      </c>
      <c r="G8075" s="66" t="s">
        <v>58</v>
      </c>
      <c r="H8075" s="68">
        <v>4.2720523604651903E-5</v>
      </c>
      <c r="I8075" s="87">
        <v>5.2023818541451998</v>
      </c>
      <c r="J8075" s="69" t="str">
        <f>_xlfn.XLOOKUP(SimpleBB[[#This Row],[customer_code]],'Input  - indicative charges'!$B$13:$B$69,'Input  - indicative charges'!$E$13:$E$69)</f>
        <v>North Island generation</v>
      </c>
      <c r="K8075" s="70">
        <f t="shared" si="127"/>
        <v>4.8093603206928588</v>
      </c>
    </row>
    <row r="8076" spans="1:11" x14ac:dyDescent="0.25">
      <c r="A8076" s="65">
        <v>44593</v>
      </c>
      <c r="B8076" s="66" t="s">
        <v>147</v>
      </c>
      <c r="C8076" s="66" t="s">
        <v>137</v>
      </c>
      <c r="D8076" s="67">
        <v>197586.4</v>
      </c>
      <c r="E8076" s="66">
        <v>0.61632333436765196</v>
      </c>
      <c r="F8076" s="67">
        <v>121777.1088737</v>
      </c>
      <c r="G8076" s="66" t="s">
        <v>60</v>
      </c>
      <c r="H8076" s="68">
        <v>2.78501714324343E-2</v>
      </c>
      <c r="I8076" s="87">
        <v>3391.5133586787802</v>
      </c>
      <c r="J8076" s="69" t="str">
        <f>_xlfn.XLOOKUP(SimpleBB[[#This Row],[customer_code]],'Input  - indicative charges'!$B$13:$B$69,'Input  - indicative charges'!$E$13:$E$69)</f>
        <v>Major Industrial</v>
      </c>
      <c r="K8076" s="70">
        <f t="shared" si="127"/>
        <v>3135.2965298641166</v>
      </c>
    </row>
    <row r="8077" spans="1:11" x14ac:dyDescent="0.25">
      <c r="A8077" s="65">
        <v>44593</v>
      </c>
      <c r="B8077" s="66" t="s">
        <v>147</v>
      </c>
      <c r="C8077" s="66" t="s">
        <v>137</v>
      </c>
      <c r="D8077" s="67">
        <v>197586.4</v>
      </c>
      <c r="E8077" s="66">
        <v>0.61632333436765196</v>
      </c>
      <c r="F8077" s="67">
        <v>121777.1088737</v>
      </c>
      <c r="G8077" s="66" t="s">
        <v>62</v>
      </c>
      <c r="H8077" s="68">
        <v>1.2526664336883999E-4</v>
      </c>
      <c r="I8077" s="87">
        <v>15.2546096677703</v>
      </c>
      <c r="J8077" s="69" t="str">
        <f>_xlfn.XLOOKUP(SimpleBB[[#This Row],[customer_code]],'Input  - indicative charges'!$B$13:$B$69,'Input  - indicative charges'!$E$13:$E$69)</f>
        <v>Major Industrial</v>
      </c>
      <c r="K8077" s="70">
        <f t="shared" si="127"/>
        <v>14.102177906332619</v>
      </c>
    </row>
    <row r="8078" spans="1:11" x14ac:dyDescent="0.25">
      <c r="A8078" s="65">
        <v>44593</v>
      </c>
      <c r="B8078" s="66" t="s">
        <v>147</v>
      </c>
      <c r="C8078" s="66" t="s">
        <v>137</v>
      </c>
      <c r="D8078" s="67">
        <v>197586.4</v>
      </c>
      <c r="E8078" s="66">
        <v>0.61632333436765196</v>
      </c>
      <c r="F8078" s="67">
        <v>121777.1088737</v>
      </c>
      <c r="G8078" s="66" t="s">
        <v>64</v>
      </c>
      <c r="H8078" s="68">
        <v>4.0452532709440997E-6</v>
      </c>
      <c r="I8078" s="87">
        <v>0.49261924799745299</v>
      </c>
      <c r="J8078" s="69" t="str">
        <f>_xlfn.XLOOKUP(SimpleBB[[#This Row],[customer_code]],'Input  - indicative charges'!$B$13:$B$69,'Input  - indicative charges'!$E$13:$E$69)</f>
        <v>Major Industrial</v>
      </c>
      <c r="K8078" s="70">
        <f t="shared" ref="K8078:K8141" si="128">I8078*$L$9</f>
        <v>0.45540360760730525</v>
      </c>
    </row>
    <row r="8079" spans="1:11" x14ac:dyDescent="0.25">
      <c r="A8079" s="65">
        <v>44593</v>
      </c>
      <c r="B8079" s="66" t="s">
        <v>147</v>
      </c>
      <c r="C8079" s="66" t="s">
        <v>137</v>
      </c>
      <c r="D8079" s="67">
        <v>197586.4</v>
      </c>
      <c r="E8079" s="66">
        <v>0.61632333436765196</v>
      </c>
      <c r="F8079" s="67">
        <v>121777.1088737</v>
      </c>
      <c r="G8079" s="66" t="s">
        <v>66</v>
      </c>
      <c r="H8079" s="68">
        <v>5.1164633742966604E-3</v>
      </c>
      <c r="I8079" s="87">
        <v>623.06811738002602</v>
      </c>
      <c r="J8079" s="69" t="str">
        <f>_xlfn.XLOOKUP(SimpleBB[[#This Row],[customer_code]],'Input  - indicative charges'!$B$13:$B$69,'Input  - indicative charges'!$E$13:$E$69)</f>
        <v>Upper South Island distributor</v>
      </c>
      <c r="K8079" s="70">
        <f t="shared" si="128"/>
        <v>575.99752667687653</v>
      </c>
    </row>
    <row r="8080" spans="1:11" x14ac:dyDescent="0.25">
      <c r="A8080" s="65">
        <v>44593</v>
      </c>
      <c r="B8080" s="66" t="s">
        <v>147</v>
      </c>
      <c r="C8080" s="66" t="s">
        <v>137</v>
      </c>
      <c r="D8080" s="67">
        <v>197586.4</v>
      </c>
      <c r="E8080" s="66">
        <v>0.61632333436765196</v>
      </c>
      <c r="F8080" s="67">
        <v>121777.1088737</v>
      </c>
      <c r="G8080" s="66" t="s">
        <v>68</v>
      </c>
      <c r="H8080" s="68">
        <v>1.13163506779711E-4</v>
      </c>
      <c r="I8080" s="87">
        <v>13.7807246856426</v>
      </c>
      <c r="J8080" s="69" t="str">
        <f>_xlfn.XLOOKUP(SimpleBB[[#This Row],[customer_code]],'Input  - indicative charges'!$B$13:$B$69,'Input  - indicative charges'!$E$13:$E$69)</f>
        <v>Major Industrial</v>
      </c>
      <c r="K8080" s="70">
        <f t="shared" si="128"/>
        <v>12.73963971727945</v>
      </c>
    </row>
    <row r="8081" spans="1:11" x14ac:dyDescent="0.25">
      <c r="A8081" s="65">
        <v>44593</v>
      </c>
      <c r="B8081" s="66" t="s">
        <v>147</v>
      </c>
      <c r="C8081" s="66" t="s">
        <v>137</v>
      </c>
      <c r="D8081" s="67">
        <v>197586.4</v>
      </c>
      <c r="E8081" s="66">
        <v>0.61632333436765196</v>
      </c>
      <c r="F8081" s="67">
        <v>121777.1088737</v>
      </c>
      <c r="G8081" s="66" t="s">
        <v>70</v>
      </c>
      <c r="H8081" s="68">
        <v>5.9364931295929999E-4</v>
      </c>
      <c r="I8081" s="87">
        <v>72.292897017042307</v>
      </c>
      <c r="J8081" s="69" t="str">
        <f>_xlfn.XLOOKUP(SimpleBB[[#This Row],[customer_code]],'Input  - indicative charges'!$B$13:$B$69,'Input  - indicative charges'!$E$13:$E$69)</f>
        <v>Lower North Island distributor</v>
      </c>
      <c r="K8081" s="70">
        <f t="shared" si="128"/>
        <v>66.831424553095587</v>
      </c>
    </row>
    <row r="8082" spans="1:11" x14ac:dyDescent="0.25">
      <c r="A8082" s="65">
        <v>44593</v>
      </c>
      <c r="B8082" s="66" t="s">
        <v>147</v>
      </c>
      <c r="C8082" s="66" t="s">
        <v>137</v>
      </c>
      <c r="D8082" s="67">
        <v>197586.4</v>
      </c>
      <c r="E8082" s="66">
        <v>0.61632333436765196</v>
      </c>
      <c r="F8082" s="67">
        <v>121777.1088737</v>
      </c>
      <c r="G8082" s="66" t="s">
        <v>72</v>
      </c>
      <c r="H8082" s="68">
        <v>0.51108705958200995</v>
      </c>
      <c r="I8082" s="87">
        <v>62238.704498658</v>
      </c>
      <c r="J8082" s="69" t="str">
        <f>_xlfn.XLOOKUP(SimpleBB[[#This Row],[customer_code]],'Input  - indicative charges'!$B$13:$B$69,'Input  - indicative charges'!$E$13:$E$69)</f>
        <v>Lower South Island distributor</v>
      </c>
      <c r="K8082" s="70">
        <f t="shared" si="128"/>
        <v>57536.790689186426</v>
      </c>
    </row>
    <row r="8083" spans="1:11" x14ac:dyDescent="0.25">
      <c r="A8083" s="65">
        <v>44593</v>
      </c>
      <c r="B8083" s="66" t="s">
        <v>147</v>
      </c>
      <c r="C8083" s="66" t="s">
        <v>137</v>
      </c>
      <c r="D8083" s="67">
        <v>197586.4</v>
      </c>
      <c r="E8083" s="66">
        <v>0.61632333436765196</v>
      </c>
      <c r="F8083" s="67">
        <v>121777.1088737</v>
      </c>
      <c r="G8083" s="66" t="s">
        <v>74</v>
      </c>
      <c r="H8083" s="68">
        <v>6.4154468862480094E-2</v>
      </c>
      <c r="I8083" s="87">
        <v>7812.5457394006899</v>
      </c>
      <c r="J8083" s="69" t="str">
        <f>_xlfn.XLOOKUP(SimpleBB[[#This Row],[customer_code]],'Input  - indicative charges'!$B$13:$B$69,'Input  - indicative charges'!$E$13:$E$69)</f>
        <v>Major Industrial</v>
      </c>
      <c r="K8083" s="70">
        <f t="shared" si="128"/>
        <v>7222.3355639943475</v>
      </c>
    </row>
    <row r="8084" spans="1:11" x14ac:dyDescent="0.25">
      <c r="A8084" s="65">
        <v>44593</v>
      </c>
      <c r="B8084" s="66" t="s">
        <v>147</v>
      </c>
      <c r="C8084" s="66" t="s">
        <v>137</v>
      </c>
      <c r="D8084" s="67">
        <v>197586.4</v>
      </c>
      <c r="E8084" s="66">
        <v>0.61632333436765196</v>
      </c>
      <c r="F8084" s="67">
        <v>121777.1088737</v>
      </c>
      <c r="G8084" s="66" t="s">
        <v>76</v>
      </c>
      <c r="H8084" s="68">
        <v>6.4252820642363597E-6</v>
      </c>
      <c r="I8084" s="87">
        <v>0.78245227348074797</v>
      </c>
      <c r="J8084" s="69" t="str">
        <f>_xlfn.XLOOKUP(SimpleBB[[#This Row],[customer_code]],'Input  - indicative charges'!$B$13:$B$69,'Input  - indicative charges'!$E$13:$E$69)</f>
        <v>Lower North Island distributor</v>
      </c>
      <c r="K8084" s="70">
        <f t="shared" si="128"/>
        <v>0.72334077397948682</v>
      </c>
    </row>
    <row r="8085" spans="1:11" x14ac:dyDescent="0.25">
      <c r="A8085" s="65">
        <v>44593</v>
      </c>
      <c r="B8085" s="66" t="s">
        <v>147</v>
      </c>
      <c r="C8085" s="66" t="s">
        <v>137</v>
      </c>
      <c r="D8085" s="67">
        <v>197586.4</v>
      </c>
      <c r="E8085" s="66">
        <v>0.61632333436765196</v>
      </c>
      <c r="F8085" s="67">
        <v>121777.1088737</v>
      </c>
      <c r="G8085" s="66" t="s">
        <v>78</v>
      </c>
      <c r="H8085" s="68">
        <v>5.0274523519311499E-7</v>
      </c>
      <c r="I8085" s="87">
        <v>6.1222861241846303E-2</v>
      </c>
      <c r="J8085" s="69" t="str">
        <f>_xlfn.XLOOKUP(SimpleBB[[#This Row],[customer_code]],'Input  - indicative charges'!$B$13:$B$69,'Input  - indicative charges'!$E$13:$E$69)</f>
        <v>North Island generation</v>
      </c>
      <c r="K8085" s="70">
        <f t="shared" si="128"/>
        <v>5.6597690794498605E-2</v>
      </c>
    </row>
    <row r="8086" spans="1:11" x14ac:dyDescent="0.25">
      <c r="A8086" s="65">
        <v>44593</v>
      </c>
      <c r="B8086" s="66" t="s">
        <v>147</v>
      </c>
      <c r="C8086" s="66" t="s">
        <v>137</v>
      </c>
      <c r="D8086" s="67">
        <v>197586.4</v>
      </c>
      <c r="E8086" s="66">
        <v>0.61632333436765196</v>
      </c>
      <c r="F8086" s="67">
        <v>121777.1088737</v>
      </c>
      <c r="G8086" s="66" t="s">
        <v>80</v>
      </c>
      <c r="H8086" s="68">
        <v>1.2166886974280301E-7</v>
      </c>
      <c r="I8086" s="87">
        <v>1.4816483197209501E-2</v>
      </c>
      <c r="J8086" s="69" t="str">
        <f>_xlfn.XLOOKUP(SimpleBB[[#This Row],[customer_code]],'Input  - indicative charges'!$B$13:$B$69,'Input  - indicative charges'!$E$13:$E$69)</f>
        <v>Major Industrial</v>
      </c>
      <c r="K8086" s="70">
        <f t="shared" si="128"/>
        <v>1.3697150339722644E-2</v>
      </c>
    </row>
    <row r="8087" spans="1:11" x14ac:dyDescent="0.25">
      <c r="A8087" s="65">
        <v>44593</v>
      </c>
      <c r="B8087" s="66" t="s">
        <v>147</v>
      </c>
      <c r="C8087" s="66" t="s">
        <v>137</v>
      </c>
      <c r="D8087" s="67">
        <v>197586.4</v>
      </c>
      <c r="E8087" s="66">
        <v>0.61632333436765196</v>
      </c>
      <c r="F8087" s="67">
        <v>121777.1088737</v>
      </c>
      <c r="G8087" s="66" t="s">
        <v>82</v>
      </c>
      <c r="H8087" s="68">
        <v>1.01682560530208E-4</v>
      </c>
      <c r="I8087" s="87">
        <v>12.3826082442438</v>
      </c>
      <c r="J8087" s="69" t="str">
        <f>_xlfn.XLOOKUP(SimpleBB[[#This Row],[customer_code]],'Input  - indicative charges'!$B$13:$B$69,'Input  - indicative charges'!$E$13:$E$69)</f>
        <v>Major Industrial</v>
      </c>
      <c r="K8087" s="70">
        <f t="shared" si="128"/>
        <v>11.447146023912046</v>
      </c>
    </row>
    <row r="8088" spans="1:11" x14ac:dyDescent="0.25">
      <c r="A8088" s="65">
        <v>44593</v>
      </c>
      <c r="B8088" s="66" t="s">
        <v>147</v>
      </c>
      <c r="C8088" s="66" t="s">
        <v>137</v>
      </c>
      <c r="D8088" s="67">
        <v>197586.4</v>
      </c>
      <c r="E8088" s="66">
        <v>0.61632333436765196</v>
      </c>
      <c r="F8088" s="67">
        <v>121777.1088737</v>
      </c>
      <c r="G8088" s="66" t="s">
        <v>84</v>
      </c>
      <c r="H8088" s="68">
        <v>2.0680020780792599E-4</v>
      </c>
      <c r="I8088" s="87">
        <v>25.1835314213297</v>
      </c>
      <c r="J8088" s="69" t="str">
        <f>_xlfn.XLOOKUP(SimpleBB[[#This Row],[customer_code]],'Input  - indicative charges'!$B$13:$B$69,'Input  - indicative charges'!$E$13:$E$69)</f>
        <v>Major Industrial</v>
      </c>
      <c r="K8088" s="70">
        <f t="shared" si="128"/>
        <v>23.281004768260232</v>
      </c>
    </row>
    <row r="8089" spans="1:11" x14ac:dyDescent="0.25">
      <c r="A8089" s="65">
        <v>44593</v>
      </c>
      <c r="B8089" s="66" t="s">
        <v>147</v>
      </c>
      <c r="C8089" s="66" t="s">
        <v>137</v>
      </c>
      <c r="D8089" s="67">
        <v>197586.4</v>
      </c>
      <c r="E8089" s="66">
        <v>0.61632333436765196</v>
      </c>
      <c r="F8089" s="67">
        <v>121777.1088737</v>
      </c>
      <c r="G8089" s="66" t="s">
        <v>86</v>
      </c>
      <c r="H8089" s="68">
        <v>6.7847848923954203E-7</v>
      </c>
      <c r="I8089" s="87">
        <v>8.2623148852587702E-2</v>
      </c>
      <c r="J8089" s="69" t="str">
        <f>_xlfn.XLOOKUP(SimpleBB[[#This Row],[customer_code]],'Input  - indicative charges'!$B$13:$B$69,'Input  - indicative charges'!$E$13:$E$69)</f>
        <v>North Island generation</v>
      </c>
      <c r="K8089" s="70">
        <f t="shared" si="128"/>
        <v>7.6381262429961655E-2</v>
      </c>
    </row>
    <row r="8090" spans="1:11" x14ac:dyDescent="0.25">
      <c r="A8090" s="65">
        <v>44593</v>
      </c>
      <c r="B8090" s="66" t="s">
        <v>147</v>
      </c>
      <c r="C8090" s="66" t="s">
        <v>137</v>
      </c>
      <c r="D8090" s="67">
        <v>197586.4</v>
      </c>
      <c r="E8090" s="66">
        <v>0.61632333436765196</v>
      </c>
      <c r="F8090" s="67">
        <v>121777.1088737</v>
      </c>
      <c r="G8090" s="66" t="s">
        <v>88</v>
      </c>
      <c r="H8090" s="68">
        <v>2.49579266070472E-5</v>
      </c>
      <c r="I8090" s="87">
        <v>3.0393041456882299</v>
      </c>
      <c r="J8090" s="69" t="str">
        <f>_xlfn.XLOOKUP(SimpleBB[[#This Row],[customer_code]],'Input  - indicative charges'!$B$13:$B$69,'Input  - indicative charges'!$E$13:$E$69)</f>
        <v>North Island generation</v>
      </c>
      <c r="K8090" s="70">
        <f t="shared" si="128"/>
        <v>2.8096954761487822</v>
      </c>
    </row>
    <row r="8091" spans="1:11" x14ac:dyDescent="0.25">
      <c r="A8091" s="65">
        <v>44593</v>
      </c>
      <c r="B8091" s="66" t="s">
        <v>147</v>
      </c>
      <c r="C8091" s="66" t="s">
        <v>137</v>
      </c>
      <c r="D8091" s="67">
        <v>197586.4</v>
      </c>
      <c r="E8091" s="66">
        <v>0.61632333436765196</v>
      </c>
      <c r="F8091" s="67">
        <v>121777.1088737</v>
      </c>
      <c r="G8091" s="66" t="s">
        <v>90</v>
      </c>
      <c r="H8091" s="68">
        <v>9.8273856509690193E-4</v>
      </c>
      <c r="I8091" s="87">
        <v>119.67506123618899</v>
      </c>
      <c r="J8091" s="69" t="str">
        <f>_xlfn.XLOOKUP(SimpleBB[[#This Row],[customer_code]],'Input  - indicative charges'!$B$13:$B$69,'Input  - indicative charges'!$E$13:$E$69)</f>
        <v>Upper South Island distributor</v>
      </c>
      <c r="K8091" s="70">
        <f t="shared" si="128"/>
        <v>110.63403399102957</v>
      </c>
    </row>
    <row r="8092" spans="1:11" x14ac:dyDescent="0.25">
      <c r="A8092" s="65">
        <v>44593</v>
      </c>
      <c r="B8092" s="66" t="s">
        <v>147</v>
      </c>
      <c r="C8092" s="66" t="s">
        <v>137</v>
      </c>
      <c r="D8092" s="67">
        <v>197586.4</v>
      </c>
      <c r="E8092" s="66">
        <v>0.61632333436765196</v>
      </c>
      <c r="F8092" s="67">
        <v>121777.1088737</v>
      </c>
      <c r="G8092" s="66" t="s">
        <v>92</v>
      </c>
      <c r="H8092" s="68">
        <v>1.5566753247680899E-7</v>
      </c>
      <c r="I8092" s="87">
        <v>1.8956742050528701E-2</v>
      </c>
      <c r="J8092" s="69" t="str">
        <f>_xlfn.XLOOKUP(SimpleBB[[#This Row],[customer_code]],'Input  - indicative charges'!$B$13:$B$69,'Input  - indicative charges'!$E$13:$E$69)</f>
        <v>North Island generation</v>
      </c>
      <c r="K8092" s="70">
        <f t="shared" si="128"/>
        <v>1.7524627292550516E-2</v>
      </c>
    </row>
    <row r="8093" spans="1:11" x14ac:dyDescent="0.25">
      <c r="A8093" s="65">
        <v>44593</v>
      </c>
      <c r="B8093" s="66" t="s">
        <v>147</v>
      </c>
      <c r="C8093" s="66" t="s">
        <v>137</v>
      </c>
      <c r="D8093" s="67">
        <v>197586.4</v>
      </c>
      <c r="E8093" s="66">
        <v>0.61632333436765196</v>
      </c>
      <c r="F8093" s="67">
        <v>121777.1088737</v>
      </c>
      <c r="G8093" s="66" t="s">
        <v>94</v>
      </c>
      <c r="H8093" s="68">
        <v>9.1317790414038099E-7</v>
      </c>
      <c r="I8093" s="87">
        <v>0.111204165053561</v>
      </c>
      <c r="J8093" s="69" t="str">
        <f>_xlfn.XLOOKUP(SimpleBB[[#This Row],[customer_code]],'Input  - indicative charges'!$B$13:$B$69,'Input  - indicative charges'!$E$13:$E$69)</f>
        <v>North Island generation</v>
      </c>
      <c r="K8093" s="70">
        <f t="shared" si="128"/>
        <v>0.10280308402933484</v>
      </c>
    </row>
    <row r="8094" spans="1:11" x14ac:dyDescent="0.25">
      <c r="A8094" s="65">
        <v>44593</v>
      </c>
      <c r="B8094" s="66" t="s">
        <v>147</v>
      </c>
      <c r="C8094" s="66" t="s">
        <v>137</v>
      </c>
      <c r="D8094" s="67">
        <v>197586.4</v>
      </c>
      <c r="E8094" s="66">
        <v>0.61632333436765196</v>
      </c>
      <c r="F8094" s="67">
        <v>121777.1088737</v>
      </c>
      <c r="G8094" s="66" t="s">
        <v>96</v>
      </c>
      <c r="H8094" s="68">
        <v>4.0239369541458E-5</v>
      </c>
      <c r="I8094" s="87">
        <v>4.9002340856592097</v>
      </c>
      <c r="J8094" s="69" t="str">
        <f>_xlfn.XLOOKUP(SimpleBB[[#This Row],[customer_code]],'Input  - indicative charges'!$B$13:$B$69,'Input  - indicative charges'!$E$13:$E$69)</f>
        <v>Upper North Island distributor</v>
      </c>
      <c r="K8094" s="70">
        <f t="shared" si="128"/>
        <v>4.5300387465595477</v>
      </c>
    </row>
    <row r="8095" spans="1:11" x14ac:dyDescent="0.25">
      <c r="A8095" s="65">
        <v>44593</v>
      </c>
      <c r="B8095" s="66" t="s">
        <v>147</v>
      </c>
      <c r="C8095" s="66" t="s">
        <v>137</v>
      </c>
      <c r="D8095" s="67">
        <v>197586.4</v>
      </c>
      <c r="E8095" s="66">
        <v>0.61632333436765196</v>
      </c>
      <c r="F8095" s="67">
        <v>121777.1088737</v>
      </c>
      <c r="G8095" s="66" t="s">
        <v>98</v>
      </c>
      <c r="H8095" s="68">
        <v>1.2540713102700801E-5</v>
      </c>
      <c r="I8095" s="87">
        <v>1.5271717848614399</v>
      </c>
      <c r="J8095" s="69" t="str">
        <f>_xlfn.XLOOKUP(SimpleBB[[#This Row],[customer_code]],'Input  - indicative charges'!$B$13:$B$69,'Input  - indicative charges'!$E$13:$E$69)</f>
        <v>Major Industrial</v>
      </c>
      <c r="K8095" s="70">
        <f t="shared" si="128"/>
        <v>1.4117993624674263</v>
      </c>
    </row>
    <row r="8096" spans="1:11" x14ac:dyDescent="0.25">
      <c r="A8096" s="65">
        <v>44593</v>
      </c>
      <c r="B8096" s="66" t="s">
        <v>147</v>
      </c>
      <c r="C8096" s="66" t="s">
        <v>137</v>
      </c>
      <c r="D8096" s="67">
        <v>197586.4</v>
      </c>
      <c r="E8096" s="66">
        <v>0.61632333436765196</v>
      </c>
      <c r="F8096" s="67">
        <v>121777.1088737</v>
      </c>
      <c r="G8096" s="66" t="s">
        <v>100</v>
      </c>
      <c r="H8096" s="68">
        <v>1.9361482596636899E-2</v>
      </c>
      <c r="I8096" s="87">
        <v>2357.78537412691</v>
      </c>
      <c r="J8096" s="69" t="str">
        <f>_xlfn.XLOOKUP(SimpleBB[[#This Row],[customer_code]],'Input  - indicative charges'!$B$13:$B$69,'Input  - indicative charges'!$E$13:$E$69)</f>
        <v>North Island generation</v>
      </c>
      <c r="K8096" s="70">
        <f t="shared" si="128"/>
        <v>2179.6630353077198</v>
      </c>
    </row>
    <row r="8097" spans="1:11" x14ac:dyDescent="0.25">
      <c r="A8097" s="65">
        <v>44593</v>
      </c>
      <c r="B8097" s="66" t="s">
        <v>147</v>
      </c>
      <c r="C8097" s="66" t="s">
        <v>137</v>
      </c>
      <c r="D8097" s="67">
        <v>197586.4</v>
      </c>
      <c r="E8097" s="66">
        <v>0.61632333436765196</v>
      </c>
      <c r="F8097" s="67">
        <v>121777.1088737</v>
      </c>
      <c r="G8097" s="66" t="s">
        <v>102</v>
      </c>
      <c r="H8097" s="68">
        <v>5.9130621383170505E-4</v>
      </c>
      <c r="I8097" s="87">
        <v>72.007561179479296</v>
      </c>
      <c r="J8097" s="69" t="str">
        <f>_xlfn.XLOOKUP(SimpleBB[[#This Row],[customer_code]],'Input  - indicative charges'!$B$13:$B$69,'Input  - indicative charges'!$E$13:$E$69)</f>
        <v>Lower North Island distributor</v>
      </c>
      <c r="K8097" s="70">
        <f t="shared" si="128"/>
        <v>66.567644828015659</v>
      </c>
    </row>
    <row r="8098" spans="1:11" x14ac:dyDescent="0.25">
      <c r="A8098" s="65">
        <v>44593</v>
      </c>
      <c r="B8098" s="66" t="s">
        <v>147</v>
      </c>
      <c r="C8098" s="66" t="s">
        <v>137</v>
      </c>
      <c r="D8098" s="67">
        <v>197586.4</v>
      </c>
      <c r="E8098" s="66">
        <v>0.61632333436765196</v>
      </c>
      <c r="F8098" s="67">
        <v>121777.1088737</v>
      </c>
      <c r="G8098" s="66" t="s">
        <v>104</v>
      </c>
      <c r="H8098" s="68">
        <v>2.34693662877264E-4</v>
      </c>
      <c r="I8098" s="87">
        <v>28.580315736172299</v>
      </c>
      <c r="J8098" s="69" t="str">
        <f>_xlfn.XLOOKUP(SimpleBB[[#This Row],[customer_code]],'Input  - indicative charges'!$B$13:$B$69,'Input  - indicative charges'!$E$13:$E$69)</f>
        <v>Lower North Island distributor</v>
      </c>
      <c r="K8098" s="70">
        <f t="shared" si="128"/>
        <v>26.421174052208361</v>
      </c>
    </row>
    <row r="8099" spans="1:11" x14ac:dyDescent="0.25">
      <c r="A8099" s="65">
        <v>44593</v>
      </c>
      <c r="B8099" s="66" t="s">
        <v>147</v>
      </c>
      <c r="C8099" s="66" t="s">
        <v>137</v>
      </c>
      <c r="D8099" s="67">
        <v>197586.4</v>
      </c>
      <c r="E8099" s="66">
        <v>0.61632333436765196</v>
      </c>
      <c r="F8099" s="67">
        <v>121777.1088737</v>
      </c>
      <c r="G8099" s="66" t="s">
        <v>106</v>
      </c>
      <c r="H8099" s="68">
        <v>2.57416302868711E-3</v>
      </c>
      <c r="I8099" s="87">
        <v>313.47413140308498</v>
      </c>
      <c r="J8099" s="69" t="str">
        <f>_xlfn.XLOOKUP(SimpleBB[[#This Row],[customer_code]],'Input  - indicative charges'!$B$13:$B$69,'Input  - indicative charges'!$E$13:$E$69)</f>
        <v>Upper North Island distributor</v>
      </c>
      <c r="K8099" s="70">
        <f t="shared" si="128"/>
        <v>289.7922704255954</v>
      </c>
    </row>
    <row r="8100" spans="1:11" x14ac:dyDescent="0.25">
      <c r="A8100" s="65">
        <v>44593</v>
      </c>
      <c r="B8100" s="66" t="s">
        <v>147</v>
      </c>
      <c r="C8100" s="66" t="s">
        <v>137</v>
      </c>
      <c r="D8100" s="67">
        <v>197586.4</v>
      </c>
      <c r="E8100" s="66">
        <v>0.61632333436765196</v>
      </c>
      <c r="F8100" s="67">
        <v>121777.1088737</v>
      </c>
      <c r="G8100" s="66" t="s">
        <v>108</v>
      </c>
      <c r="H8100" s="68">
        <v>6.9572459263718802E-5</v>
      </c>
      <c r="I8100" s="87">
        <v>8.47233294636899</v>
      </c>
      <c r="J8100" s="69" t="str">
        <f>_xlfn.XLOOKUP(SimpleBB[[#This Row],[customer_code]],'Input  - indicative charges'!$B$13:$B$69,'Input  - indicative charges'!$E$13:$E$69)</f>
        <v>Lower North Island distributor</v>
      </c>
      <c r="K8100" s="70">
        <f t="shared" si="128"/>
        <v>7.8322781830210104</v>
      </c>
    </row>
    <row r="8101" spans="1:11" x14ac:dyDescent="0.25">
      <c r="A8101" s="65">
        <v>44593</v>
      </c>
      <c r="B8101" s="66" t="s">
        <v>147</v>
      </c>
      <c r="C8101" s="66" t="s">
        <v>137</v>
      </c>
      <c r="D8101" s="67">
        <v>197586.4</v>
      </c>
      <c r="E8101" s="66">
        <v>0.61632333436765196</v>
      </c>
      <c r="F8101" s="67">
        <v>121777.1088737</v>
      </c>
      <c r="G8101" s="66" t="s">
        <v>110</v>
      </c>
      <c r="H8101" s="68">
        <v>3.8447934688299403E-4</v>
      </c>
      <c r="I8101" s="87">
        <v>46.820783285059697</v>
      </c>
      <c r="J8101" s="69" t="str">
        <f>_xlfn.XLOOKUP(SimpleBB[[#This Row],[customer_code]],'Input  - indicative charges'!$B$13:$B$69,'Input  - indicative charges'!$E$13:$E$69)</f>
        <v>Lower South Island distributor</v>
      </c>
      <c r="K8101" s="70">
        <f t="shared" si="128"/>
        <v>43.28363884621546</v>
      </c>
    </row>
    <row r="8102" spans="1:11" x14ac:dyDescent="0.25">
      <c r="A8102" s="65">
        <v>44593</v>
      </c>
      <c r="B8102" s="66" t="s">
        <v>147</v>
      </c>
      <c r="C8102" s="66" t="s">
        <v>137</v>
      </c>
      <c r="D8102" s="67">
        <v>197586.4</v>
      </c>
      <c r="E8102" s="66">
        <v>0.61632333436765196</v>
      </c>
      <c r="F8102" s="67">
        <v>121777.1088737</v>
      </c>
      <c r="G8102" s="66" t="s">
        <v>112</v>
      </c>
      <c r="H8102" s="68">
        <v>2.0617417631908602E-5</v>
      </c>
      <c r="I8102" s="87">
        <v>2.51072951165549</v>
      </c>
      <c r="J8102" s="69" t="str">
        <f>_xlfn.XLOOKUP(SimpleBB[[#This Row],[customer_code]],'Input  - indicative charges'!$B$13:$B$69,'Input  - indicative charges'!$E$13:$E$69)</f>
        <v>North Island generation</v>
      </c>
      <c r="K8102" s="70">
        <f t="shared" si="128"/>
        <v>2.321052784644642</v>
      </c>
    </row>
    <row r="8103" spans="1:11" x14ac:dyDescent="0.25">
      <c r="A8103" s="65">
        <v>44593</v>
      </c>
      <c r="B8103" s="66" t="s">
        <v>147</v>
      </c>
      <c r="C8103" s="66" t="s">
        <v>137</v>
      </c>
      <c r="D8103" s="67">
        <v>197586.4</v>
      </c>
      <c r="E8103" s="66">
        <v>0.61632333436765196</v>
      </c>
      <c r="F8103" s="67">
        <v>121777.1088737</v>
      </c>
      <c r="G8103" s="66" t="s">
        <v>114</v>
      </c>
      <c r="H8103" s="68">
        <v>2.7960189987844198E-4</v>
      </c>
      <c r="I8103" s="87">
        <v>34.049111002790603</v>
      </c>
      <c r="J8103" s="69" t="str">
        <f>_xlfn.XLOOKUP(SimpleBB[[#This Row],[customer_code]],'Input  - indicative charges'!$B$13:$B$69,'Input  - indicative charges'!$E$13:$E$69)</f>
        <v>Lower North Island distributor</v>
      </c>
      <c r="K8103" s="70">
        <f t="shared" si="128"/>
        <v>31.47682119512432</v>
      </c>
    </row>
    <row r="8104" spans="1:11" x14ac:dyDescent="0.25">
      <c r="A8104" s="65">
        <v>44593</v>
      </c>
      <c r="B8104" s="66" t="s">
        <v>147</v>
      </c>
      <c r="C8104" s="66" t="s">
        <v>137</v>
      </c>
      <c r="D8104" s="67">
        <v>197586.4</v>
      </c>
      <c r="E8104" s="66">
        <v>0.61632333436765196</v>
      </c>
      <c r="F8104" s="67">
        <v>121777.1088737</v>
      </c>
      <c r="G8104" s="66" t="s">
        <v>116</v>
      </c>
      <c r="H8104" s="68">
        <v>6.8107111352010705E-5</v>
      </c>
      <c r="I8104" s="87">
        <v>8.2938871141870703</v>
      </c>
      <c r="J8104" s="69" t="str">
        <f>_xlfn.XLOOKUP(SimpleBB[[#This Row],[customer_code]],'Input  - indicative charges'!$B$13:$B$69,'Input  - indicative charges'!$E$13:$E$69)</f>
        <v>Major Industrial</v>
      </c>
      <c r="K8104" s="70">
        <f t="shared" si="128"/>
        <v>7.6673133017897479</v>
      </c>
    </row>
    <row r="8105" spans="1:11" x14ac:dyDescent="0.25">
      <c r="A8105" s="65">
        <v>44593</v>
      </c>
      <c r="B8105" s="66" t="s">
        <v>147</v>
      </c>
      <c r="C8105" s="66" t="s">
        <v>137</v>
      </c>
      <c r="D8105" s="67">
        <v>197586.4</v>
      </c>
      <c r="E8105" s="66">
        <v>0.61632333436765196</v>
      </c>
      <c r="F8105" s="67">
        <v>121777.1088737</v>
      </c>
      <c r="G8105" s="66" t="s">
        <v>118</v>
      </c>
      <c r="H8105" s="68">
        <v>1.88315239712254E-4</v>
      </c>
      <c r="I8105" s="87">
        <v>22.932485449016301</v>
      </c>
      <c r="J8105" s="69" t="str">
        <f>_xlfn.XLOOKUP(SimpleBB[[#This Row],[customer_code]],'Input  - indicative charges'!$B$13:$B$69,'Input  - indicative charges'!$E$13:$E$69)</f>
        <v>Upper South Island distributor</v>
      </c>
      <c r="K8105" s="70">
        <f t="shared" si="128"/>
        <v>21.20001735080001</v>
      </c>
    </row>
    <row r="8106" spans="1:11" x14ac:dyDescent="0.25">
      <c r="A8106" s="65">
        <v>44593</v>
      </c>
      <c r="B8106" s="66" t="s">
        <v>147</v>
      </c>
      <c r="C8106" s="66" t="s">
        <v>137</v>
      </c>
      <c r="D8106" s="67">
        <v>197586.4</v>
      </c>
      <c r="E8106" s="66">
        <v>0.61632333436765196</v>
      </c>
      <c r="F8106" s="67">
        <v>121777.1088737</v>
      </c>
      <c r="G8106" s="66" t="s">
        <v>120</v>
      </c>
      <c r="H8106" s="68">
        <v>4.28415157388693E-5</v>
      </c>
      <c r="I8106" s="87">
        <v>5.2171159264466498</v>
      </c>
      <c r="J8106" s="69" t="str">
        <f>_xlfn.XLOOKUP(SimpleBB[[#This Row],[customer_code]],'Input  - indicative charges'!$B$13:$B$69,'Input  - indicative charges'!$E$13:$E$69)</f>
        <v>Lower North Island distributor</v>
      </c>
      <c r="K8106" s="70">
        <f t="shared" si="128"/>
        <v>4.8229812859882752</v>
      </c>
    </row>
    <row r="8107" spans="1:11" x14ac:dyDescent="0.25">
      <c r="A8107" s="65">
        <v>44593</v>
      </c>
      <c r="B8107" s="66" t="s">
        <v>147</v>
      </c>
      <c r="C8107" s="66" t="s">
        <v>137</v>
      </c>
      <c r="D8107" s="67">
        <v>197586.4</v>
      </c>
      <c r="E8107" s="66">
        <v>0.61632333436765196</v>
      </c>
      <c r="F8107" s="67">
        <v>121777.1088737</v>
      </c>
      <c r="G8107" s="66" t="s">
        <v>241</v>
      </c>
      <c r="H8107" s="68">
        <v>5.5521414469454399E-6</v>
      </c>
      <c r="I8107" s="87">
        <v>0.67612373346686205</v>
      </c>
      <c r="J8107" s="69" t="str">
        <f>_xlfn.XLOOKUP(SimpleBB[[#This Row],[customer_code]],'Input  - indicative charges'!$B$13:$B$69,'Input  - indicative charges'!$E$13:$E$69)</f>
        <v>North Island generation</v>
      </c>
      <c r="K8107" s="70">
        <f t="shared" si="128"/>
        <v>0.62504497877703935</v>
      </c>
    </row>
    <row r="8108" spans="1:11" x14ac:dyDescent="0.25">
      <c r="A8108" s="65">
        <v>44621</v>
      </c>
      <c r="B8108" s="66" t="s">
        <v>147</v>
      </c>
      <c r="C8108" s="66" t="s">
        <v>137</v>
      </c>
      <c r="D8108" s="67">
        <v>150755.65</v>
      </c>
      <c r="E8108" s="66">
        <v>0.56787028716662102</v>
      </c>
      <c r="F8108" s="67">
        <v>85609.654257490707</v>
      </c>
      <c r="G8108" s="66" t="s">
        <v>8</v>
      </c>
      <c r="H8108" s="68">
        <v>9.2286308240713505E-4</v>
      </c>
      <c r="I8108" s="87">
        <v>79.005989411876996</v>
      </c>
      <c r="J8108" s="69" t="str">
        <f>_xlfn.XLOOKUP(SimpleBB[[#This Row],[customer_code]],'Input  - indicative charges'!$B$13:$B$69,'Input  - indicative charges'!$E$13:$E$69)</f>
        <v>Lower South Island distributor</v>
      </c>
      <c r="K8108" s="70">
        <f t="shared" si="128"/>
        <v>73.03736658081084</v>
      </c>
    </row>
    <row r="8109" spans="1:11" x14ac:dyDescent="0.25">
      <c r="A8109" s="65">
        <v>44621</v>
      </c>
      <c r="B8109" s="66" t="s">
        <v>147</v>
      </c>
      <c r="C8109" s="66" t="s">
        <v>137</v>
      </c>
      <c r="D8109" s="67">
        <v>150755.65</v>
      </c>
      <c r="E8109" s="66">
        <v>0.56787028716662102</v>
      </c>
      <c r="F8109" s="67">
        <v>85609.654257490707</v>
      </c>
      <c r="G8109" s="66" t="s">
        <v>10</v>
      </c>
      <c r="H8109" s="68">
        <v>4.7775243058659797E-5</v>
      </c>
      <c r="I8109" s="87">
        <v>4.0900220403194503</v>
      </c>
      <c r="J8109" s="69" t="str">
        <f>_xlfn.XLOOKUP(SimpleBB[[#This Row],[customer_code]],'Input  - indicative charges'!$B$13:$B$69,'Input  - indicative charges'!$E$13:$E$69)</f>
        <v>Upper South Island distributor</v>
      </c>
      <c r="K8109" s="70">
        <f t="shared" si="128"/>
        <v>3.7810353532196923</v>
      </c>
    </row>
    <row r="8110" spans="1:11" x14ac:dyDescent="0.25">
      <c r="A8110" s="65">
        <v>44621</v>
      </c>
      <c r="B8110" s="66" t="s">
        <v>147</v>
      </c>
      <c r="C8110" s="66" t="s">
        <v>137</v>
      </c>
      <c r="D8110" s="67">
        <v>150755.65</v>
      </c>
      <c r="E8110" s="66">
        <v>0.56787028716662102</v>
      </c>
      <c r="F8110" s="67">
        <v>85609.654257490707</v>
      </c>
      <c r="G8110" s="66" t="s">
        <v>12</v>
      </c>
      <c r="H8110" s="68">
        <v>9.1869291588655806E-6</v>
      </c>
      <c r="I8110" s="87">
        <v>0.78648982897854303</v>
      </c>
      <c r="J8110" s="69" t="str">
        <f>_xlfn.XLOOKUP(SimpleBB[[#This Row],[customer_code]],'Input  - indicative charges'!$B$13:$B$69,'Input  - indicative charges'!$E$13:$E$69)</f>
        <v>Lower North Island distributor</v>
      </c>
      <c r="K8110" s="70">
        <f t="shared" si="128"/>
        <v>0.72707330645174639</v>
      </c>
    </row>
    <row r="8111" spans="1:11" x14ac:dyDescent="0.25">
      <c r="A8111" s="65">
        <v>44621</v>
      </c>
      <c r="B8111" s="66" t="s">
        <v>147</v>
      </c>
      <c r="C8111" s="66" t="s">
        <v>137</v>
      </c>
      <c r="D8111" s="67">
        <v>150755.65</v>
      </c>
      <c r="E8111" s="66">
        <v>0.56787028716662102</v>
      </c>
      <c r="F8111" s="67">
        <v>85609.654257490707</v>
      </c>
      <c r="G8111" s="66" t="s">
        <v>14</v>
      </c>
      <c r="H8111" s="68">
        <v>1.1460107804354E-4</v>
      </c>
      <c r="I8111" s="87">
        <v>9.8109586688431794</v>
      </c>
      <c r="J8111" s="69" t="str">
        <f>_xlfn.XLOOKUP(SimpleBB[[#This Row],[customer_code]],'Input  - indicative charges'!$B$13:$B$69,'Input  - indicative charges'!$E$13:$E$69)</f>
        <v>Upper North Island distributor</v>
      </c>
      <c r="K8111" s="70">
        <f t="shared" si="128"/>
        <v>9.0697754706906011</v>
      </c>
    </row>
    <row r="8112" spans="1:11" x14ac:dyDescent="0.25">
      <c r="A8112" s="65">
        <v>44621</v>
      </c>
      <c r="B8112" s="66" t="s">
        <v>147</v>
      </c>
      <c r="C8112" s="66" t="s">
        <v>137</v>
      </c>
      <c r="D8112" s="67">
        <v>150755.65</v>
      </c>
      <c r="E8112" s="66">
        <v>0.56787028716662102</v>
      </c>
      <c r="F8112" s="67">
        <v>85609.654257490707</v>
      </c>
      <c r="G8112" s="66" t="s">
        <v>16</v>
      </c>
      <c r="H8112" s="68">
        <v>0.28844694373907198</v>
      </c>
      <c r="I8112" s="87">
        <v>24693.8431251318</v>
      </c>
      <c r="J8112" s="69" t="str">
        <f>_xlfn.XLOOKUP(SimpleBB[[#This Row],[customer_code]],'Input  - indicative charges'!$B$13:$B$69,'Input  - indicative charges'!$E$13:$E$69)</f>
        <v>South Island generation</v>
      </c>
      <c r="K8112" s="70">
        <f t="shared" si="128"/>
        <v>22828.310689419141</v>
      </c>
    </row>
    <row r="8113" spans="1:11" x14ac:dyDescent="0.25">
      <c r="A8113" s="65">
        <v>44621</v>
      </c>
      <c r="B8113" s="66" t="s">
        <v>147</v>
      </c>
      <c r="C8113" s="66" t="s">
        <v>137</v>
      </c>
      <c r="D8113" s="67">
        <v>150755.65</v>
      </c>
      <c r="E8113" s="66">
        <v>0.56787028716662102</v>
      </c>
      <c r="F8113" s="67">
        <v>85609.654257490707</v>
      </c>
      <c r="G8113" s="66" t="s">
        <v>19</v>
      </c>
      <c r="H8113" s="68">
        <v>5.0969289423008603E-3</v>
      </c>
      <c r="I8113" s="87">
        <v>436.346324525375</v>
      </c>
      <c r="J8113" s="69" t="str">
        <f>_xlfn.XLOOKUP(SimpleBB[[#This Row],[customer_code]],'Input  - indicative charges'!$B$13:$B$69,'Input  - indicative charges'!$E$13:$E$69)</f>
        <v>Lower South Island distributor</v>
      </c>
      <c r="K8113" s="70">
        <f t="shared" si="128"/>
        <v>403.38190430608421</v>
      </c>
    </row>
    <row r="8114" spans="1:11" x14ac:dyDescent="0.25">
      <c r="A8114" s="65">
        <v>44621</v>
      </c>
      <c r="B8114" s="66" t="s">
        <v>147</v>
      </c>
      <c r="C8114" s="66" t="s">
        <v>137</v>
      </c>
      <c r="D8114" s="67">
        <v>150755.65</v>
      </c>
      <c r="E8114" s="66">
        <v>0.56787028716662102</v>
      </c>
      <c r="F8114" s="67">
        <v>85609.654257490707</v>
      </c>
      <c r="G8114" s="66" t="s">
        <v>21</v>
      </c>
      <c r="H8114" s="68">
        <v>7.7569930969196101E-4</v>
      </c>
      <c r="I8114" s="87">
        <v>66.407349710502999</v>
      </c>
      <c r="J8114" s="69" t="str">
        <f>_xlfn.XLOOKUP(SimpleBB[[#This Row],[customer_code]],'Input  - indicative charges'!$B$13:$B$69,'Input  - indicative charges'!$E$13:$E$69)</f>
        <v>Upper South Island distributor</v>
      </c>
      <c r="K8114" s="70">
        <f t="shared" si="128"/>
        <v>61.390509511636793</v>
      </c>
    </row>
    <row r="8115" spans="1:11" x14ac:dyDescent="0.25">
      <c r="A8115" s="65">
        <v>44621</v>
      </c>
      <c r="B8115" s="66" t="s">
        <v>147</v>
      </c>
      <c r="C8115" s="66" t="s">
        <v>137</v>
      </c>
      <c r="D8115" s="67">
        <v>150755.65</v>
      </c>
      <c r="E8115" s="66">
        <v>0.56787028716662102</v>
      </c>
      <c r="F8115" s="67">
        <v>85609.654257490707</v>
      </c>
      <c r="G8115" s="66" t="s">
        <v>23</v>
      </c>
      <c r="H8115" s="68">
        <v>4.6970533948964903E-5</v>
      </c>
      <c r="I8115" s="87">
        <v>4.0211311716606097</v>
      </c>
      <c r="J8115" s="69" t="str">
        <f>_xlfn.XLOOKUP(SimpleBB[[#This Row],[customer_code]],'Input  - indicative charges'!$B$13:$B$69,'Input  - indicative charges'!$E$13:$E$69)</f>
        <v>Lower North Island distributor</v>
      </c>
      <c r="K8115" s="70">
        <f t="shared" si="128"/>
        <v>3.7173489458249915</v>
      </c>
    </row>
    <row r="8116" spans="1:11" x14ac:dyDescent="0.25">
      <c r="A8116" s="65">
        <v>44621</v>
      </c>
      <c r="B8116" s="66" t="s">
        <v>147</v>
      </c>
      <c r="C8116" s="66" t="s">
        <v>137</v>
      </c>
      <c r="D8116" s="67">
        <v>150755.65</v>
      </c>
      <c r="E8116" s="66">
        <v>0.56787028716662102</v>
      </c>
      <c r="F8116" s="67">
        <v>85609.654257490707</v>
      </c>
      <c r="G8116" s="66" t="s">
        <v>25</v>
      </c>
      <c r="H8116" s="68">
        <v>1.03293139697923E-3</v>
      </c>
      <c r="I8116" s="87">
        <v>88.428899767098997</v>
      </c>
      <c r="J8116" s="69" t="str">
        <f>_xlfn.XLOOKUP(SimpleBB[[#This Row],[customer_code]],'Input  - indicative charges'!$B$13:$B$69,'Input  - indicative charges'!$E$13:$E$69)</f>
        <v>North Island generation</v>
      </c>
      <c r="K8116" s="70">
        <f t="shared" si="128"/>
        <v>81.748409414343243</v>
      </c>
    </row>
    <row r="8117" spans="1:11" x14ac:dyDescent="0.25">
      <c r="A8117" s="65">
        <v>44621</v>
      </c>
      <c r="B8117" s="66" t="s">
        <v>147</v>
      </c>
      <c r="C8117" s="66" t="s">
        <v>137</v>
      </c>
      <c r="D8117" s="67">
        <v>150755.65</v>
      </c>
      <c r="E8117" s="66">
        <v>0.56787028716662102</v>
      </c>
      <c r="F8117" s="67">
        <v>85609.654257490707</v>
      </c>
      <c r="G8117" s="66" t="s">
        <v>27</v>
      </c>
      <c r="H8117" s="68">
        <v>8.3877128818708803E-5</v>
      </c>
      <c r="I8117" s="87">
        <v>7.1806919982806798</v>
      </c>
      <c r="J8117" s="69" t="str">
        <f>_xlfn.XLOOKUP(SimpleBB[[#This Row],[customer_code]],'Input  - indicative charges'!$B$13:$B$69,'Input  - indicative charges'!$E$13:$E$69)</f>
        <v>Lower North Island distributor</v>
      </c>
      <c r="K8117" s="70">
        <f t="shared" si="128"/>
        <v>6.6382161363512919</v>
      </c>
    </row>
    <row r="8118" spans="1:11" x14ac:dyDescent="0.25">
      <c r="A8118" s="65">
        <v>44621</v>
      </c>
      <c r="B8118" s="66" t="s">
        <v>147</v>
      </c>
      <c r="C8118" s="66" t="s">
        <v>137</v>
      </c>
      <c r="D8118" s="67">
        <v>150755.65</v>
      </c>
      <c r="E8118" s="66">
        <v>0.56787028716662102</v>
      </c>
      <c r="F8118" s="67">
        <v>85609.654257490707</v>
      </c>
      <c r="G8118" s="66" t="s">
        <v>29</v>
      </c>
      <c r="H8118" s="68">
        <v>9.5870159307928301E-5</v>
      </c>
      <c r="I8118" s="87">
        <v>8.2074111919623007</v>
      </c>
      <c r="J8118" s="69" t="str">
        <f>_xlfn.XLOOKUP(SimpleBB[[#This Row],[customer_code]],'Input  - indicative charges'!$B$13:$B$69,'Input  - indicative charges'!$E$13:$E$69)</f>
        <v>Lower North Island distributor</v>
      </c>
      <c r="K8118" s="70">
        <f t="shared" si="128"/>
        <v>7.5873703293776495</v>
      </c>
    </row>
    <row r="8119" spans="1:11" x14ac:dyDescent="0.25">
      <c r="A8119" s="65">
        <v>44621</v>
      </c>
      <c r="B8119" s="66" t="s">
        <v>147</v>
      </c>
      <c r="C8119" s="66" t="s">
        <v>137</v>
      </c>
      <c r="D8119" s="67">
        <v>150755.65</v>
      </c>
      <c r="E8119" s="66">
        <v>0.56787028716662102</v>
      </c>
      <c r="F8119" s="67">
        <v>85609.654257490707</v>
      </c>
      <c r="G8119" s="66" t="s">
        <v>31</v>
      </c>
      <c r="H8119" s="68">
        <v>2.1634483940123E-7</v>
      </c>
      <c r="I8119" s="87">
        <v>1.8521206901531601E-2</v>
      </c>
      <c r="J8119" s="69" t="str">
        <f>_xlfn.XLOOKUP(SimpleBB[[#This Row],[customer_code]],'Input  - indicative charges'!$B$13:$B$69,'Input  - indicative charges'!$E$13:$E$69)</f>
        <v>Major Industrial</v>
      </c>
      <c r="K8119" s="70">
        <f t="shared" si="128"/>
        <v>1.7121995282332981E-2</v>
      </c>
    </row>
    <row r="8120" spans="1:11" x14ac:dyDescent="0.25">
      <c r="A8120" s="65">
        <v>44621</v>
      </c>
      <c r="B8120" s="66" t="s">
        <v>147</v>
      </c>
      <c r="C8120" s="66" t="s">
        <v>137</v>
      </c>
      <c r="D8120" s="67">
        <v>150755.65</v>
      </c>
      <c r="E8120" s="66">
        <v>0.56787028716662102</v>
      </c>
      <c r="F8120" s="67">
        <v>85609.654257490707</v>
      </c>
      <c r="G8120" s="66" t="s">
        <v>34</v>
      </c>
      <c r="H8120" s="68">
        <v>4.9177832669027599E-6</v>
      </c>
      <c r="I8120" s="87">
        <v>0.42100972519281799</v>
      </c>
      <c r="J8120" s="69" t="str">
        <f>_xlfn.XLOOKUP(SimpleBB[[#This Row],[customer_code]],'Input  - indicative charges'!$B$13:$B$69,'Input  - indicative charges'!$E$13:$E$69)</f>
        <v>Major Industrial</v>
      </c>
      <c r="K8120" s="70">
        <f t="shared" si="128"/>
        <v>0.38920393076390875</v>
      </c>
    </row>
    <row r="8121" spans="1:11" x14ac:dyDescent="0.25">
      <c r="A8121" s="65">
        <v>44621</v>
      </c>
      <c r="B8121" s="66" t="s">
        <v>147</v>
      </c>
      <c r="C8121" s="66" t="s">
        <v>137</v>
      </c>
      <c r="D8121" s="67">
        <v>150755.65</v>
      </c>
      <c r="E8121" s="66">
        <v>0.56787028716662102</v>
      </c>
      <c r="F8121" s="67">
        <v>85609.654257490707</v>
      </c>
      <c r="G8121" s="66" t="s">
        <v>36</v>
      </c>
      <c r="H8121" s="68">
        <v>4.70934288467905E-4</v>
      </c>
      <c r="I8121" s="87">
        <v>40.3165216137347</v>
      </c>
      <c r="J8121" s="69" t="str">
        <f>_xlfn.XLOOKUP(SimpleBB[[#This Row],[customer_code]],'Input  - indicative charges'!$B$13:$B$69,'Input  - indicative charges'!$E$13:$E$69)</f>
        <v>Upper South Island distributor</v>
      </c>
      <c r="K8121" s="70">
        <f t="shared" si="128"/>
        <v>37.270751120077236</v>
      </c>
    </row>
    <row r="8122" spans="1:11" x14ac:dyDescent="0.25">
      <c r="A8122" s="65">
        <v>44621</v>
      </c>
      <c r="B8122" s="66" t="s">
        <v>147</v>
      </c>
      <c r="C8122" s="66" t="s">
        <v>137</v>
      </c>
      <c r="D8122" s="67">
        <v>150755.65</v>
      </c>
      <c r="E8122" s="66">
        <v>0.56787028716662102</v>
      </c>
      <c r="F8122" s="67">
        <v>85609.654257490707</v>
      </c>
      <c r="G8122" s="66" t="s">
        <v>38</v>
      </c>
      <c r="H8122" s="68">
        <v>3.3492473715395402E-7</v>
      </c>
      <c r="I8122" s="87">
        <v>2.8672790950030998E-2</v>
      </c>
      <c r="J8122" s="69" t="str">
        <f>_xlfn.XLOOKUP(SimpleBB[[#This Row],[customer_code]],'Input  - indicative charges'!$B$13:$B$69,'Input  - indicative charges'!$E$13:$E$69)</f>
        <v>North Island generation</v>
      </c>
      <c r="K8122" s="70">
        <f t="shared" si="128"/>
        <v>2.650666309100801E-2</v>
      </c>
    </row>
    <row r="8123" spans="1:11" x14ac:dyDescent="0.25">
      <c r="A8123" s="65">
        <v>44621</v>
      </c>
      <c r="B8123" s="66" t="s">
        <v>147</v>
      </c>
      <c r="C8123" s="66" t="s">
        <v>137</v>
      </c>
      <c r="D8123" s="67">
        <v>150755.65</v>
      </c>
      <c r="E8123" s="66">
        <v>0.56787028716662102</v>
      </c>
      <c r="F8123" s="67">
        <v>85609.654257490707</v>
      </c>
      <c r="G8123" s="66" t="s">
        <v>40</v>
      </c>
      <c r="H8123" s="68">
        <v>1.8845703198955599E-7</v>
      </c>
      <c r="I8123" s="87">
        <v>1.61337413510187E-2</v>
      </c>
      <c r="J8123" s="69" t="str">
        <f>_xlfn.XLOOKUP(SimpleBB[[#This Row],[customer_code]],'Input  - indicative charges'!$B$13:$B$69,'Input  - indicative charges'!$E$13:$E$69)</f>
        <v>North Island generation</v>
      </c>
      <c r="K8123" s="70">
        <f t="shared" si="128"/>
        <v>1.4914894302901991E-2</v>
      </c>
    </row>
    <row r="8124" spans="1:11" x14ac:dyDescent="0.25">
      <c r="A8124" s="65">
        <v>44621</v>
      </c>
      <c r="B8124" s="66" t="s">
        <v>147</v>
      </c>
      <c r="C8124" s="66" t="s">
        <v>137</v>
      </c>
      <c r="D8124" s="67">
        <v>150755.65</v>
      </c>
      <c r="E8124" s="66">
        <v>0.56787028716662102</v>
      </c>
      <c r="F8124" s="67">
        <v>85609.654257490707</v>
      </c>
      <c r="G8124" s="66" t="s">
        <v>42</v>
      </c>
      <c r="H8124" s="68">
        <v>6.6949878952261593E-2</v>
      </c>
      <c r="I8124" s="87">
        <v>5731.5559896839704</v>
      </c>
      <c r="J8124" s="69" t="str">
        <f>_xlfn.XLOOKUP(SimpleBB[[#This Row],[customer_code]],'Input  - indicative charges'!$B$13:$B$69,'Input  - indicative charges'!$E$13:$E$69)</f>
        <v>South Island generation</v>
      </c>
      <c r="K8124" s="70">
        <f t="shared" si="128"/>
        <v>5298.5572234863921</v>
      </c>
    </row>
    <row r="8125" spans="1:11" x14ac:dyDescent="0.25">
      <c r="A8125" s="65">
        <v>44621</v>
      </c>
      <c r="B8125" s="66" t="s">
        <v>147</v>
      </c>
      <c r="C8125" s="66" t="s">
        <v>137</v>
      </c>
      <c r="D8125" s="67">
        <v>150755.65</v>
      </c>
      <c r="E8125" s="66">
        <v>0.56787028716662102</v>
      </c>
      <c r="F8125" s="67">
        <v>85609.654257490707</v>
      </c>
      <c r="G8125" s="66" t="s">
        <v>44</v>
      </c>
      <c r="H8125" s="68">
        <v>3.8016140840538802E-6</v>
      </c>
      <c r="I8125" s="87">
        <v>0.32545486735626</v>
      </c>
      <c r="J8125" s="69" t="str">
        <f>_xlfn.XLOOKUP(SimpleBB[[#This Row],[customer_code]],'Input  - indicative charges'!$B$13:$B$69,'Input  - indicative charges'!$E$13:$E$69)</f>
        <v>Major Industrial</v>
      </c>
      <c r="K8125" s="70">
        <f t="shared" si="128"/>
        <v>0.30086790418746306</v>
      </c>
    </row>
    <row r="8126" spans="1:11" x14ac:dyDescent="0.25">
      <c r="A8126" s="65">
        <v>44621</v>
      </c>
      <c r="B8126" s="66" t="s">
        <v>147</v>
      </c>
      <c r="C8126" s="66" t="s">
        <v>137</v>
      </c>
      <c r="D8126" s="67">
        <v>150755.65</v>
      </c>
      <c r="E8126" s="66">
        <v>0.56787028716662102</v>
      </c>
      <c r="F8126" s="67">
        <v>85609.654257490707</v>
      </c>
      <c r="G8126" s="66" t="s">
        <v>46</v>
      </c>
      <c r="H8126" s="68">
        <v>9.6126836212347198E-4</v>
      </c>
      <c r="I8126" s="87">
        <v>82.293852130054802</v>
      </c>
      <c r="J8126" s="69" t="str">
        <f>_xlfn.XLOOKUP(SimpleBB[[#This Row],[customer_code]],'Input  - indicative charges'!$B$13:$B$69,'Input  - indicative charges'!$E$13:$E$69)</f>
        <v>Upper South Island distributor</v>
      </c>
      <c r="K8126" s="70">
        <f t="shared" si="128"/>
        <v>76.076842909156582</v>
      </c>
    </row>
    <row r="8127" spans="1:11" x14ac:dyDescent="0.25">
      <c r="A8127" s="65">
        <v>44621</v>
      </c>
      <c r="B8127" s="66" t="s">
        <v>147</v>
      </c>
      <c r="C8127" s="66" t="s">
        <v>137</v>
      </c>
      <c r="D8127" s="67">
        <v>150755.65</v>
      </c>
      <c r="E8127" s="66">
        <v>0.56787028716662102</v>
      </c>
      <c r="F8127" s="67">
        <v>85609.654257490707</v>
      </c>
      <c r="G8127" s="66" t="s">
        <v>48</v>
      </c>
      <c r="H8127" s="68">
        <v>1.65013218062592E-4</v>
      </c>
      <c r="I8127" s="87">
        <v>14.126724546254399</v>
      </c>
      <c r="J8127" s="69" t="str">
        <f>_xlfn.XLOOKUP(SimpleBB[[#This Row],[customer_code]],'Input  - indicative charges'!$B$13:$B$69,'Input  - indicative charges'!$E$13:$E$69)</f>
        <v>North Island generation</v>
      </c>
      <c r="K8127" s="70">
        <f t="shared" si="128"/>
        <v>13.0595005132081</v>
      </c>
    </row>
    <row r="8128" spans="1:11" x14ac:dyDescent="0.25">
      <c r="A8128" s="65">
        <v>44621</v>
      </c>
      <c r="B8128" s="66" t="s">
        <v>147</v>
      </c>
      <c r="C8128" s="66" t="s">
        <v>137</v>
      </c>
      <c r="D8128" s="67">
        <v>150755.65</v>
      </c>
      <c r="E8128" s="66">
        <v>0.56787028716662102</v>
      </c>
      <c r="F8128" s="67">
        <v>85609.654257490707</v>
      </c>
      <c r="G8128" s="66" t="s">
        <v>50</v>
      </c>
      <c r="H8128" s="68">
        <v>3.44140354457422E-5</v>
      </c>
      <c r="I8128" s="87">
        <v>2.9461736761150199</v>
      </c>
      <c r="J8128" s="69" t="str">
        <f>_xlfn.XLOOKUP(SimpleBB[[#This Row],[customer_code]],'Input  - indicative charges'!$B$13:$B$69,'Input  - indicative charges'!$E$13:$E$69)</f>
        <v>North Island generation</v>
      </c>
      <c r="K8128" s="70">
        <f t="shared" si="128"/>
        <v>2.7236006838843485</v>
      </c>
    </row>
    <row r="8129" spans="1:11" x14ac:dyDescent="0.25">
      <c r="A8129" s="65">
        <v>44621</v>
      </c>
      <c r="B8129" s="66" t="s">
        <v>147</v>
      </c>
      <c r="C8129" s="66" t="s">
        <v>137</v>
      </c>
      <c r="D8129" s="67">
        <v>150755.65</v>
      </c>
      <c r="E8129" s="66">
        <v>0.56787028716662102</v>
      </c>
      <c r="F8129" s="67">
        <v>85609.654257490707</v>
      </c>
      <c r="G8129" s="66" t="s">
        <v>52</v>
      </c>
      <c r="H8129" s="68">
        <v>6.9238256191060706E-5</v>
      </c>
      <c r="I8129" s="87">
        <v>5.9274631739082801</v>
      </c>
      <c r="J8129" s="69" t="str">
        <f>_xlfn.XLOOKUP(SimpleBB[[#This Row],[customer_code]],'Input  - indicative charges'!$B$13:$B$69,'Input  - indicative charges'!$E$13:$E$69)</f>
        <v>North Island generation</v>
      </c>
      <c r="K8129" s="70">
        <f t="shared" si="128"/>
        <v>5.4796643134237319</v>
      </c>
    </row>
    <row r="8130" spans="1:11" x14ac:dyDescent="0.25">
      <c r="A8130" s="65">
        <v>44621</v>
      </c>
      <c r="B8130" s="66" t="s">
        <v>147</v>
      </c>
      <c r="C8130" s="66" t="s">
        <v>137</v>
      </c>
      <c r="D8130" s="67">
        <v>150755.65</v>
      </c>
      <c r="E8130" s="66">
        <v>0.56787028716662102</v>
      </c>
      <c r="F8130" s="67">
        <v>85609.654257490707</v>
      </c>
      <c r="G8130" s="66" t="s">
        <v>54</v>
      </c>
      <c r="H8130" s="68">
        <v>8.1833702664048001E-5</v>
      </c>
      <c r="I8130" s="87">
        <v>7.0057549916794501</v>
      </c>
      <c r="J8130" s="69" t="str">
        <f>_xlfn.XLOOKUP(SimpleBB[[#This Row],[customer_code]],'Input  - indicative charges'!$B$13:$B$69,'Input  - indicative charges'!$E$13:$E$69)</f>
        <v>Upper South Island distributor</v>
      </c>
      <c r="K8130" s="70">
        <f t="shared" si="128"/>
        <v>6.4764950013487983</v>
      </c>
    </row>
    <row r="8131" spans="1:11" x14ac:dyDescent="0.25">
      <c r="A8131" s="65">
        <v>44621</v>
      </c>
      <c r="B8131" s="66" t="s">
        <v>147</v>
      </c>
      <c r="C8131" s="66" t="s">
        <v>137</v>
      </c>
      <c r="D8131" s="67">
        <v>150755.65</v>
      </c>
      <c r="E8131" s="66">
        <v>0.56787028716662102</v>
      </c>
      <c r="F8131" s="67">
        <v>85609.654257490707</v>
      </c>
      <c r="G8131" s="66" t="s">
        <v>56</v>
      </c>
      <c r="H8131" s="68">
        <v>2.9881503010968402E-4</v>
      </c>
      <c r="I8131" s="87">
        <v>25.581451414631701</v>
      </c>
      <c r="J8131" s="69" t="str">
        <f>_xlfn.XLOOKUP(SimpleBB[[#This Row],[customer_code]],'Input  - indicative charges'!$B$13:$B$69,'Input  - indicative charges'!$E$13:$E$69)</f>
        <v>Upper North Island distributor</v>
      </c>
      <c r="K8131" s="70">
        <f t="shared" si="128"/>
        <v>23.648863314643588</v>
      </c>
    </row>
    <row r="8132" spans="1:11" x14ac:dyDescent="0.25">
      <c r="A8132" s="65">
        <v>44621</v>
      </c>
      <c r="B8132" s="66" t="s">
        <v>147</v>
      </c>
      <c r="C8132" s="66" t="s">
        <v>137</v>
      </c>
      <c r="D8132" s="67">
        <v>150755.65</v>
      </c>
      <c r="E8132" s="66">
        <v>0.56787028716662102</v>
      </c>
      <c r="F8132" s="67">
        <v>85609.654257490707</v>
      </c>
      <c r="G8132" s="66" t="s">
        <v>58</v>
      </c>
      <c r="H8132" s="68">
        <v>4.2720523604651903E-5</v>
      </c>
      <c r="I8132" s="87">
        <v>3.6572892554932199</v>
      </c>
      <c r="J8132" s="69" t="str">
        <f>_xlfn.XLOOKUP(SimpleBB[[#This Row],[customer_code]],'Input  - indicative charges'!$B$13:$B$69,'Input  - indicative charges'!$E$13:$E$69)</f>
        <v>North Island generation</v>
      </c>
      <c r="K8132" s="70">
        <f t="shared" si="128"/>
        <v>3.3809939984798549</v>
      </c>
    </row>
    <row r="8133" spans="1:11" x14ac:dyDescent="0.25">
      <c r="A8133" s="65">
        <v>44621</v>
      </c>
      <c r="B8133" s="66" t="s">
        <v>147</v>
      </c>
      <c r="C8133" s="66" t="s">
        <v>137</v>
      </c>
      <c r="D8133" s="67">
        <v>150755.65</v>
      </c>
      <c r="E8133" s="66">
        <v>0.56787028716662102</v>
      </c>
      <c r="F8133" s="67">
        <v>85609.654257490707</v>
      </c>
      <c r="G8133" s="66" t="s">
        <v>60</v>
      </c>
      <c r="H8133" s="68">
        <v>2.78501714324343E-2</v>
      </c>
      <c r="I8133" s="87">
        <v>2384.2435473425498</v>
      </c>
      <c r="J8133" s="69" t="str">
        <f>_xlfn.XLOOKUP(SimpleBB[[#This Row],[customer_code]],'Input  - indicative charges'!$B$13:$B$69,'Input  - indicative charges'!$E$13:$E$69)</f>
        <v>Major Industrial</v>
      </c>
      <c r="K8133" s="70">
        <f t="shared" si="128"/>
        <v>2204.122387194765</v>
      </c>
    </row>
    <row r="8134" spans="1:11" x14ac:dyDescent="0.25">
      <c r="A8134" s="65">
        <v>44621</v>
      </c>
      <c r="B8134" s="66" t="s">
        <v>147</v>
      </c>
      <c r="C8134" s="66" t="s">
        <v>137</v>
      </c>
      <c r="D8134" s="67">
        <v>150755.65</v>
      </c>
      <c r="E8134" s="66">
        <v>0.56787028716662102</v>
      </c>
      <c r="F8134" s="67">
        <v>85609.654257490707</v>
      </c>
      <c r="G8134" s="66" t="s">
        <v>62</v>
      </c>
      <c r="H8134" s="68">
        <v>1.2526664336883999E-4</v>
      </c>
      <c r="I8134" s="87">
        <v>10.7240340288028</v>
      </c>
      <c r="J8134" s="69" t="str">
        <f>_xlfn.XLOOKUP(SimpleBB[[#This Row],[customer_code]],'Input  - indicative charges'!$B$13:$B$69,'Input  - indicative charges'!$E$13:$E$69)</f>
        <v>Major Industrial</v>
      </c>
      <c r="K8134" s="70">
        <f t="shared" si="128"/>
        <v>9.9138712193510337</v>
      </c>
    </row>
    <row r="8135" spans="1:11" x14ac:dyDescent="0.25">
      <c r="A8135" s="65">
        <v>44621</v>
      </c>
      <c r="B8135" s="66" t="s">
        <v>147</v>
      </c>
      <c r="C8135" s="66" t="s">
        <v>137</v>
      </c>
      <c r="D8135" s="67">
        <v>150755.65</v>
      </c>
      <c r="E8135" s="66">
        <v>0.56787028716662102</v>
      </c>
      <c r="F8135" s="67">
        <v>85609.654257490707</v>
      </c>
      <c r="G8135" s="66" t="s">
        <v>64</v>
      </c>
      <c r="H8135" s="68">
        <v>4.0452532709440997E-6</v>
      </c>
      <c r="I8135" s="87">
        <v>0.34631273390950801</v>
      </c>
      <c r="J8135" s="69" t="str">
        <f>_xlfn.XLOOKUP(SimpleBB[[#This Row],[customer_code]],'Input  - indicative charges'!$B$13:$B$69,'Input  - indicative charges'!$E$13:$E$69)</f>
        <v>Major Industrial</v>
      </c>
      <c r="K8135" s="70">
        <f t="shared" si="128"/>
        <v>0.3201500327562396</v>
      </c>
    </row>
    <row r="8136" spans="1:11" x14ac:dyDescent="0.25">
      <c r="A8136" s="65">
        <v>44621</v>
      </c>
      <c r="B8136" s="66" t="s">
        <v>147</v>
      </c>
      <c r="C8136" s="66" t="s">
        <v>137</v>
      </c>
      <c r="D8136" s="67">
        <v>150755.65</v>
      </c>
      <c r="E8136" s="66">
        <v>0.56787028716662102</v>
      </c>
      <c r="F8136" s="67">
        <v>85609.654257490707</v>
      </c>
      <c r="G8136" s="66" t="s">
        <v>66</v>
      </c>
      <c r="H8136" s="68">
        <v>5.1164633742966604E-3</v>
      </c>
      <c r="I8136" s="87">
        <v>438.01866049465099</v>
      </c>
      <c r="J8136" s="69" t="str">
        <f>_xlfn.XLOOKUP(SimpleBB[[#This Row],[customer_code]],'Input  - indicative charges'!$B$13:$B$69,'Input  - indicative charges'!$E$13:$E$69)</f>
        <v>Upper South Island distributor</v>
      </c>
      <c r="K8136" s="70">
        <f t="shared" si="128"/>
        <v>404.92790121269246</v>
      </c>
    </row>
    <row r="8137" spans="1:11" x14ac:dyDescent="0.25">
      <c r="A8137" s="65">
        <v>44621</v>
      </c>
      <c r="B8137" s="66" t="s">
        <v>147</v>
      </c>
      <c r="C8137" s="66" t="s">
        <v>137</v>
      </c>
      <c r="D8137" s="67">
        <v>150755.65</v>
      </c>
      <c r="E8137" s="66">
        <v>0.56787028716662102</v>
      </c>
      <c r="F8137" s="67">
        <v>85609.654257490707</v>
      </c>
      <c r="G8137" s="66" t="s">
        <v>68</v>
      </c>
      <c r="H8137" s="68">
        <v>1.13163506779711E-4</v>
      </c>
      <c r="I8137" s="87">
        <v>9.6878886899762904</v>
      </c>
      <c r="J8137" s="69" t="str">
        <f>_xlfn.XLOOKUP(SimpleBB[[#This Row],[customer_code]],'Input  - indicative charges'!$B$13:$B$69,'Input  - indicative charges'!$E$13:$E$69)</f>
        <v>Major Industrial</v>
      </c>
      <c r="K8137" s="70">
        <f t="shared" si="128"/>
        <v>8.9560029930783873</v>
      </c>
    </row>
    <row r="8138" spans="1:11" x14ac:dyDescent="0.25">
      <c r="A8138" s="65">
        <v>44621</v>
      </c>
      <c r="B8138" s="66" t="s">
        <v>147</v>
      </c>
      <c r="C8138" s="66" t="s">
        <v>137</v>
      </c>
      <c r="D8138" s="67">
        <v>150755.65</v>
      </c>
      <c r="E8138" s="66">
        <v>0.56787028716662102</v>
      </c>
      <c r="F8138" s="67">
        <v>85609.654257490707</v>
      </c>
      <c r="G8138" s="66" t="s">
        <v>70</v>
      </c>
      <c r="H8138" s="68">
        <v>5.9364931295929999E-4</v>
      </c>
      <c r="I8138" s="87">
        <v>50.822112432642598</v>
      </c>
      <c r="J8138" s="69" t="str">
        <f>_xlfn.XLOOKUP(SimpleBB[[#This Row],[customer_code]],'Input  - indicative charges'!$B$13:$B$69,'Input  - indicative charges'!$E$13:$E$69)</f>
        <v>Lower North Island distributor</v>
      </c>
      <c r="K8138" s="70">
        <f t="shared" si="128"/>
        <v>46.982681740785701</v>
      </c>
    </row>
    <row r="8139" spans="1:11" x14ac:dyDescent="0.25">
      <c r="A8139" s="65">
        <v>44621</v>
      </c>
      <c r="B8139" s="66" t="s">
        <v>147</v>
      </c>
      <c r="C8139" s="66" t="s">
        <v>137</v>
      </c>
      <c r="D8139" s="67">
        <v>150755.65</v>
      </c>
      <c r="E8139" s="66">
        <v>0.56787028716662102</v>
      </c>
      <c r="F8139" s="67">
        <v>85609.654257490707</v>
      </c>
      <c r="G8139" s="66" t="s">
        <v>72</v>
      </c>
      <c r="H8139" s="68">
        <v>0.51108705958200995</v>
      </c>
      <c r="I8139" s="87">
        <v>43753.986466293398</v>
      </c>
      <c r="J8139" s="69" t="str">
        <f>_xlfn.XLOOKUP(SimpleBB[[#This Row],[customer_code]],'Input  - indicative charges'!$B$13:$B$69,'Input  - indicative charges'!$E$13:$E$69)</f>
        <v>Lower South Island distributor</v>
      </c>
      <c r="K8139" s="70">
        <f t="shared" si="128"/>
        <v>40448.527671119838</v>
      </c>
    </row>
    <row r="8140" spans="1:11" x14ac:dyDescent="0.25">
      <c r="A8140" s="65">
        <v>44621</v>
      </c>
      <c r="B8140" s="66" t="s">
        <v>147</v>
      </c>
      <c r="C8140" s="66" t="s">
        <v>137</v>
      </c>
      <c r="D8140" s="67">
        <v>150755.65</v>
      </c>
      <c r="E8140" s="66">
        <v>0.56787028716662102</v>
      </c>
      <c r="F8140" s="67">
        <v>85609.654257490707</v>
      </c>
      <c r="G8140" s="66" t="s">
        <v>74</v>
      </c>
      <c r="H8140" s="68">
        <v>6.4154468862480094E-2</v>
      </c>
      <c r="I8140" s="87">
        <v>5492.2418983898797</v>
      </c>
      <c r="J8140" s="69" t="str">
        <f>_xlfn.XLOOKUP(SimpleBB[[#This Row],[customer_code]],'Input  - indicative charges'!$B$13:$B$69,'Input  - indicative charges'!$E$13:$E$69)</f>
        <v>Major Industrial</v>
      </c>
      <c r="K8140" s="70">
        <f t="shared" si="128"/>
        <v>5077.322464654645</v>
      </c>
    </row>
    <row r="8141" spans="1:11" x14ac:dyDescent="0.25">
      <c r="A8141" s="65">
        <v>44621</v>
      </c>
      <c r="B8141" s="66" t="s">
        <v>147</v>
      </c>
      <c r="C8141" s="66" t="s">
        <v>137</v>
      </c>
      <c r="D8141" s="67">
        <v>150755.65</v>
      </c>
      <c r="E8141" s="66">
        <v>0.56787028716662102</v>
      </c>
      <c r="F8141" s="67">
        <v>85609.654257490707</v>
      </c>
      <c r="G8141" s="66" t="s">
        <v>76</v>
      </c>
      <c r="H8141" s="68">
        <v>6.4252820642363597E-6</v>
      </c>
      <c r="I8141" s="87">
        <v>0.55006617602613095</v>
      </c>
      <c r="J8141" s="69" t="str">
        <f>_xlfn.XLOOKUP(SimpleBB[[#This Row],[customer_code]],'Input  - indicative charges'!$B$13:$B$69,'Input  - indicative charges'!$E$13:$E$69)</f>
        <v>Lower North Island distributor</v>
      </c>
      <c r="K8141" s="70">
        <f t="shared" si="128"/>
        <v>0.50851062357666987</v>
      </c>
    </row>
    <row r="8142" spans="1:11" x14ac:dyDescent="0.25">
      <c r="A8142" s="65">
        <v>44621</v>
      </c>
      <c r="B8142" s="66" t="s">
        <v>147</v>
      </c>
      <c r="C8142" s="66" t="s">
        <v>137</v>
      </c>
      <c r="D8142" s="67">
        <v>150755.65</v>
      </c>
      <c r="E8142" s="66">
        <v>0.56787028716662102</v>
      </c>
      <c r="F8142" s="67">
        <v>85609.654257490707</v>
      </c>
      <c r="G8142" s="66" t="s">
        <v>78</v>
      </c>
      <c r="H8142" s="68">
        <v>5.0274523519311499E-7</v>
      </c>
      <c r="I8142" s="87">
        <v>4.30398457644834E-2</v>
      </c>
      <c r="J8142" s="69" t="str">
        <f>_xlfn.XLOOKUP(SimpleBB[[#This Row],[customer_code]],'Input  - indicative charges'!$B$13:$B$69,'Input  - indicative charges'!$E$13:$E$69)</f>
        <v>North Island generation</v>
      </c>
      <c r="K8142" s="70">
        <f t="shared" ref="K8142:K8205" si="129">I8142*$L$9</f>
        <v>3.978833777138379E-2</v>
      </c>
    </row>
    <row r="8143" spans="1:11" x14ac:dyDescent="0.25">
      <c r="A8143" s="65">
        <v>44621</v>
      </c>
      <c r="B8143" s="66" t="s">
        <v>147</v>
      </c>
      <c r="C8143" s="66" t="s">
        <v>137</v>
      </c>
      <c r="D8143" s="67">
        <v>150755.65</v>
      </c>
      <c r="E8143" s="66">
        <v>0.56787028716662102</v>
      </c>
      <c r="F8143" s="67">
        <v>85609.654257490707</v>
      </c>
      <c r="G8143" s="66" t="s">
        <v>80</v>
      </c>
      <c r="H8143" s="68">
        <v>1.2166886974280301E-7</v>
      </c>
      <c r="I8143" s="87">
        <v>1.0416029872581001E-2</v>
      </c>
      <c r="J8143" s="69" t="str">
        <f>_xlfn.XLOOKUP(SimpleBB[[#This Row],[customer_code]],'Input  - indicative charges'!$B$13:$B$69,'Input  - indicative charges'!$E$13:$E$69)</f>
        <v>Major Industrial</v>
      </c>
      <c r="K8143" s="70">
        <f t="shared" si="129"/>
        <v>9.6291356868446459E-3</v>
      </c>
    </row>
    <row r="8144" spans="1:11" x14ac:dyDescent="0.25">
      <c r="A8144" s="65">
        <v>44621</v>
      </c>
      <c r="B8144" s="66" t="s">
        <v>147</v>
      </c>
      <c r="C8144" s="66" t="s">
        <v>137</v>
      </c>
      <c r="D8144" s="67">
        <v>150755.65</v>
      </c>
      <c r="E8144" s="66">
        <v>0.56787028716662102</v>
      </c>
      <c r="F8144" s="67">
        <v>85609.654257490707</v>
      </c>
      <c r="G8144" s="66" t="s">
        <v>82</v>
      </c>
      <c r="H8144" s="68">
        <v>1.01682560530208E-4</v>
      </c>
      <c r="I8144" s="87">
        <v>8.7050088510074808</v>
      </c>
      <c r="J8144" s="69" t="str">
        <f>_xlfn.XLOOKUP(SimpleBB[[#This Row],[customer_code]],'Input  - indicative charges'!$B$13:$B$69,'Input  - indicative charges'!$E$13:$E$69)</f>
        <v>Major Industrial</v>
      </c>
      <c r="K8144" s="70">
        <f t="shared" si="129"/>
        <v>8.0473762467008321</v>
      </c>
    </row>
    <row r="8145" spans="1:11" x14ac:dyDescent="0.25">
      <c r="A8145" s="65">
        <v>44621</v>
      </c>
      <c r="B8145" s="66" t="s">
        <v>147</v>
      </c>
      <c r="C8145" s="66" t="s">
        <v>137</v>
      </c>
      <c r="D8145" s="67">
        <v>150755.65</v>
      </c>
      <c r="E8145" s="66">
        <v>0.56787028716662102</v>
      </c>
      <c r="F8145" s="67">
        <v>85609.654257490707</v>
      </c>
      <c r="G8145" s="66" t="s">
        <v>84</v>
      </c>
      <c r="H8145" s="68">
        <v>2.0680020780792599E-4</v>
      </c>
      <c r="I8145" s="87">
        <v>17.704094290813799</v>
      </c>
      <c r="J8145" s="69" t="str">
        <f>_xlfn.XLOOKUP(SimpleBB[[#This Row],[customer_code]],'Input  - indicative charges'!$B$13:$B$69,'Input  - indicative charges'!$E$13:$E$69)</f>
        <v>Major Industrial</v>
      </c>
      <c r="K8145" s="70">
        <f t="shared" si="129"/>
        <v>16.36661263690246</v>
      </c>
    </row>
    <row r="8146" spans="1:11" x14ac:dyDescent="0.25">
      <c r="A8146" s="65">
        <v>44621</v>
      </c>
      <c r="B8146" s="66" t="s">
        <v>147</v>
      </c>
      <c r="C8146" s="66" t="s">
        <v>137</v>
      </c>
      <c r="D8146" s="67">
        <v>150755.65</v>
      </c>
      <c r="E8146" s="66">
        <v>0.56787028716662102</v>
      </c>
      <c r="F8146" s="67">
        <v>85609.654257490707</v>
      </c>
      <c r="G8146" s="66" t="s">
        <v>86</v>
      </c>
      <c r="H8146" s="68">
        <v>6.7847848923954203E-7</v>
      </c>
      <c r="I8146" s="87">
        <v>5.8084308884941802E-2</v>
      </c>
      <c r="J8146" s="69" t="str">
        <f>_xlfn.XLOOKUP(SimpleBB[[#This Row],[customer_code]],'Input  - indicative charges'!$B$13:$B$69,'Input  - indicative charges'!$E$13:$E$69)</f>
        <v>North Island generation</v>
      </c>
      <c r="K8146" s="70">
        <f t="shared" si="129"/>
        <v>5.3696244958167598E-2</v>
      </c>
    </row>
    <row r="8147" spans="1:11" x14ac:dyDescent="0.25">
      <c r="A8147" s="65">
        <v>44621</v>
      </c>
      <c r="B8147" s="66" t="s">
        <v>147</v>
      </c>
      <c r="C8147" s="66" t="s">
        <v>137</v>
      </c>
      <c r="D8147" s="67">
        <v>150755.65</v>
      </c>
      <c r="E8147" s="66">
        <v>0.56787028716662102</v>
      </c>
      <c r="F8147" s="67">
        <v>85609.654257490707</v>
      </c>
      <c r="G8147" s="66" t="s">
        <v>88</v>
      </c>
      <c r="H8147" s="68">
        <v>2.49579266070472E-5</v>
      </c>
      <c r="I8147" s="87">
        <v>2.13663946781314</v>
      </c>
      <c r="J8147" s="69" t="str">
        <f>_xlfn.XLOOKUP(SimpleBB[[#This Row],[customer_code]],'Input  - indicative charges'!$B$13:$B$69,'Input  - indicative charges'!$E$13:$E$69)</f>
        <v>North Island generation</v>
      </c>
      <c r="K8147" s="70">
        <f t="shared" si="129"/>
        <v>1.9752239193935994</v>
      </c>
    </row>
    <row r="8148" spans="1:11" x14ac:dyDescent="0.25">
      <c r="A8148" s="65">
        <v>44621</v>
      </c>
      <c r="B8148" s="66" t="s">
        <v>147</v>
      </c>
      <c r="C8148" s="66" t="s">
        <v>137</v>
      </c>
      <c r="D8148" s="67">
        <v>150755.65</v>
      </c>
      <c r="E8148" s="66">
        <v>0.56787028716662102</v>
      </c>
      <c r="F8148" s="67">
        <v>85609.654257490707</v>
      </c>
      <c r="G8148" s="66" t="s">
        <v>90</v>
      </c>
      <c r="H8148" s="68">
        <v>9.8273856509690193E-4</v>
      </c>
      <c r="I8148" s="87">
        <v>84.131908783448296</v>
      </c>
      <c r="J8148" s="69" t="str">
        <f>_xlfn.XLOOKUP(SimpleBB[[#This Row],[customer_code]],'Input  - indicative charges'!$B$13:$B$69,'Input  - indicative charges'!$E$13:$E$69)</f>
        <v>Upper South Island distributor</v>
      </c>
      <c r="K8148" s="70">
        <f t="shared" si="129"/>
        <v>77.776040888822891</v>
      </c>
    </row>
    <row r="8149" spans="1:11" x14ac:dyDescent="0.25">
      <c r="A8149" s="65">
        <v>44621</v>
      </c>
      <c r="B8149" s="66" t="s">
        <v>147</v>
      </c>
      <c r="C8149" s="66" t="s">
        <v>137</v>
      </c>
      <c r="D8149" s="67">
        <v>150755.65</v>
      </c>
      <c r="E8149" s="66">
        <v>0.56787028716662102</v>
      </c>
      <c r="F8149" s="67">
        <v>85609.654257490707</v>
      </c>
      <c r="G8149" s="66" t="s">
        <v>92</v>
      </c>
      <c r="H8149" s="68">
        <v>1.5566753247680899E-7</v>
      </c>
      <c r="I8149" s="87">
        <v>1.3326643634456301E-2</v>
      </c>
      <c r="J8149" s="69" t="str">
        <f>_xlfn.XLOOKUP(SimpleBB[[#This Row],[customer_code]],'Input  - indicative charges'!$B$13:$B$69,'Input  - indicative charges'!$E$13:$E$69)</f>
        <v>North Island generation</v>
      </c>
      <c r="K8149" s="70">
        <f t="shared" si="129"/>
        <v>1.2319862882133482E-2</v>
      </c>
    </row>
    <row r="8150" spans="1:11" x14ac:dyDescent="0.25">
      <c r="A8150" s="65">
        <v>44621</v>
      </c>
      <c r="B8150" s="66" t="s">
        <v>147</v>
      </c>
      <c r="C8150" s="66" t="s">
        <v>137</v>
      </c>
      <c r="D8150" s="67">
        <v>150755.65</v>
      </c>
      <c r="E8150" s="66">
        <v>0.56787028716662102</v>
      </c>
      <c r="F8150" s="67">
        <v>85609.654257490707</v>
      </c>
      <c r="G8150" s="66" t="s">
        <v>94</v>
      </c>
      <c r="H8150" s="68">
        <v>9.1317790414038099E-7</v>
      </c>
      <c r="I8150" s="87">
        <v>7.8176844649037999E-2</v>
      </c>
      <c r="J8150" s="69" t="str">
        <f>_xlfn.XLOOKUP(SimpleBB[[#This Row],[customer_code]],'Input  - indicative charges'!$B$13:$B$69,'Input  - indicative charges'!$E$13:$E$69)</f>
        <v>North Island generation</v>
      </c>
      <c r="K8150" s="70">
        <f t="shared" si="129"/>
        <v>7.2270860769759929E-2</v>
      </c>
    </row>
    <row r="8151" spans="1:11" x14ac:dyDescent="0.25">
      <c r="A8151" s="65">
        <v>44621</v>
      </c>
      <c r="B8151" s="66" t="s">
        <v>147</v>
      </c>
      <c r="C8151" s="66" t="s">
        <v>137</v>
      </c>
      <c r="D8151" s="67">
        <v>150755.65</v>
      </c>
      <c r="E8151" s="66">
        <v>0.56787028716662102</v>
      </c>
      <c r="F8151" s="67">
        <v>85609.654257490707</v>
      </c>
      <c r="G8151" s="66" t="s">
        <v>96</v>
      </c>
      <c r="H8151" s="68">
        <v>4.0239369541458E-5</v>
      </c>
      <c r="I8151" s="87">
        <v>3.4448785139836202</v>
      </c>
      <c r="J8151" s="69" t="str">
        <f>_xlfn.XLOOKUP(SimpleBB[[#This Row],[customer_code]],'Input  - indicative charges'!$B$13:$B$69,'Input  - indicative charges'!$E$13:$E$69)</f>
        <v>Upper North Island distributor</v>
      </c>
      <c r="K8151" s="70">
        <f t="shared" si="129"/>
        <v>3.1846301365900844</v>
      </c>
    </row>
    <row r="8152" spans="1:11" x14ac:dyDescent="0.25">
      <c r="A8152" s="65">
        <v>44621</v>
      </c>
      <c r="B8152" s="66" t="s">
        <v>147</v>
      </c>
      <c r="C8152" s="66" t="s">
        <v>137</v>
      </c>
      <c r="D8152" s="67">
        <v>150755.65</v>
      </c>
      <c r="E8152" s="66">
        <v>0.56787028716662102</v>
      </c>
      <c r="F8152" s="67">
        <v>85609.654257490707</v>
      </c>
      <c r="G8152" s="66" t="s">
        <v>98</v>
      </c>
      <c r="H8152" s="68">
        <v>1.2540713102700801E-5</v>
      </c>
      <c r="I8152" s="87">
        <v>1.0736061128645999</v>
      </c>
      <c r="J8152" s="69" t="str">
        <f>_xlfn.XLOOKUP(SimpleBB[[#This Row],[customer_code]],'Input  - indicative charges'!$B$13:$B$69,'Input  - indicative charges'!$E$13:$E$69)</f>
        <v>Major Industrial</v>
      </c>
      <c r="K8152" s="70">
        <f t="shared" si="129"/>
        <v>0.99249897143751564</v>
      </c>
    </row>
    <row r="8153" spans="1:11" x14ac:dyDescent="0.25">
      <c r="A8153" s="65">
        <v>44621</v>
      </c>
      <c r="B8153" s="66" t="s">
        <v>147</v>
      </c>
      <c r="C8153" s="66" t="s">
        <v>137</v>
      </c>
      <c r="D8153" s="67">
        <v>150755.65</v>
      </c>
      <c r="E8153" s="66">
        <v>0.56787028716662102</v>
      </c>
      <c r="F8153" s="67">
        <v>85609.654257490707</v>
      </c>
      <c r="G8153" s="66" t="s">
        <v>100</v>
      </c>
      <c r="H8153" s="68">
        <v>1.9361482596636899E-2</v>
      </c>
      <c r="I8153" s="87">
        <v>1657.52983101051</v>
      </c>
      <c r="J8153" s="69" t="str">
        <f>_xlfn.XLOOKUP(SimpleBB[[#This Row],[customer_code]],'Input  - indicative charges'!$B$13:$B$69,'Input  - indicative charges'!$E$13:$E$69)</f>
        <v>North Island generation</v>
      </c>
      <c r="K8153" s="70">
        <f t="shared" si="129"/>
        <v>1532.3093196772857</v>
      </c>
    </row>
    <row r="8154" spans="1:11" x14ac:dyDescent="0.25">
      <c r="A8154" s="65">
        <v>44621</v>
      </c>
      <c r="B8154" s="66" t="s">
        <v>147</v>
      </c>
      <c r="C8154" s="66" t="s">
        <v>137</v>
      </c>
      <c r="D8154" s="67">
        <v>150755.65</v>
      </c>
      <c r="E8154" s="66">
        <v>0.56787028716662102</v>
      </c>
      <c r="F8154" s="67">
        <v>85609.654257490707</v>
      </c>
      <c r="G8154" s="66" t="s">
        <v>102</v>
      </c>
      <c r="H8154" s="68">
        <v>5.9130621383170505E-4</v>
      </c>
      <c r="I8154" s="87">
        <v>50.621520526438097</v>
      </c>
      <c r="J8154" s="69" t="str">
        <f>_xlfn.XLOOKUP(SimpleBB[[#This Row],[customer_code]],'Input  - indicative charges'!$B$13:$B$69,'Input  - indicative charges'!$E$13:$E$69)</f>
        <v>Lower North Island distributor</v>
      </c>
      <c r="K8154" s="70">
        <f t="shared" si="129"/>
        <v>46.797243843030586</v>
      </c>
    </row>
    <row r="8155" spans="1:11" x14ac:dyDescent="0.25">
      <c r="A8155" s="65">
        <v>44621</v>
      </c>
      <c r="B8155" s="66" t="s">
        <v>147</v>
      </c>
      <c r="C8155" s="66" t="s">
        <v>137</v>
      </c>
      <c r="D8155" s="67">
        <v>150755.65</v>
      </c>
      <c r="E8155" s="66">
        <v>0.56787028716662102</v>
      </c>
      <c r="F8155" s="67">
        <v>85609.654257490707</v>
      </c>
      <c r="G8155" s="66" t="s">
        <v>104</v>
      </c>
      <c r="H8155" s="68">
        <v>2.34693662877264E-4</v>
      </c>
      <c r="I8155" s="87">
        <v>20.092043335346698</v>
      </c>
      <c r="J8155" s="69" t="str">
        <f>_xlfn.XLOOKUP(SimpleBB[[#This Row],[customer_code]],'Input  - indicative charges'!$B$13:$B$69,'Input  - indicative charges'!$E$13:$E$69)</f>
        <v>Lower North Island distributor</v>
      </c>
      <c r="K8155" s="70">
        <f t="shared" si="129"/>
        <v>18.574160584091729</v>
      </c>
    </row>
    <row r="8156" spans="1:11" x14ac:dyDescent="0.25">
      <c r="A8156" s="65">
        <v>44621</v>
      </c>
      <c r="B8156" s="66" t="s">
        <v>147</v>
      </c>
      <c r="C8156" s="66" t="s">
        <v>137</v>
      </c>
      <c r="D8156" s="67">
        <v>150755.65</v>
      </c>
      <c r="E8156" s="66">
        <v>0.56787028716662102</v>
      </c>
      <c r="F8156" s="67">
        <v>85609.654257490707</v>
      </c>
      <c r="G8156" s="66" t="s">
        <v>106</v>
      </c>
      <c r="H8156" s="68">
        <v>2.57416302868711E-3</v>
      </c>
      <c r="I8156" s="87">
        <v>220.37320688831801</v>
      </c>
      <c r="J8156" s="69" t="str">
        <f>_xlfn.XLOOKUP(SimpleBB[[#This Row],[customer_code]],'Input  - indicative charges'!$B$13:$B$69,'Input  - indicative charges'!$E$13:$E$69)</f>
        <v>Upper North Island distributor</v>
      </c>
      <c r="K8156" s="70">
        <f t="shared" si="129"/>
        <v>203.72479119502444</v>
      </c>
    </row>
    <row r="8157" spans="1:11" x14ac:dyDescent="0.25">
      <c r="A8157" s="65">
        <v>44621</v>
      </c>
      <c r="B8157" s="66" t="s">
        <v>147</v>
      </c>
      <c r="C8157" s="66" t="s">
        <v>137</v>
      </c>
      <c r="D8157" s="67">
        <v>150755.65</v>
      </c>
      <c r="E8157" s="66">
        <v>0.56787028716662102</v>
      </c>
      <c r="F8157" s="67">
        <v>85609.654257490707</v>
      </c>
      <c r="G8157" s="66" t="s">
        <v>108</v>
      </c>
      <c r="H8157" s="68">
        <v>6.9572459263718802E-5</v>
      </c>
      <c r="I8157" s="87">
        <v>5.9560741834103199</v>
      </c>
      <c r="J8157" s="69" t="str">
        <f>_xlfn.XLOOKUP(SimpleBB[[#This Row],[customer_code]],'Input  - indicative charges'!$B$13:$B$69,'Input  - indicative charges'!$E$13:$E$69)</f>
        <v>Lower North Island distributor</v>
      </c>
      <c r="K8157" s="70">
        <f t="shared" si="129"/>
        <v>5.5061138624364476</v>
      </c>
    </row>
    <row r="8158" spans="1:11" x14ac:dyDescent="0.25">
      <c r="A8158" s="65">
        <v>44621</v>
      </c>
      <c r="B8158" s="66" t="s">
        <v>147</v>
      </c>
      <c r="C8158" s="66" t="s">
        <v>137</v>
      </c>
      <c r="D8158" s="67">
        <v>150755.65</v>
      </c>
      <c r="E8158" s="66">
        <v>0.56787028716662102</v>
      </c>
      <c r="F8158" s="67">
        <v>85609.654257490707</v>
      </c>
      <c r="G8158" s="66" t="s">
        <v>110</v>
      </c>
      <c r="H8158" s="68">
        <v>3.8447934688299403E-4</v>
      </c>
      <c r="I8158" s="87">
        <v>32.915143955798897</v>
      </c>
      <c r="J8158" s="69" t="str">
        <f>_xlfn.XLOOKUP(SimpleBB[[#This Row],[customer_code]],'Input  - indicative charges'!$B$13:$B$69,'Input  - indicative charges'!$E$13:$E$69)</f>
        <v>Lower South Island distributor</v>
      </c>
      <c r="K8158" s="70">
        <f t="shared" si="129"/>
        <v>30.428521344464613</v>
      </c>
    </row>
    <row r="8159" spans="1:11" x14ac:dyDescent="0.25">
      <c r="A8159" s="65">
        <v>44621</v>
      </c>
      <c r="B8159" s="66" t="s">
        <v>147</v>
      </c>
      <c r="C8159" s="66" t="s">
        <v>137</v>
      </c>
      <c r="D8159" s="67">
        <v>150755.65</v>
      </c>
      <c r="E8159" s="66">
        <v>0.56787028716662102</v>
      </c>
      <c r="F8159" s="67">
        <v>85609.654257490707</v>
      </c>
      <c r="G8159" s="66" t="s">
        <v>112</v>
      </c>
      <c r="H8159" s="68">
        <v>2.0617417631908602E-5</v>
      </c>
      <c r="I8159" s="87">
        <v>1.7650499951499901</v>
      </c>
      <c r="J8159" s="69" t="str">
        <f>_xlfn.XLOOKUP(SimpleBB[[#This Row],[customer_code]],'Input  - indicative charges'!$B$13:$B$69,'Input  - indicative charges'!$E$13:$E$69)</f>
        <v>North Island generation</v>
      </c>
      <c r="K8159" s="70">
        <f t="shared" si="129"/>
        <v>1.6317067160208041</v>
      </c>
    </row>
    <row r="8160" spans="1:11" x14ac:dyDescent="0.25">
      <c r="A8160" s="65">
        <v>44621</v>
      </c>
      <c r="B8160" s="66" t="s">
        <v>147</v>
      </c>
      <c r="C8160" s="66" t="s">
        <v>137</v>
      </c>
      <c r="D8160" s="67">
        <v>150755.65</v>
      </c>
      <c r="E8160" s="66">
        <v>0.56787028716662102</v>
      </c>
      <c r="F8160" s="67">
        <v>85609.654257490707</v>
      </c>
      <c r="G8160" s="66" t="s">
        <v>114</v>
      </c>
      <c r="H8160" s="68">
        <v>2.7960189987844198E-4</v>
      </c>
      <c r="I8160" s="87">
        <v>23.936621978330901</v>
      </c>
      <c r="J8160" s="69" t="str">
        <f>_xlfn.XLOOKUP(SimpleBB[[#This Row],[customer_code]],'Input  - indicative charges'!$B$13:$B$69,'Input  - indicative charges'!$E$13:$E$69)</f>
        <v>Lower North Island distributor</v>
      </c>
      <c r="K8160" s="70">
        <f t="shared" si="129"/>
        <v>22.128294919813133</v>
      </c>
    </row>
    <row r="8161" spans="1:11" x14ac:dyDescent="0.25">
      <c r="A8161" s="65">
        <v>44621</v>
      </c>
      <c r="B8161" s="66" t="s">
        <v>147</v>
      </c>
      <c r="C8161" s="66" t="s">
        <v>137</v>
      </c>
      <c r="D8161" s="67">
        <v>150755.65</v>
      </c>
      <c r="E8161" s="66">
        <v>0.56787028716662102</v>
      </c>
      <c r="F8161" s="67">
        <v>85609.654257490707</v>
      </c>
      <c r="G8161" s="66" t="s">
        <v>116</v>
      </c>
      <c r="H8161" s="68">
        <v>6.8107111352010705E-5</v>
      </c>
      <c r="I8161" s="87">
        <v>5.83062625532206</v>
      </c>
      <c r="J8161" s="69" t="str">
        <f>_xlfn.XLOOKUP(SimpleBB[[#This Row],[customer_code]],'Input  - indicative charges'!$B$13:$B$69,'Input  - indicative charges'!$E$13:$E$69)</f>
        <v>Major Industrial</v>
      </c>
      <c r="K8161" s="70">
        <f t="shared" si="129"/>
        <v>5.3901430812489641</v>
      </c>
    </row>
    <row r="8162" spans="1:11" x14ac:dyDescent="0.25">
      <c r="A8162" s="65">
        <v>44621</v>
      </c>
      <c r="B8162" s="66" t="s">
        <v>147</v>
      </c>
      <c r="C8162" s="66" t="s">
        <v>137</v>
      </c>
      <c r="D8162" s="67">
        <v>150755.65</v>
      </c>
      <c r="E8162" s="66">
        <v>0.56787028716662102</v>
      </c>
      <c r="F8162" s="67">
        <v>85609.654257490707</v>
      </c>
      <c r="G8162" s="66" t="s">
        <v>118</v>
      </c>
      <c r="H8162" s="68">
        <v>1.88315239712254E-4</v>
      </c>
      <c r="I8162" s="87">
        <v>16.121602563182599</v>
      </c>
      <c r="J8162" s="69" t="str">
        <f>_xlfn.XLOOKUP(SimpleBB[[#This Row],[customer_code]],'Input  - indicative charges'!$B$13:$B$69,'Input  - indicative charges'!$E$13:$E$69)</f>
        <v>Upper South Island distributor</v>
      </c>
      <c r="K8162" s="70">
        <f t="shared" si="129"/>
        <v>14.903672557517472</v>
      </c>
    </row>
    <row r="8163" spans="1:11" x14ac:dyDescent="0.25">
      <c r="A8163" s="65">
        <v>44621</v>
      </c>
      <c r="B8163" s="66" t="s">
        <v>147</v>
      </c>
      <c r="C8163" s="66" t="s">
        <v>137</v>
      </c>
      <c r="D8163" s="67">
        <v>150755.65</v>
      </c>
      <c r="E8163" s="66">
        <v>0.56787028716662102</v>
      </c>
      <c r="F8163" s="67">
        <v>85609.654257490707</v>
      </c>
      <c r="G8163" s="66" t="s">
        <v>120</v>
      </c>
      <c r="H8163" s="68">
        <v>4.28415157388693E-5</v>
      </c>
      <c r="I8163" s="87">
        <v>3.66764735027144</v>
      </c>
      <c r="J8163" s="69" t="str">
        <f>_xlfn.XLOOKUP(SimpleBB[[#This Row],[customer_code]],'Input  - indicative charges'!$B$13:$B$69,'Input  - indicative charges'!$E$13:$E$69)</f>
        <v>Lower North Island distributor</v>
      </c>
      <c r="K8163" s="70">
        <f t="shared" si="129"/>
        <v>3.3905695758636361</v>
      </c>
    </row>
    <row r="8164" spans="1:11" x14ac:dyDescent="0.25">
      <c r="A8164" s="65">
        <v>44621</v>
      </c>
      <c r="B8164" s="66" t="s">
        <v>147</v>
      </c>
      <c r="C8164" s="66" t="s">
        <v>137</v>
      </c>
      <c r="D8164" s="67">
        <v>150755.65</v>
      </c>
      <c r="E8164" s="66">
        <v>0.56787028716662102</v>
      </c>
      <c r="F8164" s="67">
        <v>85609.654257490707</v>
      </c>
      <c r="G8164" s="66" t="s">
        <v>241</v>
      </c>
      <c r="H8164" s="68">
        <v>5.5521414469454399E-6</v>
      </c>
      <c r="I8164" s="87">
        <v>0.475316909661684</v>
      </c>
      <c r="J8164" s="69" t="str">
        <f>_xlfn.XLOOKUP(SimpleBB[[#This Row],[customer_code]],'Input  - indicative charges'!$B$13:$B$69,'Input  - indicative charges'!$E$13:$E$69)</f>
        <v>North Island generation</v>
      </c>
      <c r="K8164" s="70">
        <f t="shared" si="129"/>
        <v>0.43940839968519796</v>
      </c>
    </row>
    <row r="8165" spans="1:11" x14ac:dyDescent="0.25">
      <c r="A8165" s="65">
        <v>44287</v>
      </c>
      <c r="B8165" s="66" t="s">
        <v>148</v>
      </c>
      <c r="C8165" s="66" t="s">
        <v>137</v>
      </c>
      <c r="D8165" s="67">
        <v>154341.5</v>
      </c>
      <c r="E8165" s="66">
        <v>0.20369999999999999</v>
      </c>
      <c r="F8165" s="67">
        <v>31439.363549999998</v>
      </c>
      <c r="G8165" s="66" t="s">
        <v>8</v>
      </c>
      <c r="H8165" s="68">
        <v>0.63311112912150602</v>
      </c>
      <c r="I8165" s="87">
        <v>19904.610956002001</v>
      </c>
      <c r="J8165" s="69" t="str">
        <f>_xlfn.XLOOKUP(SimpleBB[[#This Row],[customer_code]],'Input  - indicative charges'!$B$13:$B$69,'Input  - indicative charges'!$E$13:$E$69)</f>
        <v>Lower South Island distributor</v>
      </c>
      <c r="K8165" s="70">
        <f t="shared" si="129"/>
        <v>18400.888057524848</v>
      </c>
    </row>
    <row r="8166" spans="1:11" x14ac:dyDescent="0.25">
      <c r="A8166" s="65">
        <v>44287</v>
      </c>
      <c r="B8166" s="66" t="s">
        <v>148</v>
      </c>
      <c r="C8166" s="66" t="s">
        <v>137</v>
      </c>
      <c r="D8166" s="67">
        <v>154341.5</v>
      </c>
      <c r="E8166" s="66">
        <v>0.20369999999999999</v>
      </c>
      <c r="F8166" s="67">
        <v>31439.363549999998</v>
      </c>
      <c r="G8166" s="66" t="s">
        <v>10</v>
      </c>
      <c r="H8166" s="68">
        <v>5.1091513853311501E-10</v>
      </c>
      <c r="I8166" s="87">
        <v>1.6062846783541201E-5</v>
      </c>
      <c r="J8166" s="69" t="str">
        <f>_xlfn.XLOOKUP(SimpleBB[[#This Row],[customer_code]],'Input  - indicative charges'!$B$13:$B$69,'Input  - indicative charges'!$E$13:$E$69)</f>
        <v>Upper South Island distributor</v>
      </c>
      <c r="K8166" s="70">
        <f t="shared" si="129"/>
        <v>1.4849355569041597E-5</v>
      </c>
    </row>
    <row r="8167" spans="1:11" x14ac:dyDescent="0.25">
      <c r="A8167" s="65">
        <v>44287</v>
      </c>
      <c r="B8167" s="66" t="s">
        <v>148</v>
      </c>
      <c r="C8167" s="66" t="s">
        <v>137</v>
      </c>
      <c r="D8167" s="67">
        <v>154341.5</v>
      </c>
      <c r="E8167" s="66">
        <v>0.20369999999999999</v>
      </c>
      <c r="F8167" s="67">
        <v>31439.363549999998</v>
      </c>
      <c r="G8167" s="66" t="s">
        <v>12</v>
      </c>
      <c r="H8167" s="68">
        <v>0</v>
      </c>
      <c r="I8167" s="87">
        <v>0</v>
      </c>
      <c r="J8167" s="69" t="str">
        <f>_xlfn.XLOOKUP(SimpleBB[[#This Row],[customer_code]],'Input  - indicative charges'!$B$13:$B$69,'Input  - indicative charges'!$E$13:$E$69)</f>
        <v>Lower North Island distributor</v>
      </c>
      <c r="K8167" s="70">
        <f t="shared" si="129"/>
        <v>0</v>
      </c>
    </row>
    <row r="8168" spans="1:11" x14ac:dyDescent="0.25">
      <c r="A8168" s="65">
        <v>44287</v>
      </c>
      <c r="B8168" s="66" t="s">
        <v>148</v>
      </c>
      <c r="C8168" s="66" t="s">
        <v>137</v>
      </c>
      <c r="D8168" s="67">
        <v>154341.5</v>
      </c>
      <c r="E8168" s="66">
        <v>0.20369999999999999</v>
      </c>
      <c r="F8168" s="67">
        <v>31439.363549999998</v>
      </c>
      <c r="G8168" s="66" t="s">
        <v>14</v>
      </c>
      <c r="H8168" s="68">
        <v>0</v>
      </c>
      <c r="I8168" s="87">
        <v>0</v>
      </c>
      <c r="J8168" s="69" t="str">
        <f>_xlfn.XLOOKUP(SimpleBB[[#This Row],[customer_code]],'Input  - indicative charges'!$B$13:$B$69,'Input  - indicative charges'!$E$13:$E$69)</f>
        <v>Upper North Island distributor</v>
      </c>
      <c r="K8168" s="70">
        <f t="shared" si="129"/>
        <v>0</v>
      </c>
    </row>
    <row r="8169" spans="1:11" x14ac:dyDescent="0.25">
      <c r="A8169" s="65">
        <v>44287</v>
      </c>
      <c r="B8169" s="66" t="s">
        <v>148</v>
      </c>
      <c r="C8169" s="66" t="s">
        <v>137</v>
      </c>
      <c r="D8169" s="67">
        <v>154341.5</v>
      </c>
      <c r="E8169" s="66">
        <v>0.20369999999999999</v>
      </c>
      <c r="F8169" s="67">
        <v>31439.363549999998</v>
      </c>
      <c r="G8169" s="66" t="s">
        <v>16</v>
      </c>
      <c r="H8169" s="68">
        <v>2.0921386943794001E-2</v>
      </c>
      <c r="I8169" s="87">
        <v>657.75509009616496</v>
      </c>
      <c r="J8169" s="69" t="str">
        <f>_xlfn.XLOOKUP(SimpleBB[[#This Row],[customer_code]],'Input  - indicative charges'!$B$13:$B$69,'Input  - indicative charges'!$E$13:$E$69)</f>
        <v>South Island generation</v>
      </c>
      <c r="K8169" s="70">
        <f t="shared" si="129"/>
        <v>608.06402139083764</v>
      </c>
    </row>
    <row r="8170" spans="1:11" x14ac:dyDescent="0.25">
      <c r="A8170" s="65">
        <v>44287</v>
      </c>
      <c r="B8170" s="66" t="s">
        <v>148</v>
      </c>
      <c r="C8170" s="66" t="s">
        <v>137</v>
      </c>
      <c r="D8170" s="67">
        <v>154341.5</v>
      </c>
      <c r="E8170" s="66">
        <v>0.20369999999999999</v>
      </c>
      <c r="F8170" s="67">
        <v>31439.363549999998</v>
      </c>
      <c r="G8170" s="66" t="s">
        <v>19</v>
      </c>
      <c r="H8170" s="68">
        <v>3.9292425472840098E-4</v>
      </c>
      <c r="I8170" s="87">
        <v>12.353288492019001</v>
      </c>
      <c r="J8170" s="69" t="str">
        <f>_xlfn.XLOOKUP(SimpleBB[[#This Row],[customer_code]],'Input  - indicative charges'!$B$13:$B$69,'Input  - indicative charges'!$E$13:$E$69)</f>
        <v>Lower South Island distributor</v>
      </c>
      <c r="K8170" s="70">
        <f t="shared" si="129"/>
        <v>11.420041275180436</v>
      </c>
    </row>
    <row r="8171" spans="1:11" x14ac:dyDescent="0.25">
      <c r="A8171" s="65">
        <v>44287</v>
      </c>
      <c r="B8171" s="66" t="s">
        <v>148</v>
      </c>
      <c r="C8171" s="66" t="s">
        <v>137</v>
      </c>
      <c r="D8171" s="67">
        <v>154341.5</v>
      </c>
      <c r="E8171" s="66">
        <v>0.20369999999999999</v>
      </c>
      <c r="F8171" s="67">
        <v>31439.363549999998</v>
      </c>
      <c r="G8171" s="66" t="s">
        <v>21</v>
      </c>
      <c r="H8171" s="68">
        <v>1.22115539637683E-5</v>
      </c>
      <c r="I8171" s="87">
        <v>0.38392348457735698</v>
      </c>
      <c r="J8171" s="69" t="str">
        <f>_xlfn.XLOOKUP(SimpleBB[[#This Row],[customer_code]],'Input  - indicative charges'!$B$13:$B$69,'Input  - indicative charges'!$E$13:$E$69)</f>
        <v>Upper South Island distributor</v>
      </c>
      <c r="K8171" s="70">
        <f t="shared" si="129"/>
        <v>0.3549194243473815</v>
      </c>
    </row>
    <row r="8172" spans="1:11" x14ac:dyDescent="0.25">
      <c r="A8172" s="65">
        <v>44287</v>
      </c>
      <c r="B8172" s="66" t="s">
        <v>148</v>
      </c>
      <c r="C8172" s="66" t="s">
        <v>137</v>
      </c>
      <c r="D8172" s="67">
        <v>154341.5</v>
      </c>
      <c r="E8172" s="66">
        <v>0.20369999999999999</v>
      </c>
      <c r="F8172" s="67">
        <v>31439.363549999998</v>
      </c>
      <c r="G8172" s="66" t="s">
        <v>23</v>
      </c>
      <c r="H8172" s="68">
        <v>0</v>
      </c>
      <c r="I8172" s="87">
        <v>0</v>
      </c>
      <c r="J8172" s="69" t="str">
        <f>_xlfn.XLOOKUP(SimpleBB[[#This Row],[customer_code]],'Input  - indicative charges'!$B$13:$B$69,'Input  - indicative charges'!$E$13:$E$69)</f>
        <v>Lower North Island distributor</v>
      </c>
      <c r="K8172" s="70">
        <f t="shared" si="129"/>
        <v>0</v>
      </c>
    </row>
    <row r="8173" spans="1:11" x14ac:dyDescent="0.25">
      <c r="A8173" s="65">
        <v>44287</v>
      </c>
      <c r="B8173" s="66" t="s">
        <v>148</v>
      </c>
      <c r="C8173" s="66" t="s">
        <v>137</v>
      </c>
      <c r="D8173" s="67">
        <v>154341.5</v>
      </c>
      <c r="E8173" s="66">
        <v>0.20369999999999999</v>
      </c>
      <c r="F8173" s="67">
        <v>31439.363549999998</v>
      </c>
      <c r="G8173" s="66" t="s">
        <v>25</v>
      </c>
      <c r="H8173" s="68">
        <v>0.100821459134698</v>
      </c>
      <c r="I8173" s="87">
        <v>3169.7625073772301</v>
      </c>
      <c r="J8173" s="69" t="str">
        <f>_xlfn.XLOOKUP(SimpleBB[[#This Row],[customer_code]],'Input  - indicative charges'!$B$13:$B$69,'Input  - indicative charges'!$E$13:$E$69)</f>
        <v>North Island generation</v>
      </c>
      <c r="K8173" s="70">
        <f t="shared" si="129"/>
        <v>2930.2981704146314</v>
      </c>
    </row>
    <row r="8174" spans="1:11" x14ac:dyDescent="0.25">
      <c r="A8174" s="65">
        <v>44287</v>
      </c>
      <c r="B8174" s="66" t="s">
        <v>148</v>
      </c>
      <c r="C8174" s="66" t="s">
        <v>137</v>
      </c>
      <c r="D8174" s="67">
        <v>154341.5</v>
      </c>
      <c r="E8174" s="66">
        <v>0.20369999999999999</v>
      </c>
      <c r="F8174" s="67">
        <v>31439.363549999998</v>
      </c>
      <c r="G8174" s="66" t="s">
        <v>27</v>
      </c>
      <c r="H8174" s="68">
        <v>8.06033272886851E-7</v>
      </c>
      <c r="I8174" s="87">
        <v>2.5341173099686001E-2</v>
      </c>
      <c r="J8174" s="69" t="str">
        <f>_xlfn.XLOOKUP(SimpleBB[[#This Row],[customer_code]],'Input  - indicative charges'!$B$13:$B$69,'Input  - indicative charges'!$E$13:$E$69)</f>
        <v>Lower North Island distributor</v>
      </c>
      <c r="K8174" s="70">
        <f t="shared" si="129"/>
        <v>2.3426737175843908E-2</v>
      </c>
    </row>
    <row r="8175" spans="1:11" x14ac:dyDescent="0.25">
      <c r="A8175" s="65">
        <v>44287</v>
      </c>
      <c r="B8175" s="66" t="s">
        <v>148</v>
      </c>
      <c r="C8175" s="66" t="s">
        <v>137</v>
      </c>
      <c r="D8175" s="67">
        <v>154341.5</v>
      </c>
      <c r="E8175" s="66">
        <v>0.20369999999999999</v>
      </c>
      <c r="F8175" s="67">
        <v>31439.363549999998</v>
      </c>
      <c r="G8175" s="66" t="s">
        <v>29</v>
      </c>
      <c r="H8175" s="68">
        <v>2.8785121635893899E-6</v>
      </c>
      <c r="I8175" s="87">
        <v>9.0498590394184106E-2</v>
      </c>
      <c r="J8175" s="69" t="str">
        <f>_xlfn.XLOOKUP(SimpleBB[[#This Row],[customer_code]],'Input  - indicative charges'!$B$13:$B$69,'Input  - indicative charges'!$E$13:$E$69)</f>
        <v>Lower North Island distributor</v>
      </c>
      <c r="K8175" s="70">
        <f t="shared" si="129"/>
        <v>8.3661742240937267E-2</v>
      </c>
    </row>
    <row r="8176" spans="1:11" x14ac:dyDescent="0.25">
      <c r="A8176" s="65">
        <v>44287</v>
      </c>
      <c r="B8176" s="66" t="s">
        <v>148</v>
      </c>
      <c r="C8176" s="66" t="s">
        <v>137</v>
      </c>
      <c r="D8176" s="67">
        <v>154341.5</v>
      </c>
      <c r="E8176" s="66">
        <v>0.20369999999999999</v>
      </c>
      <c r="F8176" s="67">
        <v>31439.363549999998</v>
      </c>
      <c r="G8176" s="66" t="s">
        <v>31</v>
      </c>
      <c r="H8176" s="68">
        <v>4.9925419676597103E-6</v>
      </c>
      <c r="I8176" s="87">
        <v>0.15696234195988601</v>
      </c>
      <c r="J8176" s="69" t="str">
        <f>_xlfn.XLOOKUP(SimpleBB[[#This Row],[customer_code]],'Input  - indicative charges'!$B$13:$B$69,'Input  - indicative charges'!$E$13:$E$69)</f>
        <v>Major Industrial</v>
      </c>
      <c r="K8176" s="70">
        <f t="shared" si="129"/>
        <v>0.14510439264726654</v>
      </c>
    </row>
    <row r="8177" spans="1:11" x14ac:dyDescent="0.25">
      <c r="A8177" s="65">
        <v>44287</v>
      </c>
      <c r="B8177" s="66" t="s">
        <v>148</v>
      </c>
      <c r="C8177" s="66" t="s">
        <v>137</v>
      </c>
      <c r="D8177" s="67">
        <v>154341.5</v>
      </c>
      <c r="E8177" s="66">
        <v>0.20369999999999999</v>
      </c>
      <c r="F8177" s="67">
        <v>31439.363549999998</v>
      </c>
      <c r="G8177" s="66" t="s">
        <v>34</v>
      </c>
      <c r="H8177" s="68">
        <v>0</v>
      </c>
      <c r="I8177" s="87">
        <v>0</v>
      </c>
      <c r="J8177" s="69" t="str">
        <f>_xlfn.XLOOKUP(SimpleBB[[#This Row],[customer_code]],'Input  - indicative charges'!$B$13:$B$69,'Input  - indicative charges'!$E$13:$E$69)</f>
        <v>Major Industrial</v>
      </c>
      <c r="K8177" s="70">
        <f t="shared" si="129"/>
        <v>0</v>
      </c>
    </row>
    <row r="8178" spans="1:11" x14ac:dyDescent="0.25">
      <c r="A8178" s="65">
        <v>44287</v>
      </c>
      <c r="B8178" s="66" t="s">
        <v>148</v>
      </c>
      <c r="C8178" s="66" t="s">
        <v>137</v>
      </c>
      <c r="D8178" s="67">
        <v>154341.5</v>
      </c>
      <c r="E8178" s="66">
        <v>0.20369999999999999</v>
      </c>
      <c r="F8178" s="67">
        <v>31439.363549999998</v>
      </c>
      <c r="G8178" s="66" t="s">
        <v>36</v>
      </c>
      <c r="H8178" s="68">
        <v>0</v>
      </c>
      <c r="I8178" s="87">
        <v>0</v>
      </c>
      <c r="J8178" s="69" t="str">
        <f>_xlfn.XLOOKUP(SimpleBB[[#This Row],[customer_code]],'Input  - indicative charges'!$B$13:$B$69,'Input  - indicative charges'!$E$13:$E$69)</f>
        <v>Upper South Island distributor</v>
      </c>
      <c r="K8178" s="70">
        <f t="shared" si="129"/>
        <v>0</v>
      </c>
    </row>
    <row r="8179" spans="1:11" x14ac:dyDescent="0.25">
      <c r="A8179" s="65">
        <v>44287</v>
      </c>
      <c r="B8179" s="66" t="s">
        <v>148</v>
      </c>
      <c r="C8179" s="66" t="s">
        <v>137</v>
      </c>
      <c r="D8179" s="67">
        <v>154341.5</v>
      </c>
      <c r="E8179" s="66">
        <v>0.20369999999999999</v>
      </c>
      <c r="F8179" s="67">
        <v>31439.363549999998</v>
      </c>
      <c r="G8179" s="66" t="s">
        <v>38</v>
      </c>
      <c r="H8179" s="68">
        <v>7.4516310036289201E-6</v>
      </c>
      <c r="I8179" s="87">
        <v>0.23427453616354099</v>
      </c>
      <c r="J8179" s="69" t="str">
        <f>_xlfn.XLOOKUP(SimpleBB[[#This Row],[customer_code]],'Input  - indicative charges'!$B$13:$B$69,'Input  - indicative charges'!$E$13:$E$69)</f>
        <v>North Island generation</v>
      </c>
      <c r="K8179" s="70">
        <f t="shared" si="129"/>
        <v>0.2165759242520631</v>
      </c>
    </row>
    <row r="8180" spans="1:11" x14ac:dyDescent="0.25">
      <c r="A8180" s="65">
        <v>44287</v>
      </c>
      <c r="B8180" s="66" t="s">
        <v>148</v>
      </c>
      <c r="C8180" s="66" t="s">
        <v>137</v>
      </c>
      <c r="D8180" s="67">
        <v>154341.5</v>
      </c>
      <c r="E8180" s="66">
        <v>0.20369999999999999</v>
      </c>
      <c r="F8180" s="67">
        <v>31439.363549999998</v>
      </c>
      <c r="G8180" s="66" t="s">
        <v>40</v>
      </c>
      <c r="H8180" s="68">
        <v>2.28776080562364E-7</v>
      </c>
      <c r="I8180" s="87">
        <v>7.1925743683442598E-3</v>
      </c>
      <c r="J8180" s="69" t="str">
        <f>_xlfn.XLOOKUP(SimpleBB[[#This Row],[customer_code]],'Input  - indicative charges'!$B$13:$B$69,'Input  - indicative charges'!$E$13:$E$69)</f>
        <v>North Island generation</v>
      </c>
      <c r="K8180" s="70">
        <f t="shared" si="129"/>
        <v>6.6492008354183231E-3</v>
      </c>
    </row>
    <row r="8181" spans="1:11" x14ac:dyDescent="0.25">
      <c r="A8181" s="65">
        <v>44287</v>
      </c>
      <c r="B8181" s="66" t="s">
        <v>148</v>
      </c>
      <c r="C8181" s="66" t="s">
        <v>137</v>
      </c>
      <c r="D8181" s="67">
        <v>154341.5</v>
      </c>
      <c r="E8181" s="66">
        <v>0.20369999999999999</v>
      </c>
      <c r="F8181" s="67">
        <v>31439.363549999998</v>
      </c>
      <c r="G8181" s="66" t="s">
        <v>42</v>
      </c>
      <c r="H8181" s="68">
        <v>0.23857813383659199</v>
      </c>
      <c r="I8181" s="87">
        <v>7500.7446847691899</v>
      </c>
      <c r="J8181" s="69" t="str">
        <f>_xlfn.XLOOKUP(SimpleBB[[#This Row],[customer_code]],'Input  - indicative charges'!$B$13:$B$69,'Input  - indicative charges'!$E$13:$E$69)</f>
        <v>South Island generation</v>
      </c>
      <c r="K8181" s="70">
        <f t="shared" si="129"/>
        <v>6934.0899753126778</v>
      </c>
    </row>
    <row r="8182" spans="1:11" x14ac:dyDescent="0.25">
      <c r="A8182" s="65">
        <v>44287</v>
      </c>
      <c r="B8182" s="66" t="s">
        <v>148</v>
      </c>
      <c r="C8182" s="66" t="s">
        <v>137</v>
      </c>
      <c r="D8182" s="67">
        <v>154341.5</v>
      </c>
      <c r="E8182" s="66">
        <v>0.20369999999999999</v>
      </c>
      <c r="F8182" s="67">
        <v>31439.363549999998</v>
      </c>
      <c r="G8182" s="66" t="s">
        <v>44</v>
      </c>
      <c r="H8182" s="68">
        <v>0</v>
      </c>
      <c r="I8182" s="87">
        <v>0</v>
      </c>
      <c r="J8182" s="69" t="str">
        <f>_xlfn.XLOOKUP(SimpleBB[[#This Row],[customer_code]],'Input  - indicative charges'!$B$13:$B$69,'Input  - indicative charges'!$E$13:$E$69)</f>
        <v>Major Industrial</v>
      </c>
      <c r="K8182" s="70">
        <f t="shared" si="129"/>
        <v>0</v>
      </c>
    </row>
    <row r="8183" spans="1:11" x14ac:dyDescent="0.25">
      <c r="A8183" s="65">
        <v>44287</v>
      </c>
      <c r="B8183" s="66" t="s">
        <v>148</v>
      </c>
      <c r="C8183" s="66" t="s">
        <v>137</v>
      </c>
      <c r="D8183" s="67">
        <v>154341.5</v>
      </c>
      <c r="E8183" s="66">
        <v>0.20369999999999999</v>
      </c>
      <c r="F8183" s="67">
        <v>31439.363549999998</v>
      </c>
      <c r="G8183" s="66" t="s">
        <v>46</v>
      </c>
      <c r="H8183" s="68">
        <v>5.3978068034674203E-13</v>
      </c>
      <c r="I8183" s="87">
        <v>1.6970361046687502E-8</v>
      </c>
      <c r="J8183" s="69" t="str">
        <f>_xlfn.XLOOKUP(SimpleBB[[#This Row],[customer_code]],'Input  - indicative charges'!$B$13:$B$69,'Input  - indicative charges'!$E$13:$E$69)</f>
        <v>Upper South Island distributor</v>
      </c>
      <c r="K8183" s="70">
        <f t="shared" si="129"/>
        <v>1.5688310342067533E-8</v>
      </c>
    </row>
    <row r="8184" spans="1:11" x14ac:dyDescent="0.25">
      <c r="A8184" s="65">
        <v>44287</v>
      </c>
      <c r="B8184" s="66" t="s">
        <v>148</v>
      </c>
      <c r="C8184" s="66" t="s">
        <v>137</v>
      </c>
      <c r="D8184" s="67">
        <v>154341.5</v>
      </c>
      <c r="E8184" s="66">
        <v>0.20369999999999999</v>
      </c>
      <c r="F8184" s="67">
        <v>31439.363549999998</v>
      </c>
      <c r="G8184" s="66" t="s">
        <v>48</v>
      </c>
      <c r="H8184" s="68">
        <v>1.85099994253295E-3</v>
      </c>
      <c r="I8184" s="87">
        <v>58.194260124322703</v>
      </c>
      <c r="J8184" s="69" t="str">
        <f>_xlfn.XLOOKUP(SimpleBB[[#This Row],[customer_code]],'Input  - indicative charges'!$B$13:$B$69,'Input  - indicative charges'!$E$13:$E$69)</f>
        <v>North Island generation</v>
      </c>
      <c r="K8184" s="70">
        <f t="shared" si="129"/>
        <v>53.797889770623684</v>
      </c>
    </row>
    <row r="8185" spans="1:11" x14ac:dyDescent="0.25">
      <c r="A8185" s="65">
        <v>44287</v>
      </c>
      <c r="B8185" s="66" t="s">
        <v>148</v>
      </c>
      <c r="C8185" s="66" t="s">
        <v>137</v>
      </c>
      <c r="D8185" s="67">
        <v>154341.5</v>
      </c>
      <c r="E8185" s="66">
        <v>0.20369999999999999</v>
      </c>
      <c r="F8185" s="67">
        <v>31439.363549999998</v>
      </c>
      <c r="G8185" s="66" t="s">
        <v>50</v>
      </c>
      <c r="H8185" s="68">
        <v>3.8636296598472099E-4</v>
      </c>
      <c r="I8185" s="87">
        <v>12.1470057498499</v>
      </c>
      <c r="J8185" s="69" t="str">
        <f>_xlfn.XLOOKUP(SimpleBB[[#This Row],[customer_code]],'Input  - indicative charges'!$B$13:$B$69,'Input  - indicative charges'!$E$13:$E$69)</f>
        <v>North Island generation</v>
      </c>
      <c r="K8185" s="70">
        <f t="shared" si="129"/>
        <v>11.229342463973161</v>
      </c>
    </row>
    <row r="8186" spans="1:11" x14ac:dyDescent="0.25">
      <c r="A8186" s="65">
        <v>44287</v>
      </c>
      <c r="B8186" s="66" t="s">
        <v>148</v>
      </c>
      <c r="C8186" s="66" t="s">
        <v>137</v>
      </c>
      <c r="D8186" s="67">
        <v>154341.5</v>
      </c>
      <c r="E8186" s="66">
        <v>0.20369999999999999</v>
      </c>
      <c r="F8186" s="67">
        <v>31439.363549999998</v>
      </c>
      <c r="G8186" s="66" t="s">
        <v>52</v>
      </c>
      <c r="H8186" s="68">
        <v>7.8020144008861801E-4</v>
      </c>
      <c r="I8186" s="87">
        <v>24.529036717179601</v>
      </c>
      <c r="J8186" s="69" t="str">
        <f>_xlfn.XLOOKUP(SimpleBB[[#This Row],[customer_code]],'Input  - indicative charges'!$B$13:$B$69,'Input  - indicative charges'!$E$13:$E$69)</f>
        <v>North Island generation</v>
      </c>
      <c r="K8186" s="70">
        <f t="shared" si="129"/>
        <v>22.675954822198499</v>
      </c>
    </row>
    <row r="8187" spans="1:11" x14ac:dyDescent="0.25">
      <c r="A8187" s="65">
        <v>44287</v>
      </c>
      <c r="B8187" s="66" t="s">
        <v>148</v>
      </c>
      <c r="C8187" s="66" t="s">
        <v>137</v>
      </c>
      <c r="D8187" s="67">
        <v>154341.5</v>
      </c>
      <c r="E8187" s="66">
        <v>0.20369999999999999</v>
      </c>
      <c r="F8187" s="67">
        <v>31439.363549999998</v>
      </c>
      <c r="G8187" s="66" t="s">
        <v>54</v>
      </c>
      <c r="H8187" s="68">
        <v>0</v>
      </c>
      <c r="I8187" s="87">
        <v>0</v>
      </c>
      <c r="J8187" s="69" t="str">
        <f>_xlfn.XLOOKUP(SimpleBB[[#This Row],[customer_code]],'Input  - indicative charges'!$B$13:$B$69,'Input  - indicative charges'!$E$13:$E$69)</f>
        <v>Upper South Island distributor</v>
      </c>
      <c r="K8187" s="70">
        <f t="shared" si="129"/>
        <v>0</v>
      </c>
    </row>
    <row r="8188" spans="1:11" x14ac:dyDescent="0.25">
      <c r="A8188" s="65">
        <v>44287</v>
      </c>
      <c r="B8188" s="66" t="s">
        <v>148</v>
      </c>
      <c r="C8188" s="66" t="s">
        <v>137</v>
      </c>
      <c r="D8188" s="67">
        <v>154341.5</v>
      </c>
      <c r="E8188" s="66">
        <v>0.20369999999999999</v>
      </c>
      <c r="F8188" s="67">
        <v>31439.363549999998</v>
      </c>
      <c r="G8188" s="66" t="s">
        <v>56</v>
      </c>
      <c r="H8188" s="68">
        <v>0</v>
      </c>
      <c r="I8188" s="87">
        <v>0</v>
      </c>
      <c r="J8188" s="69" t="str">
        <f>_xlfn.XLOOKUP(SimpleBB[[#This Row],[customer_code]],'Input  - indicative charges'!$B$13:$B$69,'Input  - indicative charges'!$E$13:$E$69)</f>
        <v>Upper North Island distributor</v>
      </c>
      <c r="K8188" s="70">
        <f t="shared" si="129"/>
        <v>0</v>
      </c>
    </row>
    <row r="8189" spans="1:11" x14ac:dyDescent="0.25">
      <c r="A8189" s="65">
        <v>44287</v>
      </c>
      <c r="B8189" s="66" t="s">
        <v>148</v>
      </c>
      <c r="C8189" s="66" t="s">
        <v>137</v>
      </c>
      <c r="D8189" s="67">
        <v>154341.5</v>
      </c>
      <c r="E8189" s="66">
        <v>0.20369999999999999</v>
      </c>
      <c r="F8189" s="67">
        <v>31439.363549999998</v>
      </c>
      <c r="G8189" s="66" t="s">
        <v>58</v>
      </c>
      <c r="H8189" s="68">
        <v>4.8153767003056899E-4</v>
      </c>
      <c r="I8189" s="87">
        <v>15.139237871111</v>
      </c>
      <c r="J8189" s="69" t="str">
        <f>_xlfn.XLOOKUP(SimpleBB[[#This Row],[customer_code]],'Input  - indicative charges'!$B$13:$B$69,'Input  - indicative charges'!$E$13:$E$69)</f>
        <v>North Island generation</v>
      </c>
      <c r="K8189" s="70">
        <f t="shared" si="129"/>
        <v>13.995522040512586</v>
      </c>
    </row>
    <row r="8190" spans="1:11" x14ac:dyDescent="0.25">
      <c r="A8190" s="65">
        <v>44287</v>
      </c>
      <c r="B8190" s="66" t="s">
        <v>148</v>
      </c>
      <c r="C8190" s="66" t="s">
        <v>137</v>
      </c>
      <c r="D8190" s="67">
        <v>154341.5</v>
      </c>
      <c r="E8190" s="66">
        <v>0.20369999999999999</v>
      </c>
      <c r="F8190" s="67">
        <v>31439.363549999998</v>
      </c>
      <c r="G8190" s="66" t="s">
        <v>60</v>
      </c>
      <c r="H8190" s="68">
        <v>0</v>
      </c>
      <c r="I8190" s="87">
        <v>0</v>
      </c>
      <c r="J8190" s="69" t="str">
        <f>_xlfn.XLOOKUP(SimpleBB[[#This Row],[customer_code]],'Input  - indicative charges'!$B$13:$B$69,'Input  - indicative charges'!$E$13:$E$69)</f>
        <v>Major Industrial</v>
      </c>
      <c r="K8190" s="70">
        <f t="shared" si="129"/>
        <v>0</v>
      </c>
    </row>
    <row r="8191" spans="1:11" x14ac:dyDescent="0.25">
      <c r="A8191" s="65">
        <v>44287</v>
      </c>
      <c r="B8191" s="66" t="s">
        <v>148</v>
      </c>
      <c r="C8191" s="66" t="s">
        <v>137</v>
      </c>
      <c r="D8191" s="67">
        <v>154341.5</v>
      </c>
      <c r="E8191" s="66">
        <v>0.20369999999999999</v>
      </c>
      <c r="F8191" s="67">
        <v>31439.363549999998</v>
      </c>
      <c r="G8191" s="66" t="s">
        <v>62</v>
      </c>
      <c r="H8191" s="68">
        <v>1.6559871615483999E-13</v>
      </c>
      <c r="I8191" s="87">
        <v>5.2063182406052699E-9</v>
      </c>
      <c r="J8191" s="69" t="str">
        <f>_xlfn.XLOOKUP(SimpleBB[[#This Row],[customer_code]],'Input  - indicative charges'!$B$13:$B$69,'Input  - indicative charges'!$E$13:$E$69)</f>
        <v>Major Industrial</v>
      </c>
      <c r="K8191" s="70">
        <f t="shared" si="129"/>
        <v>4.8129993270900712E-9</v>
      </c>
    </row>
    <row r="8192" spans="1:11" x14ac:dyDescent="0.25">
      <c r="A8192" s="65">
        <v>44287</v>
      </c>
      <c r="B8192" s="66" t="s">
        <v>148</v>
      </c>
      <c r="C8192" s="66" t="s">
        <v>137</v>
      </c>
      <c r="D8192" s="67">
        <v>154341.5</v>
      </c>
      <c r="E8192" s="66">
        <v>0.20369999999999999</v>
      </c>
      <c r="F8192" s="67">
        <v>31439.363549999998</v>
      </c>
      <c r="G8192" s="66" t="s">
        <v>64</v>
      </c>
      <c r="H8192" s="68">
        <v>0</v>
      </c>
      <c r="I8192" s="87">
        <v>0</v>
      </c>
      <c r="J8192" s="69" t="str">
        <f>_xlfn.XLOOKUP(SimpleBB[[#This Row],[customer_code]],'Input  - indicative charges'!$B$13:$B$69,'Input  - indicative charges'!$E$13:$E$69)</f>
        <v>Major Industrial</v>
      </c>
      <c r="K8192" s="70">
        <f t="shared" si="129"/>
        <v>0</v>
      </c>
    </row>
    <row r="8193" spans="1:11" x14ac:dyDescent="0.25">
      <c r="A8193" s="65">
        <v>44287</v>
      </c>
      <c r="B8193" s="66" t="s">
        <v>148</v>
      </c>
      <c r="C8193" s="66" t="s">
        <v>137</v>
      </c>
      <c r="D8193" s="67">
        <v>154341.5</v>
      </c>
      <c r="E8193" s="66">
        <v>0.20369999999999999</v>
      </c>
      <c r="F8193" s="67">
        <v>31439.363549999998</v>
      </c>
      <c r="G8193" s="66" t="s">
        <v>66</v>
      </c>
      <c r="H8193" s="68">
        <v>2.0694041626450302E-9</v>
      </c>
      <c r="I8193" s="87">
        <v>6.5060749801280598E-5</v>
      </c>
      <c r="J8193" s="69" t="str">
        <f>_xlfn.XLOOKUP(SimpleBB[[#This Row],[customer_code]],'Input  - indicative charges'!$B$13:$B$69,'Input  - indicative charges'!$E$13:$E$69)</f>
        <v>Upper South Island distributor</v>
      </c>
      <c r="K8193" s="70">
        <f t="shared" si="129"/>
        <v>6.0145640458800429E-5</v>
      </c>
    </row>
    <row r="8194" spans="1:11" x14ac:dyDescent="0.25">
      <c r="A8194" s="65">
        <v>44287</v>
      </c>
      <c r="B8194" s="66" t="s">
        <v>148</v>
      </c>
      <c r="C8194" s="66" t="s">
        <v>137</v>
      </c>
      <c r="D8194" s="67">
        <v>154341.5</v>
      </c>
      <c r="E8194" s="66">
        <v>0.20369999999999999</v>
      </c>
      <c r="F8194" s="67">
        <v>31439.363549999998</v>
      </c>
      <c r="G8194" s="66" t="s">
        <v>68</v>
      </c>
      <c r="H8194" s="68">
        <v>0</v>
      </c>
      <c r="I8194" s="87">
        <v>0</v>
      </c>
      <c r="J8194" s="69" t="str">
        <f>_xlfn.XLOOKUP(SimpleBB[[#This Row],[customer_code]],'Input  - indicative charges'!$B$13:$B$69,'Input  - indicative charges'!$E$13:$E$69)</f>
        <v>Major Industrial</v>
      </c>
      <c r="K8194" s="70">
        <f t="shared" si="129"/>
        <v>0</v>
      </c>
    </row>
    <row r="8195" spans="1:11" x14ac:dyDescent="0.25">
      <c r="A8195" s="65">
        <v>44287</v>
      </c>
      <c r="B8195" s="66" t="s">
        <v>148</v>
      </c>
      <c r="C8195" s="66" t="s">
        <v>137</v>
      </c>
      <c r="D8195" s="67">
        <v>154341.5</v>
      </c>
      <c r="E8195" s="66">
        <v>0.20369999999999999</v>
      </c>
      <c r="F8195" s="67">
        <v>31439.363549999998</v>
      </c>
      <c r="G8195" s="66" t="s">
        <v>70</v>
      </c>
      <c r="H8195" s="68">
        <v>3.6779008903047798E-6</v>
      </c>
      <c r="I8195" s="87">
        <v>0.11563086319116</v>
      </c>
      <c r="J8195" s="69" t="str">
        <f>_xlfn.XLOOKUP(SimpleBB[[#This Row],[customer_code]],'Input  - indicative charges'!$B$13:$B$69,'Input  - indicative charges'!$E$13:$E$69)</f>
        <v>Lower North Island distributor</v>
      </c>
      <c r="K8195" s="70">
        <f t="shared" si="129"/>
        <v>0.106895360792466</v>
      </c>
    </row>
    <row r="8196" spans="1:11" x14ac:dyDescent="0.25">
      <c r="A8196" s="65">
        <v>44287</v>
      </c>
      <c r="B8196" s="66" t="s">
        <v>148</v>
      </c>
      <c r="C8196" s="66" t="s">
        <v>137</v>
      </c>
      <c r="D8196" s="67">
        <v>154341.5</v>
      </c>
      <c r="E8196" s="66">
        <v>0.20369999999999999</v>
      </c>
      <c r="F8196" s="67">
        <v>31439.363549999998</v>
      </c>
      <c r="G8196" s="66" t="s">
        <v>72</v>
      </c>
      <c r="H8196" s="68">
        <v>2.6037177711640998E-4</v>
      </c>
      <c r="I8196" s="87">
        <v>8.1859229589224096</v>
      </c>
      <c r="J8196" s="69" t="str">
        <f>_xlfn.XLOOKUP(SimpleBB[[#This Row],[customer_code]],'Input  - indicative charges'!$B$13:$B$69,'Input  - indicative charges'!$E$13:$E$69)</f>
        <v>Lower South Island distributor</v>
      </c>
      <c r="K8196" s="70">
        <f t="shared" si="129"/>
        <v>7.5675054562788961</v>
      </c>
    </row>
    <row r="8197" spans="1:11" x14ac:dyDescent="0.25">
      <c r="A8197" s="65">
        <v>44287</v>
      </c>
      <c r="B8197" s="66" t="s">
        <v>148</v>
      </c>
      <c r="C8197" s="66" t="s">
        <v>137</v>
      </c>
      <c r="D8197" s="67">
        <v>154341.5</v>
      </c>
      <c r="E8197" s="66">
        <v>0.20369999999999999</v>
      </c>
      <c r="F8197" s="67">
        <v>31439.363549999998</v>
      </c>
      <c r="G8197" s="66" t="s">
        <v>74</v>
      </c>
      <c r="H8197" s="68">
        <v>0</v>
      </c>
      <c r="I8197" s="87">
        <v>0</v>
      </c>
      <c r="J8197" s="69" t="str">
        <f>_xlfn.XLOOKUP(SimpleBB[[#This Row],[customer_code]],'Input  - indicative charges'!$B$13:$B$69,'Input  - indicative charges'!$E$13:$E$69)</f>
        <v>Major Industrial</v>
      </c>
      <c r="K8197" s="70">
        <f t="shared" si="129"/>
        <v>0</v>
      </c>
    </row>
    <row r="8198" spans="1:11" x14ac:dyDescent="0.25">
      <c r="A8198" s="65">
        <v>44287</v>
      </c>
      <c r="B8198" s="66" t="s">
        <v>148</v>
      </c>
      <c r="C8198" s="66" t="s">
        <v>137</v>
      </c>
      <c r="D8198" s="67">
        <v>154341.5</v>
      </c>
      <c r="E8198" s="66">
        <v>0.20369999999999999</v>
      </c>
      <c r="F8198" s="67">
        <v>31439.363549999998</v>
      </c>
      <c r="G8198" s="66" t="s">
        <v>76</v>
      </c>
      <c r="H8198" s="68">
        <v>0</v>
      </c>
      <c r="I8198" s="87">
        <v>0</v>
      </c>
      <c r="J8198" s="69" t="str">
        <f>_xlfn.XLOOKUP(SimpleBB[[#This Row],[customer_code]],'Input  - indicative charges'!$B$13:$B$69,'Input  - indicative charges'!$E$13:$E$69)</f>
        <v>Lower North Island distributor</v>
      </c>
      <c r="K8198" s="70">
        <f t="shared" si="129"/>
        <v>0</v>
      </c>
    </row>
    <row r="8199" spans="1:11" x14ac:dyDescent="0.25">
      <c r="A8199" s="65">
        <v>44287</v>
      </c>
      <c r="B8199" s="66" t="s">
        <v>148</v>
      </c>
      <c r="C8199" s="66" t="s">
        <v>137</v>
      </c>
      <c r="D8199" s="67">
        <v>154341.5</v>
      </c>
      <c r="E8199" s="66">
        <v>0.20369999999999999</v>
      </c>
      <c r="F8199" s="67">
        <v>31439.363549999998</v>
      </c>
      <c r="G8199" s="66" t="s">
        <v>78</v>
      </c>
      <c r="H8199" s="68">
        <v>1.18621136862887E-12</v>
      </c>
      <c r="I8199" s="87">
        <v>3.7293730465466101E-8</v>
      </c>
      <c r="J8199" s="69" t="str">
        <f>_xlfn.XLOOKUP(SimpleBB[[#This Row],[customer_code]],'Input  - indicative charges'!$B$13:$B$69,'Input  - indicative charges'!$E$13:$E$69)</f>
        <v>North Island generation</v>
      </c>
      <c r="K8199" s="70">
        <f t="shared" si="129"/>
        <v>3.4476321142846492E-8</v>
      </c>
    </row>
    <row r="8200" spans="1:11" x14ac:dyDescent="0.25">
      <c r="A8200" s="65">
        <v>44287</v>
      </c>
      <c r="B8200" s="66" t="s">
        <v>148</v>
      </c>
      <c r="C8200" s="66" t="s">
        <v>137</v>
      </c>
      <c r="D8200" s="67">
        <v>154341.5</v>
      </c>
      <c r="E8200" s="66">
        <v>0.20369999999999999</v>
      </c>
      <c r="F8200" s="67">
        <v>31439.363549999998</v>
      </c>
      <c r="G8200" s="66" t="s">
        <v>80</v>
      </c>
      <c r="H8200" s="68">
        <v>0</v>
      </c>
      <c r="I8200" s="87">
        <v>0</v>
      </c>
      <c r="J8200" s="69" t="str">
        <f>_xlfn.XLOOKUP(SimpleBB[[#This Row],[customer_code]],'Input  - indicative charges'!$B$13:$B$69,'Input  - indicative charges'!$E$13:$E$69)</f>
        <v>Major Industrial</v>
      </c>
      <c r="K8200" s="70">
        <f t="shared" si="129"/>
        <v>0</v>
      </c>
    </row>
    <row r="8201" spans="1:11" x14ac:dyDescent="0.25">
      <c r="A8201" s="65">
        <v>44287</v>
      </c>
      <c r="B8201" s="66" t="s">
        <v>148</v>
      </c>
      <c r="C8201" s="66" t="s">
        <v>137</v>
      </c>
      <c r="D8201" s="67">
        <v>154341.5</v>
      </c>
      <c r="E8201" s="66">
        <v>0.20369999999999999</v>
      </c>
      <c r="F8201" s="67">
        <v>31439.363549999998</v>
      </c>
      <c r="G8201" s="66" t="s">
        <v>82</v>
      </c>
      <c r="H8201" s="68">
        <v>5.8432269380438101E-5</v>
      </c>
      <c r="I8201" s="87">
        <v>1.8370733601031199</v>
      </c>
      <c r="J8201" s="69" t="str">
        <f>_xlfn.XLOOKUP(SimpleBB[[#This Row],[customer_code]],'Input  - indicative charges'!$B$13:$B$69,'Input  - indicative charges'!$E$13:$E$69)</f>
        <v>Major Industrial</v>
      </c>
      <c r="K8201" s="70">
        <f t="shared" si="129"/>
        <v>1.698288970703314</v>
      </c>
    </row>
    <row r="8202" spans="1:11" x14ac:dyDescent="0.25">
      <c r="A8202" s="65">
        <v>44287</v>
      </c>
      <c r="B8202" s="66" t="s">
        <v>148</v>
      </c>
      <c r="C8202" s="66" t="s">
        <v>137</v>
      </c>
      <c r="D8202" s="67">
        <v>154341.5</v>
      </c>
      <c r="E8202" s="66">
        <v>0.20369999999999999</v>
      </c>
      <c r="F8202" s="67">
        <v>31439.363549999998</v>
      </c>
      <c r="G8202" s="66" t="s">
        <v>84</v>
      </c>
      <c r="H8202" s="68">
        <v>0</v>
      </c>
      <c r="I8202" s="87">
        <v>0</v>
      </c>
      <c r="J8202" s="69" t="str">
        <f>_xlfn.XLOOKUP(SimpleBB[[#This Row],[customer_code]],'Input  - indicative charges'!$B$13:$B$69,'Input  - indicative charges'!$E$13:$E$69)</f>
        <v>Major Industrial</v>
      </c>
      <c r="K8202" s="70">
        <f t="shared" si="129"/>
        <v>0</v>
      </c>
    </row>
    <row r="8203" spans="1:11" x14ac:dyDescent="0.25">
      <c r="A8203" s="65">
        <v>44287</v>
      </c>
      <c r="B8203" s="66" t="s">
        <v>148</v>
      </c>
      <c r="C8203" s="66" t="s">
        <v>137</v>
      </c>
      <c r="D8203" s="67">
        <v>154341.5</v>
      </c>
      <c r="E8203" s="66">
        <v>0.20369999999999999</v>
      </c>
      <c r="F8203" s="67">
        <v>31439.363549999998</v>
      </c>
      <c r="G8203" s="66" t="s">
        <v>86</v>
      </c>
      <c r="H8203" s="68">
        <v>6.0996860616143E-6</v>
      </c>
      <c r="I8203" s="87">
        <v>0.19177024763195899</v>
      </c>
      <c r="J8203" s="69" t="str">
        <f>_xlfn.XLOOKUP(SimpleBB[[#This Row],[customer_code]],'Input  - indicative charges'!$B$13:$B$69,'Input  - indicative charges'!$E$13:$E$69)</f>
        <v>North Island generation</v>
      </c>
      <c r="K8203" s="70">
        <f t="shared" si="129"/>
        <v>0.1772826842604249</v>
      </c>
    </row>
    <row r="8204" spans="1:11" x14ac:dyDescent="0.25">
      <c r="A8204" s="65">
        <v>44287</v>
      </c>
      <c r="B8204" s="66" t="s">
        <v>148</v>
      </c>
      <c r="C8204" s="66" t="s">
        <v>137</v>
      </c>
      <c r="D8204" s="67">
        <v>154341.5</v>
      </c>
      <c r="E8204" s="66">
        <v>0.20369999999999999</v>
      </c>
      <c r="F8204" s="67">
        <v>31439.363549999998</v>
      </c>
      <c r="G8204" s="66" t="s">
        <v>88</v>
      </c>
      <c r="H8204" s="68">
        <v>2.8020016902495498E-4</v>
      </c>
      <c r="I8204" s="87">
        <v>8.8093149807470201</v>
      </c>
      <c r="J8204" s="69" t="str">
        <f>_xlfn.XLOOKUP(SimpleBB[[#This Row],[customer_code]],'Input  - indicative charges'!$B$13:$B$69,'Input  - indicative charges'!$E$13:$E$69)</f>
        <v>North Island generation</v>
      </c>
      <c r="K8204" s="70">
        <f t="shared" si="129"/>
        <v>8.1438024175661408</v>
      </c>
    </row>
    <row r="8205" spans="1:11" x14ac:dyDescent="0.25">
      <c r="A8205" s="65">
        <v>44287</v>
      </c>
      <c r="B8205" s="66" t="s">
        <v>148</v>
      </c>
      <c r="C8205" s="66" t="s">
        <v>137</v>
      </c>
      <c r="D8205" s="67">
        <v>154341.5</v>
      </c>
      <c r="E8205" s="66">
        <v>0.20369999999999999</v>
      </c>
      <c r="F8205" s="67">
        <v>31439.363549999998</v>
      </c>
      <c r="G8205" s="66" t="s">
        <v>90</v>
      </c>
      <c r="H8205" s="68">
        <v>5.6167486872453296E-6</v>
      </c>
      <c r="I8205" s="87">
        <v>0.17658700394729099</v>
      </c>
      <c r="J8205" s="69" t="str">
        <f>_xlfn.XLOOKUP(SimpleBB[[#This Row],[customer_code]],'Input  - indicative charges'!$B$13:$B$69,'Input  - indicative charges'!$E$13:$E$69)</f>
        <v>Upper South Island distributor</v>
      </c>
      <c r="K8205" s="70">
        <f t="shared" si="129"/>
        <v>0.16324648088979576</v>
      </c>
    </row>
    <row r="8206" spans="1:11" x14ac:dyDescent="0.25">
      <c r="A8206" s="65">
        <v>44287</v>
      </c>
      <c r="B8206" s="66" t="s">
        <v>148</v>
      </c>
      <c r="C8206" s="66" t="s">
        <v>137</v>
      </c>
      <c r="D8206" s="67">
        <v>154341.5</v>
      </c>
      <c r="E8206" s="66">
        <v>0.20369999999999999</v>
      </c>
      <c r="F8206" s="67">
        <v>31439.363549999998</v>
      </c>
      <c r="G8206" s="66" t="s">
        <v>92</v>
      </c>
      <c r="H8206" s="68">
        <v>3.9462297228100697E-6</v>
      </c>
      <c r="I8206" s="87">
        <v>0.124066950907241</v>
      </c>
      <c r="J8206" s="69" t="str">
        <f>_xlfn.XLOOKUP(SimpleBB[[#This Row],[customer_code]],'Input  - indicative charges'!$B$13:$B$69,'Input  - indicative charges'!$E$13:$E$69)</f>
        <v>North Island generation</v>
      </c>
      <c r="K8206" s="70">
        <f t="shared" ref="K8206:K8269" si="130">I8206*$L$9</f>
        <v>0.11469413194404476</v>
      </c>
    </row>
    <row r="8207" spans="1:11" x14ac:dyDescent="0.25">
      <c r="A8207" s="65">
        <v>44287</v>
      </c>
      <c r="B8207" s="66" t="s">
        <v>148</v>
      </c>
      <c r="C8207" s="66" t="s">
        <v>137</v>
      </c>
      <c r="D8207" s="67">
        <v>154341.5</v>
      </c>
      <c r="E8207" s="66">
        <v>0.20369999999999999</v>
      </c>
      <c r="F8207" s="67">
        <v>31439.363549999998</v>
      </c>
      <c r="G8207" s="66" t="s">
        <v>94</v>
      </c>
      <c r="H8207" s="68">
        <v>2.09007688255636E-5</v>
      </c>
      <c r="I8207" s="87">
        <v>0.65710686958140097</v>
      </c>
      <c r="J8207" s="69" t="str">
        <f>_xlfn.XLOOKUP(SimpleBB[[#This Row],[customer_code]],'Input  - indicative charges'!$B$13:$B$69,'Input  - indicative charges'!$E$13:$E$69)</f>
        <v>North Island generation</v>
      </c>
      <c r="K8207" s="70">
        <f t="shared" si="130"/>
        <v>0.60746477164136359</v>
      </c>
    </row>
    <row r="8208" spans="1:11" x14ac:dyDescent="0.25">
      <c r="A8208" s="65">
        <v>44287</v>
      </c>
      <c r="B8208" s="66" t="s">
        <v>148</v>
      </c>
      <c r="C8208" s="66" t="s">
        <v>137</v>
      </c>
      <c r="D8208" s="67">
        <v>154341.5</v>
      </c>
      <c r="E8208" s="66">
        <v>0.20369999999999999</v>
      </c>
      <c r="F8208" s="67">
        <v>31439.363549999998</v>
      </c>
      <c r="G8208" s="66" t="s">
        <v>96</v>
      </c>
      <c r="H8208" s="68">
        <v>5.4494707665993297E-11</v>
      </c>
      <c r="I8208" s="87">
        <v>1.7132789258621299E-6</v>
      </c>
      <c r="J8208" s="69" t="str">
        <f>_xlfn.XLOOKUP(SimpleBB[[#This Row],[customer_code]],'Input  - indicative charges'!$B$13:$B$69,'Input  - indicative charges'!$E$13:$E$69)</f>
        <v>Upper North Island distributor</v>
      </c>
      <c r="K8208" s="70">
        <f t="shared" si="130"/>
        <v>1.5838467677560518E-6</v>
      </c>
    </row>
    <row r="8209" spans="1:11" x14ac:dyDescent="0.25">
      <c r="A8209" s="65">
        <v>44287</v>
      </c>
      <c r="B8209" s="66" t="s">
        <v>148</v>
      </c>
      <c r="C8209" s="66" t="s">
        <v>137</v>
      </c>
      <c r="D8209" s="67">
        <v>154341.5</v>
      </c>
      <c r="E8209" s="66">
        <v>0.20369999999999999</v>
      </c>
      <c r="F8209" s="67">
        <v>31439.363549999998</v>
      </c>
      <c r="G8209" s="66" t="s">
        <v>98</v>
      </c>
      <c r="H8209" s="68">
        <v>2.11132767908039E-7</v>
      </c>
      <c r="I8209" s="87">
        <v>6.6378798475786203E-3</v>
      </c>
      <c r="J8209" s="69" t="str">
        <f>_xlfn.XLOOKUP(SimpleBB[[#This Row],[customer_code]],'Input  - indicative charges'!$B$13:$B$69,'Input  - indicative charges'!$E$13:$E$69)</f>
        <v>Major Industrial</v>
      </c>
      <c r="K8209" s="70">
        <f t="shared" si="130"/>
        <v>6.1364115221635889E-3</v>
      </c>
    </row>
    <row r="8210" spans="1:11" x14ac:dyDescent="0.25">
      <c r="A8210" s="65">
        <v>44287</v>
      </c>
      <c r="B8210" s="66" t="s">
        <v>148</v>
      </c>
      <c r="C8210" s="66" t="s">
        <v>137</v>
      </c>
      <c r="D8210" s="67">
        <v>154341.5</v>
      </c>
      <c r="E8210" s="66">
        <v>0.20369999999999999</v>
      </c>
      <c r="F8210" s="67">
        <v>31439.363549999998</v>
      </c>
      <c r="G8210" s="66" t="s">
        <v>100</v>
      </c>
      <c r="H8210" s="68">
        <v>6.8417117132556806E-5</v>
      </c>
      <c r="I8210" s="87">
        <v>2.1509906185733798</v>
      </c>
      <c r="J8210" s="69" t="str">
        <f>_xlfn.XLOOKUP(SimpleBB[[#This Row],[customer_code]],'Input  - indicative charges'!$B$13:$B$69,'Input  - indicative charges'!$E$13:$E$69)</f>
        <v>North Island generation</v>
      </c>
      <c r="K8210" s="70">
        <f t="shared" si="130"/>
        <v>1.9884908915147606</v>
      </c>
    </row>
    <row r="8211" spans="1:11" x14ac:dyDescent="0.25">
      <c r="A8211" s="65">
        <v>44287</v>
      </c>
      <c r="B8211" s="66" t="s">
        <v>148</v>
      </c>
      <c r="C8211" s="66" t="s">
        <v>137</v>
      </c>
      <c r="D8211" s="67">
        <v>154341.5</v>
      </c>
      <c r="E8211" s="66">
        <v>0.20369999999999999</v>
      </c>
      <c r="F8211" s="67">
        <v>31439.363549999998</v>
      </c>
      <c r="G8211" s="66" t="s">
        <v>102</v>
      </c>
      <c r="H8211" s="68">
        <v>6.7565985221289E-5</v>
      </c>
      <c r="I8211" s="87">
        <v>2.1242315729860302</v>
      </c>
      <c r="J8211" s="69" t="str">
        <f>_xlfn.XLOOKUP(SimpleBB[[#This Row],[customer_code]],'Input  - indicative charges'!$B$13:$B$69,'Input  - indicative charges'!$E$13:$E$69)</f>
        <v>Lower North Island distributor</v>
      </c>
      <c r="K8211" s="70">
        <f t="shared" si="130"/>
        <v>1.9637533970986463</v>
      </c>
    </row>
    <row r="8212" spans="1:11" x14ac:dyDescent="0.25">
      <c r="A8212" s="65">
        <v>44287</v>
      </c>
      <c r="B8212" s="66" t="s">
        <v>148</v>
      </c>
      <c r="C8212" s="66" t="s">
        <v>137</v>
      </c>
      <c r="D8212" s="67">
        <v>154341.5</v>
      </c>
      <c r="E8212" s="66">
        <v>0.20369999999999999</v>
      </c>
      <c r="F8212" s="67">
        <v>31439.363549999998</v>
      </c>
      <c r="G8212" s="66" t="s">
        <v>104</v>
      </c>
      <c r="H8212" s="68">
        <v>1.4148465990817199E-4</v>
      </c>
      <c r="I8212" s="87">
        <v>4.4481876596011301</v>
      </c>
      <c r="J8212" s="69" t="str">
        <f>_xlfn.XLOOKUP(SimpleBB[[#This Row],[customer_code]],'Input  - indicative charges'!$B$13:$B$69,'Input  - indicative charges'!$E$13:$E$69)</f>
        <v>Lower North Island distributor</v>
      </c>
      <c r="K8212" s="70">
        <f t="shared" si="130"/>
        <v>4.11214282781562</v>
      </c>
    </row>
    <row r="8213" spans="1:11" x14ac:dyDescent="0.25">
      <c r="A8213" s="65">
        <v>44287</v>
      </c>
      <c r="B8213" s="66" t="s">
        <v>148</v>
      </c>
      <c r="C8213" s="66" t="s">
        <v>137</v>
      </c>
      <c r="D8213" s="67">
        <v>154341.5</v>
      </c>
      <c r="E8213" s="66">
        <v>0.20369999999999999</v>
      </c>
      <c r="F8213" s="67">
        <v>31439.363549999998</v>
      </c>
      <c r="G8213" s="66" t="s">
        <v>106</v>
      </c>
      <c r="H8213" s="68">
        <v>0</v>
      </c>
      <c r="I8213" s="87">
        <v>0</v>
      </c>
      <c r="J8213" s="69" t="str">
        <f>_xlfn.XLOOKUP(SimpleBB[[#This Row],[customer_code]],'Input  - indicative charges'!$B$13:$B$69,'Input  - indicative charges'!$E$13:$E$69)</f>
        <v>Upper North Island distributor</v>
      </c>
      <c r="K8213" s="70">
        <f t="shared" si="130"/>
        <v>0</v>
      </c>
    </row>
    <row r="8214" spans="1:11" x14ac:dyDescent="0.25">
      <c r="A8214" s="65">
        <v>44287</v>
      </c>
      <c r="B8214" s="66" t="s">
        <v>148</v>
      </c>
      <c r="C8214" s="66" t="s">
        <v>137</v>
      </c>
      <c r="D8214" s="67">
        <v>154341.5</v>
      </c>
      <c r="E8214" s="66">
        <v>0.20369999999999999</v>
      </c>
      <c r="F8214" s="67">
        <v>31439.363549999998</v>
      </c>
      <c r="G8214" s="66" t="s">
        <v>108</v>
      </c>
      <c r="H8214" s="68">
        <v>0</v>
      </c>
      <c r="I8214" s="87">
        <v>0</v>
      </c>
      <c r="J8214" s="69" t="str">
        <f>_xlfn.XLOOKUP(SimpleBB[[#This Row],[customer_code]],'Input  - indicative charges'!$B$13:$B$69,'Input  - indicative charges'!$E$13:$E$69)</f>
        <v>Lower North Island distributor</v>
      </c>
      <c r="K8214" s="70">
        <f t="shared" si="130"/>
        <v>0</v>
      </c>
    </row>
    <row r="8215" spans="1:11" x14ac:dyDescent="0.25">
      <c r="A8215" s="65">
        <v>44287</v>
      </c>
      <c r="B8215" s="66" t="s">
        <v>148</v>
      </c>
      <c r="C8215" s="66" t="s">
        <v>137</v>
      </c>
      <c r="D8215" s="67">
        <v>154341.5</v>
      </c>
      <c r="E8215" s="66">
        <v>0.20369999999999999</v>
      </c>
      <c r="F8215" s="67">
        <v>31439.363549999998</v>
      </c>
      <c r="G8215" s="66" t="s">
        <v>110</v>
      </c>
      <c r="H8215" s="68">
        <v>1.3899482734222499E-3</v>
      </c>
      <c r="I8215" s="87">
        <v>43.6990890838171</v>
      </c>
      <c r="J8215" s="69" t="str">
        <f>_xlfn.XLOOKUP(SimpleBB[[#This Row],[customer_code]],'Input  - indicative charges'!$B$13:$B$69,'Input  - indicative charges'!$E$13:$E$69)</f>
        <v>Lower South Island distributor</v>
      </c>
      <c r="K8215" s="70">
        <f t="shared" si="130"/>
        <v>40.397777591561365</v>
      </c>
    </row>
    <row r="8216" spans="1:11" x14ac:dyDescent="0.25">
      <c r="A8216" s="65">
        <v>44287</v>
      </c>
      <c r="B8216" s="66" t="s">
        <v>148</v>
      </c>
      <c r="C8216" s="66" t="s">
        <v>137</v>
      </c>
      <c r="D8216" s="67">
        <v>154341.5</v>
      </c>
      <c r="E8216" s="66">
        <v>0.20369999999999999</v>
      </c>
      <c r="F8216" s="67">
        <v>31439.363549999998</v>
      </c>
      <c r="G8216" s="66" t="s">
        <v>112</v>
      </c>
      <c r="H8216" s="68">
        <v>2.3146970484670199E-4</v>
      </c>
      <c r="I8216" s="87">
        <v>7.2772602014866701</v>
      </c>
      <c r="J8216" s="69" t="str">
        <f>_xlfn.XLOOKUP(SimpleBB[[#This Row],[customer_code]],'Input  - indicative charges'!$B$13:$B$69,'Input  - indicative charges'!$E$13:$E$69)</f>
        <v>North Island generation</v>
      </c>
      <c r="K8216" s="70">
        <f t="shared" si="130"/>
        <v>6.7274889536415952</v>
      </c>
    </row>
    <row r="8217" spans="1:11" x14ac:dyDescent="0.25">
      <c r="A8217" s="65">
        <v>44287</v>
      </c>
      <c r="B8217" s="66" t="s">
        <v>148</v>
      </c>
      <c r="C8217" s="66" t="s">
        <v>137</v>
      </c>
      <c r="D8217" s="67">
        <v>154341.5</v>
      </c>
      <c r="E8217" s="66">
        <v>0.20369999999999999</v>
      </c>
      <c r="F8217" s="67">
        <v>31439.363549999998</v>
      </c>
      <c r="G8217" s="66" t="s">
        <v>114</v>
      </c>
      <c r="H8217" s="68">
        <v>5.5654158610152301E-5</v>
      </c>
      <c r="I8217" s="87">
        <v>1.74973132561394</v>
      </c>
      <c r="J8217" s="69" t="str">
        <f>_xlfn.XLOOKUP(SimpleBB[[#This Row],[customer_code]],'Input  - indicative charges'!$B$13:$B$69,'Input  - indicative charges'!$E$13:$E$69)</f>
        <v>Lower North Island distributor</v>
      </c>
      <c r="K8217" s="70">
        <f t="shared" si="130"/>
        <v>1.6175453177424781</v>
      </c>
    </row>
    <row r="8218" spans="1:11" x14ac:dyDescent="0.25">
      <c r="A8218" s="65">
        <v>44287</v>
      </c>
      <c r="B8218" s="66" t="s">
        <v>148</v>
      </c>
      <c r="C8218" s="66" t="s">
        <v>137</v>
      </c>
      <c r="D8218" s="67">
        <v>154341.5</v>
      </c>
      <c r="E8218" s="66">
        <v>0.20369999999999999</v>
      </c>
      <c r="F8218" s="67">
        <v>31439.363549999998</v>
      </c>
      <c r="G8218" s="66" t="s">
        <v>116</v>
      </c>
      <c r="H8218" s="68">
        <v>0</v>
      </c>
      <c r="I8218" s="87">
        <v>0</v>
      </c>
      <c r="J8218" s="69" t="str">
        <f>_xlfn.XLOOKUP(SimpleBB[[#This Row],[customer_code]],'Input  - indicative charges'!$B$13:$B$69,'Input  - indicative charges'!$E$13:$E$69)</f>
        <v>Major Industrial</v>
      </c>
      <c r="K8218" s="70">
        <f t="shared" si="130"/>
        <v>0</v>
      </c>
    </row>
    <row r="8219" spans="1:11" x14ac:dyDescent="0.25">
      <c r="A8219" s="65">
        <v>44287</v>
      </c>
      <c r="B8219" s="66" t="s">
        <v>148</v>
      </c>
      <c r="C8219" s="66" t="s">
        <v>137</v>
      </c>
      <c r="D8219" s="67">
        <v>154341.5</v>
      </c>
      <c r="E8219" s="66">
        <v>0.20369999999999999</v>
      </c>
      <c r="F8219" s="67">
        <v>31439.363549999998</v>
      </c>
      <c r="G8219" s="66" t="s">
        <v>118</v>
      </c>
      <c r="H8219" s="68">
        <v>4.3718807558558298E-8</v>
      </c>
      <c r="I8219" s="87">
        <v>1.3744914848060001E-3</v>
      </c>
      <c r="J8219" s="69" t="str">
        <f>_xlfn.XLOOKUP(SimpleBB[[#This Row],[customer_code]],'Input  - indicative charges'!$B$13:$B$69,'Input  - indicative charges'!$E$13:$E$69)</f>
        <v>Upper South Island distributor</v>
      </c>
      <c r="K8219" s="70">
        <f t="shared" si="130"/>
        <v>1.2706535186164923E-3</v>
      </c>
    </row>
    <row r="8220" spans="1:11" x14ac:dyDescent="0.25">
      <c r="A8220" s="65">
        <v>44287</v>
      </c>
      <c r="B8220" s="66" t="s">
        <v>148</v>
      </c>
      <c r="C8220" s="66" t="s">
        <v>137</v>
      </c>
      <c r="D8220" s="67">
        <v>154341.5</v>
      </c>
      <c r="E8220" s="66">
        <v>0.20369999999999999</v>
      </c>
      <c r="F8220" s="67">
        <v>31439.363549999998</v>
      </c>
      <c r="G8220" s="66" t="s">
        <v>120</v>
      </c>
      <c r="H8220" s="68">
        <v>1.5459665475175101E-7</v>
      </c>
      <c r="I8220" s="87">
        <v>4.8604204323541402E-3</v>
      </c>
      <c r="J8220" s="69" t="str">
        <f>_xlfn.XLOOKUP(SimpleBB[[#This Row],[customer_code]],'Input  - indicative charges'!$B$13:$B$69,'Input  - indicative charges'!$E$13:$E$69)</f>
        <v>Lower North Island distributor</v>
      </c>
      <c r="K8220" s="70">
        <f t="shared" si="130"/>
        <v>4.4932328738274919E-3</v>
      </c>
    </row>
    <row r="8221" spans="1:11" x14ac:dyDescent="0.25">
      <c r="A8221" s="65">
        <v>44287</v>
      </c>
      <c r="B8221" s="66" t="s">
        <v>148</v>
      </c>
      <c r="C8221" s="66" t="s">
        <v>137</v>
      </c>
      <c r="D8221" s="67">
        <v>154341.5</v>
      </c>
      <c r="E8221" s="66">
        <v>0.20369999999999999</v>
      </c>
      <c r="F8221" s="67">
        <v>31439.363549999998</v>
      </c>
      <c r="G8221" s="66" t="s">
        <v>241</v>
      </c>
      <c r="H8221" s="68">
        <v>5.3098107805272297E-5</v>
      </c>
      <c r="I8221" s="87">
        <v>1.66937071510705</v>
      </c>
      <c r="J8221" s="69" t="str">
        <f>_xlfn.XLOOKUP(SimpleBB[[#This Row],[customer_code]],'Input  - indicative charges'!$B$13:$B$69,'Input  - indicative charges'!$E$13:$E$69)</f>
        <v>North Island generation</v>
      </c>
      <c r="K8221" s="70">
        <f t="shared" si="130"/>
        <v>1.5432556668952331</v>
      </c>
    </row>
    <row r="8222" spans="1:11" x14ac:dyDescent="0.25">
      <c r="A8222" s="65">
        <v>44317</v>
      </c>
      <c r="B8222" s="66" t="s">
        <v>148</v>
      </c>
      <c r="C8222" s="66" t="s">
        <v>137</v>
      </c>
      <c r="D8222" s="67">
        <v>199499.5</v>
      </c>
      <c r="E8222" s="66">
        <v>0.1762</v>
      </c>
      <c r="F8222" s="67">
        <v>35151.811900000001</v>
      </c>
      <c r="G8222" s="66" t="s">
        <v>8</v>
      </c>
      <c r="H8222" s="68">
        <v>0.63311112912150602</v>
      </c>
      <c r="I8222" s="87">
        <v>22255.003322675799</v>
      </c>
      <c r="J8222" s="69" t="str">
        <f>_xlfn.XLOOKUP(SimpleBB[[#This Row],[customer_code]],'Input  - indicative charges'!$B$13:$B$69,'Input  - indicative charges'!$E$13:$E$69)</f>
        <v>Lower South Island distributor</v>
      </c>
      <c r="K8222" s="70">
        <f t="shared" si="130"/>
        <v>20573.716600922435</v>
      </c>
    </row>
    <row r="8223" spans="1:11" x14ac:dyDescent="0.25">
      <c r="A8223" s="65">
        <v>44317</v>
      </c>
      <c r="B8223" s="66" t="s">
        <v>148</v>
      </c>
      <c r="C8223" s="66" t="s">
        <v>137</v>
      </c>
      <c r="D8223" s="67">
        <v>199499.5</v>
      </c>
      <c r="E8223" s="66">
        <v>0.1762</v>
      </c>
      <c r="F8223" s="67">
        <v>35151.811900000001</v>
      </c>
      <c r="G8223" s="66" t="s">
        <v>10</v>
      </c>
      <c r="H8223" s="68">
        <v>5.1091513853311501E-10</v>
      </c>
      <c r="I8223" s="87">
        <v>1.7959592846578499E-5</v>
      </c>
      <c r="J8223" s="69" t="str">
        <f>_xlfn.XLOOKUP(SimpleBB[[#This Row],[customer_code]],'Input  - indicative charges'!$B$13:$B$69,'Input  - indicative charges'!$E$13:$E$69)</f>
        <v>Upper South Island distributor</v>
      </c>
      <c r="K8223" s="70">
        <f t="shared" si="130"/>
        <v>1.6602809181204563E-5</v>
      </c>
    </row>
    <row r="8224" spans="1:11" x14ac:dyDescent="0.25">
      <c r="A8224" s="65">
        <v>44317</v>
      </c>
      <c r="B8224" s="66" t="s">
        <v>148</v>
      </c>
      <c r="C8224" s="66" t="s">
        <v>137</v>
      </c>
      <c r="D8224" s="67">
        <v>199499.5</v>
      </c>
      <c r="E8224" s="66">
        <v>0.1762</v>
      </c>
      <c r="F8224" s="67">
        <v>35151.811900000001</v>
      </c>
      <c r="G8224" s="66" t="s">
        <v>12</v>
      </c>
      <c r="H8224" s="68">
        <v>0</v>
      </c>
      <c r="I8224" s="87">
        <v>0</v>
      </c>
      <c r="J8224" s="69" t="str">
        <f>_xlfn.XLOOKUP(SimpleBB[[#This Row],[customer_code]],'Input  - indicative charges'!$B$13:$B$69,'Input  - indicative charges'!$E$13:$E$69)</f>
        <v>Lower North Island distributor</v>
      </c>
      <c r="K8224" s="70">
        <f t="shared" si="130"/>
        <v>0</v>
      </c>
    </row>
    <row r="8225" spans="1:11" x14ac:dyDescent="0.25">
      <c r="A8225" s="65">
        <v>44317</v>
      </c>
      <c r="B8225" s="66" t="s">
        <v>148</v>
      </c>
      <c r="C8225" s="66" t="s">
        <v>137</v>
      </c>
      <c r="D8225" s="67">
        <v>199499.5</v>
      </c>
      <c r="E8225" s="66">
        <v>0.1762</v>
      </c>
      <c r="F8225" s="67">
        <v>35151.811900000001</v>
      </c>
      <c r="G8225" s="66" t="s">
        <v>14</v>
      </c>
      <c r="H8225" s="68">
        <v>0</v>
      </c>
      <c r="I8225" s="87">
        <v>0</v>
      </c>
      <c r="J8225" s="69" t="str">
        <f>_xlfn.XLOOKUP(SimpleBB[[#This Row],[customer_code]],'Input  - indicative charges'!$B$13:$B$69,'Input  - indicative charges'!$E$13:$E$69)</f>
        <v>Upper North Island distributor</v>
      </c>
      <c r="K8225" s="70">
        <f t="shared" si="130"/>
        <v>0</v>
      </c>
    </row>
    <row r="8226" spans="1:11" x14ac:dyDescent="0.25">
      <c r="A8226" s="65">
        <v>44317</v>
      </c>
      <c r="B8226" s="66" t="s">
        <v>148</v>
      </c>
      <c r="C8226" s="66" t="s">
        <v>137</v>
      </c>
      <c r="D8226" s="67">
        <v>199499.5</v>
      </c>
      <c r="E8226" s="66">
        <v>0.1762</v>
      </c>
      <c r="F8226" s="67">
        <v>35151.811900000001</v>
      </c>
      <c r="G8226" s="66" t="s">
        <v>16</v>
      </c>
      <c r="H8226" s="68">
        <v>2.0921386943794001E-2</v>
      </c>
      <c r="I8226" s="87">
        <v>735.42465853536396</v>
      </c>
      <c r="J8226" s="69" t="str">
        <f>_xlfn.XLOOKUP(SimpleBB[[#This Row],[customer_code]],'Input  - indicative charges'!$B$13:$B$69,'Input  - indicative charges'!$E$13:$E$69)</f>
        <v>South Island generation</v>
      </c>
      <c r="K8226" s="70">
        <f t="shared" si="130"/>
        <v>679.86592887273241</v>
      </c>
    </row>
    <row r="8227" spans="1:11" x14ac:dyDescent="0.25">
      <c r="A8227" s="65">
        <v>44317</v>
      </c>
      <c r="B8227" s="66" t="s">
        <v>148</v>
      </c>
      <c r="C8227" s="66" t="s">
        <v>137</v>
      </c>
      <c r="D8227" s="67">
        <v>199499.5</v>
      </c>
      <c r="E8227" s="66">
        <v>0.1762</v>
      </c>
      <c r="F8227" s="67">
        <v>35151.811900000001</v>
      </c>
      <c r="G8227" s="66" t="s">
        <v>19</v>
      </c>
      <c r="H8227" s="68">
        <v>3.9292425472840098E-4</v>
      </c>
      <c r="I8227" s="87">
        <v>13.8119994931604</v>
      </c>
      <c r="J8227" s="69" t="str">
        <f>_xlfn.XLOOKUP(SimpleBB[[#This Row],[customer_code]],'Input  - indicative charges'!$B$13:$B$69,'Input  - indicative charges'!$E$13:$E$69)</f>
        <v>Lower South Island distributor</v>
      </c>
      <c r="K8227" s="70">
        <f t="shared" si="130"/>
        <v>12.768551823797269</v>
      </c>
    </row>
    <row r="8228" spans="1:11" x14ac:dyDescent="0.25">
      <c r="A8228" s="65">
        <v>44317</v>
      </c>
      <c r="B8228" s="66" t="s">
        <v>148</v>
      </c>
      <c r="C8228" s="66" t="s">
        <v>137</v>
      </c>
      <c r="D8228" s="67">
        <v>199499.5</v>
      </c>
      <c r="E8228" s="66">
        <v>0.1762</v>
      </c>
      <c r="F8228" s="67">
        <v>35151.811900000001</v>
      </c>
      <c r="G8228" s="66" t="s">
        <v>21</v>
      </c>
      <c r="H8228" s="68">
        <v>1.22115539637683E-5</v>
      </c>
      <c r="I8228" s="87">
        <v>0.42925824794108403</v>
      </c>
      <c r="J8228" s="69" t="str">
        <f>_xlfn.XLOOKUP(SimpleBB[[#This Row],[customer_code]],'Input  - indicative charges'!$B$13:$B$69,'Input  - indicative charges'!$E$13:$E$69)</f>
        <v>Upper South Island distributor</v>
      </c>
      <c r="K8228" s="70">
        <f t="shared" si="130"/>
        <v>0.39682930681703998</v>
      </c>
    </row>
    <row r="8229" spans="1:11" x14ac:dyDescent="0.25">
      <c r="A8229" s="65">
        <v>44317</v>
      </c>
      <c r="B8229" s="66" t="s">
        <v>148</v>
      </c>
      <c r="C8229" s="66" t="s">
        <v>137</v>
      </c>
      <c r="D8229" s="67">
        <v>199499.5</v>
      </c>
      <c r="E8229" s="66">
        <v>0.1762</v>
      </c>
      <c r="F8229" s="67">
        <v>35151.811900000001</v>
      </c>
      <c r="G8229" s="66" t="s">
        <v>23</v>
      </c>
      <c r="H8229" s="68">
        <v>0</v>
      </c>
      <c r="I8229" s="87">
        <v>0</v>
      </c>
      <c r="J8229" s="69" t="str">
        <f>_xlfn.XLOOKUP(SimpleBB[[#This Row],[customer_code]],'Input  - indicative charges'!$B$13:$B$69,'Input  - indicative charges'!$E$13:$E$69)</f>
        <v>Lower North Island distributor</v>
      </c>
      <c r="K8229" s="70">
        <f t="shared" si="130"/>
        <v>0</v>
      </c>
    </row>
    <row r="8230" spans="1:11" x14ac:dyDescent="0.25">
      <c r="A8230" s="65">
        <v>44317</v>
      </c>
      <c r="B8230" s="66" t="s">
        <v>148</v>
      </c>
      <c r="C8230" s="66" t="s">
        <v>137</v>
      </c>
      <c r="D8230" s="67">
        <v>199499.5</v>
      </c>
      <c r="E8230" s="66">
        <v>0.1762</v>
      </c>
      <c r="F8230" s="67">
        <v>35151.811900000001</v>
      </c>
      <c r="G8230" s="66" t="s">
        <v>25</v>
      </c>
      <c r="H8230" s="68">
        <v>0.100821459134698</v>
      </c>
      <c r="I8230" s="87">
        <v>3544.0569669864399</v>
      </c>
      <c r="J8230" s="69" t="str">
        <f>_xlfn.XLOOKUP(SimpleBB[[#This Row],[customer_code]],'Input  - indicative charges'!$B$13:$B$69,'Input  - indicative charges'!$E$13:$E$69)</f>
        <v>North Island generation</v>
      </c>
      <c r="K8230" s="70">
        <f t="shared" si="130"/>
        <v>3276.3160085449481</v>
      </c>
    </row>
    <row r="8231" spans="1:11" x14ac:dyDescent="0.25">
      <c r="A8231" s="65">
        <v>44317</v>
      </c>
      <c r="B8231" s="66" t="s">
        <v>148</v>
      </c>
      <c r="C8231" s="66" t="s">
        <v>137</v>
      </c>
      <c r="D8231" s="67">
        <v>199499.5</v>
      </c>
      <c r="E8231" s="66">
        <v>0.1762</v>
      </c>
      <c r="F8231" s="67">
        <v>35151.811900000001</v>
      </c>
      <c r="G8231" s="66" t="s">
        <v>27</v>
      </c>
      <c r="H8231" s="68">
        <v>8.06033272886851E-7</v>
      </c>
      <c r="I8231" s="87">
        <v>2.8333529993659901E-2</v>
      </c>
      <c r="J8231" s="69" t="str">
        <f>_xlfn.XLOOKUP(SimpleBB[[#This Row],[customer_code]],'Input  - indicative charges'!$B$13:$B$69,'Input  - indicative charges'!$E$13:$E$69)</f>
        <v>Lower North Island distributor</v>
      </c>
      <c r="K8231" s="70">
        <f t="shared" si="130"/>
        <v>2.619303209895936E-2</v>
      </c>
    </row>
    <row r="8232" spans="1:11" x14ac:dyDescent="0.25">
      <c r="A8232" s="65">
        <v>44317</v>
      </c>
      <c r="B8232" s="66" t="s">
        <v>148</v>
      </c>
      <c r="C8232" s="66" t="s">
        <v>137</v>
      </c>
      <c r="D8232" s="67">
        <v>199499.5</v>
      </c>
      <c r="E8232" s="66">
        <v>0.1762</v>
      </c>
      <c r="F8232" s="67">
        <v>35151.811900000001</v>
      </c>
      <c r="G8232" s="66" t="s">
        <v>29</v>
      </c>
      <c r="H8232" s="68">
        <v>2.8785121635893899E-6</v>
      </c>
      <c r="I8232" s="87">
        <v>0.10118491812635599</v>
      </c>
      <c r="J8232" s="69" t="str">
        <f>_xlfn.XLOOKUP(SimpleBB[[#This Row],[customer_code]],'Input  - indicative charges'!$B$13:$B$69,'Input  - indicative charges'!$E$13:$E$69)</f>
        <v>Lower North Island distributor</v>
      </c>
      <c r="K8232" s="70">
        <f t="shared" si="130"/>
        <v>9.3540755740893378E-2</v>
      </c>
    </row>
    <row r="8233" spans="1:11" x14ac:dyDescent="0.25">
      <c r="A8233" s="65">
        <v>44317</v>
      </c>
      <c r="B8233" s="66" t="s">
        <v>148</v>
      </c>
      <c r="C8233" s="66" t="s">
        <v>137</v>
      </c>
      <c r="D8233" s="67">
        <v>199499.5</v>
      </c>
      <c r="E8233" s="66">
        <v>0.1762</v>
      </c>
      <c r="F8233" s="67">
        <v>35151.811900000001</v>
      </c>
      <c r="G8233" s="66" t="s">
        <v>31</v>
      </c>
      <c r="H8233" s="68">
        <v>4.9925419676597103E-6</v>
      </c>
      <c r="I8233" s="87">
        <v>0.17549689615003</v>
      </c>
      <c r="J8233" s="69" t="str">
        <f>_xlfn.XLOOKUP(SimpleBB[[#This Row],[customer_code]],'Input  - indicative charges'!$B$13:$B$69,'Input  - indicative charges'!$E$13:$E$69)</f>
        <v>Major Industrial</v>
      </c>
      <c r="K8233" s="70">
        <f t="shared" si="130"/>
        <v>0.16223872687780458</v>
      </c>
    </row>
    <row r="8234" spans="1:11" x14ac:dyDescent="0.25">
      <c r="A8234" s="65">
        <v>44317</v>
      </c>
      <c r="B8234" s="66" t="s">
        <v>148</v>
      </c>
      <c r="C8234" s="66" t="s">
        <v>137</v>
      </c>
      <c r="D8234" s="67">
        <v>199499.5</v>
      </c>
      <c r="E8234" s="66">
        <v>0.1762</v>
      </c>
      <c r="F8234" s="67">
        <v>35151.811900000001</v>
      </c>
      <c r="G8234" s="66" t="s">
        <v>34</v>
      </c>
      <c r="H8234" s="68">
        <v>0</v>
      </c>
      <c r="I8234" s="87">
        <v>0</v>
      </c>
      <c r="J8234" s="69" t="str">
        <f>_xlfn.XLOOKUP(SimpleBB[[#This Row],[customer_code]],'Input  - indicative charges'!$B$13:$B$69,'Input  - indicative charges'!$E$13:$E$69)</f>
        <v>Major Industrial</v>
      </c>
      <c r="K8234" s="70">
        <f t="shared" si="130"/>
        <v>0</v>
      </c>
    </row>
    <row r="8235" spans="1:11" x14ac:dyDescent="0.25">
      <c r="A8235" s="65">
        <v>44317</v>
      </c>
      <c r="B8235" s="66" t="s">
        <v>148</v>
      </c>
      <c r="C8235" s="66" t="s">
        <v>137</v>
      </c>
      <c r="D8235" s="67">
        <v>199499.5</v>
      </c>
      <c r="E8235" s="66">
        <v>0.1762</v>
      </c>
      <c r="F8235" s="67">
        <v>35151.811900000001</v>
      </c>
      <c r="G8235" s="66" t="s">
        <v>36</v>
      </c>
      <c r="H8235" s="68">
        <v>0</v>
      </c>
      <c r="I8235" s="87">
        <v>0</v>
      </c>
      <c r="J8235" s="69" t="str">
        <f>_xlfn.XLOOKUP(SimpleBB[[#This Row],[customer_code]],'Input  - indicative charges'!$B$13:$B$69,'Input  - indicative charges'!$E$13:$E$69)</f>
        <v>Upper South Island distributor</v>
      </c>
      <c r="K8235" s="70">
        <f t="shared" si="130"/>
        <v>0</v>
      </c>
    </row>
    <row r="8236" spans="1:11" x14ac:dyDescent="0.25">
      <c r="A8236" s="65">
        <v>44317</v>
      </c>
      <c r="B8236" s="66" t="s">
        <v>148</v>
      </c>
      <c r="C8236" s="66" t="s">
        <v>137</v>
      </c>
      <c r="D8236" s="67">
        <v>199499.5</v>
      </c>
      <c r="E8236" s="66">
        <v>0.1762</v>
      </c>
      <c r="F8236" s="67">
        <v>35151.811900000001</v>
      </c>
      <c r="G8236" s="66" t="s">
        <v>38</v>
      </c>
      <c r="H8236" s="68">
        <v>7.4516310036289201E-6</v>
      </c>
      <c r="I8236" s="87">
        <v>0.26193833138777201</v>
      </c>
      <c r="J8236" s="69" t="str">
        <f>_xlfn.XLOOKUP(SimpleBB[[#This Row],[customer_code]],'Input  - indicative charges'!$B$13:$B$69,'Input  - indicative charges'!$E$13:$E$69)</f>
        <v>North Island generation</v>
      </c>
      <c r="K8236" s="70">
        <f t="shared" si="130"/>
        <v>0.24214981767266627</v>
      </c>
    </row>
    <row r="8237" spans="1:11" x14ac:dyDescent="0.25">
      <c r="A8237" s="65">
        <v>44317</v>
      </c>
      <c r="B8237" s="66" t="s">
        <v>148</v>
      </c>
      <c r="C8237" s="66" t="s">
        <v>137</v>
      </c>
      <c r="D8237" s="67">
        <v>199499.5</v>
      </c>
      <c r="E8237" s="66">
        <v>0.1762</v>
      </c>
      <c r="F8237" s="67">
        <v>35151.811900000001</v>
      </c>
      <c r="G8237" s="66" t="s">
        <v>40</v>
      </c>
      <c r="H8237" s="68">
        <v>2.28776080562364E-7</v>
      </c>
      <c r="I8237" s="87">
        <v>8.0418937511474806E-3</v>
      </c>
      <c r="J8237" s="69" t="str">
        <f>_xlfn.XLOOKUP(SimpleBB[[#This Row],[customer_code]],'Input  - indicative charges'!$B$13:$B$69,'Input  - indicative charges'!$E$13:$E$69)</f>
        <v>North Island generation</v>
      </c>
      <c r="K8237" s="70">
        <f t="shared" si="130"/>
        <v>7.4343571453102109E-3</v>
      </c>
    </row>
    <row r="8238" spans="1:11" x14ac:dyDescent="0.25">
      <c r="A8238" s="65">
        <v>44317</v>
      </c>
      <c r="B8238" s="66" t="s">
        <v>148</v>
      </c>
      <c r="C8238" s="66" t="s">
        <v>137</v>
      </c>
      <c r="D8238" s="67">
        <v>199499.5</v>
      </c>
      <c r="E8238" s="66">
        <v>0.1762</v>
      </c>
      <c r="F8238" s="67">
        <v>35151.811900000001</v>
      </c>
      <c r="G8238" s="66" t="s">
        <v>42</v>
      </c>
      <c r="H8238" s="68">
        <v>0.23857813383659199</v>
      </c>
      <c r="I8238" s="87">
        <v>8386.4536840769306</v>
      </c>
      <c r="J8238" s="69" t="str">
        <f>_xlfn.XLOOKUP(SimpleBB[[#This Row],[customer_code]],'Input  - indicative charges'!$B$13:$B$69,'Input  - indicative charges'!$E$13:$E$69)</f>
        <v>South Island generation</v>
      </c>
      <c r="K8238" s="70">
        <f t="shared" si="130"/>
        <v>7752.8867949957903</v>
      </c>
    </row>
    <row r="8239" spans="1:11" x14ac:dyDescent="0.25">
      <c r="A8239" s="65">
        <v>44317</v>
      </c>
      <c r="B8239" s="66" t="s">
        <v>148</v>
      </c>
      <c r="C8239" s="66" t="s">
        <v>137</v>
      </c>
      <c r="D8239" s="67">
        <v>199499.5</v>
      </c>
      <c r="E8239" s="66">
        <v>0.1762</v>
      </c>
      <c r="F8239" s="67">
        <v>35151.811900000001</v>
      </c>
      <c r="G8239" s="66" t="s">
        <v>44</v>
      </c>
      <c r="H8239" s="68">
        <v>0</v>
      </c>
      <c r="I8239" s="87">
        <v>0</v>
      </c>
      <c r="J8239" s="69" t="str">
        <f>_xlfn.XLOOKUP(SimpleBB[[#This Row],[customer_code]],'Input  - indicative charges'!$B$13:$B$69,'Input  - indicative charges'!$E$13:$E$69)</f>
        <v>Major Industrial</v>
      </c>
      <c r="K8239" s="70">
        <f t="shared" si="130"/>
        <v>0</v>
      </c>
    </row>
    <row r="8240" spans="1:11" x14ac:dyDescent="0.25">
      <c r="A8240" s="65">
        <v>44317</v>
      </c>
      <c r="B8240" s="66" t="s">
        <v>148</v>
      </c>
      <c r="C8240" s="66" t="s">
        <v>137</v>
      </c>
      <c r="D8240" s="67">
        <v>199499.5</v>
      </c>
      <c r="E8240" s="66">
        <v>0.1762</v>
      </c>
      <c r="F8240" s="67">
        <v>35151.811900000001</v>
      </c>
      <c r="G8240" s="66" t="s">
        <v>46</v>
      </c>
      <c r="H8240" s="68">
        <v>5.3978068034674203E-13</v>
      </c>
      <c r="I8240" s="87">
        <v>1.8974268942802699E-8</v>
      </c>
      <c r="J8240" s="69" t="str">
        <f>_xlfn.XLOOKUP(SimpleBB[[#This Row],[customer_code]],'Input  - indicative charges'!$B$13:$B$69,'Input  - indicative charges'!$E$13:$E$69)</f>
        <v>Upper South Island distributor</v>
      </c>
      <c r="K8240" s="70">
        <f t="shared" si="130"/>
        <v>1.7540830090155705E-8</v>
      </c>
    </row>
    <row r="8241" spans="1:11" x14ac:dyDescent="0.25">
      <c r="A8241" s="65">
        <v>44317</v>
      </c>
      <c r="B8241" s="66" t="s">
        <v>148</v>
      </c>
      <c r="C8241" s="66" t="s">
        <v>137</v>
      </c>
      <c r="D8241" s="67">
        <v>199499.5</v>
      </c>
      <c r="E8241" s="66">
        <v>0.1762</v>
      </c>
      <c r="F8241" s="67">
        <v>35151.811900000001</v>
      </c>
      <c r="G8241" s="66" t="s">
        <v>48</v>
      </c>
      <c r="H8241" s="68">
        <v>1.85099994253295E-3</v>
      </c>
      <c r="I8241" s="87">
        <v>65.066001806829306</v>
      </c>
      <c r="J8241" s="69" t="str">
        <f>_xlfn.XLOOKUP(SimpleBB[[#This Row],[customer_code]],'Input  - indicative charges'!$B$13:$B$69,'Input  - indicative charges'!$E$13:$E$69)</f>
        <v>North Island generation</v>
      </c>
      <c r="K8241" s="70">
        <f t="shared" si="130"/>
        <v>60.150495693921222</v>
      </c>
    </row>
    <row r="8242" spans="1:11" x14ac:dyDescent="0.25">
      <c r="A8242" s="65">
        <v>44317</v>
      </c>
      <c r="B8242" s="66" t="s">
        <v>148</v>
      </c>
      <c r="C8242" s="66" t="s">
        <v>137</v>
      </c>
      <c r="D8242" s="67">
        <v>199499.5</v>
      </c>
      <c r="E8242" s="66">
        <v>0.1762</v>
      </c>
      <c r="F8242" s="67">
        <v>35151.811900000001</v>
      </c>
      <c r="G8242" s="66" t="s">
        <v>50</v>
      </c>
      <c r="H8242" s="68">
        <v>3.8636296598472099E-4</v>
      </c>
      <c r="I8242" s="87">
        <v>13.581358305421</v>
      </c>
      <c r="J8242" s="69" t="str">
        <f>_xlfn.XLOOKUP(SimpleBB[[#This Row],[customer_code]],'Input  - indicative charges'!$B$13:$B$69,'Input  - indicative charges'!$E$13:$E$69)</f>
        <v>North Island generation</v>
      </c>
      <c r="K8242" s="70">
        <f t="shared" si="130"/>
        <v>12.555334761357395</v>
      </c>
    </row>
    <row r="8243" spans="1:11" x14ac:dyDescent="0.25">
      <c r="A8243" s="65">
        <v>44317</v>
      </c>
      <c r="B8243" s="66" t="s">
        <v>148</v>
      </c>
      <c r="C8243" s="66" t="s">
        <v>137</v>
      </c>
      <c r="D8243" s="67">
        <v>199499.5</v>
      </c>
      <c r="E8243" s="66">
        <v>0.1762</v>
      </c>
      <c r="F8243" s="67">
        <v>35151.811900000001</v>
      </c>
      <c r="G8243" s="66" t="s">
        <v>52</v>
      </c>
      <c r="H8243" s="68">
        <v>7.8020144008861801E-4</v>
      </c>
      <c r="I8243" s="87">
        <v>27.425494266104199</v>
      </c>
      <c r="J8243" s="69" t="str">
        <f>_xlfn.XLOOKUP(SimpleBB[[#This Row],[customer_code]],'Input  - indicative charges'!$B$13:$B$69,'Input  - indicative charges'!$E$13:$E$69)</f>
        <v>North Island generation</v>
      </c>
      <c r="K8243" s="70">
        <f t="shared" si="130"/>
        <v>25.353595256314247</v>
      </c>
    </row>
    <row r="8244" spans="1:11" x14ac:dyDescent="0.25">
      <c r="A8244" s="65">
        <v>44317</v>
      </c>
      <c r="B8244" s="66" t="s">
        <v>148</v>
      </c>
      <c r="C8244" s="66" t="s">
        <v>137</v>
      </c>
      <c r="D8244" s="67">
        <v>199499.5</v>
      </c>
      <c r="E8244" s="66">
        <v>0.1762</v>
      </c>
      <c r="F8244" s="67">
        <v>35151.811900000001</v>
      </c>
      <c r="G8244" s="66" t="s">
        <v>54</v>
      </c>
      <c r="H8244" s="68">
        <v>0</v>
      </c>
      <c r="I8244" s="87">
        <v>0</v>
      </c>
      <c r="J8244" s="69" t="str">
        <f>_xlfn.XLOOKUP(SimpleBB[[#This Row],[customer_code]],'Input  - indicative charges'!$B$13:$B$69,'Input  - indicative charges'!$E$13:$E$69)</f>
        <v>Upper South Island distributor</v>
      </c>
      <c r="K8244" s="70">
        <f t="shared" si="130"/>
        <v>0</v>
      </c>
    </row>
    <row r="8245" spans="1:11" x14ac:dyDescent="0.25">
      <c r="A8245" s="65">
        <v>44317</v>
      </c>
      <c r="B8245" s="66" t="s">
        <v>148</v>
      </c>
      <c r="C8245" s="66" t="s">
        <v>137</v>
      </c>
      <c r="D8245" s="67">
        <v>199499.5</v>
      </c>
      <c r="E8245" s="66">
        <v>0.1762</v>
      </c>
      <c r="F8245" s="67">
        <v>35151.811900000001</v>
      </c>
      <c r="G8245" s="66" t="s">
        <v>56</v>
      </c>
      <c r="H8245" s="68">
        <v>0</v>
      </c>
      <c r="I8245" s="87">
        <v>0</v>
      </c>
      <c r="J8245" s="69" t="str">
        <f>_xlfn.XLOOKUP(SimpleBB[[#This Row],[customer_code]],'Input  - indicative charges'!$B$13:$B$69,'Input  - indicative charges'!$E$13:$E$69)</f>
        <v>Upper North Island distributor</v>
      </c>
      <c r="K8245" s="70">
        <f t="shared" si="130"/>
        <v>0</v>
      </c>
    </row>
    <row r="8246" spans="1:11" x14ac:dyDescent="0.25">
      <c r="A8246" s="65">
        <v>44317</v>
      </c>
      <c r="B8246" s="66" t="s">
        <v>148</v>
      </c>
      <c r="C8246" s="66" t="s">
        <v>137</v>
      </c>
      <c r="D8246" s="67">
        <v>199499.5</v>
      </c>
      <c r="E8246" s="66">
        <v>0.1762</v>
      </c>
      <c r="F8246" s="67">
        <v>35151.811900000001</v>
      </c>
      <c r="G8246" s="66" t="s">
        <v>58</v>
      </c>
      <c r="H8246" s="68">
        <v>4.8153767003056899E-4</v>
      </c>
      <c r="I8246" s="87">
        <v>16.926921599678799</v>
      </c>
      <c r="J8246" s="69" t="str">
        <f>_xlfn.XLOOKUP(SimpleBB[[#This Row],[customer_code]],'Input  - indicative charges'!$B$13:$B$69,'Input  - indicative charges'!$E$13:$E$69)</f>
        <v>North Island generation</v>
      </c>
      <c r="K8246" s="70">
        <f t="shared" si="130"/>
        <v>15.648152591511405</v>
      </c>
    </row>
    <row r="8247" spans="1:11" x14ac:dyDescent="0.25">
      <c r="A8247" s="65">
        <v>44317</v>
      </c>
      <c r="B8247" s="66" t="s">
        <v>148</v>
      </c>
      <c r="C8247" s="66" t="s">
        <v>137</v>
      </c>
      <c r="D8247" s="67">
        <v>199499.5</v>
      </c>
      <c r="E8247" s="66">
        <v>0.1762</v>
      </c>
      <c r="F8247" s="67">
        <v>35151.811900000001</v>
      </c>
      <c r="G8247" s="66" t="s">
        <v>60</v>
      </c>
      <c r="H8247" s="68">
        <v>0</v>
      </c>
      <c r="I8247" s="87">
        <v>0</v>
      </c>
      <c r="J8247" s="69" t="str">
        <f>_xlfn.XLOOKUP(SimpleBB[[#This Row],[customer_code]],'Input  - indicative charges'!$B$13:$B$69,'Input  - indicative charges'!$E$13:$E$69)</f>
        <v>Major Industrial</v>
      </c>
      <c r="K8247" s="70">
        <f t="shared" si="130"/>
        <v>0</v>
      </c>
    </row>
    <row r="8248" spans="1:11" x14ac:dyDescent="0.25">
      <c r="A8248" s="65">
        <v>44317</v>
      </c>
      <c r="B8248" s="66" t="s">
        <v>148</v>
      </c>
      <c r="C8248" s="66" t="s">
        <v>137</v>
      </c>
      <c r="D8248" s="67">
        <v>199499.5</v>
      </c>
      <c r="E8248" s="66">
        <v>0.1762</v>
      </c>
      <c r="F8248" s="67">
        <v>35151.811900000001</v>
      </c>
      <c r="G8248" s="66" t="s">
        <v>62</v>
      </c>
      <c r="H8248" s="68">
        <v>1.6559871615483999E-13</v>
      </c>
      <c r="I8248" s="87">
        <v>5.8210949211564297E-9</v>
      </c>
      <c r="J8248" s="69" t="str">
        <f>_xlfn.XLOOKUP(SimpleBB[[#This Row],[customer_code]],'Input  - indicative charges'!$B$13:$B$69,'Input  - indicative charges'!$E$13:$E$69)</f>
        <v>Major Industrial</v>
      </c>
      <c r="K8248" s="70">
        <f t="shared" si="130"/>
        <v>5.3813318056400965E-9</v>
      </c>
    </row>
    <row r="8249" spans="1:11" x14ac:dyDescent="0.25">
      <c r="A8249" s="65">
        <v>44317</v>
      </c>
      <c r="B8249" s="66" t="s">
        <v>148</v>
      </c>
      <c r="C8249" s="66" t="s">
        <v>137</v>
      </c>
      <c r="D8249" s="67">
        <v>199499.5</v>
      </c>
      <c r="E8249" s="66">
        <v>0.1762</v>
      </c>
      <c r="F8249" s="67">
        <v>35151.811900000001</v>
      </c>
      <c r="G8249" s="66" t="s">
        <v>64</v>
      </c>
      <c r="H8249" s="68">
        <v>0</v>
      </c>
      <c r="I8249" s="87">
        <v>0</v>
      </c>
      <c r="J8249" s="69" t="str">
        <f>_xlfn.XLOOKUP(SimpleBB[[#This Row],[customer_code]],'Input  - indicative charges'!$B$13:$B$69,'Input  - indicative charges'!$E$13:$E$69)</f>
        <v>Major Industrial</v>
      </c>
      <c r="K8249" s="70">
        <f t="shared" si="130"/>
        <v>0</v>
      </c>
    </row>
    <row r="8250" spans="1:11" x14ac:dyDescent="0.25">
      <c r="A8250" s="65">
        <v>44317</v>
      </c>
      <c r="B8250" s="66" t="s">
        <v>148</v>
      </c>
      <c r="C8250" s="66" t="s">
        <v>137</v>
      </c>
      <c r="D8250" s="67">
        <v>199499.5</v>
      </c>
      <c r="E8250" s="66">
        <v>0.1762</v>
      </c>
      <c r="F8250" s="67">
        <v>35151.811900000001</v>
      </c>
      <c r="G8250" s="66" t="s">
        <v>66</v>
      </c>
      <c r="H8250" s="68">
        <v>2.0694041626450302E-9</v>
      </c>
      <c r="I8250" s="87">
        <v>7.2743305870375297E-5</v>
      </c>
      <c r="J8250" s="69" t="str">
        <f>_xlfn.XLOOKUP(SimpleBB[[#This Row],[customer_code]],'Input  - indicative charges'!$B$13:$B$69,'Input  - indicative charges'!$E$13:$E$69)</f>
        <v>Upper South Island distributor</v>
      </c>
      <c r="K8250" s="70">
        <f t="shared" si="130"/>
        <v>6.7247806611937048E-5</v>
      </c>
    </row>
    <row r="8251" spans="1:11" x14ac:dyDescent="0.25">
      <c r="A8251" s="65">
        <v>44317</v>
      </c>
      <c r="B8251" s="66" t="s">
        <v>148</v>
      </c>
      <c r="C8251" s="66" t="s">
        <v>137</v>
      </c>
      <c r="D8251" s="67">
        <v>199499.5</v>
      </c>
      <c r="E8251" s="66">
        <v>0.1762</v>
      </c>
      <c r="F8251" s="67">
        <v>35151.811900000001</v>
      </c>
      <c r="G8251" s="66" t="s">
        <v>68</v>
      </c>
      <c r="H8251" s="68">
        <v>0</v>
      </c>
      <c r="I8251" s="87">
        <v>0</v>
      </c>
      <c r="J8251" s="69" t="str">
        <f>_xlfn.XLOOKUP(SimpleBB[[#This Row],[customer_code]],'Input  - indicative charges'!$B$13:$B$69,'Input  - indicative charges'!$E$13:$E$69)</f>
        <v>Major Industrial</v>
      </c>
      <c r="K8251" s="70">
        <f t="shared" si="130"/>
        <v>0</v>
      </c>
    </row>
    <row r="8252" spans="1:11" x14ac:dyDescent="0.25">
      <c r="A8252" s="65">
        <v>44317</v>
      </c>
      <c r="B8252" s="66" t="s">
        <v>148</v>
      </c>
      <c r="C8252" s="66" t="s">
        <v>137</v>
      </c>
      <c r="D8252" s="67">
        <v>199499.5</v>
      </c>
      <c r="E8252" s="66">
        <v>0.1762</v>
      </c>
      <c r="F8252" s="67">
        <v>35151.811900000001</v>
      </c>
      <c r="G8252" s="66" t="s">
        <v>70</v>
      </c>
      <c r="H8252" s="68">
        <v>3.6779008903047798E-6</v>
      </c>
      <c r="I8252" s="87">
        <v>0.129284880282836</v>
      </c>
      <c r="J8252" s="69" t="str">
        <f>_xlfn.XLOOKUP(SimpleBB[[#This Row],[customer_code]],'Input  - indicative charges'!$B$13:$B$69,'Input  - indicative charges'!$E$13:$E$69)</f>
        <v>Lower North Island distributor</v>
      </c>
      <c r="K8252" s="70">
        <f t="shared" si="130"/>
        <v>0.11951786522597771</v>
      </c>
    </row>
    <row r="8253" spans="1:11" x14ac:dyDescent="0.25">
      <c r="A8253" s="65">
        <v>44317</v>
      </c>
      <c r="B8253" s="66" t="s">
        <v>148</v>
      </c>
      <c r="C8253" s="66" t="s">
        <v>137</v>
      </c>
      <c r="D8253" s="67">
        <v>199499.5</v>
      </c>
      <c r="E8253" s="66">
        <v>0.1762</v>
      </c>
      <c r="F8253" s="67">
        <v>35151.811900000001</v>
      </c>
      <c r="G8253" s="66" t="s">
        <v>72</v>
      </c>
      <c r="H8253" s="68">
        <v>2.6037177711640998E-4</v>
      </c>
      <c r="I8253" s="87">
        <v>9.1525397332648009</v>
      </c>
      <c r="J8253" s="69" t="str">
        <f>_xlfn.XLOOKUP(SimpleBB[[#This Row],[customer_code]],'Input  - indicative charges'!$B$13:$B$69,'Input  - indicative charges'!$E$13:$E$69)</f>
        <v>Lower South Island distributor</v>
      </c>
      <c r="K8253" s="70">
        <f t="shared" si="130"/>
        <v>8.4610977549938209</v>
      </c>
    </row>
    <row r="8254" spans="1:11" x14ac:dyDescent="0.25">
      <c r="A8254" s="65">
        <v>44317</v>
      </c>
      <c r="B8254" s="66" t="s">
        <v>148</v>
      </c>
      <c r="C8254" s="66" t="s">
        <v>137</v>
      </c>
      <c r="D8254" s="67">
        <v>199499.5</v>
      </c>
      <c r="E8254" s="66">
        <v>0.1762</v>
      </c>
      <c r="F8254" s="67">
        <v>35151.811900000001</v>
      </c>
      <c r="G8254" s="66" t="s">
        <v>74</v>
      </c>
      <c r="H8254" s="68">
        <v>0</v>
      </c>
      <c r="I8254" s="87">
        <v>0</v>
      </c>
      <c r="J8254" s="69" t="str">
        <f>_xlfn.XLOOKUP(SimpleBB[[#This Row],[customer_code]],'Input  - indicative charges'!$B$13:$B$69,'Input  - indicative charges'!$E$13:$E$69)</f>
        <v>Major Industrial</v>
      </c>
      <c r="K8254" s="70">
        <f t="shared" si="130"/>
        <v>0</v>
      </c>
    </row>
    <row r="8255" spans="1:11" x14ac:dyDescent="0.25">
      <c r="A8255" s="65">
        <v>44317</v>
      </c>
      <c r="B8255" s="66" t="s">
        <v>148</v>
      </c>
      <c r="C8255" s="66" t="s">
        <v>137</v>
      </c>
      <c r="D8255" s="67">
        <v>199499.5</v>
      </c>
      <c r="E8255" s="66">
        <v>0.1762</v>
      </c>
      <c r="F8255" s="67">
        <v>35151.811900000001</v>
      </c>
      <c r="G8255" s="66" t="s">
        <v>76</v>
      </c>
      <c r="H8255" s="68">
        <v>0</v>
      </c>
      <c r="I8255" s="87">
        <v>0</v>
      </c>
      <c r="J8255" s="69" t="str">
        <f>_xlfn.XLOOKUP(SimpleBB[[#This Row],[customer_code]],'Input  - indicative charges'!$B$13:$B$69,'Input  - indicative charges'!$E$13:$E$69)</f>
        <v>Lower North Island distributor</v>
      </c>
      <c r="K8255" s="70">
        <f t="shared" si="130"/>
        <v>0</v>
      </c>
    </row>
    <row r="8256" spans="1:11" x14ac:dyDescent="0.25">
      <c r="A8256" s="65">
        <v>44317</v>
      </c>
      <c r="B8256" s="66" t="s">
        <v>148</v>
      </c>
      <c r="C8256" s="66" t="s">
        <v>137</v>
      </c>
      <c r="D8256" s="67">
        <v>199499.5</v>
      </c>
      <c r="E8256" s="66">
        <v>0.1762</v>
      </c>
      <c r="F8256" s="67">
        <v>35151.811900000001</v>
      </c>
      <c r="G8256" s="66" t="s">
        <v>78</v>
      </c>
      <c r="H8256" s="68">
        <v>1.18621136862887E-12</v>
      </c>
      <c r="I8256" s="87">
        <v>4.1697478903683602E-8</v>
      </c>
      <c r="J8256" s="69" t="str">
        <f>_xlfn.XLOOKUP(SimpleBB[[#This Row],[customer_code]],'Input  - indicative charges'!$B$13:$B$69,'Input  - indicative charges'!$E$13:$E$69)</f>
        <v>North Island generation</v>
      </c>
      <c r="K8256" s="70">
        <f t="shared" si="130"/>
        <v>3.8547381975146039E-8</v>
      </c>
    </row>
    <row r="8257" spans="1:11" x14ac:dyDescent="0.25">
      <c r="A8257" s="65">
        <v>44317</v>
      </c>
      <c r="B8257" s="66" t="s">
        <v>148</v>
      </c>
      <c r="C8257" s="66" t="s">
        <v>137</v>
      </c>
      <c r="D8257" s="67">
        <v>199499.5</v>
      </c>
      <c r="E8257" s="66">
        <v>0.1762</v>
      </c>
      <c r="F8257" s="67">
        <v>35151.811900000001</v>
      </c>
      <c r="G8257" s="66" t="s">
        <v>80</v>
      </c>
      <c r="H8257" s="68">
        <v>0</v>
      </c>
      <c r="I8257" s="87">
        <v>0</v>
      </c>
      <c r="J8257" s="69" t="str">
        <f>_xlfn.XLOOKUP(SimpleBB[[#This Row],[customer_code]],'Input  - indicative charges'!$B$13:$B$69,'Input  - indicative charges'!$E$13:$E$69)</f>
        <v>Major Industrial</v>
      </c>
      <c r="K8257" s="70">
        <f t="shared" si="130"/>
        <v>0</v>
      </c>
    </row>
    <row r="8258" spans="1:11" x14ac:dyDescent="0.25">
      <c r="A8258" s="65">
        <v>44317</v>
      </c>
      <c r="B8258" s="66" t="s">
        <v>148</v>
      </c>
      <c r="C8258" s="66" t="s">
        <v>137</v>
      </c>
      <c r="D8258" s="67">
        <v>199499.5</v>
      </c>
      <c r="E8258" s="66">
        <v>0.1762</v>
      </c>
      <c r="F8258" s="67">
        <v>35151.811900000001</v>
      </c>
      <c r="G8258" s="66" t="s">
        <v>82</v>
      </c>
      <c r="H8258" s="68">
        <v>5.8432269380438101E-5</v>
      </c>
      <c r="I8258" s="87">
        <v>2.0540001421512901</v>
      </c>
      <c r="J8258" s="69" t="str">
        <f>_xlfn.XLOOKUP(SimpleBB[[#This Row],[customer_code]],'Input  - indicative charges'!$B$13:$B$69,'Input  - indicative charges'!$E$13:$E$69)</f>
        <v>Major Industrial</v>
      </c>
      <c r="K8258" s="70">
        <f t="shared" si="130"/>
        <v>1.8988277022550519</v>
      </c>
    </row>
    <row r="8259" spans="1:11" x14ac:dyDescent="0.25">
      <c r="A8259" s="65">
        <v>44317</v>
      </c>
      <c r="B8259" s="66" t="s">
        <v>148</v>
      </c>
      <c r="C8259" s="66" t="s">
        <v>137</v>
      </c>
      <c r="D8259" s="67">
        <v>199499.5</v>
      </c>
      <c r="E8259" s="66">
        <v>0.1762</v>
      </c>
      <c r="F8259" s="67">
        <v>35151.811900000001</v>
      </c>
      <c r="G8259" s="66" t="s">
        <v>84</v>
      </c>
      <c r="H8259" s="68">
        <v>0</v>
      </c>
      <c r="I8259" s="87">
        <v>0</v>
      </c>
      <c r="J8259" s="69" t="str">
        <f>_xlfn.XLOOKUP(SimpleBB[[#This Row],[customer_code]],'Input  - indicative charges'!$B$13:$B$69,'Input  - indicative charges'!$E$13:$E$69)</f>
        <v>Major Industrial</v>
      </c>
      <c r="K8259" s="70">
        <f t="shared" si="130"/>
        <v>0</v>
      </c>
    </row>
    <row r="8260" spans="1:11" x14ac:dyDescent="0.25">
      <c r="A8260" s="65">
        <v>44317</v>
      </c>
      <c r="B8260" s="66" t="s">
        <v>148</v>
      </c>
      <c r="C8260" s="66" t="s">
        <v>137</v>
      </c>
      <c r="D8260" s="67">
        <v>199499.5</v>
      </c>
      <c r="E8260" s="66">
        <v>0.1762</v>
      </c>
      <c r="F8260" s="67">
        <v>35151.811900000001</v>
      </c>
      <c r="G8260" s="66" t="s">
        <v>86</v>
      </c>
      <c r="H8260" s="68">
        <v>6.0996860616143E-6</v>
      </c>
      <c r="I8260" s="87">
        <v>0.21441501708691699</v>
      </c>
      <c r="J8260" s="69" t="str">
        <f>_xlfn.XLOOKUP(SimpleBB[[#This Row],[customer_code]],'Input  - indicative charges'!$B$13:$B$69,'Input  - indicative charges'!$E$13:$E$69)</f>
        <v>North Island generation</v>
      </c>
      <c r="K8260" s="70">
        <f t="shared" si="130"/>
        <v>0.19821672154204753</v>
      </c>
    </row>
    <row r="8261" spans="1:11" x14ac:dyDescent="0.25">
      <c r="A8261" s="65">
        <v>44317</v>
      </c>
      <c r="B8261" s="66" t="s">
        <v>148</v>
      </c>
      <c r="C8261" s="66" t="s">
        <v>137</v>
      </c>
      <c r="D8261" s="67">
        <v>199499.5</v>
      </c>
      <c r="E8261" s="66">
        <v>0.1762</v>
      </c>
      <c r="F8261" s="67">
        <v>35151.811900000001</v>
      </c>
      <c r="G8261" s="66" t="s">
        <v>88</v>
      </c>
      <c r="H8261" s="68">
        <v>2.8020016902495498E-4</v>
      </c>
      <c r="I8261" s="87">
        <v>9.8495436359134398</v>
      </c>
      <c r="J8261" s="69" t="str">
        <f>_xlfn.XLOOKUP(SimpleBB[[#This Row],[customer_code]],'Input  - indicative charges'!$B$13:$B$69,'Input  - indicative charges'!$E$13:$E$69)</f>
        <v>North Island generation</v>
      </c>
      <c r="K8261" s="70">
        <f t="shared" si="130"/>
        <v>9.1054454800835281</v>
      </c>
    </row>
    <row r="8262" spans="1:11" x14ac:dyDescent="0.25">
      <c r="A8262" s="65">
        <v>44317</v>
      </c>
      <c r="B8262" s="66" t="s">
        <v>148</v>
      </c>
      <c r="C8262" s="66" t="s">
        <v>137</v>
      </c>
      <c r="D8262" s="67">
        <v>199499.5</v>
      </c>
      <c r="E8262" s="66">
        <v>0.1762</v>
      </c>
      <c r="F8262" s="67">
        <v>35151.811900000001</v>
      </c>
      <c r="G8262" s="66" t="s">
        <v>90</v>
      </c>
      <c r="H8262" s="68">
        <v>5.6167486872453296E-6</v>
      </c>
      <c r="I8262" s="87">
        <v>0.19743889334362</v>
      </c>
      <c r="J8262" s="69" t="str">
        <f>_xlfn.XLOOKUP(SimpleBB[[#This Row],[customer_code]],'Input  - indicative charges'!$B$13:$B$69,'Input  - indicative charges'!$E$13:$E$69)</f>
        <v>Upper South Island distributor</v>
      </c>
      <c r="K8262" s="70">
        <f t="shared" si="130"/>
        <v>0.18252308385470029</v>
      </c>
    </row>
    <row r="8263" spans="1:11" x14ac:dyDescent="0.25">
      <c r="A8263" s="65">
        <v>44317</v>
      </c>
      <c r="B8263" s="66" t="s">
        <v>148</v>
      </c>
      <c r="C8263" s="66" t="s">
        <v>137</v>
      </c>
      <c r="D8263" s="67">
        <v>199499.5</v>
      </c>
      <c r="E8263" s="66">
        <v>0.1762</v>
      </c>
      <c r="F8263" s="67">
        <v>35151.811900000001</v>
      </c>
      <c r="G8263" s="66" t="s">
        <v>92</v>
      </c>
      <c r="H8263" s="68">
        <v>3.9462297228100697E-6</v>
      </c>
      <c r="I8263" s="87">
        <v>0.138717124930409</v>
      </c>
      <c r="J8263" s="69" t="str">
        <f>_xlfn.XLOOKUP(SimpleBB[[#This Row],[customer_code]],'Input  - indicative charges'!$B$13:$B$69,'Input  - indicative charges'!$E$13:$E$69)</f>
        <v>North Island generation</v>
      </c>
      <c r="K8263" s="70">
        <f t="shared" si="130"/>
        <v>0.12823753717911596</v>
      </c>
    </row>
    <row r="8264" spans="1:11" x14ac:dyDescent="0.25">
      <c r="A8264" s="65">
        <v>44317</v>
      </c>
      <c r="B8264" s="66" t="s">
        <v>148</v>
      </c>
      <c r="C8264" s="66" t="s">
        <v>137</v>
      </c>
      <c r="D8264" s="67">
        <v>199499.5</v>
      </c>
      <c r="E8264" s="66">
        <v>0.1762</v>
      </c>
      <c r="F8264" s="67">
        <v>35151.811900000001</v>
      </c>
      <c r="G8264" s="66" t="s">
        <v>94</v>
      </c>
      <c r="H8264" s="68">
        <v>2.09007688255636E-5</v>
      </c>
      <c r="I8264" s="87">
        <v>0.73469989432159699</v>
      </c>
      <c r="J8264" s="69" t="str">
        <f>_xlfn.XLOOKUP(SimpleBB[[#This Row],[customer_code]],'Input  - indicative charges'!$B$13:$B$69,'Input  - indicative charges'!$E$13:$E$69)</f>
        <v>North Island generation</v>
      </c>
      <c r="K8264" s="70">
        <f t="shared" si="130"/>
        <v>0.6791959180297622</v>
      </c>
    </row>
    <row r="8265" spans="1:11" x14ac:dyDescent="0.25">
      <c r="A8265" s="65">
        <v>44317</v>
      </c>
      <c r="B8265" s="66" t="s">
        <v>148</v>
      </c>
      <c r="C8265" s="66" t="s">
        <v>137</v>
      </c>
      <c r="D8265" s="67">
        <v>199499.5</v>
      </c>
      <c r="E8265" s="66">
        <v>0.1762</v>
      </c>
      <c r="F8265" s="67">
        <v>35151.811900000001</v>
      </c>
      <c r="G8265" s="66" t="s">
        <v>96</v>
      </c>
      <c r="H8265" s="68">
        <v>5.4494707665993297E-11</v>
      </c>
      <c r="I8265" s="87">
        <v>1.91558771342048E-6</v>
      </c>
      <c r="J8265" s="69" t="str">
        <f>_xlfn.XLOOKUP(SimpleBB[[#This Row],[customer_code]],'Input  - indicative charges'!$B$13:$B$69,'Input  - indicative charges'!$E$13:$E$69)</f>
        <v>Upper North Island distributor</v>
      </c>
      <c r="K8265" s="70">
        <f t="shared" si="130"/>
        <v>1.7708718425562328E-6</v>
      </c>
    </row>
    <row r="8266" spans="1:11" x14ac:dyDescent="0.25">
      <c r="A8266" s="65">
        <v>44317</v>
      </c>
      <c r="B8266" s="66" t="s">
        <v>148</v>
      </c>
      <c r="C8266" s="66" t="s">
        <v>137</v>
      </c>
      <c r="D8266" s="67">
        <v>199499.5</v>
      </c>
      <c r="E8266" s="66">
        <v>0.1762</v>
      </c>
      <c r="F8266" s="67">
        <v>35151.811900000001</v>
      </c>
      <c r="G8266" s="66" t="s">
        <v>98</v>
      </c>
      <c r="H8266" s="68">
        <v>2.11132767908039E-7</v>
      </c>
      <c r="I8266" s="87">
        <v>7.4216993434297503E-3</v>
      </c>
      <c r="J8266" s="69" t="str">
        <f>_xlfn.XLOOKUP(SimpleBB[[#This Row],[customer_code]],'Input  - indicative charges'!$B$13:$B$69,'Input  - indicative charges'!$E$13:$E$69)</f>
        <v>Major Industrial</v>
      </c>
      <c r="K8266" s="70">
        <f t="shared" si="130"/>
        <v>6.8610162297031317E-3</v>
      </c>
    </row>
    <row r="8267" spans="1:11" x14ac:dyDescent="0.25">
      <c r="A8267" s="65">
        <v>44317</v>
      </c>
      <c r="B8267" s="66" t="s">
        <v>148</v>
      </c>
      <c r="C8267" s="66" t="s">
        <v>137</v>
      </c>
      <c r="D8267" s="67">
        <v>199499.5</v>
      </c>
      <c r="E8267" s="66">
        <v>0.1762</v>
      </c>
      <c r="F8267" s="67">
        <v>35151.811900000001</v>
      </c>
      <c r="G8267" s="66" t="s">
        <v>100</v>
      </c>
      <c r="H8267" s="68">
        <v>6.8417117132556806E-5</v>
      </c>
      <c r="I8267" s="87">
        <v>2.4049856321838998</v>
      </c>
      <c r="J8267" s="69" t="str">
        <f>_xlfn.XLOOKUP(SimpleBB[[#This Row],[customer_code]],'Input  - indicative charges'!$B$13:$B$69,'Input  - indicative charges'!$E$13:$E$69)</f>
        <v>North Island generation</v>
      </c>
      <c r="K8267" s="70">
        <f t="shared" si="130"/>
        <v>2.2232974809501282</v>
      </c>
    </row>
    <row r="8268" spans="1:11" x14ac:dyDescent="0.25">
      <c r="A8268" s="65">
        <v>44317</v>
      </c>
      <c r="B8268" s="66" t="s">
        <v>148</v>
      </c>
      <c r="C8268" s="66" t="s">
        <v>137</v>
      </c>
      <c r="D8268" s="67">
        <v>199499.5</v>
      </c>
      <c r="E8268" s="66">
        <v>0.1762</v>
      </c>
      <c r="F8268" s="67">
        <v>35151.811900000001</v>
      </c>
      <c r="G8268" s="66" t="s">
        <v>102</v>
      </c>
      <c r="H8268" s="68">
        <v>6.7565985221289E-5</v>
      </c>
      <c r="I8268" s="87">
        <v>2.3750668033369302</v>
      </c>
      <c r="J8268" s="69" t="str">
        <f>_xlfn.XLOOKUP(SimpleBB[[#This Row],[customer_code]],'Input  - indicative charges'!$B$13:$B$69,'Input  - indicative charges'!$E$13:$E$69)</f>
        <v>Lower North Island distributor</v>
      </c>
      <c r="K8268" s="70">
        <f t="shared" si="130"/>
        <v>2.1956389137145136</v>
      </c>
    </row>
    <row r="8269" spans="1:11" x14ac:dyDescent="0.25">
      <c r="A8269" s="65">
        <v>44317</v>
      </c>
      <c r="B8269" s="66" t="s">
        <v>148</v>
      </c>
      <c r="C8269" s="66" t="s">
        <v>137</v>
      </c>
      <c r="D8269" s="67">
        <v>199499.5</v>
      </c>
      <c r="E8269" s="66">
        <v>0.1762</v>
      </c>
      <c r="F8269" s="67">
        <v>35151.811900000001</v>
      </c>
      <c r="G8269" s="66" t="s">
        <v>104</v>
      </c>
      <c r="H8269" s="68">
        <v>1.4148465990817199E-4</v>
      </c>
      <c r="I8269" s="87">
        <v>4.9734421518275296</v>
      </c>
      <c r="J8269" s="69" t="str">
        <f>_xlfn.XLOOKUP(SimpleBB[[#This Row],[customer_code]],'Input  - indicative charges'!$B$13:$B$69,'Input  - indicative charges'!$E$13:$E$69)</f>
        <v>Lower North Island distributor</v>
      </c>
      <c r="K8269" s="70">
        <f t="shared" si="130"/>
        <v>4.597716202474099</v>
      </c>
    </row>
    <row r="8270" spans="1:11" x14ac:dyDescent="0.25">
      <c r="A8270" s="65">
        <v>44317</v>
      </c>
      <c r="B8270" s="66" t="s">
        <v>148</v>
      </c>
      <c r="C8270" s="66" t="s">
        <v>137</v>
      </c>
      <c r="D8270" s="67">
        <v>199499.5</v>
      </c>
      <c r="E8270" s="66">
        <v>0.1762</v>
      </c>
      <c r="F8270" s="67">
        <v>35151.811900000001</v>
      </c>
      <c r="G8270" s="66" t="s">
        <v>106</v>
      </c>
      <c r="H8270" s="68">
        <v>0</v>
      </c>
      <c r="I8270" s="87">
        <v>0</v>
      </c>
      <c r="J8270" s="69" t="str">
        <f>_xlfn.XLOOKUP(SimpleBB[[#This Row],[customer_code]],'Input  - indicative charges'!$B$13:$B$69,'Input  - indicative charges'!$E$13:$E$69)</f>
        <v>Upper North Island distributor</v>
      </c>
      <c r="K8270" s="70">
        <f t="shared" ref="K8270:K8333" si="131">I8270*$L$9</f>
        <v>0</v>
      </c>
    </row>
    <row r="8271" spans="1:11" x14ac:dyDescent="0.25">
      <c r="A8271" s="65">
        <v>44317</v>
      </c>
      <c r="B8271" s="66" t="s">
        <v>148</v>
      </c>
      <c r="C8271" s="66" t="s">
        <v>137</v>
      </c>
      <c r="D8271" s="67">
        <v>199499.5</v>
      </c>
      <c r="E8271" s="66">
        <v>0.1762</v>
      </c>
      <c r="F8271" s="67">
        <v>35151.811900000001</v>
      </c>
      <c r="G8271" s="66" t="s">
        <v>108</v>
      </c>
      <c r="H8271" s="68">
        <v>0</v>
      </c>
      <c r="I8271" s="87">
        <v>0</v>
      </c>
      <c r="J8271" s="69" t="str">
        <f>_xlfn.XLOOKUP(SimpleBB[[#This Row],[customer_code]],'Input  - indicative charges'!$B$13:$B$69,'Input  - indicative charges'!$E$13:$E$69)</f>
        <v>Lower North Island distributor</v>
      </c>
      <c r="K8271" s="70">
        <f t="shared" si="131"/>
        <v>0</v>
      </c>
    </row>
    <row r="8272" spans="1:11" x14ac:dyDescent="0.25">
      <c r="A8272" s="65">
        <v>44317</v>
      </c>
      <c r="B8272" s="66" t="s">
        <v>148</v>
      </c>
      <c r="C8272" s="66" t="s">
        <v>137</v>
      </c>
      <c r="D8272" s="67">
        <v>199499.5</v>
      </c>
      <c r="E8272" s="66">
        <v>0.1762</v>
      </c>
      <c r="F8272" s="67">
        <v>35151.811900000001</v>
      </c>
      <c r="G8272" s="66" t="s">
        <v>110</v>
      </c>
      <c r="H8272" s="68">
        <v>1.3899482734222499E-3</v>
      </c>
      <c r="I8272" s="87">
        <v>48.859200258068903</v>
      </c>
      <c r="J8272" s="69" t="str">
        <f>_xlfn.XLOOKUP(SimpleBB[[#This Row],[customer_code]],'Input  - indicative charges'!$B$13:$B$69,'Input  - indicative charges'!$E$13:$E$69)</f>
        <v>Lower South Island distributor</v>
      </c>
      <c r="K8272" s="70">
        <f t="shared" si="131"/>
        <v>45.168060632595093</v>
      </c>
    </row>
    <row r="8273" spans="1:11" x14ac:dyDescent="0.25">
      <c r="A8273" s="65">
        <v>44317</v>
      </c>
      <c r="B8273" s="66" t="s">
        <v>148</v>
      </c>
      <c r="C8273" s="66" t="s">
        <v>137</v>
      </c>
      <c r="D8273" s="67">
        <v>199499.5</v>
      </c>
      <c r="E8273" s="66">
        <v>0.1762</v>
      </c>
      <c r="F8273" s="67">
        <v>35151.811900000001</v>
      </c>
      <c r="G8273" s="66" t="s">
        <v>112</v>
      </c>
      <c r="H8273" s="68">
        <v>2.3146970484670199E-4</v>
      </c>
      <c r="I8273" s="87">
        <v>8.1365795253197994</v>
      </c>
      <c r="J8273" s="69" t="str">
        <f>_xlfn.XLOOKUP(SimpleBB[[#This Row],[customer_code]],'Input  - indicative charges'!$B$13:$B$69,'Input  - indicative charges'!$E$13:$E$69)</f>
        <v>North Island generation</v>
      </c>
      <c r="K8273" s="70">
        <f t="shared" si="131"/>
        <v>7.5218897444168284</v>
      </c>
    </row>
    <row r="8274" spans="1:11" x14ac:dyDescent="0.25">
      <c r="A8274" s="65">
        <v>44317</v>
      </c>
      <c r="B8274" s="66" t="s">
        <v>148</v>
      </c>
      <c r="C8274" s="66" t="s">
        <v>137</v>
      </c>
      <c r="D8274" s="67">
        <v>199499.5</v>
      </c>
      <c r="E8274" s="66">
        <v>0.1762</v>
      </c>
      <c r="F8274" s="67">
        <v>35151.811900000001</v>
      </c>
      <c r="G8274" s="66" t="s">
        <v>114</v>
      </c>
      <c r="H8274" s="68">
        <v>5.5654158610152301E-5</v>
      </c>
      <c r="I8274" s="87">
        <v>1.9563445149168399</v>
      </c>
      <c r="J8274" s="69" t="str">
        <f>_xlfn.XLOOKUP(SimpleBB[[#This Row],[customer_code]],'Input  - indicative charges'!$B$13:$B$69,'Input  - indicative charges'!$E$13:$E$69)</f>
        <v>Lower North Island distributor</v>
      </c>
      <c r="K8274" s="70">
        <f t="shared" si="131"/>
        <v>1.8085496119723257</v>
      </c>
    </row>
    <row r="8275" spans="1:11" x14ac:dyDescent="0.25">
      <c r="A8275" s="65">
        <v>44317</v>
      </c>
      <c r="B8275" s="66" t="s">
        <v>148</v>
      </c>
      <c r="C8275" s="66" t="s">
        <v>137</v>
      </c>
      <c r="D8275" s="67">
        <v>199499.5</v>
      </c>
      <c r="E8275" s="66">
        <v>0.1762</v>
      </c>
      <c r="F8275" s="67">
        <v>35151.811900000001</v>
      </c>
      <c r="G8275" s="66" t="s">
        <v>116</v>
      </c>
      <c r="H8275" s="68">
        <v>0</v>
      </c>
      <c r="I8275" s="87">
        <v>0</v>
      </c>
      <c r="J8275" s="69" t="str">
        <f>_xlfn.XLOOKUP(SimpleBB[[#This Row],[customer_code]],'Input  - indicative charges'!$B$13:$B$69,'Input  - indicative charges'!$E$13:$E$69)</f>
        <v>Major Industrial</v>
      </c>
      <c r="K8275" s="70">
        <f t="shared" si="131"/>
        <v>0</v>
      </c>
    </row>
    <row r="8276" spans="1:11" x14ac:dyDescent="0.25">
      <c r="A8276" s="65">
        <v>44317</v>
      </c>
      <c r="B8276" s="66" t="s">
        <v>148</v>
      </c>
      <c r="C8276" s="66" t="s">
        <v>137</v>
      </c>
      <c r="D8276" s="67">
        <v>199499.5</v>
      </c>
      <c r="E8276" s="66">
        <v>0.1762</v>
      </c>
      <c r="F8276" s="67">
        <v>35151.811900000001</v>
      </c>
      <c r="G8276" s="66" t="s">
        <v>118</v>
      </c>
      <c r="H8276" s="68">
        <v>4.3718807558558298E-8</v>
      </c>
      <c r="I8276" s="87">
        <v>1.5367952997907401E-3</v>
      </c>
      <c r="J8276" s="69" t="str">
        <f>_xlfn.XLOOKUP(SimpleBB[[#This Row],[customer_code]],'Input  - indicative charges'!$B$13:$B$69,'Input  - indicative charges'!$E$13:$E$69)</f>
        <v>Upper South Island distributor</v>
      </c>
      <c r="K8276" s="70">
        <f t="shared" si="131"/>
        <v>1.4206958549095746E-3</v>
      </c>
    </row>
    <row r="8277" spans="1:11" x14ac:dyDescent="0.25">
      <c r="A8277" s="65">
        <v>44317</v>
      </c>
      <c r="B8277" s="66" t="s">
        <v>148</v>
      </c>
      <c r="C8277" s="66" t="s">
        <v>137</v>
      </c>
      <c r="D8277" s="67">
        <v>199499.5</v>
      </c>
      <c r="E8277" s="66">
        <v>0.1762</v>
      </c>
      <c r="F8277" s="67">
        <v>35151.811900000001</v>
      </c>
      <c r="G8277" s="66" t="s">
        <v>120</v>
      </c>
      <c r="H8277" s="68">
        <v>1.5459665475175101E-7</v>
      </c>
      <c r="I8277" s="87">
        <v>5.4343525282027896E-3</v>
      </c>
      <c r="J8277" s="69" t="str">
        <f>_xlfn.XLOOKUP(SimpleBB[[#This Row],[customer_code]],'Input  - indicative charges'!$B$13:$B$69,'Input  - indicative charges'!$E$13:$E$69)</f>
        <v>Lower North Island distributor</v>
      </c>
      <c r="K8277" s="70">
        <f t="shared" si="131"/>
        <v>5.0238064314657594E-3</v>
      </c>
    </row>
    <row r="8278" spans="1:11" x14ac:dyDescent="0.25">
      <c r="A8278" s="65">
        <v>44317</v>
      </c>
      <c r="B8278" s="66" t="s">
        <v>148</v>
      </c>
      <c r="C8278" s="66" t="s">
        <v>137</v>
      </c>
      <c r="D8278" s="67">
        <v>199499.5</v>
      </c>
      <c r="E8278" s="66">
        <v>0.1762</v>
      </c>
      <c r="F8278" s="67">
        <v>35151.811900000001</v>
      </c>
      <c r="G8278" s="66" t="s">
        <v>241</v>
      </c>
      <c r="H8278" s="68">
        <v>5.3098107805272297E-5</v>
      </c>
      <c r="I8278" s="87">
        <v>1.86649469781685</v>
      </c>
      <c r="J8278" s="69" t="str">
        <f>_xlfn.XLOOKUP(SimpleBB[[#This Row],[customer_code]],'Input  - indicative charges'!$B$13:$B$69,'Input  - indicative charges'!$E$13:$E$69)</f>
        <v>North Island generation</v>
      </c>
      <c r="K8278" s="70">
        <f t="shared" si="131"/>
        <v>1.7254876304997635</v>
      </c>
    </row>
    <row r="8279" spans="1:11" x14ac:dyDescent="0.25">
      <c r="A8279" s="65">
        <v>44348</v>
      </c>
      <c r="B8279" s="66" t="s">
        <v>148</v>
      </c>
      <c r="C8279" s="66" t="s">
        <v>137</v>
      </c>
      <c r="D8279" s="67">
        <v>128559.59</v>
      </c>
      <c r="E8279" s="66">
        <v>0.2994</v>
      </c>
      <c r="F8279" s="67">
        <v>38490.741245999998</v>
      </c>
      <c r="G8279" s="66" t="s">
        <v>8</v>
      </c>
      <c r="H8279" s="68">
        <v>0.63311112912150602</v>
      </c>
      <c r="I8279" s="87">
        <v>24368.916650978699</v>
      </c>
      <c r="J8279" s="69" t="str">
        <f>_xlfn.XLOOKUP(SimpleBB[[#This Row],[customer_code]],'Input  - indicative charges'!$B$13:$B$69,'Input  - indicative charges'!$E$13:$E$69)</f>
        <v>Lower South Island distributor</v>
      </c>
      <c r="K8279" s="70">
        <f t="shared" si="131"/>
        <v>22527.931260198766</v>
      </c>
    </row>
    <row r="8280" spans="1:11" x14ac:dyDescent="0.25">
      <c r="A8280" s="65">
        <v>44348</v>
      </c>
      <c r="B8280" s="66" t="s">
        <v>148</v>
      </c>
      <c r="C8280" s="66" t="s">
        <v>137</v>
      </c>
      <c r="D8280" s="67">
        <v>128559.59</v>
      </c>
      <c r="E8280" s="66">
        <v>0.2994</v>
      </c>
      <c r="F8280" s="67">
        <v>38490.741245999998</v>
      </c>
      <c r="G8280" s="66" t="s">
        <v>10</v>
      </c>
      <c r="H8280" s="68">
        <v>5.1091513853311501E-10</v>
      </c>
      <c r="I8280" s="87">
        <v>1.9665502395942301E-5</v>
      </c>
      <c r="J8280" s="69" t="str">
        <f>_xlfn.XLOOKUP(SimpleBB[[#This Row],[customer_code]],'Input  - indicative charges'!$B$13:$B$69,'Input  - indicative charges'!$E$13:$E$69)</f>
        <v>Upper South Island distributor</v>
      </c>
      <c r="K8280" s="70">
        <f t="shared" si="131"/>
        <v>1.8179843302770283E-5</v>
      </c>
    </row>
    <row r="8281" spans="1:11" x14ac:dyDescent="0.25">
      <c r="A8281" s="65">
        <v>44348</v>
      </c>
      <c r="B8281" s="66" t="s">
        <v>148</v>
      </c>
      <c r="C8281" s="66" t="s">
        <v>137</v>
      </c>
      <c r="D8281" s="67">
        <v>128559.59</v>
      </c>
      <c r="E8281" s="66">
        <v>0.2994</v>
      </c>
      <c r="F8281" s="67">
        <v>38490.741245999998</v>
      </c>
      <c r="G8281" s="66" t="s">
        <v>12</v>
      </c>
      <c r="H8281" s="68">
        <v>0</v>
      </c>
      <c r="I8281" s="87">
        <v>0</v>
      </c>
      <c r="J8281" s="69" t="str">
        <f>_xlfn.XLOOKUP(SimpleBB[[#This Row],[customer_code]],'Input  - indicative charges'!$B$13:$B$69,'Input  - indicative charges'!$E$13:$E$69)</f>
        <v>Lower North Island distributor</v>
      </c>
      <c r="K8281" s="70">
        <f t="shared" si="131"/>
        <v>0</v>
      </c>
    </row>
    <row r="8282" spans="1:11" x14ac:dyDescent="0.25">
      <c r="A8282" s="65">
        <v>44348</v>
      </c>
      <c r="B8282" s="66" t="s">
        <v>148</v>
      </c>
      <c r="C8282" s="66" t="s">
        <v>137</v>
      </c>
      <c r="D8282" s="67">
        <v>128559.59</v>
      </c>
      <c r="E8282" s="66">
        <v>0.2994</v>
      </c>
      <c r="F8282" s="67">
        <v>38490.741245999998</v>
      </c>
      <c r="G8282" s="66" t="s">
        <v>14</v>
      </c>
      <c r="H8282" s="68">
        <v>0</v>
      </c>
      <c r="I8282" s="87">
        <v>0</v>
      </c>
      <c r="J8282" s="69" t="str">
        <f>_xlfn.XLOOKUP(SimpleBB[[#This Row],[customer_code]],'Input  - indicative charges'!$B$13:$B$69,'Input  - indicative charges'!$E$13:$E$69)</f>
        <v>Upper North Island distributor</v>
      </c>
      <c r="K8282" s="70">
        <f t="shared" si="131"/>
        <v>0</v>
      </c>
    </row>
    <row r="8283" spans="1:11" x14ac:dyDescent="0.25">
      <c r="A8283" s="65">
        <v>44348</v>
      </c>
      <c r="B8283" s="66" t="s">
        <v>148</v>
      </c>
      <c r="C8283" s="66" t="s">
        <v>137</v>
      </c>
      <c r="D8283" s="67">
        <v>128559.59</v>
      </c>
      <c r="E8283" s="66">
        <v>0.2994</v>
      </c>
      <c r="F8283" s="67">
        <v>38490.741245999998</v>
      </c>
      <c r="G8283" s="66" t="s">
        <v>16</v>
      </c>
      <c r="H8283" s="68">
        <v>2.0921386943794001E-2</v>
      </c>
      <c r="I8283" s="87">
        <v>805.27969136102001</v>
      </c>
      <c r="J8283" s="69" t="str">
        <f>_xlfn.XLOOKUP(SimpleBB[[#This Row],[customer_code]],'Input  - indicative charges'!$B$13:$B$69,'Input  - indicative charges'!$E$13:$E$69)</f>
        <v>South Island generation</v>
      </c>
      <c r="K8283" s="70">
        <f t="shared" si="131"/>
        <v>744.44366124443832</v>
      </c>
    </row>
    <row r="8284" spans="1:11" x14ac:dyDescent="0.25">
      <c r="A8284" s="65">
        <v>44348</v>
      </c>
      <c r="B8284" s="66" t="s">
        <v>148</v>
      </c>
      <c r="C8284" s="66" t="s">
        <v>137</v>
      </c>
      <c r="D8284" s="67">
        <v>128559.59</v>
      </c>
      <c r="E8284" s="66">
        <v>0.2994</v>
      </c>
      <c r="F8284" s="67">
        <v>38490.741245999998</v>
      </c>
      <c r="G8284" s="66" t="s">
        <v>19</v>
      </c>
      <c r="H8284" s="68">
        <v>3.9292425472840098E-4</v>
      </c>
      <c r="I8284" s="87">
        <v>15.1239458180283</v>
      </c>
      <c r="J8284" s="69" t="str">
        <f>_xlfn.XLOOKUP(SimpleBB[[#This Row],[customer_code]],'Input  - indicative charges'!$B$13:$B$69,'Input  - indicative charges'!$E$13:$E$69)</f>
        <v>Lower South Island distributor</v>
      </c>
      <c r="K8284" s="70">
        <f t="shared" si="131"/>
        <v>13.981385247908777</v>
      </c>
    </row>
    <row r="8285" spans="1:11" x14ac:dyDescent="0.25">
      <c r="A8285" s="65">
        <v>44348</v>
      </c>
      <c r="B8285" s="66" t="s">
        <v>148</v>
      </c>
      <c r="C8285" s="66" t="s">
        <v>137</v>
      </c>
      <c r="D8285" s="67">
        <v>128559.59</v>
      </c>
      <c r="E8285" s="66">
        <v>0.2994</v>
      </c>
      <c r="F8285" s="67">
        <v>38490.741245999998</v>
      </c>
      <c r="G8285" s="66" t="s">
        <v>21</v>
      </c>
      <c r="H8285" s="68">
        <v>1.22115539637683E-5</v>
      </c>
      <c r="I8285" s="87">
        <v>0.470031763830973</v>
      </c>
      <c r="J8285" s="69" t="str">
        <f>_xlfn.XLOOKUP(SimpleBB[[#This Row],[customer_code]],'Input  - indicative charges'!$B$13:$B$69,'Input  - indicative charges'!$E$13:$E$69)</f>
        <v>Upper South Island distributor</v>
      </c>
      <c r="K8285" s="70">
        <f t="shared" si="131"/>
        <v>0.43452252791339718</v>
      </c>
    </row>
    <row r="8286" spans="1:11" x14ac:dyDescent="0.25">
      <c r="A8286" s="65">
        <v>44348</v>
      </c>
      <c r="B8286" s="66" t="s">
        <v>148</v>
      </c>
      <c r="C8286" s="66" t="s">
        <v>137</v>
      </c>
      <c r="D8286" s="67">
        <v>128559.59</v>
      </c>
      <c r="E8286" s="66">
        <v>0.2994</v>
      </c>
      <c r="F8286" s="67">
        <v>38490.741245999998</v>
      </c>
      <c r="G8286" s="66" t="s">
        <v>23</v>
      </c>
      <c r="H8286" s="68">
        <v>0</v>
      </c>
      <c r="I8286" s="87">
        <v>0</v>
      </c>
      <c r="J8286" s="69" t="str">
        <f>_xlfn.XLOOKUP(SimpleBB[[#This Row],[customer_code]],'Input  - indicative charges'!$B$13:$B$69,'Input  - indicative charges'!$E$13:$E$69)</f>
        <v>Lower North Island distributor</v>
      </c>
      <c r="K8286" s="70">
        <f t="shared" si="131"/>
        <v>0</v>
      </c>
    </row>
    <row r="8287" spans="1:11" x14ac:dyDescent="0.25">
      <c r="A8287" s="65">
        <v>44348</v>
      </c>
      <c r="B8287" s="66" t="s">
        <v>148</v>
      </c>
      <c r="C8287" s="66" t="s">
        <v>137</v>
      </c>
      <c r="D8287" s="67">
        <v>128559.59</v>
      </c>
      <c r="E8287" s="66">
        <v>0.2994</v>
      </c>
      <c r="F8287" s="67">
        <v>38490.741245999998</v>
      </c>
      <c r="G8287" s="66" t="s">
        <v>25</v>
      </c>
      <c r="H8287" s="68">
        <v>0.100821459134698</v>
      </c>
      <c r="I8287" s="87">
        <v>3880.6926955978201</v>
      </c>
      <c r="J8287" s="69" t="str">
        <f>_xlfn.XLOOKUP(SimpleBB[[#This Row],[customer_code]],'Input  - indicative charges'!$B$13:$B$69,'Input  - indicative charges'!$E$13:$E$69)</f>
        <v>North Island generation</v>
      </c>
      <c r="K8287" s="70">
        <f t="shared" si="131"/>
        <v>3587.5200994982292</v>
      </c>
    </row>
    <row r="8288" spans="1:11" x14ac:dyDescent="0.25">
      <c r="A8288" s="65">
        <v>44348</v>
      </c>
      <c r="B8288" s="66" t="s">
        <v>148</v>
      </c>
      <c r="C8288" s="66" t="s">
        <v>137</v>
      </c>
      <c r="D8288" s="67">
        <v>128559.59</v>
      </c>
      <c r="E8288" s="66">
        <v>0.2994</v>
      </c>
      <c r="F8288" s="67">
        <v>38490.741245999998</v>
      </c>
      <c r="G8288" s="66" t="s">
        <v>27</v>
      </c>
      <c r="H8288" s="68">
        <v>8.06033272886851E-7</v>
      </c>
      <c r="I8288" s="87">
        <v>3.1024818142354301E-2</v>
      </c>
      <c r="J8288" s="69" t="str">
        <f>_xlfn.XLOOKUP(SimpleBB[[#This Row],[customer_code]],'Input  - indicative charges'!$B$13:$B$69,'Input  - indicative charges'!$E$13:$E$69)</f>
        <v>Lower North Island distributor</v>
      </c>
      <c r="K8288" s="70">
        <f t="shared" si="131"/>
        <v>2.8681002954764313E-2</v>
      </c>
    </row>
    <row r="8289" spans="1:11" x14ac:dyDescent="0.25">
      <c r="A8289" s="65">
        <v>44348</v>
      </c>
      <c r="B8289" s="66" t="s">
        <v>148</v>
      </c>
      <c r="C8289" s="66" t="s">
        <v>137</v>
      </c>
      <c r="D8289" s="67">
        <v>128559.59</v>
      </c>
      <c r="E8289" s="66">
        <v>0.2994</v>
      </c>
      <c r="F8289" s="67">
        <v>38490.741245999998</v>
      </c>
      <c r="G8289" s="66" t="s">
        <v>29</v>
      </c>
      <c r="H8289" s="68">
        <v>2.8785121635893899E-6</v>
      </c>
      <c r="I8289" s="87">
        <v>0.110796066862183</v>
      </c>
      <c r="J8289" s="69" t="str">
        <f>_xlfn.XLOOKUP(SimpleBB[[#This Row],[customer_code]],'Input  - indicative charges'!$B$13:$B$69,'Input  - indicative charges'!$E$13:$E$69)</f>
        <v>Lower North Island distributor</v>
      </c>
      <c r="K8289" s="70">
        <f t="shared" si="131"/>
        <v>0.10242581621171089</v>
      </c>
    </row>
    <row r="8290" spans="1:11" x14ac:dyDescent="0.25">
      <c r="A8290" s="65">
        <v>44348</v>
      </c>
      <c r="B8290" s="66" t="s">
        <v>148</v>
      </c>
      <c r="C8290" s="66" t="s">
        <v>137</v>
      </c>
      <c r="D8290" s="67">
        <v>128559.59</v>
      </c>
      <c r="E8290" s="66">
        <v>0.2994</v>
      </c>
      <c r="F8290" s="67">
        <v>38490.741245999998</v>
      </c>
      <c r="G8290" s="66" t="s">
        <v>31</v>
      </c>
      <c r="H8290" s="68">
        <v>4.9925419676597103E-6</v>
      </c>
      <c r="I8290" s="87">
        <v>0.192166641036985</v>
      </c>
      <c r="J8290" s="69" t="str">
        <f>_xlfn.XLOOKUP(SimpleBB[[#This Row],[customer_code]],'Input  - indicative charges'!$B$13:$B$69,'Input  - indicative charges'!$E$13:$E$69)</f>
        <v>Major Industrial</v>
      </c>
      <c r="K8290" s="70">
        <f t="shared" si="131"/>
        <v>0.17764913154687262</v>
      </c>
    </row>
    <row r="8291" spans="1:11" x14ac:dyDescent="0.25">
      <c r="A8291" s="65">
        <v>44348</v>
      </c>
      <c r="B8291" s="66" t="s">
        <v>148</v>
      </c>
      <c r="C8291" s="66" t="s">
        <v>137</v>
      </c>
      <c r="D8291" s="67">
        <v>128559.59</v>
      </c>
      <c r="E8291" s="66">
        <v>0.2994</v>
      </c>
      <c r="F8291" s="67">
        <v>38490.741245999998</v>
      </c>
      <c r="G8291" s="66" t="s">
        <v>34</v>
      </c>
      <c r="H8291" s="68">
        <v>0</v>
      </c>
      <c r="I8291" s="87">
        <v>0</v>
      </c>
      <c r="J8291" s="69" t="str">
        <f>_xlfn.XLOOKUP(SimpleBB[[#This Row],[customer_code]],'Input  - indicative charges'!$B$13:$B$69,'Input  - indicative charges'!$E$13:$E$69)</f>
        <v>Major Industrial</v>
      </c>
      <c r="K8291" s="70">
        <f t="shared" si="131"/>
        <v>0</v>
      </c>
    </row>
    <row r="8292" spans="1:11" x14ac:dyDescent="0.25">
      <c r="A8292" s="65">
        <v>44348</v>
      </c>
      <c r="B8292" s="66" t="s">
        <v>148</v>
      </c>
      <c r="C8292" s="66" t="s">
        <v>137</v>
      </c>
      <c r="D8292" s="67">
        <v>128559.59</v>
      </c>
      <c r="E8292" s="66">
        <v>0.2994</v>
      </c>
      <c r="F8292" s="67">
        <v>38490.741245999998</v>
      </c>
      <c r="G8292" s="66" t="s">
        <v>36</v>
      </c>
      <c r="H8292" s="68">
        <v>0</v>
      </c>
      <c r="I8292" s="87">
        <v>0</v>
      </c>
      <c r="J8292" s="69" t="str">
        <f>_xlfn.XLOOKUP(SimpleBB[[#This Row],[customer_code]],'Input  - indicative charges'!$B$13:$B$69,'Input  - indicative charges'!$E$13:$E$69)</f>
        <v>Upper South Island distributor</v>
      </c>
      <c r="K8292" s="70">
        <f t="shared" si="131"/>
        <v>0</v>
      </c>
    </row>
    <row r="8293" spans="1:11" x14ac:dyDescent="0.25">
      <c r="A8293" s="65">
        <v>44348</v>
      </c>
      <c r="B8293" s="66" t="s">
        <v>148</v>
      </c>
      <c r="C8293" s="66" t="s">
        <v>137</v>
      </c>
      <c r="D8293" s="67">
        <v>128559.59</v>
      </c>
      <c r="E8293" s="66">
        <v>0.2994</v>
      </c>
      <c r="F8293" s="67">
        <v>38490.741245999998</v>
      </c>
      <c r="G8293" s="66" t="s">
        <v>38</v>
      </c>
      <c r="H8293" s="68">
        <v>7.4516310036289201E-6</v>
      </c>
      <c r="I8293" s="87">
        <v>0.28681880082135203</v>
      </c>
      <c r="J8293" s="69" t="str">
        <f>_xlfn.XLOOKUP(SimpleBB[[#This Row],[customer_code]],'Input  - indicative charges'!$B$13:$B$69,'Input  - indicative charges'!$E$13:$E$69)</f>
        <v>North Island generation</v>
      </c>
      <c r="K8293" s="70">
        <f t="shared" si="131"/>
        <v>0.26515065571355867</v>
      </c>
    </row>
    <row r="8294" spans="1:11" x14ac:dyDescent="0.25">
      <c r="A8294" s="65">
        <v>44348</v>
      </c>
      <c r="B8294" s="66" t="s">
        <v>148</v>
      </c>
      <c r="C8294" s="66" t="s">
        <v>137</v>
      </c>
      <c r="D8294" s="67">
        <v>128559.59</v>
      </c>
      <c r="E8294" s="66">
        <v>0.2994</v>
      </c>
      <c r="F8294" s="67">
        <v>38490.741245999998</v>
      </c>
      <c r="G8294" s="66" t="s">
        <v>40</v>
      </c>
      <c r="H8294" s="68">
        <v>2.28776080562364E-7</v>
      </c>
      <c r="I8294" s="87">
        <v>8.8057609202000196E-3</v>
      </c>
      <c r="J8294" s="69" t="str">
        <f>_xlfn.XLOOKUP(SimpleBB[[#This Row],[customer_code]],'Input  - indicative charges'!$B$13:$B$69,'Input  - indicative charges'!$E$13:$E$69)</f>
        <v>North Island generation</v>
      </c>
      <c r="K8294" s="70">
        <f t="shared" si="131"/>
        <v>8.1405168537126409E-3</v>
      </c>
    </row>
    <row r="8295" spans="1:11" x14ac:dyDescent="0.25">
      <c r="A8295" s="65">
        <v>44348</v>
      </c>
      <c r="B8295" s="66" t="s">
        <v>148</v>
      </c>
      <c r="C8295" s="66" t="s">
        <v>137</v>
      </c>
      <c r="D8295" s="67">
        <v>128559.59</v>
      </c>
      <c r="E8295" s="66">
        <v>0.2994</v>
      </c>
      <c r="F8295" s="67">
        <v>38490.741245999998</v>
      </c>
      <c r="G8295" s="66" t="s">
        <v>42</v>
      </c>
      <c r="H8295" s="68">
        <v>0.23857813383659199</v>
      </c>
      <c r="I8295" s="87">
        <v>9183.0492164578409</v>
      </c>
      <c r="J8295" s="69" t="str">
        <f>_xlfn.XLOOKUP(SimpleBB[[#This Row],[customer_code]],'Input  - indicative charges'!$B$13:$B$69,'Input  - indicative charges'!$E$13:$E$69)</f>
        <v>South Island generation</v>
      </c>
      <c r="K8295" s="70">
        <f t="shared" si="131"/>
        <v>8489.3023547304856</v>
      </c>
    </row>
    <row r="8296" spans="1:11" x14ac:dyDescent="0.25">
      <c r="A8296" s="65">
        <v>44348</v>
      </c>
      <c r="B8296" s="66" t="s">
        <v>148</v>
      </c>
      <c r="C8296" s="66" t="s">
        <v>137</v>
      </c>
      <c r="D8296" s="67">
        <v>128559.59</v>
      </c>
      <c r="E8296" s="66">
        <v>0.2994</v>
      </c>
      <c r="F8296" s="67">
        <v>38490.741245999998</v>
      </c>
      <c r="G8296" s="66" t="s">
        <v>44</v>
      </c>
      <c r="H8296" s="68">
        <v>0</v>
      </c>
      <c r="I8296" s="87">
        <v>0</v>
      </c>
      <c r="J8296" s="69" t="str">
        <f>_xlfn.XLOOKUP(SimpleBB[[#This Row],[customer_code]],'Input  - indicative charges'!$B$13:$B$69,'Input  - indicative charges'!$E$13:$E$69)</f>
        <v>Major Industrial</v>
      </c>
      <c r="K8296" s="70">
        <f t="shared" si="131"/>
        <v>0</v>
      </c>
    </row>
    <row r="8297" spans="1:11" x14ac:dyDescent="0.25">
      <c r="A8297" s="65">
        <v>44348</v>
      </c>
      <c r="B8297" s="66" t="s">
        <v>148</v>
      </c>
      <c r="C8297" s="66" t="s">
        <v>137</v>
      </c>
      <c r="D8297" s="67">
        <v>128559.59</v>
      </c>
      <c r="E8297" s="66">
        <v>0.2994</v>
      </c>
      <c r="F8297" s="67">
        <v>38490.741245999998</v>
      </c>
      <c r="G8297" s="66" t="s">
        <v>46</v>
      </c>
      <c r="H8297" s="68">
        <v>5.3978068034674203E-13</v>
      </c>
      <c r="I8297" s="87">
        <v>2.0776558496816299E-8</v>
      </c>
      <c r="J8297" s="69" t="str">
        <f>_xlfn.XLOOKUP(SimpleBB[[#This Row],[customer_code]],'Input  - indicative charges'!$B$13:$B$69,'Input  - indicative charges'!$E$13:$E$69)</f>
        <v>Upper South Island distributor</v>
      </c>
      <c r="K8297" s="70">
        <f t="shared" si="131"/>
        <v>1.9206963048190261E-8</v>
      </c>
    </row>
    <row r="8298" spans="1:11" x14ac:dyDescent="0.25">
      <c r="A8298" s="65">
        <v>44348</v>
      </c>
      <c r="B8298" s="66" t="s">
        <v>148</v>
      </c>
      <c r="C8298" s="66" t="s">
        <v>137</v>
      </c>
      <c r="D8298" s="67">
        <v>128559.59</v>
      </c>
      <c r="E8298" s="66">
        <v>0.2994</v>
      </c>
      <c r="F8298" s="67">
        <v>38490.741245999998</v>
      </c>
      <c r="G8298" s="66" t="s">
        <v>48</v>
      </c>
      <c r="H8298" s="68">
        <v>1.85099994253295E-3</v>
      </c>
      <c r="I8298" s="87">
        <v>71.246359834396898</v>
      </c>
      <c r="J8298" s="69" t="str">
        <f>_xlfn.XLOOKUP(SimpleBB[[#This Row],[customer_code]],'Input  - indicative charges'!$B$13:$B$69,'Input  - indicative charges'!$E$13:$E$69)</f>
        <v>North Island generation</v>
      </c>
      <c r="K8298" s="70">
        <f t="shared" si="131"/>
        <v>65.863949550019029</v>
      </c>
    </row>
    <row r="8299" spans="1:11" x14ac:dyDescent="0.25">
      <c r="A8299" s="65">
        <v>44348</v>
      </c>
      <c r="B8299" s="66" t="s">
        <v>148</v>
      </c>
      <c r="C8299" s="66" t="s">
        <v>137</v>
      </c>
      <c r="D8299" s="67">
        <v>128559.59</v>
      </c>
      <c r="E8299" s="66">
        <v>0.2994</v>
      </c>
      <c r="F8299" s="67">
        <v>38490.741245999998</v>
      </c>
      <c r="G8299" s="66" t="s">
        <v>50</v>
      </c>
      <c r="H8299" s="68">
        <v>3.8636296598472099E-4</v>
      </c>
      <c r="I8299" s="87">
        <v>14.871396950755001</v>
      </c>
      <c r="J8299" s="69" t="str">
        <f>_xlfn.XLOOKUP(SimpleBB[[#This Row],[customer_code]],'Input  - indicative charges'!$B$13:$B$69,'Input  - indicative charges'!$E$13:$E$69)</f>
        <v>North Island generation</v>
      </c>
      <c r="K8299" s="70">
        <f t="shared" si="131"/>
        <v>13.747915553573989</v>
      </c>
    </row>
    <row r="8300" spans="1:11" x14ac:dyDescent="0.25">
      <c r="A8300" s="65">
        <v>44348</v>
      </c>
      <c r="B8300" s="66" t="s">
        <v>148</v>
      </c>
      <c r="C8300" s="66" t="s">
        <v>137</v>
      </c>
      <c r="D8300" s="67">
        <v>128559.59</v>
      </c>
      <c r="E8300" s="66">
        <v>0.2994</v>
      </c>
      <c r="F8300" s="67">
        <v>38490.741245999998</v>
      </c>
      <c r="G8300" s="66" t="s">
        <v>52</v>
      </c>
      <c r="H8300" s="68">
        <v>7.8020144008861801E-4</v>
      </c>
      <c r="I8300" s="87">
        <v>30.030531750207501</v>
      </c>
      <c r="J8300" s="69" t="str">
        <f>_xlfn.XLOOKUP(SimpleBB[[#This Row],[customer_code]],'Input  - indicative charges'!$B$13:$B$69,'Input  - indicative charges'!$E$13:$E$69)</f>
        <v>North Island generation</v>
      </c>
      <c r="K8300" s="70">
        <f t="shared" si="131"/>
        <v>27.76183137992393</v>
      </c>
    </row>
    <row r="8301" spans="1:11" x14ac:dyDescent="0.25">
      <c r="A8301" s="65">
        <v>44348</v>
      </c>
      <c r="B8301" s="66" t="s">
        <v>148</v>
      </c>
      <c r="C8301" s="66" t="s">
        <v>137</v>
      </c>
      <c r="D8301" s="67">
        <v>128559.59</v>
      </c>
      <c r="E8301" s="66">
        <v>0.2994</v>
      </c>
      <c r="F8301" s="67">
        <v>38490.741245999998</v>
      </c>
      <c r="G8301" s="66" t="s">
        <v>54</v>
      </c>
      <c r="H8301" s="68">
        <v>0</v>
      </c>
      <c r="I8301" s="87">
        <v>0</v>
      </c>
      <c r="J8301" s="69" t="str">
        <f>_xlfn.XLOOKUP(SimpleBB[[#This Row],[customer_code]],'Input  - indicative charges'!$B$13:$B$69,'Input  - indicative charges'!$E$13:$E$69)</f>
        <v>Upper South Island distributor</v>
      </c>
      <c r="K8301" s="70">
        <f t="shared" si="131"/>
        <v>0</v>
      </c>
    </row>
    <row r="8302" spans="1:11" x14ac:dyDescent="0.25">
      <c r="A8302" s="65">
        <v>44348</v>
      </c>
      <c r="B8302" s="66" t="s">
        <v>148</v>
      </c>
      <c r="C8302" s="66" t="s">
        <v>137</v>
      </c>
      <c r="D8302" s="67">
        <v>128559.59</v>
      </c>
      <c r="E8302" s="66">
        <v>0.2994</v>
      </c>
      <c r="F8302" s="67">
        <v>38490.741245999998</v>
      </c>
      <c r="G8302" s="66" t="s">
        <v>56</v>
      </c>
      <c r="H8302" s="68">
        <v>0</v>
      </c>
      <c r="I8302" s="87">
        <v>0</v>
      </c>
      <c r="J8302" s="69" t="str">
        <f>_xlfn.XLOOKUP(SimpleBB[[#This Row],[customer_code]],'Input  - indicative charges'!$B$13:$B$69,'Input  - indicative charges'!$E$13:$E$69)</f>
        <v>Upper North Island distributor</v>
      </c>
      <c r="K8302" s="70">
        <f t="shared" si="131"/>
        <v>0</v>
      </c>
    </row>
    <row r="8303" spans="1:11" x14ac:dyDescent="0.25">
      <c r="A8303" s="65">
        <v>44348</v>
      </c>
      <c r="B8303" s="66" t="s">
        <v>148</v>
      </c>
      <c r="C8303" s="66" t="s">
        <v>137</v>
      </c>
      <c r="D8303" s="67">
        <v>128559.59</v>
      </c>
      <c r="E8303" s="66">
        <v>0.2994</v>
      </c>
      <c r="F8303" s="67">
        <v>38490.741245999998</v>
      </c>
      <c r="G8303" s="66" t="s">
        <v>58</v>
      </c>
      <c r="H8303" s="68">
        <v>4.8153767003056899E-4</v>
      </c>
      <c r="I8303" s="87">
        <v>18.534741857348301</v>
      </c>
      <c r="J8303" s="69" t="str">
        <f>_xlfn.XLOOKUP(SimpleBB[[#This Row],[customer_code]],'Input  - indicative charges'!$B$13:$B$69,'Input  - indicative charges'!$E$13:$E$69)</f>
        <v>North Island generation</v>
      </c>
      <c r="K8303" s="70">
        <f t="shared" si="131"/>
        <v>17.134507720149383</v>
      </c>
    </row>
    <row r="8304" spans="1:11" x14ac:dyDescent="0.25">
      <c r="A8304" s="65">
        <v>44348</v>
      </c>
      <c r="B8304" s="66" t="s">
        <v>148</v>
      </c>
      <c r="C8304" s="66" t="s">
        <v>137</v>
      </c>
      <c r="D8304" s="67">
        <v>128559.59</v>
      </c>
      <c r="E8304" s="66">
        <v>0.2994</v>
      </c>
      <c r="F8304" s="67">
        <v>38490.741245999998</v>
      </c>
      <c r="G8304" s="66" t="s">
        <v>60</v>
      </c>
      <c r="H8304" s="68">
        <v>0</v>
      </c>
      <c r="I8304" s="87">
        <v>0</v>
      </c>
      <c r="J8304" s="69" t="str">
        <f>_xlfn.XLOOKUP(SimpleBB[[#This Row],[customer_code]],'Input  - indicative charges'!$B$13:$B$69,'Input  - indicative charges'!$E$13:$E$69)</f>
        <v>Major Industrial</v>
      </c>
      <c r="K8304" s="70">
        <f t="shared" si="131"/>
        <v>0</v>
      </c>
    </row>
    <row r="8305" spans="1:11" x14ac:dyDescent="0.25">
      <c r="A8305" s="65">
        <v>44348</v>
      </c>
      <c r="B8305" s="66" t="s">
        <v>148</v>
      </c>
      <c r="C8305" s="66" t="s">
        <v>137</v>
      </c>
      <c r="D8305" s="67">
        <v>128559.59</v>
      </c>
      <c r="E8305" s="66">
        <v>0.2994</v>
      </c>
      <c r="F8305" s="67">
        <v>38490.741245999998</v>
      </c>
      <c r="G8305" s="66" t="s">
        <v>62</v>
      </c>
      <c r="H8305" s="68">
        <v>1.6559871615483999E-13</v>
      </c>
      <c r="I8305" s="87">
        <v>6.3740173341857396E-9</v>
      </c>
      <c r="J8305" s="69" t="str">
        <f>_xlfn.XLOOKUP(SimpleBB[[#This Row],[customer_code]],'Input  - indicative charges'!$B$13:$B$69,'Input  - indicative charges'!$E$13:$E$69)</f>
        <v>Major Industrial</v>
      </c>
      <c r="K8305" s="70">
        <f t="shared" si="131"/>
        <v>5.8924828876249926E-9</v>
      </c>
    </row>
    <row r="8306" spans="1:11" x14ac:dyDescent="0.25">
      <c r="A8306" s="65">
        <v>44348</v>
      </c>
      <c r="B8306" s="66" t="s">
        <v>148</v>
      </c>
      <c r="C8306" s="66" t="s">
        <v>137</v>
      </c>
      <c r="D8306" s="67">
        <v>128559.59</v>
      </c>
      <c r="E8306" s="66">
        <v>0.2994</v>
      </c>
      <c r="F8306" s="67">
        <v>38490.741245999998</v>
      </c>
      <c r="G8306" s="66" t="s">
        <v>64</v>
      </c>
      <c r="H8306" s="68">
        <v>0</v>
      </c>
      <c r="I8306" s="87">
        <v>0</v>
      </c>
      <c r="J8306" s="69" t="str">
        <f>_xlfn.XLOOKUP(SimpleBB[[#This Row],[customer_code]],'Input  - indicative charges'!$B$13:$B$69,'Input  - indicative charges'!$E$13:$E$69)</f>
        <v>Major Industrial</v>
      </c>
      <c r="K8306" s="70">
        <f t="shared" si="131"/>
        <v>0</v>
      </c>
    </row>
    <row r="8307" spans="1:11" x14ac:dyDescent="0.25">
      <c r="A8307" s="65">
        <v>44348</v>
      </c>
      <c r="B8307" s="66" t="s">
        <v>148</v>
      </c>
      <c r="C8307" s="66" t="s">
        <v>137</v>
      </c>
      <c r="D8307" s="67">
        <v>128559.59</v>
      </c>
      <c r="E8307" s="66">
        <v>0.2994</v>
      </c>
      <c r="F8307" s="67">
        <v>38490.741245999998</v>
      </c>
      <c r="G8307" s="66" t="s">
        <v>66</v>
      </c>
      <c r="H8307" s="68">
        <v>2.0694041626450302E-9</v>
      </c>
      <c r="I8307" s="87">
        <v>7.96529001577654E-5</v>
      </c>
      <c r="J8307" s="69" t="str">
        <f>_xlfn.XLOOKUP(SimpleBB[[#This Row],[customer_code]],'Input  - indicative charges'!$B$13:$B$69,'Input  - indicative charges'!$E$13:$E$69)</f>
        <v>Upper South Island distributor</v>
      </c>
      <c r="K8307" s="70">
        <f t="shared" si="131"/>
        <v>7.3635405509811516E-5</v>
      </c>
    </row>
    <row r="8308" spans="1:11" x14ac:dyDescent="0.25">
      <c r="A8308" s="65">
        <v>44348</v>
      </c>
      <c r="B8308" s="66" t="s">
        <v>148</v>
      </c>
      <c r="C8308" s="66" t="s">
        <v>137</v>
      </c>
      <c r="D8308" s="67">
        <v>128559.59</v>
      </c>
      <c r="E8308" s="66">
        <v>0.2994</v>
      </c>
      <c r="F8308" s="67">
        <v>38490.741245999998</v>
      </c>
      <c r="G8308" s="66" t="s">
        <v>68</v>
      </c>
      <c r="H8308" s="68">
        <v>0</v>
      </c>
      <c r="I8308" s="87">
        <v>0</v>
      </c>
      <c r="J8308" s="69" t="str">
        <f>_xlfn.XLOOKUP(SimpleBB[[#This Row],[customer_code]],'Input  - indicative charges'!$B$13:$B$69,'Input  - indicative charges'!$E$13:$E$69)</f>
        <v>Major Industrial</v>
      </c>
      <c r="K8308" s="70">
        <f t="shared" si="131"/>
        <v>0</v>
      </c>
    </row>
    <row r="8309" spans="1:11" x14ac:dyDescent="0.25">
      <c r="A8309" s="65">
        <v>44348</v>
      </c>
      <c r="B8309" s="66" t="s">
        <v>148</v>
      </c>
      <c r="C8309" s="66" t="s">
        <v>137</v>
      </c>
      <c r="D8309" s="67">
        <v>128559.59</v>
      </c>
      <c r="E8309" s="66">
        <v>0.2994</v>
      </c>
      <c r="F8309" s="67">
        <v>38490.741245999998</v>
      </c>
      <c r="G8309" s="66" t="s">
        <v>70</v>
      </c>
      <c r="H8309" s="68">
        <v>3.6779008903047798E-6</v>
      </c>
      <c r="I8309" s="87">
        <v>0.141565131497154</v>
      </c>
      <c r="J8309" s="69" t="str">
        <f>_xlfn.XLOOKUP(SimpleBB[[#This Row],[customer_code]],'Input  - indicative charges'!$B$13:$B$69,'Input  - indicative charges'!$E$13:$E$69)</f>
        <v>Lower North Island distributor</v>
      </c>
      <c r="K8309" s="70">
        <f t="shared" si="131"/>
        <v>0.13087038693124678</v>
      </c>
    </row>
    <row r="8310" spans="1:11" x14ac:dyDescent="0.25">
      <c r="A8310" s="65">
        <v>44348</v>
      </c>
      <c r="B8310" s="66" t="s">
        <v>148</v>
      </c>
      <c r="C8310" s="66" t="s">
        <v>137</v>
      </c>
      <c r="D8310" s="67">
        <v>128559.59</v>
      </c>
      <c r="E8310" s="66">
        <v>0.2994</v>
      </c>
      <c r="F8310" s="67">
        <v>38490.741245999998</v>
      </c>
      <c r="G8310" s="66" t="s">
        <v>72</v>
      </c>
      <c r="H8310" s="68">
        <v>2.6037177711640998E-4</v>
      </c>
      <c r="I8310" s="87">
        <v>10.0219027007489</v>
      </c>
      <c r="J8310" s="69" t="str">
        <f>_xlfn.XLOOKUP(SimpleBB[[#This Row],[customer_code]],'Input  - indicative charges'!$B$13:$B$69,'Input  - indicative charges'!$E$13:$E$69)</f>
        <v>Lower South Island distributor</v>
      </c>
      <c r="K8310" s="70">
        <f t="shared" si="131"/>
        <v>9.2647834276951393</v>
      </c>
    </row>
    <row r="8311" spans="1:11" x14ac:dyDescent="0.25">
      <c r="A8311" s="65">
        <v>44348</v>
      </c>
      <c r="B8311" s="66" t="s">
        <v>148</v>
      </c>
      <c r="C8311" s="66" t="s">
        <v>137</v>
      </c>
      <c r="D8311" s="67">
        <v>128559.59</v>
      </c>
      <c r="E8311" s="66">
        <v>0.2994</v>
      </c>
      <c r="F8311" s="67">
        <v>38490.741245999998</v>
      </c>
      <c r="G8311" s="66" t="s">
        <v>74</v>
      </c>
      <c r="H8311" s="68">
        <v>0</v>
      </c>
      <c r="I8311" s="87">
        <v>0</v>
      </c>
      <c r="J8311" s="69" t="str">
        <f>_xlfn.XLOOKUP(SimpleBB[[#This Row],[customer_code]],'Input  - indicative charges'!$B$13:$B$69,'Input  - indicative charges'!$E$13:$E$69)</f>
        <v>Major Industrial</v>
      </c>
      <c r="K8311" s="70">
        <f t="shared" si="131"/>
        <v>0</v>
      </c>
    </row>
    <row r="8312" spans="1:11" x14ac:dyDescent="0.25">
      <c r="A8312" s="65">
        <v>44348</v>
      </c>
      <c r="B8312" s="66" t="s">
        <v>148</v>
      </c>
      <c r="C8312" s="66" t="s">
        <v>137</v>
      </c>
      <c r="D8312" s="67">
        <v>128559.59</v>
      </c>
      <c r="E8312" s="66">
        <v>0.2994</v>
      </c>
      <c r="F8312" s="67">
        <v>38490.741245999998</v>
      </c>
      <c r="G8312" s="66" t="s">
        <v>76</v>
      </c>
      <c r="H8312" s="68">
        <v>0</v>
      </c>
      <c r="I8312" s="87">
        <v>0</v>
      </c>
      <c r="J8312" s="69" t="str">
        <f>_xlfn.XLOOKUP(SimpleBB[[#This Row],[customer_code]],'Input  - indicative charges'!$B$13:$B$69,'Input  - indicative charges'!$E$13:$E$69)</f>
        <v>Lower North Island distributor</v>
      </c>
      <c r="K8312" s="70">
        <f t="shared" si="131"/>
        <v>0</v>
      </c>
    </row>
    <row r="8313" spans="1:11" x14ac:dyDescent="0.25">
      <c r="A8313" s="65">
        <v>44348</v>
      </c>
      <c r="B8313" s="66" t="s">
        <v>148</v>
      </c>
      <c r="C8313" s="66" t="s">
        <v>137</v>
      </c>
      <c r="D8313" s="67">
        <v>128559.59</v>
      </c>
      <c r="E8313" s="66">
        <v>0.2994</v>
      </c>
      <c r="F8313" s="67">
        <v>38490.741245999998</v>
      </c>
      <c r="G8313" s="66" t="s">
        <v>78</v>
      </c>
      <c r="H8313" s="68">
        <v>1.18621136862887E-12</v>
      </c>
      <c r="I8313" s="87">
        <v>4.56581548529574E-8</v>
      </c>
      <c r="J8313" s="69" t="str">
        <f>_xlfn.XLOOKUP(SimpleBB[[#This Row],[customer_code]],'Input  - indicative charges'!$B$13:$B$69,'Input  - indicative charges'!$E$13:$E$69)</f>
        <v>North Island generation</v>
      </c>
      <c r="K8313" s="70">
        <f t="shared" si="131"/>
        <v>4.2208842876633387E-8</v>
      </c>
    </row>
    <row r="8314" spans="1:11" x14ac:dyDescent="0.25">
      <c r="A8314" s="65">
        <v>44348</v>
      </c>
      <c r="B8314" s="66" t="s">
        <v>148</v>
      </c>
      <c r="C8314" s="66" t="s">
        <v>137</v>
      </c>
      <c r="D8314" s="67">
        <v>128559.59</v>
      </c>
      <c r="E8314" s="66">
        <v>0.2994</v>
      </c>
      <c r="F8314" s="67">
        <v>38490.741245999998</v>
      </c>
      <c r="G8314" s="66" t="s">
        <v>80</v>
      </c>
      <c r="H8314" s="68">
        <v>0</v>
      </c>
      <c r="I8314" s="87">
        <v>0</v>
      </c>
      <c r="J8314" s="69" t="str">
        <f>_xlfn.XLOOKUP(SimpleBB[[#This Row],[customer_code]],'Input  - indicative charges'!$B$13:$B$69,'Input  - indicative charges'!$E$13:$E$69)</f>
        <v>Major Industrial</v>
      </c>
      <c r="K8314" s="70">
        <f t="shared" si="131"/>
        <v>0</v>
      </c>
    </row>
    <row r="8315" spans="1:11" x14ac:dyDescent="0.25">
      <c r="A8315" s="65">
        <v>44348</v>
      </c>
      <c r="B8315" s="66" t="s">
        <v>148</v>
      </c>
      <c r="C8315" s="66" t="s">
        <v>137</v>
      </c>
      <c r="D8315" s="67">
        <v>128559.59</v>
      </c>
      <c r="E8315" s="66">
        <v>0.2994</v>
      </c>
      <c r="F8315" s="67">
        <v>38490.741245999998</v>
      </c>
      <c r="G8315" s="66" t="s">
        <v>82</v>
      </c>
      <c r="H8315" s="68">
        <v>5.8432269380438101E-5</v>
      </c>
      <c r="I8315" s="87">
        <v>2.2491013611390098</v>
      </c>
      <c r="J8315" s="69" t="str">
        <f>_xlfn.XLOOKUP(SimpleBB[[#This Row],[customer_code]],'Input  - indicative charges'!$B$13:$B$69,'Input  - indicative charges'!$E$13:$E$69)</f>
        <v>Major Industrial</v>
      </c>
      <c r="K8315" s="70">
        <f t="shared" si="131"/>
        <v>2.079189714776434</v>
      </c>
    </row>
    <row r="8316" spans="1:11" x14ac:dyDescent="0.25">
      <c r="A8316" s="65">
        <v>44348</v>
      </c>
      <c r="B8316" s="66" t="s">
        <v>148</v>
      </c>
      <c r="C8316" s="66" t="s">
        <v>137</v>
      </c>
      <c r="D8316" s="67">
        <v>128559.59</v>
      </c>
      <c r="E8316" s="66">
        <v>0.2994</v>
      </c>
      <c r="F8316" s="67">
        <v>38490.741245999998</v>
      </c>
      <c r="G8316" s="66" t="s">
        <v>84</v>
      </c>
      <c r="H8316" s="68">
        <v>0</v>
      </c>
      <c r="I8316" s="87">
        <v>0</v>
      </c>
      <c r="J8316" s="69" t="str">
        <f>_xlfn.XLOOKUP(SimpleBB[[#This Row],[customer_code]],'Input  - indicative charges'!$B$13:$B$69,'Input  - indicative charges'!$E$13:$E$69)</f>
        <v>Major Industrial</v>
      </c>
      <c r="K8316" s="70">
        <f t="shared" si="131"/>
        <v>0</v>
      </c>
    </row>
    <row r="8317" spans="1:11" x14ac:dyDescent="0.25">
      <c r="A8317" s="65">
        <v>44348</v>
      </c>
      <c r="B8317" s="66" t="s">
        <v>148</v>
      </c>
      <c r="C8317" s="66" t="s">
        <v>137</v>
      </c>
      <c r="D8317" s="67">
        <v>128559.59</v>
      </c>
      <c r="E8317" s="66">
        <v>0.2994</v>
      </c>
      <c r="F8317" s="67">
        <v>38490.741245999998</v>
      </c>
      <c r="G8317" s="66" t="s">
        <v>86</v>
      </c>
      <c r="H8317" s="68">
        <v>6.0996860616143E-6</v>
      </c>
      <c r="I8317" s="87">
        <v>0.23478143787942801</v>
      </c>
      <c r="J8317" s="69" t="str">
        <f>_xlfn.XLOOKUP(SimpleBB[[#This Row],[customer_code]],'Input  - indicative charges'!$B$13:$B$69,'Input  - indicative charges'!$E$13:$E$69)</f>
        <v>North Island generation</v>
      </c>
      <c r="K8317" s="70">
        <f t="shared" si="131"/>
        <v>0.21704453133766863</v>
      </c>
    </row>
    <row r="8318" spans="1:11" x14ac:dyDescent="0.25">
      <c r="A8318" s="65">
        <v>44348</v>
      </c>
      <c r="B8318" s="66" t="s">
        <v>148</v>
      </c>
      <c r="C8318" s="66" t="s">
        <v>137</v>
      </c>
      <c r="D8318" s="67">
        <v>128559.59</v>
      </c>
      <c r="E8318" s="66">
        <v>0.2994</v>
      </c>
      <c r="F8318" s="67">
        <v>38490.741245999998</v>
      </c>
      <c r="G8318" s="66" t="s">
        <v>88</v>
      </c>
      <c r="H8318" s="68">
        <v>2.8020016902495498E-4</v>
      </c>
      <c r="I8318" s="87">
        <v>10.785112203024999</v>
      </c>
      <c r="J8318" s="69" t="str">
        <f>_xlfn.XLOOKUP(SimpleBB[[#This Row],[customer_code]],'Input  - indicative charges'!$B$13:$B$69,'Input  - indicative charges'!$E$13:$E$69)</f>
        <v>North Island generation</v>
      </c>
      <c r="K8318" s="70">
        <f t="shared" si="131"/>
        <v>9.9703351537180502</v>
      </c>
    </row>
    <row r="8319" spans="1:11" x14ac:dyDescent="0.25">
      <c r="A8319" s="65">
        <v>44348</v>
      </c>
      <c r="B8319" s="66" t="s">
        <v>148</v>
      </c>
      <c r="C8319" s="66" t="s">
        <v>137</v>
      </c>
      <c r="D8319" s="67">
        <v>128559.59</v>
      </c>
      <c r="E8319" s="66">
        <v>0.2994</v>
      </c>
      <c r="F8319" s="67">
        <v>38490.741245999998</v>
      </c>
      <c r="G8319" s="66" t="s">
        <v>90</v>
      </c>
      <c r="H8319" s="68">
        <v>5.6167486872453296E-6</v>
      </c>
      <c r="I8319" s="87">
        <v>0.21619282036456999</v>
      </c>
      <c r="J8319" s="69" t="str">
        <f>_xlfn.XLOOKUP(SimpleBB[[#This Row],[customer_code]],'Input  - indicative charges'!$B$13:$B$69,'Input  - indicative charges'!$E$13:$E$69)</f>
        <v>Upper South Island distributor</v>
      </c>
      <c r="K8319" s="70">
        <f t="shared" si="131"/>
        <v>0.19986021807522289</v>
      </c>
    </row>
    <row r="8320" spans="1:11" x14ac:dyDescent="0.25">
      <c r="A8320" s="65">
        <v>44348</v>
      </c>
      <c r="B8320" s="66" t="s">
        <v>148</v>
      </c>
      <c r="C8320" s="66" t="s">
        <v>137</v>
      </c>
      <c r="D8320" s="67">
        <v>128559.59</v>
      </c>
      <c r="E8320" s="66">
        <v>0.2994</v>
      </c>
      <c r="F8320" s="67">
        <v>38490.741245999998</v>
      </c>
      <c r="G8320" s="66" t="s">
        <v>92</v>
      </c>
      <c r="H8320" s="68">
        <v>3.9462297228100697E-6</v>
      </c>
      <c r="I8320" s="87">
        <v>0.15189330715795701</v>
      </c>
      <c r="J8320" s="69" t="str">
        <f>_xlfn.XLOOKUP(SimpleBB[[#This Row],[customer_code]],'Input  - indicative charges'!$B$13:$B$69,'Input  - indicative charges'!$E$13:$E$69)</f>
        <v>North Island generation</v>
      </c>
      <c r="K8320" s="70">
        <f t="shared" si="131"/>
        <v>0.14041830548102291</v>
      </c>
    </row>
    <row r="8321" spans="1:11" x14ac:dyDescent="0.25">
      <c r="A8321" s="65">
        <v>44348</v>
      </c>
      <c r="B8321" s="66" t="s">
        <v>148</v>
      </c>
      <c r="C8321" s="66" t="s">
        <v>137</v>
      </c>
      <c r="D8321" s="67">
        <v>128559.59</v>
      </c>
      <c r="E8321" s="66">
        <v>0.2994</v>
      </c>
      <c r="F8321" s="67">
        <v>38490.741245999998</v>
      </c>
      <c r="G8321" s="66" t="s">
        <v>94</v>
      </c>
      <c r="H8321" s="68">
        <v>2.09007688255636E-5</v>
      </c>
      <c r="I8321" s="87">
        <v>0.80448608470723304</v>
      </c>
      <c r="J8321" s="69" t="str">
        <f>_xlfn.XLOOKUP(SimpleBB[[#This Row],[customer_code]],'Input  - indicative charges'!$B$13:$B$69,'Input  - indicative charges'!$E$13:$E$69)</f>
        <v>North Island generation</v>
      </c>
      <c r="K8321" s="70">
        <f t="shared" si="131"/>
        <v>0.74371000876409987</v>
      </c>
    </row>
    <row r="8322" spans="1:11" x14ac:dyDescent="0.25">
      <c r="A8322" s="65">
        <v>44348</v>
      </c>
      <c r="B8322" s="66" t="s">
        <v>148</v>
      </c>
      <c r="C8322" s="66" t="s">
        <v>137</v>
      </c>
      <c r="D8322" s="67">
        <v>128559.59</v>
      </c>
      <c r="E8322" s="66">
        <v>0.2994</v>
      </c>
      <c r="F8322" s="67">
        <v>38490.741245999998</v>
      </c>
      <c r="G8322" s="66" t="s">
        <v>96</v>
      </c>
      <c r="H8322" s="68">
        <v>5.4494707665993297E-11</v>
      </c>
      <c r="I8322" s="87">
        <v>2.09754169204816E-6</v>
      </c>
      <c r="J8322" s="69" t="str">
        <f>_xlfn.XLOOKUP(SimpleBB[[#This Row],[customer_code]],'Input  - indicative charges'!$B$13:$B$69,'Input  - indicative charges'!$E$13:$E$69)</f>
        <v>Upper North Island distributor</v>
      </c>
      <c r="K8322" s="70">
        <f t="shared" si="131"/>
        <v>1.9390798421875756E-6</v>
      </c>
    </row>
    <row r="8323" spans="1:11" x14ac:dyDescent="0.25">
      <c r="A8323" s="65">
        <v>44348</v>
      </c>
      <c r="B8323" s="66" t="s">
        <v>148</v>
      </c>
      <c r="C8323" s="66" t="s">
        <v>137</v>
      </c>
      <c r="D8323" s="67">
        <v>128559.59</v>
      </c>
      <c r="E8323" s="66">
        <v>0.2994</v>
      </c>
      <c r="F8323" s="67">
        <v>38490.741245999998</v>
      </c>
      <c r="G8323" s="66" t="s">
        <v>98</v>
      </c>
      <c r="H8323" s="68">
        <v>2.11132767908039E-7</v>
      </c>
      <c r="I8323" s="87">
        <v>8.12665673810011E-3</v>
      </c>
      <c r="J8323" s="69" t="str">
        <f>_xlfn.XLOOKUP(SimpleBB[[#This Row],[customer_code]],'Input  - indicative charges'!$B$13:$B$69,'Input  - indicative charges'!$E$13:$E$69)</f>
        <v>Major Industrial</v>
      </c>
      <c r="K8323" s="70">
        <f t="shared" si="131"/>
        <v>7.5127165886464519E-3</v>
      </c>
    </row>
    <row r="8324" spans="1:11" x14ac:dyDescent="0.25">
      <c r="A8324" s="65">
        <v>44348</v>
      </c>
      <c r="B8324" s="66" t="s">
        <v>148</v>
      </c>
      <c r="C8324" s="66" t="s">
        <v>137</v>
      </c>
      <c r="D8324" s="67">
        <v>128559.59</v>
      </c>
      <c r="E8324" s="66">
        <v>0.2994</v>
      </c>
      <c r="F8324" s="67">
        <v>38490.741245999998</v>
      </c>
      <c r="G8324" s="66" t="s">
        <v>100</v>
      </c>
      <c r="H8324" s="68">
        <v>6.8417117132556806E-5</v>
      </c>
      <c r="I8324" s="87">
        <v>2.6334255523465102</v>
      </c>
      <c r="J8324" s="69" t="str">
        <f>_xlfn.XLOOKUP(SimpleBB[[#This Row],[customer_code]],'Input  - indicative charges'!$B$13:$B$69,'Input  - indicative charges'!$E$13:$E$69)</f>
        <v>North Island generation</v>
      </c>
      <c r="K8324" s="70">
        <f t="shared" si="131"/>
        <v>2.4344795737864913</v>
      </c>
    </row>
    <row r="8325" spans="1:11" x14ac:dyDescent="0.25">
      <c r="A8325" s="65">
        <v>44348</v>
      </c>
      <c r="B8325" s="66" t="s">
        <v>148</v>
      </c>
      <c r="C8325" s="66" t="s">
        <v>137</v>
      </c>
      <c r="D8325" s="67">
        <v>128559.59</v>
      </c>
      <c r="E8325" s="66">
        <v>0.2994</v>
      </c>
      <c r="F8325" s="67">
        <v>38490.741245999998</v>
      </c>
      <c r="G8325" s="66" t="s">
        <v>102</v>
      </c>
      <c r="H8325" s="68">
        <v>6.7565985221289E-5</v>
      </c>
      <c r="I8325" s="87">
        <v>2.6006648541836901</v>
      </c>
      <c r="J8325" s="69" t="str">
        <f>_xlfn.XLOOKUP(SimpleBB[[#This Row],[customer_code]],'Input  - indicative charges'!$B$13:$B$69,'Input  - indicative charges'!$E$13:$E$69)</f>
        <v>Lower North Island distributor</v>
      </c>
      <c r="K8325" s="70">
        <f t="shared" si="131"/>
        <v>2.4041938304020603</v>
      </c>
    </row>
    <row r="8326" spans="1:11" x14ac:dyDescent="0.25">
      <c r="A8326" s="65">
        <v>44348</v>
      </c>
      <c r="B8326" s="66" t="s">
        <v>148</v>
      </c>
      <c r="C8326" s="66" t="s">
        <v>137</v>
      </c>
      <c r="D8326" s="67">
        <v>128559.59</v>
      </c>
      <c r="E8326" s="66">
        <v>0.2994</v>
      </c>
      <c r="F8326" s="67">
        <v>38490.741245999998</v>
      </c>
      <c r="G8326" s="66" t="s">
        <v>104</v>
      </c>
      <c r="H8326" s="68">
        <v>1.4148465990817199E-4</v>
      </c>
      <c r="I8326" s="87">
        <v>5.44584943480376</v>
      </c>
      <c r="J8326" s="69" t="str">
        <f>_xlfn.XLOOKUP(SimpleBB[[#This Row],[customer_code]],'Input  - indicative charges'!$B$13:$B$69,'Input  - indicative charges'!$E$13:$E$69)</f>
        <v>Lower North Island distributor</v>
      </c>
      <c r="K8326" s="70">
        <f t="shared" si="131"/>
        <v>5.0344347874703006</v>
      </c>
    </row>
    <row r="8327" spans="1:11" x14ac:dyDescent="0.25">
      <c r="A8327" s="65">
        <v>44348</v>
      </c>
      <c r="B8327" s="66" t="s">
        <v>148</v>
      </c>
      <c r="C8327" s="66" t="s">
        <v>137</v>
      </c>
      <c r="D8327" s="67">
        <v>128559.59</v>
      </c>
      <c r="E8327" s="66">
        <v>0.2994</v>
      </c>
      <c r="F8327" s="67">
        <v>38490.741245999998</v>
      </c>
      <c r="G8327" s="66" t="s">
        <v>106</v>
      </c>
      <c r="H8327" s="68">
        <v>0</v>
      </c>
      <c r="I8327" s="87">
        <v>0</v>
      </c>
      <c r="J8327" s="69" t="str">
        <f>_xlfn.XLOOKUP(SimpleBB[[#This Row],[customer_code]],'Input  - indicative charges'!$B$13:$B$69,'Input  - indicative charges'!$E$13:$E$69)</f>
        <v>Upper North Island distributor</v>
      </c>
      <c r="K8327" s="70">
        <f t="shared" si="131"/>
        <v>0</v>
      </c>
    </row>
    <row r="8328" spans="1:11" x14ac:dyDescent="0.25">
      <c r="A8328" s="65">
        <v>44348</v>
      </c>
      <c r="B8328" s="66" t="s">
        <v>148</v>
      </c>
      <c r="C8328" s="66" t="s">
        <v>137</v>
      </c>
      <c r="D8328" s="67">
        <v>128559.59</v>
      </c>
      <c r="E8328" s="66">
        <v>0.2994</v>
      </c>
      <c r="F8328" s="67">
        <v>38490.741245999998</v>
      </c>
      <c r="G8328" s="66" t="s">
        <v>108</v>
      </c>
      <c r="H8328" s="68">
        <v>0</v>
      </c>
      <c r="I8328" s="87">
        <v>0</v>
      </c>
      <c r="J8328" s="69" t="str">
        <f>_xlfn.XLOOKUP(SimpleBB[[#This Row],[customer_code]],'Input  - indicative charges'!$B$13:$B$69,'Input  - indicative charges'!$E$13:$E$69)</f>
        <v>Lower North Island distributor</v>
      </c>
      <c r="K8328" s="70">
        <f t="shared" si="131"/>
        <v>0</v>
      </c>
    </row>
    <row r="8329" spans="1:11" x14ac:dyDescent="0.25">
      <c r="A8329" s="65">
        <v>44348</v>
      </c>
      <c r="B8329" s="66" t="s">
        <v>148</v>
      </c>
      <c r="C8329" s="66" t="s">
        <v>137</v>
      </c>
      <c r="D8329" s="67">
        <v>128559.59</v>
      </c>
      <c r="E8329" s="66">
        <v>0.2994</v>
      </c>
      <c r="F8329" s="67">
        <v>38490.741245999998</v>
      </c>
      <c r="G8329" s="66" t="s">
        <v>110</v>
      </c>
      <c r="H8329" s="68">
        <v>1.3899482734222499E-3</v>
      </c>
      <c r="I8329" s="87">
        <v>53.500139337620503</v>
      </c>
      <c r="J8329" s="69" t="str">
        <f>_xlfn.XLOOKUP(SimpleBB[[#This Row],[customer_code]],'Input  - indicative charges'!$B$13:$B$69,'Input  - indicative charges'!$E$13:$E$69)</f>
        <v>Lower South Island distributor</v>
      </c>
      <c r="K8329" s="70">
        <f t="shared" si="131"/>
        <v>49.458393192894185</v>
      </c>
    </row>
    <row r="8330" spans="1:11" x14ac:dyDescent="0.25">
      <c r="A8330" s="65">
        <v>44348</v>
      </c>
      <c r="B8330" s="66" t="s">
        <v>148</v>
      </c>
      <c r="C8330" s="66" t="s">
        <v>137</v>
      </c>
      <c r="D8330" s="67">
        <v>128559.59</v>
      </c>
      <c r="E8330" s="66">
        <v>0.2994</v>
      </c>
      <c r="F8330" s="67">
        <v>38490.741245999998</v>
      </c>
      <c r="G8330" s="66" t="s">
        <v>112</v>
      </c>
      <c r="H8330" s="68">
        <v>2.3146970484670199E-4</v>
      </c>
      <c r="I8330" s="87">
        <v>8.9094405155424106</v>
      </c>
      <c r="J8330" s="69" t="str">
        <f>_xlfn.XLOOKUP(SimpleBB[[#This Row],[customer_code]],'Input  - indicative charges'!$B$13:$B$69,'Input  - indicative charges'!$E$13:$E$69)</f>
        <v>North Island generation</v>
      </c>
      <c r="K8330" s="70">
        <f t="shared" si="131"/>
        <v>8.2363638226366689</v>
      </c>
    </row>
    <row r="8331" spans="1:11" x14ac:dyDescent="0.25">
      <c r="A8331" s="65">
        <v>44348</v>
      </c>
      <c r="B8331" s="66" t="s">
        <v>148</v>
      </c>
      <c r="C8331" s="66" t="s">
        <v>137</v>
      </c>
      <c r="D8331" s="67">
        <v>128559.59</v>
      </c>
      <c r="E8331" s="66">
        <v>0.2994</v>
      </c>
      <c r="F8331" s="67">
        <v>38490.741245999998</v>
      </c>
      <c r="G8331" s="66" t="s">
        <v>114</v>
      </c>
      <c r="H8331" s="68">
        <v>5.5654158610152301E-5</v>
      </c>
      <c r="I8331" s="87">
        <v>2.14216981832721</v>
      </c>
      <c r="J8331" s="69" t="str">
        <f>_xlfn.XLOOKUP(SimpleBB[[#This Row],[customer_code]],'Input  - indicative charges'!$B$13:$B$69,'Input  - indicative charges'!$E$13:$E$69)</f>
        <v>Lower North Island distributor</v>
      </c>
      <c r="K8331" s="70">
        <f t="shared" si="131"/>
        <v>1.9803364715029181</v>
      </c>
    </row>
    <row r="8332" spans="1:11" x14ac:dyDescent="0.25">
      <c r="A8332" s="65">
        <v>44348</v>
      </c>
      <c r="B8332" s="66" t="s">
        <v>148</v>
      </c>
      <c r="C8332" s="66" t="s">
        <v>137</v>
      </c>
      <c r="D8332" s="67">
        <v>128559.59</v>
      </c>
      <c r="E8332" s="66">
        <v>0.2994</v>
      </c>
      <c r="F8332" s="67">
        <v>38490.741245999998</v>
      </c>
      <c r="G8332" s="66" t="s">
        <v>116</v>
      </c>
      <c r="H8332" s="68">
        <v>0</v>
      </c>
      <c r="I8332" s="87">
        <v>0</v>
      </c>
      <c r="J8332" s="69" t="str">
        <f>_xlfn.XLOOKUP(SimpleBB[[#This Row],[customer_code]],'Input  - indicative charges'!$B$13:$B$69,'Input  - indicative charges'!$E$13:$E$69)</f>
        <v>Major Industrial</v>
      </c>
      <c r="K8332" s="70">
        <f t="shared" si="131"/>
        <v>0</v>
      </c>
    </row>
    <row r="8333" spans="1:11" x14ac:dyDescent="0.25">
      <c r="A8333" s="65">
        <v>44348</v>
      </c>
      <c r="B8333" s="66" t="s">
        <v>148</v>
      </c>
      <c r="C8333" s="66" t="s">
        <v>137</v>
      </c>
      <c r="D8333" s="67">
        <v>128559.59</v>
      </c>
      <c r="E8333" s="66">
        <v>0.2994</v>
      </c>
      <c r="F8333" s="67">
        <v>38490.741245999998</v>
      </c>
      <c r="G8333" s="66" t="s">
        <v>118</v>
      </c>
      <c r="H8333" s="68">
        <v>4.3718807558558298E-8</v>
      </c>
      <c r="I8333" s="87">
        <v>1.68276930932013E-3</v>
      </c>
      <c r="J8333" s="69" t="str">
        <f>_xlfn.XLOOKUP(SimpleBB[[#This Row],[customer_code]],'Input  - indicative charges'!$B$13:$B$69,'Input  - indicative charges'!$E$13:$E$69)</f>
        <v>Upper South Island distributor</v>
      </c>
      <c r="K8333" s="70">
        <f t="shared" si="131"/>
        <v>1.5556420447444693E-3</v>
      </c>
    </row>
    <row r="8334" spans="1:11" x14ac:dyDescent="0.25">
      <c r="A8334" s="65">
        <v>44348</v>
      </c>
      <c r="B8334" s="66" t="s">
        <v>148</v>
      </c>
      <c r="C8334" s="66" t="s">
        <v>137</v>
      </c>
      <c r="D8334" s="67">
        <v>128559.59</v>
      </c>
      <c r="E8334" s="66">
        <v>0.2994</v>
      </c>
      <c r="F8334" s="67">
        <v>38490.741245999998</v>
      </c>
      <c r="G8334" s="66" t="s">
        <v>120</v>
      </c>
      <c r="H8334" s="68">
        <v>1.5459665475175101E-7</v>
      </c>
      <c r="I8334" s="87">
        <v>5.9505398355468499E-3</v>
      </c>
      <c r="J8334" s="69" t="str">
        <f>_xlfn.XLOOKUP(SimpleBB[[#This Row],[customer_code]],'Input  - indicative charges'!$B$13:$B$69,'Input  - indicative charges'!$E$13:$E$69)</f>
        <v>Lower North Island distributor</v>
      </c>
      <c r="K8334" s="70">
        <f t="shared" ref="K8334:K8397" si="132">I8334*$L$9</f>
        <v>5.5009976149633264E-3</v>
      </c>
    </row>
    <row r="8335" spans="1:11" x14ac:dyDescent="0.25">
      <c r="A8335" s="65">
        <v>44348</v>
      </c>
      <c r="B8335" s="66" t="s">
        <v>148</v>
      </c>
      <c r="C8335" s="66" t="s">
        <v>137</v>
      </c>
      <c r="D8335" s="67">
        <v>128559.59</v>
      </c>
      <c r="E8335" s="66">
        <v>0.2994</v>
      </c>
      <c r="F8335" s="67">
        <v>38490.741245999998</v>
      </c>
      <c r="G8335" s="66" t="s">
        <v>241</v>
      </c>
      <c r="H8335" s="68">
        <v>5.3098107805272297E-5</v>
      </c>
      <c r="I8335" s="87">
        <v>2.0437855281849502</v>
      </c>
      <c r="J8335" s="69" t="str">
        <f>_xlfn.XLOOKUP(SimpleBB[[#This Row],[customer_code]],'Input  - indicative charges'!$B$13:$B$69,'Input  - indicative charges'!$E$13:$E$69)</f>
        <v>North Island generation</v>
      </c>
      <c r="K8335" s="70">
        <f t="shared" si="132"/>
        <v>1.8893847662157131</v>
      </c>
    </row>
    <row r="8336" spans="1:11" x14ac:dyDescent="0.25">
      <c r="A8336" s="65">
        <v>44378</v>
      </c>
      <c r="B8336" s="66" t="s">
        <v>148</v>
      </c>
      <c r="C8336" s="66" t="s">
        <v>137</v>
      </c>
      <c r="D8336" s="67">
        <v>83960.74</v>
      </c>
      <c r="E8336" s="66">
        <v>0.58430000000000004</v>
      </c>
      <c r="F8336" s="67">
        <v>49058.260382</v>
      </c>
      <c r="G8336" s="66" t="s">
        <v>8</v>
      </c>
      <c r="H8336" s="68">
        <v>0.63311112912150602</v>
      </c>
      <c r="I8336" s="87">
        <v>31059.3306231848</v>
      </c>
      <c r="J8336" s="69" t="str">
        <f>_xlfn.XLOOKUP(SimpleBB[[#This Row],[customer_code]],'Input  - indicative charges'!$B$13:$B$69,'Input  - indicative charges'!$E$13:$E$69)</f>
        <v>Lower South Island distributor</v>
      </c>
      <c r="K8336" s="70">
        <f t="shared" si="132"/>
        <v>28712.90813983692</v>
      </c>
    </row>
    <row r="8337" spans="1:11" x14ac:dyDescent="0.25">
      <c r="A8337" s="65">
        <v>44378</v>
      </c>
      <c r="B8337" s="66" t="s">
        <v>148</v>
      </c>
      <c r="C8337" s="66" t="s">
        <v>137</v>
      </c>
      <c r="D8337" s="67">
        <v>83960.74</v>
      </c>
      <c r="E8337" s="66">
        <v>0.58430000000000004</v>
      </c>
      <c r="F8337" s="67">
        <v>49058.260382</v>
      </c>
      <c r="G8337" s="66" t="s">
        <v>10</v>
      </c>
      <c r="H8337" s="68">
        <v>5.1091513853311501E-10</v>
      </c>
      <c r="I8337" s="87">
        <v>2.5064607899263099E-5</v>
      </c>
      <c r="J8337" s="69" t="str">
        <f>_xlfn.XLOOKUP(SimpleBB[[#This Row],[customer_code]],'Input  - indicative charges'!$B$13:$B$69,'Input  - indicative charges'!$E$13:$E$69)</f>
        <v>Upper South Island distributor</v>
      </c>
      <c r="K8337" s="70">
        <f t="shared" si="132"/>
        <v>2.317106549731486E-5</v>
      </c>
    </row>
    <row r="8338" spans="1:11" x14ac:dyDescent="0.25">
      <c r="A8338" s="65">
        <v>44378</v>
      </c>
      <c r="B8338" s="66" t="s">
        <v>148</v>
      </c>
      <c r="C8338" s="66" t="s">
        <v>137</v>
      </c>
      <c r="D8338" s="67">
        <v>83960.74</v>
      </c>
      <c r="E8338" s="66">
        <v>0.58430000000000004</v>
      </c>
      <c r="F8338" s="67">
        <v>49058.260382</v>
      </c>
      <c r="G8338" s="66" t="s">
        <v>12</v>
      </c>
      <c r="H8338" s="68">
        <v>0</v>
      </c>
      <c r="I8338" s="87">
        <v>0</v>
      </c>
      <c r="J8338" s="69" t="str">
        <f>_xlfn.XLOOKUP(SimpleBB[[#This Row],[customer_code]],'Input  - indicative charges'!$B$13:$B$69,'Input  - indicative charges'!$E$13:$E$69)</f>
        <v>Lower North Island distributor</v>
      </c>
      <c r="K8338" s="70">
        <f t="shared" si="132"/>
        <v>0</v>
      </c>
    </row>
    <row r="8339" spans="1:11" x14ac:dyDescent="0.25">
      <c r="A8339" s="65">
        <v>44378</v>
      </c>
      <c r="B8339" s="66" t="s">
        <v>148</v>
      </c>
      <c r="C8339" s="66" t="s">
        <v>137</v>
      </c>
      <c r="D8339" s="67">
        <v>83960.74</v>
      </c>
      <c r="E8339" s="66">
        <v>0.58430000000000004</v>
      </c>
      <c r="F8339" s="67">
        <v>49058.260382</v>
      </c>
      <c r="G8339" s="66" t="s">
        <v>14</v>
      </c>
      <c r="H8339" s="68">
        <v>0</v>
      </c>
      <c r="I8339" s="87">
        <v>0</v>
      </c>
      <c r="J8339" s="69" t="str">
        <f>_xlfn.XLOOKUP(SimpleBB[[#This Row],[customer_code]],'Input  - indicative charges'!$B$13:$B$69,'Input  - indicative charges'!$E$13:$E$69)</f>
        <v>Upper North Island distributor</v>
      </c>
      <c r="K8339" s="70">
        <f t="shared" si="132"/>
        <v>0</v>
      </c>
    </row>
    <row r="8340" spans="1:11" x14ac:dyDescent="0.25">
      <c r="A8340" s="65">
        <v>44378</v>
      </c>
      <c r="B8340" s="66" t="s">
        <v>148</v>
      </c>
      <c r="C8340" s="66" t="s">
        <v>137</v>
      </c>
      <c r="D8340" s="67">
        <v>83960.74</v>
      </c>
      <c r="E8340" s="66">
        <v>0.58430000000000004</v>
      </c>
      <c r="F8340" s="67">
        <v>49058.260382</v>
      </c>
      <c r="G8340" s="66" t="s">
        <v>16</v>
      </c>
      <c r="H8340" s="68">
        <v>2.0921386943794001E-2</v>
      </c>
      <c r="I8340" s="87">
        <v>1026.3668482412199</v>
      </c>
      <c r="J8340" s="69" t="str">
        <f>_xlfn.XLOOKUP(SimpleBB[[#This Row],[customer_code]],'Input  - indicative charges'!$B$13:$B$69,'Input  - indicative charges'!$E$13:$E$69)</f>
        <v>South Island generation</v>
      </c>
      <c r="K8340" s="70">
        <f t="shared" si="132"/>
        <v>948.82846603673067</v>
      </c>
    </row>
    <row r="8341" spans="1:11" x14ac:dyDescent="0.25">
      <c r="A8341" s="65">
        <v>44378</v>
      </c>
      <c r="B8341" s="66" t="s">
        <v>148</v>
      </c>
      <c r="C8341" s="66" t="s">
        <v>137</v>
      </c>
      <c r="D8341" s="67">
        <v>83960.74</v>
      </c>
      <c r="E8341" s="66">
        <v>0.58430000000000004</v>
      </c>
      <c r="F8341" s="67">
        <v>49058.260382</v>
      </c>
      <c r="G8341" s="66" t="s">
        <v>19</v>
      </c>
      <c r="H8341" s="68">
        <v>3.9292425472840098E-4</v>
      </c>
      <c r="I8341" s="87">
        <v>19.276180398869201</v>
      </c>
      <c r="J8341" s="69" t="str">
        <f>_xlfn.XLOOKUP(SimpleBB[[#This Row],[customer_code]],'Input  - indicative charges'!$B$13:$B$69,'Input  - indicative charges'!$E$13:$E$69)</f>
        <v>Lower South Island distributor</v>
      </c>
      <c r="K8341" s="70">
        <f t="shared" si="132"/>
        <v>17.81993320443631</v>
      </c>
    </row>
    <row r="8342" spans="1:11" x14ac:dyDescent="0.25">
      <c r="A8342" s="65">
        <v>44378</v>
      </c>
      <c r="B8342" s="66" t="s">
        <v>148</v>
      </c>
      <c r="C8342" s="66" t="s">
        <v>137</v>
      </c>
      <c r="D8342" s="67">
        <v>83960.74</v>
      </c>
      <c r="E8342" s="66">
        <v>0.58430000000000004</v>
      </c>
      <c r="F8342" s="67">
        <v>49058.260382</v>
      </c>
      <c r="G8342" s="66" t="s">
        <v>21</v>
      </c>
      <c r="H8342" s="68">
        <v>1.22115539637683E-5</v>
      </c>
      <c r="I8342" s="87">
        <v>0.599077594023392</v>
      </c>
      <c r="J8342" s="69" t="str">
        <f>_xlfn.XLOOKUP(SimpleBB[[#This Row],[customer_code]],'Input  - indicative charges'!$B$13:$B$69,'Input  - indicative charges'!$E$13:$E$69)</f>
        <v>Upper South Island distributor</v>
      </c>
      <c r="K8342" s="70">
        <f t="shared" si="132"/>
        <v>0.55381940243708849</v>
      </c>
    </row>
    <row r="8343" spans="1:11" x14ac:dyDescent="0.25">
      <c r="A8343" s="65">
        <v>44378</v>
      </c>
      <c r="B8343" s="66" t="s">
        <v>148</v>
      </c>
      <c r="C8343" s="66" t="s">
        <v>137</v>
      </c>
      <c r="D8343" s="67">
        <v>83960.74</v>
      </c>
      <c r="E8343" s="66">
        <v>0.58430000000000004</v>
      </c>
      <c r="F8343" s="67">
        <v>49058.260382</v>
      </c>
      <c r="G8343" s="66" t="s">
        <v>23</v>
      </c>
      <c r="H8343" s="68">
        <v>0</v>
      </c>
      <c r="I8343" s="87">
        <v>0</v>
      </c>
      <c r="J8343" s="69" t="str">
        <f>_xlfn.XLOOKUP(SimpleBB[[#This Row],[customer_code]],'Input  - indicative charges'!$B$13:$B$69,'Input  - indicative charges'!$E$13:$E$69)</f>
        <v>Lower North Island distributor</v>
      </c>
      <c r="K8343" s="70">
        <f t="shared" si="132"/>
        <v>0</v>
      </c>
    </row>
    <row r="8344" spans="1:11" x14ac:dyDescent="0.25">
      <c r="A8344" s="65">
        <v>44378</v>
      </c>
      <c r="B8344" s="66" t="s">
        <v>148</v>
      </c>
      <c r="C8344" s="66" t="s">
        <v>137</v>
      </c>
      <c r="D8344" s="67">
        <v>83960.74</v>
      </c>
      <c r="E8344" s="66">
        <v>0.58430000000000004</v>
      </c>
      <c r="F8344" s="67">
        <v>49058.260382</v>
      </c>
      <c r="G8344" s="66" t="s">
        <v>25</v>
      </c>
      <c r="H8344" s="68">
        <v>0.100821459134698</v>
      </c>
      <c r="I8344" s="87">
        <v>4946.1253943231804</v>
      </c>
      <c r="J8344" s="69" t="str">
        <f>_xlfn.XLOOKUP(SimpleBB[[#This Row],[customer_code]],'Input  - indicative charges'!$B$13:$B$69,'Input  - indicative charges'!$E$13:$E$69)</f>
        <v>North Island generation</v>
      </c>
      <c r="K8344" s="70">
        <f t="shared" si="132"/>
        <v>4572.4631293021012</v>
      </c>
    </row>
    <row r="8345" spans="1:11" x14ac:dyDescent="0.25">
      <c r="A8345" s="65">
        <v>44378</v>
      </c>
      <c r="B8345" s="66" t="s">
        <v>148</v>
      </c>
      <c r="C8345" s="66" t="s">
        <v>137</v>
      </c>
      <c r="D8345" s="67">
        <v>83960.74</v>
      </c>
      <c r="E8345" s="66">
        <v>0.58430000000000004</v>
      </c>
      <c r="F8345" s="67">
        <v>49058.260382</v>
      </c>
      <c r="G8345" s="66" t="s">
        <v>27</v>
      </c>
      <c r="H8345" s="68">
        <v>8.06033272886851E-7</v>
      </c>
      <c r="I8345" s="87">
        <v>3.9542590177838802E-2</v>
      </c>
      <c r="J8345" s="69" t="str">
        <f>_xlfn.XLOOKUP(SimpleBB[[#This Row],[customer_code]],'Input  - indicative charges'!$B$13:$B$69,'Input  - indicative charges'!$E$13:$E$69)</f>
        <v>Lower North Island distributor</v>
      </c>
      <c r="K8345" s="70">
        <f t="shared" si="132"/>
        <v>3.6555287464565517E-2</v>
      </c>
    </row>
    <row r="8346" spans="1:11" x14ac:dyDescent="0.25">
      <c r="A8346" s="65">
        <v>44378</v>
      </c>
      <c r="B8346" s="66" t="s">
        <v>148</v>
      </c>
      <c r="C8346" s="66" t="s">
        <v>137</v>
      </c>
      <c r="D8346" s="67">
        <v>83960.74</v>
      </c>
      <c r="E8346" s="66">
        <v>0.58430000000000004</v>
      </c>
      <c r="F8346" s="67">
        <v>49058.260382</v>
      </c>
      <c r="G8346" s="66" t="s">
        <v>29</v>
      </c>
      <c r="H8346" s="68">
        <v>2.8785121635893899E-6</v>
      </c>
      <c r="I8346" s="87">
        <v>0.141214799234122</v>
      </c>
      <c r="J8346" s="69" t="str">
        <f>_xlfn.XLOOKUP(SimpleBB[[#This Row],[customer_code]],'Input  - indicative charges'!$B$13:$B$69,'Input  - indicative charges'!$E$13:$E$69)</f>
        <v>Lower North Island distributor</v>
      </c>
      <c r="K8346" s="70">
        <f t="shared" si="132"/>
        <v>0.13054652103056474</v>
      </c>
    </row>
    <row r="8347" spans="1:11" x14ac:dyDescent="0.25">
      <c r="A8347" s="65">
        <v>44378</v>
      </c>
      <c r="B8347" s="66" t="s">
        <v>148</v>
      </c>
      <c r="C8347" s="66" t="s">
        <v>137</v>
      </c>
      <c r="D8347" s="67">
        <v>83960.74</v>
      </c>
      <c r="E8347" s="66">
        <v>0.58430000000000004</v>
      </c>
      <c r="F8347" s="67">
        <v>49058.260382</v>
      </c>
      <c r="G8347" s="66" t="s">
        <v>31</v>
      </c>
      <c r="H8347" s="68">
        <v>4.9925419676597103E-6</v>
      </c>
      <c r="I8347" s="87">
        <v>0.244925423817513</v>
      </c>
      <c r="J8347" s="69" t="str">
        <f>_xlfn.XLOOKUP(SimpleBB[[#This Row],[customer_code]],'Input  - indicative charges'!$B$13:$B$69,'Input  - indicative charges'!$E$13:$E$69)</f>
        <v>Major Industrial</v>
      </c>
      <c r="K8347" s="70">
        <f t="shared" si="132"/>
        <v>0.22642217504627493</v>
      </c>
    </row>
    <row r="8348" spans="1:11" x14ac:dyDescent="0.25">
      <c r="A8348" s="65">
        <v>44378</v>
      </c>
      <c r="B8348" s="66" t="s">
        <v>148</v>
      </c>
      <c r="C8348" s="66" t="s">
        <v>137</v>
      </c>
      <c r="D8348" s="67">
        <v>83960.74</v>
      </c>
      <c r="E8348" s="66">
        <v>0.58430000000000004</v>
      </c>
      <c r="F8348" s="67">
        <v>49058.260382</v>
      </c>
      <c r="G8348" s="66" t="s">
        <v>34</v>
      </c>
      <c r="H8348" s="68">
        <v>0</v>
      </c>
      <c r="I8348" s="87">
        <v>0</v>
      </c>
      <c r="J8348" s="69" t="str">
        <f>_xlfn.XLOOKUP(SimpleBB[[#This Row],[customer_code]],'Input  - indicative charges'!$B$13:$B$69,'Input  - indicative charges'!$E$13:$E$69)</f>
        <v>Major Industrial</v>
      </c>
      <c r="K8348" s="70">
        <f t="shared" si="132"/>
        <v>0</v>
      </c>
    </row>
    <row r="8349" spans="1:11" x14ac:dyDescent="0.25">
      <c r="A8349" s="65">
        <v>44378</v>
      </c>
      <c r="B8349" s="66" t="s">
        <v>148</v>
      </c>
      <c r="C8349" s="66" t="s">
        <v>137</v>
      </c>
      <c r="D8349" s="67">
        <v>83960.74</v>
      </c>
      <c r="E8349" s="66">
        <v>0.58430000000000004</v>
      </c>
      <c r="F8349" s="67">
        <v>49058.260382</v>
      </c>
      <c r="G8349" s="66" t="s">
        <v>36</v>
      </c>
      <c r="H8349" s="68">
        <v>0</v>
      </c>
      <c r="I8349" s="87">
        <v>0</v>
      </c>
      <c r="J8349" s="69" t="str">
        <f>_xlfn.XLOOKUP(SimpleBB[[#This Row],[customer_code]],'Input  - indicative charges'!$B$13:$B$69,'Input  - indicative charges'!$E$13:$E$69)</f>
        <v>Upper South Island distributor</v>
      </c>
      <c r="K8349" s="70">
        <f t="shared" si="132"/>
        <v>0</v>
      </c>
    </row>
    <row r="8350" spans="1:11" x14ac:dyDescent="0.25">
      <c r="A8350" s="65">
        <v>44378</v>
      </c>
      <c r="B8350" s="66" t="s">
        <v>148</v>
      </c>
      <c r="C8350" s="66" t="s">
        <v>137</v>
      </c>
      <c r="D8350" s="67">
        <v>83960.74</v>
      </c>
      <c r="E8350" s="66">
        <v>0.58430000000000004</v>
      </c>
      <c r="F8350" s="67">
        <v>49058.260382</v>
      </c>
      <c r="G8350" s="66" t="s">
        <v>38</v>
      </c>
      <c r="H8350" s="68">
        <v>7.4516310036289201E-6</v>
      </c>
      <c r="I8350" s="87">
        <v>0.36556405404661102</v>
      </c>
      <c r="J8350" s="69" t="str">
        <f>_xlfn.XLOOKUP(SimpleBB[[#This Row],[customer_code]],'Input  - indicative charges'!$B$13:$B$69,'Input  - indicative charges'!$E$13:$E$69)</f>
        <v>North Island generation</v>
      </c>
      <c r="K8350" s="70">
        <f t="shared" si="132"/>
        <v>0.33794698380368465</v>
      </c>
    </row>
    <row r="8351" spans="1:11" x14ac:dyDescent="0.25">
      <c r="A8351" s="65">
        <v>44378</v>
      </c>
      <c r="B8351" s="66" t="s">
        <v>148</v>
      </c>
      <c r="C8351" s="66" t="s">
        <v>137</v>
      </c>
      <c r="D8351" s="67">
        <v>83960.74</v>
      </c>
      <c r="E8351" s="66">
        <v>0.58430000000000004</v>
      </c>
      <c r="F8351" s="67">
        <v>49058.260382</v>
      </c>
      <c r="G8351" s="66" t="s">
        <v>40</v>
      </c>
      <c r="H8351" s="68">
        <v>2.28776080562364E-7</v>
      </c>
      <c r="I8351" s="87">
        <v>1.12233565294018E-2</v>
      </c>
      <c r="J8351" s="69" t="str">
        <f>_xlfn.XLOOKUP(SimpleBB[[#This Row],[customer_code]],'Input  - indicative charges'!$B$13:$B$69,'Input  - indicative charges'!$E$13:$E$69)</f>
        <v>North Island generation</v>
      </c>
      <c r="K8351" s="70">
        <f t="shared" si="132"/>
        <v>1.037547167255432E-2</v>
      </c>
    </row>
    <row r="8352" spans="1:11" x14ac:dyDescent="0.25">
      <c r="A8352" s="65">
        <v>44378</v>
      </c>
      <c r="B8352" s="66" t="s">
        <v>148</v>
      </c>
      <c r="C8352" s="66" t="s">
        <v>137</v>
      </c>
      <c r="D8352" s="67">
        <v>83960.74</v>
      </c>
      <c r="E8352" s="66">
        <v>0.58430000000000004</v>
      </c>
      <c r="F8352" s="67">
        <v>49058.260382</v>
      </c>
      <c r="G8352" s="66" t="s">
        <v>42</v>
      </c>
      <c r="H8352" s="68">
        <v>0.23857813383659199</v>
      </c>
      <c r="I8352" s="87">
        <v>11704.228211207201</v>
      </c>
      <c r="J8352" s="69" t="str">
        <f>_xlfn.XLOOKUP(SimpleBB[[#This Row],[customer_code]],'Input  - indicative charges'!$B$13:$B$69,'Input  - indicative charges'!$E$13:$E$69)</f>
        <v>South Island generation</v>
      </c>
      <c r="K8352" s="70">
        <f t="shared" si="132"/>
        <v>10820.015201010812</v>
      </c>
    </row>
    <row r="8353" spans="1:11" x14ac:dyDescent="0.25">
      <c r="A8353" s="65">
        <v>44378</v>
      </c>
      <c r="B8353" s="66" t="s">
        <v>148</v>
      </c>
      <c r="C8353" s="66" t="s">
        <v>137</v>
      </c>
      <c r="D8353" s="67">
        <v>83960.74</v>
      </c>
      <c r="E8353" s="66">
        <v>0.58430000000000004</v>
      </c>
      <c r="F8353" s="67">
        <v>49058.260382</v>
      </c>
      <c r="G8353" s="66" t="s">
        <v>44</v>
      </c>
      <c r="H8353" s="68">
        <v>0</v>
      </c>
      <c r="I8353" s="87">
        <v>0</v>
      </c>
      <c r="J8353" s="69" t="str">
        <f>_xlfn.XLOOKUP(SimpleBB[[#This Row],[customer_code]],'Input  - indicative charges'!$B$13:$B$69,'Input  - indicative charges'!$E$13:$E$69)</f>
        <v>Major Industrial</v>
      </c>
      <c r="K8353" s="70">
        <f t="shared" si="132"/>
        <v>0</v>
      </c>
    </row>
    <row r="8354" spans="1:11" x14ac:dyDescent="0.25">
      <c r="A8354" s="65">
        <v>44378</v>
      </c>
      <c r="B8354" s="66" t="s">
        <v>148</v>
      </c>
      <c r="C8354" s="66" t="s">
        <v>137</v>
      </c>
      <c r="D8354" s="67">
        <v>83960.74</v>
      </c>
      <c r="E8354" s="66">
        <v>0.58430000000000004</v>
      </c>
      <c r="F8354" s="67">
        <v>49058.260382</v>
      </c>
      <c r="G8354" s="66" t="s">
        <v>46</v>
      </c>
      <c r="H8354" s="68">
        <v>5.3978068034674203E-13</v>
      </c>
      <c r="I8354" s="87">
        <v>2.6480701165623599E-8</v>
      </c>
      <c r="J8354" s="69" t="str">
        <f>_xlfn.XLOOKUP(SimpleBB[[#This Row],[customer_code]],'Input  - indicative charges'!$B$13:$B$69,'Input  - indicative charges'!$E$13:$E$69)</f>
        <v>Upper South Island distributor</v>
      </c>
      <c r="K8354" s="70">
        <f t="shared" si="132"/>
        <v>2.4480177930153291E-8</v>
      </c>
    </row>
    <row r="8355" spans="1:11" x14ac:dyDescent="0.25">
      <c r="A8355" s="65">
        <v>44378</v>
      </c>
      <c r="B8355" s="66" t="s">
        <v>148</v>
      </c>
      <c r="C8355" s="66" t="s">
        <v>137</v>
      </c>
      <c r="D8355" s="67">
        <v>83960.74</v>
      </c>
      <c r="E8355" s="66">
        <v>0.58430000000000004</v>
      </c>
      <c r="F8355" s="67">
        <v>49058.260382</v>
      </c>
      <c r="G8355" s="66" t="s">
        <v>48</v>
      </c>
      <c r="H8355" s="68">
        <v>1.85099994253295E-3</v>
      </c>
      <c r="I8355" s="87">
        <v>90.806837147848796</v>
      </c>
      <c r="J8355" s="69" t="str">
        <f>_xlfn.XLOOKUP(SimpleBB[[#This Row],[customer_code]],'Input  - indicative charges'!$B$13:$B$69,'Input  - indicative charges'!$E$13:$E$69)</f>
        <v>North Island generation</v>
      </c>
      <c r="K8355" s="70">
        <f t="shared" si="132"/>
        <v>83.946702043508495</v>
      </c>
    </row>
    <row r="8356" spans="1:11" x14ac:dyDescent="0.25">
      <c r="A8356" s="65">
        <v>44378</v>
      </c>
      <c r="B8356" s="66" t="s">
        <v>148</v>
      </c>
      <c r="C8356" s="66" t="s">
        <v>137</v>
      </c>
      <c r="D8356" s="67">
        <v>83960.74</v>
      </c>
      <c r="E8356" s="66">
        <v>0.58430000000000004</v>
      </c>
      <c r="F8356" s="67">
        <v>49058.260382</v>
      </c>
      <c r="G8356" s="66" t="s">
        <v>50</v>
      </c>
      <c r="H8356" s="68">
        <v>3.8636296598472099E-4</v>
      </c>
      <c r="I8356" s="87">
        <v>18.9542949872402</v>
      </c>
      <c r="J8356" s="69" t="str">
        <f>_xlfn.XLOOKUP(SimpleBB[[#This Row],[customer_code]],'Input  - indicative charges'!$B$13:$B$69,'Input  - indicative charges'!$E$13:$E$69)</f>
        <v>North Island generation</v>
      </c>
      <c r="K8356" s="70">
        <f t="shared" si="132"/>
        <v>17.522365096231233</v>
      </c>
    </row>
    <row r="8357" spans="1:11" x14ac:dyDescent="0.25">
      <c r="A8357" s="65">
        <v>44378</v>
      </c>
      <c r="B8357" s="66" t="s">
        <v>148</v>
      </c>
      <c r="C8357" s="66" t="s">
        <v>137</v>
      </c>
      <c r="D8357" s="67">
        <v>83960.74</v>
      </c>
      <c r="E8357" s="66">
        <v>0.58430000000000004</v>
      </c>
      <c r="F8357" s="67">
        <v>49058.260382</v>
      </c>
      <c r="G8357" s="66" t="s">
        <v>52</v>
      </c>
      <c r="H8357" s="68">
        <v>7.8020144008861801E-4</v>
      </c>
      <c r="I8357" s="87">
        <v>38.275325398278802</v>
      </c>
      <c r="J8357" s="69" t="str">
        <f>_xlfn.XLOOKUP(SimpleBB[[#This Row],[customer_code]],'Input  - indicative charges'!$B$13:$B$69,'Input  - indicative charges'!$E$13:$E$69)</f>
        <v>North Island generation</v>
      </c>
      <c r="K8357" s="70">
        <f t="shared" si="132"/>
        <v>35.383760053179664</v>
      </c>
    </row>
    <row r="8358" spans="1:11" x14ac:dyDescent="0.25">
      <c r="A8358" s="65">
        <v>44378</v>
      </c>
      <c r="B8358" s="66" t="s">
        <v>148</v>
      </c>
      <c r="C8358" s="66" t="s">
        <v>137</v>
      </c>
      <c r="D8358" s="67">
        <v>83960.74</v>
      </c>
      <c r="E8358" s="66">
        <v>0.58430000000000004</v>
      </c>
      <c r="F8358" s="67">
        <v>49058.260382</v>
      </c>
      <c r="G8358" s="66" t="s">
        <v>54</v>
      </c>
      <c r="H8358" s="68">
        <v>0</v>
      </c>
      <c r="I8358" s="87">
        <v>0</v>
      </c>
      <c r="J8358" s="69" t="str">
        <f>_xlfn.XLOOKUP(SimpleBB[[#This Row],[customer_code]],'Input  - indicative charges'!$B$13:$B$69,'Input  - indicative charges'!$E$13:$E$69)</f>
        <v>Upper South Island distributor</v>
      </c>
      <c r="K8358" s="70">
        <f t="shared" si="132"/>
        <v>0</v>
      </c>
    </row>
    <row r="8359" spans="1:11" x14ac:dyDescent="0.25">
      <c r="A8359" s="65">
        <v>44378</v>
      </c>
      <c r="B8359" s="66" t="s">
        <v>148</v>
      </c>
      <c r="C8359" s="66" t="s">
        <v>137</v>
      </c>
      <c r="D8359" s="67">
        <v>83960.74</v>
      </c>
      <c r="E8359" s="66">
        <v>0.58430000000000004</v>
      </c>
      <c r="F8359" s="67">
        <v>49058.260382</v>
      </c>
      <c r="G8359" s="66" t="s">
        <v>56</v>
      </c>
      <c r="H8359" s="68">
        <v>0</v>
      </c>
      <c r="I8359" s="87">
        <v>0</v>
      </c>
      <c r="J8359" s="69" t="str">
        <f>_xlfn.XLOOKUP(SimpleBB[[#This Row],[customer_code]],'Input  - indicative charges'!$B$13:$B$69,'Input  - indicative charges'!$E$13:$E$69)</f>
        <v>Upper North Island distributor</v>
      </c>
      <c r="K8359" s="70">
        <f t="shared" si="132"/>
        <v>0</v>
      </c>
    </row>
    <row r="8360" spans="1:11" x14ac:dyDescent="0.25">
      <c r="A8360" s="65">
        <v>44378</v>
      </c>
      <c r="B8360" s="66" t="s">
        <v>148</v>
      </c>
      <c r="C8360" s="66" t="s">
        <v>137</v>
      </c>
      <c r="D8360" s="67">
        <v>83960.74</v>
      </c>
      <c r="E8360" s="66">
        <v>0.58430000000000004</v>
      </c>
      <c r="F8360" s="67">
        <v>49058.260382</v>
      </c>
      <c r="G8360" s="66" t="s">
        <v>58</v>
      </c>
      <c r="H8360" s="68">
        <v>4.8153767003056899E-4</v>
      </c>
      <c r="I8360" s="87">
        <v>23.6234004001012</v>
      </c>
      <c r="J8360" s="69" t="str">
        <f>_xlfn.XLOOKUP(SimpleBB[[#This Row],[customer_code]],'Input  - indicative charges'!$B$13:$B$69,'Input  - indicative charges'!$E$13:$E$69)</f>
        <v>North Island generation</v>
      </c>
      <c r="K8360" s="70">
        <f t="shared" si="132"/>
        <v>21.83873612306267</v>
      </c>
    </row>
    <row r="8361" spans="1:11" x14ac:dyDescent="0.25">
      <c r="A8361" s="65">
        <v>44378</v>
      </c>
      <c r="B8361" s="66" t="s">
        <v>148</v>
      </c>
      <c r="C8361" s="66" t="s">
        <v>137</v>
      </c>
      <c r="D8361" s="67">
        <v>83960.74</v>
      </c>
      <c r="E8361" s="66">
        <v>0.58430000000000004</v>
      </c>
      <c r="F8361" s="67">
        <v>49058.260382</v>
      </c>
      <c r="G8361" s="66" t="s">
        <v>60</v>
      </c>
      <c r="H8361" s="68">
        <v>0</v>
      </c>
      <c r="I8361" s="87">
        <v>0</v>
      </c>
      <c r="J8361" s="69" t="str">
        <f>_xlfn.XLOOKUP(SimpleBB[[#This Row],[customer_code]],'Input  - indicative charges'!$B$13:$B$69,'Input  - indicative charges'!$E$13:$E$69)</f>
        <v>Major Industrial</v>
      </c>
      <c r="K8361" s="70">
        <f t="shared" si="132"/>
        <v>0</v>
      </c>
    </row>
    <row r="8362" spans="1:11" x14ac:dyDescent="0.25">
      <c r="A8362" s="65">
        <v>44378</v>
      </c>
      <c r="B8362" s="66" t="s">
        <v>148</v>
      </c>
      <c r="C8362" s="66" t="s">
        <v>137</v>
      </c>
      <c r="D8362" s="67">
        <v>83960.74</v>
      </c>
      <c r="E8362" s="66">
        <v>0.58430000000000004</v>
      </c>
      <c r="F8362" s="67">
        <v>49058.260382</v>
      </c>
      <c r="G8362" s="66" t="s">
        <v>62</v>
      </c>
      <c r="H8362" s="68">
        <v>1.6559871615483999E-13</v>
      </c>
      <c r="I8362" s="87">
        <v>8.1239849360490495E-9</v>
      </c>
      <c r="J8362" s="69" t="str">
        <f>_xlfn.XLOOKUP(SimpleBB[[#This Row],[customer_code]],'Input  - indicative charges'!$B$13:$B$69,'Input  - indicative charges'!$E$13:$E$69)</f>
        <v>Major Industrial</v>
      </c>
      <c r="K8362" s="70">
        <f t="shared" si="132"/>
        <v>7.5102466317825819E-9</v>
      </c>
    </row>
    <row r="8363" spans="1:11" x14ac:dyDescent="0.25">
      <c r="A8363" s="65">
        <v>44378</v>
      </c>
      <c r="B8363" s="66" t="s">
        <v>148</v>
      </c>
      <c r="C8363" s="66" t="s">
        <v>137</v>
      </c>
      <c r="D8363" s="67">
        <v>83960.74</v>
      </c>
      <c r="E8363" s="66">
        <v>0.58430000000000004</v>
      </c>
      <c r="F8363" s="67">
        <v>49058.260382</v>
      </c>
      <c r="G8363" s="66" t="s">
        <v>64</v>
      </c>
      <c r="H8363" s="68">
        <v>0</v>
      </c>
      <c r="I8363" s="87">
        <v>0</v>
      </c>
      <c r="J8363" s="69" t="str">
        <f>_xlfn.XLOOKUP(SimpleBB[[#This Row],[customer_code]],'Input  - indicative charges'!$B$13:$B$69,'Input  - indicative charges'!$E$13:$E$69)</f>
        <v>Major Industrial</v>
      </c>
      <c r="K8363" s="70">
        <f t="shared" si="132"/>
        <v>0</v>
      </c>
    </row>
    <row r="8364" spans="1:11" x14ac:dyDescent="0.25">
      <c r="A8364" s="65">
        <v>44378</v>
      </c>
      <c r="B8364" s="66" t="s">
        <v>148</v>
      </c>
      <c r="C8364" s="66" t="s">
        <v>137</v>
      </c>
      <c r="D8364" s="67">
        <v>83960.74</v>
      </c>
      <c r="E8364" s="66">
        <v>0.58430000000000004</v>
      </c>
      <c r="F8364" s="67">
        <v>49058.260382</v>
      </c>
      <c r="G8364" s="66" t="s">
        <v>66</v>
      </c>
      <c r="H8364" s="68">
        <v>2.0694041626450302E-9</v>
      </c>
      <c r="I8364" s="87">
        <v>1.01521368246634E-4</v>
      </c>
      <c r="J8364" s="69" t="str">
        <f>_xlfn.XLOOKUP(SimpleBB[[#This Row],[customer_code]],'Input  - indicative charges'!$B$13:$B$69,'Input  - indicative charges'!$E$13:$E$69)</f>
        <v>Upper South Island distributor</v>
      </c>
      <c r="K8364" s="70">
        <f t="shared" si="132"/>
        <v>9.3851788245565845E-5</v>
      </c>
    </row>
    <row r="8365" spans="1:11" x14ac:dyDescent="0.25">
      <c r="A8365" s="65">
        <v>44378</v>
      </c>
      <c r="B8365" s="66" t="s">
        <v>148</v>
      </c>
      <c r="C8365" s="66" t="s">
        <v>137</v>
      </c>
      <c r="D8365" s="67">
        <v>83960.74</v>
      </c>
      <c r="E8365" s="66">
        <v>0.58430000000000004</v>
      </c>
      <c r="F8365" s="67">
        <v>49058.260382</v>
      </c>
      <c r="G8365" s="66" t="s">
        <v>68</v>
      </c>
      <c r="H8365" s="68">
        <v>0</v>
      </c>
      <c r="I8365" s="87">
        <v>0</v>
      </c>
      <c r="J8365" s="69" t="str">
        <f>_xlfn.XLOOKUP(SimpleBB[[#This Row],[customer_code]],'Input  - indicative charges'!$B$13:$B$69,'Input  - indicative charges'!$E$13:$E$69)</f>
        <v>Major Industrial</v>
      </c>
      <c r="K8365" s="70">
        <f t="shared" si="132"/>
        <v>0</v>
      </c>
    </row>
    <row r="8366" spans="1:11" x14ac:dyDescent="0.25">
      <c r="A8366" s="65">
        <v>44378</v>
      </c>
      <c r="B8366" s="66" t="s">
        <v>148</v>
      </c>
      <c r="C8366" s="66" t="s">
        <v>137</v>
      </c>
      <c r="D8366" s="67">
        <v>83960.74</v>
      </c>
      <c r="E8366" s="66">
        <v>0.58430000000000004</v>
      </c>
      <c r="F8366" s="67">
        <v>49058.260382</v>
      </c>
      <c r="G8366" s="66" t="s">
        <v>70</v>
      </c>
      <c r="H8366" s="68">
        <v>3.6779008903047798E-6</v>
      </c>
      <c r="I8366" s="87">
        <v>0.180431419535761</v>
      </c>
      <c r="J8366" s="69" t="str">
        <f>_xlfn.XLOOKUP(SimpleBB[[#This Row],[customer_code]],'Input  - indicative charges'!$B$13:$B$69,'Input  - indicative charges'!$E$13:$E$69)</f>
        <v>Lower North Island distributor</v>
      </c>
      <c r="K8366" s="70">
        <f t="shared" si="132"/>
        <v>0.16680046448919433</v>
      </c>
    </row>
    <row r="8367" spans="1:11" x14ac:dyDescent="0.25">
      <c r="A8367" s="65">
        <v>44378</v>
      </c>
      <c r="B8367" s="66" t="s">
        <v>148</v>
      </c>
      <c r="C8367" s="66" t="s">
        <v>137</v>
      </c>
      <c r="D8367" s="67">
        <v>83960.74</v>
      </c>
      <c r="E8367" s="66">
        <v>0.58430000000000004</v>
      </c>
      <c r="F8367" s="67">
        <v>49058.260382</v>
      </c>
      <c r="G8367" s="66" t="s">
        <v>72</v>
      </c>
      <c r="H8367" s="68">
        <v>2.6037177711640998E-4</v>
      </c>
      <c r="I8367" s="87">
        <v>12.7733864379009</v>
      </c>
      <c r="J8367" s="69" t="str">
        <f>_xlfn.XLOOKUP(SimpleBB[[#This Row],[customer_code]],'Input  - indicative charges'!$B$13:$B$69,'Input  - indicative charges'!$E$13:$E$69)</f>
        <v>Lower South Island distributor</v>
      </c>
      <c r="K8367" s="70">
        <f t="shared" si="132"/>
        <v>11.808402308332807</v>
      </c>
    </row>
    <row r="8368" spans="1:11" x14ac:dyDescent="0.25">
      <c r="A8368" s="65">
        <v>44378</v>
      </c>
      <c r="B8368" s="66" t="s">
        <v>148</v>
      </c>
      <c r="C8368" s="66" t="s">
        <v>137</v>
      </c>
      <c r="D8368" s="67">
        <v>83960.74</v>
      </c>
      <c r="E8368" s="66">
        <v>0.58430000000000004</v>
      </c>
      <c r="F8368" s="67">
        <v>49058.260382</v>
      </c>
      <c r="G8368" s="66" t="s">
        <v>74</v>
      </c>
      <c r="H8368" s="68">
        <v>0</v>
      </c>
      <c r="I8368" s="87">
        <v>0</v>
      </c>
      <c r="J8368" s="69" t="str">
        <f>_xlfn.XLOOKUP(SimpleBB[[#This Row],[customer_code]],'Input  - indicative charges'!$B$13:$B$69,'Input  - indicative charges'!$E$13:$E$69)</f>
        <v>Major Industrial</v>
      </c>
      <c r="K8368" s="70">
        <f t="shared" si="132"/>
        <v>0</v>
      </c>
    </row>
    <row r="8369" spans="1:11" x14ac:dyDescent="0.25">
      <c r="A8369" s="65">
        <v>44378</v>
      </c>
      <c r="B8369" s="66" t="s">
        <v>148</v>
      </c>
      <c r="C8369" s="66" t="s">
        <v>137</v>
      </c>
      <c r="D8369" s="67">
        <v>83960.74</v>
      </c>
      <c r="E8369" s="66">
        <v>0.58430000000000004</v>
      </c>
      <c r="F8369" s="67">
        <v>49058.260382</v>
      </c>
      <c r="G8369" s="66" t="s">
        <v>76</v>
      </c>
      <c r="H8369" s="68">
        <v>0</v>
      </c>
      <c r="I8369" s="87">
        <v>0</v>
      </c>
      <c r="J8369" s="69" t="str">
        <f>_xlfn.XLOOKUP(SimpleBB[[#This Row],[customer_code]],'Input  - indicative charges'!$B$13:$B$69,'Input  - indicative charges'!$E$13:$E$69)</f>
        <v>Lower North Island distributor</v>
      </c>
      <c r="K8369" s="70">
        <f t="shared" si="132"/>
        <v>0</v>
      </c>
    </row>
    <row r="8370" spans="1:11" x14ac:dyDescent="0.25">
      <c r="A8370" s="65">
        <v>44378</v>
      </c>
      <c r="B8370" s="66" t="s">
        <v>148</v>
      </c>
      <c r="C8370" s="66" t="s">
        <v>137</v>
      </c>
      <c r="D8370" s="67">
        <v>83960.74</v>
      </c>
      <c r="E8370" s="66">
        <v>0.58430000000000004</v>
      </c>
      <c r="F8370" s="67">
        <v>49058.260382</v>
      </c>
      <c r="G8370" s="66" t="s">
        <v>78</v>
      </c>
      <c r="H8370" s="68">
        <v>1.18621136862887E-12</v>
      </c>
      <c r="I8370" s="87">
        <v>5.8193466190283801E-8</v>
      </c>
      <c r="J8370" s="69" t="str">
        <f>_xlfn.XLOOKUP(SimpleBB[[#This Row],[customer_code]],'Input  - indicative charges'!$B$13:$B$69,'Input  - indicative charges'!$E$13:$E$69)</f>
        <v>North Island generation</v>
      </c>
      <c r="K8370" s="70">
        <f t="shared" si="132"/>
        <v>5.3797155815491017E-8</v>
      </c>
    </row>
    <row r="8371" spans="1:11" x14ac:dyDescent="0.25">
      <c r="A8371" s="65">
        <v>44378</v>
      </c>
      <c r="B8371" s="66" t="s">
        <v>148</v>
      </c>
      <c r="C8371" s="66" t="s">
        <v>137</v>
      </c>
      <c r="D8371" s="67">
        <v>83960.74</v>
      </c>
      <c r="E8371" s="66">
        <v>0.58430000000000004</v>
      </c>
      <c r="F8371" s="67">
        <v>49058.260382</v>
      </c>
      <c r="G8371" s="66" t="s">
        <v>80</v>
      </c>
      <c r="H8371" s="68">
        <v>0</v>
      </c>
      <c r="I8371" s="87">
        <v>0</v>
      </c>
      <c r="J8371" s="69" t="str">
        <f>_xlfn.XLOOKUP(SimpleBB[[#This Row],[customer_code]],'Input  - indicative charges'!$B$13:$B$69,'Input  - indicative charges'!$E$13:$E$69)</f>
        <v>Major Industrial</v>
      </c>
      <c r="K8371" s="70">
        <f t="shared" si="132"/>
        <v>0</v>
      </c>
    </row>
    <row r="8372" spans="1:11" x14ac:dyDescent="0.25">
      <c r="A8372" s="65">
        <v>44378</v>
      </c>
      <c r="B8372" s="66" t="s">
        <v>148</v>
      </c>
      <c r="C8372" s="66" t="s">
        <v>137</v>
      </c>
      <c r="D8372" s="67">
        <v>83960.74</v>
      </c>
      <c r="E8372" s="66">
        <v>0.58430000000000004</v>
      </c>
      <c r="F8372" s="67">
        <v>49058.260382</v>
      </c>
      <c r="G8372" s="66" t="s">
        <v>82</v>
      </c>
      <c r="H8372" s="68">
        <v>5.8432269380438101E-5</v>
      </c>
      <c r="I8372" s="87">
        <v>2.8665854859766999</v>
      </c>
      <c r="J8372" s="69" t="str">
        <f>_xlfn.XLOOKUP(SimpleBB[[#This Row],[customer_code]],'Input  - indicative charges'!$B$13:$B$69,'Input  - indicative charges'!$E$13:$E$69)</f>
        <v>Major Industrial</v>
      </c>
      <c r="K8372" s="70">
        <f t="shared" si="132"/>
        <v>2.650025099781077</v>
      </c>
    </row>
    <row r="8373" spans="1:11" x14ac:dyDescent="0.25">
      <c r="A8373" s="65">
        <v>44378</v>
      </c>
      <c r="B8373" s="66" t="s">
        <v>148</v>
      </c>
      <c r="C8373" s="66" t="s">
        <v>137</v>
      </c>
      <c r="D8373" s="67">
        <v>83960.74</v>
      </c>
      <c r="E8373" s="66">
        <v>0.58430000000000004</v>
      </c>
      <c r="F8373" s="67">
        <v>49058.260382</v>
      </c>
      <c r="G8373" s="66" t="s">
        <v>84</v>
      </c>
      <c r="H8373" s="68">
        <v>0</v>
      </c>
      <c r="I8373" s="87">
        <v>0</v>
      </c>
      <c r="J8373" s="69" t="str">
        <f>_xlfn.XLOOKUP(SimpleBB[[#This Row],[customer_code]],'Input  - indicative charges'!$B$13:$B$69,'Input  - indicative charges'!$E$13:$E$69)</f>
        <v>Major Industrial</v>
      </c>
      <c r="K8373" s="70">
        <f t="shared" si="132"/>
        <v>0</v>
      </c>
    </row>
    <row r="8374" spans="1:11" x14ac:dyDescent="0.25">
      <c r="A8374" s="65">
        <v>44378</v>
      </c>
      <c r="B8374" s="66" t="s">
        <v>148</v>
      </c>
      <c r="C8374" s="66" t="s">
        <v>137</v>
      </c>
      <c r="D8374" s="67">
        <v>83960.74</v>
      </c>
      <c r="E8374" s="66">
        <v>0.58430000000000004</v>
      </c>
      <c r="F8374" s="67">
        <v>49058.260382</v>
      </c>
      <c r="G8374" s="66" t="s">
        <v>86</v>
      </c>
      <c r="H8374" s="68">
        <v>6.0996860616143E-6</v>
      </c>
      <c r="I8374" s="87">
        <v>0.29923998705913002</v>
      </c>
      <c r="J8374" s="69" t="str">
        <f>_xlfn.XLOOKUP(SimpleBB[[#This Row],[customer_code]],'Input  - indicative charges'!$B$13:$B$69,'Input  - indicative charges'!$E$13:$E$69)</f>
        <v>North Island generation</v>
      </c>
      <c r="K8374" s="70">
        <f t="shared" si="132"/>
        <v>0.27663346530015354</v>
      </c>
    </row>
    <row r="8375" spans="1:11" x14ac:dyDescent="0.25">
      <c r="A8375" s="65">
        <v>44378</v>
      </c>
      <c r="B8375" s="66" t="s">
        <v>148</v>
      </c>
      <c r="C8375" s="66" t="s">
        <v>137</v>
      </c>
      <c r="D8375" s="67">
        <v>83960.74</v>
      </c>
      <c r="E8375" s="66">
        <v>0.58430000000000004</v>
      </c>
      <c r="F8375" s="67">
        <v>49058.260382</v>
      </c>
      <c r="G8375" s="66" t="s">
        <v>88</v>
      </c>
      <c r="H8375" s="68">
        <v>2.8020016902495498E-4</v>
      </c>
      <c r="I8375" s="87">
        <v>13.7461328511066</v>
      </c>
      <c r="J8375" s="69" t="str">
        <f>_xlfn.XLOOKUP(SimpleBB[[#This Row],[customer_code]],'Input  - indicative charges'!$B$13:$B$69,'Input  - indicative charges'!$E$13:$E$69)</f>
        <v>North Island generation</v>
      </c>
      <c r="K8375" s="70">
        <f t="shared" si="132"/>
        <v>12.707661173392893</v>
      </c>
    </row>
    <row r="8376" spans="1:11" x14ac:dyDescent="0.25">
      <c r="A8376" s="65">
        <v>44378</v>
      </c>
      <c r="B8376" s="66" t="s">
        <v>148</v>
      </c>
      <c r="C8376" s="66" t="s">
        <v>137</v>
      </c>
      <c r="D8376" s="67">
        <v>83960.74</v>
      </c>
      <c r="E8376" s="66">
        <v>0.58430000000000004</v>
      </c>
      <c r="F8376" s="67">
        <v>49058.260382</v>
      </c>
      <c r="G8376" s="66" t="s">
        <v>90</v>
      </c>
      <c r="H8376" s="68">
        <v>5.6167486872453296E-6</v>
      </c>
      <c r="I8376" s="87">
        <v>0.27554791959913799</v>
      </c>
      <c r="J8376" s="69" t="str">
        <f>_xlfn.XLOOKUP(SimpleBB[[#This Row],[customer_code]],'Input  - indicative charges'!$B$13:$B$69,'Input  - indicative charges'!$E$13:$E$69)</f>
        <v>Upper South Island distributor</v>
      </c>
      <c r="K8376" s="70">
        <f t="shared" si="132"/>
        <v>0.25473124967050403</v>
      </c>
    </row>
    <row r="8377" spans="1:11" x14ac:dyDescent="0.25">
      <c r="A8377" s="65">
        <v>44378</v>
      </c>
      <c r="B8377" s="66" t="s">
        <v>148</v>
      </c>
      <c r="C8377" s="66" t="s">
        <v>137</v>
      </c>
      <c r="D8377" s="67">
        <v>83960.74</v>
      </c>
      <c r="E8377" s="66">
        <v>0.58430000000000004</v>
      </c>
      <c r="F8377" s="67">
        <v>49058.260382</v>
      </c>
      <c r="G8377" s="66" t="s">
        <v>92</v>
      </c>
      <c r="H8377" s="68">
        <v>3.9462297228100697E-6</v>
      </c>
      <c r="I8377" s="87">
        <v>0.19359516526880399</v>
      </c>
      <c r="J8377" s="69" t="str">
        <f>_xlfn.XLOOKUP(SimpleBB[[#This Row],[customer_code]],'Input  - indicative charges'!$B$13:$B$69,'Input  - indicative charges'!$E$13:$E$69)</f>
        <v>North Island generation</v>
      </c>
      <c r="K8377" s="70">
        <f t="shared" si="132"/>
        <v>0.17896973582973286</v>
      </c>
    </row>
    <row r="8378" spans="1:11" x14ac:dyDescent="0.25">
      <c r="A8378" s="65">
        <v>44378</v>
      </c>
      <c r="B8378" s="66" t="s">
        <v>148</v>
      </c>
      <c r="C8378" s="66" t="s">
        <v>137</v>
      </c>
      <c r="D8378" s="67">
        <v>83960.74</v>
      </c>
      <c r="E8378" s="66">
        <v>0.58430000000000004</v>
      </c>
      <c r="F8378" s="67">
        <v>49058.260382</v>
      </c>
      <c r="G8378" s="66" t="s">
        <v>94</v>
      </c>
      <c r="H8378" s="68">
        <v>2.09007688255636E-5</v>
      </c>
      <c r="I8378" s="87">
        <v>1.0253553592284801</v>
      </c>
      <c r="J8378" s="69" t="str">
        <f>_xlfn.XLOOKUP(SimpleBB[[#This Row],[customer_code]],'Input  - indicative charges'!$B$13:$B$69,'Input  - indicative charges'!$E$13:$E$69)</f>
        <v>North Island generation</v>
      </c>
      <c r="K8378" s="70">
        <f t="shared" si="132"/>
        <v>0.94789339143838847</v>
      </c>
    </row>
    <row r="8379" spans="1:11" x14ac:dyDescent="0.25">
      <c r="A8379" s="65">
        <v>44378</v>
      </c>
      <c r="B8379" s="66" t="s">
        <v>148</v>
      </c>
      <c r="C8379" s="66" t="s">
        <v>137</v>
      </c>
      <c r="D8379" s="67">
        <v>83960.74</v>
      </c>
      <c r="E8379" s="66">
        <v>0.58430000000000004</v>
      </c>
      <c r="F8379" s="67">
        <v>49058.260382</v>
      </c>
      <c r="G8379" s="66" t="s">
        <v>96</v>
      </c>
      <c r="H8379" s="68">
        <v>5.4494707665993297E-11</v>
      </c>
      <c r="I8379" s="87">
        <v>2.6734155581192699E-6</v>
      </c>
      <c r="J8379" s="69" t="str">
        <f>_xlfn.XLOOKUP(SimpleBB[[#This Row],[customer_code]],'Input  - indicative charges'!$B$13:$B$69,'Input  - indicative charges'!$E$13:$E$69)</f>
        <v>Upper North Island distributor</v>
      </c>
      <c r="K8379" s="70">
        <f t="shared" si="132"/>
        <v>2.4714484761815635E-6</v>
      </c>
    </row>
    <row r="8380" spans="1:11" x14ac:dyDescent="0.25">
      <c r="A8380" s="65">
        <v>44378</v>
      </c>
      <c r="B8380" s="66" t="s">
        <v>148</v>
      </c>
      <c r="C8380" s="66" t="s">
        <v>137</v>
      </c>
      <c r="D8380" s="67">
        <v>83960.74</v>
      </c>
      <c r="E8380" s="66">
        <v>0.58430000000000004</v>
      </c>
      <c r="F8380" s="67">
        <v>49058.260382</v>
      </c>
      <c r="G8380" s="66" t="s">
        <v>98</v>
      </c>
      <c r="H8380" s="68">
        <v>2.11132767908039E-7</v>
      </c>
      <c r="I8380" s="87">
        <v>1.0357806303204899E-2</v>
      </c>
      <c r="J8380" s="69" t="str">
        <f>_xlfn.XLOOKUP(SimpleBB[[#This Row],[customer_code]],'Input  - indicative charges'!$B$13:$B$69,'Input  - indicative charges'!$E$13:$E$69)</f>
        <v>Major Industrial</v>
      </c>
      <c r="K8380" s="70">
        <f t="shared" si="132"/>
        <v>9.5753107020324652E-3</v>
      </c>
    </row>
    <row r="8381" spans="1:11" x14ac:dyDescent="0.25">
      <c r="A8381" s="65">
        <v>44378</v>
      </c>
      <c r="B8381" s="66" t="s">
        <v>148</v>
      </c>
      <c r="C8381" s="66" t="s">
        <v>137</v>
      </c>
      <c r="D8381" s="67">
        <v>83960.74</v>
      </c>
      <c r="E8381" s="66">
        <v>0.58430000000000004</v>
      </c>
      <c r="F8381" s="67">
        <v>49058.260382</v>
      </c>
      <c r="G8381" s="66" t="s">
        <v>100</v>
      </c>
      <c r="H8381" s="68">
        <v>6.8417117132556806E-5</v>
      </c>
      <c r="I8381" s="87">
        <v>3.3564247468747599</v>
      </c>
      <c r="J8381" s="69" t="str">
        <f>_xlfn.XLOOKUP(SimpleBB[[#This Row],[customer_code]],'Input  - indicative charges'!$B$13:$B$69,'Input  - indicative charges'!$E$13:$E$69)</f>
        <v>North Island generation</v>
      </c>
      <c r="K8381" s="70">
        <f t="shared" si="132"/>
        <v>3.1028587384736235</v>
      </c>
    </row>
    <row r="8382" spans="1:11" x14ac:dyDescent="0.25">
      <c r="A8382" s="65">
        <v>44378</v>
      </c>
      <c r="B8382" s="66" t="s">
        <v>148</v>
      </c>
      <c r="C8382" s="66" t="s">
        <v>137</v>
      </c>
      <c r="D8382" s="67">
        <v>83960.74</v>
      </c>
      <c r="E8382" s="66">
        <v>0.58430000000000004</v>
      </c>
      <c r="F8382" s="67">
        <v>49058.260382</v>
      </c>
      <c r="G8382" s="66" t="s">
        <v>102</v>
      </c>
      <c r="H8382" s="68">
        <v>6.7565985221289E-5</v>
      </c>
      <c r="I8382" s="87">
        <v>3.3146696959523601</v>
      </c>
      <c r="J8382" s="69" t="str">
        <f>_xlfn.XLOOKUP(SimpleBB[[#This Row],[customer_code]],'Input  - indicative charges'!$B$13:$B$69,'Input  - indicative charges'!$E$13:$E$69)</f>
        <v>Lower North Island distributor</v>
      </c>
      <c r="K8382" s="70">
        <f t="shared" si="132"/>
        <v>3.064258133841979</v>
      </c>
    </row>
    <row r="8383" spans="1:11" x14ac:dyDescent="0.25">
      <c r="A8383" s="65">
        <v>44378</v>
      </c>
      <c r="B8383" s="66" t="s">
        <v>148</v>
      </c>
      <c r="C8383" s="66" t="s">
        <v>137</v>
      </c>
      <c r="D8383" s="67">
        <v>83960.74</v>
      </c>
      <c r="E8383" s="66">
        <v>0.58430000000000004</v>
      </c>
      <c r="F8383" s="67">
        <v>49058.260382</v>
      </c>
      <c r="G8383" s="66" t="s">
        <v>104</v>
      </c>
      <c r="H8383" s="68">
        <v>1.4148465990817199E-4</v>
      </c>
      <c r="I8383" s="87">
        <v>6.9409912858338201</v>
      </c>
      <c r="J8383" s="69" t="str">
        <f>_xlfn.XLOOKUP(SimpleBB[[#This Row],[customer_code]],'Input  - indicative charges'!$B$13:$B$69,'Input  - indicative charges'!$E$13:$E$69)</f>
        <v>Lower North Island distributor</v>
      </c>
      <c r="K8383" s="70">
        <f t="shared" si="132"/>
        <v>6.4166239642262886</v>
      </c>
    </row>
    <row r="8384" spans="1:11" x14ac:dyDescent="0.25">
      <c r="A8384" s="65">
        <v>44378</v>
      </c>
      <c r="B8384" s="66" t="s">
        <v>148</v>
      </c>
      <c r="C8384" s="66" t="s">
        <v>137</v>
      </c>
      <c r="D8384" s="67">
        <v>83960.74</v>
      </c>
      <c r="E8384" s="66">
        <v>0.58430000000000004</v>
      </c>
      <c r="F8384" s="67">
        <v>49058.260382</v>
      </c>
      <c r="G8384" s="66" t="s">
        <v>106</v>
      </c>
      <c r="H8384" s="68">
        <v>0</v>
      </c>
      <c r="I8384" s="87">
        <v>0</v>
      </c>
      <c r="J8384" s="69" t="str">
        <f>_xlfn.XLOOKUP(SimpleBB[[#This Row],[customer_code]],'Input  - indicative charges'!$B$13:$B$69,'Input  - indicative charges'!$E$13:$E$69)</f>
        <v>Upper North Island distributor</v>
      </c>
      <c r="K8384" s="70">
        <f t="shared" si="132"/>
        <v>0</v>
      </c>
    </row>
    <row r="8385" spans="1:11" x14ac:dyDescent="0.25">
      <c r="A8385" s="65">
        <v>44378</v>
      </c>
      <c r="B8385" s="66" t="s">
        <v>148</v>
      </c>
      <c r="C8385" s="66" t="s">
        <v>137</v>
      </c>
      <c r="D8385" s="67">
        <v>83960.74</v>
      </c>
      <c r="E8385" s="66">
        <v>0.58430000000000004</v>
      </c>
      <c r="F8385" s="67">
        <v>49058.260382</v>
      </c>
      <c r="G8385" s="66" t="s">
        <v>108</v>
      </c>
      <c r="H8385" s="68">
        <v>0</v>
      </c>
      <c r="I8385" s="87">
        <v>0</v>
      </c>
      <c r="J8385" s="69" t="str">
        <f>_xlfn.XLOOKUP(SimpleBB[[#This Row],[customer_code]],'Input  - indicative charges'!$B$13:$B$69,'Input  - indicative charges'!$E$13:$E$69)</f>
        <v>Lower North Island distributor</v>
      </c>
      <c r="K8385" s="70">
        <f t="shared" si="132"/>
        <v>0</v>
      </c>
    </row>
    <row r="8386" spans="1:11" x14ac:dyDescent="0.25">
      <c r="A8386" s="65">
        <v>44378</v>
      </c>
      <c r="B8386" s="66" t="s">
        <v>148</v>
      </c>
      <c r="C8386" s="66" t="s">
        <v>137</v>
      </c>
      <c r="D8386" s="67">
        <v>83960.74</v>
      </c>
      <c r="E8386" s="66">
        <v>0.58430000000000004</v>
      </c>
      <c r="F8386" s="67">
        <v>49058.260382</v>
      </c>
      <c r="G8386" s="66" t="s">
        <v>110</v>
      </c>
      <c r="H8386" s="68">
        <v>1.3899482734222499E-3</v>
      </c>
      <c r="I8386" s="87">
        <v>68.188444315060295</v>
      </c>
      <c r="J8386" s="69" t="str">
        <f>_xlfn.XLOOKUP(SimpleBB[[#This Row],[customer_code]],'Input  - indicative charges'!$B$13:$B$69,'Input  - indicative charges'!$E$13:$E$69)</f>
        <v>Lower South Island distributor</v>
      </c>
      <c r="K8386" s="70">
        <f t="shared" si="132"/>
        <v>63.03704872361962</v>
      </c>
    </row>
    <row r="8387" spans="1:11" x14ac:dyDescent="0.25">
      <c r="A8387" s="65">
        <v>44378</v>
      </c>
      <c r="B8387" s="66" t="s">
        <v>148</v>
      </c>
      <c r="C8387" s="66" t="s">
        <v>137</v>
      </c>
      <c r="D8387" s="67">
        <v>83960.74</v>
      </c>
      <c r="E8387" s="66">
        <v>0.58430000000000004</v>
      </c>
      <c r="F8387" s="67">
        <v>49058.260382</v>
      </c>
      <c r="G8387" s="66" t="s">
        <v>112</v>
      </c>
      <c r="H8387" s="68">
        <v>2.3146970484670199E-4</v>
      </c>
      <c r="I8387" s="87">
        <v>11.355501050914199</v>
      </c>
      <c r="J8387" s="69" t="str">
        <f>_xlfn.XLOOKUP(SimpleBB[[#This Row],[customer_code]],'Input  - indicative charges'!$B$13:$B$69,'Input  - indicative charges'!$E$13:$E$69)</f>
        <v>North Island generation</v>
      </c>
      <c r="K8387" s="70">
        <f t="shared" si="132"/>
        <v>10.497633143237655</v>
      </c>
    </row>
    <row r="8388" spans="1:11" x14ac:dyDescent="0.25">
      <c r="A8388" s="65">
        <v>44378</v>
      </c>
      <c r="B8388" s="66" t="s">
        <v>148</v>
      </c>
      <c r="C8388" s="66" t="s">
        <v>137</v>
      </c>
      <c r="D8388" s="67">
        <v>83960.74</v>
      </c>
      <c r="E8388" s="66">
        <v>0.58430000000000004</v>
      </c>
      <c r="F8388" s="67">
        <v>49058.260382</v>
      </c>
      <c r="G8388" s="66" t="s">
        <v>114</v>
      </c>
      <c r="H8388" s="68">
        <v>5.5654158610152301E-5</v>
      </c>
      <c r="I8388" s="87">
        <v>2.7302962044379799</v>
      </c>
      <c r="J8388" s="69" t="str">
        <f>_xlfn.XLOOKUP(SimpleBB[[#This Row],[customer_code]],'Input  - indicative charges'!$B$13:$B$69,'Input  - indicative charges'!$E$13:$E$69)</f>
        <v>Lower North Island distributor</v>
      </c>
      <c r="K8388" s="70">
        <f t="shared" si="132"/>
        <v>2.5240319910195987</v>
      </c>
    </row>
    <row r="8389" spans="1:11" x14ac:dyDescent="0.25">
      <c r="A8389" s="65">
        <v>44378</v>
      </c>
      <c r="B8389" s="66" t="s">
        <v>148</v>
      </c>
      <c r="C8389" s="66" t="s">
        <v>137</v>
      </c>
      <c r="D8389" s="67">
        <v>83960.74</v>
      </c>
      <c r="E8389" s="66">
        <v>0.58430000000000004</v>
      </c>
      <c r="F8389" s="67">
        <v>49058.260382</v>
      </c>
      <c r="G8389" s="66" t="s">
        <v>116</v>
      </c>
      <c r="H8389" s="68">
        <v>0</v>
      </c>
      <c r="I8389" s="87">
        <v>0</v>
      </c>
      <c r="J8389" s="69" t="str">
        <f>_xlfn.XLOOKUP(SimpleBB[[#This Row],[customer_code]],'Input  - indicative charges'!$B$13:$B$69,'Input  - indicative charges'!$E$13:$E$69)</f>
        <v>Major Industrial</v>
      </c>
      <c r="K8389" s="70">
        <f t="shared" si="132"/>
        <v>0</v>
      </c>
    </row>
    <row r="8390" spans="1:11" x14ac:dyDescent="0.25">
      <c r="A8390" s="65">
        <v>44378</v>
      </c>
      <c r="B8390" s="66" t="s">
        <v>148</v>
      </c>
      <c r="C8390" s="66" t="s">
        <v>137</v>
      </c>
      <c r="D8390" s="67">
        <v>83960.74</v>
      </c>
      <c r="E8390" s="66">
        <v>0.58430000000000004</v>
      </c>
      <c r="F8390" s="67">
        <v>49058.260382</v>
      </c>
      <c r="G8390" s="66" t="s">
        <v>118</v>
      </c>
      <c r="H8390" s="68">
        <v>4.3718807558558298E-8</v>
      </c>
      <c r="I8390" s="87">
        <v>2.1447686447982998E-3</v>
      </c>
      <c r="J8390" s="69" t="str">
        <f>_xlfn.XLOOKUP(SimpleBB[[#This Row],[customer_code]],'Input  - indicative charges'!$B$13:$B$69,'Input  - indicative charges'!$E$13:$E$69)</f>
        <v>Upper South Island distributor</v>
      </c>
      <c r="K8390" s="70">
        <f t="shared" si="132"/>
        <v>1.9827389658335615E-3</v>
      </c>
    </row>
    <row r="8391" spans="1:11" x14ac:dyDescent="0.25">
      <c r="A8391" s="65">
        <v>44378</v>
      </c>
      <c r="B8391" s="66" t="s">
        <v>148</v>
      </c>
      <c r="C8391" s="66" t="s">
        <v>137</v>
      </c>
      <c r="D8391" s="67">
        <v>83960.74</v>
      </c>
      <c r="E8391" s="66">
        <v>0.58430000000000004</v>
      </c>
      <c r="F8391" s="67">
        <v>49058.260382</v>
      </c>
      <c r="G8391" s="66" t="s">
        <v>120</v>
      </c>
      <c r="H8391" s="68">
        <v>1.5459665475175101E-7</v>
      </c>
      <c r="I8391" s="87">
        <v>7.58424294299756E-3</v>
      </c>
      <c r="J8391" s="69" t="str">
        <f>_xlfn.XLOOKUP(SimpleBB[[#This Row],[customer_code]],'Input  - indicative charges'!$B$13:$B$69,'Input  - indicative charges'!$E$13:$E$69)</f>
        <v>Lower North Island distributor</v>
      </c>
      <c r="K8391" s="70">
        <f t="shared" si="132"/>
        <v>7.0112802357028331E-3</v>
      </c>
    </row>
    <row r="8392" spans="1:11" x14ac:dyDescent="0.25">
      <c r="A8392" s="65">
        <v>44378</v>
      </c>
      <c r="B8392" s="66" t="s">
        <v>148</v>
      </c>
      <c r="C8392" s="66" t="s">
        <v>137</v>
      </c>
      <c r="D8392" s="67">
        <v>83960.74</v>
      </c>
      <c r="E8392" s="66">
        <v>0.58430000000000004</v>
      </c>
      <c r="F8392" s="67">
        <v>49058.260382</v>
      </c>
      <c r="G8392" s="66" t="s">
        <v>241</v>
      </c>
      <c r="H8392" s="68">
        <v>5.3098107805272297E-5</v>
      </c>
      <c r="I8392" s="87">
        <v>2.6049007985025501</v>
      </c>
      <c r="J8392" s="69" t="str">
        <f>_xlfn.XLOOKUP(SimpleBB[[#This Row],[customer_code]],'Input  - indicative charges'!$B$13:$B$69,'Input  - indicative charges'!$E$13:$E$69)</f>
        <v>North Island generation</v>
      </c>
      <c r="K8392" s="70">
        <f t="shared" si="132"/>
        <v>2.4081097641222189</v>
      </c>
    </row>
    <row r="8393" spans="1:11" x14ac:dyDescent="0.25">
      <c r="A8393" s="65">
        <v>44440</v>
      </c>
      <c r="B8393" s="66" t="s">
        <v>148</v>
      </c>
      <c r="C8393" s="66" t="s">
        <v>137</v>
      </c>
      <c r="D8393" s="67">
        <v>31847.95</v>
      </c>
      <c r="E8393" s="66">
        <v>0.8962</v>
      </c>
      <c r="F8393" s="67">
        <v>28542.13279</v>
      </c>
      <c r="G8393" s="66" t="s">
        <v>8</v>
      </c>
      <c r="H8393" s="68">
        <v>0.63311112912150602</v>
      </c>
      <c r="I8393" s="87">
        <v>18070.341918212798</v>
      </c>
      <c r="J8393" s="69" t="str">
        <f>_xlfn.XLOOKUP(SimpleBB[[#This Row],[customer_code]],'Input  - indicative charges'!$B$13:$B$69,'Input  - indicative charges'!$E$13:$E$69)</f>
        <v>Lower South Island distributor</v>
      </c>
      <c r="K8393" s="70">
        <f t="shared" si="132"/>
        <v>16705.191552511504</v>
      </c>
    </row>
    <row r="8394" spans="1:11" x14ac:dyDescent="0.25">
      <c r="A8394" s="65">
        <v>44440</v>
      </c>
      <c r="B8394" s="66" t="s">
        <v>148</v>
      </c>
      <c r="C8394" s="66" t="s">
        <v>137</v>
      </c>
      <c r="D8394" s="67">
        <v>31847.95</v>
      </c>
      <c r="E8394" s="66">
        <v>0.8962</v>
      </c>
      <c r="F8394" s="67">
        <v>28542.13279</v>
      </c>
      <c r="G8394" s="66" t="s">
        <v>10</v>
      </c>
      <c r="H8394" s="68">
        <v>5.1091513853311501E-10</v>
      </c>
      <c r="I8394" s="87">
        <v>1.4582607728433401E-5</v>
      </c>
      <c r="J8394" s="69" t="str">
        <f>_xlfn.XLOOKUP(SimpleBB[[#This Row],[customer_code]],'Input  - indicative charges'!$B$13:$B$69,'Input  - indicative charges'!$E$13:$E$69)</f>
        <v>Upper South Island distributor</v>
      </c>
      <c r="K8394" s="70">
        <f t="shared" si="132"/>
        <v>1.3480943334729537E-5</v>
      </c>
    </row>
    <row r="8395" spans="1:11" x14ac:dyDescent="0.25">
      <c r="A8395" s="65">
        <v>44440</v>
      </c>
      <c r="B8395" s="66" t="s">
        <v>148</v>
      </c>
      <c r="C8395" s="66" t="s">
        <v>137</v>
      </c>
      <c r="D8395" s="67">
        <v>31847.95</v>
      </c>
      <c r="E8395" s="66">
        <v>0.8962</v>
      </c>
      <c r="F8395" s="67">
        <v>28542.13279</v>
      </c>
      <c r="G8395" s="66" t="s">
        <v>12</v>
      </c>
      <c r="H8395" s="68">
        <v>0</v>
      </c>
      <c r="I8395" s="87">
        <v>0</v>
      </c>
      <c r="J8395" s="69" t="str">
        <f>_xlfn.XLOOKUP(SimpleBB[[#This Row],[customer_code]],'Input  - indicative charges'!$B$13:$B$69,'Input  - indicative charges'!$E$13:$E$69)</f>
        <v>Lower North Island distributor</v>
      </c>
      <c r="K8395" s="70">
        <f t="shared" si="132"/>
        <v>0</v>
      </c>
    </row>
    <row r="8396" spans="1:11" x14ac:dyDescent="0.25">
      <c r="A8396" s="65">
        <v>44440</v>
      </c>
      <c r="B8396" s="66" t="s">
        <v>148</v>
      </c>
      <c r="C8396" s="66" t="s">
        <v>137</v>
      </c>
      <c r="D8396" s="67">
        <v>31847.95</v>
      </c>
      <c r="E8396" s="66">
        <v>0.8962</v>
      </c>
      <c r="F8396" s="67">
        <v>28542.13279</v>
      </c>
      <c r="G8396" s="66" t="s">
        <v>14</v>
      </c>
      <c r="H8396" s="68">
        <v>0</v>
      </c>
      <c r="I8396" s="87">
        <v>0</v>
      </c>
      <c r="J8396" s="69" t="str">
        <f>_xlfn.XLOOKUP(SimpleBB[[#This Row],[customer_code]],'Input  - indicative charges'!$B$13:$B$69,'Input  - indicative charges'!$E$13:$E$69)</f>
        <v>Upper North Island distributor</v>
      </c>
      <c r="K8396" s="70">
        <f t="shared" si="132"/>
        <v>0</v>
      </c>
    </row>
    <row r="8397" spans="1:11" x14ac:dyDescent="0.25">
      <c r="A8397" s="65">
        <v>44440</v>
      </c>
      <c r="B8397" s="66" t="s">
        <v>148</v>
      </c>
      <c r="C8397" s="66" t="s">
        <v>137</v>
      </c>
      <c r="D8397" s="67">
        <v>31847.95</v>
      </c>
      <c r="E8397" s="66">
        <v>0.8962</v>
      </c>
      <c r="F8397" s="67">
        <v>28542.13279</v>
      </c>
      <c r="G8397" s="66" t="s">
        <v>16</v>
      </c>
      <c r="H8397" s="68">
        <v>2.0921386943794001E-2</v>
      </c>
      <c r="I8397" s="87">
        <v>597.141004300742</v>
      </c>
      <c r="J8397" s="69" t="str">
        <f>_xlfn.XLOOKUP(SimpleBB[[#This Row],[customer_code]],'Input  - indicative charges'!$B$13:$B$69,'Input  - indicative charges'!$E$13:$E$69)</f>
        <v>South Island generation</v>
      </c>
      <c r="K8397" s="70">
        <f t="shared" si="132"/>
        <v>552.02911521275621</v>
      </c>
    </row>
    <row r="8398" spans="1:11" x14ac:dyDescent="0.25">
      <c r="A8398" s="65">
        <v>44440</v>
      </c>
      <c r="B8398" s="66" t="s">
        <v>148</v>
      </c>
      <c r="C8398" s="66" t="s">
        <v>137</v>
      </c>
      <c r="D8398" s="67">
        <v>31847.95</v>
      </c>
      <c r="E8398" s="66">
        <v>0.8962</v>
      </c>
      <c r="F8398" s="67">
        <v>28542.13279</v>
      </c>
      <c r="G8398" s="66" t="s">
        <v>19</v>
      </c>
      <c r="H8398" s="68">
        <v>3.9292425472840098E-4</v>
      </c>
      <c r="I8398" s="87">
        <v>11.214896254869799</v>
      </c>
      <c r="J8398" s="69" t="str">
        <f>_xlfn.XLOOKUP(SimpleBB[[#This Row],[customer_code]],'Input  - indicative charges'!$B$13:$B$69,'Input  - indicative charges'!$E$13:$E$69)</f>
        <v>Lower South Island distributor</v>
      </c>
      <c r="K8398" s="70">
        <f t="shared" ref="K8398:K8461" si="133">I8398*$L$9</f>
        <v>10.367650541815145</v>
      </c>
    </row>
    <row r="8399" spans="1:11" x14ac:dyDescent="0.25">
      <c r="A8399" s="65">
        <v>44440</v>
      </c>
      <c r="B8399" s="66" t="s">
        <v>148</v>
      </c>
      <c r="C8399" s="66" t="s">
        <v>137</v>
      </c>
      <c r="D8399" s="67">
        <v>31847.95</v>
      </c>
      <c r="E8399" s="66">
        <v>0.8962</v>
      </c>
      <c r="F8399" s="67">
        <v>28542.13279</v>
      </c>
      <c r="G8399" s="66" t="s">
        <v>21</v>
      </c>
      <c r="H8399" s="68">
        <v>1.22115539637683E-5</v>
      </c>
      <c r="I8399" s="87">
        <v>0.34854379480612702</v>
      </c>
      <c r="J8399" s="69" t="str">
        <f>_xlfn.XLOOKUP(SimpleBB[[#This Row],[customer_code]],'Input  - indicative charges'!$B$13:$B$69,'Input  - indicative charges'!$E$13:$E$69)</f>
        <v>Upper South Island distributor</v>
      </c>
      <c r="K8399" s="70">
        <f t="shared" si="133"/>
        <v>0.32221254489973006</v>
      </c>
    </row>
    <row r="8400" spans="1:11" x14ac:dyDescent="0.25">
      <c r="A8400" s="65">
        <v>44440</v>
      </c>
      <c r="B8400" s="66" t="s">
        <v>148</v>
      </c>
      <c r="C8400" s="66" t="s">
        <v>137</v>
      </c>
      <c r="D8400" s="67">
        <v>31847.95</v>
      </c>
      <c r="E8400" s="66">
        <v>0.8962</v>
      </c>
      <c r="F8400" s="67">
        <v>28542.13279</v>
      </c>
      <c r="G8400" s="66" t="s">
        <v>23</v>
      </c>
      <c r="H8400" s="68">
        <v>0</v>
      </c>
      <c r="I8400" s="87">
        <v>0</v>
      </c>
      <c r="J8400" s="69" t="str">
        <f>_xlfn.XLOOKUP(SimpleBB[[#This Row],[customer_code]],'Input  - indicative charges'!$B$13:$B$69,'Input  - indicative charges'!$E$13:$E$69)</f>
        <v>Lower North Island distributor</v>
      </c>
      <c r="K8400" s="70">
        <f t="shared" si="133"/>
        <v>0</v>
      </c>
    </row>
    <row r="8401" spans="1:11" x14ac:dyDescent="0.25">
      <c r="A8401" s="65">
        <v>44440</v>
      </c>
      <c r="B8401" s="66" t="s">
        <v>148</v>
      </c>
      <c r="C8401" s="66" t="s">
        <v>137</v>
      </c>
      <c r="D8401" s="67">
        <v>31847.95</v>
      </c>
      <c r="E8401" s="66">
        <v>0.8962</v>
      </c>
      <c r="F8401" s="67">
        <v>28542.13279</v>
      </c>
      <c r="G8401" s="66" t="s">
        <v>25</v>
      </c>
      <c r="H8401" s="68">
        <v>0.100821459134698</v>
      </c>
      <c r="I8401" s="87">
        <v>2877.6594747041099</v>
      </c>
      <c r="J8401" s="69" t="str">
        <f>_xlfn.XLOOKUP(SimpleBB[[#This Row],[customer_code]],'Input  - indicative charges'!$B$13:$B$69,'Input  - indicative charges'!$E$13:$E$69)</f>
        <v>North Island generation</v>
      </c>
      <c r="K8401" s="70">
        <f t="shared" si="133"/>
        <v>2660.262487860341</v>
      </c>
    </row>
    <row r="8402" spans="1:11" x14ac:dyDescent="0.25">
      <c r="A8402" s="65">
        <v>44440</v>
      </c>
      <c r="B8402" s="66" t="s">
        <v>148</v>
      </c>
      <c r="C8402" s="66" t="s">
        <v>137</v>
      </c>
      <c r="D8402" s="67">
        <v>31847.95</v>
      </c>
      <c r="E8402" s="66">
        <v>0.8962</v>
      </c>
      <c r="F8402" s="67">
        <v>28542.13279</v>
      </c>
      <c r="G8402" s="66" t="s">
        <v>27</v>
      </c>
      <c r="H8402" s="68">
        <v>8.06033272886851E-7</v>
      </c>
      <c r="I8402" s="87">
        <v>2.30059087078948E-2</v>
      </c>
      <c r="J8402" s="69" t="str">
        <f>_xlfn.XLOOKUP(SimpleBB[[#This Row],[customer_code]],'Input  - indicative charges'!$B$13:$B$69,'Input  - indicative charges'!$E$13:$E$69)</f>
        <v>Lower North Island distributor</v>
      </c>
      <c r="K8402" s="70">
        <f t="shared" si="133"/>
        <v>2.1267893742377236E-2</v>
      </c>
    </row>
    <row r="8403" spans="1:11" x14ac:dyDescent="0.25">
      <c r="A8403" s="65">
        <v>44440</v>
      </c>
      <c r="B8403" s="66" t="s">
        <v>148</v>
      </c>
      <c r="C8403" s="66" t="s">
        <v>137</v>
      </c>
      <c r="D8403" s="67">
        <v>31847.95</v>
      </c>
      <c r="E8403" s="66">
        <v>0.8962</v>
      </c>
      <c r="F8403" s="67">
        <v>28542.13279</v>
      </c>
      <c r="G8403" s="66" t="s">
        <v>29</v>
      </c>
      <c r="H8403" s="68">
        <v>2.8785121635893899E-6</v>
      </c>
      <c r="I8403" s="87">
        <v>8.2158876410798803E-2</v>
      </c>
      <c r="J8403" s="69" t="str">
        <f>_xlfn.XLOOKUP(SimpleBB[[#This Row],[customer_code]],'Input  - indicative charges'!$B$13:$B$69,'Input  - indicative charges'!$E$13:$E$69)</f>
        <v>Lower North Island distributor</v>
      </c>
      <c r="K8403" s="70">
        <f t="shared" si="133"/>
        <v>7.5952064127697172E-2</v>
      </c>
    </row>
    <row r="8404" spans="1:11" x14ac:dyDescent="0.25">
      <c r="A8404" s="65">
        <v>44440</v>
      </c>
      <c r="B8404" s="66" t="s">
        <v>148</v>
      </c>
      <c r="C8404" s="66" t="s">
        <v>137</v>
      </c>
      <c r="D8404" s="67">
        <v>31847.95</v>
      </c>
      <c r="E8404" s="66">
        <v>0.8962</v>
      </c>
      <c r="F8404" s="67">
        <v>28542.13279</v>
      </c>
      <c r="G8404" s="66" t="s">
        <v>31</v>
      </c>
      <c r="H8404" s="68">
        <v>4.9925419676597103E-6</v>
      </c>
      <c r="I8404" s="87">
        <v>0.14249779580059099</v>
      </c>
      <c r="J8404" s="69" t="str">
        <f>_xlfn.XLOOKUP(SimpleBB[[#This Row],[customer_code]],'Input  - indicative charges'!$B$13:$B$69,'Input  - indicative charges'!$E$13:$E$69)</f>
        <v>Major Industrial</v>
      </c>
      <c r="K8404" s="70">
        <f t="shared" si="133"/>
        <v>0.13173259174804669</v>
      </c>
    </row>
    <row r="8405" spans="1:11" x14ac:dyDescent="0.25">
      <c r="A8405" s="65">
        <v>44440</v>
      </c>
      <c r="B8405" s="66" t="s">
        <v>148</v>
      </c>
      <c r="C8405" s="66" t="s">
        <v>137</v>
      </c>
      <c r="D8405" s="67">
        <v>31847.95</v>
      </c>
      <c r="E8405" s="66">
        <v>0.8962</v>
      </c>
      <c r="F8405" s="67">
        <v>28542.13279</v>
      </c>
      <c r="G8405" s="66" t="s">
        <v>34</v>
      </c>
      <c r="H8405" s="68">
        <v>0</v>
      </c>
      <c r="I8405" s="87">
        <v>0</v>
      </c>
      <c r="J8405" s="69" t="str">
        <f>_xlfn.XLOOKUP(SimpleBB[[#This Row],[customer_code]],'Input  - indicative charges'!$B$13:$B$69,'Input  - indicative charges'!$E$13:$E$69)</f>
        <v>Major Industrial</v>
      </c>
      <c r="K8405" s="70">
        <f t="shared" si="133"/>
        <v>0</v>
      </c>
    </row>
    <row r="8406" spans="1:11" x14ac:dyDescent="0.25">
      <c r="A8406" s="65">
        <v>44440</v>
      </c>
      <c r="B8406" s="66" t="s">
        <v>148</v>
      </c>
      <c r="C8406" s="66" t="s">
        <v>137</v>
      </c>
      <c r="D8406" s="67">
        <v>31847.95</v>
      </c>
      <c r="E8406" s="66">
        <v>0.8962</v>
      </c>
      <c r="F8406" s="67">
        <v>28542.13279</v>
      </c>
      <c r="G8406" s="66" t="s">
        <v>36</v>
      </c>
      <c r="H8406" s="68">
        <v>0</v>
      </c>
      <c r="I8406" s="87">
        <v>0</v>
      </c>
      <c r="J8406" s="69" t="str">
        <f>_xlfn.XLOOKUP(SimpleBB[[#This Row],[customer_code]],'Input  - indicative charges'!$B$13:$B$69,'Input  - indicative charges'!$E$13:$E$69)</f>
        <v>Upper South Island distributor</v>
      </c>
      <c r="K8406" s="70">
        <f t="shared" si="133"/>
        <v>0</v>
      </c>
    </row>
    <row r="8407" spans="1:11" x14ac:dyDescent="0.25">
      <c r="A8407" s="65">
        <v>44440</v>
      </c>
      <c r="B8407" s="66" t="s">
        <v>148</v>
      </c>
      <c r="C8407" s="66" t="s">
        <v>137</v>
      </c>
      <c r="D8407" s="67">
        <v>31847.95</v>
      </c>
      <c r="E8407" s="66">
        <v>0.8962</v>
      </c>
      <c r="F8407" s="67">
        <v>28542.13279</v>
      </c>
      <c r="G8407" s="66" t="s">
        <v>38</v>
      </c>
      <c r="H8407" s="68">
        <v>7.4516310036289201E-6</v>
      </c>
      <c r="I8407" s="87">
        <v>0.21268544160765701</v>
      </c>
      <c r="J8407" s="69" t="str">
        <f>_xlfn.XLOOKUP(SimpleBB[[#This Row],[customer_code]],'Input  - indicative charges'!$B$13:$B$69,'Input  - indicative charges'!$E$13:$E$69)</f>
        <v>North Island generation</v>
      </c>
      <c r="K8407" s="70">
        <f t="shared" si="133"/>
        <v>0.19661780936781556</v>
      </c>
    </row>
    <row r="8408" spans="1:11" x14ac:dyDescent="0.25">
      <c r="A8408" s="65">
        <v>44440</v>
      </c>
      <c r="B8408" s="66" t="s">
        <v>148</v>
      </c>
      <c r="C8408" s="66" t="s">
        <v>137</v>
      </c>
      <c r="D8408" s="67">
        <v>31847.95</v>
      </c>
      <c r="E8408" s="66">
        <v>0.8962</v>
      </c>
      <c r="F8408" s="67">
        <v>28542.13279</v>
      </c>
      <c r="G8408" s="66" t="s">
        <v>40</v>
      </c>
      <c r="H8408" s="68">
        <v>2.28776080562364E-7</v>
      </c>
      <c r="I8408" s="87">
        <v>6.5297572705867403E-3</v>
      </c>
      <c r="J8408" s="69" t="str">
        <f>_xlfn.XLOOKUP(SimpleBB[[#This Row],[customer_code]],'Input  - indicative charges'!$B$13:$B$69,'Input  - indicative charges'!$E$13:$E$69)</f>
        <v>North Island generation</v>
      </c>
      <c r="K8408" s="70">
        <f t="shared" si="133"/>
        <v>6.0364572231262209E-3</v>
      </c>
    </row>
    <row r="8409" spans="1:11" x14ac:dyDescent="0.25">
      <c r="A8409" s="65">
        <v>44440</v>
      </c>
      <c r="B8409" s="66" t="s">
        <v>148</v>
      </c>
      <c r="C8409" s="66" t="s">
        <v>137</v>
      </c>
      <c r="D8409" s="67">
        <v>31847.95</v>
      </c>
      <c r="E8409" s="66">
        <v>0.8962</v>
      </c>
      <c r="F8409" s="67">
        <v>28542.13279</v>
      </c>
      <c r="G8409" s="66" t="s">
        <v>42</v>
      </c>
      <c r="H8409" s="68">
        <v>0.23857813383659199</v>
      </c>
      <c r="I8409" s="87">
        <v>6809.5287767544196</v>
      </c>
      <c r="J8409" s="69" t="str">
        <f>_xlfn.XLOOKUP(SimpleBB[[#This Row],[customer_code]],'Input  - indicative charges'!$B$13:$B$69,'Input  - indicative charges'!$E$13:$E$69)</f>
        <v>South Island generation</v>
      </c>
      <c r="K8409" s="70">
        <f t="shared" si="133"/>
        <v>6295.0929823508577</v>
      </c>
    </row>
    <row r="8410" spans="1:11" x14ac:dyDescent="0.25">
      <c r="A8410" s="65">
        <v>44440</v>
      </c>
      <c r="B8410" s="66" t="s">
        <v>148</v>
      </c>
      <c r="C8410" s="66" t="s">
        <v>137</v>
      </c>
      <c r="D8410" s="67">
        <v>31847.95</v>
      </c>
      <c r="E8410" s="66">
        <v>0.8962</v>
      </c>
      <c r="F8410" s="67">
        <v>28542.13279</v>
      </c>
      <c r="G8410" s="66" t="s">
        <v>44</v>
      </c>
      <c r="H8410" s="68">
        <v>0</v>
      </c>
      <c r="I8410" s="87">
        <v>0</v>
      </c>
      <c r="J8410" s="69" t="str">
        <f>_xlfn.XLOOKUP(SimpleBB[[#This Row],[customer_code]],'Input  - indicative charges'!$B$13:$B$69,'Input  - indicative charges'!$E$13:$E$69)</f>
        <v>Major Industrial</v>
      </c>
      <c r="K8410" s="70">
        <f t="shared" si="133"/>
        <v>0</v>
      </c>
    </row>
    <row r="8411" spans="1:11" x14ac:dyDescent="0.25">
      <c r="A8411" s="65">
        <v>44440</v>
      </c>
      <c r="B8411" s="66" t="s">
        <v>148</v>
      </c>
      <c r="C8411" s="66" t="s">
        <v>137</v>
      </c>
      <c r="D8411" s="67">
        <v>31847.95</v>
      </c>
      <c r="E8411" s="66">
        <v>0.8962</v>
      </c>
      <c r="F8411" s="67">
        <v>28542.13279</v>
      </c>
      <c r="G8411" s="66" t="s">
        <v>46</v>
      </c>
      <c r="H8411" s="68">
        <v>5.3978068034674203E-13</v>
      </c>
      <c r="I8411" s="87">
        <v>1.5406491855933199E-8</v>
      </c>
      <c r="J8411" s="69" t="str">
        <f>_xlfn.XLOOKUP(SimpleBB[[#This Row],[customer_code]],'Input  - indicative charges'!$B$13:$B$69,'Input  - indicative charges'!$E$13:$E$69)</f>
        <v>Upper South Island distributor</v>
      </c>
      <c r="K8411" s="70">
        <f t="shared" si="133"/>
        <v>1.42425859328193E-8</v>
      </c>
    </row>
    <row r="8412" spans="1:11" x14ac:dyDescent="0.25">
      <c r="A8412" s="65">
        <v>44440</v>
      </c>
      <c r="B8412" s="66" t="s">
        <v>148</v>
      </c>
      <c r="C8412" s="66" t="s">
        <v>137</v>
      </c>
      <c r="D8412" s="67">
        <v>31847.95</v>
      </c>
      <c r="E8412" s="66">
        <v>0.8962</v>
      </c>
      <c r="F8412" s="67">
        <v>28542.13279</v>
      </c>
      <c r="G8412" s="66" t="s">
        <v>48</v>
      </c>
      <c r="H8412" s="68">
        <v>1.85099994253295E-3</v>
      </c>
      <c r="I8412" s="87">
        <v>52.831486154057998</v>
      </c>
      <c r="J8412" s="69" t="str">
        <f>_xlfn.XLOOKUP(SimpleBB[[#This Row],[customer_code]],'Input  - indicative charges'!$B$13:$B$69,'Input  - indicative charges'!$E$13:$E$69)</f>
        <v>North Island generation</v>
      </c>
      <c r="K8412" s="70">
        <f t="shared" si="133"/>
        <v>48.840254390420824</v>
      </c>
    </row>
    <row r="8413" spans="1:11" x14ac:dyDescent="0.25">
      <c r="A8413" s="65">
        <v>44440</v>
      </c>
      <c r="B8413" s="66" t="s">
        <v>148</v>
      </c>
      <c r="C8413" s="66" t="s">
        <v>137</v>
      </c>
      <c r="D8413" s="67">
        <v>31847.95</v>
      </c>
      <c r="E8413" s="66">
        <v>0.8962</v>
      </c>
      <c r="F8413" s="67">
        <v>28542.13279</v>
      </c>
      <c r="G8413" s="66" t="s">
        <v>50</v>
      </c>
      <c r="H8413" s="68">
        <v>3.8636296598472099E-4</v>
      </c>
      <c r="I8413" s="87">
        <v>11.0276230802741</v>
      </c>
      <c r="J8413" s="69" t="str">
        <f>_xlfn.XLOOKUP(SimpleBB[[#This Row],[customer_code]],'Input  - indicative charges'!$B$13:$B$69,'Input  - indicative charges'!$E$13:$E$69)</f>
        <v>North Island generation</v>
      </c>
      <c r="K8413" s="70">
        <f t="shared" si="133"/>
        <v>10.194525192642036</v>
      </c>
    </row>
    <row r="8414" spans="1:11" x14ac:dyDescent="0.25">
      <c r="A8414" s="65">
        <v>44440</v>
      </c>
      <c r="B8414" s="66" t="s">
        <v>148</v>
      </c>
      <c r="C8414" s="66" t="s">
        <v>137</v>
      </c>
      <c r="D8414" s="67">
        <v>31847.95</v>
      </c>
      <c r="E8414" s="66">
        <v>0.8962</v>
      </c>
      <c r="F8414" s="67">
        <v>28542.13279</v>
      </c>
      <c r="G8414" s="66" t="s">
        <v>52</v>
      </c>
      <c r="H8414" s="68">
        <v>7.8020144008861801E-4</v>
      </c>
      <c r="I8414" s="87">
        <v>22.268613105958501</v>
      </c>
      <c r="J8414" s="69" t="str">
        <f>_xlfn.XLOOKUP(SimpleBB[[#This Row],[customer_code]],'Input  - indicative charges'!$B$13:$B$69,'Input  - indicative charges'!$E$13:$E$69)</f>
        <v>North Island generation</v>
      </c>
      <c r="K8414" s="70">
        <f t="shared" si="133"/>
        <v>20.586298213254658</v>
      </c>
    </row>
    <row r="8415" spans="1:11" x14ac:dyDescent="0.25">
      <c r="A8415" s="65">
        <v>44440</v>
      </c>
      <c r="B8415" s="66" t="s">
        <v>148</v>
      </c>
      <c r="C8415" s="66" t="s">
        <v>137</v>
      </c>
      <c r="D8415" s="67">
        <v>31847.95</v>
      </c>
      <c r="E8415" s="66">
        <v>0.8962</v>
      </c>
      <c r="F8415" s="67">
        <v>28542.13279</v>
      </c>
      <c r="G8415" s="66" t="s">
        <v>54</v>
      </c>
      <c r="H8415" s="68">
        <v>0</v>
      </c>
      <c r="I8415" s="87">
        <v>0</v>
      </c>
      <c r="J8415" s="69" t="str">
        <f>_xlfn.XLOOKUP(SimpleBB[[#This Row],[customer_code]],'Input  - indicative charges'!$B$13:$B$69,'Input  - indicative charges'!$E$13:$E$69)</f>
        <v>Upper South Island distributor</v>
      </c>
      <c r="K8415" s="70">
        <f t="shared" si="133"/>
        <v>0</v>
      </c>
    </row>
    <row r="8416" spans="1:11" x14ac:dyDescent="0.25">
      <c r="A8416" s="65">
        <v>44440</v>
      </c>
      <c r="B8416" s="66" t="s">
        <v>148</v>
      </c>
      <c r="C8416" s="66" t="s">
        <v>137</v>
      </c>
      <c r="D8416" s="67">
        <v>31847.95</v>
      </c>
      <c r="E8416" s="66">
        <v>0.8962</v>
      </c>
      <c r="F8416" s="67">
        <v>28542.13279</v>
      </c>
      <c r="G8416" s="66" t="s">
        <v>56</v>
      </c>
      <c r="H8416" s="68">
        <v>0</v>
      </c>
      <c r="I8416" s="87">
        <v>0</v>
      </c>
      <c r="J8416" s="69" t="str">
        <f>_xlfn.XLOOKUP(SimpleBB[[#This Row],[customer_code]],'Input  - indicative charges'!$B$13:$B$69,'Input  - indicative charges'!$E$13:$E$69)</f>
        <v>Upper North Island distributor</v>
      </c>
      <c r="K8416" s="70">
        <f t="shared" si="133"/>
        <v>0</v>
      </c>
    </row>
    <row r="8417" spans="1:11" x14ac:dyDescent="0.25">
      <c r="A8417" s="65">
        <v>44440</v>
      </c>
      <c r="B8417" s="66" t="s">
        <v>148</v>
      </c>
      <c r="C8417" s="66" t="s">
        <v>137</v>
      </c>
      <c r="D8417" s="67">
        <v>31847.95</v>
      </c>
      <c r="E8417" s="66">
        <v>0.8962</v>
      </c>
      <c r="F8417" s="67">
        <v>28542.13279</v>
      </c>
      <c r="G8417" s="66" t="s">
        <v>58</v>
      </c>
      <c r="H8417" s="68">
        <v>4.8153767003056899E-4</v>
      </c>
      <c r="I8417" s="87">
        <v>13.7441121213997</v>
      </c>
      <c r="J8417" s="69" t="str">
        <f>_xlfn.XLOOKUP(SimpleBB[[#This Row],[customer_code]],'Input  - indicative charges'!$B$13:$B$69,'Input  - indicative charges'!$E$13:$E$69)</f>
        <v>North Island generation</v>
      </c>
      <c r="K8417" s="70">
        <f t="shared" si="133"/>
        <v>12.705793102662279</v>
      </c>
    </row>
    <row r="8418" spans="1:11" x14ac:dyDescent="0.25">
      <c r="A8418" s="65">
        <v>44440</v>
      </c>
      <c r="B8418" s="66" t="s">
        <v>148</v>
      </c>
      <c r="C8418" s="66" t="s">
        <v>137</v>
      </c>
      <c r="D8418" s="67">
        <v>31847.95</v>
      </c>
      <c r="E8418" s="66">
        <v>0.8962</v>
      </c>
      <c r="F8418" s="67">
        <v>28542.13279</v>
      </c>
      <c r="G8418" s="66" t="s">
        <v>60</v>
      </c>
      <c r="H8418" s="68">
        <v>0</v>
      </c>
      <c r="I8418" s="87">
        <v>0</v>
      </c>
      <c r="J8418" s="69" t="str">
        <f>_xlfn.XLOOKUP(SimpleBB[[#This Row],[customer_code]],'Input  - indicative charges'!$B$13:$B$69,'Input  - indicative charges'!$E$13:$E$69)</f>
        <v>Major Industrial</v>
      </c>
      <c r="K8418" s="70">
        <f t="shared" si="133"/>
        <v>0</v>
      </c>
    </row>
    <row r="8419" spans="1:11" x14ac:dyDescent="0.25">
      <c r="A8419" s="65">
        <v>44440</v>
      </c>
      <c r="B8419" s="66" t="s">
        <v>148</v>
      </c>
      <c r="C8419" s="66" t="s">
        <v>137</v>
      </c>
      <c r="D8419" s="67">
        <v>31847.95</v>
      </c>
      <c r="E8419" s="66">
        <v>0.8962</v>
      </c>
      <c r="F8419" s="67">
        <v>28542.13279</v>
      </c>
      <c r="G8419" s="66" t="s">
        <v>62</v>
      </c>
      <c r="H8419" s="68">
        <v>1.6559871615483999E-13</v>
      </c>
      <c r="I8419" s="87">
        <v>4.72654054634496E-9</v>
      </c>
      <c r="J8419" s="69" t="str">
        <f>_xlfn.XLOOKUP(SimpleBB[[#This Row],[customer_code]],'Input  - indicative charges'!$B$13:$B$69,'Input  - indicative charges'!$E$13:$E$69)</f>
        <v>Major Industrial</v>
      </c>
      <c r="K8419" s="70">
        <f t="shared" si="133"/>
        <v>4.3694671392921852E-9</v>
      </c>
    </row>
    <row r="8420" spans="1:11" x14ac:dyDescent="0.25">
      <c r="A8420" s="65">
        <v>44440</v>
      </c>
      <c r="B8420" s="66" t="s">
        <v>148</v>
      </c>
      <c r="C8420" s="66" t="s">
        <v>137</v>
      </c>
      <c r="D8420" s="67">
        <v>31847.95</v>
      </c>
      <c r="E8420" s="66">
        <v>0.8962</v>
      </c>
      <c r="F8420" s="67">
        <v>28542.13279</v>
      </c>
      <c r="G8420" s="66" t="s">
        <v>64</v>
      </c>
      <c r="H8420" s="68">
        <v>0</v>
      </c>
      <c r="I8420" s="87">
        <v>0</v>
      </c>
      <c r="J8420" s="69" t="str">
        <f>_xlfn.XLOOKUP(SimpleBB[[#This Row],[customer_code]],'Input  - indicative charges'!$B$13:$B$69,'Input  - indicative charges'!$E$13:$E$69)</f>
        <v>Major Industrial</v>
      </c>
      <c r="K8420" s="70">
        <f t="shared" si="133"/>
        <v>0</v>
      </c>
    </row>
    <row r="8421" spans="1:11" x14ac:dyDescent="0.25">
      <c r="A8421" s="65">
        <v>44440</v>
      </c>
      <c r="B8421" s="66" t="s">
        <v>148</v>
      </c>
      <c r="C8421" s="66" t="s">
        <v>137</v>
      </c>
      <c r="D8421" s="67">
        <v>31847.95</v>
      </c>
      <c r="E8421" s="66">
        <v>0.8962</v>
      </c>
      <c r="F8421" s="67">
        <v>28542.13279</v>
      </c>
      <c r="G8421" s="66" t="s">
        <v>66</v>
      </c>
      <c r="H8421" s="68">
        <v>2.0694041626450302E-9</v>
      </c>
      <c r="I8421" s="87">
        <v>5.9065208406393398E-5</v>
      </c>
      <c r="J8421" s="69" t="str">
        <f>_xlfn.XLOOKUP(SimpleBB[[#This Row],[customer_code]],'Input  - indicative charges'!$B$13:$B$69,'Input  - indicative charges'!$E$13:$E$69)</f>
        <v>Upper South Island distributor</v>
      </c>
      <c r="K8421" s="70">
        <f t="shared" si="133"/>
        <v>5.4603040993006345E-5</v>
      </c>
    </row>
    <row r="8422" spans="1:11" x14ac:dyDescent="0.25">
      <c r="A8422" s="65">
        <v>44440</v>
      </c>
      <c r="B8422" s="66" t="s">
        <v>148</v>
      </c>
      <c r="C8422" s="66" t="s">
        <v>137</v>
      </c>
      <c r="D8422" s="67">
        <v>31847.95</v>
      </c>
      <c r="E8422" s="66">
        <v>0.8962</v>
      </c>
      <c r="F8422" s="67">
        <v>28542.13279</v>
      </c>
      <c r="G8422" s="66" t="s">
        <v>68</v>
      </c>
      <c r="H8422" s="68">
        <v>0</v>
      </c>
      <c r="I8422" s="87">
        <v>0</v>
      </c>
      <c r="J8422" s="69" t="str">
        <f>_xlfn.XLOOKUP(SimpleBB[[#This Row],[customer_code]],'Input  - indicative charges'!$B$13:$B$69,'Input  - indicative charges'!$E$13:$E$69)</f>
        <v>Major Industrial</v>
      </c>
      <c r="K8422" s="70">
        <f t="shared" si="133"/>
        <v>0</v>
      </c>
    </row>
    <row r="8423" spans="1:11" x14ac:dyDescent="0.25">
      <c r="A8423" s="65">
        <v>44440</v>
      </c>
      <c r="B8423" s="66" t="s">
        <v>148</v>
      </c>
      <c r="C8423" s="66" t="s">
        <v>137</v>
      </c>
      <c r="D8423" s="67">
        <v>31847.95</v>
      </c>
      <c r="E8423" s="66">
        <v>0.8962</v>
      </c>
      <c r="F8423" s="67">
        <v>28542.13279</v>
      </c>
      <c r="G8423" s="66" t="s">
        <v>70</v>
      </c>
      <c r="H8423" s="68">
        <v>3.6779008903047798E-6</v>
      </c>
      <c r="I8423" s="87">
        <v>0.104975135599538</v>
      </c>
      <c r="J8423" s="69" t="str">
        <f>_xlfn.XLOOKUP(SimpleBB[[#This Row],[customer_code]],'Input  - indicative charges'!$B$13:$B$69,'Input  - indicative charges'!$E$13:$E$69)</f>
        <v>Lower North Island distributor</v>
      </c>
      <c r="K8423" s="70">
        <f t="shared" si="133"/>
        <v>9.7044635700760995E-2</v>
      </c>
    </row>
    <row r="8424" spans="1:11" x14ac:dyDescent="0.25">
      <c r="A8424" s="65">
        <v>44440</v>
      </c>
      <c r="B8424" s="66" t="s">
        <v>148</v>
      </c>
      <c r="C8424" s="66" t="s">
        <v>137</v>
      </c>
      <c r="D8424" s="67">
        <v>31847.95</v>
      </c>
      <c r="E8424" s="66">
        <v>0.8962</v>
      </c>
      <c r="F8424" s="67">
        <v>28542.13279</v>
      </c>
      <c r="G8424" s="66" t="s">
        <v>72</v>
      </c>
      <c r="H8424" s="68">
        <v>2.6037177711640998E-4</v>
      </c>
      <c r="I8424" s="87">
        <v>7.4315658372248796</v>
      </c>
      <c r="J8424" s="69" t="str">
        <f>_xlfn.XLOOKUP(SimpleBB[[#This Row],[customer_code]],'Input  - indicative charges'!$B$13:$B$69,'Input  - indicative charges'!$E$13:$E$69)</f>
        <v>Lower South Island distributor</v>
      </c>
      <c r="K8424" s="70">
        <f t="shared" si="133"/>
        <v>6.8701373448179028</v>
      </c>
    </row>
    <row r="8425" spans="1:11" x14ac:dyDescent="0.25">
      <c r="A8425" s="65">
        <v>44440</v>
      </c>
      <c r="B8425" s="66" t="s">
        <v>148</v>
      </c>
      <c r="C8425" s="66" t="s">
        <v>137</v>
      </c>
      <c r="D8425" s="67">
        <v>31847.95</v>
      </c>
      <c r="E8425" s="66">
        <v>0.8962</v>
      </c>
      <c r="F8425" s="67">
        <v>28542.13279</v>
      </c>
      <c r="G8425" s="66" t="s">
        <v>74</v>
      </c>
      <c r="H8425" s="68">
        <v>0</v>
      </c>
      <c r="I8425" s="87">
        <v>0</v>
      </c>
      <c r="J8425" s="69" t="str">
        <f>_xlfn.XLOOKUP(SimpleBB[[#This Row],[customer_code]],'Input  - indicative charges'!$B$13:$B$69,'Input  - indicative charges'!$E$13:$E$69)</f>
        <v>Major Industrial</v>
      </c>
      <c r="K8425" s="70">
        <f t="shared" si="133"/>
        <v>0</v>
      </c>
    </row>
    <row r="8426" spans="1:11" x14ac:dyDescent="0.25">
      <c r="A8426" s="65">
        <v>44440</v>
      </c>
      <c r="B8426" s="66" t="s">
        <v>148</v>
      </c>
      <c r="C8426" s="66" t="s">
        <v>137</v>
      </c>
      <c r="D8426" s="67">
        <v>31847.95</v>
      </c>
      <c r="E8426" s="66">
        <v>0.8962</v>
      </c>
      <c r="F8426" s="67">
        <v>28542.13279</v>
      </c>
      <c r="G8426" s="66" t="s">
        <v>76</v>
      </c>
      <c r="H8426" s="68">
        <v>0</v>
      </c>
      <c r="I8426" s="87">
        <v>0</v>
      </c>
      <c r="J8426" s="69" t="str">
        <f>_xlfn.XLOOKUP(SimpleBB[[#This Row],[customer_code]],'Input  - indicative charges'!$B$13:$B$69,'Input  - indicative charges'!$E$13:$E$69)</f>
        <v>Lower North Island distributor</v>
      </c>
      <c r="K8426" s="70">
        <f t="shared" si="133"/>
        <v>0</v>
      </c>
    </row>
    <row r="8427" spans="1:11" x14ac:dyDescent="0.25">
      <c r="A8427" s="65">
        <v>44440</v>
      </c>
      <c r="B8427" s="66" t="s">
        <v>148</v>
      </c>
      <c r="C8427" s="66" t="s">
        <v>137</v>
      </c>
      <c r="D8427" s="67">
        <v>31847.95</v>
      </c>
      <c r="E8427" s="66">
        <v>0.8962</v>
      </c>
      <c r="F8427" s="67">
        <v>28542.13279</v>
      </c>
      <c r="G8427" s="66" t="s">
        <v>78</v>
      </c>
      <c r="H8427" s="68">
        <v>1.18621136862887E-12</v>
      </c>
      <c r="I8427" s="87">
        <v>3.38570024004129E-8</v>
      </c>
      <c r="J8427" s="69" t="str">
        <f>_xlfn.XLOOKUP(SimpleBB[[#This Row],[customer_code]],'Input  - indicative charges'!$B$13:$B$69,'Input  - indicative charges'!$E$13:$E$69)</f>
        <v>North Island generation</v>
      </c>
      <c r="K8427" s="70">
        <f t="shared" si="133"/>
        <v>3.1299225717621464E-8</v>
      </c>
    </row>
    <row r="8428" spans="1:11" x14ac:dyDescent="0.25">
      <c r="A8428" s="65">
        <v>44440</v>
      </c>
      <c r="B8428" s="66" t="s">
        <v>148</v>
      </c>
      <c r="C8428" s="66" t="s">
        <v>137</v>
      </c>
      <c r="D8428" s="67">
        <v>31847.95</v>
      </c>
      <c r="E8428" s="66">
        <v>0.8962</v>
      </c>
      <c r="F8428" s="67">
        <v>28542.13279</v>
      </c>
      <c r="G8428" s="66" t="s">
        <v>80</v>
      </c>
      <c r="H8428" s="68">
        <v>0</v>
      </c>
      <c r="I8428" s="87">
        <v>0</v>
      </c>
      <c r="J8428" s="69" t="str">
        <f>_xlfn.XLOOKUP(SimpleBB[[#This Row],[customer_code]],'Input  - indicative charges'!$B$13:$B$69,'Input  - indicative charges'!$E$13:$E$69)</f>
        <v>Major Industrial</v>
      </c>
      <c r="K8428" s="70">
        <f t="shared" si="133"/>
        <v>0</v>
      </c>
    </row>
    <row r="8429" spans="1:11" x14ac:dyDescent="0.25">
      <c r="A8429" s="65">
        <v>44440</v>
      </c>
      <c r="B8429" s="66" t="s">
        <v>148</v>
      </c>
      <c r="C8429" s="66" t="s">
        <v>137</v>
      </c>
      <c r="D8429" s="67">
        <v>31847.95</v>
      </c>
      <c r="E8429" s="66">
        <v>0.8962</v>
      </c>
      <c r="F8429" s="67">
        <v>28542.13279</v>
      </c>
      <c r="G8429" s="66" t="s">
        <v>82</v>
      </c>
      <c r="H8429" s="68">
        <v>5.8432269380438101E-5</v>
      </c>
      <c r="I8429" s="87">
        <v>1.6677815918775101</v>
      </c>
      <c r="J8429" s="69" t="str">
        <f>_xlfn.XLOOKUP(SimpleBB[[#This Row],[customer_code]],'Input  - indicative charges'!$B$13:$B$69,'Input  - indicative charges'!$E$13:$E$69)</f>
        <v>Major Industrial</v>
      </c>
      <c r="K8429" s="70">
        <f t="shared" si="133"/>
        <v>1.541786596300434</v>
      </c>
    </row>
    <row r="8430" spans="1:11" x14ac:dyDescent="0.25">
      <c r="A8430" s="65">
        <v>44440</v>
      </c>
      <c r="B8430" s="66" t="s">
        <v>148</v>
      </c>
      <c r="C8430" s="66" t="s">
        <v>137</v>
      </c>
      <c r="D8430" s="67">
        <v>31847.95</v>
      </c>
      <c r="E8430" s="66">
        <v>0.8962</v>
      </c>
      <c r="F8430" s="67">
        <v>28542.13279</v>
      </c>
      <c r="G8430" s="66" t="s">
        <v>84</v>
      </c>
      <c r="H8430" s="68">
        <v>0</v>
      </c>
      <c r="I8430" s="87">
        <v>0</v>
      </c>
      <c r="J8430" s="69" t="str">
        <f>_xlfn.XLOOKUP(SimpleBB[[#This Row],[customer_code]],'Input  - indicative charges'!$B$13:$B$69,'Input  - indicative charges'!$E$13:$E$69)</f>
        <v>Major Industrial</v>
      </c>
      <c r="K8430" s="70">
        <f t="shared" si="133"/>
        <v>0</v>
      </c>
    </row>
    <row r="8431" spans="1:11" x14ac:dyDescent="0.25">
      <c r="A8431" s="65">
        <v>44440</v>
      </c>
      <c r="B8431" s="66" t="s">
        <v>148</v>
      </c>
      <c r="C8431" s="66" t="s">
        <v>137</v>
      </c>
      <c r="D8431" s="67">
        <v>31847.95</v>
      </c>
      <c r="E8431" s="66">
        <v>0.8962</v>
      </c>
      <c r="F8431" s="67">
        <v>28542.13279</v>
      </c>
      <c r="G8431" s="66" t="s">
        <v>86</v>
      </c>
      <c r="H8431" s="68">
        <v>6.0996860616143E-6</v>
      </c>
      <c r="I8431" s="87">
        <v>0.174098049547907</v>
      </c>
      <c r="J8431" s="69" t="str">
        <f>_xlfn.XLOOKUP(SimpleBB[[#This Row],[customer_code]],'Input  - indicative charges'!$B$13:$B$69,'Input  - indicative charges'!$E$13:$E$69)</f>
        <v>North Island generation</v>
      </c>
      <c r="K8431" s="70">
        <f t="shared" si="133"/>
        <v>0.16094555818477105</v>
      </c>
    </row>
    <row r="8432" spans="1:11" x14ac:dyDescent="0.25">
      <c r="A8432" s="65">
        <v>44440</v>
      </c>
      <c r="B8432" s="66" t="s">
        <v>148</v>
      </c>
      <c r="C8432" s="66" t="s">
        <v>137</v>
      </c>
      <c r="D8432" s="67">
        <v>31847.95</v>
      </c>
      <c r="E8432" s="66">
        <v>0.8962</v>
      </c>
      <c r="F8432" s="67">
        <v>28542.13279</v>
      </c>
      <c r="G8432" s="66" t="s">
        <v>88</v>
      </c>
      <c r="H8432" s="68">
        <v>2.8020016902495498E-4</v>
      </c>
      <c r="I8432" s="87">
        <v>7.9975104320907198</v>
      </c>
      <c r="J8432" s="69" t="str">
        <f>_xlfn.XLOOKUP(SimpleBB[[#This Row],[customer_code]],'Input  - indicative charges'!$B$13:$B$69,'Input  - indicative charges'!$E$13:$E$69)</f>
        <v>North Island generation</v>
      </c>
      <c r="K8432" s="70">
        <f t="shared" si="133"/>
        <v>7.3933268288980925</v>
      </c>
    </row>
    <row r="8433" spans="1:11" x14ac:dyDescent="0.25">
      <c r="A8433" s="65">
        <v>44440</v>
      </c>
      <c r="B8433" s="66" t="s">
        <v>148</v>
      </c>
      <c r="C8433" s="66" t="s">
        <v>137</v>
      </c>
      <c r="D8433" s="67">
        <v>31847.95</v>
      </c>
      <c r="E8433" s="66">
        <v>0.8962</v>
      </c>
      <c r="F8433" s="67">
        <v>28542.13279</v>
      </c>
      <c r="G8433" s="66" t="s">
        <v>90</v>
      </c>
      <c r="H8433" s="68">
        <v>5.6167486872453296E-6</v>
      </c>
      <c r="I8433" s="87">
        <v>0.16031398687941401</v>
      </c>
      <c r="J8433" s="69" t="str">
        <f>_xlfn.XLOOKUP(SimpleBB[[#This Row],[customer_code]],'Input  - indicative charges'!$B$13:$B$69,'Input  - indicative charges'!$E$13:$E$69)</f>
        <v>Upper South Island distributor</v>
      </c>
      <c r="K8433" s="70">
        <f t="shared" si="133"/>
        <v>0.14820283265742959</v>
      </c>
    </row>
    <row r="8434" spans="1:11" x14ac:dyDescent="0.25">
      <c r="A8434" s="65">
        <v>44440</v>
      </c>
      <c r="B8434" s="66" t="s">
        <v>148</v>
      </c>
      <c r="C8434" s="66" t="s">
        <v>137</v>
      </c>
      <c r="D8434" s="67">
        <v>31847.95</v>
      </c>
      <c r="E8434" s="66">
        <v>0.8962</v>
      </c>
      <c r="F8434" s="67">
        <v>28542.13279</v>
      </c>
      <c r="G8434" s="66" t="s">
        <v>92</v>
      </c>
      <c r="H8434" s="68">
        <v>3.9462297228100697E-6</v>
      </c>
      <c r="I8434" s="87">
        <v>0.11263381276829</v>
      </c>
      <c r="J8434" s="69" t="str">
        <f>_xlfn.XLOOKUP(SimpleBB[[#This Row],[customer_code]],'Input  - indicative charges'!$B$13:$B$69,'Input  - indicative charges'!$E$13:$E$69)</f>
        <v>North Island generation</v>
      </c>
      <c r="K8434" s="70">
        <f t="shared" si="133"/>
        <v>0.10412472691994819</v>
      </c>
    </row>
    <row r="8435" spans="1:11" x14ac:dyDescent="0.25">
      <c r="A8435" s="65">
        <v>44440</v>
      </c>
      <c r="B8435" s="66" t="s">
        <v>148</v>
      </c>
      <c r="C8435" s="66" t="s">
        <v>137</v>
      </c>
      <c r="D8435" s="67">
        <v>31847.95</v>
      </c>
      <c r="E8435" s="66">
        <v>0.8962</v>
      </c>
      <c r="F8435" s="67">
        <v>28542.13279</v>
      </c>
      <c r="G8435" s="66" t="s">
        <v>94</v>
      </c>
      <c r="H8435" s="68">
        <v>2.09007688255636E-5</v>
      </c>
      <c r="I8435" s="87">
        <v>0.59655251923232899</v>
      </c>
      <c r="J8435" s="69" t="str">
        <f>_xlfn.XLOOKUP(SimpleBB[[#This Row],[customer_code]],'Input  - indicative charges'!$B$13:$B$69,'Input  - indicative charges'!$E$13:$E$69)</f>
        <v>North Island generation</v>
      </c>
      <c r="K8435" s="70">
        <f t="shared" si="133"/>
        <v>0.55148508810811547</v>
      </c>
    </row>
    <row r="8436" spans="1:11" x14ac:dyDescent="0.25">
      <c r="A8436" s="65">
        <v>44440</v>
      </c>
      <c r="B8436" s="66" t="s">
        <v>148</v>
      </c>
      <c r="C8436" s="66" t="s">
        <v>137</v>
      </c>
      <c r="D8436" s="67">
        <v>31847.95</v>
      </c>
      <c r="E8436" s="66">
        <v>0.8962</v>
      </c>
      <c r="F8436" s="67">
        <v>28542.13279</v>
      </c>
      <c r="G8436" s="66" t="s">
        <v>96</v>
      </c>
      <c r="H8436" s="68">
        <v>5.4494707665993297E-11</v>
      </c>
      <c r="I8436" s="87">
        <v>1.5553951825550099E-6</v>
      </c>
      <c r="J8436" s="69" t="str">
        <f>_xlfn.XLOOKUP(SimpleBB[[#This Row],[customer_code]],'Input  - indicative charges'!$B$13:$B$69,'Input  - indicative charges'!$E$13:$E$69)</f>
        <v>Upper North Island distributor</v>
      </c>
      <c r="K8436" s="70">
        <f t="shared" si="133"/>
        <v>1.4378905823717163E-6</v>
      </c>
    </row>
    <row r="8437" spans="1:11" x14ac:dyDescent="0.25">
      <c r="A8437" s="65">
        <v>44440</v>
      </c>
      <c r="B8437" s="66" t="s">
        <v>148</v>
      </c>
      <c r="C8437" s="66" t="s">
        <v>137</v>
      </c>
      <c r="D8437" s="67">
        <v>31847.95</v>
      </c>
      <c r="E8437" s="66">
        <v>0.8962</v>
      </c>
      <c r="F8437" s="67">
        <v>28542.13279</v>
      </c>
      <c r="G8437" s="66" t="s">
        <v>98</v>
      </c>
      <c r="H8437" s="68">
        <v>2.11132767908039E-7</v>
      </c>
      <c r="I8437" s="87">
        <v>6.0261794979514999E-3</v>
      </c>
      <c r="J8437" s="69" t="str">
        <f>_xlfn.XLOOKUP(SimpleBB[[#This Row],[customer_code]],'Input  - indicative charges'!$B$13:$B$69,'Input  - indicative charges'!$E$13:$E$69)</f>
        <v>Major Industrial</v>
      </c>
      <c r="K8437" s="70">
        <f t="shared" si="133"/>
        <v>5.5709229686260282E-3</v>
      </c>
    </row>
    <row r="8438" spans="1:11" x14ac:dyDescent="0.25">
      <c r="A8438" s="65">
        <v>44440</v>
      </c>
      <c r="B8438" s="66" t="s">
        <v>148</v>
      </c>
      <c r="C8438" s="66" t="s">
        <v>137</v>
      </c>
      <c r="D8438" s="67">
        <v>31847.95</v>
      </c>
      <c r="E8438" s="66">
        <v>0.8962</v>
      </c>
      <c r="F8438" s="67">
        <v>28542.13279</v>
      </c>
      <c r="G8438" s="66" t="s">
        <v>100</v>
      </c>
      <c r="H8438" s="68">
        <v>6.8417117132556806E-5</v>
      </c>
      <c r="I8438" s="87">
        <v>1.9527704423064201</v>
      </c>
      <c r="J8438" s="69" t="str">
        <f>_xlfn.XLOOKUP(SimpleBB[[#This Row],[customer_code]],'Input  - indicative charges'!$B$13:$B$69,'Input  - indicative charges'!$E$13:$E$69)</f>
        <v>North Island generation</v>
      </c>
      <c r="K8438" s="70">
        <f t="shared" si="133"/>
        <v>1.8052455478959579</v>
      </c>
    </row>
    <row r="8439" spans="1:11" x14ac:dyDescent="0.25">
      <c r="A8439" s="65">
        <v>44440</v>
      </c>
      <c r="B8439" s="66" t="s">
        <v>148</v>
      </c>
      <c r="C8439" s="66" t="s">
        <v>137</v>
      </c>
      <c r="D8439" s="67">
        <v>31847.95</v>
      </c>
      <c r="E8439" s="66">
        <v>0.8962</v>
      </c>
      <c r="F8439" s="67">
        <v>28542.13279</v>
      </c>
      <c r="G8439" s="66" t="s">
        <v>102</v>
      </c>
      <c r="H8439" s="68">
        <v>6.7565985221289E-5</v>
      </c>
      <c r="I8439" s="87">
        <v>1.9284773222732099</v>
      </c>
      <c r="J8439" s="69" t="str">
        <f>_xlfn.XLOOKUP(SimpleBB[[#This Row],[customer_code]],'Input  - indicative charges'!$B$13:$B$69,'Input  - indicative charges'!$E$13:$E$69)</f>
        <v>Lower North Island distributor</v>
      </c>
      <c r="K8439" s="70">
        <f t="shared" si="133"/>
        <v>1.7827876870873636</v>
      </c>
    </row>
    <row r="8440" spans="1:11" x14ac:dyDescent="0.25">
      <c r="A8440" s="65">
        <v>44440</v>
      </c>
      <c r="B8440" s="66" t="s">
        <v>148</v>
      </c>
      <c r="C8440" s="66" t="s">
        <v>137</v>
      </c>
      <c r="D8440" s="67">
        <v>31847.95</v>
      </c>
      <c r="E8440" s="66">
        <v>0.8962</v>
      </c>
      <c r="F8440" s="67">
        <v>28542.13279</v>
      </c>
      <c r="G8440" s="66" t="s">
        <v>104</v>
      </c>
      <c r="H8440" s="68">
        <v>1.4148465990817199E-4</v>
      </c>
      <c r="I8440" s="87">
        <v>4.0382739508470298</v>
      </c>
      <c r="J8440" s="69" t="str">
        <f>_xlfn.XLOOKUP(SimpleBB[[#This Row],[customer_code]],'Input  - indicative charges'!$B$13:$B$69,'Input  - indicative charges'!$E$13:$E$69)</f>
        <v>Lower North Island distributor</v>
      </c>
      <c r="K8440" s="70">
        <f t="shared" si="133"/>
        <v>3.7331966487266683</v>
      </c>
    </row>
    <row r="8441" spans="1:11" x14ac:dyDescent="0.25">
      <c r="A8441" s="65">
        <v>44440</v>
      </c>
      <c r="B8441" s="66" t="s">
        <v>148</v>
      </c>
      <c r="C8441" s="66" t="s">
        <v>137</v>
      </c>
      <c r="D8441" s="67">
        <v>31847.95</v>
      </c>
      <c r="E8441" s="66">
        <v>0.8962</v>
      </c>
      <c r="F8441" s="67">
        <v>28542.13279</v>
      </c>
      <c r="G8441" s="66" t="s">
        <v>106</v>
      </c>
      <c r="H8441" s="68">
        <v>0</v>
      </c>
      <c r="I8441" s="87">
        <v>0</v>
      </c>
      <c r="J8441" s="69" t="str">
        <f>_xlfn.XLOOKUP(SimpleBB[[#This Row],[customer_code]],'Input  - indicative charges'!$B$13:$B$69,'Input  - indicative charges'!$E$13:$E$69)</f>
        <v>Upper North Island distributor</v>
      </c>
      <c r="K8441" s="70">
        <f t="shared" si="133"/>
        <v>0</v>
      </c>
    </row>
    <row r="8442" spans="1:11" x14ac:dyDescent="0.25">
      <c r="A8442" s="65">
        <v>44440</v>
      </c>
      <c r="B8442" s="66" t="s">
        <v>148</v>
      </c>
      <c r="C8442" s="66" t="s">
        <v>137</v>
      </c>
      <c r="D8442" s="67">
        <v>31847.95</v>
      </c>
      <c r="E8442" s="66">
        <v>0.8962</v>
      </c>
      <c r="F8442" s="67">
        <v>28542.13279</v>
      </c>
      <c r="G8442" s="66" t="s">
        <v>108</v>
      </c>
      <c r="H8442" s="68">
        <v>0</v>
      </c>
      <c r="I8442" s="87">
        <v>0</v>
      </c>
      <c r="J8442" s="69" t="str">
        <f>_xlfn.XLOOKUP(SimpleBB[[#This Row],[customer_code]],'Input  - indicative charges'!$B$13:$B$69,'Input  - indicative charges'!$E$13:$E$69)</f>
        <v>Lower North Island distributor</v>
      </c>
      <c r="K8442" s="70">
        <f t="shared" si="133"/>
        <v>0</v>
      </c>
    </row>
    <row r="8443" spans="1:11" x14ac:dyDescent="0.25">
      <c r="A8443" s="65">
        <v>44440</v>
      </c>
      <c r="B8443" s="66" t="s">
        <v>148</v>
      </c>
      <c r="C8443" s="66" t="s">
        <v>137</v>
      </c>
      <c r="D8443" s="67">
        <v>31847.95</v>
      </c>
      <c r="E8443" s="66">
        <v>0.8962</v>
      </c>
      <c r="F8443" s="67">
        <v>28542.13279</v>
      </c>
      <c r="G8443" s="66" t="s">
        <v>110</v>
      </c>
      <c r="H8443" s="68">
        <v>1.3899482734222499E-3</v>
      </c>
      <c r="I8443" s="87">
        <v>39.672088191249202</v>
      </c>
      <c r="J8443" s="69" t="str">
        <f>_xlfn.XLOOKUP(SimpleBB[[#This Row],[customer_code]],'Input  - indicative charges'!$B$13:$B$69,'Input  - indicative charges'!$E$13:$E$69)</f>
        <v>Lower South Island distributor</v>
      </c>
      <c r="K8443" s="70">
        <f t="shared" si="133"/>
        <v>36.675002361465729</v>
      </c>
    </row>
    <row r="8444" spans="1:11" x14ac:dyDescent="0.25">
      <c r="A8444" s="65">
        <v>44440</v>
      </c>
      <c r="B8444" s="66" t="s">
        <v>148</v>
      </c>
      <c r="C8444" s="66" t="s">
        <v>137</v>
      </c>
      <c r="D8444" s="67">
        <v>31847.95</v>
      </c>
      <c r="E8444" s="66">
        <v>0.8962</v>
      </c>
      <c r="F8444" s="67">
        <v>28542.13279</v>
      </c>
      <c r="G8444" s="66" t="s">
        <v>112</v>
      </c>
      <c r="H8444" s="68">
        <v>2.3146970484670199E-4</v>
      </c>
      <c r="I8444" s="87">
        <v>6.6066390525966803</v>
      </c>
      <c r="J8444" s="69" t="str">
        <f>_xlfn.XLOOKUP(SimpleBB[[#This Row],[customer_code]],'Input  - indicative charges'!$B$13:$B$69,'Input  - indicative charges'!$E$13:$E$69)</f>
        <v>North Island generation</v>
      </c>
      <c r="K8444" s="70">
        <f t="shared" si="133"/>
        <v>6.107530858654945</v>
      </c>
    </row>
    <row r="8445" spans="1:11" x14ac:dyDescent="0.25">
      <c r="A8445" s="65">
        <v>44440</v>
      </c>
      <c r="B8445" s="66" t="s">
        <v>148</v>
      </c>
      <c r="C8445" s="66" t="s">
        <v>137</v>
      </c>
      <c r="D8445" s="67">
        <v>31847.95</v>
      </c>
      <c r="E8445" s="66">
        <v>0.8962</v>
      </c>
      <c r="F8445" s="67">
        <v>28542.13279</v>
      </c>
      <c r="G8445" s="66" t="s">
        <v>114</v>
      </c>
      <c r="H8445" s="68">
        <v>5.5654158610152301E-5</v>
      </c>
      <c r="I8445" s="87">
        <v>1.58848838536669</v>
      </c>
      <c r="J8445" s="69" t="str">
        <f>_xlfn.XLOOKUP(SimpleBB[[#This Row],[customer_code]],'Input  - indicative charges'!$B$13:$B$69,'Input  - indicative charges'!$E$13:$E$69)</f>
        <v>Lower North Island distributor</v>
      </c>
      <c r="K8445" s="70">
        <f t="shared" si="133"/>
        <v>1.4684837108558011</v>
      </c>
    </row>
    <row r="8446" spans="1:11" x14ac:dyDescent="0.25">
      <c r="A8446" s="65">
        <v>44440</v>
      </c>
      <c r="B8446" s="66" t="s">
        <v>148</v>
      </c>
      <c r="C8446" s="66" t="s">
        <v>137</v>
      </c>
      <c r="D8446" s="67">
        <v>31847.95</v>
      </c>
      <c r="E8446" s="66">
        <v>0.8962</v>
      </c>
      <c r="F8446" s="67">
        <v>28542.13279</v>
      </c>
      <c r="G8446" s="66" t="s">
        <v>116</v>
      </c>
      <c r="H8446" s="68">
        <v>0</v>
      </c>
      <c r="I8446" s="87">
        <v>0</v>
      </c>
      <c r="J8446" s="69" t="str">
        <f>_xlfn.XLOOKUP(SimpleBB[[#This Row],[customer_code]],'Input  - indicative charges'!$B$13:$B$69,'Input  - indicative charges'!$E$13:$E$69)</f>
        <v>Major Industrial</v>
      </c>
      <c r="K8446" s="70">
        <f t="shared" si="133"/>
        <v>0</v>
      </c>
    </row>
    <row r="8447" spans="1:11" x14ac:dyDescent="0.25">
      <c r="A8447" s="65">
        <v>44440</v>
      </c>
      <c r="B8447" s="66" t="s">
        <v>148</v>
      </c>
      <c r="C8447" s="66" t="s">
        <v>137</v>
      </c>
      <c r="D8447" s="67">
        <v>31847.95</v>
      </c>
      <c r="E8447" s="66">
        <v>0.8962</v>
      </c>
      <c r="F8447" s="67">
        <v>28542.13279</v>
      </c>
      <c r="G8447" s="66" t="s">
        <v>118</v>
      </c>
      <c r="H8447" s="68">
        <v>4.3718807558558298E-8</v>
      </c>
      <c r="I8447" s="87">
        <v>1.24782801075682E-3</v>
      </c>
      <c r="J8447" s="69" t="str">
        <f>_xlfn.XLOOKUP(SimpleBB[[#This Row],[customer_code]],'Input  - indicative charges'!$B$13:$B$69,'Input  - indicative charges'!$E$13:$E$69)</f>
        <v>Upper South Island distributor</v>
      </c>
      <c r="K8447" s="70">
        <f t="shared" si="133"/>
        <v>1.153559021662591E-3</v>
      </c>
    </row>
    <row r="8448" spans="1:11" x14ac:dyDescent="0.25">
      <c r="A8448" s="65">
        <v>44440</v>
      </c>
      <c r="B8448" s="66" t="s">
        <v>148</v>
      </c>
      <c r="C8448" s="66" t="s">
        <v>137</v>
      </c>
      <c r="D8448" s="67">
        <v>31847.95</v>
      </c>
      <c r="E8448" s="66">
        <v>0.8962</v>
      </c>
      <c r="F8448" s="67">
        <v>28542.13279</v>
      </c>
      <c r="G8448" s="66" t="s">
        <v>120</v>
      </c>
      <c r="H8448" s="68">
        <v>1.5459665475175101E-7</v>
      </c>
      <c r="I8448" s="87">
        <v>4.4125182488142598E-3</v>
      </c>
      <c r="J8448" s="69" t="str">
        <f>_xlfn.XLOOKUP(SimpleBB[[#This Row],[customer_code]],'Input  - indicative charges'!$B$13:$B$69,'Input  - indicative charges'!$E$13:$E$69)</f>
        <v>Lower North Island distributor</v>
      </c>
      <c r="K8448" s="70">
        <f t="shared" si="133"/>
        <v>4.0791681147494922E-3</v>
      </c>
    </row>
    <row r="8449" spans="1:11" x14ac:dyDescent="0.25">
      <c r="A8449" s="65">
        <v>44440</v>
      </c>
      <c r="B8449" s="66" t="s">
        <v>148</v>
      </c>
      <c r="C8449" s="66" t="s">
        <v>137</v>
      </c>
      <c r="D8449" s="67">
        <v>31847.95</v>
      </c>
      <c r="E8449" s="66">
        <v>0.8962</v>
      </c>
      <c r="F8449" s="67">
        <v>28542.13279</v>
      </c>
      <c r="G8449" s="66" t="s">
        <v>241</v>
      </c>
      <c r="H8449" s="68">
        <v>5.3098107805272297E-5</v>
      </c>
      <c r="I8449" s="87">
        <v>1.51553324387581</v>
      </c>
      <c r="J8449" s="69" t="str">
        <f>_xlfn.XLOOKUP(SimpleBB[[#This Row],[customer_code]],'Input  - indicative charges'!$B$13:$B$69,'Input  - indicative charges'!$E$13:$E$69)</f>
        <v>North Island generation</v>
      </c>
      <c r="K8449" s="70">
        <f t="shared" si="133"/>
        <v>1.4010400720546232</v>
      </c>
    </row>
    <row r="8450" spans="1:11" x14ac:dyDescent="0.25">
      <c r="A8450" s="65">
        <v>44470</v>
      </c>
      <c r="B8450" s="66" t="s">
        <v>148</v>
      </c>
      <c r="C8450" s="66" t="s">
        <v>137</v>
      </c>
      <c r="D8450" s="67">
        <v>20931.84</v>
      </c>
      <c r="E8450" s="66">
        <v>1.1705000000000001</v>
      </c>
      <c r="F8450" s="67">
        <v>24500.718720000001</v>
      </c>
      <c r="G8450" s="66" t="s">
        <v>8</v>
      </c>
      <c r="H8450" s="68">
        <v>0.63311112912150602</v>
      </c>
      <c r="I8450" s="87">
        <v>15511.6776931076</v>
      </c>
      <c r="J8450" s="69" t="str">
        <f>_xlfn.XLOOKUP(SimpleBB[[#This Row],[customer_code]],'Input  - indicative charges'!$B$13:$B$69,'Input  - indicative charges'!$E$13:$E$69)</f>
        <v>Lower South Island distributor</v>
      </c>
      <c r="K8450" s="70">
        <f t="shared" si="133"/>
        <v>14339.825352336795</v>
      </c>
    </row>
    <row r="8451" spans="1:11" x14ac:dyDescent="0.25">
      <c r="A8451" s="65">
        <v>44470</v>
      </c>
      <c r="B8451" s="66" t="s">
        <v>148</v>
      </c>
      <c r="C8451" s="66" t="s">
        <v>137</v>
      </c>
      <c r="D8451" s="67">
        <v>20931.84</v>
      </c>
      <c r="E8451" s="66">
        <v>1.1705000000000001</v>
      </c>
      <c r="F8451" s="67">
        <v>24500.718720000001</v>
      </c>
      <c r="G8451" s="66" t="s">
        <v>10</v>
      </c>
      <c r="H8451" s="68">
        <v>5.1091513853311501E-10</v>
      </c>
      <c r="I8451" s="87">
        <v>1.2517788098989599E-5</v>
      </c>
      <c r="J8451" s="69" t="str">
        <f>_xlfn.XLOOKUP(SimpleBB[[#This Row],[customer_code]],'Input  - indicative charges'!$B$13:$B$69,'Input  - indicative charges'!$E$13:$E$69)</f>
        <v>Upper South Island distributor</v>
      </c>
      <c r="K8451" s="70">
        <f t="shared" si="133"/>
        <v>1.1572113519147609E-5</v>
      </c>
    </row>
    <row r="8452" spans="1:11" x14ac:dyDescent="0.25">
      <c r="A8452" s="65">
        <v>44470</v>
      </c>
      <c r="B8452" s="66" t="s">
        <v>148</v>
      </c>
      <c r="C8452" s="66" t="s">
        <v>137</v>
      </c>
      <c r="D8452" s="67">
        <v>20931.84</v>
      </c>
      <c r="E8452" s="66">
        <v>1.1705000000000001</v>
      </c>
      <c r="F8452" s="67">
        <v>24500.718720000001</v>
      </c>
      <c r="G8452" s="66" t="s">
        <v>12</v>
      </c>
      <c r="H8452" s="68">
        <v>0</v>
      </c>
      <c r="I8452" s="87">
        <v>0</v>
      </c>
      <c r="J8452" s="69" t="str">
        <f>_xlfn.XLOOKUP(SimpleBB[[#This Row],[customer_code]],'Input  - indicative charges'!$B$13:$B$69,'Input  - indicative charges'!$E$13:$E$69)</f>
        <v>Lower North Island distributor</v>
      </c>
      <c r="K8452" s="70">
        <f t="shared" si="133"/>
        <v>0</v>
      </c>
    </row>
    <row r="8453" spans="1:11" x14ac:dyDescent="0.25">
      <c r="A8453" s="65">
        <v>44470</v>
      </c>
      <c r="B8453" s="66" t="s">
        <v>148</v>
      </c>
      <c r="C8453" s="66" t="s">
        <v>137</v>
      </c>
      <c r="D8453" s="67">
        <v>20931.84</v>
      </c>
      <c r="E8453" s="66">
        <v>1.1705000000000001</v>
      </c>
      <c r="F8453" s="67">
        <v>24500.718720000001</v>
      </c>
      <c r="G8453" s="66" t="s">
        <v>14</v>
      </c>
      <c r="H8453" s="68">
        <v>0</v>
      </c>
      <c r="I8453" s="87">
        <v>0</v>
      </c>
      <c r="J8453" s="69" t="str">
        <f>_xlfn.XLOOKUP(SimpleBB[[#This Row],[customer_code]],'Input  - indicative charges'!$B$13:$B$69,'Input  - indicative charges'!$E$13:$E$69)</f>
        <v>Upper North Island distributor</v>
      </c>
      <c r="K8453" s="70">
        <f t="shared" si="133"/>
        <v>0</v>
      </c>
    </row>
    <row r="8454" spans="1:11" x14ac:dyDescent="0.25">
      <c r="A8454" s="65">
        <v>44470</v>
      </c>
      <c r="B8454" s="66" t="s">
        <v>148</v>
      </c>
      <c r="C8454" s="66" t="s">
        <v>137</v>
      </c>
      <c r="D8454" s="67">
        <v>20931.84</v>
      </c>
      <c r="E8454" s="66">
        <v>1.1705000000000001</v>
      </c>
      <c r="F8454" s="67">
        <v>24500.718720000001</v>
      </c>
      <c r="G8454" s="66" t="s">
        <v>16</v>
      </c>
      <c r="H8454" s="68">
        <v>2.0921386943794001E-2</v>
      </c>
      <c r="I8454" s="87">
        <v>512.58901674217805</v>
      </c>
      <c r="J8454" s="69" t="str">
        <f>_xlfn.XLOOKUP(SimpleBB[[#This Row],[customer_code]],'Input  - indicative charges'!$B$13:$B$69,'Input  - indicative charges'!$E$13:$E$69)</f>
        <v>South Island generation</v>
      </c>
      <c r="K8454" s="70">
        <f t="shared" si="133"/>
        <v>473.86473101326362</v>
      </c>
    </row>
    <row r="8455" spans="1:11" x14ac:dyDescent="0.25">
      <c r="A8455" s="65">
        <v>44470</v>
      </c>
      <c r="B8455" s="66" t="s">
        <v>148</v>
      </c>
      <c r="C8455" s="66" t="s">
        <v>137</v>
      </c>
      <c r="D8455" s="67">
        <v>20931.84</v>
      </c>
      <c r="E8455" s="66">
        <v>1.1705000000000001</v>
      </c>
      <c r="F8455" s="67">
        <v>24500.718720000001</v>
      </c>
      <c r="G8455" s="66" t="s">
        <v>19</v>
      </c>
      <c r="H8455" s="68">
        <v>3.9292425472840098E-4</v>
      </c>
      <c r="I8455" s="87">
        <v>9.6269266433662004</v>
      </c>
      <c r="J8455" s="69" t="str">
        <f>_xlfn.XLOOKUP(SimpleBB[[#This Row],[customer_code]],'Input  - indicative charges'!$B$13:$B$69,'Input  - indicative charges'!$E$13:$E$69)</f>
        <v>Lower South Island distributor</v>
      </c>
      <c r="K8455" s="70">
        <f t="shared" si="133"/>
        <v>8.8996464132934587</v>
      </c>
    </row>
    <row r="8456" spans="1:11" x14ac:dyDescent="0.25">
      <c r="A8456" s="65">
        <v>44470</v>
      </c>
      <c r="B8456" s="66" t="s">
        <v>148</v>
      </c>
      <c r="C8456" s="66" t="s">
        <v>137</v>
      </c>
      <c r="D8456" s="67">
        <v>20931.84</v>
      </c>
      <c r="E8456" s="66">
        <v>1.1705000000000001</v>
      </c>
      <c r="F8456" s="67">
        <v>24500.718720000001</v>
      </c>
      <c r="G8456" s="66" t="s">
        <v>21</v>
      </c>
      <c r="H8456" s="68">
        <v>1.22115539637683E-5</v>
      </c>
      <c r="I8456" s="87">
        <v>0.29919184880038902</v>
      </c>
      <c r="J8456" s="69" t="str">
        <f>_xlfn.XLOOKUP(SimpleBB[[#This Row],[customer_code]],'Input  - indicative charges'!$B$13:$B$69,'Input  - indicative charges'!$E$13:$E$69)</f>
        <v>Upper South Island distributor</v>
      </c>
      <c r="K8456" s="70">
        <f t="shared" si="133"/>
        <v>0.27658896371645841</v>
      </c>
    </row>
    <row r="8457" spans="1:11" x14ac:dyDescent="0.25">
      <c r="A8457" s="65">
        <v>44470</v>
      </c>
      <c r="B8457" s="66" t="s">
        <v>148</v>
      </c>
      <c r="C8457" s="66" t="s">
        <v>137</v>
      </c>
      <c r="D8457" s="67">
        <v>20931.84</v>
      </c>
      <c r="E8457" s="66">
        <v>1.1705000000000001</v>
      </c>
      <c r="F8457" s="67">
        <v>24500.718720000001</v>
      </c>
      <c r="G8457" s="66" t="s">
        <v>23</v>
      </c>
      <c r="H8457" s="68">
        <v>0</v>
      </c>
      <c r="I8457" s="87">
        <v>0</v>
      </c>
      <c r="J8457" s="69" t="str">
        <f>_xlfn.XLOOKUP(SimpleBB[[#This Row],[customer_code]],'Input  - indicative charges'!$B$13:$B$69,'Input  - indicative charges'!$E$13:$E$69)</f>
        <v>Lower North Island distributor</v>
      </c>
      <c r="K8457" s="70">
        <f t="shared" si="133"/>
        <v>0</v>
      </c>
    </row>
    <row r="8458" spans="1:11" x14ac:dyDescent="0.25">
      <c r="A8458" s="65">
        <v>44470</v>
      </c>
      <c r="B8458" s="66" t="s">
        <v>148</v>
      </c>
      <c r="C8458" s="66" t="s">
        <v>137</v>
      </c>
      <c r="D8458" s="67">
        <v>20931.84</v>
      </c>
      <c r="E8458" s="66">
        <v>1.1705000000000001</v>
      </c>
      <c r="F8458" s="67">
        <v>24500.718720000001</v>
      </c>
      <c r="G8458" s="66" t="s">
        <v>25</v>
      </c>
      <c r="H8458" s="68">
        <v>0.100821459134698</v>
      </c>
      <c r="I8458" s="87">
        <v>2470.1982111992102</v>
      </c>
      <c r="J8458" s="69" t="str">
        <f>_xlfn.XLOOKUP(SimpleBB[[#This Row],[customer_code]],'Input  - indicative charges'!$B$13:$B$69,'Input  - indicative charges'!$E$13:$E$69)</f>
        <v>North Island generation</v>
      </c>
      <c r="K8458" s="70">
        <f t="shared" si="133"/>
        <v>2283.58348046329</v>
      </c>
    </row>
    <row r="8459" spans="1:11" x14ac:dyDescent="0.25">
      <c r="A8459" s="65">
        <v>44470</v>
      </c>
      <c r="B8459" s="66" t="s">
        <v>148</v>
      </c>
      <c r="C8459" s="66" t="s">
        <v>137</v>
      </c>
      <c r="D8459" s="67">
        <v>20931.84</v>
      </c>
      <c r="E8459" s="66">
        <v>1.1705000000000001</v>
      </c>
      <c r="F8459" s="67">
        <v>24500.718720000001</v>
      </c>
      <c r="G8459" s="66" t="s">
        <v>27</v>
      </c>
      <c r="H8459" s="68">
        <v>8.06033272886851E-7</v>
      </c>
      <c r="I8459" s="87">
        <v>1.9748394497961699E-2</v>
      </c>
      <c r="J8459" s="69" t="str">
        <f>_xlfn.XLOOKUP(SimpleBB[[#This Row],[customer_code]],'Input  - indicative charges'!$B$13:$B$69,'Input  - indicative charges'!$E$13:$E$69)</f>
        <v>Lower North Island distributor</v>
      </c>
      <c r="K8459" s="70">
        <f t="shared" si="133"/>
        <v>1.8256473199907353E-2</v>
      </c>
    </row>
    <row r="8460" spans="1:11" x14ac:dyDescent="0.25">
      <c r="A8460" s="65">
        <v>44470</v>
      </c>
      <c r="B8460" s="66" t="s">
        <v>148</v>
      </c>
      <c r="C8460" s="66" t="s">
        <v>137</v>
      </c>
      <c r="D8460" s="67">
        <v>20931.84</v>
      </c>
      <c r="E8460" s="66">
        <v>1.1705000000000001</v>
      </c>
      <c r="F8460" s="67">
        <v>24500.718720000001</v>
      </c>
      <c r="G8460" s="66" t="s">
        <v>29</v>
      </c>
      <c r="H8460" s="68">
        <v>2.8785121635893899E-6</v>
      </c>
      <c r="I8460" s="87">
        <v>7.0525616852202405E-2</v>
      </c>
      <c r="J8460" s="69" t="str">
        <f>_xlfn.XLOOKUP(SimpleBB[[#This Row],[customer_code]],'Input  - indicative charges'!$B$13:$B$69,'Input  - indicative charges'!$E$13:$E$69)</f>
        <v>Lower North Island distributor</v>
      </c>
      <c r="K8460" s="70">
        <f t="shared" si="133"/>
        <v>6.5197656148810484E-2</v>
      </c>
    </row>
    <row r="8461" spans="1:11" x14ac:dyDescent="0.25">
      <c r="A8461" s="65">
        <v>44470</v>
      </c>
      <c r="B8461" s="66" t="s">
        <v>148</v>
      </c>
      <c r="C8461" s="66" t="s">
        <v>137</v>
      </c>
      <c r="D8461" s="67">
        <v>20931.84</v>
      </c>
      <c r="E8461" s="66">
        <v>1.1705000000000001</v>
      </c>
      <c r="F8461" s="67">
        <v>24500.718720000001</v>
      </c>
      <c r="G8461" s="66" t="s">
        <v>31</v>
      </c>
      <c r="H8461" s="68">
        <v>4.9925419676597103E-6</v>
      </c>
      <c r="I8461" s="87">
        <v>0.122320866447426</v>
      </c>
      <c r="J8461" s="69" t="str">
        <f>_xlfn.XLOOKUP(SimpleBB[[#This Row],[customer_code]],'Input  - indicative charges'!$B$13:$B$69,'Input  - indicative charges'!$E$13:$E$69)</f>
        <v>Major Industrial</v>
      </c>
      <c r="K8461" s="70">
        <f t="shared" si="133"/>
        <v>0.11307995798429946</v>
      </c>
    </row>
    <row r="8462" spans="1:11" x14ac:dyDescent="0.25">
      <c r="A8462" s="65">
        <v>44470</v>
      </c>
      <c r="B8462" s="66" t="s">
        <v>148</v>
      </c>
      <c r="C8462" s="66" t="s">
        <v>137</v>
      </c>
      <c r="D8462" s="67">
        <v>20931.84</v>
      </c>
      <c r="E8462" s="66">
        <v>1.1705000000000001</v>
      </c>
      <c r="F8462" s="67">
        <v>24500.718720000001</v>
      </c>
      <c r="G8462" s="66" t="s">
        <v>34</v>
      </c>
      <c r="H8462" s="68">
        <v>0</v>
      </c>
      <c r="I8462" s="87">
        <v>0</v>
      </c>
      <c r="J8462" s="69" t="str">
        <f>_xlfn.XLOOKUP(SimpleBB[[#This Row],[customer_code]],'Input  - indicative charges'!$B$13:$B$69,'Input  - indicative charges'!$E$13:$E$69)</f>
        <v>Major Industrial</v>
      </c>
      <c r="K8462" s="70">
        <f t="shared" ref="K8462:K8525" si="134">I8462*$L$9</f>
        <v>0</v>
      </c>
    </row>
    <row r="8463" spans="1:11" x14ac:dyDescent="0.25">
      <c r="A8463" s="65">
        <v>44470</v>
      </c>
      <c r="B8463" s="66" t="s">
        <v>148</v>
      </c>
      <c r="C8463" s="66" t="s">
        <v>137</v>
      </c>
      <c r="D8463" s="67">
        <v>20931.84</v>
      </c>
      <c r="E8463" s="66">
        <v>1.1705000000000001</v>
      </c>
      <c r="F8463" s="67">
        <v>24500.718720000001</v>
      </c>
      <c r="G8463" s="66" t="s">
        <v>36</v>
      </c>
      <c r="H8463" s="68">
        <v>0</v>
      </c>
      <c r="I8463" s="87">
        <v>0</v>
      </c>
      <c r="J8463" s="69" t="str">
        <f>_xlfn.XLOOKUP(SimpleBB[[#This Row],[customer_code]],'Input  - indicative charges'!$B$13:$B$69,'Input  - indicative charges'!$E$13:$E$69)</f>
        <v>Upper South Island distributor</v>
      </c>
      <c r="K8463" s="70">
        <f t="shared" si="134"/>
        <v>0</v>
      </c>
    </row>
    <row r="8464" spans="1:11" x14ac:dyDescent="0.25">
      <c r="A8464" s="65">
        <v>44470</v>
      </c>
      <c r="B8464" s="66" t="s">
        <v>148</v>
      </c>
      <c r="C8464" s="66" t="s">
        <v>137</v>
      </c>
      <c r="D8464" s="67">
        <v>20931.84</v>
      </c>
      <c r="E8464" s="66">
        <v>1.1705000000000001</v>
      </c>
      <c r="F8464" s="67">
        <v>24500.718720000001</v>
      </c>
      <c r="G8464" s="66" t="s">
        <v>38</v>
      </c>
      <c r="H8464" s="68">
        <v>7.4516310036289201E-6</v>
      </c>
      <c r="I8464" s="87">
        <v>0.182570315225143</v>
      </c>
      <c r="J8464" s="69" t="str">
        <f>_xlfn.XLOOKUP(SimpleBB[[#This Row],[customer_code]],'Input  - indicative charges'!$B$13:$B$69,'Input  - indicative charges'!$E$13:$E$69)</f>
        <v>North Island generation</v>
      </c>
      <c r="K8464" s="70">
        <f t="shared" si="134"/>
        <v>0.16877777418060394</v>
      </c>
    </row>
    <row r="8465" spans="1:11" x14ac:dyDescent="0.25">
      <c r="A8465" s="65">
        <v>44470</v>
      </c>
      <c r="B8465" s="66" t="s">
        <v>148</v>
      </c>
      <c r="C8465" s="66" t="s">
        <v>137</v>
      </c>
      <c r="D8465" s="67">
        <v>20931.84</v>
      </c>
      <c r="E8465" s="66">
        <v>1.1705000000000001</v>
      </c>
      <c r="F8465" s="67">
        <v>24500.718720000001</v>
      </c>
      <c r="G8465" s="66" t="s">
        <v>40</v>
      </c>
      <c r="H8465" s="68">
        <v>2.28776080562364E-7</v>
      </c>
      <c r="I8465" s="87">
        <v>5.6051783997225499E-3</v>
      </c>
      <c r="J8465" s="69" t="str">
        <f>_xlfn.XLOOKUP(SimpleBB[[#This Row],[customer_code]],'Input  - indicative charges'!$B$13:$B$69,'Input  - indicative charges'!$E$13:$E$69)</f>
        <v>North Island generation</v>
      </c>
      <c r="K8465" s="70">
        <f t="shared" si="134"/>
        <v>5.181727013089406E-3</v>
      </c>
    </row>
    <row r="8466" spans="1:11" x14ac:dyDescent="0.25">
      <c r="A8466" s="65">
        <v>44470</v>
      </c>
      <c r="B8466" s="66" t="s">
        <v>148</v>
      </c>
      <c r="C8466" s="66" t="s">
        <v>137</v>
      </c>
      <c r="D8466" s="67">
        <v>20931.84</v>
      </c>
      <c r="E8466" s="66">
        <v>1.1705000000000001</v>
      </c>
      <c r="F8466" s="67">
        <v>24500.718720000001</v>
      </c>
      <c r="G8466" s="66" t="s">
        <v>42</v>
      </c>
      <c r="H8466" s="68">
        <v>0.23857813383659199</v>
      </c>
      <c r="I8466" s="87">
        <v>5845.3357498728701</v>
      </c>
      <c r="J8466" s="69" t="str">
        <f>_xlfn.XLOOKUP(SimpleBB[[#This Row],[customer_code]],'Input  - indicative charges'!$B$13:$B$69,'Input  - indicative charges'!$E$13:$E$69)</f>
        <v>South Island generation</v>
      </c>
      <c r="K8466" s="70">
        <f t="shared" si="134"/>
        <v>5403.7413255557994</v>
      </c>
    </row>
    <row r="8467" spans="1:11" x14ac:dyDescent="0.25">
      <c r="A8467" s="65">
        <v>44470</v>
      </c>
      <c r="B8467" s="66" t="s">
        <v>148</v>
      </c>
      <c r="C8467" s="66" t="s">
        <v>137</v>
      </c>
      <c r="D8467" s="67">
        <v>20931.84</v>
      </c>
      <c r="E8467" s="66">
        <v>1.1705000000000001</v>
      </c>
      <c r="F8467" s="67">
        <v>24500.718720000001</v>
      </c>
      <c r="G8467" s="66" t="s">
        <v>44</v>
      </c>
      <c r="H8467" s="68">
        <v>0</v>
      </c>
      <c r="I8467" s="87">
        <v>0</v>
      </c>
      <c r="J8467" s="69" t="str">
        <f>_xlfn.XLOOKUP(SimpleBB[[#This Row],[customer_code]],'Input  - indicative charges'!$B$13:$B$69,'Input  - indicative charges'!$E$13:$E$69)</f>
        <v>Major Industrial</v>
      </c>
      <c r="K8467" s="70">
        <f t="shared" si="134"/>
        <v>0</v>
      </c>
    </row>
    <row r="8468" spans="1:11" x14ac:dyDescent="0.25">
      <c r="A8468" s="65">
        <v>44470</v>
      </c>
      <c r="B8468" s="66" t="s">
        <v>148</v>
      </c>
      <c r="C8468" s="66" t="s">
        <v>137</v>
      </c>
      <c r="D8468" s="67">
        <v>20931.84</v>
      </c>
      <c r="E8468" s="66">
        <v>1.1705000000000001</v>
      </c>
      <c r="F8468" s="67">
        <v>24500.718720000001</v>
      </c>
      <c r="G8468" s="66" t="s">
        <v>46</v>
      </c>
      <c r="H8468" s="68">
        <v>5.3978068034674203E-13</v>
      </c>
      <c r="I8468" s="87">
        <v>1.32250146196657E-8</v>
      </c>
      <c r="J8468" s="69" t="str">
        <f>_xlfn.XLOOKUP(SimpleBB[[#This Row],[customer_code]],'Input  - indicative charges'!$B$13:$B$69,'Input  - indicative charges'!$E$13:$E$69)</f>
        <v>Upper South Island distributor</v>
      </c>
      <c r="K8468" s="70">
        <f t="shared" si="134"/>
        <v>1.2225911579659293E-8</v>
      </c>
    </row>
    <row r="8469" spans="1:11" x14ac:dyDescent="0.25">
      <c r="A8469" s="65">
        <v>44470</v>
      </c>
      <c r="B8469" s="66" t="s">
        <v>148</v>
      </c>
      <c r="C8469" s="66" t="s">
        <v>137</v>
      </c>
      <c r="D8469" s="67">
        <v>20931.84</v>
      </c>
      <c r="E8469" s="66">
        <v>1.1705000000000001</v>
      </c>
      <c r="F8469" s="67">
        <v>24500.718720000001</v>
      </c>
      <c r="G8469" s="66" t="s">
        <v>48</v>
      </c>
      <c r="H8469" s="68">
        <v>1.85099994253295E-3</v>
      </c>
      <c r="I8469" s="87">
        <v>45.350828942736101</v>
      </c>
      <c r="J8469" s="69" t="str">
        <f>_xlfn.XLOOKUP(SimpleBB[[#This Row],[customer_code]],'Input  - indicative charges'!$B$13:$B$69,'Input  - indicative charges'!$E$13:$E$69)</f>
        <v>North Island generation</v>
      </c>
      <c r="K8469" s="70">
        <f t="shared" si="134"/>
        <v>41.92473435104305</v>
      </c>
    </row>
    <row r="8470" spans="1:11" x14ac:dyDescent="0.25">
      <c r="A8470" s="65">
        <v>44470</v>
      </c>
      <c r="B8470" s="66" t="s">
        <v>148</v>
      </c>
      <c r="C8470" s="66" t="s">
        <v>137</v>
      </c>
      <c r="D8470" s="67">
        <v>20931.84</v>
      </c>
      <c r="E8470" s="66">
        <v>1.1705000000000001</v>
      </c>
      <c r="F8470" s="67">
        <v>24500.718720000001</v>
      </c>
      <c r="G8470" s="66" t="s">
        <v>50</v>
      </c>
      <c r="H8470" s="68">
        <v>3.8636296598472099E-4</v>
      </c>
      <c r="I8470" s="87">
        <v>9.4661703534165795</v>
      </c>
      <c r="J8470" s="69" t="str">
        <f>_xlfn.XLOOKUP(SimpleBB[[#This Row],[customer_code]],'Input  - indicative charges'!$B$13:$B$69,'Input  - indicative charges'!$E$13:$E$69)</f>
        <v>North Island generation</v>
      </c>
      <c r="K8470" s="70">
        <f t="shared" si="134"/>
        <v>8.7510346919970914</v>
      </c>
    </row>
    <row r="8471" spans="1:11" x14ac:dyDescent="0.25">
      <c r="A8471" s="65">
        <v>44470</v>
      </c>
      <c r="B8471" s="66" t="s">
        <v>148</v>
      </c>
      <c r="C8471" s="66" t="s">
        <v>137</v>
      </c>
      <c r="D8471" s="67">
        <v>20931.84</v>
      </c>
      <c r="E8471" s="66">
        <v>1.1705000000000001</v>
      </c>
      <c r="F8471" s="67">
        <v>24500.718720000001</v>
      </c>
      <c r="G8471" s="66" t="s">
        <v>52</v>
      </c>
      <c r="H8471" s="68">
        <v>7.8020144008861801E-4</v>
      </c>
      <c r="I8471" s="87">
        <v>19.115496028550101</v>
      </c>
      <c r="J8471" s="69" t="str">
        <f>_xlfn.XLOOKUP(SimpleBB[[#This Row],[customer_code]],'Input  - indicative charges'!$B$13:$B$69,'Input  - indicative charges'!$E$13:$E$69)</f>
        <v>North Island generation</v>
      </c>
      <c r="K8471" s="70">
        <f t="shared" si="134"/>
        <v>17.671387969496962</v>
      </c>
    </row>
    <row r="8472" spans="1:11" x14ac:dyDescent="0.25">
      <c r="A8472" s="65">
        <v>44470</v>
      </c>
      <c r="B8472" s="66" t="s">
        <v>148</v>
      </c>
      <c r="C8472" s="66" t="s">
        <v>137</v>
      </c>
      <c r="D8472" s="67">
        <v>20931.84</v>
      </c>
      <c r="E8472" s="66">
        <v>1.1705000000000001</v>
      </c>
      <c r="F8472" s="67">
        <v>24500.718720000001</v>
      </c>
      <c r="G8472" s="66" t="s">
        <v>54</v>
      </c>
      <c r="H8472" s="68">
        <v>0</v>
      </c>
      <c r="I8472" s="87">
        <v>0</v>
      </c>
      <c r="J8472" s="69" t="str">
        <f>_xlfn.XLOOKUP(SimpleBB[[#This Row],[customer_code]],'Input  - indicative charges'!$B$13:$B$69,'Input  - indicative charges'!$E$13:$E$69)</f>
        <v>Upper South Island distributor</v>
      </c>
      <c r="K8472" s="70">
        <f t="shared" si="134"/>
        <v>0</v>
      </c>
    </row>
    <row r="8473" spans="1:11" x14ac:dyDescent="0.25">
      <c r="A8473" s="65">
        <v>44470</v>
      </c>
      <c r="B8473" s="66" t="s">
        <v>148</v>
      </c>
      <c r="C8473" s="66" t="s">
        <v>137</v>
      </c>
      <c r="D8473" s="67">
        <v>20931.84</v>
      </c>
      <c r="E8473" s="66">
        <v>1.1705000000000001</v>
      </c>
      <c r="F8473" s="67">
        <v>24500.718720000001</v>
      </c>
      <c r="G8473" s="66" t="s">
        <v>56</v>
      </c>
      <c r="H8473" s="68">
        <v>0</v>
      </c>
      <c r="I8473" s="87">
        <v>0</v>
      </c>
      <c r="J8473" s="69" t="str">
        <f>_xlfn.XLOOKUP(SimpleBB[[#This Row],[customer_code]],'Input  - indicative charges'!$B$13:$B$69,'Input  - indicative charges'!$E$13:$E$69)</f>
        <v>Upper North Island distributor</v>
      </c>
      <c r="K8473" s="70">
        <f t="shared" si="134"/>
        <v>0</v>
      </c>
    </row>
    <row r="8474" spans="1:11" x14ac:dyDescent="0.25">
      <c r="A8474" s="65">
        <v>44470</v>
      </c>
      <c r="B8474" s="66" t="s">
        <v>148</v>
      </c>
      <c r="C8474" s="66" t="s">
        <v>137</v>
      </c>
      <c r="D8474" s="67">
        <v>20931.84</v>
      </c>
      <c r="E8474" s="66">
        <v>1.1705000000000001</v>
      </c>
      <c r="F8474" s="67">
        <v>24500.718720000001</v>
      </c>
      <c r="G8474" s="66" t="s">
        <v>58</v>
      </c>
      <c r="H8474" s="68">
        <v>4.8153767003056899E-4</v>
      </c>
      <c r="I8474" s="87">
        <v>11.7980190065031</v>
      </c>
      <c r="J8474" s="69" t="str">
        <f>_xlfn.XLOOKUP(SimpleBB[[#This Row],[customer_code]],'Input  - indicative charges'!$B$13:$B$69,'Input  - indicative charges'!$E$13:$E$69)</f>
        <v>North Island generation</v>
      </c>
      <c r="K8474" s="70">
        <f t="shared" si="134"/>
        <v>10.906720433727036</v>
      </c>
    </row>
    <row r="8475" spans="1:11" x14ac:dyDescent="0.25">
      <c r="A8475" s="65">
        <v>44470</v>
      </c>
      <c r="B8475" s="66" t="s">
        <v>148</v>
      </c>
      <c r="C8475" s="66" t="s">
        <v>137</v>
      </c>
      <c r="D8475" s="67">
        <v>20931.84</v>
      </c>
      <c r="E8475" s="66">
        <v>1.1705000000000001</v>
      </c>
      <c r="F8475" s="67">
        <v>24500.718720000001</v>
      </c>
      <c r="G8475" s="66" t="s">
        <v>60</v>
      </c>
      <c r="H8475" s="68">
        <v>0</v>
      </c>
      <c r="I8475" s="87">
        <v>0</v>
      </c>
      <c r="J8475" s="69" t="str">
        <f>_xlfn.XLOOKUP(SimpleBB[[#This Row],[customer_code]],'Input  - indicative charges'!$B$13:$B$69,'Input  - indicative charges'!$E$13:$E$69)</f>
        <v>Major Industrial</v>
      </c>
      <c r="K8475" s="70">
        <f t="shared" si="134"/>
        <v>0</v>
      </c>
    </row>
    <row r="8476" spans="1:11" x14ac:dyDescent="0.25">
      <c r="A8476" s="65">
        <v>44470</v>
      </c>
      <c r="B8476" s="66" t="s">
        <v>148</v>
      </c>
      <c r="C8476" s="66" t="s">
        <v>137</v>
      </c>
      <c r="D8476" s="67">
        <v>20931.84</v>
      </c>
      <c r="E8476" s="66">
        <v>1.1705000000000001</v>
      </c>
      <c r="F8476" s="67">
        <v>24500.718720000001</v>
      </c>
      <c r="G8476" s="66" t="s">
        <v>62</v>
      </c>
      <c r="H8476" s="68">
        <v>1.6559871615483999E-13</v>
      </c>
      <c r="I8476" s="87">
        <v>4.0572875649028501E-9</v>
      </c>
      <c r="J8476" s="69" t="str">
        <f>_xlfn.XLOOKUP(SimpleBB[[#This Row],[customer_code]],'Input  - indicative charges'!$B$13:$B$69,'Input  - indicative charges'!$E$13:$E$69)</f>
        <v>Major Industrial</v>
      </c>
      <c r="K8476" s="70">
        <f t="shared" si="134"/>
        <v>3.7507738515458284E-9</v>
      </c>
    </row>
    <row r="8477" spans="1:11" x14ac:dyDescent="0.25">
      <c r="A8477" s="65">
        <v>44470</v>
      </c>
      <c r="B8477" s="66" t="s">
        <v>148</v>
      </c>
      <c r="C8477" s="66" t="s">
        <v>137</v>
      </c>
      <c r="D8477" s="67">
        <v>20931.84</v>
      </c>
      <c r="E8477" s="66">
        <v>1.1705000000000001</v>
      </c>
      <c r="F8477" s="67">
        <v>24500.718720000001</v>
      </c>
      <c r="G8477" s="66" t="s">
        <v>64</v>
      </c>
      <c r="H8477" s="68">
        <v>0</v>
      </c>
      <c r="I8477" s="87">
        <v>0</v>
      </c>
      <c r="J8477" s="69" t="str">
        <f>_xlfn.XLOOKUP(SimpleBB[[#This Row],[customer_code]],'Input  - indicative charges'!$B$13:$B$69,'Input  - indicative charges'!$E$13:$E$69)</f>
        <v>Major Industrial</v>
      </c>
      <c r="K8477" s="70">
        <f t="shared" si="134"/>
        <v>0</v>
      </c>
    </row>
    <row r="8478" spans="1:11" x14ac:dyDescent="0.25">
      <c r="A8478" s="65">
        <v>44470</v>
      </c>
      <c r="B8478" s="66" t="s">
        <v>148</v>
      </c>
      <c r="C8478" s="66" t="s">
        <v>137</v>
      </c>
      <c r="D8478" s="67">
        <v>20931.84</v>
      </c>
      <c r="E8478" s="66">
        <v>1.1705000000000001</v>
      </c>
      <c r="F8478" s="67">
        <v>24500.718720000001</v>
      </c>
      <c r="G8478" s="66" t="s">
        <v>66</v>
      </c>
      <c r="H8478" s="68">
        <v>2.0694041626450302E-9</v>
      </c>
      <c r="I8478" s="87">
        <v>5.07018893069631E-5</v>
      </c>
      <c r="J8478" s="69" t="str">
        <f>_xlfn.XLOOKUP(SimpleBB[[#This Row],[customer_code]],'Input  - indicative charges'!$B$13:$B$69,'Input  - indicative charges'!$E$13:$E$69)</f>
        <v>Upper South Island distributor</v>
      </c>
      <c r="K8478" s="70">
        <f t="shared" si="134"/>
        <v>4.6871541046679991E-5</v>
      </c>
    </row>
    <row r="8479" spans="1:11" x14ac:dyDescent="0.25">
      <c r="A8479" s="65">
        <v>44470</v>
      </c>
      <c r="B8479" s="66" t="s">
        <v>148</v>
      </c>
      <c r="C8479" s="66" t="s">
        <v>137</v>
      </c>
      <c r="D8479" s="67">
        <v>20931.84</v>
      </c>
      <c r="E8479" s="66">
        <v>1.1705000000000001</v>
      </c>
      <c r="F8479" s="67">
        <v>24500.718720000001</v>
      </c>
      <c r="G8479" s="66" t="s">
        <v>68</v>
      </c>
      <c r="H8479" s="68">
        <v>0</v>
      </c>
      <c r="I8479" s="87">
        <v>0</v>
      </c>
      <c r="J8479" s="69" t="str">
        <f>_xlfn.XLOOKUP(SimpleBB[[#This Row],[customer_code]],'Input  - indicative charges'!$B$13:$B$69,'Input  - indicative charges'!$E$13:$E$69)</f>
        <v>Major Industrial</v>
      </c>
      <c r="K8479" s="70">
        <f t="shared" si="134"/>
        <v>0</v>
      </c>
    </row>
    <row r="8480" spans="1:11" x14ac:dyDescent="0.25">
      <c r="A8480" s="65">
        <v>44470</v>
      </c>
      <c r="B8480" s="66" t="s">
        <v>148</v>
      </c>
      <c r="C8480" s="66" t="s">
        <v>137</v>
      </c>
      <c r="D8480" s="67">
        <v>20931.84</v>
      </c>
      <c r="E8480" s="66">
        <v>1.1705000000000001</v>
      </c>
      <c r="F8480" s="67">
        <v>24500.718720000001</v>
      </c>
      <c r="G8480" s="66" t="s">
        <v>70</v>
      </c>
      <c r="H8480" s="68">
        <v>3.6779008903047798E-6</v>
      </c>
      <c r="I8480" s="87">
        <v>9.01112151933951E-2</v>
      </c>
      <c r="J8480" s="69" t="str">
        <f>_xlfn.XLOOKUP(SimpleBB[[#This Row],[customer_code]],'Input  - indicative charges'!$B$13:$B$69,'Input  - indicative charges'!$E$13:$E$69)</f>
        <v>Lower North Island distributor</v>
      </c>
      <c r="K8480" s="70">
        <f t="shared" si="134"/>
        <v>8.3303631865319486E-2</v>
      </c>
    </row>
    <row r="8481" spans="1:11" x14ac:dyDescent="0.25">
      <c r="A8481" s="65">
        <v>44470</v>
      </c>
      <c r="B8481" s="66" t="s">
        <v>148</v>
      </c>
      <c r="C8481" s="66" t="s">
        <v>137</v>
      </c>
      <c r="D8481" s="67">
        <v>20931.84</v>
      </c>
      <c r="E8481" s="66">
        <v>1.1705000000000001</v>
      </c>
      <c r="F8481" s="67">
        <v>24500.718720000001</v>
      </c>
      <c r="G8481" s="66" t="s">
        <v>72</v>
      </c>
      <c r="H8481" s="68">
        <v>2.6037177711640998E-4</v>
      </c>
      <c r="I8481" s="87">
        <v>6.3792956737557098</v>
      </c>
      <c r="J8481" s="69" t="str">
        <f>_xlfn.XLOOKUP(SimpleBB[[#This Row],[customer_code]],'Input  - indicative charges'!$B$13:$B$69,'Input  - indicative charges'!$E$13:$E$69)</f>
        <v>Lower South Island distributor</v>
      </c>
      <c r="K8481" s="70">
        <f t="shared" si="134"/>
        <v>5.8973624673249585</v>
      </c>
    </row>
    <row r="8482" spans="1:11" x14ac:dyDescent="0.25">
      <c r="A8482" s="65">
        <v>44470</v>
      </c>
      <c r="B8482" s="66" t="s">
        <v>148</v>
      </c>
      <c r="C8482" s="66" t="s">
        <v>137</v>
      </c>
      <c r="D8482" s="67">
        <v>20931.84</v>
      </c>
      <c r="E8482" s="66">
        <v>1.1705000000000001</v>
      </c>
      <c r="F8482" s="67">
        <v>24500.718720000001</v>
      </c>
      <c r="G8482" s="66" t="s">
        <v>74</v>
      </c>
      <c r="H8482" s="68">
        <v>0</v>
      </c>
      <c r="I8482" s="87">
        <v>0</v>
      </c>
      <c r="J8482" s="69" t="str">
        <f>_xlfn.XLOOKUP(SimpleBB[[#This Row],[customer_code]],'Input  - indicative charges'!$B$13:$B$69,'Input  - indicative charges'!$E$13:$E$69)</f>
        <v>Major Industrial</v>
      </c>
      <c r="K8482" s="70">
        <f t="shared" si="134"/>
        <v>0</v>
      </c>
    </row>
    <row r="8483" spans="1:11" x14ac:dyDescent="0.25">
      <c r="A8483" s="65">
        <v>44470</v>
      </c>
      <c r="B8483" s="66" t="s">
        <v>148</v>
      </c>
      <c r="C8483" s="66" t="s">
        <v>137</v>
      </c>
      <c r="D8483" s="67">
        <v>20931.84</v>
      </c>
      <c r="E8483" s="66">
        <v>1.1705000000000001</v>
      </c>
      <c r="F8483" s="67">
        <v>24500.718720000001</v>
      </c>
      <c r="G8483" s="66" t="s">
        <v>76</v>
      </c>
      <c r="H8483" s="68">
        <v>0</v>
      </c>
      <c r="I8483" s="87">
        <v>0</v>
      </c>
      <c r="J8483" s="69" t="str">
        <f>_xlfn.XLOOKUP(SimpleBB[[#This Row],[customer_code]],'Input  - indicative charges'!$B$13:$B$69,'Input  - indicative charges'!$E$13:$E$69)</f>
        <v>Lower North Island distributor</v>
      </c>
      <c r="K8483" s="70">
        <f t="shared" si="134"/>
        <v>0</v>
      </c>
    </row>
    <row r="8484" spans="1:11" x14ac:dyDescent="0.25">
      <c r="A8484" s="65">
        <v>44470</v>
      </c>
      <c r="B8484" s="66" t="s">
        <v>148</v>
      </c>
      <c r="C8484" s="66" t="s">
        <v>137</v>
      </c>
      <c r="D8484" s="67">
        <v>20931.84</v>
      </c>
      <c r="E8484" s="66">
        <v>1.1705000000000001</v>
      </c>
      <c r="F8484" s="67">
        <v>24500.718720000001</v>
      </c>
      <c r="G8484" s="66" t="s">
        <v>78</v>
      </c>
      <c r="H8484" s="68">
        <v>1.18621136862887E-12</v>
      </c>
      <c r="I8484" s="87">
        <v>2.90630310852422E-8</v>
      </c>
      <c r="J8484" s="69" t="str">
        <f>_xlfn.XLOOKUP(SimpleBB[[#This Row],[customer_code]],'Input  - indicative charges'!$B$13:$B$69,'Input  - indicative charges'!$E$13:$E$69)</f>
        <v>North Island generation</v>
      </c>
      <c r="K8484" s="70">
        <f t="shared" si="134"/>
        <v>2.6867421965393818E-8</v>
      </c>
    </row>
    <row r="8485" spans="1:11" x14ac:dyDescent="0.25">
      <c r="A8485" s="65">
        <v>44470</v>
      </c>
      <c r="B8485" s="66" t="s">
        <v>148</v>
      </c>
      <c r="C8485" s="66" t="s">
        <v>137</v>
      </c>
      <c r="D8485" s="67">
        <v>20931.84</v>
      </c>
      <c r="E8485" s="66">
        <v>1.1705000000000001</v>
      </c>
      <c r="F8485" s="67">
        <v>24500.718720000001</v>
      </c>
      <c r="G8485" s="66" t="s">
        <v>80</v>
      </c>
      <c r="H8485" s="68">
        <v>0</v>
      </c>
      <c r="I8485" s="87">
        <v>0</v>
      </c>
      <c r="J8485" s="69" t="str">
        <f>_xlfn.XLOOKUP(SimpleBB[[#This Row],[customer_code]],'Input  - indicative charges'!$B$13:$B$69,'Input  - indicative charges'!$E$13:$E$69)</f>
        <v>Major Industrial</v>
      </c>
      <c r="K8485" s="70">
        <f t="shared" si="134"/>
        <v>0</v>
      </c>
    </row>
    <row r="8486" spans="1:11" x14ac:dyDescent="0.25">
      <c r="A8486" s="65">
        <v>44470</v>
      </c>
      <c r="B8486" s="66" t="s">
        <v>148</v>
      </c>
      <c r="C8486" s="66" t="s">
        <v>137</v>
      </c>
      <c r="D8486" s="67">
        <v>20931.84</v>
      </c>
      <c r="E8486" s="66">
        <v>1.1705000000000001</v>
      </c>
      <c r="F8486" s="67">
        <v>24500.718720000001</v>
      </c>
      <c r="G8486" s="66" t="s">
        <v>82</v>
      </c>
      <c r="H8486" s="68">
        <v>5.8432269380438101E-5</v>
      </c>
      <c r="I8486" s="87">
        <v>1.4316325962613801</v>
      </c>
      <c r="J8486" s="69" t="str">
        <f>_xlfn.XLOOKUP(SimpleBB[[#This Row],[customer_code]],'Input  - indicative charges'!$B$13:$B$69,'Input  - indicative charges'!$E$13:$E$69)</f>
        <v>Major Industrial</v>
      </c>
      <c r="K8486" s="70">
        <f t="shared" si="134"/>
        <v>1.3234778213721281</v>
      </c>
    </row>
    <row r="8487" spans="1:11" x14ac:dyDescent="0.25">
      <c r="A8487" s="65">
        <v>44470</v>
      </c>
      <c r="B8487" s="66" t="s">
        <v>148</v>
      </c>
      <c r="C8487" s="66" t="s">
        <v>137</v>
      </c>
      <c r="D8487" s="67">
        <v>20931.84</v>
      </c>
      <c r="E8487" s="66">
        <v>1.1705000000000001</v>
      </c>
      <c r="F8487" s="67">
        <v>24500.718720000001</v>
      </c>
      <c r="G8487" s="66" t="s">
        <v>84</v>
      </c>
      <c r="H8487" s="68">
        <v>0</v>
      </c>
      <c r="I8487" s="87">
        <v>0</v>
      </c>
      <c r="J8487" s="69" t="str">
        <f>_xlfn.XLOOKUP(SimpleBB[[#This Row],[customer_code]],'Input  - indicative charges'!$B$13:$B$69,'Input  - indicative charges'!$E$13:$E$69)</f>
        <v>Major Industrial</v>
      </c>
      <c r="K8487" s="70">
        <f t="shared" si="134"/>
        <v>0</v>
      </c>
    </row>
    <row r="8488" spans="1:11" x14ac:dyDescent="0.25">
      <c r="A8488" s="65">
        <v>44470</v>
      </c>
      <c r="B8488" s="66" t="s">
        <v>148</v>
      </c>
      <c r="C8488" s="66" t="s">
        <v>137</v>
      </c>
      <c r="D8488" s="67">
        <v>20931.84</v>
      </c>
      <c r="E8488" s="66">
        <v>1.1705000000000001</v>
      </c>
      <c r="F8488" s="67">
        <v>24500.718720000001</v>
      </c>
      <c r="G8488" s="66" t="s">
        <v>86</v>
      </c>
      <c r="H8488" s="68">
        <v>6.0996860616143E-6</v>
      </c>
      <c r="I8488" s="87">
        <v>0.14944669247591599</v>
      </c>
      <c r="J8488" s="69" t="str">
        <f>_xlfn.XLOOKUP(SimpleBB[[#This Row],[customer_code]],'Input  - indicative charges'!$B$13:$B$69,'Input  - indicative charges'!$E$13:$E$69)</f>
        <v>North Island generation</v>
      </c>
      <c r="K8488" s="70">
        <f t="shared" si="134"/>
        <v>0.13815652387757196</v>
      </c>
    </row>
    <row r="8489" spans="1:11" x14ac:dyDescent="0.25">
      <c r="A8489" s="65">
        <v>44470</v>
      </c>
      <c r="B8489" s="66" t="s">
        <v>148</v>
      </c>
      <c r="C8489" s="66" t="s">
        <v>137</v>
      </c>
      <c r="D8489" s="67">
        <v>20931.84</v>
      </c>
      <c r="E8489" s="66">
        <v>1.1705000000000001</v>
      </c>
      <c r="F8489" s="67">
        <v>24500.718720000001</v>
      </c>
      <c r="G8489" s="66" t="s">
        <v>88</v>
      </c>
      <c r="H8489" s="68">
        <v>2.8020016902495498E-4</v>
      </c>
      <c r="I8489" s="87">
        <v>6.8651055265768903</v>
      </c>
      <c r="J8489" s="69" t="str">
        <f>_xlfn.XLOOKUP(SimpleBB[[#This Row],[customer_code]],'Input  - indicative charges'!$B$13:$B$69,'Input  - indicative charges'!$E$13:$E$69)</f>
        <v>North Island generation</v>
      </c>
      <c r="K8489" s="70">
        <f t="shared" si="134"/>
        <v>6.3464711054573515</v>
      </c>
    </row>
    <row r="8490" spans="1:11" x14ac:dyDescent="0.25">
      <c r="A8490" s="65">
        <v>44470</v>
      </c>
      <c r="B8490" s="66" t="s">
        <v>148</v>
      </c>
      <c r="C8490" s="66" t="s">
        <v>137</v>
      </c>
      <c r="D8490" s="67">
        <v>20931.84</v>
      </c>
      <c r="E8490" s="66">
        <v>1.1705000000000001</v>
      </c>
      <c r="F8490" s="67">
        <v>24500.718720000001</v>
      </c>
      <c r="G8490" s="66" t="s">
        <v>90</v>
      </c>
      <c r="H8490" s="68">
        <v>5.6167486872453296E-6</v>
      </c>
      <c r="I8490" s="87">
        <v>0.137614379707127</v>
      </c>
      <c r="J8490" s="69" t="str">
        <f>_xlfn.XLOOKUP(SimpleBB[[#This Row],[customer_code]],'Input  - indicative charges'!$B$13:$B$69,'Input  - indicative charges'!$E$13:$E$69)</f>
        <v>Upper South Island distributor</v>
      </c>
      <c r="K8490" s="70">
        <f t="shared" si="134"/>
        <v>0.12721810045390514</v>
      </c>
    </row>
    <row r="8491" spans="1:11" x14ac:dyDescent="0.25">
      <c r="A8491" s="65">
        <v>44470</v>
      </c>
      <c r="B8491" s="66" t="s">
        <v>148</v>
      </c>
      <c r="C8491" s="66" t="s">
        <v>137</v>
      </c>
      <c r="D8491" s="67">
        <v>20931.84</v>
      </c>
      <c r="E8491" s="66">
        <v>1.1705000000000001</v>
      </c>
      <c r="F8491" s="67">
        <v>24500.718720000001</v>
      </c>
      <c r="G8491" s="66" t="s">
        <v>92</v>
      </c>
      <c r="H8491" s="68">
        <v>3.9462297228100697E-6</v>
      </c>
      <c r="I8491" s="87">
        <v>9.6685464443073299E-2</v>
      </c>
      <c r="J8491" s="69" t="str">
        <f>_xlfn.XLOOKUP(SimpleBB[[#This Row],[customer_code]],'Input  - indicative charges'!$B$13:$B$69,'Input  - indicative charges'!$E$13:$E$69)</f>
        <v>North Island generation</v>
      </c>
      <c r="K8491" s="70">
        <f t="shared" si="134"/>
        <v>8.9381219856011537E-2</v>
      </c>
    </row>
    <row r="8492" spans="1:11" x14ac:dyDescent="0.25">
      <c r="A8492" s="65">
        <v>44470</v>
      </c>
      <c r="B8492" s="66" t="s">
        <v>148</v>
      </c>
      <c r="C8492" s="66" t="s">
        <v>137</v>
      </c>
      <c r="D8492" s="67">
        <v>20931.84</v>
      </c>
      <c r="E8492" s="66">
        <v>1.1705000000000001</v>
      </c>
      <c r="F8492" s="67">
        <v>24500.718720000001</v>
      </c>
      <c r="G8492" s="66" t="s">
        <v>94</v>
      </c>
      <c r="H8492" s="68">
        <v>2.09007688255636E-5</v>
      </c>
      <c r="I8492" s="87">
        <v>0.51208385802687895</v>
      </c>
      <c r="J8492" s="69" t="str">
        <f>_xlfn.XLOOKUP(SimpleBB[[#This Row],[customer_code]],'Input  - indicative charges'!$B$13:$B$69,'Input  - indicative charges'!$E$13:$E$69)</f>
        <v>North Island generation</v>
      </c>
      <c r="K8492" s="70">
        <f t="shared" si="134"/>
        <v>0.47339773525072154</v>
      </c>
    </row>
    <row r="8493" spans="1:11" x14ac:dyDescent="0.25">
      <c r="A8493" s="65">
        <v>44470</v>
      </c>
      <c r="B8493" s="66" t="s">
        <v>148</v>
      </c>
      <c r="C8493" s="66" t="s">
        <v>137</v>
      </c>
      <c r="D8493" s="67">
        <v>20931.84</v>
      </c>
      <c r="E8493" s="66">
        <v>1.1705000000000001</v>
      </c>
      <c r="F8493" s="67">
        <v>24500.718720000001</v>
      </c>
      <c r="G8493" s="66" t="s">
        <v>96</v>
      </c>
      <c r="H8493" s="68">
        <v>5.4494707665993297E-11</v>
      </c>
      <c r="I8493" s="87">
        <v>1.3351595042531301E-6</v>
      </c>
      <c r="J8493" s="69" t="str">
        <f>_xlfn.XLOOKUP(SimpleBB[[#This Row],[customer_code]],'Input  - indicative charges'!$B$13:$B$69,'Input  - indicative charges'!$E$13:$E$69)</f>
        <v>Upper North Island distributor</v>
      </c>
      <c r="K8493" s="70">
        <f t="shared" si="134"/>
        <v>1.2342929299652547E-6</v>
      </c>
    </row>
    <row r="8494" spans="1:11" x14ac:dyDescent="0.25">
      <c r="A8494" s="65">
        <v>44470</v>
      </c>
      <c r="B8494" s="66" t="s">
        <v>148</v>
      </c>
      <c r="C8494" s="66" t="s">
        <v>137</v>
      </c>
      <c r="D8494" s="67">
        <v>20931.84</v>
      </c>
      <c r="E8494" s="66">
        <v>1.1705000000000001</v>
      </c>
      <c r="F8494" s="67">
        <v>24500.718720000001</v>
      </c>
      <c r="G8494" s="66" t="s">
        <v>98</v>
      </c>
      <c r="H8494" s="68">
        <v>2.11132767908039E-7</v>
      </c>
      <c r="I8494" s="87">
        <v>5.1729045590899097E-3</v>
      </c>
      <c r="J8494" s="69" t="str">
        <f>_xlfn.XLOOKUP(SimpleBB[[#This Row],[customer_code]],'Input  - indicative charges'!$B$13:$B$69,'Input  - indicative charges'!$E$13:$E$69)</f>
        <v>Major Industrial</v>
      </c>
      <c r="K8494" s="70">
        <f t="shared" si="134"/>
        <v>4.7821099309339242E-3</v>
      </c>
    </row>
    <row r="8495" spans="1:11" x14ac:dyDescent="0.25">
      <c r="A8495" s="65">
        <v>44470</v>
      </c>
      <c r="B8495" s="66" t="s">
        <v>148</v>
      </c>
      <c r="C8495" s="66" t="s">
        <v>137</v>
      </c>
      <c r="D8495" s="67">
        <v>20931.84</v>
      </c>
      <c r="E8495" s="66">
        <v>1.1705000000000001</v>
      </c>
      <c r="F8495" s="67">
        <v>24500.718720000001</v>
      </c>
      <c r="G8495" s="66" t="s">
        <v>100</v>
      </c>
      <c r="H8495" s="68">
        <v>6.8417117132556806E-5</v>
      </c>
      <c r="I8495" s="87">
        <v>1.6762685424980599</v>
      </c>
      <c r="J8495" s="69" t="str">
        <f>_xlfn.XLOOKUP(SimpleBB[[#This Row],[customer_code]],'Input  - indicative charges'!$B$13:$B$69,'Input  - indicative charges'!$E$13:$E$69)</f>
        <v>North Island generation</v>
      </c>
      <c r="K8495" s="70">
        <f t="shared" si="134"/>
        <v>1.5496323878440958</v>
      </c>
    </row>
    <row r="8496" spans="1:11" x14ac:dyDescent="0.25">
      <c r="A8496" s="65">
        <v>44470</v>
      </c>
      <c r="B8496" s="66" t="s">
        <v>148</v>
      </c>
      <c r="C8496" s="66" t="s">
        <v>137</v>
      </c>
      <c r="D8496" s="67">
        <v>20931.84</v>
      </c>
      <c r="E8496" s="66">
        <v>1.1705000000000001</v>
      </c>
      <c r="F8496" s="67">
        <v>24500.718720000001</v>
      </c>
      <c r="G8496" s="66" t="s">
        <v>102</v>
      </c>
      <c r="H8496" s="68">
        <v>6.7565985221289E-5</v>
      </c>
      <c r="I8496" s="87">
        <v>1.65541519894648</v>
      </c>
      <c r="J8496" s="69" t="str">
        <f>_xlfn.XLOOKUP(SimpleBB[[#This Row],[customer_code]],'Input  - indicative charges'!$B$13:$B$69,'Input  - indicative charges'!$E$13:$E$69)</f>
        <v>Lower North Island distributor</v>
      </c>
      <c r="K8496" s="70">
        <f t="shared" si="134"/>
        <v>1.5303544405802223</v>
      </c>
    </row>
    <row r="8497" spans="1:11" x14ac:dyDescent="0.25">
      <c r="A8497" s="65">
        <v>44470</v>
      </c>
      <c r="B8497" s="66" t="s">
        <v>148</v>
      </c>
      <c r="C8497" s="66" t="s">
        <v>137</v>
      </c>
      <c r="D8497" s="67">
        <v>20931.84</v>
      </c>
      <c r="E8497" s="66">
        <v>1.1705000000000001</v>
      </c>
      <c r="F8497" s="67">
        <v>24500.718720000001</v>
      </c>
      <c r="G8497" s="66" t="s">
        <v>104</v>
      </c>
      <c r="H8497" s="68">
        <v>1.4148465990817199E-4</v>
      </c>
      <c r="I8497" s="87">
        <v>3.4664758556049802</v>
      </c>
      <c r="J8497" s="69" t="str">
        <f>_xlfn.XLOOKUP(SimpleBB[[#This Row],[customer_code]],'Input  - indicative charges'!$B$13:$B$69,'Input  - indicative charges'!$E$13:$E$69)</f>
        <v>Lower North Island distributor</v>
      </c>
      <c r="K8497" s="70">
        <f t="shared" si="134"/>
        <v>3.2045958755032045</v>
      </c>
    </row>
    <row r="8498" spans="1:11" x14ac:dyDescent="0.25">
      <c r="A8498" s="65">
        <v>44470</v>
      </c>
      <c r="B8498" s="66" t="s">
        <v>148</v>
      </c>
      <c r="C8498" s="66" t="s">
        <v>137</v>
      </c>
      <c r="D8498" s="67">
        <v>20931.84</v>
      </c>
      <c r="E8498" s="66">
        <v>1.1705000000000001</v>
      </c>
      <c r="F8498" s="67">
        <v>24500.718720000001</v>
      </c>
      <c r="G8498" s="66" t="s">
        <v>106</v>
      </c>
      <c r="H8498" s="68">
        <v>0</v>
      </c>
      <c r="I8498" s="87">
        <v>0</v>
      </c>
      <c r="J8498" s="69" t="str">
        <f>_xlfn.XLOOKUP(SimpleBB[[#This Row],[customer_code]],'Input  - indicative charges'!$B$13:$B$69,'Input  - indicative charges'!$E$13:$E$69)</f>
        <v>Upper North Island distributor</v>
      </c>
      <c r="K8498" s="70">
        <f t="shared" si="134"/>
        <v>0</v>
      </c>
    </row>
    <row r="8499" spans="1:11" x14ac:dyDescent="0.25">
      <c r="A8499" s="65">
        <v>44470</v>
      </c>
      <c r="B8499" s="66" t="s">
        <v>148</v>
      </c>
      <c r="C8499" s="66" t="s">
        <v>137</v>
      </c>
      <c r="D8499" s="67">
        <v>20931.84</v>
      </c>
      <c r="E8499" s="66">
        <v>1.1705000000000001</v>
      </c>
      <c r="F8499" s="67">
        <v>24500.718720000001</v>
      </c>
      <c r="G8499" s="66" t="s">
        <v>108</v>
      </c>
      <c r="H8499" s="68">
        <v>0</v>
      </c>
      <c r="I8499" s="87">
        <v>0</v>
      </c>
      <c r="J8499" s="69" t="str">
        <f>_xlfn.XLOOKUP(SimpleBB[[#This Row],[customer_code]],'Input  - indicative charges'!$B$13:$B$69,'Input  - indicative charges'!$E$13:$E$69)</f>
        <v>Lower North Island distributor</v>
      </c>
      <c r="K8499" s="70">
        <f t="shared" si="134"/>
        <v>0</v>
      </c>
    </row>
    <row r="8500" spans="1:11" x14ac:dyDescent="0.25">
      <c r="A8500" s="65">
        <v>44470</v>
      </c>
      <c r="B8500" s="66" t="s">
        <v>148</v>
      </c>
      <c r="C8500" s="66" t="s">
        <v>137</v>
      </c>
      <c r="D8500" s="67">
        <v>20931.84</v>
      </c>
      <c r="E8500" s="66">
        <v>1.1705000000000001</v>
      </c>
      <c r="F8500" s="67">
        <v>24500.718720000001</v>
      </c>
      <c r="G8500" s="66" t="s">
        <v>110</v>
      </c>
      <c r="H8500" s="68">
        <v>1.3899482734222499E-3</v>
      </c>
      <c r="I8500" s="87">
        <v>34.054731682468301</v>
      </c>
      <c r="J8500" s="69" t="str">
        <f>_xlfn.XLOOKUP(SimpleBB[[#This Row],[customer_code]],'Input  - indicative charges'!$B$13:$B$69,'Input  - indicative charges'!$E$13:$E$69)</f>
        <v>Lower South Island distributor</v>
      </c>
      <c r="K8500" s="70">
        <f t="shared" si="134"/>
        <v>31.482017252348705</v>
      </c>
    </row>
    <row r="8501" spans="1:11" x14ac:dyDescent="0.25">
      <c r="A8501" s="65">
        <v>44470</v>
      </c>
      <c r="B8501" s="66" t="s">
        <v>148</v>
      </c>
      <c r="C8501" s="66" t="s">
        <v>137</v>
      </c>
      <c r="D8501" s="67">
        <v>20931.84</v>
      </c>
      <c r="E8501" s="66">
        <v>1.1705000000000001</v>
      </c>
      <c r="F8501" s="67">
        <v>24500.718720000001</v>
      </c>
      <c r="G8501" s="66" t="s">
        <v>112</v>
      </c>
      <c r="H8501" s="68">
        <v>2.3146970484670199E-4</v>
      </c>
      <c r="I8501" s="87">
        <v>5.6711741306504697</v>
      </c>
      <c r="J8501" s="69" t="str">
        <f>_xlfn.XLOOKUP(SimpleBB[[#This Row],[customer_code]],'Input  - indicative charges'!$B$13:$B$69,'Input  - indicative charges'!$E$13:$E$69)</f>
        <v>North Island generation</v>
      </c>
      <c r="K8501" s="70">
        <f t="shared" si="134"/>
        <v>5.2427370001604165</v>
      </c>
    </row>
    <row r="8502" spans="1:11" x14ac:dyDescent="0.25">
      <c r="A8502" s="65">
        <v>44470</v>
      </c>
      <c r="B8502" s="66" t="s">
        <v>148</v>
      </c>
      <c r="C8502" s="66" t="s">
        <v>137</v>
      </c>
      <c r="D8502" s="67">
        <v>20931.84</v>
      </c>
      <c r="E8502" s="66">
        <v>1.1705000000000001</v>
      </c>
      <c r="F8502" s="67">
        <v>24500.718720000001</v>
      </c>
      <c r="G8502" s="66" t="s">
        <v>114</v>
      </c>
      <c r="H8502" s="68">
        <v>5.5654158610152301E-5</v>
      </c>
      <c r="I8502" s="87">
        <v>1.3635668857056</v>
      </c>
      <c r="J8502" s="69" t="str">
        <f>_xlfn.XLOOKUP(SimpleBB[[#This Row],[customer_code]],'Input  - indicative charges'!$B$13:$B$69,'Input  - indicative charges'!$E$13:$E$69)</f>
        <v>Lower North Island distributor</v>
      </c>
      <c r="K8502" s="70">
        <f t="shared" si="134"/>
        <v>1.2605542343067337</v>
      </c>
    </row>
    <row r="8503" spans="1:11" x14ac:dyDescent="0.25">
      <c r="A8503" s="65">
        <v>44470</v>
      </c>
      <c r="B8503" s="66" t="s">
        <v>148</v>
      </c>
      <c r="C8503" s="66" t="s">
        <v>137</v>
      </c>
      <c r="D8503" s="67">
        <v>20931.84</v>
      </c>
      <c r="E8503" s="66">
        <v>1.1705000000000001</v>
      </c>
      <c r="F8503" s="67">
        <v>24500.718720000001</v>
      </c>
      <c r="G8503" s="66" t="s">
        <v>116</v>
      </c>
      <c r="H8503" s="68">
        <v>0</v>
      </c>
      <c r="I8503" s="87">
        <v>0</v>
      </c>
      <c r="J8503" s="69" t="str">
        <f>_xlfn.XLOOKUP(SimpleBB[[#This Row],[customer_code]],'Input  - indicative charges'!$B$13:$B$69,'Input  - indicative charges'!$E$13:$E$69)</f>
        <v>Major Industrial</v>
      </c>
      <c r="K8503" s="70">
        <f t="shared" si="134"/>
        <v>0</v>
      </c>
    </row>
    <row r="8504" spans="1:11" x14ac:dyDescent="0.25">
      <c r="A8504" s="65">
        <v>44470</v>
      </c>
      <c r="B8504" s="66" t="s">
        <v>148</v>
      </c>
      <c r="C8504" s="66" t="s">
        <v>137</v>
      </c>
      <c r="D8504" s="67">
        <v>20931.84</v>
      </c>
      <c r="E8504" s="66">
        <v>1.1705000000000001</v>
      </c>
      <c r="F8504" s="67">
        <v>24500.718720000001</v>
      </c>
      <c r="G8504" s="66" t="s">
        <v>118</v>
      </c>
      <c r="H8504" s="68">
        <v>4.3718807558558298E-8</v>
      </c>
      <c r="I8504" s="87">
        <v>1.07114220676604E-3</v>
      </c>
      <c r="J8504" s="69" t="str">
        <f>_xlfn.XLOOKUP(SimpleBB[[#This Row],[customer_code]],'Input  - indicative charges'!$B$13:$B$69,'Input  - indicative charges'!$E$13:$E$69)</f>
        <v>Upper South Island distributor</v>
      </c>
      <c r="K8504" s="70">
        <f t="shared" si="134"/>
        <v>9.9022120472285488E-4</v>
      </c>
    </row>
    <row r="8505" spans="1:11" x14ac:dyDescent="0.25">
      <c r="A8505" s="65">
        <v>44470</v>
      </c>
      <c r="B8505" s="66" t="s">
        <v>148</v>
      </c>
      <c r="C8505" s="66" t="s">
        <v>137</v>
      </c>
      <c r="D8505" s="67">
        <v>20931.84</v>
      </c>
      <c r="E8505" s="66">
        <v>1.1705000000000001</v>
      </c>
      <c r="F8505" s="67">
        <v>24500.718720000001</v>
      </c>
      <c r="G8505" s="66" t="s">
        <v>120</v>
      </c>
      <c r="H8505" s="68">
        <v>1.5459665475175101E-7</v>
      </c>
      <c r="I8505" s="87">
        <v>3.7877291531256E-3</v>
      </c>
      <c r="J8505" s="69" t="str">
        <f>_xlfn.XLOOKUP(SimpleBB[[#This Row],[customer_code]],'Input  - indicative charges'!$B$13:$B$69,'Input  - indicative charges'!$E$13:$E$69)</f>
        <v>Lower North Island distributor</v>
      </c>
      <c r="K8505" s="70">
        <f t="shared" si="134"/>
        <v>3.5015796235832015E-3</v>
      </c>
    </row>
    <row r="8506" spans="1:11" x14ac:dyDescent="0.25">
      <c r="A8506" s="65">
        <v>44470</v>
      </c>
      <c r="B8506" s="66" t="s">
        <v>148</v>
      </c>
      <c r="C8506" s="66" t="s">
        <v>137</v>
      </c>
      <c r="D8506" s="67">
        <v>20931.84</v>
      </c>
      <c r="E8506" s="66">
        <v>1.1705000000000001</v>
      </c>
      <c r="F8506" s="67">
        <v>24500.718720000001</v>
      </c>
      <c r="G8506" s="66" t="s">
        <v>241</v>
      </c>
      <c r="H8506" s="68">
        <v>5.3098107805272297E-5</v>
      </c>
      <c r="I8506" s="87">
        <v>1.3009418039012099</v>
      </c>
      <c r="J8506" s="69" t="str">
        <f>_xlfn.XLOOKUP(SimpleBB[[#This Row],[customer_code]],'Input  - indicative charges'!$B$13:$B$69,'Input  - indicative charges'!$E$13:$E$69)</f>
        <v>North Island generation</v>
      </c>
      <c r="K8506" s="70">
        <f t="shared" si="134"/>
        <v>1.2026602557495472</v>
      </c>
    </row>
    <row r="8507" spans="1:11" x14ac:dyDescent="0.25">
      <c r="A8507" s="65">
        <v>44501</v>
      </c>
      <c r="B8507" s="66" t="s">
        <v>148</v>
      </c>
      <c r="C8507" s="66" t="s">
        <v>137</v>
      </c>
      <c r="D8507" s="67">
        <v>37659.339999999997</v>
      </c>
      <c r="E8507" s="66">
        <v>1.2881</v>
      </c>
      <c r="F8507" s="67">
        <v>48508.995853999899</v>
      </c>
      <c r="G8507" s="66" t="s">
        <v>8</v>
      </c>
      <c r="H8507" s="68">
        <v>0.63311112912150602</v>
      </c>
      <c r="I8507" s="87">
        <v>30711.5851376764</v>
      </c>
      <c r="J8507" s="69" t="str">
        <f>_xlfn.XLOOKUP(SimpleBB[[#This Row],[customer_code]],'Input  - indicative charges'!$B$13:$B$69,'Input  - indicative charges'!$E$13:$E$69)</f>
        <v>Lower South Island distributor</v>
      </c>
      <c r="K8507" s="70">
        <f t="shared" si="134"/>
        <v>28391.433594793365</v>
      </c>
    </row>
    <row r="8508" spans="1:11" x14ac:dyDescent="0.25">
      <c r="A8508" s="65">
        <v>44501</v>
      </c>
      <c r="B8508" s="66" t="s">
        <v>148</v>
      </c>
      <c r="C8508" s="66" t="s">
        <v>137</v>
      </c>
      <c r="D8508" s="67">
        <v>37659.339999999997</v>
      </c>
      <c r="E8508" s="66">
        <v>1.2881</v>
      </c>
      <c r="F8508" s="67">
        <v>48508.995853999899</v>
      </c>
      <c r="G8508" s="66" t="s">
        <v>10</v>
      </c>
      <c r="H8508" s="68">
        <v>5.1091513853311501E-10</v>
      </c>
      <c r="I8508" s="87">
        <v>2.47839803368487E-5</v>
      </c>
      <c r="J8508" s="69" t="str">
        <f>_xlfn.XLOOKUP(SimpleBB[[#This Row],[customer_code]],'Input  - indicative charges'!$B$13:$B$69,'Input  - indicative charges'!$E$13:$E$69)</f>
        <v>Upper South Island distributor</v>
      </c>
      <c r="K8508" s="70">
        <f t="shared" si="134"/>
        <v>2.2911638353862637E-5</v>
      </c>
    </row>
    <row r="8509" spans="1:11" x14ac:dyDescent="0.25">
      <c r="A8509" s="65">
        <v>44501</v>
      </c>
      <c r="B8509" s="66" t="s">
        <v>148</v>
      </c>
      <c r="C8509" s="66" t="s">
        <v>137</v>
      </c>
      <c r="D8509" s="67">
        <v>37659.339999999997</v>
      </c>
      <c r="E8509" s="66">
        <v>1.2881</v>
      </c>
      <c r="F8509" s="67">
        <v>48508.995853999899</v>
      </c>
      <c r="G8509" s="66" t="s">
        <v>12</v>
      </c>
      <c r="H8509" s="68">
        <v>0</v>
      </c>
      <c r="I8509" s="87">
        <v>0</v>
      </c>
      <c r="J8509" s="69" t="str">
        <f>_xlfn.XLOOKUP(SimpleBB[[#This Row],[customer_code]],'Input  - indicative charges'!$B$13:$B$69,'Input  - indicative charges'!$E$13:$E$69)</f>
        <v>Lower North Island distributor</v>
      </c>
      <c r="K8509" s="70">
        <f t="shared" si="134"/>
        <v>0</v>
      </c>
    </row>
    <row r="8510" spans="1:11" x14ac:dyDescent="0.25">
      <c r="A8510" s="65">
        <v>44501</v>
      </c>
      <c r="B8510" s="66" t="s">
        <v>148</v>
      </c>
      <c r="C8510" s="66" t="s">
        <v>137</v>
      </c>
      <c r="D8510" s="67">
        <v>37659.339999999997</v>
      </c>
      <c r="E8510" s="66">
        <v>1.2881</v>
      </c>
      <c r="F8510" s="67">
        <v>48508.995853999899</v>
      </c>
      <c r="G8510" s="66" t="s">
        <v>14</v>
      </c>
      <c r="H8510" s="68">
        <v>0</v>
      </c>
      <c r="I8510" s="87">
        <v>0</v>
      </c>
      <c r="J8510" s="69" t="str">
        <f>_xlfn.XLOOKUP(SimpleBB[[#This Row],[customer_code]],'Input  - indicative charges'!$B$13:$B$69,'Input  - indicative charges'!$E$13:$E$69)</f>
        <v>Upper North Island distributor</v>
      </c>
      <c r="K8510" s="70">
        <f t="shared" si="134"/>
        <v>0</v>
      </c>
    </row>
    <row r="8511" spans="1:11" x14ac:dyDescent="0.25">
      <c r="A8511" s="65">
        <v>44501</v>
      </c>
      <c r="B8511" s="66" t="s">
        <v>148</v>
      </c>
      <c r="C8511" s="66" t="s">
        <v>137</v>
      </c>
      <c r="D8511" s="67">
        <v>37659.339999999997</v>
      </c>
      <c r="E8511" s="66">
        <v>1.2881</v>
      </c>
      <c r="F8511" s="67">
        <v>48508.995853999899</v>
      </c>
      <c r="G8511" s="66" t="s">
        <v>16</v>
      </c>
      <c r="H8511" s="68">
        <v>2.0921386943794001E-2</v>
      </c>
      <c r="I8511" s="87">
        <v>1014.87547251643</v>
      </c>
      <c r="J8511" s="69" t="str">
        <f>_xlfn.XLOOKUP(SimpleBB[[#This Row],[customer_code]],'Input  - indicative charges'!$B$13:$B$69,'Input  - indicative charges'!$E$13:$E$69)</f>
        <v>South Island generation</v>
      </c>
      <c r="K8511" s="70">
        <f t="shared" si="134"/>
        <v>938.20522307025328</v>
      </c>
    </row>
    <row r="8512" spans="1:11" x14ac:dyDescent="0.25">
      <c r="A8512" s="65">
        <v>44501</v>
      </c>
      <c r="B8512" s="66" t="s">
        <v>148</v>
      </c>
      <c r="C8512" s="66" t="s">
        <v>137</v>
      </c>
      <c r="D8512" s="67">
        <v>37659.339999999997</v>
      </c>
      <c r="E8512" s="66">
        <v>1.2881</v>
      </c>
      <c r="F8512" s="67">
        <v>48508.995853999899</v>
      </c>
      <c r="G8512" s="66" t="s">
        <v>19</v>
      </c>
      <c r="H8512" s="68">
        <v>3.9292425472840098E-4</v>
      </c>
      <c r="I8512" s="87">
        <v>19.060361043556</v>
      </c>
      <c r="J8512" s="69" t="str">
        <f>_xlfn.XLOOKUP(SimpleBB[[#This Row],[customer_code]],'Input  - indicative charges'!$B$13:$B$69,'Input  - indicative charges'!$E$13:$E$69)</f>
        <v>Lower South Island distributor</v>
      </c>
      <c r="K8512" s="70">
        <f t="shared" si="134"/>
        <v>17.620418237449833</v>
      </c>
    </row>
    <row r="8513" spans="1:11" x14ac:dyDescent="0.25">
      <c r="A8513" s="65">
        <v>44501</v>
      </c>
      <c r="B8513" s="66" t="s">
        <v>148</v>
      </c>
      <c r="C8513" s="66" t="s">
        <v>137</v>
      </c>
      <c r="D8513" s="67">
        <v>37659.339999999997</v>
      </c>
      <c r="E8513" s="66">
        <v>1.2881</v>
      </c>
      <c r="F8513" s="67">
        <v>48508.995853999899</v>
      </c>
      <c r="G8513" s="66" t="s">
        <v>21</v>
      </c>
      <c r="H8513" s="68">
        <v>1.22115539637683E-5</v>
      </c>
      <c r="I8513" s="87">
        <v>0.59237022059933597</v>
      </c>
      <c r="J8513" s="69" t="str">
        <f>_xlfn.XLOOKUP(SimpleBB[[#This Row],[customer_code]],'Input  - indicative charges'!$B$13:$B$69,'Input  - indicative charges'!$E$13:$E$69)</f>
        <v>Upper South Island distributor</v>
      </c>
      <c r="K8513" s="70">
        <f t="shared" si="134"/>
        <v>0.54761874733215388</v>
      </c>
    </row>
    <row r="8514" spans="1:11" x14ac:dyDescent="0.25">
      <c r="A8514" s="65">
        <v>44501</v>
      </c>
      <c r="B8514" s="66" t="s">
        <v>148</v>
      </c>
      <c r="C8514" s="66" t="s">
        <v>137</v>
      </c>
      <c r="D8514" s="67">
        <v>37659.339999999997</v>
      </c>
      <c r="E8514" s="66">
        <v>1.2881</v>
      </c>
      <c r="F8514" s="67">
        <v>48508.995853999899</v>
      </c>
      <c r="G8514" s="66" t="s">
        <v>23</v>
      </c>
      <c r="H8514" s="68">
        <v>0</v>
      </c>
      <c r="I8514" s="87">
        <v>0</v>
      </c>
      <c r="J8514" s="69" t="str">
        <f>_xlfn.XLOOKUP(SimpleBB[[#This Row],[customer_code]],'Input  - indicative charges'!$B$13:$B$69,'Input  - indicative charges'!$E$13:$E$69)</f>
        <v>Lower North Island distributor</v>
      </c>
      <c r="K8514" s="70">
        <f t="shared" si="134"/>
        <v>0</v>
      </c>
    </row>
    <row r="8515" spans="1:11" x14ac:dyDescent="0.25">
      <c r="A8515" s="65">
        <v>44501</v>
      </c>
      <c r="B8515" s="66" t="s">
        <v>148</v>
      </c>
      <c r="C8515" s="66" t="s">
        <v>137</v>
      </c>
      <c r="D8515" s="67">
        <v>37659.339999999997</v>
      </c>
      <c r="E8515" s="66">
        <v>1.2881</v>
      </c>
      <c r="F8515" s="67">
        <v>48508.995853999899</v>
      </c>
      <c r="G8515" s="66" t="s">
        <v>25</v>
      </c>
      <c r="H8515" s="68">
        <v>0.100821459134698</v>
      </c>
      <c r="I8515" s="87">
        <v>4890.7477431592897</v>
      </c>
      <c r="J8515" s="69" t="str">
        <f>_xlfn.XLOOKUP(SimpleBB[[#This Row],[customer_code]],'Input  - indicative charges'!$B$13:$B$69,'Input  - indicative charges'!$E$13:$E$69)</f>
        <v>North Island generation</v>
      </c>
      <c r="K8515" s="70">
        <f t="shared" si="134"/>
        <v>4521.2690636553089</v>
      </c>
    </row>
    <row r="8516" spans="1:11" x14ac:dyDescent="0.25">
      <c r="A8516" s="65">
        <v>44501</v>
      </c>
      <c r="B8516" s="66" t="s">
        <v>148</v>
      </c>
      <c r="C8516" s="66" t="s">
        <v>137</v>
      </c>
      <c r="D8516" s="67">
        <v>37659.339999999997</v>
      </c>
      <c r="E8516" s="66">
        <v>1.2881</v>
      </c>
      <c r="F8516" s="67">
        <v>48508.995853999899</v>
      </c>
      <c r="G8516" s="66" t="s">
        <v>27</v>
      </c>
      <c r="H8516" s="68">
        <v>8.06033272886851E-7</v>
      </c>
      <c r="I8516" s="87">
        <v>3.90998646926543E-2</v>
      </c>
      <c r="J8516" s="69" t="str">
        <f>_xlfn.XLOOKUP(SimpleBB[[#This Row],[customer_code]],'Input  - indicative charges'!$B$13:$B$69,'Input  - indicative charges'!$E$13:$E$69)</f>
        <v>Lower North Island distributor</v>
      </c>
      <c r="K8516" s="70">
        <f t="shared" si="134"/>
        <v>3.6146008322606858E-2</v>
      </c>
    </row>
    <row r="8517" spans="1:11" x14ac:dyDescent="0.25">
      <c r="A8517" s="65">
        <v>44501</v>
      </c>
      <c r="B8517" s="66" t="s">
        <v>148</v>
      </c>
      <c r="C8517" s="66" t="s">
        <v>137</v>
      </c>
      <c r="D8517" s="67">
        <v>37659.339999999997</v>
      </c>
      <c r="E8517" s="66">
        <v>1.2881</v>
      </c>
      <c r="F8517" s="67">
        <v>48508.995853999899</v>
      </c>
      <c r="G8517" s="66" t="s">
        <v>29</v>
      </c>
      <c r="H8517" s="68">
        <v>2.8785121635893899E-6</v>
      </c>
      <c r="I8517" s="87">
        <v>0.139633734609246</v>
      </c>
      <c r="J8517" s="69" t="str">
        <f>_xlfn.XLOOKUP(SimpleBB[[#This Row],[customer_code]],'Input  - indicative charges'!$B$13:$B$69,'Input  - indicative charges'!$E$13:$E$69)</f>
        <v>Lower North Island distributor</v>
      </c>
      <c r="K8517" s="70">
        <f t="shared" si="134"/>
        <v>0.12908490024137351</v>
      </c>
    </row>
    <row r="8518" spans="1:11" x14ac:dyDescent="0.25">
      <c r="A8518" s="65">
        <v>44501</v>
      </c>
      <c r="B8518" s="66" t="s">
        <v>148</v>
      </c>
      <c r="C8518" s="66" t="s">
        <v>137</v>
      </c>
      <c r="D8518" s="67">
        <v>37659.339999999997</v>
      </c>
      <c r="E8518" s="66">
        <v>1.2881</v>
      </c>
      <c r="F8518" s="67">
        <v>48508.995853999899</v>
      </c>
      <c r="G8518" s="66" t="s">
        <v>31</v>
      </c>
      <c r="H8518" s="68">
        <v>4.9925419676597103E-6</v>
      </c>
      <c r="I8518" s="87">
        <v>0.24218319761012599</v>
      </c>
      <c r="J8518" s="69" t="str">
        <f>_xlfn.XLOOKUP(SimpleBB[[#This Row],[customer_code]],'Input  - indicative charges'!$B$13:$B$69,'Input  - indicative charges'!$E$13:$E$69)</f>
        <v>Major Industrial</v>
      </c>
      <c r="K8518" s="70">
        <f t="shared" si="134"/>
        <v>0.22388711432179872</v>
      </c>
    </row>
    <row r="8519" spans="1:11" x14ac:dyDescent="0.25">
      <c r="A8519" s="65">
        <v>44501</v>
      </c>
      <c r="B8519" s="66" t="s">
        <v>148</v>
      </c>
      <c r="C8519" s="66" t="s">
        <v>137</v>
      </c>
      <c r="D8519" s="67">
        <v>37659.339999999997</v>
      </c>
      <c r="E8519" s="66">
        <v>1.2881</v>
      </c>
      <c r="F8519" s="67">
        <v>48508.995853999899</v>
      </c>
      <c r="G8519" s="66" t="s">
        <v>34</v>
      </c>
      <c r="H8519" s="68">
        <v>0</v>
      </c>
      <c r="I8519" s="87">
        <v>0</v>
      </c>
      <c r="J8519" s="69" t="str">
        <f>_xlfn.XLOOKUP(SimpleBB[[#This Row],[customer_code]],'Input  - indicative charges'!$B$13:$B$69,'Input  - indicative charges'!$E$13:$E$69)</f>
        <v>Major Industrial</v>
      </c>
      <c r="K8519" s="70">
        <f t="shared" si="134"/>
        <v>0</v>
      </c>
    </row>
    <row r="8520" spans="1:11" x14ac:dyDescent="0.25">
      <c r="A8520" s="65">
        <v>44501</v>
      </c>
      <c r="B8520" s="66" t="s">
        <v>148</v>
      </c>
      <c r="C8520" s="66" t="s">
        <v>137</v>
      </c>
      <c r="D8520" s="67">
        <v>37659.339999999997</v>
      </c>
      <c r="E8520" s="66">
        <v>1.2881</v>
      </c>
      <c r="F8520" s="67">
        <v>48508.995853999899</v>
      </c>
      <c r="G8520" s="66" t="s">
        <v>36</v>
      </c>
      <c r="H8520" s="68">
        <v>0</v>
      </c>
      <c r="I8520" s="87">
        <v>0</v>
      </c>
      <c r="J8520" s="69" t="str">
        <f>_xlfn.XLOOKUP(SimpleBB[[#This Row],[customer_code]],'Input  - indicative charges'!$B$13:$B$69,'Input  - indicative charges'!$E$13:$E$69)</f>
        <v>Upper South Island distributor</v>
      </c>
      <c r="K8520" s="70">
        <f t="shared" si="134"/>
        <v>0</v>
      </c>
    </row>
    <row r="8521" spans="1:11" x14ac:dyDescent="0.25">
      <c r="A8521" s="65">
        <v>44501</v>
      </c>
      <c r="B8521" s="66" t="s">
        <v>148</v>
      </c>
      <c r="C8521" s="66" t="s">
        <v>137</v>
      </c>
      <c r="D8521" s="67">
        <v>37659.339999999997</v>
      </c>
      <c r="E8521" s="66">
        <v>1.2881</v>
      </c>
      <c r="F8521" s="67">
        <v>48508.995853999899</v>
      </c>
      <c r="G8521" s="66" t="s">
        <v>38</v>
      </c>
      <c r="H8521" s="68">
        <v>7.4516310036289201E-6</v>
      </c>
      <c r="I8521" s="87">
        <v>0.36147113746057302</v>
      </c>
      <c r="J8521" s="69" t="str">
        <f>_xlfn.XLOOKUP(SimpleBB[[#This Row],[customer_code]],'Input  - indicative charges'!$B$13:$B$69,'Input  - indicative charges'!$E$13:$E$69)</f>
        <v>North Island generation</v>
      </c>
      <c r="K8521" s="70">
        <f t="shared" si="134"/>
        <v>0.33416327257742923</v>
      </c>
    </row>
    <row r="8522" spans="1:11" x14ac:dyDescent="0.25">
      <c r="A8522" s="65">
        <v>44501</v>
      </c>
      <c r="B8522" s="66" t="s">
        <v>148</v>
      </c>
      <c r="C8522" s="66" t="s">
        <v>137</v>
      </c>
      <c r="D8522" s="67">
        <v>37659.339999999997</v>
      </c>
      <c r="E8522" s="66">
        <v>1.2881</v>
      </c>
      <c r="F8522" s="67">
        <v>48508.995853999899</v>
      </c>
      <c r="G8522" s="66" t="s">
        <v>40</v>
      </c>
      <c r="H8522" s="68">
        <v>2.28776080562364E-7</v>
      </c>
      <c r="I8522" s="87">
        <v>1.1097697943494101E-2</v>
      </c>
      <c r="J8522" s="69" t="str">
        <f>_xlfn.XLOOKUP(SimpleBB[[#This Row],[customer_code]],'Input  - indicative charges'!$B$13:$B$69,'Input  - indicative charges'!$E$13:$E$69)</f>
        <v>North Island generation</v>
      </c>
      <c r="K8522" s="70">
        <f t="shared" si="134"/>
        <v>1.0259306147999959E-2</v>
      </c>
    </row>
    <row r="8523" spans="1:11" x14ac:dyDescent="0.25">
      <c r="A8523" s="65">
        <v>44501</v>
      </c>
      <c r="B8523" s="66" t="s">
        <v>148</v>
      </c>
      <c r="C8523" s="66" t="s">
        <v>137</v>
      </c>
      <c r="D8523" s="67">
        <v>37659.339999999997</v>
      </c>
      <c r="E8523" s="66">
        <v>1.2881</v>
      </c>
      <c r="F8523" s="67">
        <v>48508.995853999899</v>
      </c>
      <c r="G8523" s="66" t="s">
        <v>42</v>
      </c>
      <c r="H8523" s="68">
        <v>0.23857813383659199</v>
      </c>
      <c r="I8523" s="87">
        <v>11573.185705134299</v>
      </c>
      <c r="J8523" s="69" t="str">
        <f>_xlfn.XLOOKUP(SimpleBB[[#This Row],[customer_code]],'Input  - indicative charges'!$B$13:$B$69,'Input  - indicative charges'!$E$13:$E$69)</f>
        <v>South Island generation</v>
      </c>
      <c r="K8523" s="70">
        <f t="shared" si="134"/>
        <v>10698.872492401484</v>
      </c>
    </row>
    <row r="8524" spans="1:11" x14ac:dyDescent="0.25">
      <c r="A8524" s="65">
        <v>44501</v>
      </c>
      <c r="B8524" s="66" t="s">
        <v>148</v>
      </c>
      <c r="C8524" s="66" t="s">
        <v>137</v>
      </c>
      <c r="D8524" s="67">
        <v>37659.339999999997</v>
      </c>
      <c r="E8524" s="66">
        <v>1.2881</v>
      </c>
      <c r="F8524" s="67">
        <v>48508.995853999899</v>
      </c>
      <c r="G8524" s="66" t="s">
        <v>44</v>
      </c>
      <c r="H8524" s="68">
        <v>0</v>
      </c>
      <c r="I8524" s="87">
        <v>0</v>
      </c>
      <c r="J8524" s="69" t="str">
        <f>_xlfn.XLOOKUP(SimpleBB[[#This Row],[customer_code]],'Input  - indicative charges'!$B$13:$B$69,'Input  - indicative charges'!$E$13:$E$69)</f>
        <v>Major Industrial</v>
      </c>
      <c r="K8524" s="70">
        <f t="shared" si="134"/>
        <v>0</v>
      </c>
    </row>
    <row r="8525" spans="1:11" x14ac:dyDescent="0.25">
      <c r="A8525" s="65">
        <v>44501</v>
      </c>
      <c r="B8525" s="66" t="s">
        <v>148</v>
      </c>
      <c r="C8525" s="66" t="s">
        <v>137</v>
      </c>
      <c r="D8525" s="67">
        <v>37659.339999999997</v>
      </c>
      <c r="E8525" s="66">
        <v>1.2881</v>
      </c>
      <c r="F8525" s="67">
        <v>48508.995853999899</v>
      </c>
      <c r="G8525" s="66" t="s">
        <v>46</v>
      </c>
      <c r="H8525" s="68">
        <v>5.3978068034674203E-13</v>
      </c>
      <c r="I8525" s="87">
        <v>2.6184218785009401E-8</v>
      </c>
      <c r="J8525" s="69" t="str">
        <f>_xlfn.XLOOKUP(SimpleBB[[#This Row],[customer_code]],'Input  - indicative charges'!$B$13:$B$69,'Input  - indicative charges'!$E$13:$E$69)</f>
        <v>Upper South Island distributor</v>
      </c>
      <c r="K8525" s="70">
        <f t="shared" si="134"/>
        <v>2.4206093743892655E-8</v>
      </c>
    </row>
    <row r="8526" spans="1:11" x14ac:dyDescent="0.25">
      <c r="A8526" s="65">
        <v>44501</v>
      </c>
      <c r="B8526" s="66" t="s">
        <v>148</v>
      </c>
      <c r="C8526" s="66" t="s">
        <v>137</v>
      </c>
      <c r="D8526" s="67">
        <v>37659.339999999997</v>
      </c>
      <c r="E8526" s="66">
        <v>1.2881</v>
      </c>
      <c r="F8526" s="67">
        <v>48508.995853999899</v>
      </c>
      <c r="G8526" s="66" t="s">
        <v>48</v>
      </c>
      <c r="H8526" s="68">
        <v>1.85099994253295E-3</v>
      </c>
      <c r="I8526" s="87">
        <v>89.790148538085404</v>
      </c>
      <c r="J8526" s="69" t="str">
        <f>_xlfn.XLOOKUP(SimpleBB[[#This Row],[customer_code]],'Input  - indicative charges'!$B$13:$B$69,'Input  - indicative charges'!$E$13:$E$69)</f>
        <v>North Island generation</v>
      </c>
      <c r="K8526" s="70">
        <f t="shared" ref="K8526:K8589" si="135">I8526*$L$9</f>
        <v>83.00682065929206</v>
      </c>
    </row>
    <row r="8527" spans="1:11" x14ac:dyDescent="0.25">
      <c r="A8527" s="65">
        <v>44501</v>
      </c>
      <c r="B8527" s="66" t="s">
        <v>148</v>
      </c>
      <c r="C8527" s="66" t="s">
        <v>137</v>
      </c>
      <c r="D8527" s="67">
        <v>37659.339999999997</v>
      </c>
      <c r="E8527" s="66">
        <v>1.2881</v>
      </c>
      <c r="F8527" s="67">
        <v>48508.995853999899</v>
      </c>
      <c r="G8527" s="66" t="s">
        <v>50</v>
      </c>
      <c r="H8527" s="68">
        <v>3.8636296598472099E-4</v>
      </c>
      <c r="I8527" s="87">
        <v>18.742079515091898</v>
      </c>
      <c r="J8527" s="69" t="str">
        <f>_xlfn.XLOOKUP(SimpleBB[[#This Row],[customer_code]],'Input  - indicative charges'!$B$13:$B$69,'Input  - indicative charges'!$E$13:$E$69)</f>
        <v>North Island generation</v>
      </c>
      <c r="K8527" s="70">
        <f t="shared" si="135"/>
        <v>17.32618175179374</v>
      </c>
    </row>
    <row r="8528" spans="1:11" x14ac:dyDescent="0.25">
      <c r="A8528" s="65">
        <v>44501</v>
      </c>
      <c r="B8528" s="66" t="s">
        <v>148</v>
      </c>
      <c r="C8528" s="66" t="s">
        <v>137</v>
      </c>
      <c r="D8528" s="67">
        <v>37659.339999999997</v>
      </c>
      <c r="E8528" s="66">
        <v>1.2881</v>
      </c>
      <c r="F8528" s="67">
        <v>48508.995853999899</v>
      </c>
      <c r="G8528" s="66" t="s">
        <v>52</v>
      </c>
      <c r="H8528" s="68">
        <v>7.8020144008861801E-4</v>
      </c>
      <c r="I8528" s="87">
        <v>37.846788422543597</v>
      </c>
      <c r="J8528" s="69" t="str">
        <f>_xlfn.XLOOKUP(SimpleBB[[#This Row],[customer_code]],'Input  - indicative charges'!$B$13:$B$69,'Input  - indicative charges'!$E$13:$E$69)</f>
        <v>North Island generation</v>
      </c>
      <c r="K8528" s="70">
        <f t="shared" si="135"/>
        <v>34.987597529006543</v>
      </c>
    </row>
    <row r="8529" spans="1:11" x14ac:dyDescent="0.25">
      <c r="A8529" s="65">
        <v>44501</v>
      </c>
      <c r="B8529" s="66" t="s">
        <v>148</v>
      </c>
      <c r="C8529" s="66" t="s">
        <v>137</v>
      </c>
      <c r="D8529" s="67">
        <v>37659.339999999997</v>
      </c>
      <c r="E8529" s="66">
        <v>1.2881</v>
      </c>
      <c r="F8529" s="67">
        <v>48508.995853999899</v>
      </c>
      <c r="G8529" s="66" t="s">
        <v>54</v>
      </c>
      <c r="H8529" s="68">
        <v>0</v>
      </c>
      <c r="I8529" s="87">
        <v>0</v>
      </c>
      <c r="J8529" s="69" t="str">
        <f>_xlfn.XLOOKUP(SimpleBB[[#This Row],[customer_code]],'Input  - indicative charges'!$B$13:$B$69,'Input  - indicative charges'!$E$13:$E$69)</f>
        <v>Upper South Island distributor</v>
      </c>
      <c r="K8529" s="70">
        <f t="shared" si="135"/>
        <v>0</v>
      </c>
    </row>
    <row r="8530" spans="1:11" x14ac:dyDescent="0.25">
      <c r="A8530" s="65">
        <v>44501</v>
      </c>
      <c r="B8530" s="66" t="s">
        <v>148</v>
      </c>
      <c r="C8530" s="66" t="s">
        <v>137</v>
      </c>
      <c r="D8530" s="67">
        <v>37659.339999999997</v>
      </c>
      <c r="E8530" s="66">
        <v>1.2881</v>
      </c>
      <c r="F8530" s="67">
        <v>48508.995853999899</v>
      </c>
      <c r="G8530" s="66" t="s">
        <v>56</v>
      </c>
      <c r="H8530" s="68">
        <v>0</v>
      </c>
      <c r="I8530" s="87">
        <v>0</v>
      </c>
      <c r="J8530" s="69" t="str">
        <f>_xlfn.XLOOKUP(SimpleBB[[#This Row],[customer_code]],'Input  - indicative charges'!$B$13:$B$69,'Input  - indicative charges'!$E$13:$E$69)</f>
        <v>Upper North Island distributor</v>
      </c>
      <c r="K8530" s="70">
        <f t="shared" si="135"/>
        <v>0</v>
      </c>
    </row>
    <row r="8531" spans="1:11" x14ac:dyDescent="0.25">
      <c r="A8531" s="65">
        <v>44501</v>
      </c>
      <c r="B8531" s="66" t="s">
        <v>148</v>
      </c>
      <c r="C8531" s="66" t="s">
        <v>137</v>
      </c>
      <c r="D8531" s="67">
        <v>37659.339999999997</v>
      </c>
      <c r="E8531" s="66">
        <v>1.2881</v>
      </c>
      <c r="F8531" s="67">
        <v>48508.995853999899</v>
      </c>
      <c r="G8531" s="66" t="s">
        <v>58</v>
      </c>
      <c r="H8531" s="68">
        <v>4.8153767003056899E-4</v>
      </c>
      <c r="I8531" s="87">
        <v>23.358908839057701</v>
      </c>
      <c r="J8531" s="69" t="str">
        <f>_xlfn.XLOOKUP(SimpleBB[[#This Row],[customer_code]],'Input  - indicative charges'!$B$13:$B$69,'Input  - indicative charges'!$E$13:$E$69)</f>
        <v>North Island generation</v>
      </c>
      <c r="K8531" s="70">
        <f t="shared" si="135"/>
        <v>21.594225963196727</v>
      </c>
    </row>
    <row r="8532" spans="1:11" x14ac:dyDescent="0.25">
      <c r="A8532" s="65">
        <v>44501</v>
      </c>
      <c r="B8532" s="66" t="s">
        <v>148</v>
      </c>
      <c r="C8532" s="66" t="s">
        <v>137</v>
      </c>
      <c r="D8532" s="67">
        <v>37659.339999999997</v>
      </c>
      <c r="E8532" s="66">
        <v>1.2881</v>
      </c>
      <c r="F8532" s="67">
        <v>48508.995853999899</v>
      </c>
      <c r="G8532" s="66" t="s">
        <v>60</v>
      </c>
      <c r="H8532" s="68">
        <v>0</v>
      </c>
      <c r="I8532" s="87">
        <v>0</v>
      </c>
      <c r="J8532" s="69" t="str">
        <f>_xlfn.XLOOKUP(SimpleBB[[#This Row],[customer_code]],'Input  - indicative charges'!$B$13:$B$69,'Input  - indicative charges'!$E$13:$E$69)</f>
        <v>Major Industrial</v>
      </c>
      <c r="K8532" s="70">
        <f t="shared" si="135"/>
        <v>0</v>
      </c>
    </row>
    <row r="8533" spans="1:11" x14ac:dyDescent="0.25">
      <c r="A8533" s="65">
        <v>44501</v>
      </c>
      <c r="B8533" s="66" t="s">
        <v>148</v>
      </c>
      <c r="C8533" s="66" t="s">
        <v>137</v>
      </c>
      <c r="D8533" s="67">
        <v>37659.339999999997</v>
      </c>
      <c r="E8533" s="66">
        <v>1.2881</v>
      </c>
      <c r="F8533" s="67">
        <v>48508.995853999899</v>
      </c>
      <c r="G8533" s="66" t="s">
        <v>62</v>
      </c>
      <c r="H8533" s="68">
        <v>1.6559871615483999E-13</v>
      </c>
      <c r="I8533" s="87">
        <v>8.0330274353828496E-9</v>
      </c>
      <c r="J8533" s="69" t="str">
        <f>_xlfn.XLOOKUP(SimpleBB[[#This Row],[customer_code]],'Input  - indicative charges'!$B$13:$B$69,'Input  - indicative charges'!$E$13:$E$69)</f>
        <v>Major Industrial</v>
      </c>
      <c r="K8533" s="70">
        <f t="shared" si="135"/>
        <v>7.4261606483162091E-9</v>
      </c>
    </row>
    <row r="8534" spans="1:11" x14ac:dyDescent="0.25">
      <c r="A8534" s="65">
        <v>44501</v>
      </c>
      <c r="B8534" s="66" t="s">
        <v>148</v>
      </c>
      <c r="C8534" s="66" t="s">
        <v>137</v>
      </c>
      <c r="D8534" s="67">
        <v>37659.339999999997</v>
      </c>
      <c r="E8534" s="66">
        <v>1.2881</v>
      </c>
      <c r="F8534" s="67">
        <v>48508.995853999899</v>
      </c>
      <c r="G8534" s="66" t="s">
        <v>64</v>
      </c>
      <c r="H8534" s="68">
        <v>0</v>
      </c>
      <c r="I8534" s="87">
        <v>0</v>
      </c>
      <c r="J8534" s="69" t="str">
        <f>_xlfn.XLOOKUP(SimpleBB[[#This Row],[customer_code]],'Input  - indicative charges'!$B$13:$B$69,'Input  - indicative charges'!$E$13:$E$69)</f>
        <v>Major Industrial</v>
      </c>
      <c r="K8534" s="70">
        <f t="shared" si="135"/>
        <v>0</v>
      </c>
    </row>
    <row r="8535" spans="1:11" x14ac:dyDescent="0.25">
      <c r="A8535" s="65">
        <v>44501</v>
      </c>
      <c r="B8535" s="66" t="s">
        <v>148</v>
      </c>
      <c r="C8535" s="66" t="s">
        <v>137</v>
      </c>
      <c r="D8535" s="67">
        <v>37659.339999999997</v>
      </c>
      <c r="E8535" s="66">
        <v>1.2881</v>
      </c>
      <c r="F8535" s="67">
        <v>48508.995853999899</v>
      </c>
      <c r="G8535" s="66" t="s">
        <v>66</v>
      </c>
      <c r="H8535" s="68">
        <v>2.0694041626450302E-9</v>
      </c>
      <c r="I8535" s="87">
        <v>1.00384717945998E-4</v>
      </c>
      <c r="J8535" s="69" t="str">
        <f>_xlfn.XLOOKUP(SimpleBB[[#This Row],[customer_code]],'Input  - indicative charges'!$B$13:$B$69,'Input  - indicative charges'!$E$13:$E$69)</f>
        <v>Upper South Island distributor</v>
      </c>
      <c r="K8535" s="70">
        <f t="shared" si="135"/>
        <v>9.2801007851576372E-5</v>
      </c>
    </row>
    <row r="8536" spans="1:11" x14ac:dyDescent="0.25">
      <c r="A8536" s="65">
        <v>44501</v>
      </c>
      <c r="B8536" s="66" t="s">
        <v>148</v>
      </c>
      <c r="C8536" s="66" t="s">
        <v>137</v>
      </c>
      <c r="D8536" s="67">
        <v>37659.339999999997</v>
      </c>
      <c r="E8536" s="66">
        <v>1.2881</v>
      </c>
      <c r="F8536" s="67">
        <v>48508.995853999899</v>
      </c>
      <c r="G8536" s="66" t="s">
        <v>68</v>
      </c>
      <c r="H8536" s="68">
        <v>0</v>
      </c>
      <c r="I8536" s="87">
        <v>0</v>
      </c>
      <c r="J8536" s="69" t="str">
        <f>_xlfn.XLOOKUP(SimpleBB[[#This Row],[customer_code]],'Input  - indicative charges'!$B$13:$B$69,'Input  - indicative charges'!$E$13:$E$69)</f>
        <v>Major Industrial</v>
      </c>
      <c r="K8536" s="70">
        <f t="shared" si="135"/>
        <v>0</v>
      </c>
    </row>
    <row r="8537" spans="1:11" x14ac:dyDescent="0.25">
      <c r="A8537" s="65">
        <v>44501</v>
      </c>
      <c r="B8537" s="66" t="s">
        <v>148</v>
      </c>
      <c r="C8537" s="66" t="s">
        <v>137</v>
      </c>
      <c r="D8537" s="67">
        <v>37659.339999999997</v>
      </c>
      <c r="E8537" s="66">
        <v>1.2881</v>
      </c>
      <c r="F8537" s="67">
        <v>48508.995853999899</v>
      </c>
      <c r="G8537" s="66" t="s">
        <v>70</v>
      </c>
      <c r="H8537" s="68">
        <v>3.6779008903047798E-6</v>
      </c>
      <c r="I8537" s="87">
        <v>0.178411279039217</v>
      </c>
      <c r="J8537" s="69" t="str">
        <f>_xlfn.XLOOKUP(SimpleBB[[#This Row],[customer_code]],'Input  - indicative charges'!$B$13:$B$69,'Input  - indicative charges'!$E$13:$E$69)</f>
        <v>Lower North Island distributor</v>
      </c>
      <c r="K8537" s="70">
        <f t="shared" si="135"/>
        <v>0.16493293845617885</v>
      </c>
    </row>
    <row r="8538" spans="1:11" x14ac:dyDescent="0.25">
      <c r="A8538" s="65">
        <v>44501</v>
      </c>
      <c r="B8538" s="66" t="s">
        <v>148</v>
      </c>
      <c r="C8538" s="66" t="s">
        <v>137</v>
      </c>
      <c r="D8538" s="67">
        <v>37659.339999999997</v>
      </c>
      <c r="E8538" s="66">
        <v>1.2881</v>
      </c>
      <c r="F8538" s="67">
        <v>48508.995853999899</v>
      </c>
      <c r="G8538" s="66" t="s">
        <v>72</v>
      </c>
      <c r="H8538" s="68">
        <v>2.6037177711640998E-4</v>
      </c>
      <c r="I8538" s="87">
        <v>12.6303734566385</v>
      </c>
      <c r="J8538" s="69" t="str">
        <f>_xlfn.XLOOKUP(SimpleBB[[#This Row],[customer_code]],'Input  - indicative charges'!$B$13:$B$69,'Input  - indicative charges'!$E$13:$E$69)</f>
        <v>Lower South Island distributor</v>
      </c>
      <c r="K8538" s="70">
        <f t="shared" si="135"/>
        <v>11.676193451560914</v>
      </c>
    </row>
    <row r="8539" spans="1:11" x14ac:dyDescent="0.25">
      <c r="A8539" s="65">
        <v>44501</v>
      </c>
      <c r="B8539" s="66" t="s">
        <v>148</v>
      </c>
      <c r="C8539" s="66" t="s">
        <v>137</v>
      </c>
      <c r="D8539" s="67">
        <v>37659.339999999997</v>
      </c>
      <c r="E8539" s="66">
        <v>1.2881</v>
      </c>
      <c r="F8539" s="67">
        <v>48508.995853999899</v>
      </c>
      <c r="G8539" s="66" t="s">
        <v>74</v>
      </c>
      <c r="H8539" s="68">
        <v>0</v>
      </c>
      <c r="I8539" s="87">
        <v>0</v>
      </c>
      <c r="J8539" s="69" t="str">
        <f>_xlfn.XLOOKUP(SimpleBB[[#This Row],[customer_code]],'Input  - indicative charges'!$B$13:$B$69,'Input  - indicative charges'!$E$13:$E$69)</f>
        <v>Major Industrial</v>
      </c>
      <c r="K8539" s="70">
        <f t="shared" si="135"/>
        <v>0</v>
      </c>
    </row>
    <row r="8540" spans="1:11" x14ac:dyDescent="0.25">
      <c r="A8540" s="65">
        <v>44501</v>
      </c>
      <c r="B8540" s="66" t="s">
        <v>148</v>
      </c>
      <c r="C8540" s="66" t="s">
        <v>137</v>
      </c>
      <c r="D8540" s="67">
        <v>37659.339999999997</v>
      </c>
      <c r="E8540" s="66">
        <v>1.2881</v>
      </c>
      <c r="F8540" s="67">
        <v>48508.995853999899</v>
      </c>
      <c r="G8540" s="66" t="s">
        <v>76</v>
      </c>
      <c r="H8540" s="68">
        <v>0</v>
      </c>
      <c r="I8540" s="87">
        <v>0</v>
      </c>
      <c r="J8540" s="69" t="str">
        <f>_xlfn.XLOOKUP(SimpleBB[[#This Row],[customer_code]],'Input  - indicative charges'!$B$13:$B$69,'Input  - indicative charges'!$E$13:$E$69)</f>
        <v>Lower North Island distributor</v>
      </c>
      <c r="K8540" s="70">
        <f t="shared" si="135"/>
        <v>0</v>
      </c>
    </row>
    <row r="8541" spans="1:11" x14ac:dyDescent="0.25">
      <c r="A8541" s="65">
        <v>44501</v>
      </c>
      <c r="B8541" s="66" t="s">
        <v>148</v>
      </c>
      <c r="C8541" s="66" t="s">
        <v>137</v>
      </c>
      <c r="D8541" s="67">
        <v>37659.339999999997</v>
      </c>
      <c r="E8541" s="66">
        <v>1.2881</v>
      </c>
      <c r="F8541" s="67">
        <v>48508.995853999899</v>
      </c>
      <c r="G8541" s="66" t="s">
        <v>78</v>
      </c>
      <c r="H8541" s="68">
        <v>1.18621136862887E-12</v>
      </c>
      <c r="I8541" s="87">
        <v>5.7541922362785603E-8</v>
      </c>
      <c r="J8541" s="69" t="str">
        <f>_xlfn.XLOOKUP(SimpleBB[[#This Row],[customer_code]],'Input  - indicative charges'!$B$13:$B$69,'Input  - indicative charges'!$E$13:$E$69)</f>
        <v>North Island generation</v>
      </c>
      <c r="K8541" s="70">
        <f t="shared" si="135"/>
        <v>5.3194833817795776E-8</v>
      </c>
    </row>
    <row r="8542" spans="1:11" x14ac:dyDescent="0.25">
      <c r="A8542" s="65">
        <v>44501</v>
      </c>
      <c r="B8542" s="66" t="s">
        <v>148</v>
      </c>
      <c r="C8542" s="66" t="s">
        <v>137</v>
      </c>
      <c r="D8542" s="67">
        <v>37659.339999999997</v>
      </c>
      <c r="E8542" s="66">
        <v>1.2881</v>
      </c>
      <c r="F8542" s="67">
        <v>48508.995853999899</v>
      </c>
      <c r="G8542" s="66" t="s">
        <v>80</v>
      </c>
      <c r="H8542" s="68">
        <v>0</v>
      </c>
      <c r="I8542" s="87">
        <v>0</v>
      </c>
      <c r="J8542" s="69" t="str">
        <f>_xlfn.XLOOKUP(SimpleBB[[#This Row],[customer_code]],'Input  - indicative charges'!$B$13:$B$69,'Input  - indicative charges'!$E$13:$E$69)</f>
        <v>Major Industrial</v>
      </c>
      <c r="K8542" s="70">
        <f t="shared" si="135"/>
        <v>0</v>
      </c>
    </row>
    <row r="8543" spans="1:11" x14ac:dyDescent="0.25">
      <c r="A8543" s="65">
        <v>44501</v>
      </c>
      <c r="B8543" s="66" t="s">
        <v>148</v>
      </c>
      <c r="C8543" s="66" t="s">
        <v>137</v>
      </c>
      <c r="D8543" s="67">
        <v>37659.339999999997</v>
      </c>
      <c r="E8543" s="66">
        <v>1.2881</v>
      </c>
      <c r="F8543" s="67">
        <v>48508.995853999899</v>
      </c>
      <c r="G8543" s="66" t="s">
        <v>82</v>
      </c>
      <c r="H8543" s="68">
        <v>5.8432269380438101E-5</v>
      </c>
      <c r="I8543" s="87">
        <v>2.8344907131154802</v>
      </c>
      <c r="J8543" s="69" t="str">
        <f>_xlfn.XLOOKUP(SimpleBB[[#This Row],[customer_code]],'Input  - indicative charges'!$B$13:$B$69,'Input  - indicative charges'!$E$13:$E$69)</f>
        <v>Major Industrial</v>
      </c>
      <c r="K8543" s="70">
        <f t="shared" si="135"/>
        <v>2.620354973398983</v>
      </c>
    </row>
    <row r="8544" spans="1:11" x14ac:dyDescent="0.25">
      <c r="A8544" s="65">
        <v>44501</v>
      </c>
      <c r="B8544" s="66" t="s">
        <v>148</v>
      </c>
      <c r="C8544" s="66" t="s">
        <v>137</v>
      </c>
      <c r="D8544" s="67">
        <v>37659.339999999997</v>
      </c>
      <c r="E8544" s="66">
        <v>1.2881</v>
      </c>
      <c r="F8544" s="67">
        <v>48508.995853999899</v>
      </c>
      <c r="G8544" s="66" t="s">
        <v>84</v>
      </c>
      <c r="H8544" s="68">
        <v>0</v>
      </c>
      <c r="I8544" s="87">
        <v>0</v>
      </c>
      <c r="J8544" s="69" t="str">
        <f>_xlfn.XLOOKUP(SimpleBB[[#This Row],[customer_code]],'Input  - indicative charges'!$B$13:$B$69,'Input  - indicative charges'!$E$13:$E$69)</f>
        <v>Major Industrial</v>
      </c>
      <c r="K8544" s="70">
        <f t="shared" si="135"/>
        <v>0</v>
      </c>
    </row>
    <row r="8545" spans="1:11" x14ac:dyDescent="0.25">
      <c r="A8545" s="65">
        <v>44501</v>
      </c>
      <c r="B8545" s="66" t="s">
        <v>148</v>
      </c>
      <c r="C8545" s="66" t="s">
        <v>137</v>
      </c>
      <c r="D8545" s="67">
        <v>37659.339999999997</v>
      </c>
      <c r="E8545" s="66">
        <v>1.2881</v>
      </c>
      <c r="F8545" s="67">
        <v>48508.995853999899</v>
      </c>
      <c r="G8545" s="66" t="s">
        <v>86</v>
      </c>
      <c r="H8545" s="68">
        <v>6.0996860616143E-6</v>
      </c>
      <c r="I8545" s="87">
        <v>0.29588964587354899</v>
      </c>
      <c r="J8545" s="69" t="str">
        <f>_xlfn.XLOOKUP(SimpleBB[[#This Row],[customer_code]],'Input  - indicative charges'!$B$13:$B$69,'Input  - indicative charges'!$E$13:$E$69)</f>
        <v>North Island generation</v>
      </c>
      <c r="K8545" s="70">
        <f t="shared" si="135"/>
        <v>0.27353623053145276</v>
      </c>
    </row>
    <row r="8546" spans="1:11" x14ac:dyDescent="0.25">
      <c r="A8546" s="65">
        <v>44501</v>
      </c>
      <c r="B8546" s="66" t="s">
        <v>148</v>
      </c>
      <c r="C8546" s="66" t="s">
        <v>137</v>
      </c>
      <c r="D8546" s="67">
        <v>37659.339999999997</v>
      </c>
      <c r="E8546" s="66">
        <v>1.2881</v>
      </c>
      <c r="F8546" s="67">
        <v>48508.995853999899</v>
      </c>
      <c r="G8546" s="66" t="s">
        <v>88</v>
      </c>
      <c r="H8546" s="68">
        <v>2.8020016902495498E-4</v>
      </c>
      <c r="I8546" s="87">
        <v>13.592228837521599</v>
      </c>
      <c r="J8546" s="69" t="str">
        <f>_xlfn.XLOOKUP(SimpleBB[[#This Row],[customer_code]],'Input  - indicative charges'!$B$13:$B$69,'Input  - indicative charges'!$E$13:$E$69)</f>
        <v>North Island generation</v>
      </c>
      <c r="K8546" s="70">
        <f t="shared" si="135"/>
        <v>12.565384063237799</v>
      </c>
    </row>
    <row r="8547" spans="1:11" x14ac:dyDescent="0.25">
      <c r="A8547" s="65">
        <v>44501</v>
      </c>
      <c r="B8547" s="66" t="s">
        <v>148</v>
      </c>
      <c r="C8547" s="66" t="s">
        <v>137</v>
      </c>
      <c r="D8547" s="67">
        <v>37659.339999999997</v>
      </c>
      <c r="E8547" s="66">
        <v>1.2881</v>
      </c>
      <c r="F8547" s="67">
        <v>48508.995853999899</v>
      </c>
      <c r="G8547" s="66" t="s">
        <v>90</v>
      </c>
      <c r="H8547" s="68">
        <v>5.6167486872453296E-6</v>
      </c>
      <c r="I8547" s="87">
        <v>0.27246283878254401</v>
      </c>
      <c r="J8547" s="69" t="str">
        <f>_xlfn.XLOOKUP(SimpleBB[[#This Row],[customer_code]],'Input  - indicative charges'!$B$13:$B$69,'Input  - indicative charges'!$E$13:$E$69)</f>
        <v>Upper South Island distributor</v>
      </c>
      <c r="K8547" s="70">
        <f t="shared" si="135"/>
        <v>0.25187923578889404</v>
      </c>
    </row>
    <row r="8548" spans="1:11" x14ac:dyDescent="0.25">
      <c r="A8548" s="65">
        <v>44501</v>
      </c>
      <c r="B8548" s="66" t="s">
        <v>148</v>
      </c>
      <c r="C8548" s="66" t="s">
        <v>137</v>
      </c>
      <c r="D8548" s="67">
        <v>37659.339999999997</v>
      </c>
      <c r="E8548" s="66">
        <v>1.2881</v>
      </c>
      <c r="F8548" s="67">
        <v>48508.995853999899</v>
      </c>
      <c r="G8548" s="66" t="s">
        <v>92</v>
      </c>
      <c r="H8548" s="68">
        <v>3.9462297228100697E-6</v>
      </c>
      <c r="I8548" s="87">
        <v>0.19142764126272499</v>
      </c>
      <c r="J8548" s="69" t="str">
        <f>_xlfn.XLOOKUP(SimpleBB[[#This Row],[customer_code]],'Input  - indicative charges'!$B$13:$B$69,'Input  - indicative charges'!$E$13:$E$69)</f>
        <v>North Island generation</v>
      </c>
      <c r="K8548" s="70">
        <f t="shared" si="135"/>
        <v>0.17696596058961289</v>
      </c>
    </row>
    <row r="8549" spans="1:11" x14ac:dyDescent="0.25">
      <c r="A8549" s="65">
        <v>44501</v>
      </c>
      <c r="B8549" s="66" t="s">
        <v>148</v>
      </c>
      <c r="C8549" s="66" t="s">
        <v>137</v>
      </c>
      <c r="D8549" s="67">
        <v>37659.339999999997</v>
      </c>
      <c r="E8549" s="66">
        <v>1.2881</v>
      </c>
      <c r="F8549" s="67">
        <v>48508.995853999899</v>
      </c>
      <c r="G8549" s="66" t="s">
        <v>94</v>
      </c>
      <c r="H8549" s="68">
        <v>2.09007688255636E-5</v>
      </c>
      <c r="I8549" s="87">
        <v>1.0138753083046701</v>
      </c>
      <c r="J8549" s="69" t="str">
        <f>_xlfn.XLOOKUP(SimpleBB[[#This Row],[customer_code]],'Input  - indicative charges'!$B$13:$B$69,'Input  - indicative charges'!$E$13:$E$69)</f>
        <v>North Island generation</v>
      </c>
      <c r="K8549" s="70">
        <f t="shared" si="135"/>
        <v>0.93728061772426496</v>
      </c>
    </row>
    <row r="8550" spans="1:11" x14ac:dyDescent="0.25">
      <c r="A8550" s="65">
        <v>44501</v>
      </c>
      <c r="B8550" s="66" t="s">
        <v>148</v>
      </c>
      <c r="C8550" s="66" t="s">
        <v>137</v>
      </c>
      <c r="D8550" s="67">
        <v>37659.339999999997</v>
      </c>
      <c r="E8550" s="66">
        <v>1.2881</v>
      </c>
      <c r="F8550" s="67">
        <v>48508.995853999899</v>
      </c>
      <c r="G8550" s="66" t="s">
        <v>96</v>
      </c>
      <c r="H8550" s="68">
        <v>5.4494707665993297E-11</v>
      </c>
      <c r="I8550" s="87">
        <v>2.6434835482346101E-6</v>
      </c>
      <c r="J8550" s="69" t="str">
        <f>_xlfn.XLOOKUP(SimpleBB[[#This Row],[customer_code]],'Input  - indicative charges'!$B$13:$B$69,'Input  - indicative charges'!$E$13:$E$69)</f>
        <v>Upper North Island distributor</v>
      </c>
      <c r="K8550" s="70">
        <f t="shared" si="135"/>
        <v>2.4437777236889973E-6</v>
      </c>
    </row>
    <row r="8551" spans="1:11" x14ac:dyDescent="0.25">
      <c r="A8551" s="65">
        <v>44501</v>
      </c>
      <c r="B8551" s="66" t="s">
        <v>148</v>
      </c>
      <c r="C8551" s="66" t="s">
        <v>137</v>
      </c>
      <c r="D8551" s="67">
        <v>37659.339999999997</v>
      </c>
      <c r="E8551" s="66">
        <v>1.2881</v>
      </c>
      <c r="F8551" s="67">
        <v>48508.995853999899</v>
      </c>
      <c r="G8551" s="66" t="s">
        <v>98</v>
      </c>
      <c r="H8551" s="68">
        <v>2.11132767908039E-7</v>
      </c>
      <c r="I8551" s="87">
        <v>1.02418385630946E-2</v>
      </c>
      <c r="J8551" s="69" t="str">
        <f>_xlfn.XLOOKUP(SimpleBB[[#This Row],[customer_code]],'Input  - indicative charges'!$B$13:$B$69,'Input  - indicative charges'!$E$13:$E$69)</f>
        <v>Major Industrial</v>
      </c>
      <c r="K8551" s="70">
        <f t="shared" si="135"/>
        <v>9.468103914179609E-3</v>
      </c>
    </row>
    <row r="8552" spans="1:11" x14ac:dyDescent="0.25">
      <c r="A8552" s="65">
        <v>44501</v>
      </c>
      <c r="B8552" s="66" t="s">
        <v>148</v>
      </c>
      <c r="C8552" s="66" t="s">
        <v>137</v>
      </c>
      <c r="D8552" s="67">
        <v>37659.339999999997</v>
      </c>
      <c r="E8552" s="66">
        <v>1.2881</v>
      </c>
      <c r="F8552" s="67">
        <v>48508.995853999899</v>
      </c>
      <c r="G8552" s="66" t="s">
        <v>100</v>
      </c>
      <c r="H8552" s="68">
        <v>6.8417117132556806E-5</v>
      </c>
      <c r="I8552" s="87">
        <v>3.3188456513258302</v>
      </c>
      <c r="J8552" s="69" t="str">
        <f>_xlfn.XLOOKUP(SimpleBB[[#This Row],[customer_code]],'Input  - indicative charges'!$B$13:$B$69,'Input  - indicative charges'!$E$13:$E$69)</f>
        <v>North Island generation</v>
      </c>
      <c r="K8552" s="70">
        <f t="shared" si="135"/>
        <v>3.0681186105692206</v>
      </c>
    </row>
    <row r="8553" spans="1:11" x14ac:dyDescent="0.25">
      <c r="A8553" s="65">
        <v>44501</v>
      </c>
      <c r="B8553" s="66" t="s">
        <v>148</v>
      </c>
      <c r="C8553" s="66" t="s">
        <v>137</v>
      </c>
      <c r="D8553" s="67">
        <v>37659.339999999997</v>
      </c>
      <c r="E8553" s="66">
        <v>1.2881</v>
      </c>
      <c r="F8553" s="67">
        <v>48508.995853999899</v>
      </c>
      <c r="G8553" s="66" t="s">
        <v>102</v>
      </c>
      <c r="H8553" s="68">
        <v>6.7565985221289E-5</v>
      </c>
      <c r="I8553" s="87">
        <v>3.2775580969709299</v>
      </c>
      <c r="J8553" s="69" t="str">
        <f>_xlfn.XLOOKUP(SimpleBB[[#This Row],[customer_code]],'Input  - indicative charges'!$B$13:$B$69,'Input  - indicative charges'!$E$13:$E$69)</f>
        <v>Lower North Island distributor</v>
      </c>
      <c r="K8553" s="70">
        <f t="shared" si="135"/>
        <v>3.0299501847942669</v>
      </c>
    </row>
    <row r="8554" spans="1:11" x14ac:dyDescent="0.25">
      <c r="A8554" s="65">
        <v>44501</v>
      </c>
      <c r="B8554" s="66" t="s">
        <v>148</v>
      </c>
      <c r="C8554" s="66" t="s">
        <v>137</v>
      </c>
      <c r="D8554" s="67">
        <v>37659.339999999997</v>
      </c>
      <c r="E8554" s="66">
        <v>1.2881</v>
      </c>
      <c r="F8554" s="67">
        <v>48508.995853999899</v>
      </c>
      <c r="G8554" s="66" t="s">
        <v>104</v>
      </c>
      <c r="H8554" s="68">
        <v>1.4148465990817199E-4</v>
      </c>
      <c r="I8554" s="87">
        <v>6.8632787808901199</v>
      </c>
      <c r="J8554" s="69" t="str">
        <f>_xlfn.XLOOKUP(SimpleBB[[#This Row],[customer_code]],'Input  - indicative charges'!$B$13:$B$69,'Input  - indicative charges'!$E$13:$E$69)</f>
        <v>Lower North Island distributor</v>
      </c>
      <c r="K8554" s="70">
        <f t="shared" si="135"/>
        <v>6.3447823639408192</v>
      </c>
    </row>
    <row r="8555" spans="1:11" x14ac:dyDescent="0.25">
      <c r="A8555" s="65">
        <v>44501</v>
      </c>
      <c r="B8555" s="66" t="s">
        <v>148</v>
      </c>
      <c r="C8555" s="66" t="s">
        <v>137</v>
      </c>
      <c r="D8555" s="67">
        <v>37659.339999999997</v>
      </c>
      <c r="E8555" s="66">
        <v>1.2881</v>
      </c>
      <c r="F8555" s="67">
        <v>48508.995853999899</v>
      </c>
      <c r="G8555" s="66" t="s">
        <v>106</v>
      </c>
      <c r="H8555" s="68">
        <v>0</v>
      </c>
      <c r="I8555" s="87">
        <v>0</v>
      </c>
      <c r="J8555" s="69" t="str">
        <f>_xlfn.XLOOKUP(SimpleBB[[#This Row],[customer_code]],'Input  - indicative charges'!$B$13:$B$69,'Input  - indicative charges'!$E$13:$E$69)</f>
        <v>Upper North Island distributor</v>
      </c>
      <c r="K8555" s="70">
        <f t="shared" si="135"/>
        <v>0</v>
      </c>
    </row>
    <row r="8556" spans="1:11" x14ac:dyDescent="0.25">
      <c r="A8556" s="65">
        <v>44501</v>
      </c>
      <c r="B8556" s="66" t="s">
        <v>148</v>
      </c>
      <c r="C8556" s="66" t="s">
        <v>137</v>
      </c>
      <c r="D8556" s="67">
        <v>37659.339999999997</v>
      </c>
      <c r="E8556" s="66">
        <v>1.2881</v>
      </c>
      <c r="F8556" s="67">
        <v>48508.995853999899</v>
      </c>
      <c r="G8556" s="66" t="s">
        <v>108</v>
      </c>
      <c r="H8556" s="68">
        <v>0</v>
      </c>
      <c r="I8556" s="87">
        <v>0</v>
      </c>
      <c r="J8556" s="69" t="str">
        <f>_xlfn.XLOOKUP(SimpleBB[[#This Row],[customer_code]],'Input  - indicative charges'!$B$13:$B$69,'Input  - indicative charges'!$E$13:$E$69)</f>
        <v>Lower North Island distributor</v>
      </c>
      <c r="K8556" s="70">
        <f t="shared" si="135"/>
        <v>0</v>
      </c>
    </row>
    <row r="8557" spans="1:11" x14ac:dyDescent="0.25">
      <c r="A8557" s="65">
        <v>44501</v>
      </c>
      <c r="B8557" s="66" t="s">
        <v>148</v>
      </c>
      <c r="C8557" s="66" t="s">
        <v>137</v>
      </c>
      <c r="D8557" s="67">
        <v>37659.339999999997</v>
      </c>
      <c r="E8557" s="66">
        <v>1.2881</v>
      </c>
      <c r="F8557" s="67">
        <v>48508.995853999899</v>
      </c>
      <c r="G8557" s="66" t="s">
        <v>110</v>
      </c>
      <c r="H8557" s="68">
        <v>1.3899482734222499E-3</v>
      </c>
      <c r="I8557" s="87">
        <v>67.424995032714605</v>
      </c>
      <c r="J8557" s="69" t="str">
        <f>_xlfn.XLOOKUP(SimpleBB[[#This Row],[customer_code]],'Input  - indicative charges'!$B$13:$B$69,'Input  - indicative charges'!$E$13:$E$69)</f>
        <v>Lower South Island distributor</v>
      </c>
      <c r="K8557" s="70">
        <f t="shared" si="135"/>
        <v>62.331275332062596</v>
      </c>
    </row>
    <row r="8558" spans="1:11" x14ac:dyDescent="0.25">
      <c r="A8558" s="65">
        <v>44501</v>
      </c>
      <c r="B8558" s="66" t="s">
        <v>148</v>
      </c>
      <c r="C8558" s="66" t="s">
        <v>137</v>
      </c>
      <c r="D8558" s="67">
        <v>37659.339999999997</v>
      </c>
      <c r="E8558" s="66">
        <v>1.2881</v>
      </c>
      <c r="F8558" s="67">
        <v>48508.995853999899</v>
      </c>
      <c r="G8558" s="66" t="s">
        <v>112</v>
      </c>
      <c r="H8558" s="68">
        <v>2.3146970484670199E-4</v>
      </c>
      <c r="I8558" s="87">
        <v>11.2283629527352</v>
      </c>
      <c r="J8558" s="69" t="str">
        <f>_xlfn.XLOOKUP(SimpleBB[[#This Row],[customer_code]],'Input  - indicative charges'!$B$13:$B$69,'Input  - indicative charges'!$E$13:$E$69)</f>
        <v>North Island generation</v>
      </c>
      <c r="K8558" s="70">
        <f t="shared" si="135"/>
        <v>10.380099878326845</v>
      </c>
    </row>
    <row r="8559" spans="1:11" x14ac:dyDescent="0.25">
      <c r="A8559" s="65">
        <v>44501</v>
      </c>
      <c r="B8559" s="66" t="s">
        <v>148</v>
      </c>
      <c r="C8559" s="66" t="s">
        <v>137</v>
      </c>
      <c r="D8559" s="67">
        <v>37659.339999999997</v>
      </c>
      <c r="E8559" s="66">
        <v>1.2881</v>
      </c>
      <c r="F8559" s="67">
        <v>48508.995853999899</v>
      </c>
      <c r="G8559" s="66" t="s">
        <v>114</v>
      </c>
      <c r="H8559" s="68">
        <v>5.5654158610152301E-5</v>
      </c>
      <c r="I8559" s="87">
        <v>2.6997273492777301</v>
      </c>
      <c r="J8559" s="69" t="str">
        <f>_xlfn.XLOOKUP(SimpleBB[[#This Row],[customer_code]],'Input  - indicative charges'!$B$13:$B$69,'Input  - indicative charges'!$E$13:$E$69)</f>
        <v>Lower North Island distributor</v>
      </c>
      <c r="K8559" s="70">
        <f t="shared" si="135"/>
        <v>2.4957725046576793</v>
      </c>
    </row>
    <row r="8560" spans="1:11" x14ac:dyDescent="0.25">
      <c r="A8560" s="65">
        <v>44501</v>
      </c>
      <c r="B8560" s="66" t="s">
        <v>148</v>
      </c>
      <c r="C8560" s="66" t="s">
        <v>137</v>
      </c>
      <c r="D8560" s="67">
        <v>37659.339999999997</v>
      </c>
      <c r="E8560" s="66">
        <v>1.2881</v>
      </c>
      <c r="F8560" s="67">
        <v>48508.995853999899</v>
      </c>
      <c r="G8560" s="66" t="s">
        <v>116</v>
      </c>
      <c r="H8560" s="68">
        <v>0</v>
      </c>
      <c r="I8560" s="87">
        <v>0</v>
      </c>
      <c r="J8560" s="69" t="str">
        <f>_xlfn.XLOOKUP(SimpleBB[[#This Row],[customer_code]],'Input  - indicative charges'!$B$13:$B$69,'Input  - indicative charges'!$E$13:$E$69)</f>
        <v>Major Industrial</v>
      </c>
      <c r="K8560" s="70">
        <f t="shared" si="135"/>
        <v>0</v>
      </c>
    </row>
    <row r="8561" spans="1:11" x14ac:dyDescent="0.25">
      <c r="A8561" s="65">
        <v>44501</v>
      </c>
      <c r="B8561" s="66" t="s">
        <v>148</v>
      </c>
      <c r="C8561" s="66" t="s">
        <v>137</v>
      </c>
      <c r="D8561" s="67">
        <v>37659.339999999997</v>
      </c>
      <c r="E8561" s="66">
        <v>1.2881</v>
      </c>
      <c r="F8561" s="67">
        <v>48508.995853999899</v>
      </c>
      <c r="G8561" s="66" t="s">
        <v>118</v>
      </c>
      <c r="H8561" s="68">
        <v>4.3718807558558298E-8</v>
      </c>
      <c r="I8561" s="87">
        <v>2.12075545459993E-3</v>
      </c>
      <c r="J8561" s="69" t="str">
        <f>_xlfn.XLOOKUP(SimpleBB[[#This Row],[customer_code]],'Input  - indicative charges'!$B$13:$B$69,'Input  - indicative charges'!$E$13:$E$69)</f>
        <v>Upper South Island distributor</v>
      </c>
      <c r="K8561" s="70">
        <f t="shared" si="135"/>
        <v>1.960539887151694E-3</v>
      </c>
    </row>
    <row r="8562" spans="1:11" x14ac:dyDescent="0.25">
      <c r="A8562" s="65">
        <v>44501</v>
      </c>
      <c r="B8562" s="66" t="s">
        <v>148</v>
      </c>
      <c r="C8562" s="66" t="s">
        <v>137</v>
      </c>
      <c r="D8562" s="67">
        <v>37659.339999999997</v>
      </c>
      <c r="E8562" s="66">
        <v>1.2881</v>
      </c>
      <c r="F8562" s="67">
        <v>48508.995853999899</v>
      </c>
      <c r="G8562" s="66" t="s">
        <v>120</v>
      </c>
      <c r="H8562" s="68">
        <v>1.5459665475175101E-7</v>
      </c>
      <c r="I8562" s="87">
        <v>7.4993284843949603E-3</v>
      </c>
      <c r="J8562" s="69" t="str">
        <f>_xlfn.XLOOKUP(SimpleBB[[#This Row],[customer_code]],'Input  - indicative charges'!$B$13:$B$69,'Input  - indicative charges'!$E$13:$E$69)</f>
        <v>Lower North Island distributor</v>
      </c>
      <c r="K8562" s="70">
        <f t="shared" si="135"/>
        <v>6.9327807638635899E-3</v>
      </c>
    </row>
    <row r="8563" spans="1:11" x14ac:dyDescent="0.25">
      <c r="A8563" s="65">
        <v>44501</v>
      </c>
      <c r="B8563" s="66" t="s">
        <v>148</v>
      </c>
      <c r="C8563" s="66" t="s">
        <v>137</v>
      </c>
      <c r="D8563" s="67">
        <v>37659.339999999997</v>
      </c>
      <c r="E8563" s="66">
        <v>1.2881</v>
      </c>
      <c r="F8563" s="67">
        <v>48508.995853999899</v>
      </c>
      <c r="G8563" s="66" t="s">
        <v>241</v>
      </c>
      <c r="H8563" s="68">
        <v>5.3098107805272297E-5</v>
      </c>
      <c r="I8563" s="87">
        <v>2.5757358913811998</v>
      </c>
      <c r="J8563" s="69" t="str">
        <f>_xlfn.XLOOKUP(SimpleBB[[#This Row],[customer_code]],'Input  - indicative charges'!$B$13:$B$69,'Input  - indicative charges'!$E$13:$E$69)</f>
        <v>North Island generation</v>
      </c>
      <c r="K8563" s="70">
        <f t="shared" si="135"/>
        <v>2.3811481624946196</v>
      </c>
    </row>
    <row r="8564" spans="1:11" x14ac:dyDescent="0.25">
      <c r="A8564" s="65">
        <v>44531</v>
      </c>
      <c r="B8564" s="66" t="s">
        <v>148</v>
      </c>
      <c r="C8564" s="66" t="s">
        <v>137</v>
      </c>
      <c r="D8564" s="67">
        <v>23391.439999999999</v>
      </c>
      <c r="E8564" s="66">
        <v>1.2383</v>
      </c>
      <c r="F8564" s="67">
        <v>28965.620151999901</v>
      </c>
      <c r="G8564" s="66" t="s">
        <v>8</v>
      </c>
      <c r="H8564" s="68">
        <v>0.63311112912150602</v>
      </c>
      <c r="I8564" s="87">
        <v>18338.456480137302</v>
      </c>
      <c r="J8564" s="69" t="str">
        <f>_xlfn.XLOOKUP(SimpleBB[[#This Row],[customer_code]],'Input  - indicative charges'!$B$13:$B$69,'Input  - indicative charges'!$E$13:$E$69)</f>
        <v>Lower South Island distributor</v>
      </c>
      <c r="K8564" s="70">
        <f t="shared" si="135"/>
        <v>16953.051008366754</v>
      </c>
    </row>
    <row r="8565" spans="1:11" x14ac:dyDescent="0.25">
      <c r="A8565" s="65">
        <v>44531</v>
      </c>
      <c r="B8565" s="66" t="s">
        <v>148</v>
      </c>
      <c r="C8565" s="66" t="s">
        <v>137</v>
      </c>
      <c r="D8565" s="67">
        <v>23391.439999999999</v>
      </c>
      <c r="E8565" s="66">
        <v>1.2383</v>
      </c>
      <c r="F8565" s="67">
        <v>28965.620151999901</v>
      </c>
      <c r="G8565" s="66" t="s">
        <v>10</v>
      </c>
      <c r="H8565" s="68">
        <v>5.1091513853311501E-10</v>
      </c>
      <c r="I8565" s="87">
        <v>1.4798973832656601E-5</v>
      </c>
      <c r="J8565" s="69" t="str">
        <f>_xlfn.XLOOKUP(SimpleBB[[#This Row],[customer_code]],'Input  - indicative charges'!$B$13:$B$69,'Input  - indicative charges'!$E$13:$E$69)</f>
        <v>Upper South Island distributor</v>
      </c>
      <c r="K8565" s="70">
        <f t="shared" si="135"/>
        <v>1.368096374568127E-5</v>
      </c>
    </row>
    <row r="8566" spans="1:11" x14ac:dyDescent="0.25">
      <c r="A8566" s="65">
        <v>44531</v>
      </c>
      <c r="B8566" s="66" t="s">
        <v>148</v>
      </c>
      <c r="C8566" s="66" t="s">
        <v>137</v>
      </c>
      <c r="D8566" s="67">
        <v>23391.439999999999</v>
      </c>
      <c r="E8566" s="66">
        <v>1.2383</v>
      </c>
      <c r="F8566" s="67">
        <v>28965.620151999901</v>
      </c>
      <c r="G8566" s="66" t="s">
        <v>12</v>
      </c>
      <c r="H8566" s="68">
        <v>0</v>
      </c>
      <c r="I8566" s="87">
        <v>0</v>
      </c>
      <c r="J8566" s="69" t="str">
        <f>_xlfn.XLOOKUP(SimpleBB[[#This Row],[customer_code]],'Input  - indicative charges'!$B$13:$B$69,'Input  - indicative charges'!$E$13:$E$69)</f>
        <v>Lower North Island distributor</v>
      </c>
      <c r="K8566" s="70">
        <f t="shared" si="135"/>
        <v>0</v>
      </c>
    </row>
    <row r="8567" spans="1:11" x14ac:dyDescent="0.25">
      <c r="A8567" s="65">
        <v>44531</v>
      </c>
      <c r="B8567" s="66" t="s">
        <v>148</v>
      </c>
      <c r="C8567" s="66" t="s">
        <v>137</v>
      </c>
      <c r="D8567" s="67">
        <v>23391.439999999999</v>
      </c>
      <c r="E8567" s="66">
        <v>1.2383</v>
      </c>
      <c r="F8567" s="67">
        <v>28965.620151999901</v>
      </c>
      <c r="G8567" s="66" t="s">
        <v>14</v>
      </c>
      <c r="H8567" s="68">
        <v>0</v>
      </c>
      <c r="I8567" s="87">
        <v>0</v>
      </c>
      <c r="J8567" s="69" t="str">
        <f>_xlfn.XLOOKUP(SimpleBB[[#This Row],[customer_code]],'Input  - indicative charges'!$B$13:$B$69,'Input  - indicative charges'!$E$13:$E$69)</f>
        <v>Upper North Island distributor</v>
      </c>
      <c r="K8567" s="70">
        <f t="shared" si="135"/>
        <v>0</v>
      </c>
    </row>
    <row r="8568" spans="1:11" x14ac:dyDescent="0.25">
      <c r="A8568" s="65">
        <v>44531</v>
      </c>
      <c r="B8568" s="66" t="s">
        <v>148</v>
      </c>
      <c r="C8568" s="66" t="s">
        <v>137</v>
      </c>
      <c r="D8568" s="67">
        <v>23391.439999999999</v>
      </c>
      <c r="E8568" s="66">
        <v>1.2383</v>
      </c>
      <c r="F8568" s="67">
        <v>28965.620151999901</v>
      </c>
      <c r="G8568" s="66" t="s">
        <v>16</v>
      </c>
      <c r="H8568" s="68">
        <v>2.0921386943794001E-2</v>
      </c>
      <c r="I8568" s="87">
        <v>606.00094726694999</v>
      </c>
      <c r="J8568" s="69" t="str">
        <f>_xlfn.XLOOKUP(SimpleBB[[#This Row],[customer_code]],'Input  - indicative charges'!$B$13:$B$69,'Input  - indicative charges'!$E$13:$E$69)</f>
        <v>South Island generation</v>
      </c>
      <c r="K8568" s="70">
        <f t="shared" si="135"/>
        <v>560.21972085069694</v>
      </c>
    </row>
    <row r="8569" spans="1:11" x14ac:dyDescent="0.25">
      <c r="A8569" s="65">
        <v>44531</v>
      </c>
      <c r="B8569" s="66" t="s">
        <v>148</v>
      </c>
      <c r="C8569" s="66" t="s">
        <v>137</v>
      </c>
      <c r="D8569" s="67">
        <v>23391.439999999999</v>
      </c>
      <c r="E8569" s="66">
        <v>1.2383</v>
      </c>
      <c r="F8569" s="67">
        <v>28965.620151999901</v>
      </c>
      <c r="G8569" s="66" t="s">
        <v>19</v>
      </c>
      <c r="H8569" s="68">
        <v>3.9292425472840098E-4</v>
      </c>
      <c r="I8569" s="87">
        <v>11.381294710970501</v>
      </c>
      <c r="J8569" s="69" t="str">
        <f>_xlfn.XLOOKUP(SimpleBB[[#This Row],[customer_code]],'Input  - indicative charges'!$B$13:$B$69,'Input  - indicative charges'!$E$13:$E$69)</f>
        <v>Lower South Island distributor</v>
      </c>
      <c r="K8569" s="70">
        <f t="shared" si="135"/>
        <v>10.521478183582277</v>
      </c>
    </row>
    <row r="8570" spans="1:11" x14ac:dyDescent="0.25">
      <c r="A8570" s="65">
        <v>44531</v>
      </c>
      <c r="B8570" s="66" t="s">
        <v>148</v>
      </c>
      <c r="C8570" s="66" t="s">
        <v>137</v>
      </c>
      <c r="D8570" s="67">
        <v>23391.439999999999</v>
      </c>
      <c r="E8570" s="66">
        <v>1.2383</v>
      </c>
      <c r="F8570" s="67">
        <v>28965.620151999901</v>
      </c>
      <c r="G8570" s="66" t="s">
        <v>21</v>
      </c>
      <c r="H8570" s="68">
        <v>1.22115539637683E-5</v>
      </c>
      <c r="I8570" s="87">
        <v>0.35371523358016399</v>
      </c>
      <c r="J8570" s="69" t="str">
        <f>_xlfn.XLOOKUP(SimpleBB[[#This Row],[customer_code]],'Input  - indicative charges'!$B$13:$B$69,'Input  - indicative charges'!$E$13:$E$69)</f>
        <v>Upper South Island distributor</v>
      </c>
      <c r="K8570" s="70">
        <f t="shared" si="135"/>
        <v>0.32699329978048314</v>
      </c>
    </row>
    <row r="8571" spans="1:11" x14ac:dyDescent="0.25">
      <c r="A8571" s="65">
        <v>44531</v>
      </c>
      <c r="B8571" s="66" t="s">
        <v>148</v>
      </c>
      <c r="C8571" s="66" t="s">
        <v>137</v>
      </c>
      <c r="D8571" s="67">
        <v>23391.439999999999</v>
      </c>
      <c r="E8571" s="66">
        <v>1.2383</v>
      </c>
      <c r="F8571" s="67">
        <v>28965.620151999901</v>
      </c>
      <c r="G8571" s="66" t="s">
        <v>23</v>
      </c>
      <c r="H8571" s="68">
        <v>0</v>
      </c>
      <c r="I8571" s="87">
        <v>0</v>
      </c>
      <c r="J8571" s="69" t="str">
        <f>_xlfn.XLOOKUP(SimpleBB[[#This Row],[customer_code]],'Input  - indicative charges'!$B$13:$B$69,'Input  - indicative charges'!$E$13:$E$69)</f>
        <v>Lower North Island distributor</v>
      </c>
      <c r="K8571" s="70">
        <f t="shared" si="135"/>
        <v>0</v>
      </c>
    </row>
    <row r="8572" spans="1:11" x14ac:dyDescent="0.25">
      <c r="A8572" s="65">
        <v>44531</v>
      </c>
      <c r="B8572" s="66" t="s">
        <v>148</v>
      </c>
      <c r="C8572" s="66" t="s">
        <v>137</v>
      </c>
      <c r="D8572" s="67">
        <v>23391.439999999999</v>
      </c>
      <c r="E8572" s="66">
        <v>1.2383</v>
      </c>
      <c r="F8572" s="67">
        <v>28965.620151999901</v>
      </c>
      <c r="G8572" s="66" t="s">
        <v>25</v>
      </c>
      <c r="H8572" s="68">
        <v>0.100821459134698</v>
      </c>
      <c r="I8572" s="87">
        <v>2920.3560884660501</v>
      </c>
      <c r="J8572" s="69" t="str">
        <f>_xlfn.XLOOKUP(SimpleBB[[#This Row],[customer_code]],'Input  - indicative charges'!$B$13:$B$69,'Input  - indicative charges'!$E$13:$E$69)</f>
        <v>North Island generation</v>
      </c>
      <c r="K8572" s="70">
        <f t="shared" si="135"/>
        <v>2699.7335235919854</v>
      </c>
    </row>
    <row r="8573" spans="1:11" x14ac:dyDescent="0.25">
      <c r="A8573" s="65">
        <v>44531</v>
      </c>
      <c r="B8573" s="66" t="s">
        <v>148</v>
      </c>
      <c r="C8573" s="66" t="s">
        <v>137</v>
      </c>
      <c r="D8573" s="67">
        <v>23391.439999999999</v>
      </c>
      <c r="E8573" s="66">
        <v>1.2383</v>
      </c>
      <c r="F8573" s="67">
        <v>28965.620151999901</v>
      </c>
      <c r="G8573" s="66" t="s">
        <v>27</v>
      </c>
      <c r="H8573" s="68">
        <v>8.06033272886851E-7</v>
      </c>
      <c r="I8573" s="87">
        <v>2.3347253612313799E-2</v>
      </c>
      <c r="J8573" s="69" t="str">
        <f>_xlfn.XLOOKUP(SimpleBB[[#This Row],[customer_code]],'Input  - indicative charges'!$B$13:$B$69,'Input  - indicative charges'!$E$13:$E$69)</f>
        <v>Lower North Island distributor</v>
      </c>
      <c r="K8573" s="70">
        <f t="shared" si="135"/>
        <v>2.1583451247575623E-2</v>
      </c>
    </row>
    <row r="8574" spans="1:11" x14ac:dyDescent="0.25">
      <c r="A8574" s="65">
        <v>44531</v>
      </c>
      <c r="B8574" s="66" t="s">
        <v>148</v>
      </c>
      <c r="C8574" s="66" t="s">
        <v>137</v>
      </c>
      <c r="D8574" s="67">
        <v>23391.439999999999</v>
      </c>
      <c r="E8574" s="66">
        <v>1.2383</v>
      </c>
      <c r="F8574" s="67">
        <v>28965.620151999901</v>
      </c>
      <c r="G8574" s="66" t="s">
        <v>29</v>
      </c>
      <c r="H8574" s="68">
        <v>2.8785121635893899E-6</v>
      </c>
      <c r="I8574" s="87">
        <v>8.3377889933442098E-2</v>
      </c>
      <c r="J8574" s="69" t="str">
        <f>_xlfn.XLOOKUP(SimpleBB[[#This Row],[customer_code]],'Input  - indicative charges'!$B$13:$B$69,'Input  - indicative charges'!$E$13:$E$69)</f>
        <v>Lower North Island distributor</v>
      </c>
      <c r="K8574" s="70">
        <f t="shared" si="135"/>
        <v>7.7078985493824373E-2</v>
      </c>
    </row>
    <row r="8575" spans="1:11" x14ac:dyDescent="0.25">
      <c r="A8575" s="65">
        <v>44531</v>
      </c>
      <c r="B8575" s="66" t="s">
        <v>148</v>
      </c>
      <c r="C8575" s="66" t="s">
        <v>137</v>
      </c>
      <c r="D8575" s="67">
        <v>23391.439999999999</v>
      </c>
      <c r="E8575" s="66">
        <v>1.2383</v>
      </c>
      <c r="F8575" s="67">
        <v>28965.620151999901</v>
      </c>
      <c r="G8575" s="66" t="s">
        <v>31</v>
      </c>
      <c r="H8575" s="68">
        <v>4.9925419676597103E-6</v>
      </c>
      <c r="I8575" s="87">
        <v>0.14461207422815001</v>
      </c>
      <c r="J8575" s="69" t="str">
        <f>_xlfn.XLOOKUP(SimpleBB[[#This Row],[customer_code]],'Input  - indicative charges'!$B$13:$B$69,'Input  - indicative charges'!$E$13:$E$69)</f>
        <v>Major Industrial</v>
      </c>
      <c r="K8575" s="70">
        <f t="shared" si="135"/>
        <v>0.13368714392462275</v>
      </c>
    </row>
    <row r="8576" spans="1:11" x14ac:dyDescent="0.25">
      <c r="A8576" s="65">
        <v>44531</v>
      </c>
      <c r="B8576" s="66" t="s">
        <v>148</v>
      </c>
      <c r="C8576" s="66" t="s">
        <v>137</v>
      </c>
      <c r="D8576" s="67">
        <v>23391.439999999999</v>
      </c>
      <c r="E8576" s="66">
        <v>1.2383</v>
      </c>
      <c r="F8576" s="67">
        <v>28965.620151999901</v>
      </c>
      <c r="G8576" s="66" t="s">
        <v>34</v>
      </c>
      <c r="H8576" s="68">
        <v>0</v>
      </c>
      <c r="I8576" s="87">
        <v>0</v>
      </c>
      <c r="J8576" s="69" t="str">
        <f>_xlfn.XLOOKUP(SimpleBB[[#This Row],[customer_code]],'Input  - indicative charges'!$B$13:$B$69,'Input  - indicative charges'!$E$13:$E$69)</f>
        <v>Major Industrial</v>
      </c>
      <c r="K8576" s="70">
        <f t="shared" si="135"/>
        <v>0</v>
      </c>
    </row>
    <row r="8577" spans="1:11" x14ac:dyDescent="0.25">
      <c r="A8577" s="65">
        <v>44531</v>
      </c>
      <c r="B8577" s="66" t="s">
        <v>148</v>
      </c>
      <c r="C8577" s="66" t="s">
        <v>137</v>
      </c>
      <c r="D8577" s="67">
        <v>23391.439999999999</v>
      </c>
      <c r="E8577" s="66">
        <v>1.2383</v>
      </c>
      <c r="F8577" s="67">
        <v>28965.620151999901</v>
      </c>
      <c r="G8577" s="66" t="s">
        <v>36</v>
      </c>
      <c r="H8577" s="68">
        <v>0</v>
      </c>
      <c r="I8577" s="87">
        <v>0</v>
      </c>
      <c r="J8577" s="69" t="str">
        <f>_xlfn.XLOOKUP(SimpleBB[[#This Row],[customer_code]],'Input  - indicative charges'!$B$13:$B$69,'Input  - indicative charges'!$E$13:$E$69)</f>
        <v>Upper South Island distributor</v>
      </c>
      <c r="K8577" s="70">
        <f t="shared" si="135"/>
        <v>0</v>
      </c>
    </row>
    <row r="8578" spans="1:11" x14ac:dyDescent="0.25">
      <c r="A8578" s="65">
        <v>44531</v>
      </c>
      <c r="B8578" s="66" t="s">
        <v>148</v>
      </c>
      <c r="C8578" s="66" t="s">
        <v>137</v>
      </c>
      <c r="D8578" s="67">
        <v>23391.439999999999</v>
      </c>
      <c r="E8578" s="66">
        <v>1.2383</v>
      </c>
      <c r="F8578" s="67">
        <v>28965.620151999901</v>
      </c>
      <c r="G8578" s="66" t="s">
        <v>38</v>
      </c>
      <c r="H8578" s="68">
        <v>7.4516310036289201E-6</v>
      </c>
      <c r="I8578" s="87">
        <v>0.215841113163982</v>
      </c>
      <c r="J8578" s="69" t="str">
        <f>_xlfn.XLOOKUP(SimpleBB[[#This Row],[customer_code]],'Input  - indicative charges'!$B$13:$B$69,'Input  - indicative charges'!$E$13:$E$69)</f>
        <v>North Island generation</v>
      </c>
      <c r="K8578" s="70">
        <f t="shared" si="135"/>
        <v>0.19953508110865015</v>
      </c>
    </row>
    <row r="8579" spans="1:11" x14ac:dyDescent="0.25">
      <c r="A8579" s="65">
        <v>44531</v>
      </c>
      <c r="B8579" s="66" t="s">
        <v>148</v>
      </c>
      <c r="C8579" s="66" t="s">
        <v>137</v>
      </c>
      <c r="D8579" s="67">
        <v>23391.439999999999</v>
      </c>
      <c r="E8579" s="66">
        <v>1.2383</v>
      </c>
      <c r="F8579" s="67">
        <v>28965.620151999901</v>
      </c>
      <c r="G8579" s="66" t="s">
        <v>40</v>
      </c>
      <c r="H8579" s="68">
        <v>2.28776080562364E-7</v>
      </c>
      <c r="I8579" s="87">
        <v>6.6266410494327998E-3</v>
      </c>
      <c r="J8579" s="69" t="str">
        <f>_xlfn.XLOOKUP(SimpleBB[[#This Row],[customer_code]],'Input  - indicative charges'!$B$13:$B$69,'Input  - indicative charges'!$E$13:$E$69)</f>
        <v>North Island generation</v>
      </c>
      <c r="K8579" s="70">
        <f t="shared" si="135"/>
        <v>6.1260217754340752E-3</v>
      </c>
    </row>
    <row r="8580" spans="1:11" x14ac:dyDescent="0.25">
      <c r="A8580" s="65">
        <v>44531</v>
      </c>
      <c r="B8580" s="66" t="s">
        <v>148</v>
      </c>
      <c r="C8580" s="66" t="s">
        <v>137</v>
      </c>
      <c r="D8580" s="67">
        <v>23391.439999999999</v>
      </c>
      <c r="E8580" s="66">
        <v>1.2383</v>
      </c>
      <c r="F8580" s="67">
        <v>28965.620151999901</v>
      </c>
      <c r="G8580" s="66" t="s">
        <v>42</v>
      </c>
      <c r="H8580" s="68">
        <v>0.23857813383659199</v>
      </c>
      <c r="I8580" s="87">
        <v>6910.5636012837604</v>
      </c>
      <c r="J8580" s="69" t="str">
        <f>_xlfn.XLOOKUP(SimpleBB[[#This Row],[customer_code]],'Input  - indicative charges'!$B$13:$B$69,'Input  - indicative charges'!$E$13:$E$69)</f>
        <v>South Island generation</v>
      </c>
      <c r="K8580" s="70">
        <f t="shared" si="135"/>
        <v>6388.4949835346815</v>
      </c>
    </row>
    <row r="8581" spans="1:11" x14ac:dyDescent="0.25">
      <c r="A8581" s="65">
        <v>44531</v>
      </c>
      <c r="B8581" s="66" t="s">
        <v>148</v>
      </c>
      <c r="C8581" s="66" t="s">
        <v>137</v>
      </c>
      <c r="D8581" s="67">
        <v>23391.439999999999</v>
      </c>
      <c r="E8581" s="66">
        <v>1.2383</v>
      </c>
      <c r="F8581" s="67">
        <v>28965.620151999901</v>
      </c>
      <c r="G8581" s="66" t="s">
        <v>44</v>
      </c>
      <c r="H8581" s="68">
        <v>0</v>
      </c>
      <c r="I8581" s="87">
        <v>0</v>
      </c>
      <c r="J8581" s="69" t="str">
        <f>_xlfn.XLOOKUP(SimpleBB[[#This Row],[customer_code]],'Input  - indicative charges'!$B$13:$B$69,'Input  - indicative charges'!$E$13:$E$69)</f>
        <v>Major Industrial</v>
      </c>
      <c r="K8581" s="70">
        <f t="shared" si="135"/>
        <v>0</v>
      </c>
    </row>
    <row r="8582" spans="1:11" x14ac:dyDescent="0.25">
      <c r="A8582" s="65">
        <v>44531</v>
      </c>
      <c r="B8582" s="66" t="s">
        <v>148</v>
      </c>
      <c r="C8582" s="66" t="s">
        <v>137</v>
      </c>
      <c r="D8582" s="67">
        <v>23391.439999999999</v>
      </c>
      <c r="E8582" s="66">
        <v>1.2383</v>
      </c>
      <c r="F8582" s="67">
        <v>28965.620151999901</v>
      </c>
      <c r="G8582" s="66" t="s">
        <v>46</v>
      </c>
      <c r="H8582" s="68">
        <v>5.3978068034674203E-13</v>
      </c>
      <c r="I8582" s="87">
        <v>1.5635082152311801E-8</v>
      </c>
      <c r="J8582" s="69" t="str">
        <f>_xlfn.XLOOKUP(SimpleBB[[#This Row],[customer_code]],'Input  - indicative charges'!$B$13:$B$69,'Input  - indicative charges'!$E$13:$E$69)</f>
        <v>Upper South Island distributor</v>
      </c>
      <c r="K8582" s="70">
        <f t="shared" si="135"/>
        <v>1.4453907041480846E-8</v>
      </c>
    </row>
    <row r="8583" spans="1:11" x14ac:dyDescent="0.25">
      <c r="A8583" s="65">
        <v>44531</v>
      </c>
      <c r="B8583" s="66" t="s">
        <v>148</v>
      </c>
      <c r="C8583" s="66" t="s">
        <v>137</v>
      </c>
      <c r="D8583" s="67">
        <v>23391.439999999999</v>
      </c>
      <c r="E8583" s="66">
        <v>1.2383</v>
      </c>
      <c r="F8583" s="67">
        <v>28965.620151999901</v>
      </c>
      <c r="G8583" s="66" t="s">
        <v>48</v>
      </c>
      <c r="H8583" s="68">
        <v>1.85099994253295E-3</v>
      </c>
      <c r="I8583" s="87">
        <v>53.6153612367834</v>
      </c>
      <c r="J8583" s="69" t="str">
        <f>_xlfn.XLOOKUP(SimpleBB[[#This Row],[customer_code]],'Input  - indicative charges'!$B$13:$B$69,'Input  - indicative charges'!$E$13:$E$69)</f>
        <v>North Island generation</v>
      </c>
      <c r="K8583" s="70">
        <f t="shared" si="135"/>
        <v>49.564910485443058</v>
      </c>
    </row>
    <row r="8584" spans="1:11" x14ac:dyDescent="0.25">
      <c r="A8584" s="65">
        <v>44531</v>
      </c>
      <c r="B8584" s="66" t="s">
        <v>148</v>
      </c>
      <c r="C8584" s="66" t="s">
        <v>137</v>
      </c>
      <c r="D8584" s="67">
        <v>23391.439999999999</v>
      </c>
      <c r="E8584" s="66">
        <v>1.2383</v>
      </c>
      <c r="F8584" s="67">
        <v>28965.620151999901</v>
      </c>
      <c r="G8584" s="66" t="s">
        <v>50</v>
      </c>
      <c r="H8584" s="68">
        <v>3.8636296598472099E-4</v>
      </c>
      <c r="I8584" s="87">
        <v>11.1912429135135</v>
      </c>
      <c r="J8584" s="69" t="str">
        <f>_xlfn.XLOOKUP(SimpleBB[[#This Row],[customer_code]],'Input  - indicative charges'!$B$13:$B$69,'Input  - indicative charges'!$E$13:$E$69)</f>
        <v>North Island generation</v>
      </c>
      <c r="K8584" s="70">
        <f t="shared" si="135"/>
        <v>10.345784126669139</v>
      </c>
    </row>
    <row r="8585" spans="1:11" x14ac:dyDescent="0.25">
      <c r="A8585" s="65">
        <v>44531</v>
      </c>
      <c r="B8585" s="66" t="s">
        <v>148</v>
      </c>
      <c r="C8585" s="66" t="s">
        <v>137</v>
      </c>
      <c r="D8585" s="67">
        <v>23391.439999999999</v>
      </c>
      <c r="E8585" s="66">
        <v>1.2383</v>
      </c>
      <c r="F8585" s="67">
        <v>28965.620151999901</v>
      </c>
      <c r="G8585" s="66" t="s">
        <v>52</v>
      </c>
      <c r="H8585" s="68">
        <v>7.8020144008861801E-4</v>
      </c>
      <c r="I8585" s="87">
        <v>22.599018555650201</v>
      </c>
      <c r="J8585" s="69" t="str">
        <f>_xlfn.XLOOKUP(SimpleBB[[#This Row],[customer_code]],'Input  - indicative charges'!$B$13:$B$69,'Input  - indicative charges'!$E$13:$E$69)</f>
        <v>North Island generation</v>
      </c>
      <c r="K8585" s="70">
        <f t="shared" si="135"/>
        <v>20.891742700806414</v>
      </c>
    </row>
    <row r="8586" spans="1:11" x14ac:dyDescent="0.25">
      <c r="A8586" s="65">
        <v>44531</v>
      </c>
      <c r="B8586" s="66" t="s">
        <v>148</v>
      </c>
      <c r="C8586" s="66" t="s">
        <v>137</v>
      </c>
      <c r="D8586" s="67">
        <v>23391.439999999999</v>
      </c>
      <c r="E8586" s="66">
        <v>1.2383</v>
      </c>
      <c r="F8586" s="67">
        <v>28965.620151999901</v>
      </c>
      <c r="G8586" s="66" t="s">
        <v>54</v>
      </c>
      <c r="H8586" s="68">
        <v>0</v>
      </c>
      <c r="I8586" s="87">
        <v>0</v>
      </c>
      <c r="J8586" s="69" t="str">
        <f>_xlfn.XLOOKUP(SimpleBB[[#This Row],[customer_code]],'Input  - indicative charges'!$B$13:$B$69,'Input  - indicative charges'!$E$13:$E$69)</f>
        <v>Upper South Island distributor</v>
      </c>
      <c r="K8586" s="70">
        <f t="shared" si="135"/>
        <v>0</v>
      </c>
    </row>
    <row r="8587" spans="1:11" x14ac:dyDescent="0.25">
      <c r="A8587" s="65">
        <v>44531</v>
      </c>
      <c r="B8587" s="66" t="s">
        <v>148</v>
      </c>
      <c r="C8587" s="66" t="s">
        <v>137</v>
      </c>
      <c r="D8587" s="67">
        <v>23391.439999999999</v>
      </c>
      <c r="E8587" s="66">
        <v>1.2383</v>
      </c>
      <c r="F8587" s="67">
        <v>28965.620151999901</v>
      </c>
      <c r="G8587" s="66" t="s">
        <v>56</v>
      </c>
      <c r="H8587" s="68">
        <v>0</v>
      </c>
      <c r="I8587" s="87">
        <v>0</v>
      </c>
      <c r="J8587" s="69" t="str">
        <f>_xlfn.XLOOKUP(SimpleBB[[#This Row],[customer_code]],'Input  - indicative charges'!$B$13:$B$69,'Input  - indicative charges'!$E$13:$E$69)</f>
        <v>Upper North Island distributor</v>
      </c>
      <c r="K8587" s="70">
        <f t="shared" si="135"/>
        <v>0</v>
      </c>
    </row>
    <row r="8588" spans="1:11" x14ac:dyDescent="0.25">
      <c r="A8588" s="65">
        <v>44531</v>
      </c>
      <c r="B8588" s="66" t="s">
        <v>148</v>
      </c>
      <c r="C8588" s="66" t="s">
        <v>137</v>
      </c>
      <c r="D8588" s="67">
        <v>23391.439999999999</v>
      </c>
      <c r="E8588" s="66">
        <v>1.2383</v>
      </c>
      <c r="F8588" s="67">
        <v>28965.620151999901</v>
      </c>
      <c r="G8588" s="66" t="s">
        <v>58</v>
      </c>
      <c r="H8588" s="68">
        <v>4.8153767003056899E-4</v>
      </c>
      <c r="I8588" s="87">
        <v>13.948037238984501</v>
      </c>
      <c r="J8588" s="69" t="str">
        <f>_xlfn.XLOOKUP(SimpleBB[[#This Row],[customer_code]],'Input  - indicative charges'!$B$13:$B$69,'Input  - indicative charges'!$E$13:$E$69)</f>
        <v>North Island generation</v>
      </c>
      <c r="K8588" s="70">
        <f t="shared" si="135"/>
        <v>12.89431239947697</v>
      </c>
    </row>
    <row r="8589" spans="1:11" x14ac:dyDescent="0.25">
      <c r="A8589" s="65">
        <v>44531</v>
      </c>
      <c r="B8589" s="66" t="s">
        <v>148</v>
      </c>
      <c r="C8589" s="66" t="s">
        <v>137</v>
      </c>
      <c r="D8589" s="67">
        <v>23391.439999999999</v>
      </c>
      <c r="E8589" s="66">
        <v>1.2383</v>
      </c>
      <c r="F8589" s="67">
        <v>28965.620151999901</v>
      </c>
      <c r="G8589" s="66" t="s">
        <v>60</v>
      </c>
      <c r="H8589" s="68">
        <v>0</v>
      </c>
      <c r="I8589" s="87">
        <v>0</v>
      </c>
      <c r="J8589" s="69" t="str">
        <f>_xlfn.XLOOKUP(SimpleBB[[#This Row],[customer_code]],'Input  - indicative charges'!$B$13:$B$69,'Input  - indicative charges'!$E$13:$E$69)</f>
        <v>Major Industrial</v>
      </c>
      <c r="K8589" s="70">
        <f t="shared" si="135"/>
        <v>0</v>
      </c>
    </row>
    <row r="8590" spans="1:11" x14ac:dyDescent="0.25">
      <c r="A8590" s="65">
        <v>44531</v>
      </c>
      <c r="B8590" s="66" t="s">
        <v>148</v>
      </c>
      <c r="C8590" s="66" t="s">
        <v>137</v>
      </c>
      <c r="D8590" s="67">
        <v>23391.439999999999</v>
      </c>
      <c r="E8590" s="66">
        <v>1.2383</v>
      </c>
      <c r="F8590" s="67">
        <v>28965.620151999901</v>
      </c>
      <c r="G8590" s="66" t="s">
        <v>62</v>
      </c>
      <c r="H8590" s="68">
        <v>1.6559871615483999E-13</v>
      </c>
      <c r="I8590" s="87">
        <v>4.7966695097999598E-9</v>
      </c>
      <c r="J8590" s="69" t="str">
        <f>_xlfn.XLOOKUP(SimpleBB[[#This Row],[customer_code]],'Input  - indicative charges'!$B$13:$B$69,'Input  - indicative charges'!$E$13:$E$69)</f>
        <v>Major Industrial</v>
      </c>
      <c r="K8590" s="70">
        <f t="shared" ref="K8590:K8653" si="136">I8590*$L$9</f>
        <v>4.4342981078038594E-9</v>
      </c>
    </row>
    <row r="8591" spans="1:11" x14ac:dyDescent="0.25">
      <c r="A8591" s="65">
        <v>44531</v>
      </c>
      <c r="B8591" s="66" t="s">
        <v>148</v>
      </c>
      <c r="C8591" s="66" t="s">
        <v>137</v>
      </c>
      <c r="D8591" s="67">
        <v>23391.439999999999</v>
      </c>
      <c r="E8591" s="66">
        <v>1.2383</v>
      </c>
      <c r="F8591" s="67">
        <v>28965.620151999901</v>
      </c>
      <c r="G8591" s="66" t="s">
        <v>64</v>
      </c>
      <c r="H8591" s="68">
        <v>0</v>
      </c>
      <c r="I8591" s="87">
        <v>0</v>
      </c>
      <c r="J8591" s="69" t="str">
        <f>_xlfn.XLOOKUP(SimpleBB[[#This Row],[customer_code]],'Input  - indicative charges'!$B$13:$B$69,'Input  - indicative charges'!$E$13:$E$69)</f>
        <v>Major Industrial</v>
      </c>
      <c r="K8591" s="70">
        <f t="shared" si="136"/>
        <v>0</v>
      </c>
    </row>
    <row r="8592" spans="1:11" x14ac:dyDescent="0.25">
      <c r="A8592" s="65">
        <v>44531</v>
      </c>
      <c r="B8592" s="66" t="s">
        <v>148</v>
      </c>
      <c r="C8592" s="66" t="s">
        <v>137</v>
      </c>
      <c r="D8592" s="67">
        <v>23391.439999999999</v>
      </c>
      <c r="E8592" s="66">
        <v>1.2383</v>
      </c>
      <c r="F8592" s="67">
        <v>28965.620151999901</v>
      </c>
      <c r="G8592" s="66" t="s">
        <v>66</v>
      </c>
      <c r="H8592" s="68">
        <v>2.0694041626450302E-9</v>
      </c>
      <c r="I8592" s="87">
        <v>5.9941574916143698E-5</v>
      </c>
      <c r="J8592" s="69" t="str">
        <f>_xlfn.XLOOKUP(SimpleBB[[#This Row],[customer_code]],'Input  - indicative charges'!$B$13:$B$69,'Input  - indicative charges'!$E$13:$E$69)</f>
        <v>Upper South Island distributor</v>
      </c>
      <c r="K8592" s="70">
        <f t="shared" si="136"/>
        <v>5.5413201115147112E-5</v>
      </c>
    </row>
    <row r="8593" spans="1:11" x14ac:dyDescent="0.25">
      <c r="A8593" s="65">
        <v>44531</v>
      </c>
      <c r="B8593" s="66" t="s">
        <v>148</v>
      </c>
      <c r="C8593" s="66" t="s">
        <v>137</v>
      </c>
      <c r="D8593" s="67">
        <v>23391.439999999999</v>
      </c>
      <c r="E8593" s="66">
        <v>1.2383</v>
      </c>
      <c r="F8593" s="67">
        <v>28965.620151999901</v>
      </c>
      <c r="G8593" s="66" t="s">
        <v>68</v>
      </c>
      <c r="H8593" s="68">
        <v>0</v>
      </c>
      <c r="I8593" s="87">
        <v>0</v>
      </c>
      <c r="J8593" s="69" t="str">
        <f>_xlfn.XLOOKUP(SimpleBB[[#This Row],[customer_code]],'Input  - indicative charges'!$B$13:$B$69,'Input  - indicative charges'!$E$13:$E$69)</f>
        <v>Major Industrial</v>
      </c>
      <c r="K8593" s="70">
        <f t="shared" si="136"/>
        <v>0</v>
      </c>
    </row>
    <row r="8594" spans="1:11" x14ac:dyDescent="0.25">
      <c r="A8594" s="65">
        <v>44531</v>
      </c>
      <c r="B8594" s="66" t="s">
        <v>148</v>
      </c>
      <c r="C8594" s="66" t="s">
        <v>137</v>
      </c>
      <c r="D8594" s="67">
        <v>23391.439999999999</v>
      </c>
      <c r="E8594" s="66">
        <v>1.2383</v>
      </c>
      <c r="F8594" s="67">
        <v>28965.620151999901</v>
      </c>
      <c r="G8594" s="66" t="s">
        <v>70</v>
      </c>
      <c r="H8594" s="68">
        <v>3.6779008903047798E-6</v>
      </c>
      <c r="I8594" s="87">
        <v>0.10653268014527099</v>
      </c>
      <c r="J8594" s="69" t="str">
        <f>_xlfn.XLOOKUP(SimpleBB[[#This Row],[customer_code]],'Input  - indicative charges'!$B$13:$B$69,'Input  - indicative charges'!$E$13:$E$69)</f>
        <v>Lower North Island distributor</v>
      </c>
      <c r="K8594" s="70">
        <f t="shared" si="136"/>
        <v>9.8484513269531018E-2</v>
      </c>
    </row>
    <row r="8595" spans="1:11" x14ac:dyDescent="0.25">
      <c r="A8595" s="65">
        <v>44531</v>
      </c>
      <c r="B8595" s="66" t="s">
        <v>148</v>
      </c>
      <c r="C8595" s="66" t="s">
        <v>137</v>
      </c>
      <c r="D8595" s="67">
        <v>23391.439999999999</v>
      </c>
      <c r="E8595" s="66">
        <v>1.2383</v>
      </c>
      <c r="F8595" s="67">
        <v>28965.620151999901</v>
      </c>
      <c r="G8595" s="66" t="s">
        <v>72</v>
      </c>
      <c r="H8595" s="68">
        <v>2.6037177711640998E-4</v>
      </c>
      <c r="I8595" s="87">
        <v>7.5418299942551599</v>
      </c>
      <c r="J8595" s="69" t="str">
        <f>_xlfn.XLOOKUP(SimpleBB[[#This Row],[customer_code]],'Input  - indicative charges'!$B$13:$B$69,'Input  - indicative charges'!$E$13:$E$69)</f>
        <v>Lower South Island distributor</v>
      </c>
      <c r="K8595" s="70">
        <f t="shared" si="136"/>
        <v>6.9720714351026327</v>
      </c>
    </row>
    <row r="8596" spans="1:11" x14ac:dyDescent="0.25">
      <c r="A8596" s="65">
        <v>44531</v>
      </c>
      <c r="B8596" s="66" t="s">
        <v>148</v>
      </c>
      <c r="C8596" s="66" t="s">
        <v>137</v>
      </c>
      <c r="D8596" s="67">
        <v>23391.439999999999</v>
      </c>
      <c r="E8596" s="66">
        <v>1.2383</v>
      </c>
      <c r="F8596" s="67">
        <v>28965.620151999901</v>
      </c>
      <c r="G8596" s="66" t="s">
        <v>74</v>
      </c>
      <c r="H8596" s="68">
        <v>0</v>
      </c>
      <c r="I8596" s="87">
        <v>0</v>
      </c>
      <c r="J8596" s="69" t="str">
        <f>_xlfn.XLOOKUP(SimpleBB[[#This Row],[customer_code]],'Input  - indicative charges'!$B$13:$B$69,'Input  - indicative charges'!$E$13:$E$69)</f>
        <v>Major Industrial</v>
      </c>
      <c r="K8596" s="70">
        <f t="shared" si="136"/>
        <v>0</v>
      </c>
    </row>
    <row r="8597" spans="1:11" x14ac:dyDescent="0.25">
      <c r="A8597" s="65">
        <v>44531</v>
      </c>
      <c r="B8597" s="66" t="s">
        <v>148</v>
      </c>
      <c r="C8597" s="66" t="s">
        <v>137</v>
      </c>
      <c r="D8597" s="67">
        <v>23391.439999999999</v>
      </c>
      <c r="E8597" s="66">
        <v>1.2383</v>
      </c>
      <c r="F8597" s="67">
        <v>28965.620151999901</v>
      </c>
      <c r="G8597" s="66" t="s">
        <v>76</v>
      </c>
      <c r="H8597" s="68">
        <v>0</v>
      </c>
      <c r="I8597" s="87">
        <v>0</v>
      </c>
      <c r="J8597" s="69" t="str">
        <f>_xlfn.XLOOKUP(SimpleBB[[#This Row],[customer_code]],'Input  - indicative charges'!$B$13:$B$69,'Input  - indicative charges'!$E$13:$E$69)</f>
        <v>Lower North Island distributor</v>
      </c>
      <c r="K8597" s="70">
        <f t="shared" si="136"/>
        <v>0</v>
      </c>
    </row>
    <row r="8598" spans="1:11" x14ac:dyDescent="0.25">
      <c r="A8598" s="65">
        <v>44531</v>
      </c>
      <c r="B8598" s="66" t="s">
        <v>148</v>
      </c>
      <c r="C8598" s="66" t="s">
        <v>137</v>
      </c>
      <c r="D8598" s="67">
        <v>23391.439999999999</v>
      </c>
      <c r="E8598" s="66">
        <v>1.2383</v>
      </c>
      <c r="F8598" s="67">
        <v>28965.620151999901</v>
      </c>
      <c r="G8598" s="66" t="s">
        <v>78</v>
      </c>
      <c r="H8598" s="68">
        <v>1.18621136862887E-12</v>
      </c>
      <c r="I8598" s="87">
        <v>3.4359347923687899E-8</v>
      </c>
      <c r="J8598" s="69" t="str">
        <f>_xlfn.XLOOKUP(SimpleBB[[#This Row],[customer_code]],'Input  - indicative charges'!$B$13:$B$69,'Input  - indicative charges'!$E$13:$E$69)</f>
        <v>North Island generation</v>
      </c>
      <c r="K8598" s="70">
        <f t="shared" si="136"/>
        <v>3.1763620814838612E-8</v>
      </c>
    </row>
    <row r="8599" spans="1:11" x14ac:dyDescent="0.25">
      <c r="A8599" s="65">
        <v>44531</v>
      </c>
      <c r="B8599" s="66" t="s">
        <v>148</v>
      </c>
      <c r="C8599" s="66" t="s">
        <v>137</v>
      </c>
      <c r="D8599" s="67">
        <v>23391.439999999999</v>
      </c>
      <c r="E8599" s="66">
        <v>1.2383</v>
      </c>
      <c r="F8599" s="67">
        <v>28965.620151999901</v>
      </c>
      <c r="G8599" s="66" t="s">
        <v>80</v>
      </c>
      <c r="H8599" s="68">
        <v>0</v>
      </c>
      <c r="I8599" s="87">
        <v>0</v>
      </c>
      <c r="J8599" s="69" t="str">
        <f>_xlfn.XLOOKUP(SimpleBB[[#This Row],[customer_code]],'Input  - indicative charges'!$B$13:$B$69,'Input  - indicative charges'!$E$13:$E$69)</f>
        <v>Major Industrial</v>
      </c>
      <c r="K8599" s="70">
        <f t="shared" si="136"/>
        <v>0</v>
      </c>
    </row>
    <row r="8600" spans="1:11" x14ac:dyDescent="0.25">
      <c r="A8600" s="65">
        <v>44531</v>
      </c>
      <c r="B8600" s="66" t="s">
        <v>148</v>
      </c>
      <c r="C8600" s="66" t="s">
        <v>137</v>
      </c>
      <c r="D8600" s="67">
        <v>23391.439999999999</v>
      </c>
      <c r="E8600" s="66">
        <v>1.2383</v>
      </c>
      <c r="F8600" s="67">
        <v>28965.620151999901</v>
      </c>
      <c r="G8600" s="66" t="s">
        <v>82</v>
      </c>
      <c r="H8600" s="68">
        <v>5.8432269380438101E-5</v>
      </c>
      <c r="I8600" s="87">
        <v>1.6925269194931101</v>
      </c>
      <c r="J8600" s="69" t="str">
        <f>_xlfn.XLOOKUP(SimpleBB[[#This Row],[customer_code]],'Input  - indicative charges'!$B$13:$B$69,'Input  - indicative charges'!$E$13:$E$69)</f>
        <v>Major Industrial</v>
      </c>
      <c r="K8600" s="70">
        <f t="shared" si="136"/>
        <v>1.5646625020093137</v>
      </c>
    </row>
    <row r="8601" spans="1:11" x14ac:dyDescent="0.25">
      <c r="A8601" s="65">
        <v>44531</v>
      </c>
      <c r="B8601" s="66" t="s">
        <v>148</v>
      </c>
      <c r="C8601" s="66" t="s">
        <v>137</v>
      </c>
      <c r="D8601" s="67">
        <v>23391.439999999999</v>
      </c>
      <c r="E8601" s="66">
        <v>1.2383</v>
      </c>
      <c r="F8601" s="67">
        <v>28965.620151999901</v>
      </c>
      <c r="G8601" s="66" t="s">
        <v>84</v>
      </c>
      <c r="H8601" s="68">
        <v>0</v>
      </c>
      <c r="I8601" s="87">
        <v>0</v>
      </c>
      <c r="J8601" s="69" t="str">
        <f>_xlfn.XLOOKUP(SimpleBB[[#This Row],[customer_code]],'Input  - indicative charges'!$B$13:$B$69,'Input  - indicative charges'!$E$13:$E$69)</f>
        <v>Major Industrial</v>
      </c>
      <c r="K8601" s="70">
        <f t="shared" si="136"/>
        <v>0</v>
      </c>
    </row>
    <row r="8602" spans="1:11" x14ac:dyDescent="0.25">
      <c r="A8602" s="65">
        <v>44531</v>
      </c>
      <c r="B8602" s="66" t="s">
        <v>148</v>
      </c>
      <c r="C8602" s="66" t="s">
        <v>137</v>
      </c>
      <c r="D8602" s="67">
        <v>23391.439999999999</v>
      </c>
      <c r="E8602" s="66">
        <v>1.2383</v>
      </c>
      <c r="F8602" s="67">
        <v>28965.620151999901</v>
      </c>
      <c r="G8602" s="66" t="s">
        <v>86</v>
      </c>
      <c r="H8602" s="68">
        <v>6.0996860616143E-6</v>
      </c>
      <c r="I8602" s="87">
        <v>0.17668118950716799</v>
      </c>
      <c r="J8602" s="69" t="str">
        <f>_xlfn.XLOOKUP(SimpleBB[[#This Row],[customer_code]],'Input  - indicative charges'!$B$13:$B$69,'Input  - indicative charges'!$E$13:$E$69)</f>
        <v>North Island generation</v>
      </c>
      <c r="K8602" s="70">
        <f t="shared" si="136"/>
        <v>0.16333355106402639</v>
      </c>
    </row>
    <row r="8603" spans="1:11" x14ac:dyDescent="0.25">
      <c r="A8603" s="65">
        <v>44531</v>
      </c>
      <c r="B8603" s="66" t="s">
        <v>148</v>
      </c>
      <c r="C8603" s="66" t="s">
        <v>137</v>
      </c>
      <c r="D8603" s="67">
        <v>23391.439999999999</v>
      </c>
      <c r="E8603" s="66">
        <v>1.2383</v>
      </c>
      <c r="F8603" s="67">
        <v>28965.620151999901</v>
      </c>
      <c r="G8603" s="66" t="s">
        <v>88</v>
      </c>
      <c r="H8603" s="68">
        <v>2.8020016902495498E-4</v>
      </c>
      <c r="I8603" s="87">
        <v>8.1161716625030493</v>
      </c>
      <c r="J8603" s="69" t="str">
        <f>_xlfn.XLOOKUP(SimpleBB[[#This Row],[customer_code]],'Input  - indicative charges'!$B$13:$B$69,'Input  - indicative charges'!$E$13:$E$69)</f>
        <v>North Island generation</v>
      </c>
      <c r="K8603" s="70">
        <f t="shared" si="136"/>
        <v>7.503023623395201</v>
      </c>
    </row>
    <row r="8604" spans="1:11" x14ac:dyDescent="0.25">
      <c r="A8604" s="65">
        <v>44531</v>
      </c>
      <c r="B8604" s="66" t="s">
        <v>148</v>
      </c>
      <c r="C8604" s="66" t="s">
        <v>137</v>
      </c>
      <c r="D8604" s="67">
        <v>23391.439999999999</v>
      </c>
      <c r="E8604" s="66">
        <v>1.2383</v>
      </c>
      <c r="F8604" s="67">
        <v>28965.620151999901</v>
      </c>
      <c r="G8604" s="66" t="s">
        <v>90</v>
      </c>
      <c r="H8604" s="68">
        <v>5.6167486872453296E-6</v>
      </c>
      <c r="I8604" s="87">
        <v>0.16269260896399301</v>
      </c>
      <c r="J8604" s="69" t="str">
        <f>_xlfn.XLOOKUP(SimpleBB[[#This Row],[customer_code]],'Input  - indicative charges'!$B$13:$B$69,'Input  - indicative charges'!$E$13:$E$69)</f>
        <v>Upper South Island distributor</v>
      </c>
      <c r="K8604" s="70">
        <f t="shared" si="136"/>
        <v>0.15040175826347349</v>
      </c>
    </row>
    <row r="8605" spans="1:11" x14ac:dyDescent="0.25">
      <c r="A8605" s="65">
        <v>44531</v>
      </c>
      <c r="B8605" s="66" t="s">
        <v>148</v>
      </c>
      <c r="C8605" s="66" t="s">
        <v>137</v>
      </c>
      <c r="D8605" s="67">
        <v>23391.439999999999</v>
      </c>
      <c r="E8605" s="66">
        <v>1.2383</v>
      </c>
      <c r="F8605" s="67">
        <v>28965.620151999901</v>
      </c>
      <c r="G8605" s="66" t="s">
        <v>92</v>
      </c>
      <c r="H8605" s="68">
        <v>3.9462297228100697E-6</v>
      </c>
      <c r="I8605" s="87">
        <v>0.114304991183448</v>
      </c>
      <c r="J8605" s="69" t="str">
        <f>_xlfn.XLOOKUP(SimpleBB[[#This Row],[customer_code]],'Input  - indicative charges'!$B$13:$B$69,'Input  - indicative charges'!$E$13:$E$69)</f>
        <v>North Island generation</v>
      </c>
      <c r="K8605" s="70">
        <f t="shared" si="136"/>
        <v>0.1056696537215545</v>
      </c>
    </row>
    <row r="8606" spans="1:11" x14ac:dyDescent="0.25">
      <c r="A8606" s="65">
        <v>44531</v>
      </c>
      <c r="B8606" s="66" t="s">
        <v>148</v>
      </c>
      <c r="C8606" s="66" t="s">
        <v>137</v>
      </c>
      <c r="D8606" s="67">
        <v>23391.439999999999</v>
      </c>
      <c r="E8606" s="66">
        <v>1.2383</v>
      </c>
      <c r="F8606" s="67">
        <v>28965.620151999901</v>
      </c>
      <c r="G8606" s="66" t="s">
        <v>94</v>
      </c>
      <c r="H8606" s="68">
        <v>2.09007688255636E-5</v>
      </c>
      <c r="I8606" s="87">
        <v>0.60540373068603903</v>
      </c>
      <c r="J8606" s="69" t="str">
        <f>_xlfn.XLOOKUP(SimpleBB[[#This Row],[customer_code]],'Input  - indicative charges'!$B$13:$B$69,'Input  - indicative charges'!$E$13:$E$69)</f>
        <v>North Island generation</v>
      </c>
      <c r="K8606" s="70">
        <f t="shared" si="136"/>
        <v>0.55966762186841934</v>
      </c>
    </row>
    <row r="8607" spans="1:11" x14ac:dyDescent="0.25">
      <c r="A8607" s="65">
        <v>44531</v>
      </c>
      <c r="B8607" s="66" t="s">
        <v>148</v>
      </c>
      <c r="C8607" s="66" t="s">
        <v>137</v>
      </c>
      <c r="D8607" s="67">
        <v>23391.439999999999</v>
      </c>
      <c r="E8607" s="66">
        <v>1.2383</v>
      </c>
      <c r="F8607" s="67">
        <v>28965.620151999901</v>
      </c>
      <c r="G8607" s="66" t="s">
        <v>96</v>
      </c>
      <c r="H8607" s="68">
        <v>5.4494707665993297E-11</v>
      </c>
      <c r="I8607" s="87">
        <v>1.5784730025474401E-6</v>
      </c>
      <c r="J8607" s="69" t="str">
        <f>_xlfn.XLOOKUP(SimpleBB[[#This Row],[customer_code]],'Input  - indicative charges'!$B$13:$B$69,'Input  - indicative charges'!$E$13:$E$69)</f>
        <v>Upper North Island distributor</v>
      </c>
      <c r="K8607" s="70">
        <f t="shared" si="136"/>
        <v>1.4592249547556371E-6</v>
      </c>
    </row>
    <row r="8608" spans="1:11" x14ac:dyDescent="0.25">
      <c r="A8608" s="65">
        <v>44531</v>
      </c>
      <c r="B8608" s="66" t="s">
        <v>148</v>
      </c>
      <c r="C8608" s="66" t="s">
        <v>137</v>
      </c>
      <c r="D8608" s="67">
        <v>23391.439999999999</v>
      </c>
      <c r="E8608" s="66">
        <v>1.2383</v>
      </c>
      <c r="F8608" s="67">
        <v>28965.620151999901</v>
      </c>
      <c r="G8608" s="66" t="s">
        <v>98</v>
      </c>
      <c r="H8608" s="68">
        <v>2.11132767908039E-7</v>
      </c>
      <c r="I8608" s="87">
        <v>6.1155915568646404E-3</v>
      </c>
      <c r="J8608" s="69" t="str">
        <f>_xlfn.XLOOKUP(SimpleBB[[#This Row],[customer_code]],'Input  - indicative charges'!$B$13:$B$69,'Input  - indicative charges'!$E$13:$E$69)</f>
        <v>Major Industrial</v>
      </c>
      <c r="K8608" s="70">
        <f t="shared" si="136"/>
        <v>5.6535802629931612E-3</v>
      </c>
    </row>
    <row r="8609" spans="1:11" x14ac:dyDescent="0.25">
      <c r="A8609" s="65">
        <v>44531</v>
      </c>
      <c r="B8609" s="66" t="s">
        <v>148</v>
      </c>
      <c r="C8609" s="66" t="s">
        <v>137</v>
      </c>
      <c r="D8609" s="67">
        <v>23391.439999999999</v>
      </c>
      <c r="E8609" s="66">
        <v>1.2383</v>
      </c>
      <c r="F8609" s="67">
        <v>28965.620151999901</v>
      </c>
      <c r="G8609" s="66" t="s">
        <v>100</v>
      </c>
      <c r="H8609" s="68">
        <v>6.8417117132556806E-5</v>
      </c>
      <c r="I8609" s="87">
        <v>1.9817442267565299</v>
      </c>
      <c r="J8609" s="69" t="str">
        <f>_xlfn.XLOOKUP(SimpleBB[[#This Row],[customer_code]],'Input  - indicative charges'!$B$13:$B$69,'Input  - indicative charges'!$E$13:$E$69)</f>
        <v>North Island generation</v>
      </c>
      <c r="K8609" s="70">
        <f t="shared" si="136"/>
        <v>1.8320304654935844</v>
      </c>
    </row>
    <row r="8610" spans="1:11" x14ac:dyDescent="0.25">
      <c r="A8610" s="65">
        <v>44531</v>
      </c>
      <c r="B8610" s="66" t="s">
        <v>148</v>
      </c>
      <c r="C8610" s="66" t="s">
        <v>137</v>
      </c>
      <c r="D8610" s="67">
        <v>23391.439999999999</v>
      </c>
      <c r="E8610" s="66">
        <v>1.2383</v>
      </c>
      <c r="F8610" s="67">
        <v>28965.620151999901</v>
      </c>
      <c r="G8610" s="66" t="s">
        <v>102</v>
      </c>
      <c r="H8610" s="68">
        <v>6.7565985221289E-5</v>
      </c>
      <c r="I8610" s="87">
        <v>1.9570906631155001</v>
      </c>
      <c r="J8610" s="69" t="str">
        <f>_xlfn.XLOOKUP(SimpleBB[[#This Row],[customer_code]],'Input  - indicative charges'!$B$13:$B$69,'Input  - indicative charges'!$E$13:$E$69)</f>
        <v>Lower North Island distributor</v>
      </c>
      <c r="K8610" s="70">
        <f t="shared" si="136"/>
        <v>1.8092393913158265</v>
      </c>
    </row>
    <row r="8611" spans="1:11" x14ac:dyDescent="0.25">
      <c r="A8611" s="65">
        <v>44531</v>
      </c>
      <c r="B8611" s="66" t="s">
        <v>148</v>
      </c>
      <c r="C8611" s="66" t="s">
        <v>137</v>
      </c>
      <c r="D8611" s="67">
        <v>23391.439999999999</v>
      </c>
      <c r="E8611" s="66">
        <v>1.2383</v>
      </c>
      <c r="F8611" s="67">
        <v>28965.620151999901</v>
      </c>
      <c r="G8611" s="66" t="s">
        <v>104</v>
      </c>
      <c r="H8611" s="68">
        <v>1.4148465990817199E-4</v>
      </c>
      <c r="I8611" s="87">
        <v>4.0981909162350103</v>
      </c>
      <c r="J8611" s="69" t="str">
        <f>_xlfn.XLOOKUP(SimpleBB[[#This Row],[customer_code]],'Input  - indicative charges'!$B$13:$B$69,'Input  - indicative charges'!$E$13:$E$69)</f>
        <v>Lower North Island distributor</v>
      </c>
      <c r="K8611" s="70">
        <f t="shared" si="136"/>
        <v>3.7885870994763908</v>
      </c>
    </row>
    <row r="8612" spans="1:11" x14ac:dyDescent="0.25">
      <c r="A8612" s="65">
        <v>44531</v>
      </c>
      <c r="B8612" s="66" t="s">
        <v>148</v>
      </c>
      <c r="C8612" s="66" t="s">
        <v>137</v>
      </c>
      <c r="D8612" s="67">
        <v>23391.439999999999</v>
      </c>
      <c r="E8612" s="66">
        <v>1.2383</v>
      </c>
      <c r="F8612" s="67">
        <v>28965.620151999901</v>
      </c>
      <c r="G8612" s="66" t="s">
        <v>106</v>
      </c>
      <c r="H8612" s="68">
        <v>0</v>
      </c>
      <c r="I8612" s="87">
        <v>0</v>
      </c>
      <c r="J8612" s="69" t="str">
        <f>_xlfn.XLOOKUP(SimpleBB[[#This Row],[customer_code]],'Input  - indicative charges'!$B$13:$B$69,'Input  - indicative charges'!$E$13:$E$69)</f>
        <v>Upper North Island distributor</v>
      </c>
      <c r="K8612" s="70">
        <f t="shared" si="136"/>
        <v>0</v>
      </c>
    </row>
    <row r="8613" spans="1:11" x14ac:dyDescent="0.25">
      <c r="A8613" s="65">
        <v>44531</v>
      </c>
      <c r="B8613" s="66" t="s">
        <v>148</v>
      </c>
      <c r="C8613" s="66" t="s">
        <v>137</v>
      </c>
      <c r="D8613" s="67">
        <v>23391.439999999999</v>
      </c>
      <c r="E8613" s="66">
        <v>1.2383</v>
      </c>
      <c r="F8613" s="67">
        <v>28965.620151999901</v>
      </c>
      <c r="G8613" s="66" t="s">
        <v>108</v>
      </c>
      <c r="H8613" s="68">
        <v>0</v>
      </c>
      <c r="I8613" s="87">
        <v>0</v>
      </c>
      <c r="J8613" s="69" t="str">
        <f>_xlfn.XLOOKUP(SimpleBB[[#This Row],[customer_code]],'Input  - indicative charges'!$B$13:$B$69,'Input  - indicative charges'!$E$13:$E$69)</f>
        <v>Lower North Island distributor</v>
      </c>
      <c r="K8613" s="70">
        <f t="shared" si="136"/>
        <v>0</v>
      </c>
    </row>
    <row r="8614" spans="1:11" x14ac:dyDescent="0.25">
      <c r="A8614" s="65">
        <v>44531</v>
      </c>
      <c r="B8614" s="66" t="s">
        <v>148</v>
      </c>
      <c r="C8614" s="66" t="s">
        <v>137</v>
      </c>
      <c r="D8614" s="67">
        <v>23391.439999999999</v>
      </c>
      <c r="E8614" s="66">
        <v>1.2383</v>
      </c>
      <c r="F8614" s="67">
        <v>28965.620151999901</v>
      </c>
      <c r="G8614" s="66" t="s">
        <v>110</v>
      </c>
      <c r="H8614" s="68">
        <v>1.3899482734222499E-3</v>
      </c>
      <c r="I8614" s="87">
        <v>40.260713718877298</v>
      </c>
      <c r="J8614" s="69" t="str">
        <f>_xlfn.XLOOKUP(SimpleBB[[#This Row],[customer_code]],'Input  - indicative charges'!$B$13:$B$69,'Input  - indicative charges'!$E$13:$E$69)</f>
        <v>Lower South Island distributor</v>
      </c>
      <c r="K8614" s="70">
        <f t="shared" si="136"/>
        <v>37.219159314124987</v>
      </c>
    </row>
    <row r="8615" spans="1:11" x14ac:dyDescent="0.25">
      <c r="A8615" s="65">
        <v>44531</v>
      </c>
      <c r="B8615" s="66" t="s">
        <v>148</v>
      </c>
      <c r="C8615" s="66" t="s">
        <v>137</v>
      </c>
      <c r="D8615" s="67">
        <v>23391.439999999999</v>
      </c>
      <c r="E8615" s="66">
        <v>1.2383</v>
      </c>
      <c r="F8615" s="67">
        <v>28965.620151999901</v>
      </c>
      <c r="G8615" s="66" t="s">
        <v>112</v>
      </c>
      <c r="H8615" s="68">
        <v>2.3146970484670199E-4</v>
      </c>
      <c r="I8615" s="87">
        <v>6.7046635472851301</v>
      </c>
      <c r="J8615" s="69" t="str">
        <f>_xlfn.XLOOKUP(SimpleBB[[#This Row],[customer_code]],'Input  - indicative charges'!$B$13:$B$69,'Input  - indicative charges'!$E$13:$E$69)</f>
        <v>North Island generation</v>
      </c>
      <c r="K8615" s="70">
        <f t="shared" si="136"/>
        <v>6.1981499497612553</v>
      </c>
    </row>
    <row r="8616" spans="1:11" x14ac:dyDescent="0.25">
      <c r="A8616" s="65">
        <v>44531</v>
      </c>
      <c r="B8616" s="66" t="s">
        <v>148</v>
      </c>
      <c r="C8616" s="66" t="s">
        <v>137</v>
      </c>
      <c r="D8616" s="67">
        <v>23391.439999999999</v>
      </c>
      <c r="E8616" s="66">
        <v>1.2383</v>
      </c>
      <c r="F8616" s="67">
        <v>28965.620151999901</v>
      </c>
      <c r="G8616" s="66" t="s">
        <v>114</v>
      </c>
      <c r="H8616" s="68">
        <v>5.5654158610152301E-5</v>
      </c>
      <c r="I8616" s="87">
        <v>1.6120572181808299</v>
      </c>
      <c r="J8616" s="69" t="str">
        <f>_xlfn.XLOOKUP(SimpleBB[[#This Row],[customer_code]],'Input  - indicative charges'!$B$13:$B$69,'Input  - indicative charges'!$E$13:$E$69)</f>
        <v>Lower North Island distributor</v>
      </c>
      <c r="K8616" s="70">
        <f t="shared" si="136"/>
        <v>1.4902720017808611</v>
      </c>
    </row>
    <row r="8617" spans="1:11" x14ac:dyDescent="0.25">
      <c r="A8617" s="65">
        <v>44531</v>
      </c>
      <c r="B8617" s="66" t="s">
        <v>148</v>
      </c>
      <c r="C8617" s="66" t="s">
        <v>137</v>
      </c>
      <c r="D8617" s="67">
        <v>23391.439999999999</v>
      </c>
      <c r="E8617" s="66">
        <v>1.2383</v>
      </c>
      <c r="F8617" s="67">
        <v>28965.620151999901</v>
      </c>
      <c r="G8617" s="66" t="s">
        <v>116</v>
      </c>
      <c r="H8617" s="68">
        <v>0</v>
      </c>
      <c r="I8617" s="87">
        <v>0</v>
      </c>
      <c r="J8617" s="69" t="str">
        <f>_xlfn.XLOOKUP(SimpleBB[[#This Row],[customer_code]],'Input  - indicative charges'!$B$13:$B$69,'Input  - indicative charges'!$E$13:$E$69)</f>
        <v>Major Industrial</v>
      </c>
      <c r="K8617" s="70">
        <f t="shared" si="136"/>
        <v>0</v>
      </c>
    </row>
    <row r="8618" spans="1:11" x14ac:dyDescent="0.25">
      <c r="A8618" s="65">
        <v>44531</v>
      </c>
      <c r="B8618" s="66" t="s">
        <v>148</v>
      </c>
      <c r="C8618" s="66" t="s">
        <v>137</v>
      </c>
      <c r="D8618" s="67">
        <v>23391.439999999999</v>
      </c>
      <c r="E8618" s="66">
        <v>1.2383</v>
      </c>
      <c r="F8618" s="67">
        <v>28965.620151999901</v>
      </c>
      <c r="G8618" s="66" t="s">
        <v>118</v>
      </c>
      <c r="H8618" s="68">
        <v>4.3718807558558298E-8</v>
      </c>
      <c r="I8618" s="87">
        <v>1.26634237323958E-3</v>
      </c>
      <c r="J8618" s="69" t="str">
        <f>_xlfn.XLOOKUP(SimpleBB[[#This Row],[customer_code]],'Input  - indicative charges'!$B$13:$B$69,'Input  - indicative charges'!$E$13:$E$69)</f>
        <v>Upper South Island distributor</v>
      </c>
      <c r="K8618" s="70">
        <f t="shared" si="136"/>
        <v>1.1706746895977624E-3</v>
      </c>
    </row>
    <row r="8619" spans="1:11" x14ac:dyDescent="0.25">
      <c r="A8619" s="65">
        <v>44531</v>
      </c>
      <c r="B8619" s="66" t="s">
        <v>148</v>
      </c>
      <c r="C8619" s="66" t="s">
        <v>137</v>
      </c>
      <c r="D8619" s="67">
        <v>23391.439999999999</v>
      </c>
      <c r="E8619" s="66">
        <v>1.2383</v>
      </c>
      <c r="F8619" s="67">
        <v>28965.620151999901</v>
      </c>
      <c r="G8619" s="66" t="s">
        <v>120</v>
      </c>
      <c r="H8619" s="68">
        <v>1.5459665475175101E-7</v>
      </c>
      <c r="I8619" s="87">
        <v>4.4779879783091101E-3</v>
      </c>
      <c r="J8619" s="69" t="str">
        <f>_xlfn.XLOOKUP(SimpleBB[[#This Row],[customer_code]],'Input  - indicative charges'!$B$13:$B$69,'Input  - indicative charges'!$E$13:$E$69)</f>
        <v>Lower North Island distributor</v>
      </c>
      <c r="K8619" s="70">
        <f t="shared" si="136"/>
        <v>4.1396918379337381E-3</v>
      </c>
    </row>
    <row r="8620" spans="1:11" x14ac:dyDescent="0.25">
      <c r="A8620" s="65">
        <v>44531</v>
      </c>
      <c r="B8620" s="66" t="s">
        <v>148</v>
      </c>
      <c r="C8620" s="66" t="s">
        <v>137</v>
      </c>
      <c r="D8620" s="67">
        <v>23391.439999999999</v>
      </c>
      <c r="E8620" s="66">
        <v>1.2383</v>
      </c>
      <c r="F8620" s="67">
        <v>28965.620151999901</v>
      </c>
      <c r="G8620" s="66" t="s">
        <v>241</v>
      </c>
      <c r="H8620" s="68">
        <v>5.3098107805272297E-5</v>
      </c>
      <c r="I8620" s="87">
        <v>1.53801962147746</v>
      </c>
      <c r="J8620" s="69" t="str">
        <f>_xlfn.XLOOKUP(SimpleBB[[#This Row],[customer_code]],'Input  - indicative charges'!$B$13:$B$69,'Input  - indicative charges'!$E$13:$E$69)</f>
        <v>North Island generation</v>
      </c>
      <c r="K8620" s="70">
        <f t="shared" si="136"/>
        <v>1.4218276834267725</v>
      </c>
    </row>
    <row r="8621" spans="1:11" x14ac:dyDescent="0.25">
      <c r="A8621" s="65">
        <v>44562</v>
      </c>
      <c r="B8621" s="66" t="s">
        <v>148</v>
      </c>
      <c r="C8621" s="66" t="s">
        <v>137</v>
      </c>
      <c r="D8621" s="67">
        <v>78060.759999999995</v>
      </c>
      <c r="E8621" s="66">
        <v>0.48491085561195202</v>
      </c>
      <c r="F8621" s="67">
        <v>37852.509921319201</v>
      </c>
      <c r="G8621" s="66" t="s">
        <v>8</v>
      </c>
      <c r="H8621" s="68">
        <v>0.63311112912150602</v>
      </c>
      <c r="I8621" s="87">
        <v>23964.8452963694</v>
      </c>
      <c r="J8621" s="69" t="str">
        <f>_xlfn.XLOOKUP(SimpleBB[[#This Row],[customer_code]],'Input  - indicative charges'!$B$13:$B$69,'Input  - indicative charges'!$E$13:$E$69)</f>
        <v>Lower South Island distributor</v>
      </c>
      <c r="K8621" s="70">
        <f t="shared" si="136"/>
        <v>22154.386066080009</v>
      </c>
    </row>
    <row r="8622" spans="1:11" x14ac:dyDescent="0.25">
      <c r="A8622" s="65">
        <v>44562</v>
      </c>
      <c r="B8622" s="66" t="s">
        <v>148</v>
      </c>
      <c r="C8622" s="66" t="s">
        <v>137</v>
      </c>
      <c r="D8622" s="67">
        <v>78060.759999999995</v>
      </c>
      <c r="E8622" s="66">
        <v>0.48491085561195202</v>
      </c>
      <c r="F8622" s="67">
        <v>37852.509921319201</v>
      </c>
      <c r="G8622" s="66" t="s">
        <v>10</v>
      </c>
      <c r="H8622" s="68">
        <v>5.1091513853311501E-10</v>
      </c>
      <c r="I8622" s="87">
        <v>1.93394203502769E-5</v>
      </c>
      <c r="J8622" s="69" t="str">
        <f>_xlfn.XLOOKUP(SimpleBB[[#This Row],[customer_code]],'Input  - indicative charges'!$B$13:$B$69,'Input  - indicative charges'!$E$13:$E$69)</f>
        <v>Upper South Island distributor</v>
      </c>
      <c r="K8622" s="70">
        <f t="shared" si="136"/>
        <v>1.787839560137482E-5</v>
      </c>
    </row>
    <row r="8623" spans="1:11" x14ac:dyDescent="0.25">
      <c r="A8623" s="65">
        <v>44562</v>
      </c>
      <c r="B8623" s="66" t="s">
        <v>148</v>
      </c>
      <c r="C8623" s="66" t="s">
        <v>137</v>
      </c>
      <c r="D8623" s="67">
        <v>78060.759999999995</v>
      </c>
      <c r="E8623" s="66">
        <v>0.48491085561195202</v>
      </c>
      <c r="F8623" s="67">
        <v>37852.509921319201</v>
      </c>
      <c r="G8623" s="66" t="s">
        <v>12</v>
      </c>
      <c r="H8623" s="68">
        <v>0</v>
      </c>
      <c r="I8623" s="87">
        <v>0</v>
      </c>
      <c r="J8623" s="69" t="str">
        <f>_xlfn.XLOOKUP(SimpleBB[[#This Row],[customer_code]],'Input  - indicative charges'!$B$13:$B$69,'Input  - indicative charges'!$E$13:$E$69)</f>
        <v>Lower North Island distributor</v>
      </c>
      <c r="K8623" s="70">
        <f t="shared" si="136"/>
        <v>0</v>
      </c>
    </row>
    <row r="8624" spans="1:11" x14ac:dyDescent="0.25">
      <c r="A8624" s="65">
        <v>44562</v>
      </c>
      <c r="B8624" s="66" t="s">
        <v>148</v>
      </c>
      <c r="C8624" s="66" t="s">
        <v>137</v>
      </c>
      <c r="D8624" s="67">
        <v>78060.759999999995</v>
      </c>
      <c r="E8624" s="66">
        <v>0.48491085561195202</v>
      </c>
      <c r="F8624" s="67">
        <v>37852.509921319201</v>
      </c>
      <c r="G8624" s="66" t="s">
        <v>14</v>
      </c>
      <c r="H8624" s="68">
        <v>0</v>
      </c>
      <c r="I8624" s="87">
        <v>0</v>
      </c>
      <c r="J8624" s="69" t="str">
        <f>_xlfn.XLOOKUP(SimpleBB[[#This Row],[customer_code]],'Input  - indicative charges'!$B$13:$B$69,'Input  - indicative charges'!$E$13:$E$69)</f>
        <v>Upper North Island distributor</v>
      </c>
      <c r="K8624" s="70">
        <f t="shared" si="136"/>
        <v>0</v>
      </c>
    </row>
    <row r="8625" spans="1:11" x14ac:dyDescent="0.25">
      <c r="A8625" s="65">
        <v>44562</v>
      </c>
      <c r="B8625" s="66" t="s">
        <v>148</v>
      </c>
      <c r="C8625" s="66" t="s">
        <v>137</v>
      </c>
      <c r="D8625" s="67">
        <v>78060.759999999995</v>
      </c>
      <c r="E8625" s="66">
        <v>0.48491085561195202</v>
      </c>
      <c r="F8625" s="67">
        <v>37852.509921319201</v>
      </c>
      <c r="G8625" s="66" t="s">
        <v>16</v>
      </c>
      <c r="H8625" s="68">
        <v>2.0921386943794001E-2</v>
      </c>
      <c r="I8625" s="87">
        <v>791.92700685772297</v>
      </c>
      <c r="J8625" s="69" t="str">
        <f>_xlfn.XLOOKUP(SimpleBB[[#This Row],[customer_code]],'Input  - indicative charges'!$B$13:$B$69,'Input  - indicative charges'!$E$13:$E$69)</f>
        <v>South Island generation</v>
      </c>
      <c r="K8625" s="70">
        <f t="shared" si="136"/>
        <v>732.09972478892428</v>
      </c>
    </row>
    <row r="8626" spans="1:11" x14ac:dyDescent="0.25">
      <c r="A8626" s="65">
        <v>44562</v>
      </c>
      <c r="B8626" s="66" t="s">
        <v>148</v>
      </c>
      <c r="C8626" s="66" t="s">
        <v>137</v>
      </c>
      <c r="D8626" s="67">
        <v>78060.759999999995</v>
      </c>
      <c r="E8626" s="66">
        <v>0.48491085561195202</v>
      </c>
      <c r="F8626" s="67">
        <v>37852.509921319201</v>
      </c>
      <c r="G8626" s="66" t="s">
        <v>19</v>
      </c>
      <c r="H8626" s="68">
        <v>3.9292425472840098E-4</v>
      </c>
      <c r="I8626" s="87">
        <v>14.873169250433801</v>
      </c>
      <c r="J8626" s="69" t="str">
        <f>_xlfn.XLOOKUP(SimpleBB[[#This Row],[customer_code]],'Input  - indicative charges'!$B$13:$B$69,'Input  - indicative charges'!$E$13:$E$69)</f>
        <v>Lower South Island distributor</v>
      </c>
      <c r="K8626" s="70">
        <f t="shared" si="136"/>
        <v>13.749553962285722</v>
      </c>
    </row>
    <row r="8627" spans="1:11" x14ac:dyDescent="0.25">
      <c r="A8627" s="65">
        <v>44562</v>
      </c>
      <c r="B8627" s="66" t="s">
        <v>148</v>
      </c>
      <c r="C8627" s="66" t="s">
        <v>137</v>
      </c>
      <c r="D8627" s="67">
        <v>78060.759999999995</v>
      </c>
      <c r="E8627" s="66">
        <v>0.48491085561195202</v>
      </c>
      <c r="F8627" s="67">
        <v>37852.509921319201</v>
      </c>
      <c r="G8627" s="66" t="s">
        <v>21</v>
      </c>
      <c r="H8627" s="68">
        <v>1.22115539637683E-5</v>
      </c>
      <c r="I8627" s="87">
        <v>0.46223796756826702</v>
      </c>
      <c r="J8627" s="69" t="str">
        <f>_xlfn.XLOOKUP(SimpleBB[[#This Row],[customer_code]],'Input  - indicative charges'!$B$13:$B$69,'Input  - indicative charges'!$E$13:$E$69)</f>
        <v>Upper South Island distributor</v>
      </c>
      <c r="K8627" s="70">
        <f t="shared" si="136"/>
        <v>0.42731752536950351</v>
      </c>
    </row>
    <row r="8628" spans="1:11" x14ac:dyDescent="0.25">
      <c r="A8628" s="65">
        <v>44562</v>
      </c>
      <c r="B8628" s="66" t="s">
        <v>148</v>
      </c>
      <c r="C8628" s="66" t="s">
        <v>137</v>
      </c>
      <c r="D8628" s="67">
        <v>78060.759999999995</v>
      </c>
      <c r="E8628" s="66">
        <v>0.48491085561195202</v>
      </c>
      <c r="F8628" s="67">
        <v>37852.509921319201</v>
      </c>
      <c r="G8628" s="66" t="s">
        <v>23</v>
      </c>
      <c r="H8628" s="68">
        <v>0</v>
      </c>
      <c r="I8628" s="87">
        <v>0</v>
      </c>
      <c r="J8628" s="69" t="str">
        <f>_xlfn.XLOOKUP(SimpleBB[[#This Row],[customer_code]],'Input  - indicative charges'!$B$13:$B$69,'Input  - indicative charges'!$E$13:$E$69)</f>
        <v>Lower North Island distributor</v>
      </c>
      <c r="K8628" s="70">
        <f t="shared" si="136"/>
        <v>0</v>
      </c>
    </row>
    <row r="8629" spans="1:11" x14ac:dyDescent="0.25">
      <c r="A8629" s="65">
        <v>44562</v>
      </c>
      <c r="B8629" s="66" t="s">
        <v>148</v>
      </c>
      <c r="C8629" s="66" t="s">
        <v>137</v>
      </c>
      <c r="D8629" s="67">
        <v>78060.759999999995</v>
      </c>
      <c r="E8629" s="66">
        <v>0.48491085561195202</v>
      </c>
      <c r="F8629" s="67">
        <v>37852.509921319201</v>
      </c>
      <c r="G8629" s="66" t="s">
        <v>25</v>
      </c>
      <c r="H8629" s="68">
        <v>0.100821459134698</v>
      </c>
      <c r="I8629" s="87">
        <v>3816.3452821780402</v>
      </c>
      <c r="J8629" s="69" t="str">
        <f>_xlfn.XLOOKUP(SimpleBB[[#This Row],[customer_code]],'Input  - indicative charges'!$B$13:$B$69,'Input  - indicative charges'!$E$13:$E$69)</f>
        <v>North Island generation</v>
      </c>
      <c r="K8629" s="70">
        <f t="shared" si="136"/>
        <v>3528.0339053824073</v>
      </c>
    </row>
    <row r="8630" spans="1:11" x14ac:dyDescent="0.25">
      <c r="A8630" s="65">
        <v>44562</v>
      </c>
      <c r="B8630" s="66" t="s">
        <v>148</v>
      </c>
      <c r="C8630" s="66" t="s">
        <v>137</v>
      </c>
      <c r="D8630" s="67">
        <v>78060.759999999995</v>
      </c>
      <c r="E8630" s="66">
        <v>0.48491085561195202</v>
      </c>
      <c r="F8630" s="67">
        <v>37852.509921319201</v>
      </c>
      <c r="G8630" s="66" t="s">
        <v>27</v>
      </c>
      <c r="H8630" s="68">
        <v>8.06033272886851E-7</v>
      </c>
      <c r="I8630" s="87">
        <v>3.0510382458862902E-2</v>
      </c>
      <c r="J8630" s="69" t="str">
        <f>_xlfn.XLOOKUP(SimpleBB[[#This Row],[customer_code]],'Input  - indicative charges'!$B$13:$B$69,'Input  - indicative charges'!$E$13:$E$69)</f>
        <v>Lower North Island distributor</v>
      </c>
      <c r="K8630" s="70">
        <f t="shared" si="136"/>
        <v>2.8205431066137817E-2</v>
      </c>
    </row>
    <row r="8631" spans="1:11" x14ac:dyDescent="0.25">
      <c r="A8631" s="65">
        <v>44562</v>
      </c>
      <c r="B8631" s="66" t="s">
        <v>148</v>
      </c>
      <c r="C8631" s="66" t="s">
        <v>137</v>
      </c>
      <c r="D8631" s="67">
        <v>78060.759999999995</v>
      </c>
      <c r="E8631" s="66">
        <v>0.48491085561195202</v>
      </c>
      <c r="F8631" s="67">
        <v>37852.509921319201</v>
      </c>
      <c r="G8631" s="66" t="s">
        <v>29</v>
      </c>
      <c r="H8631" s="68">
        <v>2.8785121635893899E-6</v>
      </c>
      <c r="I8631" s="87">
        <v>0.108958910230905</v>
      </c>
      <c r="J8631" s="69" t="str">
        <f>_xlfn.XLOOKUP(SimpleBB[[#This Row],[customer_code]],'Input  - indicative charges'!$B$13:$B$69,'Input  - indicative charges'!$E$13:$E$69)</f>
        <v>Lower North Island distributor</v>
      </c>
      <c r="K8631" s="70">
        <f t="shared" si="136"/>
        <v>0.10072745026067517</v>
      </c>
    </row>
    <row r="8632" spans="1:11" x14ac:dyDescent="0.25">
      <c r="A8632" s="65">
        <v>44562</v>
      </c>
      <c r="B8632" s="66" t="s">
        <v>148</v>
      </c>
      <c r="C8632" s="66" t="s">
        <v>137</v>
      </c>
      <c r="D8632" s="67">
        <v>78060.759999999995</v>
      </c>
      <c r="E8632" s="66">
        <v>0.48491085561195202</v>
      </c>
      <c r="F8632" s="67">
        <v>37852.509921319201</v>
      </c>
      <c r="G8632" s="66" t="s">
        <v>31</v>
      </c>
      <c r="H8632" s="68">
        <v>4.9925419676597103E-6</v>
      </c>
      <c r="I8632" s="87">
        <v>0.18898024436344199</v>
      </c>
      <c r="J8632" s="69" t="str">
        <f>_xlfn.XLOOKUP(SimpleBB[[#This Row],[customer_code]],'Input  - indicative charges'!$B$13:$B$69,'Input  - indicative charges'!$E$13:$E$69)</f>
        <v>Major Industrial</v>
      </c>
      <c r="K8632" s="70">
        <f t="shared" si="136"/>
        <v>0.17470345586266367</v>
      </c>
    </row>
    <row r="8633" spans="1:11" x14ac:dyDescent="0.25">
      <c r="A8633" s="65">
        <v>44562</v>
      </c>
      <c r="B8633" s="66" t="s">
        <v>148</v>
      </c>
      <c r="C8633" s="66" t="s">
        <v>137</v>
      </c>
      <c r="D8633" s="67">
        <v>78060.759999999995</v>
      </c>
      <c r="E8633" s="66">
        <v>0.48491085561195202</v>
      </c>
      <c r="F8633" s="67">
        <v>37852.509921319201</v>
      </c>
      <c r="G8633" s="66" t="s">
        <v>34</v>
      </c>
      <c r="H8633" s="68">
        <v>0</v>
      </c>
      <c r="I8633" s="87">
        <v>0</v>
      </c>
      <c r="J8633" s="69" t="str">
        <f>_xlfn.XLOOKUP(SimpleBB[[#This Row],[customer_code]],'Input  - indicative charges'!$B$13:$B$69,'Input  - indicative charges'!$E$13:$E$69)</f>
        <v>Major Industrial</v>
      </c>
      <c r="K8633" s="70">
        <f t="shared" si="136"/>
        <v>0</v>
      </c>
    </row>
    <row r="8634" spans="1:11" x14ac:dyDescent="0.25">
      <c r="A8634" s="65">
        <v>44562</v>
      </c>
      <c r="B8634" s="66" t="s">
        <v>148</v>
      </c>
      <c r="C8634" s="66" t="s">
        <v>137</v>
      </c>
      <c r="D8634" s="67">
        <v>78060.759999999995</v>
      </c>
      <c r="E8634" s="66">
        <v>0.48491085561195202</v>
      </c>
      <c r="F8634" s="67">
        <v>37852.509921319201</v>
      </c>
      <c r="G8634" s="66" t="s">
        <v>36</v>
      </c>
      <c r="H8634" s="68">
        <v>0</v>
      </c>
      <c r="I8634" s="87">
        <v>0</v>
      </c>
      <c r="J8634" s="69" t="str">
        <f>_xlfn.XLOOKUP(SimpleBB[[#This Row],[customer_code]],'Input  - indicative charges'!$B$13:$B$69,'Input  - indicative charges'!$E$13:$E$69)</f>
        <v>Upper South Island distributor</v>
      </c>
      <c r="K8634" s="70">
        <f t="shared" si="136"/>
        <v>0</v>
      </c>
    </row>
    <row r="8635" spans="1:11" x14ac:dyDescent="0.25">
      <c r="A8635" s="65">
        <v>44562</v>
      </c>
      <c r="B8635" s="66" t="s">
        <v>148</v>
      </c>
      <c r="C8635" s="66" t="s">
        <v>137</v>
      </c>
      <c r="D8635" s="67">
        <v>78060.759999999995</v>
      </c>
      <c r="E8635" s="66">
        <v>0.48491085561195202</v>
      </c>
      <c r="F8635" s="67">
        <v>37852.509921319201</v>
      </c>
      <c r="G8635" s="66" t="s">
        <v>38</v>
      </c>
      <c r="H8635" s="68">
        <v>7.4516310036289201E-6</v>
      </c>
      <c r="I8635" s="87">
        <v>0.28206293649487402</v>
      </c>
      <c r="J8635" s="69" t="str">
        <f>_xlfn.XLOOKUP(SimpleBB[[#This Row],[customer_code]],'Input  - indicative charges'!$B$13:$B$69,'Input  - indicative charges'!$E$13:$E$69)</f>
        <v>North Island generation</v>
      </c>
      <c r="K8635" s="70">
        <f t="shared" si="136"/>
        <v>0.26075408010192086</v>
      </c>
    </row>
    <row r="8636" spans="1:11" x14ac:dyDescent="0.25">
      <c r="A8636" s="65">
        <v>44562</v>
      </c>
      <c r="B8636" s="66" t="s">
        <v>148</v>
      </c>
      <c r="C8636" s="66" t="s">
        <v>137</v>
      </c>
      <c r="D8636" s="67">
        <v>78060.759999999995</v>
      </c>
      <c r="E8636" s="66">
        <v>0.48491085561195202</v>
      </c>
      <c r="F8636" s="67">
        <v>37852.509921319201</v>
      </c>
      <c r="G8636" s="66" t="s">
        <v>40</v>
      </c>
      <c r="H8636" s="68">
        <v>2.28776080562364E-7</v>
      </c>
      <c r="I8636" s="87">
        <v>8.6597488592474302E-3</v>
      </c>
      <c r="J8636" s="69" t="str">
        <f>_xlfn.XLOOKUP(SimpleBB[[#This Row],[customer_code]],'Input  - indicative charges'!$B$13:$B$69,'Input  - indicative charges'!$E$13:$E$69)</f>
        <v>North Island generation</v>
      </c>
      <c r="K8636" s="70">
        <f t="shared" si="136"/>
        <v>8.0055354871048732E-3</v>
      </c>
    </row>
    <row r="8637" spans="1:11" x14ac:dyDescent="0.25">
      <c r="A8637" s="65">
        <v>44562</v>
      </c>
      <c r="B8637" s="66" t="s">
        <v>148</v>
      </c>
      <c r="C8637" s="66" t="s">
        <v>137</v>
      </c>
      <c r="D8637" s="67">
        <v>78060.759999999995</v>
      </c>
      <c r="E8637" s="66">
        <v>0.48491085561195202</v>
      </c>
      <c r="F8637" s="67">
        <v>37852.509921319201</v>
      </c>
      <c r="G8637" s="66" t="s">
        <v>42</v>
      </c>
      <c r="H8637" s="68">
        <v>0.23857813383659199</v>
      </c>
      <c r="I8637" s="87">
        <v>9030.7811780594493</v>
      </c>
      <c r="J8637" s="69" t="str">
        <f>_xlfn.XLOOKUP(SimpleBB[[#This Row],[customer_code]],'Input  - indicative charges'!$B$13:$B$69,'Input  - indicative charges'!$E$13:$E$69)</f>
        <v>South Island generation</v>
      </c>
      <c r="K8637" s="70">
        <f t="shared" si="136"/>
        <v>8348.5376276277511</v>
      </c>
    </row>
    <row r="8638" spans="1:11" x14ac:dyDescent="0.25">
      <c r="A8638" s="65">
        <v>44562</v>
      </c>
      <c r="B8638" s="66" t="s">
        <v>148</v>
      </c>
      <c r="C8638" s="66" t="s">
        <v>137</v>
      </c>
      <c r="D8638" s="67">
        <v>78060.759999999995</v>
      </c>
      <c r="E8638" s="66">
        <v>0.48491085561195202</v>
      </c>
      <c r="F8638" s="67">
        <v>37852.509921319201</v>
      </c>
      <c r="G8638" s="66" t="s">
        <v>44</v>
      </c>
      <c r="H8638" s="68">
        <v>0</v>
      </c>
      <c r="I8638" s="87">
        <v>0</v>
      </c>
      <c r="J8638" s="69" t="str">
        <f>_xlfn.XLOOKUP(SimpleBB[[#This Row],[customer_code]],'Input  - indicative charges'!$B$13:$B$69,'Input  - indicative charges'!$E$13:$E$69)</f>
        <v>Major Industrial</v>
      </c>
      <c r="K8638" s="70">
        <f t="shared" si="136"/>
        <v>0</v>
      </c>
    </row>
    <row r="8639" spans="1:11" x14ac:dyDescent="0.25">
      <c r="A8639" s="65">
        <v>44562</v>
      </c>
      <c r="B8639" s="66" t="s">
        <v>148</v>
      </c>
      <c r="C8639" s="66" t="s">
        <v>137</v>
      </c>
      <c r="D8639" s="67">
        <v>78060.759999999995</v>
      </c>
      <c r="E8639" s="66">
        <v>0.48491085561195202</v>
      </c>
      <c r="F8639" s="67">
        <v>37852.509921319201</v>
      </c>
      <c r="G8639" s="66" t="s">
        <v>46</v>
      </c>
      <c r="H8639" s="68">
        <v>5.3978068034674203E-13</v>
      </c>
      <c r="I8639" s="87">
        <v>2.04320535581615E-8</v>
      </c>
      <c r="J8639" s="69" t="str">
        <f>_xlfn.XLOOKUP(SimpleBB[[#This Row],[customer_code]],'Input  - indicative charges'!$B$13:$B$69,'Input  - indicative charges'!$E$13:$E$69)</f>
        <v>Upper South Island distributor</v>
      </c>
      <c r="K8639" s="70">
        <f t="shared" si="136"/>
        <v>1.8888484238156554E-8</v>
      </c>
    </row>
    <row r="8640" spans="1:11" x14ac:dyDescent="0.25">
      <c r="A8640" s="65">
        <v>44562</v>
      </c>
      <c r="B8640" s="66" t="s">
        <v>148</v>
      </c>
      <c r="C8640" s="66" t="s">
        <v>137</v>
      </c>
      <c r="D8640" s="67">
        <v>78060.759999999995</v>
      </c>
      <c r="E8640" s="66">
        <v>0.48491085561195202</v>
      </c>
      <c r="F8640" s="67">
        <v>37852.509921319201</v>
      </c>
      <c r="G8640" s="66" t="s">
        <v>48</v>
      </c>
      <c r="H8640" s="68">
        <v>1.85099994253295E-3</v>
      </c>
      <c r="I8640" s="87">
        <v>70.064993689090102</v>
      </c>
      <c r="J8640" s="69" t="str">
        <f>_xlfn.XLOOKUP(SimpleBB[[#This Row],[customer_code]],'Input  - indicative charges'!$B$13:$B$69,'Input  - indicative charges'!$E$13:$E$69)</f>
        <v>North Island generation</v>
      </c>
      <c r="K8640" s="70">
        <f t="shared" si="136"/>
        <v>64.771831435136448</v>
      </c>
    </row>
    <row r="8641" spans="1:11" x14ac:dyDescent="0.25">
      <c r="A8641" s="65">
        <v>44562</v>
      </c>
      <c r="B8641" s="66" t="s">
        <v>148</v>
      </c>
      <c r="C8641" s="66" t="s">
        <v>137</v>
      </c>
      <c r="D8641" s="67">
        <v>78060.759999999995</v>
      </c>
      <c r="E8641" s="66">
        <v>0.48491085561195202</v>
      </c>
      <c r="F8641" s="67">
        <v>37852.509921319201</v>
      </c>
      <c r="G8641" s="66" t="s">
        <v>50</v>
      </c>
      <c r="H8641" s="68">
        <v>3.8636296598472099E-4</v>
      </c>
      <c r="I8641" s="87">
        <v>14.624808003166899</v>
      </c>
      <c r="J8641" s="69" t="str">
        <f>_xlfn.XLOOKUP(SimpleBB[[#This Row],[customer_code]],'Input  - indicative charges'!$B$13:$B$69,'Input  - indicative charges'!$E$13:$E$69)</f>
        <v>North Island generation</v>
      </c>
      <c r="K8641" s="70">
        <f t="shared" si="136"/>
        <v>13.519955528089376</v>
      </c>
    </row>
    <row r="8642" spans="1:11" x14ac:dyDescent="0.25">
      <c r="A8642" s="65">
        <v>44562</v>
      </c>
      <c r="B8642" s="66" t="s">
        <v>148</v>
      </c>
      <c r="C8642" s="66" t="s">
        <v>137</v>
      </c>
      <c r="D8642" s="67">
        <v>78060.759999999995</v>
      </c>
      <c r="E8642" s="66">
        <v>0.48491085561195202</v>
      </c>
      <c r="F8642" s="67">
        <v>37852.509921319201</v>
      </c>
      <c r="G8642" s="66" t="s">
        <v>52</v>
      </c>
      <c r="H8642" s="68">
        <v>7.8020144008861801E-4</v>
      </c>
      <c r="I8642" s="87">
        <v>29.532582751581899</v>
      </c>
      <c r="J8642" s="69" t="str">
        <f>_xlfn.XLOOKUP(SimpleBB[[#This Row],[customer_code]],'Input  - indicative charges'!$B$13:$B$69,'Input  - indicative charges'!$E$13:$E$69)</f>
        <v>North Island generation</v>
      </c>
      <c r="K8642" s="70">
        <f t="shared" si="136"/>
        <v>27.301500665481935</v>
      </c>
    </row>
    <row r="8643" spans="1:11" x14ac:dyDescent="0.25">
      <c r="A8643" s="65">
        <v>44562</v>
      </c>
      <c r="B8643" s="66" t="s">
        <v>148</v>
      </c>
      <c r="C8643" s="66" t="s">
        <v>137</v>
      </c>
      <c r="D8643" s="67">
        <v>78060.759999999995</v>
      </c>
      <c r="E8643" s="66">
        <v>0.48491085561195202</v>
      </c>
      <c r="F8643" s="67">
        <v>37852.509921319201</v>
      </c>
      <c r="G8643" s="66" t="s">
        <v>54</v>
      </c>
      <c r="H8643" s="68">
        <v>0</v>
      </c>
      <c r="I8643" s="87">
        <v>0</v>
      </c>
      <c r="J8643" s="69" t="str">
        <f>_xlfn.XLOOKUP(SimpleBB[[#This Row],[customer_code]],'Input  - indicative charges'!$B$13:$B$69,'Input  - indicative charges'!$E$13:$E$69)</f>
        <v>Upper South Island distributor</v>
      </c>
      <c r="K8643" s="70">
        <f t="shared" si="136"/>
        <v>0</v>
      </c>
    </row>
    <row r="8644" spans="1:11" x14ac:dyDescent="0.25">
      <c r="A8644" s="65">
        <v>44562</v>
      </c>
      <c r="B8644" s="66" t="s">
        <v>148</v>
      </c>
      <c r="C8644" s="66" t="s">
        <v>137</v>
      </c>
      <c r="D8644" s="67">
        <v>78060.759999999995</v>
      </c>
      <c r="E8644" s="66">
        <v>0.48491085561195202</v>
      </c>
      <c r="F8644" s="67">
        <v>37852.509921319201</v>
      </c>
      <c r="G8644" s="66" t="s">
        <v>56</v>
      </c>
      <c r="H8644" s="68">
        <v>0</v>
      </c>
      <c r="I8644" s="87">
        <v>0</v>
      </c>
      <c r="J8644" s="69" t="str">
        <f>_xlfn.XLOOKUP(SimpleBB[[#This Row],[customer_code]],'Input  - indicative charges'!$B$13:$B$69,'Input  - indicative charges'!$E$13:$E$69)</f>
        <v>Upper North Island distributor</v>
      </c>
      <c r="K8644" s="70">
        <f t="shared" si="136"/>
        <v>0</v>
      </c>
    </row>
    <row r="8645" spans="1:11" x14ac:dyDescent="0.25">
      <c r="A8645" s="65">
        <v>44562</v>
      </c>
      <c r="B8645" s="66" t="s">
        <v>148</v>
      </c>
      <c r="C8645" s="66" t="s">
        <v>137</v>
      </c>
      <c r="D8645" s="67">
        <v>78060.759999999995</v>
      </c>
      <c r="E8645" s="66">
        <v>0.48491085561195202</v>
      </c>
      <c r="F8645" s="67">
        <v>37852.509921319201</v>
      </c>
      <c r="G8645" s="66" t="s">
        <v>58</v>
      </c>
      <c r="H8645" s="68">
        <v>4.8153767003056899E-4</v>
      </c>
      <c r="I8645" s="87">
        <v>18.2274094323211</v>
      </c>
      <c r="J8645" s="69" t="str">
        <f>_xlfn.XLOOKUP(SimpleBB[[#This Row],[customer_code]],'Input  - indicative charges'!$B$13:$B$69,'Input  - indicative charges'!$E$13:$E$69)</f>
        <v>North Island generation</v>
      </c>
      <c r="K8645" s="70">
        <f t="shared" si="136"/>
        <v>16.850393171923663</v>
      </c>
    </row>
    <row r="8646" spans="1:11" x14ac:dyDescent="0.25">
      <c r="A8646" s="65">
        <v>44562</v>
      </c>
      <c r="B8646" s="66" t="s">
        <v>148</v>
      </c>
      <c r="C8646" s="66" t="s">
        <v>137</v>
      </c>
      <c r="D8646" s="67">
        <v>78060.759999999995</v>
      </c>
      <c r="E8646" s="66">
        <v>0.48491085561195202</v>
      </c>
      <c r="F8646" s="67">
        <v>37852.509921319201</v>
      </c>
      <c r="G8646" s="66" t="s">
        <v>60</v>
      </c>
      <c r="H8646" s="68">
        <v>0</v>
      </c>
      <c r="I8646" s="87">
        <v>0</v>
      </c>
      <c r="J8646" s="69" t="str">
        <f>_xlfn.XLOOKUP(SimpleBB[[#This Row],[customer_code]],'Input  - indicative charges'!$B$13:$B$69,'Input  - indicative charges'!$E$13:$E$69)</f>
        <v>Major Industrial</v>
      </c>
      <c r="K8646" s="70">
        <f t="shared" si="136"/>
        <v>0</v>
      </c>
    </row>
    <row r="8647" spans="1:11" x14ac:dyDescent="0.25">
      <c r="A8647" s="65">
        <v>44562</v>
      </c>
      <c r="B8647" s="66" t="s">
        <v>148</v>
      </c>
      <c r="C8647" s="66" t="s">
        <v>137</v>
      </c>
      <c r="D8647" s="67">
        <v>78060.759999999995</v>
      </c>
      <c r="E8647" s="66">
        <v>0.48491085561195202</v>
      </c>
      <c r="F8647" s="67">
        <v>37852.509921319201</v>
      </c>
      <c r="G8647" s="66" t="s">
        <v>62</v>
      </c>
      <c r="H8647" s="68">
        <v>1.6559871615483999E-13</v>
      </c>
      <c r="I8647" s="87">
        <v>6.2683270462088099E-9</v>
      </c>
      <c r="J8647" s="69" t="str">
        <f>_xlfn.XLOOKUP(SimpleBB[[#This Row],[customer_code]],'Input  - indicative charges'!$B$13:$B$69,'Input  - indicative charges'!$E$13:$E$69)</f>
        <v>Major Industrial</v>
      </c>
      <c r="K8647" s="70">
        <f t="shared" si="136"/>
        <v>5.794777126777423E-9</v>
      </c>
    </row>
    <row r="8648" spans="1:11" x14ac:dyDescent="0.25">
      <c r="A8648" s="65">
        <v>44562</v>
      </c>
      <c r="B8648" s="66" t="s">
        <v>148</v>
      </c>
      <c r="C8648" s="66" t="s">
        <v>137</v>
      </c>
      <c r="D8648" s="67">
        <v>78060.759999999995</v>
      </c>
      <c r="E8648" s="66">
        <v>0.48491085561195202</v>
      </c>
      <c r="F8648" s="67">
        <v>37852.509921319201</v>
      </c>
      <c r="G8648" s="66" t="s">
        <v>64</v>
      </c>
      <c r="H8648" s="68">
        <v>0</v>
      </c>
      <c r="I8648" s="87">
        <v>0</v>
      </c>
      <c r="J8648" s="69" t="str">
        <f>_xlfn.XLOOKUP(SimpleBB[[#This Row],[customer_code]],'Input  - indicative charges'!$B$13:$B$69,'Input  - indicative charges'!$E$13:$E$69)</f>
        <v>Major Industrial</v>
      </c>
      <c r="K8648" s="70">
        <f t="shared" si="136"/>
        <v>0</v>
      </c>
    </row>
    <row r="8649" spans="1:11" x14ac:dyDescent="0.25">
      <c r="A8649" s="65">
        <v>44562</v>
      </c>
      <c r="B8649" s="66" t="s">
        <v>148</v>
      </c>
      <c r="C8649" s="66" t="s">
        <v>137</v>
      </c>
      <c r="D8649" s="67">
        <v>78060.759999999995</v>
      </c>
      <c r="E8649" s="66">
        <v>0.48491085561195202</v>
      </c>
      <c r="F8649" s="67">
        <v>37852.509921319201</v>
      </c>
      <c r="G8649" s="66" t="s">
        <v>66</v>
      </c>
      <c r="H8649" s="68">
        <v>2.0694041626450302E-9</v>
      </c>
      <c r="I8649" s="87">
        <v>7.8332141597740594E-5</v>
      </c>
      <c r="J8649" s="69" t="str">
        <f>_xlfn.XLOOKUP(SimpleBB[[#This Row],[customer_code]],'Input  - indicative charges'!$B$13:$B$69,'Input  - indicative charges'!$E$13:$E$69)</f>
        <v>Upper South Island distributor</v>
      </c>
      <c r="K8649" s="70">
        <f t="shared" si="136"/>
        <v>7.2414425583715257E-5</v>
      </c>
    </row>
    <row r="8650" spans="1:11" x14ac:dyDescent="0.25">
      <c r="A8650" s="65">
        <v>44562</v>
      </c>
      <c r="B8650" s="66" t="s">
        <v>148</v>
      </c>
      <c r="C8650" s="66" t="s">
        <v>137</v>
      </c>
      <c r="D8650" s="67">
        <v>78060.759999999995</v>
      </c>
      <c r="E8650" s="66">
        <v>0.48491085561195202</v>
      </c>
      <c r="F8650" s="67">
        <v>37852.509921319201</v>
      </c>
      <c r="G8650" s="66" t="s">
        <v>68</v>
      </c>
      <c r="H8650" s="68">
        <v>0</v>
      </c>
      <c r="I8650" s="87">
        <v>0</v>
      </c>
      <c r="J8650" s="69" t="str">
        <f>_xlfn.XLOOKUP(SimpleBB[[#This Row],[customer_code]],'Input  - indicative charges'!$B$13:$B$69,'Input  - indicative charges'!$E$13:$E$69)</f>
        <v>Major Industrial</v>
      </c>
      <c r="K8650" s="70">
        <f t="shared" si="136"/>
        <v>0</v>
      </c>
    </row>
    <row r="8651" spans="1:11" x14ac:dyDescent="0.25">
      <c r="A8651" s="65">
        <v>44562</v>
      </c>
      <c r="B8651" s="66" t="s">
        <v>148</v>
      </c>
      <c r="C8651" s="66" t="s">
        <v>137</v>
      </c>
      <c r="D8651" s="67">
        <v>78060.759999999995</v>
      </c>
      <c r="E8651" s="66">
        <v>0.48491085561195202</v>
      </c>
      <c r="F8651" s="67">
        <v>37852.509921319201</v>
      </c>
      <c r="G8651" s="66" t="s">
        <v>70</v>
      </c>
      <c r="H8651" s="68">
        <v>3.6779008903047798E-6</v>
      </c>
      <c r="I8651" s="87">
        <v>0.13921777993989001</v>
      </c>
      <c r="J8651" s="69" t="str">
        <f>_xlfn.XLOOKUP(SimpleBB[[#This Row],[customer_code]],'Input  - indicative charges'!$B$13:$B$69,'Input  - indicative charges'!$E$13:$E$69)</f>
        <v>Lower North Island distributor</v>
      </c>
      <c r="K8651" s="70">
        <f t="shared" si="136"/>
        <v>0.12870036947487209</v>
      </c>
    </row>
    <row r="8652" spans="1:11" x14ac:dyDescent="0.25">
      <c r="A8652" s="65">
        <v>44562</v>
      </c>
      <c r="B8652" s="66" t="s">
        <v>148</v>
      </c>
      <c r="C8652" s="66" t="s">
        <v>137</v>
      </c>
      <c r="D8652" s="67">
        <v>78060.759999999995</v>
      </c>
      <c r="E8652" s="66">
        <v>0.48491085561195202</v>
      </c>
      <c r="F8652" s="67">
        <v>37852.509921319201</v>
      </c>
      <c r="G8652" s="66" t="s">
        <v>72</v>
      </c>
      <c r="H8652" s="68">
        <v>2.6037177711640998E-4</v>
      </c>
      <c r="I8652" s="87">
        <v>9.8557252765304693</v>
      </c>
      <c r="J8652" s="69" t="str">
        <f>_xlfn.XLOOKUP(SimpleBB[[#This Row],[customer_code]],'Input  - indicative charges'!$B$13:$B$69,'Input  - indicative charges'!$E$13:$E$69)</f>
        <v>Lower South Island distributor</v>
      </c>
      <c r="K8652" s="70">
        <f t="shared" si="136"/>
        <v>9.1111601196339933</v>
      </c>
    </row>
    <row r="8653" spans="1:11" x14ac:dyDescent="0.25">
      <c r="A8653" s="65">
        <v>44562</v>
      </c>
      <c r="B8653" s="66" t="s">
        <v>148</v>
      </c>
      <c r="C8653" s="66" t="s">
        <v>137</v>
      </c>
      <c r="D8653" s="67">
        <v>78060.759999999995</v>
      </c>
      <c r="E8653" s="66">
        <v>0.48491085561195202</v>
      </c>
      <c r="F8653" s="67">
        <v>37852.509921319201</v>
      </c>
      <c r="G8653" s="66" t="s">
        <v>74</v>
      </c>
      <c r="H8653" s="68">
        <v>0</v>
      </c>
      <c r="I8653" s="87">
        <v>0</v>
      </c>
      <c r="J8653" s="69" t="str">
        <f>_xlfn.XLOOKUP(SimpleBB[[#This Row],[customer_code]],'Input  - indicative charges'!$B$13:$B$69,'Input  - indicative charges'!$E$13:$E$69)</f>
        <v>Major Industrial</v>
      </c>
      <c r="K8653" s="70">
        <f t="shared" si="136"/>
        <v>0</v>
      </c>
    </row>
    <row r="8654" spans="1:11" x14ac:dyDescent="0.25">
      <c r="A8654" s="65">
        <v>44562</v>
      </c>
      <c r="B8654" s="66" t="s">
        <v>148</v>
      </c>
      <c r="C8654" s="66" t="s">
        <v>137</v>
      </c>
      <c r="D8654" s="67">
        <v>78060.759999999995</v>
      </c>
      <c r="E8654" s="66">
        <v>0.48491085561195202</v>
      </c>
      <c r="F8654" s="67">
        <v>37852.509921319201</v>
      </c>
      <c r="G8654" s="66" t="s">
        <v>76</v>
      </c>
      <c r="H8654" s="68">
        <v>0</v>
      </c>
      <c r="I8654" s="87">
        <v>0</v>
      </c>
      <c r="J8654" s="69" t="str">
        <f>_xlfn.XLOOKUP(SimpleBB[[#This Row],[customer_code]],'Input  - indicative charges'!$B$13:$B$69,'Input  - indicative charges'!$E$13:$E$69)</f>
        <v>Lower North Island distributor</v>
      </c>
      <c r="K8654" s="70">
        <f t="shared" ref="K8654:K8717" si="137">I8654*$L$9</f>
        <v>0</v>
      </c>
    </row>
    <row r="8655" spans="1:11" x14ac:dyDescent="0.25">
      <c r="A8655" s="65">
        <v>44562</v>
      </c>
      <c r="B8655" s="66" t="s">
        <v>148</v>
      </c>
      <c r="C8655" s="66" t="s">
        <v>137</v>
      </c>
      <c r="D8655" s="67">
        <v>78060.759999999995</v>
      </c>
      <c r="E8655" s="66">
        <v>0.48491085561195202</v>
      </c>
      <c r="F8655" s="67">
        <v>37852.509921319201</v>
      </c>
      <c r="G8655" s="66" t="s">
        <v>78</v>
      </c>
      <c r="H8655" s="68">
        <v>1.18621136862887E-12</v>
      </c>
      <c r="I8655" s="87">
        <v>4.4901077599806001E-8</v>
      </c>
      <c r="J8655" s="69" t="str">
        <f>_xlfn.XLOOKUP(SimpleBB[[#This Row],[customer_code]],'Input  - indicative charges'!$B$13:$B$69,'Input  - indicative charges'!$E$13:$E$69)</f>
        <v>North Island generation</v>
      </c>
      <c r="K8655" s="70">
        <f t="shared" si="137"/>
        <v>4.1508960130021025E-8</v>
      </c>
    </row>
    <row r="8656" spans="1:11" x14ac:dyDescent="0.25">
      <c r="A8656" s="65">
        <v>44562</v>
      </c>
      <c r="B8656" s="66" t="s">
        <v>148</v>
      </c>
      <c r="C8656" s="66" t="s">
        <v>137</v>
      </c>
      <c r="D8656" s="67">
        <v>78060.759999999995</v>
      </c>
      <c r="E8656" s="66">
        <v>0.48491085561195202</v>
      </c>
      <c r="F8656" s="67">
        <v>37852.509921319201</v>
      </c>
      <c r="G8656" s="66" t="s">
        <v>80</v>
      </c>
      <c r="H8656" s="68">
        <v>0</v>
      </c>
      <c r="I8656" s="87">
        <v>0</v>
      </c>
      <c r="J8656" s="69" t="str">
        <f>_xlfn.XLOOKUP(SimpleBB[[#This Row],[customer_code]],'Input  - indicative charges'!$B$13:$B$69,'Input  - indicative charges'!$E$13:$E$69)</f>
        <v>Major Industrial</v>
      </c>
      <c r="K8656" s="70">
        <f t="shared" si="137"/>
        <v>0</v>
      </c>
    </row>
    <row r="8657" spans="1:11" x14ac:dyDescent="0.25">
      <c r="A8657" s="65">
        <v>44562</v>
      </c>
      <c r="B8657" s="66" t="s">
        <v>148</v>
      </c>
      <c r="C8657" s="66" t="s">
        <v>137</v>
      </c>
      <c r="D8657" s="67">
        <v>78060.759999999995</v>
      </c>
      <c r="E8657" s="66">
        <v>0.48491085561195202</v>
      </c>
      <c r="F8657" s="67">
        <v>37852.509921319201</v>
      </c>
      <c r="G8657" s="66" t="s">
        <v>82</v>
      </c>
      <c r="H8657" s="68">
        <v>5.8432269380438101E-5</v>
      </c>
      <c r="I8657" s="87">
        <v>2.2118080564482301</v>
      </c>
      <c r="J8657" s="69" t="str">
        <f>_xlfn.XLOOKUP(SimpleBB[[#This Row],[customer_code]],'Input  - indicative charges'!$B$13:$B$69,'Input  - indicative charges'!$E$13:$E$69)</f>
        <v>Major Industrial</v>
      </c>
      <c r="K8657" s="70">
        <f t="shared" si="137"/>
        <v>2.0447137872425034</v>
      </c>
    </row>
    <row r="8658" spans="1:11" x14ac:dyDescent="0.25">
      <c r="A8658" s="65">
        <v>44562</v>
      </c>
      <c r="B8658" s="66" t="s">
        <v>148</v>
      </c>
      <c r="C8658" s="66" t="s">
        <v>137</v>
      </c>
      <c r="D8658" s="67">
        <v>78060.759999999995</v>
      </c>
      <c r="E8658" s="66">
        <v>0.48491085561195202</v>
      </c>
      <c r="F8658" s="67">
        <v>37852.509921319201</v>
      </c>
      <c r="G8658" s="66" t="s">
        <v>84</v>
      </c>
      <c r="H8658" s="68">
        <v>0</v>
      </c>
      <c r="I8658" s="87">
        <v>0</v>
      </c>
      <c r="J8658" s="69" t="str">
        <f>_xlfn.XLOOKUP(SimpleBB[[#This Row],[customer_code]],'Input  - indicative charges'!$B$13:$B$69,'Input  - indicative charges'!$E$13:$E$69)</f>
        <v>Major Industrial</v>
      </c>
      <c r="K8658" s="70">
        <f t="shared" si="137"/>
        <v>0</v>
      </c>
    </row>
    <row r="8659" spans="1:11" x14ac:dyDescent="0.25">
      <c r="A8659" s="65">
        <v>44562</v>
      </c>
      <c r="B8659" s="66" t="s">
        <v>148</v>
      </c>
      <c r="C8659" s="66" t="s">
        <v>137</v>
      </c>
      <c r="D8659" s="67">
        <v>78060.759999999995</v>
      </c>
      <c r="E8659" s="66">
        <v>0.48491085561195202</v>
      </c>
      <c r="F8659" s="67">
        <v>37852.509921319201</v>
      </c>
      <c r="G8659" s="66" t="s">
        <v>86</v>
      </c>
      <c r="H8659" s="68">
        <v>6.0996860616143E-6</v>
      </c>
      <c r="I8659" s="87">
        <v>0.230888427164188</v>
      </c>
      <c r="J8659" s="69" t="str">
        <f>_xlfn.XLOOKUP(SimpleBB[[#This Row],[customer_code]],'Input  - indicative charges'!$B$13:$B$69,'Input  - indicative charges'!$E$13:$E$69)</f>
        <v>North Island generation</v>
      </c>
      <c r="K8659" s="70">
        <f t="shared" si="137"/>
        <v>0.2134456238013083</v>
      </c>
    </row>
    <row r="8660" spans="1:11" x14ac:dyDescent="0.25">
      <c r="A8660" s="65">
        <v>44562</v>
      </c>
      <c r="B8660" s="66" t="s">
        <v>148</v>
      </c>
      <c r="C8660" s="66" t="s">
        <v>137</v>
      </c>
      <c r="D8660" s="67">
        <v>78060.759999999995</v>
      </c>
      <c r="E8660" s="66">
        <v>0.48491085561195202</v>
      </c>
      <c r="F8660" s="67">
        <v>37852.509921319201</v>
      </c>
      <c r="G8660" s="66" t="s">
        <v>88</v>
      </c>
      <c r="H8660" s="68">
        <v>2.8020016902495498E-4</v>
      </c>
      <c r="I8660" s="87">
        <v>10.606279677972401</v>
      </c>
      <c r="J8660" s="69" t="str">
        <f>_xlfn.XLOOKUP(SimpleBB[[#This Row],[customer_code]],'Input  - indicative charges'!$B$13:$B$69,'Input  - indicative charges'!$E$13:$E$69)</f>
        <v>North Island generation</v>
      </c>
      <c r="K8660" s="70">
        <f t="shared" si="137"/>
        <v>9.8050127928936561</v>
      </c>
    </row>
    <row r="8661" spans="1:11" x14ac:dyDescent="0.25">
      <c r="A8661" s="65">
        <v>44562</v>
      </c>
      <c r="B8661" s="66" t="s">
        <v>148</v>
      </c>
      <c r="C8661" s="66" t="s">
        <v>137</v>
      </c>
      <c r="D8661" s="67">
        <v>78060.759999999995</v>
      </c>
      <c r="E8661" s="66">
        <v>0.48491085561195202</v>
      </c>
      <c r="F8661" s="67">
        <v>37852.509921319201</v>
      </c>
      <c r="G8661" s="66" t="s">
        <v>90</v>
      </c>
      <c r="H8661" s="68">
        <v>5.6167486872453296E-6</v>
      </c>
      <c r="I8661" s="87">
        <v>0.21260803540951101</v>
      </c>
      <c r="J8661" s="69" t="str">
        <f>_xlfn.XLOOKUP(SimpleBB[[#This Row],[customer_code]],'Input  - indicative charges'!$B$13:$B$69,'Input  - indicative charges'!$E$13:$E$69)</f>
        <v>Upper South Island distributor</v>
      </c>
      <c r="K8661" s="70">
        <f t="shared" si="137"/>
        <v>0.19654625093393349</v>
      </c>
    </row>
    <row r="8662" spans="1:11" x14ac:dyDescent="0.25">
      <c r="A8662" s="65">
        <v>44562</v>
      </c>
      <c r="B8662" s="66" t="s">
        <v>148</v>
      </c>
      <c r="C8662" s="66" t="s">
        <v>137</v>
      </c>
      <c r="D8662" s="67">
        <v>78060.759999999995</v>
      </c>
      <c r="E8662" s="66">
        <v>0.48491085561195202</v>
      </c>
      <c r="F8662" s="67">
        <v>37852.509921319201</v>
      </c>
      <c r="G8662" s="66" t="s">
        <v>92</v>
      </c>
      <c r="H8662" s="68">
        <v>3.9462297228100697E-6</v>
      </c>
      <c r="I8662" s="87">
        <v>0.14937469973447301</v>
      </c>
      <c r="J8662" s="69" t="str">
        <f>_xlfn.XLOOKUP(SimpleBB[[#This Row],[customer_code]],'Input  - indicative charges'!$B$13:$B$69,'Input  - indicative charges'!$E$13:$E$69)</f>
        <v>North Island generation</v>
      </c>
      <c r="K8662" s="70">
        <f t="shared" si="137"/>
        <v>0.13808996993290182</v>
      </c>
    </row>
    <row r="8663" spans="1:11" x14ac:dyDescent="0.25">
      <c r="A8663" s="65">
        <v>44562</v>
      </c>
      <c r="B8663" s="66" t="s">
        <v>148</v>
      </c>
      <c r="C8663" s="66" t="s">
        <v>137</v>
      </c>
      <c r="D8663" s="67">
        <v>78060.759999999995</v>
      </c>
      <c r="E8663" s="66">
        <v>0.48491085561195202</v>
      </c>
      <c r="F8663" s="67">
        <v>37852.509921319201</v>
      </c>
      <c r="G8663" s="66" t="s">
        <v>94</v>
      </c>
      <c r="H8663" s="68">
        <v>2.09007688255636E-5</v>
      </c>
      <c r="I8663" s="87">
        <v>0.79114655933284705</v>
      </c>
      <c r="J8663" s="69" t="str">
        <f>_xlfn.XLOOKUP(SimpleBB[[#This Row],[customer_code]],'Input  - indicative charges'!$B$13:$B$69,'Input  - indicative charges'!$E$13:$E$69)</f>
        <v>North Island generation</v>
      </c>
      <c r="K8663" s="70">
        <f t="shared" si="137"/>
        <v>0.73137823731188911</v>
      </c>
    </row>
    <row r="8664" spans="1:11" x14ac:dyDescent="0.25">
      <c r="A8664" s="65">
        <v>44562</v>
      </c>
      <c r="B8664" s="66" t="s">
        <v>148</v>
      </c>
      <c r="C8664" s="66" t="s">
        <v>137</v>
      </c>
      <c r="D8664" s="67">
        <v>78060.759999999995</v>
      </c>
      <c r="E8664" s="66">
        <v>0.48491085561195202</v>
      </c>
      <c r="F8664" s="67">
        <v>37852.509921319201</v>
      </c>
      <c r="G8664" s="66" t="s">
        <v>96</v>
      </c>
      <c r="H8664" s="68">
        <v>5.4494707665993297E-11</v>
      </c>
      <c r="I8664" s="87">
        <v>2.0627614625864002E-6</v>
      </c>
      <c r="J8664" s="69" t="str">
        <f>_xlfn.XLOOKUP(SimpleBB[[#This Row],[customer_code]],'Input  - indicative charges'!$B$13:$B$69,'Input  - indicative charges'!$E$13:$E$69)</f>
        <v>Upper North Island distributor</v>
      </c>
      <c r="K8664" s="70">
        <f t="shared" si="137"/>
        <v>1.9069271359450109E-6</v>
      </c>
    </row>
    <row r="8665" spans="1:11" x14ac:dyDescent="0.25">
      <c r="A8665" s="65">
        <v>44562</v>
      </c>
      <c r="B8665" s="66" t="s">
        <v>148</v>
      </c>
      <c r="C8665" s="66" t="s">
        <v>137</v>
      </c>
      <c r="D8665" s="67">
        <v>78060.759999999995</v>
      </c>
      <c r="E8665" s="66">
        <v>0.48491085561195202</v>
      </c>
      <c r="F8665" s="67">
        <v>37852.509921319201</v>
      </c>
      <c r="G8665" s="66" t="s">
        <v>98</v>
      </c>
      <c r="H8665" s="68">
        <v>2.11132767908039E-7</v>
      </c>
      <c r="I8665" s="87">
        <v>7.9919051919546506E-3</v>
      </c>
      <c r="J8665" s="69" t="str">
        <f>_xlfn.XLOOKUP(SimpleBB[[#This Row],[customer_code]],'Input  - indicative charges'!$B$13:$B$69,'Input  - indicative charges'!$E$13:$E$69)</f>
        <v>Major Industrial</v>
      </c>
      <c r="K8665" s="70">
        <f t="shared" si="137"/>
        <v>7.3881450448126194E-3</v>
      </c>
    </row>
    <row r="8666" spans="1:11" x14ac:dyDescent="0.25">
      <c r="A8666" s="65">
        <v>44562</v>
      </c>
      <c r="B8666" s="66" t="s">
        <v>148</v>
      </c>
      <c r="C8666" s="66" t="s">
        <v>137</v>
      </c>
      <c r="D8666" s="67">
        <v>78060.759999999995</v>
      </c>
      <c r="E8666" s="66">
        <v>0.48491085561195202</v>
      </c>
      <c r="F8666" s="67">
        <v>37852.509921319201</v>
      </c>
      <c r="G8666" s="66" t="s">
        <v>100</v>
      </c>
      <c r="H8666" s="68">
        <v>6.8417117132556806E-5</v>
      </c>
      <c r="I8666" s="87">
        <v>2.5897596050481599</v>
      </c>
      <c r="J8666" s="69" t="str">
        <f>_xlfn.XLOOKUP(SimpleBB[[#This Row],[customer_code]],'Input  - indicative charges'!$B$13:$B$69,'Input  - indicative charges'!$E$13:$E$69)</f>
        <v>North Island generation</v>
      </c>
      <c r="K8666" s="70">
        <f t="shared" si="137"/>
        <v>2.3941124342358213</v>
      </c>
    </row>
    <row r="8667" spans="1:11" x14ac:dyDescent="0.25">
      <c r="A8667" s="65">
        <v>44562</v>
      </c>
      <c r="B8667" s="66" t="s">
        <v>148</v>
      </c>
      <c r="C8667" s="66" t="s">
        <v>137</v>
      </c>
      <c r="D8667" s="67">
        <v>78060.759999999995</v>
      </c>
      <c r="E8667" s="66">
        <v>0.48491085561195202</v>
      </c>
      <c r="F8667" s="67">
        <v>37852.509921319201</v>
      </c>
      <c r="G8667" s="66" t="s">
        <v>102</v>
      </c>
      <c r="H8667" s="68">
        <v>6.7565985221289E-5</v>
      </c>
      <c r="I8667" s="87">
        <v>2.5575421259325499</v>
      </c>
      <c r="J8667" s="69" t="str">
        <f>_xlfn.XLOOKUP(SimpleBB[[#This Row],[customer_code]],'Input  - indicative charges'!$B$13:$B$69,'Input  - indicative charges'!$E$13:$E$69)</f>
        <v>Lower North Island distributor</v>
      </c>
      <c r="K8667" s="70">
        <f t="shared" si="137"/>
        <v>2.3643288716224955</v>
      </c>
    </row>
    <row r="8668" spans="1:11" x14ac:dyDescent="0.25">
      <c r="A8668" s="65">
        <v>44562</v>
      </c>
      <c r="B8668" s="66" t="s">
        <v>148</v>
      </c>
      <c r="C8668" s="66" t="s">
        <v>137</v>
      </c>
      <c r="D8668" s="67">
        <v>78060.759999999995</v>
      </c>
      <c r="E8668" s="66">
        <v>0.48491085561195202</v>
      </c>
      <c r="F8668" s="67">
        <v>37852.509921319201</v>
      </c>
      <c r="G8668" s="66" t="s">
        <v>104</v>
      </c>
      <c r="H8668" s="68">
        <v>1.4148465990817199E-4</v>
      </c>
      <c r="I8668" s="87">
        <v>5.3555494928885601</v>
      </c>
      <c r="J8668" s="69" t="str">
        <f>_xlfn.XLOOKUP(SimpleBB[[#This Row],[customer_code]],'Input  - indicative charges'!$B$13:$B$69,'Input  - indicative charges'!$E$13:$E$69)</f>
        <v>Lower North Island distributor</v>
      </c>
      <c r="K8668" s="70">
        <f t="shared" si="137"/>
        <v>4.9509566865189454</v>
      </c>
    </row>
    <row r="8669" spans="1:11" x14ac:dyDescent="0.25">
      <c r="A8669" s="65">
        <v>44562</v>
      </c>
      <c r="B8669" s="66" t="s">
        <v>148</v>
      </c>
      <c r="C8669" s="66" t="s">
        <v>137</v>
      </c>
      <c r="D8669" s="67">
        <v>78060.759999999995</v>
      </c>
      <c r="E8669" s="66">
        <v>0.48491085561195202</v>
      </c>
      <c r="F8669" s="67">
        <v>37852.509921319201</v>
      </c>
      <c r="G8669" s="66" t="s">
        <v>106</v>
      </c>
      <c r="H8669" s="68">
        <v>0</v>
      </c>
      <c r="I8669" s="87">
        <v>0</v>
      </c>
      <c r="J8669" s="69" t="str">
        <f>_xlfn.XLOOKUP(SimpleBB[[#This Row],[customer_code]],'Input  - indicative charges'!$B$13:$B$69,'Input  - indicative charges'!$E$13:$E$69)</f>
        <v>Upper North Island distributor</v>
      </c>
      <c r="K8669" s="70">
        <f t="shared" si="137"/>
        <v>0</v>
      </c>
    </row>
    <row r="8670" spans="1:11" x14ac:dyDescent="0.25">
      <c r="A8670" s="65">
        <v>44562</v>
      </c>
      <c r="B8670" s="66" t="s">
        <v>148</v>
      </c>
      <c r="C8670" s="66" t="s">
        <v>137</v>
      </c>
      <c r="D8670" s="67">
        <v>78060.759999999995</v>
      </c>
      <c r="E8670" s="66">
        <v>0.48491085561195202</v>
      </c>
      <c r="F8670" s="67">
        <v>37852.509921319201</v>
      </c>
      <c r="G8670" s="66" t="s">
        <v>108</v>
      </c>
      <c r="H8670" s="68">
        <v>0</v>
      </c>
      <c r="I8670" s="87">
        <v>0</v>
      </c>
      <c r="J8670" s="69" t="str">
        <f>_xlfn.XLOOKUP(SimpleBB[[#This Row],[customer_code]],'Input  - indicative charges'!$B$13:$B$69,'Input  - indicative charges'!$E$13:$E$69)</f>
        <v>Lower North Island distributor</v>
      </c>
      <c r="K8670" s="70">
        <f t="shared" si="137"/>
        <v>0</v>
      </c>
    </row>
    <row r="8671" spans="1:11" x14ac:dyDescent="0.25">
      <c r="A8671" s="65">
        <v>44562</v>
      </c>
      <c r="B8671" s="66" t="s">
        <v>148</v>
      </c>
      <c r="C8671" s="66" t="s">
        <v>137</v>
      </c>
      <c r="D8671" s="67">
        <v>78060.759999999995</v>
      </c>
      <c r="E8671" s="66">
        <v>0.48491085561195202</v>
      </c>
      <c r="F8671" s="67">
        <v>37852.509921319201</v>
      </c>
      <c r="G8671" s="66" t="s">
        <v>110</v>
      </c>
      <c r="H8671" s="68">
        <v>1.3899482734222499E-3</v>
      </c>
      <c r="I8671" s="87">
        <v>52.613030809836502</v>
      </c>
      <c r="J8671" s="69" t="str">
        <f>_xlfn.XLOOKUP(SimpleBB[[#This Row],[customer_code]],'Input  - indicative charges'!$B$13:$B$69,'Input  - indicative charges'!$E$13:$E$69)</f>
        <v>Lower South Island distributor</v>
      </c>
      <c r="K8671" s="70">
        <f t="shared" si="137"/>
        <v>48.63830257415708</v>
      </c>
    </row>
    <row r="8672" spans="1:11" x14ac:dyDescent="0.25">
      <c r="A8672" s="65">
        <v>44562</v>
      </c>
      <c r="B8672" s="66" t="s">
        <v>148</v>
      </c>
      <c r="C8672" s="66" t="s">
        <v>137</v>
      </c>
      <c r="D8672" s="67">
        <v>78060.759999999995</v>
      </c>
      <c r="E8672" s="66">
        <v>0.48491085561195202</v>
      </c>
      <c r="F8672" s="67">
        <v>37852.509921319201</v>
      </c>
      <c r="G8672" s="66" t="s">
        <v>112</v>
      </c>
      <c r="H8672" s="68">
        <v>2.3146970484670199E-4</v>
      </c>
      <c r="I8672" s="87">
        <v>8.7617092991946404</v>
      </c>
      <c r="J8672" s="69" t="str">
        <f>_xlfn.XLOOKUP(SimpleBB[[#This Row],[customer_code]],'Input  - indicative charges'!$B$13:$B$69,'Input  - indicative charges'!$E$13:$E$69)</f>
        <v>North Island generation</v>
      </c>
      <c r="K8672" s="70">
        <f t="shared" si="137"/>
        <v>8.0997931767382827</v>
      </c>
    </row>
    <row r="8673" spans="1:11" x14ac:dyDescent="0.25">
      <c r="A8673" s="65">
        <v>44562</v>
      </c>
      <c r="B8673" s="66" t="s">
        <v>148</v>
      </c>
      <c r="C8673" s="66" t="s">
        <v>137</v>
      </c>
      <c r="D8673" s="67">
        <v>78060.759999999995</v>
      </c>
      <c r="E8673" s="66">
        <v>0.48491085561195202</v>
      </c>
      <c r="F8673" s="67">
        <v>37852.509921319201</v>
      </c>
      <c r="G8673" s="66" t="s">
        <v>114</v>
      </c>
      <c r="H8673" s="68">
        <v>5.5654158610152301E-5</v>
      </c>
      <c r="I8673" s="87">
        <v>2.1066495909534599</v>
      </c>
      <c r="J8673" s="69" t="str">
        <f>_xlfn.XLOOKUP(SimpleBB[[#This Row],[customer_code]],'Input  - indicative charges'!$B$13:$B$69,'Input  - indicative charges'!$E$13:$E$69)</f>
        <v>Lower North Island distributor</v>
      </c>
      <c r="K8673" s="70">
        <f t="shared" si="137"/>
        <v>1.9474996715711357</v>
      </c>
    </row>
    <row r="8674" spans="1:11" x14ac:dyDescent="0.25">
      <c r="A8674" s="65">
        <v>44562</v>
      </c>
      <c r="B8674" s="66" t="s">
        <v>148</v>
      </c>
      <c r="C8674" s="66" t="s">
        <v>137</v>
      </c>
      <c r="D8674" s="67">
        <v>78060.759999999995</v>
      </c>
      <c r="E8674" s="66">
        <v>0.48491085561195202</v>
      </c>
      <c r="F8674" s="67">
        <v>37852.509921319201</v>
      </c>
      <c r="G8674" s="66" t="s">
        <v>116</v>
      </c>
      <c r="H8674" s="68">
        <v>0</v>
      </c>
      <c r="I8674" s="87">
        <v>0</v>
      </c>
      <c r="J8674" s="69" t="str">
        <f>_xlfn.XLOOKUP(SimpleBB[[#This Row],[customer_code]],'Input  - indicative charges'!$B$13:$B$69,'Input  - indicative charges'!$E$13:$E$69)</f>
        <v>Major Industrial</v>
      </c>
      <c r="K8674" s="70">
        <f t="shared" si="137"/>
        <v>0</v>
      </c>
    </row>
    <row r="8675" spans="1:11" x14ac:dyDescent="0.25">
      <c r="A8675" s="65">
        <v>44562</v>
      </c>
      <c r="B8675" s="66" t="s">
        <v>148</v>
      </c>
      <c r="C8675" s="66" t="s">
        <v>137</v>
      </c>
      <c r="D8675" s="67">
        <v>78060.759999999995</v>
      </c>
      <c r="E8675" s="66">
        <v>0.48491085561195202</v>
      </c>
      <c r="F8675" s="67">
        <v>37852.509921319201</v>
      </c>
      <c r="G8675" s="66" t="s">
        <v>118</v>
      </c>
      <c r="H8675" s="68">
        <v>4.3718807558558298E-8</v>
      </c>
      <c r="I8675" s="87">
        <v>1.65486659685857E-3</v>
      </c>
      <c r="J8675" s="69" t="str">
        <f>_xlfn.XLOOKUP(SimpleBB[[#This Row],[customer_code]],'Input  - indicative charges'!$B$13:$B$69,'Input  - indicative charges'!$E$13:$E$69)</f>
        <v>Upper South Island distributor</v>
      </c>
      <c r="K8675" s="70">
        <f t="shared" si="137"/>
        <v>1.5298472834380872E-3</v>
      </c>
    </row>
    <row r="8676" spans="1:11" x14ac:dyDescent="0.25">
      <c r="A8676" s="65">
        <v>44562</v>
      </c>
      <c r="B8676" s="66" t="s">
        <v>148</v>
      </c>
      <c r="C8676" s="66" t="s">
        <v>137</v>
      </c>
      <c r="D8676" s="67">
        <v>78060.759999999995</v>
      </c>
      <c r="E8676" s="66">
        <v>0.48491085561195202</v>
      </c>
      <c r="F8676" s="67">
        <v>37852.509921319201</v>
      </c>
      <c r="G8676" s="66" t="s">
        <v>120</v>
      </c>
      <c r="H8676" s="68">
        <v>1.5459665475175101E-7</v>
      </c>
      <c r="I8676" s="87">
        <v>5.8518714077934204E-3</v>
      </c>
      <c r="J8676" s="69" t="str">
        <f>_xlfn.XLOOKUP(SimpleBB[[#This Row],[customer_code]],'Input  - indicative charges'!$B$13:$B$69,'Input  - indicative charges'!$E$13:$E$69)</f>
        <v>Lower North Island distributor</v>
      </c>
      <c r="K8676" s="70">
        <f t="shared" si="137"/>
        <v>5.4097832376556717E-3</v>
      </c>
    </row>
    <row r="8677" spans="1:11" x14ac:dyDescent="0.25">
      <c r="A8677" s="65">
        <v>44562</v>
      </c>
      <c r="B8677" s="66" t="s">
        <v>148</v>
      </c>
      <c r="C8677" s="66" t="s">
        <v>137</v>
      </c>
      <c r="D8677" s="67">
        <v>78060.759999999995</v>
      </c>
      <c r="E8677" s="66">
        <v>0.48491085561195202</v>
      </c>
      <c r="F8677" s="67">
        <v>37852.509921319201</v>
      </c>
      <c r="G8677" s="66" t="s">
        <v>241</v>
      </c>
      <c r="H8677" s="68">
        <v>5.3098107805272297E-5</v>
      </c>
      <c r="I8677" s="87">
        <v>2.0098966525023498</v>
      </c>
      <c r="J8677" s="69" t="str">
        <f>_xlfn.XLOOKUP(SimpleBB[[#This Row],[customer_code]],'Input  - indicative charges'!$B$13:$B$69,'Input  - indicative charges'!$E$13:$E$69)</f>
        <v>North Island generation</v>
      </c>
      <c r="K8677" s="70">
        <f t="shared" si="137"/>
        <v>1.858056075129547</v>
      </c>
    </row>
    <row r="8678" spans="1:11" x14ac:dyDescent="0.25">
      <c r="A8678" s="65">
        <v>44593</v>
      </c>
      <c r="B8678" s="66" t="s">
        <v>148</v>
      </c>
      <c r="C8678" s="66" t="s">
        <v>137</v>
      </c>
      <c r="D8678" s="67">
        <v>49856.19</v>
      </c>
      <c r="E8678" s="66">
        <v>0.61632333436765196</v>
      </c>
      <c r="F8678" s="67">
        <v>30727.533259667201</v>
      </c>
      <c r="G8678" s="66" t="s">
        <v>8</v>
      </c>
      <c r="H8678" s="68">
        <v>0.63311112912150602</v>
      </c>
      <c r="I8678" s="87">
        <v>19453.9432771465</v>
      </c>
      <c r="J8678" s="69" t="str">
        <f>_xlfn.XLOOKUP(SimpleBB[[#This Row],[customer_code]],'Input  - indicative charges'!$B$13:$B$69,'Input  - indicative charges'!$E$13:$E$69)</f>
        <v>Lower South Island distributor</v>
      </c>
      <c r="K8678" s="70">
        <f t="shared" si="137"/>
        <v>17984.266726512895</v>
      </c>
    </row>
    <row r="8679" spans="1:11" x14ac:dyDescent="0.25">
      <c r="A8679" s="65">
        <v>44593</v>
      </c>
      <c r="B8679" s="66" t="s">
        <v>148</v>
      </c>
      <c r="C8679" s="66" t="s">
        <v>137</v>
      </c>
      <c r="D8679" s="67">
        <v>49856.19</v>
      </c>
      <c r="E8679" s="66">
        <v>0.61632333436765196</v>
      </c>
      <c r="F8679" s="67">
        <v>30727.533259667201</v>
      </c>
      <c r="G8679" s="66" t="s">
        <v>10</v>
      </c>
      <c r="H8679" s="68">
        <v>5.1091513853311501E-10</v>
      </c>
      <c r="I8679" s="87">
        <v>1.5699161912143699E-5</v>
      </c>
      <c r="J8679" s="69" t="str">
        <f>_xlfn.XLOOKUP(SimpleBB[[#This Row],[customer_code]],'Input  - indicative charges'!$B$13:$B$69,'Input  - indicative charges'!$E$13:$E$69)</f>
        <v>Upper South Island distributor</v>
      </c>
      <c r="K8679" s="70">
        <f t="shared" si="137"/>
        <v>1.4513145802289899E-5</v>
      </c>
    </row>
    <row r="8680" spans="1:11" x14ac:dyDescent="0.25">
      <c r="A8680" s="65">
        <v>44593</v>
      </c>
      <c r="B8680" s="66" t="s">
        <v>148</v>
      </c>
      <c r="C8680" s="66" t="s">
        <v>137</v>
      </c>
      <c r="D8680" s="67">
        <v>49856.19</v>
      </c>
      <c r="E8680" s="66">
        <v>0.61632333436765196</v>
      </c>
      <c r="F8680" s="67">
        <v>30727.533259667201</v>
      </c>
      <c r="G8680" s="66" t="s">
        <v>12</v>
      </c>
      <c r="H8680" s="68">
        <v>0</v>
      </c>
      <c r="I8680" s="87">
        <v>0</v>
      </c>
      <c r="J8680" s="69" t="str">
        <f>_xlfn.XLOOKUP(SimpleBB[[#This Row],[customer_code]],'Input  - indicative charges'!$B$13:$B$69,'Input  - indicative charges'!$E$13:$E$69)</f>
        <v>Lower North Island distributor</v>
      </c>
      <c r="K8680" s="70">
        <f t="shared" si="137"/>
        <v>0</v>
      </c>
    </row>
    <row r="8681" spans="1:11" x14ac:dyDescent="0.25">
      <c r="A8681" s="65">
        <v>44593</v>
      </c>
      <c r="B8681" s="66" t="s">
        <v>148</v>
      </c>
      <c r="C8681" s="66" t="s">
        <v>137</v>
      </c>
      <c r="D8681" s="67">
        <v>49856.19</v>
      </c>
      <c r="E8681" s="66">
        <v>0.61632333436765196</v>
      </c>
      <c r="F8681" s="67">
        <v>30727.533259667201</v>
      </c>
      <c r="G8681" s="66" t="s">
        <v>14</v>
      </c>
      <c r="H8681" s="68">
        <v>0</v>
      </c>
      <c r="I8681" s="87">
        <v>0</v>
      </c>
      <c r="J8681" s="69" t="str">
        <f>_xlfn.XLOOKUP(SimpleBB[[#This Row],[customer_code]],'Input  - indicative charges'!$B$13:$B$69,'Input  - indicative charges'!$E$13:$E$69)</f>
        <v>Upper North Island distributor</v>
      </c>
      <c r="K8681" s="70">
        <f t="shared" si="137"/>
        <v>0</v>
      </c>
    </row>
    <row r="8682" spans="1:11" x14ac:dyDescent="0.25">
      <c r="A8682" s="65">
        <v>44593</v>
      </c>
      <c r="B8682" s="66" t="s">
        <v>148</v>
      </c>
      <c r="C8682" s="66" t="s">
        <v>137</v>
      </c>
      <c r="D8682" s="67">
        <v>49856.19</v>
      </c>
      <c r="E8682" s="66">
        <v>0.61632333436765196</v>
      </c>
      <c r="F8682" s="67">
        <v>30727.533259667201</v>
      </c>
      <c r="G8682" s="66" t="s">
        <v>16</v>
      </c>
      <c r="H8682" s="68">
        <v>2.0921386943794001E-2</v>
      </c>
      <c r="I8682" s="87">
        <v>642.86261315379897</v>
      </c>
      <c r="J8682" s="69" t="str">
        <f>_xlfn.XLOOKUP(SimpleBB[[#This Row],[customer_code]],'Input  - indicative charges'!$B$13:$B$69,'Input  - indicative charges'!$E$13:$E$69)</f>
        <v>South Island generation</v>
      </c>
      <c r="K8682" s="70">
        <f t="shared" si="137"/>
        <v>594.29661836439902</v>
      </c>
    </row>
    <row r="8683" spans="1:11" x14ac:dyDescent="0.25">
      <c r="A8683" s="65">
        <v>44593</v>
      </c>
      <c r="B8683" s="66" t="s">
        <v>148</v>
      </c>
      <c r="C8683" s="66" t="s">
        <v>137</v>
      </c>
      <c r="D8683" s="67">
        <v>49856.19</v>
      </c>
      <c r="E8683" s="66">
        <v>0.61632333436765196</v>
      </c>
      <c r="F8683" s="67">
        <v>30727.533259667201</v>
      </c>
      <c r="G8683" s="66" t="s">
        <v>19</v>
      </c>
      <c r="H8683" s="68">
        <v>3.9292425472840098E-4</v>
      </c>
      <c r="I8683" s="87">
        <v>12.073593105696901</v>
      </c>
      <c r="J8683" s="69" t="str">
        <f>_xlfn.XLOOKUP(SimpleBB[[#This Row],[customer_code]],'Input  - indicative charges'!$B$13:$B$69,'Input  - indicative charges'!$E$13:$E$69)</f>
        <v>Lower South Island distributor</v>
      </c>
      <c r="K8683" s="70">
        <f t="shared" si="137"/>
        <v>11.161475885216499</v>
      </c>
    </row>
    <row r="8684" spans="1:11" x14ac:dyDescent="0.25">
      <c r="A8684" s="65">
        <v>44593</v>
      </c>
      <c r="B8684" s="66" t="s">
        <v>148</v>
      </c>
      <c r="C8684" s="66" t="s">
        <v>137</v>
      </c>
      <c r="D8684" s="67">
        <v>49856.19</v>
      </c>
      <c r="E8684" s="66">
        <v>0.61632333436765196</v>
      </c>
      <c r="F8684" s="67">
        <v>30727.533259667201</v>
      </c>
      <c r="G8684" s="66" t="s">
        <v>21</v>
      </c>
      <c r="H8684" s="68">
        <v>1.22115539637683E-5</v>
      </c>
      <c r="I8684" s="87">
        <v>0.37523093057391299</v>
      </c>
      <c r="J8684" s="69" t="str">
        <f>_xlfn.XLOOKUP(SimpleBB[[#This Row],[customer_code]],'Input  - indicative charges'!$B$13:$B$69,'Input  - indicative charges'!$E$13:$E$69)</f>
        <v>Upper South Island distributor</v>
      </c>
      <c r="K8684" s="70">
        <f t="shared" si="137"/>
        <v>0.34688356202859899</v>
      </c>
    </row>
    <row r="8685" spans="1:11" x14ac:dyDescent="0.25">
      <c r="A8685" s="65">
        <v>44593</v>
      </c>
      <c r="B8685" s="66" t="s">
        <v>148</v>
      </c>
      <c r="C8685" s="66" t="s">
        <v>137</v>
      </c>
      <c r="D8685" s="67">
        <v>49856.19</v>
      </c>
      <c r="E8685" s="66">
        <v>0.61632333436765196</v>
      </c>
      <c r="F8685" s="67">
        <v>30727.533259667201</v>
      </c>
      <c r="G8685" s="66" t="s">
        <v>23</v>
      </c>
      <c r="H8685" s="68">
        <v>0</v>
      </c>
      <c r="I8685" s="87">
        <v>0</v>
      </c>
      <c r="J8685" s="69" t="str">
        <f>_xlfn.XLOOKUP(SimpleBB[[#This Row],[customer_code]],'Input  - indicative charges'!$B$13:$B$69,'Input  - indicative charges'!$E$13:$E$69)</f>
        <v>Lower North Island distributor</v>
      </c>
      <c r="K8685" s="70">
        <f t="shared" si="137"/>
        <v>0</v>
      </c>
    </row>
    <row r="8686" spans="1:11" x14ac:dyDescent="0.25">
      <c r="A8686" s="65">
        <v>44593</v>
      </c>
      <c r="B8686" s="66" t="s">
        <v>148</v>
      </c>
      <c r="C8686" s="66" t="s">
        <v>137</v>
      </c>
      <c r="D8686" s="67">
        <v>49856.19</v>
      </c>
      <c r="E8686" s="66">
        <v>0.61632333436765196</v>
      </c>
      <c r="F8686" s="67">
        <v>30727.533259667201</v>
      </c>
      <c r="G8686" s="66" t="s">
        <v>25</v>
      </c>
      <c r="H8686" s="68">
        <v>0.100821459134698</v>
      </c>
      <c r="I8686" s="87">
        <v>3097.9947388496098</v>
      </c>
      <c r="J8686" s="69" t="str">
        <f>_xlfn.XLOOKUP(SimpleBB[[#This Row],[customer_code]],'Input  - indicative charges'!$B$13:$B$69,'Input  - indicative charges'!$E$13:$E$69)</f>
        <v>North Island generation</v>
      </c>
      <c r="K8686" s="70">
        <f t="shared" si="137"/>
        <v>2863.9522027524558</v>
      </c>
    </row>
    <row r="8687" spans="1:11" x14ac:dyDescent="0.25">
      <c r="A8687" s="65">
        <v>44593</v>
      </c>
      <c r="B8687" s="66" t="s">
        <v>148</v>
      </c>
      <c r="C8687" s="66" t="s">
        <v>137</v>
      </c>
      <c r="D8687" s="67">
        <v>49856.19</v>
      </c>
      <c r="E8687" s="66">
        <v>0.61632333436765196</v>
      </c>
      <c r="F8687" s="67">
        <v>30727.533259667201</v>
      </c>
      <c r="G8687" s="66" t="s">
        <v>27</v>
      </c>
      <c r="H8687" s="68">
        <v>8.06033272886851E-7</v>
      </c>
      <c r="I8687" s="87">
        <v>2.4767414201029101E-2</v>
      </c>
      <c r="J8687" s="69" t="str">
        <f>_xlfn.XLOOKUP(SimpleBB[[#This Row],[customer_code]],'Input  - indicative charges'!$B$13:$B$69,'Input  - indicative charges'!$E$13:$E$69)</f>
        <v>Lower North Island distributor</v>
      </c>
      <c r="K8687" s="70">
        <f t="shared" si="137"/>
        <v>2.2896323730962648E-2</v>
      </c>
    </row>
    <row r="8688" spans="1:11" x14ac:dyDescent="0.25">
      <c r="A8688" s="65">
        <v>44593</v>
      </c>
      <c r="B8688" s="66" t="s">
        <v>148</v>
      </c>
      <c r="C8688" s="66" t="s">
        <v>137</v>
      </c>
      <c r="D8688" s="67">
        <v>49856.19</v>
      </c>
      <c r="E8688" s="66">
        <v>0.61632333436765196</v>
      </c>
      <c r="F8688" s="67">
        <v>30727.533259667201</v>
      </c>
      <c r="G8688" s="66" t="s">
        <v>29</v>
      </c>
      <c r="H8688" s="68">
        <v>2.8785121635893899E-6</v>
      </c>
      <c r="I8688" s="87">
        <v>8.8449578245049801E-2</v>
      </c>
      <c r="J8688" s="69" t="str">
        <f>_xlfn.XLOOKUP(SimpleBB[[#This Row],[customer_code]],'Input  - indicative charges'!$B$13:$B$69,'Input  - indicative charges'!$E$13:$E$69)</f>
        <v>Lower North Island distributor</v>
      </c>
      <c r="K8688" s="70">
        <f t="shared" si="137"/>
        <v>8.176752570648349E-2</v>
      </c>
    </row>
    <row r="8689" spans="1:11" x14ac:dyDescent="0.25">
      <c r="A8689" s="65">
        <v>44593</v>
      </c>
      <c r="B8689" s="66" t="s">
        <v>148</v>
      </c>
      <c r="C8689" s="66" t="s">
        <v>137</v>
      </c>
      <c r="D8689" s="67">
        <v>49856.19</v>
      </c>
      <c r="E8689" s="66">
        <v>0.61632333436765196</v>
      </c>
      <c r="F8689" s="67">
        <v>30727.533259667201</v>
      </c>
      <c r="G8689" s="66" t="s">
        <v>31</v>
      </c>
      <c r="H8689" s="68">
        <v>4.9925419676597103E-6</v>
      </c>
      <c r="I8689" s="87">
        <v>0.15340849936154799</v>
      </c>
      <c r="J8689" s="69" t="str">
        <f>_xlfn.XLOOKUP(SimpleBB[[#This Row],[customer_code]],'Input  - indicative charges'!$B$13:$B$69,'Input  - indicative charges'!$E$13:$E$69)</f>
        <v>Major Industrial</v>
      </c>
      <c r="K8689" s="70">
        <f t="shared" si="137"/>
        <v>0.14181903027717901</v>
      </c>
    </row>
    <row r="8690" spans="1:11" x14ac:dyDescent="0.25">
      <c r="A8690" s="65">
        <v>44593</v>
      </c>
      <c r="B8690" s="66" t="s">
        <v>148</v>
      </c>
      <c r="C8690" s="66" t="s">
        <v>137</v>
      </c>
      <c r="D8690" s="67">
        <v>49856.19</v>
      </c>
      <c r="E8690" s="66">
        <v>0.61632333436765196</v>
      </c>
      <c r="F8690" s="67">
        <v>30727.533259667201</v>
      </c>
      <c r="G8690" s="66" t="s">
        <v>34</v>
      </c>
      <c r="H8690" s="68">
        <v>0</v>
      </c>
      <c r="I8690" s="87">
        <v>0</v>
      </c>
      <c r="J8690" s="69" t="str">
        <f>_xlfn.XLOOKUP(SimpleBB[[#This Row],[customer_code]],'Input  - indicative charges'!$B$13:$B$69,'Input  - indicative charges'!$E$13:$E$69)</f>
        <v>Major Industrial</v>
      </c>
      <c r="K8690" s="70">
        <f t="shared" si="137"/>
        <v>0</v>
      </c>
    </row>
    <row r="8691" spans="1:11" x14ac:dyDescent="0.25">
      <c r="A8691" s="65">
        <v>44593</v>
      </c>
      <c r="B8691" s="66" t="s">
        <v>148</v>
      </c>
      <c r="C8691" s="66" t="s">
        <v>137</v>
      </c>
      <c r="D8691" s="67">
        <v>49856.19</v>
      </c>
      <c r="E8691" s="66">
        <v>0.61632333436765196</v>
      </c>
      <c r="F8691" s="67">
        <v>30727.533259667201</v>
      </c>
      <c r="G8691" s="66" t="s">
        <v>36</v>
      </c>
      <c r="H8691" s="68">
        <v>0</v>
      </c>
      <c r="I8691" s="87">
        <v>0</v>
      </c>
      <c r="J8691" s="69" t="str">
        <f>_xlfn.XLOOKUP(SimpleBB[[#This Row],[customer_code]],'Input  - indicative charges'!$B$13:$B$69,'Input  - indicative charges'!$E$13:$E$69)</f>
        <v>Upper South Island distributor</v>
      </c>
      <c r="K8691" s="70">
        <f t="shared" si="137"/>
        <v>0</v>
      </c>
    </row>
    <row r="8692" spans="1:11" x14ac:dyDescent="0.25">
      <c r="A8692" s="65">
        <v>44593</v>
      </c>
      <c r="B8692" s="66" t="s">
        <v>148</v>
      </c>
      <c r="C8692" s="66" t="s">
        <v>137</v>
      </c>
      <c r="D8692" s="67">
        <v>49856.19</v>
      </c>
      <c r="E8692" s="66">
        <v>0.61632333436765196</v>
      </c>
      <c r="F8692" s="67">
        <v>30727.533259667201</v>
      </c>
      <c r="G8692" s="66" t="s">
        <v>38</v>
      </c>
      <c r="H8692" s="68">
        <v>7.4516310036289201E-6</v>
      </c>
      <c r="I8692" s="87">
        <v>0.22897023950277501</v>
      </c>
      <c r="J8692" s="69" t="str">
        <f>_xlfn.XLOOKUP(SimpleBB[[#This Row],[customer_code]],'Input  - indicative charges'!$B$13:$B$69,'Input  - indicative charges'!$E$13:$E$69)</f>
        <v>North Island generation</v>
      </c>
      <c r="K8692" s="70">
        <f t="shared" si="137"/>
        <v>0.21167234842762697</v>
      </c>
    </row>
    <row r="8693" spans="1:11" x14ac:dyDescent="0.25">
      <c r="A8693" s="65">
        <v>44593</v>
      </c>
      <c r="B8693" s="66" t="s">
        <v>148</v>
      </c>
      <c r="C8693" s="66" t="s">
        <v>137</v>
      </c>
      <c r="D8693" s="67">
        <v>49856.19</v>
      </c>
      <c r="E8693" s="66">
        <v>0.61632333436765196</v>
      </c>
      <c r="F8693" s="67">
        <v>30727.533259667201</v>
      </c>
      <c r="G8693" s="66" t="s">
        <v>40</v>
      </c>
      <c r="H8693" s="68">
        <v>2.28776080562364E-7</v>
      </c>
      <c r="I8693" s="87">
        <v>7.0297246244963602E-3</v>
      </c>
      <c r="J8693" s="69" t="str">
        <f>_xlfn.XLOOKUP(SimpleBB[[#This Row],[customer_code]],'Input  - indicative charges'!$B$13:$B$69,'Input  - indicative charges'!$E$13:$E$69)</f>
        <v>North Island generation</v>
      </c>
      <c r="K8693" s="70">
        <f t="shared" si="137"/>
        <v>6.498653813255189E-3</v>
      </c>
    </row>
    <row r="8694" spans="1:11" x14ac:dyDescent="0.25">
      <c r="A8694" s="65">
        <v>44593</v>
      </c>
      <c r="B8694" s="66" t="s">
        <v>148</v>
      </c>
      <c r="C8694" s="66" t="s">
        <v>137</v>
      </c>
      <c r="D8694" s="67">
        <v>49856.19</v>
      </c>
      <c r="E8694" s="66">
        <v>0.61632333436765196</v>
      </c>
      <c r="F8694" s="67">
        <v>30727.533259667201</v>
      </c>
      <c r="G8694" s="66" t="s">
        <v>42</v>
      </c>
      <c r="H8694" s="68">
        <v>0.23857813383659199</v>
      </c>
      <c r="I8694" s="87">
        <v>7330.91754249324</v>
      </c>
      <c r="J8694" s="69" t="str">
        <f>_xlfn.XLOOKUP(SimpleBB[[#This Row],[customer_code]],'Input  - indicative charges'!$B$13:$B$69,'Input  - indicative charges'!$E$13:$E$69)</f>
        <v>South Island generation</v>
      </c>
      <c r="K8694" s="70">
        <f t="shared" si="137"/>
        <v>6777.0926724738192</v>
      </c>
    </row>
    <row r="8695" spans="1:11" x14ac:dyDescent="0.25">
      <c r="A8695" s="65">
        <v>44593</v>
      </c>
      <c r="B8695" s="66" t="s">
        <v>148</v>
      </c>
      <c r="C8695" s="66" t="s">
        <v>137</v>
      </c>
      <c r="D8695" s="67">
        <v>49856.19</v>
      </c>
      <c r="E8695" s="66">
        <v>0.61632333436765196</v>
      </c>
      <c r="F8695" s="67">
        <v>30727.533259667201</v>
      </c>
      <c r="G8695" s="66" t="s">
        <v>44</v>
      </c>
      <c r="H8695" s="68">
        <v>0</v>
      </c>
      <c r="I8695" s="87">
        <v>0</v>
      </c>
      <c r="J8695" s="69" t="str">
        <f>_xlfn.XLOOKUP(SimpleBB[[#This Row],[customer_code]],'Input  - indicative charges'!$B$13:$B$69,'Input  - indicative charges'!$E$13:$E$69)</f>
        <v>Major Industrial</v>
      </c>
      <c r="K8695" s="70">
        <f t="shared" si="137"/>
        <v>0</v>
      </c>
    </row>
    <row r="8696" spans="1:11" x14ac:dyDescent="0.25">
      <c r="A8696" s="65">
        <v>44593</v>
      </c>
      <c r="B8696" s="66" t="s">
        <v>148</v>
      </c>
      <c r="C8696" s="66" t="s">
        <v>137</v>
      </c>
      <c r="D8696" s="67">
        <v>49856.19</v>
      </c>
      <c r="E8696" s="66">
        <v>0.61632333436765196</v>
      </c>
      <c r="F8696" s="67">
        <v>30727.533259667201</v>
      </c>
      <c r="G8696" s="66" t="s">
        <v>46</v>
      </c>
      <c r="H8696" s="68">
        <v>5.3978068034674203E-13</v>
      </c>
      <c r="I8696" s="87">
        <v>1.6586128808280301E-8</v>
      </c>
      <c r="J8696" s="69" t="str">
        <f>_xlfn.XLOOKUP(SimpleBB[[#This Row],[customer_code]],'Input  - indicative charges'!$B$13:$B$69,'Input  - indicative charges'!$E$13:$E$69)</f>
        <v>Upper South Island distributor</v>
      </c>
      <c r="K8696" s="70">
        <f t="shared" si="137"/>
        <v>1.5333105489149211E-8</v>
      </c>
    </row>
    <row r="8697" spans="1:11" x14ac:dyDescent="0.25">
      <c r="A8697" s="65">
        <v>44593</v>
      </c>
      <c r="B8697" s="66" t="s">
        <v>148</v>
      </c>
      <c r="C8697" s="66" t="s">
        <v>137</v>
      </c>
      <c r="D8697" s="67">
        <v>49856.19</v>
      </c>
      <c r="E8697" s="66">
        <v>0.61632333436765196</v>
      </c>
      <c r="F8697" s="67">
        <v>30727.533259667201</v>
      </c>
      <c r="G8697" s="66" t="s">
        <v>48</v>
      </c>
      <c r="H8697" s="68">
        <v>1.85099994253295E-3</v>
      </c>
      <c r="I8697" s="87">
        <v>56.876662297823501</v>
      </c>
      <c r="J8697" s="69" t="str">
        <f>_xlfn.XLOOKUP(SimpleBB[[#This Row],[customer_code]],'Input  - indicative charges'!$B$13:$B$69,'Input  - indicative charges'!$E$13:$E$69)</f>
        <v>North Island generation</v>
      </c>
      <c r="K8697" s="70">
        <f t="shared" si="137"/>
        <v>52.579831795823672</v>
      </c>
    </row>
    <row r="8698" spans="1:11" x14ac:dyDescent="0.25">
      <c r="A8698" s="65">
        <v>44593</v>
      </c>
      <c r="B8698" s="66" t="s">
        <v>148</v>
      </c>
      <c r="C8698" s="66" t="s">
        <v>137</v>
      </c>
      <c r="D8698" s="67">
        <v>49856.19</v>
      </c>
      <c r="E8698" s="66">
        <v>0.61632333436765196</v>
      </c>
      <c r="F8698" s="67">
        <v>30727.533259667201</v>
      </c>
      <c r="G8698" s="66" t="s">
        <v>50</v>
      </c>
      <c r="H8698" s="68">
        <v>3.8636296598472099E-4</v>
      </c>
      <c r="I8698" s="87">
        <v>11.871980887599101</v>
      </c>
      <c r="J8698" s="69" t="str">
        <f>_xlfn.XLOOKUP(SimpleBB[[#This Row],[customer_code]],'Input  - indicative charges'!$B$13:$B$69,'Input  - indicative charges'!$E$13:$E$69)</f>
        <v>North Island generation</v>
      </c>
      <c r="K8698" s="70">
        <f t="shared" si="137"/>
        <v>10.975094756519871</v>
      </c>
    </row>
    <row r="8699" spans="1:11" x14ac:dyDescent="0.25">
      <c r="A8699" s="65">
        <v>44593</v>
      </c>
      <c r="B8699" s="66" t="s">
        <v>148</v>
      </c>
      <c r="C8699" s="66" t="s">
        <v>137</v>
      </c>
      <c r="D8699" s="67">
        <v>49856.19</v>
      </c>
      <c r="E8699" s="66">
        <v>0.61632333436765196</v>
      </c>
      <c r="F8699" s="67">
        <v>30727.533259667201</v>
      </c>
      <c r="G8699" s="66" t="s">
        <v>52</v>
      </c>
      <c r="H8699" s="68">
        <v>7.8020144008861801E-4</v>
      </c>
      <c r="I8699" s="87">
        <v>23.973665699563199</v>
      </c>
      <c r="J8699" s="69" t="str">
        <f>_xlfn.XLOOKUP(SimpleBB[[#This Row],[customer_code]],'Input  - indicative charges'!$B$13:$B$69,'Input  - indicative charges'!$E$13:$E$69)</f>
        <v>North Island generation</v>
      </c>
      <c r="K8699" s="70">
        <f t="shared" si="137"/>
        <v>22.162540119035381</v>
      </c>
    </row>
    <row r="8700" spans="1:11" x14ac:dyDescent="0.25">
      <c r="A8700" s="65">
        <v>44593</v>
      </c>
      <c r="B8700" s="66" t="s">
        <v>148</v>
      </c>
      <c r="C8700" s="66" t="s">
        <v>137</v>
      </c>
      <c r="D8700" s="67">
        <v>49856.19</v>
      </c>
      <c r="E8700" s="66">
        <v>0.61632333436765196</v>
      </c>
      <c r="F8700" s="67">
        <v>30727.533259667201</v>
      </c>
      <c r="G8700" s="66" t="s">
        <v>54</v>
      </c>
      <c r="H8700" s="68">
        <v>0</v>
      </c>
      <c r="I8700" s="87">
        <v>0</v>
      </c>
      <c r="J8700" s="69" t="str">
        <f>_xlfn.XLOOKUP(SimpleBB[[#This Row],[customer_code]],'Input  - indicative charges'!$B$13:$B$69,'Input  - indicative charges'!$E$13:$E$69)</f>
        <v>Upper South Island distributor</v>
      </c>
      <c r="K8700" s="70">
        <f t="shared" si="137"/>
        <v>0</v>
      </c>
    </row>
    <row r="8701" spans="1:11" x14ac:dyDescent="0.25">
      <c r="A8701" s="65">
        <v>44593</v>
      </c>
      <c r="B8701" s="66" t="s">
        <v>148</v>
      </c>
      <c r="C8701" s="66" t="s">
        <v>137</v>
      </c>
      <c r="D8701" s="67">
        <v>49856.19</v>
      </c>
      <c r="E8701" s="66">
        <v>0.61632333436765196</v>
      </c>
      <c r="F8701" s="67">
        <v>30727.533259667201</v>
      </c>
      <c r="G8701" s="66" t="s">
        <v>56</v>
      </c>
      <c r="H8701" s="68">
        <v>0</v>
      </c>
      <c r="I8701" s="87">
        <v>0</v>
      </c>
      <c r="J8701" s="69" t="str">
        <f>_xlfn.XLOOKUP(SimpleBB[[#This Row],[customer_code]],'Input  - indicative charges'!$B$13:$B$69,'Input  - indicative charges'!$E$13:$E$69)</f>
        <v>Upper North Island distributor</v>
      </c>
      <c r="K8701" s="70">
        <f t="shared" si="137"/>
        <v>0</v>
      </c>
    </row>
    <row r="8702" spans="1:11" x14ac:dyDescent="0.25">
      <c r="A8702" s="65">
        <v>44593</v>
      </c>
      <c r="B8702" s="66" t="s">
        <v>148</v>
      </c>
      <c r="C8702" s="66" t="s">
        <v>137</v>
      </c>
      <c r="D8702" s="67">
        <v>49856.19</v>
      </c>
      <c r="E8702" s="66">
        <v>0.61632333436765196</v>
      </c>
      <c r="F8702" s="67">
        <v>30727.533259667201</v>
      </c>
      <c r="G8702" s="66" t="s">
        <v>58</v>
      </c>
      <c r="H8702" s="68">
        <v>4.8153767003056899E-4</v>
      </c>
      <c r="I8702" s="87">
        <v>14.7964647716469</v>
      </c>
      <c r="J8702" s="69" t="str">
        <f>_xlfn.XLOOKUP(SimpleBB[[#This Row],[customer_code]],'Input  - indicative charges'!$B$13:$B$69,'Input  - indicative charges'!$E$13:$E$69)</f>
        <v>North Island generation</v>
      </c>
      <c r="K8702" s="70">
        <f t="shared" si="137"/>
        <v>13.678644235349163</v>
      </c>
    </row>
    <row r="8703" spans="1:11" x14ac:dyDescent="0.25">
      <c r="A8703" s="65">
        <v>44593</v>
      </c>
      <c r="B8703" s="66" t="s">
        <v>148</v>
      </c>
      <c r="C8703" s="66" t="s">
        <v>137</v>
      </c>
      <c r="D8703" s="67">
        <v>49856.19</v>
      </c>
      <c r="E8703" s="66">
        <v>0.61632333436765196</v>
      </c>
      <c r="F8703" s="67">
        <v>30727.533259667201</v>
      </c>
      <c r="G8703" s="66" t="s">
        <v>60</v>
      </c>
      <c r="H8703" s="68">
        <v>0</v>
      </c>
      <c r="I8703" s="87">
        <v>0</v>
      </c>
      <c r="J8703" s="69" t="str">
        <f>_xlfn.XLOOKUP(SimpleBB[[#This Row],[customer_code]],'Input  - indicative charges'!$B$13:$B$69,'Input  - indicative charges'!$E$13:$E$69)</f>
        <v>Major Industrial</v>
      </c>
      <c r="K8703" s="70">
        <f t="shared" si="137"/>
        <v>0</v>
      </c>
    </row>
    <row r="8704" spans="1:11" x14ac:dyDescent="0.25">
      <c r="A8704" s="65">
        <v>44593</v>
      </c>
      <c r="B8704" s="66" t="s">
        <v>148</v>
      </c>
      <c r="C8704" s="66" t="s">
        <v>137</v>
      </c>
      <c r="D8704" s="67">
        <v>49856.19</v>
      </c>
      <c r="E8704" s="66">
        <v>0.61632333436765196</v>
      </c>
      <c r="F8704" s="67">
        <v>30727.533259667201</v>
      </c>
      <c r="G8704" s="66" t="s">
        <v>62</v>
      </c>
      <c r="H8704" s="68">
        <v>1.6559871615483999E-13</v>
      </c>
      <c r="I8704" s="87">
        <v>5.0884400584060396E-9</v>
      </c>
      <c r="J8704" s="69" t="str">
        <f>_xlfn.XLOOKUP(SimpleBB[[#This Row],[customer_code]],'Input  - indicative charges'!$B$13:$B$69,'Input  - indicative charges'!$E$13:$E$69)</f>
        <v>Major Industrial</v>
      </c>
      <c r="K8704" s="70">
        <f t="shared" si="137"/>
        <v>4.7040264242854326E-9</v>
      </c>
    </row>
    <row r="8705" spans="1:11" x14ac:dyDescent="0.25">
      <c r="A8705" s="65">
        <v>44593</v>
      </c>
      <c r="B8705" s="66" t="s">
        <v>148</v>
      </c>
      <c r="C8705" s="66" t="s">
        <v>137</v>
      </c>
      <c r="D8705" s="67">
        <v>49856.19</v>
      </c>
      <c r="E8705" s="66">
        <v>0.61632333436765196</v>
      </c>
      <c r="F8705" s="67">
        <v>30727.533259667201</v>
      </c>
      <c r="G8705" s="66" t="s">
        <v>64</v>
      </c>
      <c r="H8705" s="68">
        <v>0</v>
      </c>
      <c r="I8705" s="87">
        <v>0</v>
      </c>
      <c r="J8705" s="69" t="str">
        <f>_xlfn.XLOOKUP(SimpleBB[[#This Row],[customer_code]],'Input  - indicative charges'!$B$13:$B$69,'Input  - indicative charges'!$E$13:$E$69)</f>
        <v>Major Industrial</v>
      </c>
      <c r="K8705" s="70">
        <f t="shared" si="137"/>
        <v>0</v>
      </c>
    </row>
    <row r="8706" spans="1:11" x14ac:dyDescent="0.25">
      <c r="A8706" s="65">
        <v>44593</v>
      </c>
      <c r="B8706" s="66" t="s">
        <v>148</v>
      </c>
      <c r="C8706" s="66" t="s">
        <v>137</v>
      </c>
      <c r="D8706" s="67">
        <v>49856.19</v>
      </c>
      <c r="E8706" s="66">
        <v>0.61632333436765196</v>
      </c>
      <c r="F8706" s="67">
        <v>30727.533259667201</v>
      </c>
      <c r="G8706" s="66" t="s">
        <v>66</v>
      </c>
      <c r="H8706" s="68">
        <v>2.0694041626450302E-9</v>
      </c>
      <c r="I8706" s="87">
        <v>6.3587685235369097E-5</v>
      </c>
      <c r="J8706" s="69" t="str">
        <f>_xlfn.XLOOKUP(SimpleBB[[#This Row],[customer_code]],'Input  - indicative charges'!$B$13:$B$69,'Input  - indicative charges'!$E$13:$E$69)</f>
        <v>Upper South Island distributor</v>
      </c>
      <c r="K8706" s="70">
        <f t="shared" si="137"/>
        <v>5.8783860706422471E-5</v>
      </c>
    </row>
    <row r="8707" spans="1:11" x14ac:dyDescent="0.25">
      <c r="A8707" s="65">
        <v>44593</v>
      </c>
      <c r="B8707" s="66" t="s">
        <v>148</v>
      </c>
      <c r="C8707" s="66" t="s">
        <v>137</v>
      </c>
      <c r="D8707" s="67">
        <v>49856.19</v>
      </c>
      <c r="E8707" s="66">
        <v>0.61632333436765196</v>
      </c>
      <c r="F8707" s="67">
        <v>30727.533259667201</v>
      </c>
      <c r="G8707" s="66" t="s">
        <v>68</v>
      </c>
      <c r="H8707" s="68">
        <v>0</v>
      </c>
      <c r="I8707" s="87">
        <v>0</v>
      </c>
      <c r="J8707" s="69" t="str">
        <f>_xlfn.XLOOKUP(SimpleBB[[#This Row],[customer_code]],'Input  - indicative charges'!$B$13:$B$69,'Input  - indicative charges'!$E$13:$E$69)</f>
        <v>Major Industrial</v>
      </c>
      <c r="K8707" s="70">
        <f t="shared" si="137"/>
        <v>0</v>
      </c>
    </row>
    <row r="8708" spans="1:11" x14ac:dyDescent="0.25">
      <c r="A8708" s="65">
        <v>44593</v>
      </c>
      <c r="B8708" s="66" t="s">
        <v>148</v>
      </c>
      <c r="C8708" s="66" t="s">
        <v>137</v>
      </c>
      <c r="D8708" s="67">
        <v>49856.19</v>
      </c>
      <c r="E8708" s="66">
        <v>0.61632333436765196</v>
      </c>
      <c r="F8708" s="67">
        <v>30727.533259667201</v>
      </c>
      <c r="G8708" s="66" t="s">
        <v>70</v>
      </c>
      <c r="H8708" s="68">
        <v>3.6779008903047798E-6</v>
      </c>
      <c r="I8708" s="87">
        <v>0.113012821932599</v>
      </c>
      <c r="J8708" s="69" t="str">
        <f>_xlfn.XLOOKUP(SimpleBB[[#This Row],[customer_code]],'Input  - indicative charges'!$B$13:$B$69,'Input  - indicative charges'!$E$13:$E$69)</f>
        <v>Lower North Island distributor</v>
      </c>
      <c r="K8708" s="70">
        <f t="shared" si="137"/>
        <v>0.10447510328352755</v>
      </c>
    </row>
    <row r="8709" spans="1:11" x14ac:dyDescent="0.25">
      <c r="A8709" s="65">
        <v>44593</v>
      </c>
      <c r="B8709" s="66" t="s">
        <v>148</v>
      </c>
      <c r="C8709" s="66" t="s">
        <v>137</v>
      </c>
      <c r="D8709" s="67">
        <v>49856.19</v>
      </c>
      <c r="E8709" s="66">
        <v>0.61632333436765196</v>
      </c>
      <c r="F8709" s="67">
        <v>30727.533259667201</v>
      </c>
      <c r="G8709" s="66" t="s">
        <v>72</v>
      </c>
      <c r="H8709" s="68">
        <v>2.6037177711640998E-4</v>
      </c>
      <c r="I8709" s="87">
        <v>8.0005824412231696</v>
      </c>
      <c r="J8709" s="69" t="str">
        <f>_xlfn.XLOOKUP(SimpleBB[[#This Row],[customer_code]],'Input  - indicative charges'!$B$13:$B$69,'Input  - indicative charges'!$E$13:$E$69)</f>
        <v>Lower South Island distributor</v>
      </c>
      <c r="K8709" s="70">
        <f t="shared" si="137"/>
        <v>7.3961667586150242</v>
      </c>
    </row>
    <row r="8710" spans="1:11" x14ac:dyDescent="0.25">
      <c r="A8710" s="65">
        <v>44593</v>
      </c>
      <c r="B8710" s="66" t="s">
        <v>148</v>
      </c>
      <c r="C8710" s="66" t="s">
        <v>137</v>
      </c>
      <c r="D8710" s="67">
        <v>49856.19</v>
      </c>
      <c r="E8710" s="66">
        <v>0.61632333436765196</v>
      </c>
      <c r="F8710" s="67">
        <v>30727.533259667201</v>
      </c>
      <c r="G8710" s="66" t="s">
        <v>74</v>
      </c>
      <c r="H8710" s="68">
        <v>0</v>
      </c>
      <c r="I8710" s="87">
        <v>0</v>
      </c>
      <c r="J8710" s="69" t="str">
        <f>_xlfn.XLOOKUP(SimpleBB[[#This Row],[customer_code]],'Input  - indicative charges'!$B$13:$B$69,'Input  - indicative charges'!$E$13:$E$69)</f>
        <v>Major Industrial</v>
      </c>
      <c r="K8710" s="70">
        <f t="shared" si="137"/>
        <v>0</v>
      </c>
    </row>
    <row r="8711" spans="1:11" x14ac:dyDescent="0.25">
      <c r="A8711" s="65">
        <v>44593</v>
      </c>
      <c r="B8711" s="66" t="s">
        <v>148</v>
      </c>
      <c r="C8711" s="66" t="s">
        <v>137</v>
      </c>
      <c r="D8711" s="67">
        <v>49856.19</v>
      </c>
      <c r="E8711" s="66">
        <v>0.61632333436765196</v>
      </c>
      <c r="F8711" s="67">
        <v>30727.533259667201</v>
      </c>
      <c r="G8711" s="66" t="s">
        <v>76</v>
      </c>
      <c r="H8711" s="68">
        <v>0</v>
      </c>
      <c r="I8711" s="87">
        <v>0</v>
      </c>
      <c r="J8711" s="69" t="str">
        <f>_xlfn.XLOOKUP(SimpleBB[[#This Row],[customer_code]],'Input  - indicative charges'!$B$13:$B$69,'Input  - indicative charges'!$E$13:$E$69)</f>
        <v>Lower North Island distributor</v>
      </c>
      <c r="K8711" s="70">
        <f t="shared" si="137"/>
        <v>0</v>
      </c>
    </row>
    <row r="8712" spans="1:11" x14ac:dyDescent="0.25">
      <c r="A8712" s="65">
        <v>44593</v>
      </c>
      <c r="B8712" s="66" t="s">
        <v>148</v>
      </c>
      <c r="C8712" s="66" t="s">
        <v>137</v>
      </c>
      <c r="D8712" s="67">
        <v>49856.19</v>
      </c>
      <c r="E8712" s="66">
        <v>0.61632333436765196</v>
      </c>
      <c r="F8712" s="67">
        <v>30727.533259667201</v>
      </c>
      <c r="G8712" s="66" t="s">
        <v>78</v>
      </c>
      <c r="H8712" s="68">
        <v>1.18621136862887E-12</v>
      </c>
      <c r="I8712" s="87">
        <v>3.6449349282539003E-8</v>
      </c>
      <c r="J8712" s="69" t="str">
        <f>_xlfn.XLOOKUP(SimpleBB[[#This Row],[customer_code]],'Input  - indicative charges'!$B$13:$B$69,'Input  - indicative charges'!$E$13:$E$69)</f>
        <v>North Island generation</v>
      </c>
      <c r="K8712" s="70">
        <f t="shared" si="137"/>
        <v>3.3695729969310553E-8</v>
      </c>
    </row>
    <row r="8713" spans="1:11" x14ac:dyDescent="0.25">
      <c r="A8713" s="65">
        <v>44593</v>
      </c>
      <c r="B8713" s="66" t="s">
        <v>148</v>
      </c>
      <c r="C8713" s="66" t="s">
        <v>137</v>
      </c>
      <c r="D8713" s="67">
        <v>49856.19</v>
      </c>
      <c r="E8713" s="66">
        <v>0.61632333436765196</v>
      </c>
      <c r="F8713" s="67">
        <v>30727.533259667201</v>
      </c>
      <c r="G8713" s="66" t="s">
        <v>80</v>
      </c>
      <c r="H8713" s="68">
        <v>0</v>
      </c>
      <c r="I8713" s="87">
        <v>0</v>
      </c>
      <c r="J8713" s="69" t="str">
        <f>_xlfn.XLOOKUP(SimpleBB[[#This Row],[customer_code]],'Input  - indicative charges'!$B$13:$B$69,'Input  - indicative charges'!$E$13:$E$69)</f>
        <v>Major Industrial</v>
      </c>
      <c r="K8713" s="70">
        <f t="shared" si="137"/>
        <v>0</v>
      </c>
    </row>
    <row r="8714" spans="1:11" x14ac:dyDescent="0.25">
      <c r="A8714" s="65">
        <v>44593</v>
      </c>
      <c r="B8714" s="66" t="s">
        <v>148</v>
      </c>
      <c r="C8714" s="66" t="s">
        <v>137</v>
      </c>
      <c r="D8714" s="67">
        <v>49856.19</v>
      </c>
      <c r="E8714" s="66">
        <v>0.61632333436765196</v>
      </c>
      <c r="F8714" s="67">
        <v>30727.533259667201</v>
      </c>
      <c r="G8714" s="66" t="s">
        <v>82</v>
      </c>
      <c r="H8714" s="68">
        <v>5.8432269380438101E-5</v>
      </c>
      <c r="I8714" s="87">
        <v>1.79547950082524</v>
      </c>
      <c r="J8714" s="69" t="str">
        <f>_xlfn.XLOOKUP(SimpleBB[[#This Row],[customer_code]],'Input  - indicative charges'!$B$13:$B$69,'Input  - indicative charges'!$E$13:$E$69)</f>
        <v>Major Industrial</v>
      </c>
      <c r="K8714" s="70">
        <f t="shared" si="137"/>
        <v>1.6598373802580395</v>
      </c>
    </row>
    <row r="8715" spans="1:11" x14ac:dyDescent="0.25">
      <c r="A8715" s="65">
        <v>44593</v>
      </c>
      <c r="B8715" s="66" t="s">
        <v>148</v>
      </c>
      <c r="C8715" s="66" t="s">
        <v>137</v>
      </c>
      <c r="D8715" s="67">
        <v>49856.19</v>
      </c>
      <c r="E8715" s="66">
        <v>0.61632333436765196</v>
      </c>
      <c r="F8715" s="67">
        <v>30727.533259667201</v>
      </c>
      <c r="G8715" s="66" t="s">
        <v>84</v>
      </c>
      <c r="H8715" s="68">
        <v>0</v>
      </c>
      <c r="I8715" s="87">
        <v>0</v>
      </c>
      <c r="J8715" s="69" t="str">
        <f>_xlfn.XLOOKUP(SimpleBB[[#This Row],[customer_code]],'Input  - indicative charges'!$B$13:$B$69,'Input  - indicative charges'!$E$13:$E$69)</f>
        <v>Major Industrial</v>
      </c>
      <c r="K8715" s="70">
        <f t="shared" si="137"/>
        <v>0</v>
      </c>
    </row>
    <row r="8716" spans="1:11" x14ac:dyDescent="0.25">
      <c r="A8716" s="65">
        <v>44593</v>
      </c>
      <c r="B8716" s="66" t="s">
        <v>148</v>
      </c>
      <c r="C8716" s="66" t="s">
        <v>137</v>
      </c>
      <c r="D8716" s="67">
        <v>49856.19</v>
      </c>
      <c r="E8716" s="66">
        <v>0.61632333436765196</v>
      </c>
      <c r="F8716" s="67">
        <v>30727.533259667201</v>
      </c>
      <c r="G8716" s="66" t="s">
        <v>86</v>
      </c>
      <c r="H8716" s="68">
        <v>6.0996860616143E-6</v>
      </c>
      <c r="I8716" s="87">
        <v>0.18742830633178201</v>
      </c>
      <c r="J8716" s="69" t="str">
        <f>_xlfn.XLOOKUP(SimpleBB[[#This Row],[customer_code]],'Input  - indicative charges'!$B$13:$B$69,'Input  - indicative charges'!$E$13:$E$69)</f>
        <v>North Island generation</v>
      </c>
      <c r="K8716" s="70">
        <f t="shared" si="137"/>
        <v>0.17326876125567464</v>
      </c>
    </row>
    <row r="8717" spans="1:11" x14ac:dyDescent="0.25">
      <c r="A8717" s="65">
        <v>44593</v>
      </c>
      <c r="B8717" s="66" t="s">
        <v>148</v>
      </c>
      <c r="C8717" s="66" t="s">
        <v>137</v>
      </c>
      <c r="D8717" s="67">
        <v>49856.19</v>
      </c>
      <c r="E8717" s="66">
        <v>0.61632333436765196</v>
      </c>
      <c r="F8717" s="67">
        <v>30727.533259667201</v>
      </c>
      <c r="G8717" s="66" t="s">
        <v>88</v>
      </c>
      <c r="H8717" s="68">
        <v>2.8020016902495498E-4</v>
      </c>
      <c r="I8717" s="87">
        <v>8.6098600130786895</v>
      </c>
      <c r="J8717" s="69" t="str">
        <f>_xlfn.XLOOKUP(SimpleBB[[#This Row],[customer_code]],'Input  - indicative charges'!$B$13:$B$69,'Input  - indicative charges'!$E$13:$E$69)</f>
        <v>North Island generation</v>
      </c>
      <c r="K8717" s="70">
        <f t="shared" si="137"/>
        <v>7.9594155666653696</v>
      </c>
    </row>
    <row r="8718" spans="1:11" x14ac:dyDescent="0.25">
      <c r="A8718" s="65">
        <v>44593</v>
      </c>
      <c r="B8718" s="66" t="s">
        <v>148</v>
      </c>
      <c r="C8718" s="66" t="s">
        <v>137</v>
      </c>
      <c r="D8718" s="67">
        <v>49856.19</v>
      </c>
      <c r="E8718" s="66">
        <v>0.61632333436765196</v>
      </c>
      <c r="F8718" s="67">
        <v>30727.533259667201</v>
      </c>
      <c r="G8718" s="66" t="s">
        <v>90</v>
      </c>
      <c r="H8718" s="68">
        <v>5.6167486872453296E-6</v>
      </c>
      <c r="I8718" s="87">
        <v>0.17258883209852299</v>
      </c>
      <c r="J8718" s="69" t="str">
        <f>_xlfn.XLOOKUP(SimpleBB[[#This Row],[customer_code]],'Input  - indicative charges'!$B$13:$B$69,'Input  - indicative charges'!$E$13:$E$69)</f>
        <v>Upper South Island distributor</v>
      </c>
      <c r="K8718" s="70">
        <f t="shared" ref="K8718:K8781" si="138">I8718*$L$9</f>
        <v>0.15955035677129131</v>
      </c>
    </row>
    <row r="8719" spans="1:11" x14ac:dyDescent="0.25">
      <c r="A8719" s="65">
        <v>44593</v>
      </c>
      <c r="B8719" s="66" t="s">
        <v>148</v>
      </c>
      <c r="C8719" s="66" t="s">
        <v>137</v>
      </c>
      <c r="D8719" s="67">
        <v>49856.19</v>
      </c>
      <c r="E8719" s="66">
        <v>0.61632333436765196</v>
      </c>
      <c r="F8719" s="67">
        <v>30727.533259667201</v>
      </c>
      <c r="G8719" s="66" t="s">
        <v>92</v>
      </c>
      <c r="H8719" s="68">
        <v>3.9462297228100697E-6</v>
      </c>
      <c r="I8719" s="87">
        <v>0.121257905057934</v>
      </c>
      <c r="J8719" s="69" t="str">
        <f>_xlfn.XLOOKUP(SimpleBB[[#This Row],[customer_code]],'Input  - indicative charges'!$B$13:$B$69,'Input  - indicative charges'!$E$13:$E$69)</f>
        <v>North Island generation</v>
      </c>
      <c r="K8719" s="70">
        <f t="shared" si="138"/>
        <v>0.11209729956506442</v>
      </c>
    </row>
    <row r="8720" spans="1:11" x14ac:dyDescent="0.25">
      <c r="A8720" s="65">
        <v>44593</v>
      </c>
      <c r="B8720" s="66" t="s">
        <v>148</v>
      </c>
      <c r="C8720" s="66" t="s">
        <v>137</v>
      </c>
      <c r="D8720" s="67">
        <v>49856.19</v>
      </c>
      <c r="E8720" s="66">
        <v>0.61632333436765196</v>
      </c>
      <c r="F8720" s="67">
        <v>30727.533259667201</v>
      </c>
      <c r="G8720" s="66" t="s">
        <v>94</v>
      </c>
      <c r="H8720" s="68">
        <v>2.09007688255636E-5</v>
      </c>
      <c r="I8720" s="87">
        <v>0.64222906924012202</v>
      </c>
      <c r="J8720" s="69" t="str">
        <f>_xlfn.XLOOKUP(SimpleBB[[#This Row],[customer_code]],'Input  - indicative charges'!$B$13:$B$69,'Input  - indicative charges'!$E$13:$E$69)</f>
        <v>North Island generation</v>
      </c>
      <c r="K8720" s="70">
        <f t="shared" si="138"/>
        <v>0.59371093645075268</v>
      </c>
    </row>
    <row r="8721" spans="1:11" x14ac:dyDescent="0.25">
      <c r="A8721" s="65">
        <v>44593</v>
      </c>
      <c r="B8721" s="66" t="s">
        <v>148</v>
      </c>
      <c r="C8721" s="66" t="s">
        <v>137</v>
      </c>
      <c r="D8721" s="67">
        <v>49856.19</v>
      </c>
      <c r="E8721" s="66">
        <v>0.61632333436765196</v>
      </c>
      <c r="F8721" s="67">
        <v>30727.533259667201</v>
      </c>
      <c r="G8721" s="66" t="s">
        <v>96</v>
      </c>
      <c r="H8721" s="68">
        <v>5.4494707665993297E-11</v>
      </c>
      <c r="I8721" s="87">
        <v>1.6744879422826499E-6</v>
      </c>
      <c r="J8721" s="69" t="str">
        <f>_xlfn.XLOOKUP(SimpleBB[[#This Row],[customer_code]],'Input  - indicative charges'!$B$13:$B$69,'Input  - indicative charges'!$E$13:$E$69)</f>
        <v>Upper North Island distributor</v>
      </c>
      <c r="K8721" s="70">
        <f t="shared" si="138"/>
        <v>1.5479863056719104E-6</v>
      </c>
    </row>
    <row r="8722" spans="1:11" x14ac:dyDescent="0.25">
      <c r="A8722" s="65">
        <v>44593</v>
      </c>
      <c r="B8722" s="66" t="s">
        <v>148</v>
      </c>
      <c r="C8722" s="66" t="s">
        <v>137</v>
      </c>
      <c r="D8722" s="67">
        <v>49856.19</v>
      </c>
      <c r="E8722" s="66">
        <v>0.61632333436765196</v>
      </c>
      <c r="F8722" s="67">
        <v>30727.533259667201</v>
      </c>
      <c r="G8722" s="66" t="s">
        <v>98</v>
      </c>
      <c r="H8722" s="68">
        <v>2.11132767908039E-7</v>
      </c>
      <c r="I8722" s="87">
        <v>6.4875891480998702E-3</v>
      </c>
      <c r="J8722" s="69" t="str">
        <f>_xlfn.XLOOKUP(SimpleBB[[#This Row],[customer_code]],'Input  - indicative charges'!$B$13:$B$69,'Input  - indicative charges'!$E$13:$E$69)</f>
        <v>Major Industrial</v>
      </c>
      <c r="K8722" s="70">
        <f t="shared" si="138"/>
        <v>5.9974747530245924E-3</v>
      </c>
    </row>
    <row r="8723" spans="1:11" x14ac:dyDescent="0.25">
      <c r="A8723" s="65">
        <v>44593</v>
      </c>
      <c r="B8723" s="66" t="s">
        <v>148</v>
      </c>
      <c r="C8723" s="66" t="s">
        <v>137</v>
      </c>
      <c r="D8723" s="67">
        <v>49856.19</v>
      </c>
      <c r="E8723" s="66">
        <v>0.61632333436765196</v>
      </c>
      <c r="F8723" s="67">
        <v>30727.533259667201</v>
      </c>
      <c r="G8723" s="66" t="s">
        <v>100</v>
      </c>
      <c r="H8723" s="68">
        <v>6.8417117132556806E-5</v>
      </c>
      <c r="I8723" s="87">
        <v>2.1022892422211799</v>
      </c>
      <c r="J8723" s="69" t="str">
        <f>_xlfn.XLOOKUP(SimpleBB[[#This Row],[customer_code]],'Input  - indicative charges'!$B$13:$B$69,'Input  - indicative charges'!$E$13:$E$69)</f>
        <v>North Island generation</v>
      </c>
      <c r="K8723" s="70">
        <f t="shared" si="138"/>
        <v>1.9434687317506183</v>
      </c>
    </row>
    <row r="8724" spans="1:11" x14ac:dyDescent="0.25">
      <c r="A8724" s="65">
        <v>44593</v>
      </c>
      <c r="B8724" s="66" t="s">
        <v>148</v>
      </c>
      <c r="C8724" s="66" t="s">
        <v>137</v>
      </c>
      <c r="D8724" s="67">
        <v>49856.19</v>
      </c>
      <c r="E8724" s="66">
        <v>0.61632333436765196</v>
      </c>
      <c r="F8724" s="67">
        <v>30727.533259667201</v>
      </c>
      <c r="G8724" s="66" t="s">
        <v>102</v>
      </c>
      <c r="H8724" s="68">
        <v>6.7565985221289E-5</v>
      </c>
      <c r="I8724" s="87">
        <v>2.07613605810934</v>
      </c>
      <c r="J8724" s="69" t="str">
        <f>_xlfn.XLOOKUP(SimpleBB[[#This Row],[customer_code]],'Input  - indicative charges'!$B$13:$B$69,'Input  - indicative charges'!$E$13:$E$69)</f>
        <v>Lower North Island distributor</v>
      </c>
      <c r="K8724" s="70">
        <f t="shared" si="138"/>
        <v>1.9192913281201951</v>
      </c>
    </row>
    <row r="8725" spans="1:11" x14ac:dyDescent="0.25">
      <c r="A8725" s="65">
        <v>44593</v>
      </c>
      <c r="B8725" s="66" t="s">
        <v>148</v>
      </c>
      <c r="C8725" s="66" t="s">
        <v>137</v>
      </c>
      <c r="D8725" s="67">
        <v>49856.19</v>
      </c>
      <c r="E8725" s="66">
        <v>0.61632333436765196</v>
      </c>
      <c r="F8725" s="67">
        <v>30727.533259667201</v>
      </c>
      <c r="G8725" s="66" t="s">
        <v>104</v>
      </c>
      <c r="H8725" s="68">
        <v>1.4148465990817199E-4</v>
      </c>
      <c r="I8725" s="87">
        <v>4.3474745930610599</v>
      </c>
      <c r="J8725" s="69" t="str">
        <f>_xlfn.XLOOKUP(SimpleBB[[#This Row],[customer_code]],'Input  - indicative charges'!$B$13:$B$69,'Input  - indicative charges'!$E$13:$E$69)</f>
        <v>Lower North Island distributor</v>
      </c>
      <c r="K8725" s="70">
        <f t="shared" si="138"/>
        <v>4.0190382769439505</v>
      </c>
    </row>
    <row r="8726" spans="1:11" x14ac:dyDescent="0.25">
      <c r="A8726" s="65">
        <v>44593</v>
      </c>
      <c r="B8726" s="66" t="s">
        <v>148</v>
      </c>
      <c r="C8726" s="66" t="s">
        <v>137</v>
      </c>
      <c r="D8726" s="67">
        <v>49856.19</v>
      </c>
      <c r="E8726" s="66">
        <v>0.61632333436765196</v>
      </c>
      <c r="F8726" s="67">
        <v>30727.533259667201</v>
      </c>
      <c r="G8726" s="66" t="s">
        <v>106</v>
      </c>
      <c r="H8726" s="68">
        <v>0</v>
      </c>
      <c r="I8726" s="87">
        <v>0</v>
      </c>
      <c r="J8726" s="69" t="str">
        <f>_xlfn.XLOOKUP(SimpleBB[[#This Row],[customer_code]],'Input  - indicative charges'!$B$13:$B$69,'Input  - indicative charges'!$E$13:$E$69)</f>
        <v>Upper North Island distributor</v>
      </c>
      <c r="K8726" s="70">
        <f t="shared" si="138"/>
        <v>0</v>
      </c>
    </row>
    <row r="8727" spans="1:11" x14ac:dyDescent="0.25">
      <c r="A8727" s="65">
        <v>44593</v>
      </c>
      <c r="B8727" s="66" t="s">
        <v>148</v>
      </c>
      <c r="C8727" s="66" t="s">
        <v>137</v>
      </c>
      <c r="D8727" s="67">
        <v>49856.19</v>
      </c>
      <c r="E8727" s="66">
        <v>0.61632333436765196</v>
      </c>
      <c r="F8727" s="67">
        <v>30727.533259667201</v>
      </c>
      <c r="G8727" s="66" t="s">
        <v>108</v>
      </c>
      <c r="H8727" s="68">
        <v>0</v>
      </c>
      <c r="I8727" s="87">
        <v>0</v>
      </c>
      <c r="J8727" s="69" t="str">
        <f>_xlfn.XLOOKUP(SimpleBB[[#This Row],[customer_code]],'Input  - indicative charges'!$B$13:$B$69,'Input  - indicative charges'!$E$13:$E$69)</f>
        <v>Lower North Island distributor</v>
      </c>
      <c r="K8727" s="70">
        <f t="shared" si="138"/>
        <v>0</v>
      </c>
    </row>
    <row r="8728" spans="1:11" x14ac:dyDescent="0.25">
      <c r="A8728" s="65">
        <v>44593</v>
      </c>
      <c r="B8728" s="66" t="s">
        <v>148</v>
      </c>
      <c r="C8728" s="66" t="s">
        <v>137</v>
      </c>
      <c r="D8728" s="67">
        <v>49856.19</v>
      </c>
      <c r="E8728" s="66">
        <v>0.61632333436765196</v>
      </c>
      <c r="F8728" s="67">
        <v>30727.533259667201</v>
      </c>
      <c r="G8728" s="66" t="s">
        <v>110</v>
      </c>
      <c r="H8728" s="68">
        <v>1.3899482734222499E-3</v>
      </c>
      <c r="I8728" s="87">
        <v>42.709681800799402</v>
      </c>
      <c r="J8728" s="69" t="str">
        <f>_xlfn.XLOOKUP(SimpleBB[[#This Row],[customer_code]],'Input  - indicative charges'!$B$13:$B$69,'Input  - indicative charges'!$E$13:$E$69)</f>
        <v>Lower South Island distributor</v>
      </c>
      <c r="K8728" s="70">
        <f t="shared" si="138"/>
        <v>39.483116526426677</v>
      </c>
    </row>
    <row r="8729" spans="1:11" x14ac:dyDescent="0.25">
      <c r="A8729" s="65">
        <v>44593</v>
      </c>
      <c r="B8729" s="66" t="s">
        <v>148</v>
      </c>
      <c r="C8729" s="66" t="s">
        <v>137</v>
      </c>
      <c r="D8729" s="67">
        <v>49856.19</v>
      </c>
      <c r="E8729" s="66">
        <v>0.61632333436765196</v>
      </c>
      <c r="F8729" s="67">
        <v>30727.533259667201</v>
      </c>
      <c r="G8729" s="66" t="s">
        <v>112</v>
      </c>
      <c r="H8729" s="68">
        <v>2.3146970484670199E-4</v>
      </c>
      <c r="I8729" s="87">
        <v>7.1124930542823996</v>
      </c>
      <c r="J8729" s="69" t="str">
        <f>_xlfn.XLOOKUP(SimpleBB[[#This Row],[customer_code]],'Input  - indicative charges'!$B$13:$B$69,'Input  - indicative charges'!$E$13:$E$69)</f>
        <v>North Island generation</v>
      </c>
      <c r="K8729" s="70">
        <f t="shared" si="138"/>
        <v>6.5751693811583527</v>
      </c>
    </row>
    <row r="8730" spans="1:11" x14ac:dyDescent="0.25">
      <c r="A8730" s="65">
        <v>44593</v>
      </c>
      <c r="B8730" s="66" t="s">
        <v>148</v>
      </c>
      <c r="C8730" s="66" t="s">
        <v>137</v>
      </c>
      <c r="D8730" s="67">
        <v>49856.19</v>
      </c>
      <c r="E8730" s="66">
        <v>0.61632333436765196</v>
      </c>
      <c r="F8730" s="67">
        <v>30727.533259667201</v>
      </c>
      <c r="G8730" s="66" t="s">
        <v>114</v>
      </c>
      <c r="H8730" s="68">
        <v>5.5654158610152301E-5</v>
      </c>
      <c r="I8730" s="87">
        <v>1.7101150097322499</v>
      </c>
      <c r="J8730" s="69" t="str">
        <f>_xlfn.XLOOKUP(SimpleBB[[#This Row],[customer_code]],'Input  - indicative charges'!$B$13:$B$69,'Input  - indicative charges'!$E$13:$E$69)</f>
        <v>Lower North Island distributor</v>
      </c>
      <c r="K8730" s="70">
        <f t="shared" si="138"/>
        <v>1.5809218742900097</v>
      </c>
    </row>
    <row r="8731" spans="1:11" x14ac:dyDescent="0.25">
      <c r="A8731" s="65">
        <v>44593</v>
      </c>
      <c r="B8731" s="66" t="s">
        <v>148</v>
      </c>
      <c r="C8731" s="66" t="s">
        <v>137</v>
      </c>
      <c r="D8731" s="67">
        <v>49856.19</v>
      </c>
      <c r="E8731" s="66">
        <v>0.61632333436765196</v>
      </c>
      <c r="F8731" s="67">
        <v>30727.533259667201</v>
      </c>
      <c r="G8731" s="66" t="s">
        <v>116</v>
      </c>
      <c r="H8731" s="68">
        <v>0</v>
      </c>
      <c r="I8731" s="87">
        <v>0</v>
      </c>
      <c r="J8731" s="69" t="str">
        <f>_xlfn.XLOOKUP(SimpleBB[[#This Row],[customer_code]],'Input  - indicative charges'!$B$13:$B$69,'Input  - indicative charges'!$E$13:$E$69)</f>
        <v>Major Industrial</v>
      </c>
      <c r="K8731" s="70">
        <f t="shared" si="138"/>
        <v>0</v>
      </c>
    </row>
    <row r="8732" spans="1:11" x14ac:dyDescent="0.25">
      <c r="A8732" s="65">
        <v>44593</v>
      </c>
      <c r="B8732" s="66" t="s">
        <v>148</v>
      </c>
      <c r="C8732" s="66" t="s">
        <v>137</v>
      </c>
      <c r="D8732" s="67">
        <v>49856.19</v>
      </c>
      <c r="E8732" s="66">
        <v>0.61632333436765196</v>
      </c>
      <c r="F8732" s="67">
        <v>30727.533259667201</v>
      </c>
      <c r="G8732" s="66" t="s">
        <v>118</v>
      </c>
      <c r="H8732" s="68">
        <v>4.3718807558558298E-8</v>
      </c>
      <c r="I8732" s="87">
        <v>1.3433711133285901E-3</v>
      </c>
      <c r="J8732" s="69" t="str">
        <f>_xlfn.XLOOKUP(SimpleBB[[#This Row],[customer_code]],'Input  - indicative charges'!$B$13:$B$69,'Input  - indicative charges'!$E$13:$E$69)</f>
        <v>Upper South Island distributor</v>
      </c>
      <c r="K8732" s="70">
        <f t="shared" si="138"/>
        <v>1.2418841810428916E-3</v>
      </c>
    </row>
    <row r="8733" spans="1:11" x14ac:dyDescent="0.25">
      <c r="A8733" s="65">
        <v>44593</v>
      </c>
      <c r="B8733" s="66" t="s">
        <v>148</v>
      </c>
      <c r="C8733" s="66" t="s">
        <v>137</v>
      </c>
      <c r="D8733" s="67">
        <v>49856.19</v>
      </c>
      <c r="E8733" s="66">
        <v>0.61632333436765196</v>
      </c>
      <c r="F8733" s="67">
        <v>30727.533259667201</v>
      </c>
      <c r="G8733" s="66" t="s">
        <v>120</v>
      </c>
      <c r="H8733" s="68">
        <v>1.5459665475175101E-7</v>
      </c>
      <c r="I8733" s="87">
        <v>4.7503738507177198E-3</v>
      </c>
      <c r="J8733" s="69" t="str">
        <f>_xlfn.XLOOKUP(SimpleBB[[#This Row],[customer_code]],'Input  - indicative charges'!$B$13:$B$69,'Input  - indicative charges'!$E$13:$E$69)</f>
        <v>Lower North Island distributor</v>
      </c>
      <c r="K8733" s="70">
        <f t="shared" si="138"/>
        <v>4.3914999218857996E-3</v>
      </c>
    </row>
    <row r="8734" spans="1:11" x14ac:dyDescent="0.25">
      <c r="A8734" s="65">
        <v>44593</v>
      </c>
      <c r="B8734" s="66" t="s">
        <v>148</v>
      </c>
      <c r="C8734" s="66" t="s">
        <v>137</v>
      </c>
      <c r="D8734" s="67">
        <v>49856.19</v>
      </c>
      <c r="E8734" s="66">
        <v>0.61632333436765196</v>
      </c>
      <c r="F8734" s="67">
        <v>30727.533259667201</v>
      </c>
      <c r="G8734" s="66" t="s">
        <v>241</v>
      </c>
      <c r="H8734" s="68">
        <v>5.3098107805272297E-5</v>
      </c>
      <c r="I8734" s="87">
        <v>1.6315738736119001</v>
      </c>
      <c r="J8734" s="69" t="str">
        <f>_xlfn.XLOOKUP(SimpleBB[[#This Row],[customer_code]],'Input  - indicative charges'!$B$13:$B$69,'Input  - indicative charges'!$E$13:$E$69)</f>
        <v>North Island generation</v>
      </c>
      <c r="K8734" s="70">
        <f t="shared" si="138"/>
        <v>1.50831424298006</v>
      </c>
    </row>
    <row r="8735" spans="1:11" x14ac:dyDescent="0.25">
      <c r="A8735" s="65">
        <v>44621</v>
      </c>
      <c r="B8735" s="66" t="s">
        <v>148</v>
      </c>
      <c r="C8735" s="66" t="s">
        <v>137</v>
      </c>
      <c r="D8735" s="67">
        <v>162636.01999999999</v>
      </c>
      <c r="E8735" s="66">
        <v>0.56787028716662102</v>
      </c>
      <c r="F8735" s="67">
        <v>92356.1633810364</v>
      </c>
      <c r="G8735" s="66" t="s">
        <v>8</v>
      </c>
      <c r="H8735" s="68">
        <v>0.63311112912150602</v>
      </c>
      <c r="I8735" s="87">
        <v>58471.7148794983</v>
      </c>
      <c r="J8735" s="69" t="str">
        <f>_xlfn.XLOOKUP(SimpleBB[[#This Row],[customer_code]],'Input  - indicative charges'!$B$13:$B$69,'Input  - indicative charges'!$E$13:$E$69)</f>
        <v>Lower South Island distributor</v>
      </c>
      <c r="K8735" s="70">
        <f t="shared" si="138"/>
        <v>54054.383801192744</v>
      </c>
    </row>
    <row r="8736" spans="1:11" x14ac:dyDescent="0.25">
      <c r="A8736" s="65">
        <v>44621</v>
      </c>
      <c r="B8736" s="66" t="s">
        <v>148</v>
      </c>
      <c r="C8736" s="66" t="s">
        <v>137</v>
      </c>
      <c r="D8736" s="67">
        <v>162636.01999999999</v>
      </c>
      <c r="E8736" s="66">
        <v>0.56787028716662102</v>
      </c>
      <c r="F8736" s="67">
        <v>92356.1633810364</v>
      </c>
      <c r="G8736" s="66" t="s">
        <v>10</v>
      </c>
      <c r="H8736" s="68">
        <v>5.1091513853311501E-10</v>
      </c>
      <c r="I8736" s="87">
        <v>4.7186162008209201E-5</v>
      </c>
      <c r="J8736" s="69" t="str">
        <f>_xlfn.XLOOKUP(SimpleBB[[#This Row],[customer_code]],'Input  - indicative charges'!$B$13:$B$69,'Input  - indicative charges'!$E$13:$E$69)</f>
        <v>Upper South Island distributor</v>
      </c>
      <c r="K8736" s="70">
        <f t="shared" si="138"/>
        <v>4.3621414500215267E-5</v>
      </c>
    </row>
    <row r="8737" spans="1:11" x14ac:dyDescent="0.25">
      <c r="A8737" s="65">
        <v>44621</v>
      </c>
      <c r="B8737" s="66" t="s">
        <v>148</v>
      </c>
      <c r="C8737" s="66" t="s">
        <v>137</v>
      </c>
      <c r="D8737" s="67">
        <v>162636.01999999999</v>
      </c>
      <c r="E8737" s="66">
        <v>0.56787028716662102</v>
      </c>
      <c r="F8737" s="67">
        <v>92356.1633810364</v>
      </c>
      <c r="G8737" s="66" t="s">
        <v>12</v>
      </c>
      <c r="H8737" s="68">
        <v>0</v>
      </c>
      <c r="I8737" s="87">
        <v>0</v>
      </c>
      <c r="J8737" s="69" t="str">
        <f>_xlfn.XLOOKUP(SimpleBB[[#This Row],[customer_code]],'Input  - indicative charges'!$B$13:$B$69,'Input  - indicative charges'!$E$13:$E$69)</f>
        <v>Lower North Island distributor</v>
      </c>
      <c r="K8737" s="70">
        <f t="shared" si="138"/>
        <v>0</v>
      </c>
    </row>
    <row r="8738" spans="1:11" x14ac:dyDescent="0.25">
      <c r="A8738" s="65">
        <v>44621</v>
      </c>
      <c r="B8738" s="66" t="s">
        <v>148</v>
      </c>
      <c r="C8738" s="66" t="s">
        <v>137</v>
      </c>
      <c r="D8738" s="67">
        <v>162636.01999999999</v>
      </c>
      <c r="E8738" s="66">
        <v>0.56787028716662102</v>
      </c>
      <c r="F8738" s="67">
        <v>92356.1633810364</v>
      </c>
      <c r="G8738" s="66" t="s">
        <v>14</v>
      </c>
      <c r="H8738" s="68">
        <v>0</v>
      </c>
      <c r="I8738" s="87">
        <v>0</v>
      </c>
      <c r="J8738" s="69" t="str">
        <f>_xlfn.XLOOKUP(SimpleBB[[#This Row],[customer_code]],'Input  - indicative charges'!$B$13:$B$69,'Input  - indicative charges'!$E$13:$E$69)</f>
        <v>Upper North Island distributor</v>
      </c>
      <c r="K8738" s="70">
        <f t="shared" si="138"/>
        <v>0</v>
      </c>
    </row>
    <row r="8739" spans="1:11" x14ac:dyDescent="0.25">
      <c r="A8739" s="65">
        <v>44621</v>
      </c>
      <c r="B8739" s="66" t="s">
        <v>148</v>
      </c>
      <c r="C8739" s="66" t="s">
        <v>137</v>
      </c>
      <c r="D8739" s="67">
        <v>162636.01999999999</v>
      </c>
      <c r="E8739" s="66">
        <v>0.56787028716662102</v>
      </c>
      <c r="F8739" s="67">
        <v>92356.1633810364</v>
      </c>
      <c r="G8739" s="66" t="s">
        <v>16</v>
      </c>
      <c r="H8739" s="68">
        <v>2.0921386943794001E-2</v>
      </c>
      <c r="I8739" s="87">
        <v>1932.2190307389201</v>
      </c>
      <c r="J8739" s="69" t="str">
        <f>_xlfn.XLOOKUP(SimpleBB[[#This Row],[customer_code]],'Input  - indicative charges'!$B$13:$B$69,'Input  - indicative charges'!$E$13:$E$69)</f>
        <v>South Island generation</v>
      </c>
      <c r="K8739" s="70">
        <f t="shared" si="138"/>
        <v>1786.2467227235595</v>
      </c>
    </row>
    <row r="8740" spans="1:11" x14ac:dyDescent="0.25">
      <c r="A8740" s="65">
        <v>44621</v>
      </c>
      <c r="B8740" s="66" t="s">
        <v>148</v>
      </c>
      <c r="C8740" s="66" t="s">
        <v>137</v>
      </c>
      <c r="D8740" s="67">
        <v>162636.01999999999</v>
      </c>
      <c r="E8740" s="66">
        <v>0.56787028716662102</v>
      </c>
      <c r="F8740" s="67">
        <v>92356.1633810364</v>
      </c>
      <c r="G8740" s="66" t="s">
        <v>19</v>
      </c>
      <c r="H8740" s="68">
        <v>3.9292425472840098E-4</v>
      </c>
      <c r="I8740" s="87">
        <v>36.288976666068201</v>
      </c>
      <c r="J8740" s="69" t="str">
        <f>_xlfn.XLOOKUP(SimpleBB[[#This Row],[customer_code]],'Input  - indicative charges'!$B$13:$B$69,'Input  - indicative charges'!$E$13:$E$69)</f>
        <v>Lower South Island distributor</v>
      </c>
      <c r="K8740" s="70">
        <f t="shared" si="138"/>
        <v>33.547472936319828</v>
      </c>
    </row>
    <row r="8741" spans="1:11" x14ac:dyDescent="0.25">
      <c r="A8741" s="65">
        <v>44621</v>
      </c>
      <c r="B8741" s="66" t="s">
        <v>148</v>
      </c>
      <c r="C8741" s="66" t="s">
        <v>137</v>
      </c>
      <c r="D8741" s="67">
        <v>162636.01999999999</v>
      </c>
      <c r="E8741" s="66">
        <v>0.56787028716662102</v>
      </c>
      <c r="F8741" s="67">
        <v>92356.1633810364</v>
      </c>
      <c r="G8741" s="66" t="s">
        <v>21</v>
      </c>
      <c r="H8741" s="68">
        <v>1.22115539637683E-5</v>
      </c>
      <c r="I8741" s="87">
        <v>1.12781227301413</v>
      </c>
      <c r="J8741" s="69" t="str">
        <f>_xlfn.XLOOKUP(SimpleBB[[#This Row],[customer_code]],'Input  - indicative charges'!$B$13:$B$69,'Input  - indicative charges'!$E$13:$E$69)</f>
        <v>Upper South Island distributor</v>
      </c>
      <c r="K8741" s="70">
        <f t="shared" si="138"/>
        <v>1.0426100480691842</v>
      </c>
    </row>
    <row r="8742" spans="1:11" x14ac:dyDescent="0.25">
      <c r="A8742" s="65">
        <v>44621</v>
      </c>
      <c r="B8742" s="66" t="s">
        <v>148</v>
      </c>
      <c r="C8742" s="66" t="s">
        <v>137</v>
      </c>
      <c r="D8742" s="67">
        <v>162636.01999999999</v>
      </c>
      <c r="E8742" s="66">
        <v>0.56787028716662102</v>
      </c>
      <c r="F8742" s="67">
        <v>92356.1633810364</v>
      </c>
      <c r="G8742" s="66" t="s">
        <v>23</v>
      </c>
      <c r="H8742" s="68">
        <v>0</v>
      </c>
      <c r="I8742" s="87">
        <v>0</v>
      </c>
      <c r="J8742" s="69" t="str">
        <f>_xlfn.XLOOKUP(SimpleBB[[#This Row],[customer_code]],'Input  - indicative charges'!$B$13:$B$69,'Input  - indicative charges'!$E$13:$E$69)</f>
        <v>Lower North Island distributor</v>
      </c>
      <c r="K8742" s="70">
        <f t="shared" si="138"/>
        <v>0</v>
      </c>
    </row>
    <row r="8743" spans="1:11" x14ac:dyDescent="0.25">
      <c r="A8743" s="65">
        <v>44621</v>
      </c>
      <c r="B8743" s="66" t="s">
        <v>148</v>
      </c>
      <c r="C8743" s="66" t="s">
        <v>137</v>
      </c>
      <c r="D8743" s="67">
        <v>162636.01999999999</v>
      </c>
      <c r="E8743" s="66">
        <v>0.56787028716662102</v>
      </c>
      <c r="F8743" s="67">
        <v>92356.1633810364</v>
      </c>
      <c r="G8743" s="66" t="s">
        <v>25</v>
      </c>
      <c r="H8743" s="68">
        <v>0.100821459134698</v>
      </c>
      <c r="I8743" s="87">
        <v>9311.4831521586602</v>
      </c>
      <c r="J8743" s="69" t="str">
        <f>_xlfn.XLOOKUP(SimpleBB[[#This Row],[customer_code]],'Input  - indicative charges'!$B$13:$B$69,'Input  - indicative charges'!$E$13:$E$69)</f>
        <v>North Island generation</v>
      </c>
      <c r="K8743" s="70">
        <f t="shared" si="138"/>
        <v>8608.0335612254057</v>
      </c>
    </row>
    <row r="8744" spans="1:11" x14ac:dyDescent="0.25">
      <c r="A8744" s="65">
        <v>44621</v>
      </c>
      <c r="B8744" s="66" t="s">
        <v>148</v>
      </c>
      <c r="C8744" s="66" t="s">
        <v>137</v>
      </c>
      <c r="D8744" s="67">
        <v>162636.01999999999</v>
      </c>
      <c r="E8744" s="66">
        <v>0.56787028716662102</v>
      </c>
      <c r="F8744" s="67">
        <v>92356.1633810364</v>
      </c>
      <c r="G8744" s="66" t="s">
        <v>27</v>
      </c>
      <c r="H8744" s="68">
        <v>8.06033272886851E-7</v>
      </c>
      <c r="I8744" s="87">
        <v>7.4442140641289595E-2</v>
      </c>
      <c r="J8744" s="69" t="str">
        <f>_xlfn.XLOOKUP(SimpleBB[[#This Row],[customer_code]],'Input  - indicative charges'!$B$13:$B$69,'Input  - indicative charges'!$E$13:$E$69)</f>
        <v>Lower North Island distributor</v>
      </c>
      <c r="K8744" s="70">
        <f t="shared" si="138"/>
        <v>6.8818300429521501E-2</v>
      </c>
    </row>
    <row r="8745" spans="1:11" x14ac:dyDescent="0.25">
      <c r="A8745" s="65">
        <v>44621</v>
      </c>
      <c r="B8745" s="66" t="s">
        <v>148</v>
      </c>
      <c r="C8745" s="66" t="s">
        <v>137</v>
      </c>
      <c r="D8745" s="67">
        <v>162636.01999999999</v>
      </c>
      <c r="E8745" s="66">
        <v>0.56787028716662102</v>
      </c>
      <c r="F8745" s="67">
        <v>92356.1633810364</v>
      </c>
      <c r="G8745" s="66" t="s">
        <v>29</v>
      </c>
      <c r="H8745" s="68">
        <v>2.8785121635893899E-6</v>
      </c>
      <c r="I8745" s="87">
        <v>0.26584833967476301</v>
      </c>
      <c r="J8745" s="69" t="str">
        <f>_xlfn.XLOOKUP(SimpleBB[[#This Row],[customer_code]],'Input  - indicative charges'!$B$13:$B$69,'Input  - indicative charges'!$E$13:$E$69)</f>
        <v>Lower North Island distributor</v>
      </c>
      <c r="K8745" s="70">
        <f t="shared" si="138"/>
        <v>0.24576443867440059</v>
      </c>
    </row>
    <row r="8746" spans="1:11" x14ac:dyDescent="0.25">
      <c r="A8746" s="65">
        <v>44621</v>
      </c>
      <c r="B8746" s="66" t="s">
        <v>148</v>
      </c>
      <c r="C8746" s="66" t="s">
        <v>137</v>
      </c>
      <c r="D8746" s="67">
        <v>162636.01999999999</v>
      </c>
      <c r="E8746" s="66">
        <v>0.56787028716662102</v>
      </c>
      <c r="F8746" s="67">
        <v>92356.1633810364</v>
      </c>
      <c r="G8746" s="66" t="s">
        <v>31</v>
      </c>
      <c r="H8746" s="68">
        <v>4.9925419676597103E-6</v>
      </c>
      <c r="I8746" s="87">
        <v>0.46109202165186203</v>
      </c>
      <c r="J8746" s="69" t="str">
        <f>_xlfn.XLOOKUP(SimpleBB[[#This Row],[customer_code]],'Input  - indicative charges'!$B$13:$B$69,'Input  - indicative charges'!$E$13:$E$69)</f>
        <v>Major Industrial</v>
      </c>
      <c r="K8746" s="70">
        <f t="shared" si="138"/>
        <v>0.42625815161061137</v>
      </c>
    </row>
    <row r="8747" spans="1:11" x14ac:dyDescent="0.25">
      <c r="A8747" s="65">
        <v>44621</v>
      </c>
      <c r="B8747" s="66" t="s">
        <v>148</v>
      </c>
      <c r="C8747" s="66" t="s">
        <v>137</v>
      </c>
      <c r="D8747" s="67">
        <v>162636.01999999999</v>
      </c>
      <c r="E8747" s="66">
        <v>0.56787028716662102</v>
      </c>
      <c r="F8747" s="67">
        <v>92356.1633810364</v>
      </c>
      <c r="G8747" s="66" t="s">
        <v>34</v>
      </c>
      <c r="H8747" s="68">
        <v>0</v>
      </c>
      <c r="I8747" s="87">
        <v>0</v>
      </c>
      <c r="J8747" s="69" t="str">
        <f>_xlfn.XLOOKUP(SimpleBB[[#This Row],[customer_code]],'Input  - indicative charges'!$B$13:$B$69,'Input  - indicative charges'!$E$13:$E$69)</f>
        <v>Major Industrial</v>
      </c>
      <c r="K8747" s="70">
        <f t="shared" si="138"/>
        <v>0</v>
      </c>
    </row>
    <row r="8748" spans="1:11" x14ac:dyDescent="0.25">
      <c r="A8748" s="65">
        <v>44621</v>
      </c>
      <c r="B8748" s="66" t="s">
        <v>148</v>
      </c>
      <c r="C8748" s="66" t="s">
        <v>137</v>
      </c>
      <c r="D8748" s="67">
        <v>162636.01999999999</v>
      </c>
      <c r="E8748" s="66">
        <v>0.56787028716662102</v>
      </c>
      <c r="F8748" s="67">
        <v>92356.1633810364</v>
      </c>
      <c r="G8748" s="66" t="s">
        <v>36</v>
      </c>
      <c r="H8748" s="68">
        <v>0</v>
      </c>
      <c r="I8748" s="87">
        <v>0</v>
      </c>
      <c r="J8748" s="69" t="str">
        <f>_xlfn.XLOOKUP(SimpleBB[[#This Row],[customer_code]],'Input  - indicative charges'!$B$13:$B$69,'Input  - indicative charges'!$E$13:$E$69)</f>
        <v>Upper South Island distributor</v>
      </c>
      <c r="K8748" s="70">
        <f t="shared" si="138"/>
        <v>0</v>
      </c>
    </row>
    <row r="8749" spans="1:11" x14ac:dyDescent="0.25">
      <c r="A8749" s="65">
        <v>44621</v>
      </c>
      <c r="B8749" s="66" t="s">
        <v>148</v>
      </c>
      <c r="C8749" s="66" t="s">
        <v>137</v>
      </c>
      <c r="D8749" s="67">
        <v>162636.01999999999</v>
      </c>
      <c r="E8749" s="66">
        <v>0.56787028716662102</v>
      </c>
      <c r="F8749" s="67">
        <v>92356.1633810364</v>
      </c>
      <c r="G8749" s="66" t="s">
        <v>38</v>
      </c>
      <c r="H8749" s="68">
        <v>7.4516310036289201E-6</v>
      </c>
      <c r="I8749" s="87">
        <v>0.68820405042634902</v>
      </c>
      <c r="J8749" s="69" t="str">
        <f>_xlfn.XLOOKUP(SimpleBB[[#This Row],[customer_code]],'Input  - indicative charges'!$B$13:$B$69,'Input  - indicative charges'!$E$13:$E$69)</f>
        <v>North Island generation</v>
      </c>
      <c r="K8749" s="70">
        <f t="shared" si="138"/>
        <v>0.63621267055269348</v>
      </c>
    </row>
    <row r="8750" spans="1:11" x14ac:dyDescent="0.25">
      <c r="A8750" s="65">
        <v>44621</v>
      </c>
      <c r="B8750" s="66" t="s">
        <v>148</v>
      </c>
      <c r="C8750" s="66" t="s">
        <v>137</v>
      </c>
      <c r="D8750" s="67">
        <v>162636.01999999999</v>
      </c>
      <c r="E8750" s="66">
        <v>0.56787028716662102</v>
      </c>
      <c r="F8750" s="67">
        <v>92356.1633810364</v>
      </c>
      <c r="G8750" s="66" t="s">
        <v>40</v>
      </c>
      <c r="H8750" s="68">
        <v>2.28776080562364E-7</v>
      </c>
      <c r="I8750" s="87">
        <v>2.1128881074090899E-2</v>
      </c>
      <c r="J8750" s="69" t="str">
        <f>_xlfn.XLOOKUP(SimpleBB[[#This Row],[customer_code]],'Input  - indicative charges'!$B$13:$B$69,'Input  - indicative charges'!$E$13:$E$69)</f>
        <v>North Island generation</v>
      </c>
      <c r="K8750" s="70">
        <f t="shared" si="138"/>
        <v>1.9532668901919275E-2</v>
      </c>
    </row>
    <row r="8751" spans="1:11" x14ac:dyDescent="0.25">
      <c r="A8751" s="65">
        <v>44621</v>
      </c>
      <c r="B8751" s="66" t="s">
        <v>148</v>
      </c>
      <c r="C8751" s="66" t="s">
        <v>137</v>
      </c>
      <c r="D8751" s="67">
        <v>162636.01999999999</v>
      </c>
      <c r="E8751" s="66">
        <v>0.56787028716662102</v>
      </c>
      <c r="F8751" s="67">
        <v>92356.1633810364</v>
      </c>
      <c r="G8751" s="66" t="s">
        <v>42</v>
      </c>
      <c r="H8751" s="68">
        <v>0.23857813383659199</v>
      </c>
      <c r="I8751" s="87">
        <v>22034.161107755099</v>
      </c>
      <c r="J8751" s="69" t="str">
        <f>_xlfn.XLOOKUP(SimpleBB[[#This Row],[customer_code]],'Input  - indicative charges'!$B$13:$B$69,'Input  - indicative charges'!$E$13:$E$69)</f>
        <v>South Island generation</v>
      </c>
      <c r="K8751" s="70">
        <f t="shared" si="138"/>
        <v>20369.558233591659</v>
      </c>
    </row>
    <row r="8752" spans="1:11" x14ac:dyDescent="0.25">
      <c r="A8752" s="65">
        <v>44621</v>
      </c>
      <c r="B8752" s="66" t="s">
        <v>148</v>
      </c>
      <c r="C8752" s="66" t="s">
        <v>137</v>
      </c>
      <c r="D8752" s="67">
        <v>162636.01999999999</v>
      </c>
      <c r="E8752" s="66">
        <v>0.56787028716662102</v>
      </c>
      <c r="F8752" s="67">
        <v>92356.1633810364</v>
      </c>
      <c r="G8752" s="66" t="s">
        <v>44</v>
      </c>
      <c r="H8752" s="68">
        <v>0</v>
      </c>
      <c r="I8752" s="87">
        <v>0</v>
      </c>
      <c r="J8752" s="69" t="str">
        <f>_xlfn.XLOOKUP(SimpleBB[[#This Row],[customer_code]],'Input  - indicative charges'!$B$13:$B$69,'Input  - indicative charges'!$E$13:$E$69)</f>
        <v>Major Industrial</v>
      </c>
      <c r="K8752" s="70">
        <f t="shared" si="138"/>
        <v>0</v>
      </c>
    </row>
    <row r="8753" spans="1:11" x14ac:dyDescent="0.25">
      <c r="A8753" s="65">
        <v>44621</v>
      </c>
      <c r="B8753" s="66" t="s">
        <v>148</v>
      </c>
      <c r="C8753" s="66" t="s">
        <v>137</v>
      </c>
      <c r="D8753" s="67">
        <v>162636.01999999999</v>
      </c>
      <c r="E8753" s="66">
        <v>0.56787028716662102</v>
      </c>
      <c r="F8753" s="67">
        <v>92356.1633810364</v>
      </c>
      <c r="G8753" s="66" t="s">
        <v>46</v>
      </c>
      <c r="H8753" s="68">
        <v>5.3978068034674203E-13</v>
      </c>
      <c r="I8753" s="87">
        <v>4.9852072704030802E-8</v>
      </c>
      <c r="J8753" s="69" t="str">
        <f>_xlfn.XLOOKUP(SimpleBB[[#This Row],[customer_code]],'Input  - indicative charges'!$B$13:$B$69,'Input  - indicative charges'!$E$13:$E$69)</f>
        <v>Upper South Island distributor</v>
      </c>
      <c r="K8753" s="70">
        <f t="shared" si="138"/>
        <v>4.6085925079879699E-8</v>
      </c>
    </row>
    <row r="8754" spans="1:11" x14ac:dyDescent="0.25">
      <c r="A8754" s="65">
        <v>44621</v>
      </c>
      <c r="B8754" s="66" t="s">
        <v>148</v>
      </c>
      <c r="C8754" s="66" t="s">
        <v>137</v>
      </c>
      <c r="D8754" s="67">
        <v>162636.01999999999</v>
      </c>
      <c r="E8754" s="66">
        <v>0.56787028716662102</v>
      </c>
      <c r="F8754" s="67">
        <v>92356.1633810364</v>
      </c>
      <c r="G8754" s="66" t="s">
        <v>48</v>
      </c>
      <c r="H8754" s="68">
        <v>1.85099994253295E-3</v>
      </c>
      <c r="I8754" s="87">
        <v>170.95125311086201</v>
      </c>
      <c r="J8754" s="69" t="str">
        <f>_xlfn.XLOOKUP(SimpleBB[[#This Row],[customer_code]],'Input  - indicative charges'!$B$13:$B$69,'Input  - indicative charges'!$E$13:$E$69)</f>
        <v>North Island generation</v>
      </c>
      <c r="K8754" s="70">
        <f t="shared" si="138"/>
        <v>158.03649107937139</v>
      </c>
    </row>
    <row r="8755" spans="1:11" x14ac:dyDescent="0.25">
      <c r="A8755" s="65">
        <v>44621</v>
      </c>
      <c r="B8755" s="66" t="s">
        <v>148</v>
      </c>
      <c r="C8755" s="66" t="s">
        <v>137</v>
      </c>
      <c r="D8755" s="67">
        <v>162636.01999999999</v>
      </c>
      <c r="E8755" s="66">
        <v>0.56787028716662102</v>
      </c>
      <c r="F8755" s="67">
        <v>92356.1633810364</v>
      </c>
      <c r="G8755" s="66" t="s">
        <v>50</v>
      </c>
      <c r="H8755" s="68">
        <v>3.8636296598472099E-4</v>
      </c>
      <c r="I8755" s="87">
        <v>35.683001210866699</v>
      </c>
      <c r="J8755" s="69" t="str">
        <f>_xlfn.XLOOKUP(SimpleBB[[#This Row],[customer_code]],'Input  - indicative charges'!$B$13:$B$69,'Input  - indicative charges'!$E$13:$E$69)</f>
        <v>North Island generation</v>
      </c>
      <c r="K8755" s="70">
        <f t="shared" si="138"/>
        <v>32.987276781699272</v>
      </c>
    </row>
    <row r="8756" spans="1:11" x14ac:dyDescent="0.25">
      <c r="A8756" s="65">
        <v>44621</v>
      </c>
      <c r="B8756" s="66" t="s">
        <v>148</v>
      </c>
      <c r="C8756" s="66" t="s">
        <v>137</v>
      </c>
      <c r="D8756" s="67">
        <v>162636.01999999999</v>
      </c>
      <c r="E8756" s="66">
        <v>0.56787028716662102</v>
      </c>
      <c r="F8756" s="67">
        <v>92356.1633810364</v>
      </c>
      <c r="G8756" s="66" t="s">
        <v>52</v>
      </c>
      <c r="H8756" s="68">
        <v>7.8020144008861801E-4</v>
      </c>
      <c r="I8756" s="87">
        <v>72.0564116709443</v>
      </c>
      <c r="J8756" s="69" t="str">
        <f>_xlfn.XLOOKUP(SimpleBB[[#This Row],[customer_code]],'Input  - indicative charges'!$B$13:$B$69,'Input  - indicative charges'!$E$13:$E$69)</f>
        <v>North Island generation</v>
      </c>
      <c r="K8756" s="70">
        <f t="shared" si="138"/>
        <v>66.61280483777368</v>
      </c>
    </row>
    <row r="8757" spans="1:11" x14ac:dyDescent="0.25">
      <c r="A8757" s="65">
        <v>44621</v>
      </c>
      <c r="B8757" s="66" t="s">
        <v>148</v>
      </c>
      <c r="C8757" s="66" t="s">
        <v>137</v>
      </c>
      <c r="D8757" s="67">
        <v>162636.01999999999</v>
      </c>
      <c r="E8757" s="66">
        <v>0.56787028716662102</v>
      </c>
      <c r="F8757" s="67">
        <v>92356.1633810364</v>
      </c>
      <c r="G8757" s="66" t="s">
        <v>54</v>
      </c>
      <c r="H8757" s="68">
        <v>0</v>
      </c>
      <c r="I8757" s="87">
        <v>0</v>
      </c>
      <c r="J8757" s="69" t="str">
        <f>_xlfn.XLOOKUP(SimpleBB[[#This Row],[customer_code]],'Input  - indicative charges'!$B$13:$B$69,'Input  - indicative charges'!$E$13:$E$69)</f>
        <v>Upper South Island distributor</v>
      </c>
      <c r="K8757" s="70">
        <f t="shared" si="138"/>
        <v>0</v>
      </c>
    </row>
    <row r="8758" spans="1:11" x14ac:dyDescent="0.25">
      <c r="A8758" s="65">
        <v>44621</v>
      </c>
      <c r="B8758" s="66" t="s">
        <v>148</v>
      </c>
      <c r="C8758" s="66" t="s">
        <v>137</v>
      </c>
      <c r="D8758" s="67">
        <v>162636.01999999999</v>
      </c>
      <c r="E8758" s="66">
        <v>0.56787028716662102</v>
      </c>
      <c r="F8758" s="67">
        <v>92356.1633810364</v>
      </c>
      <c r="G8758" s="66" t="s">
        <v>56</v>
      </c>
      <c r="H8758" s="68">
        <v>0</v>
      </c>
      <c r="I8758" s="87">
        <v>0</v>
      </c>
      <c r="J8758" s="69" t="str">
        <f>_xlfn.XLOOKUP(SimpleBB[[#This Row],[customer_code]],'Input  - indicative charges'!$B$13:$B$69,'Input  - indicative charges'!$E$13:$E$69)</f>
        <v>Upper North Island distributor</v>
      </c>
      <c r="K8758" s="70">
        <f t="shared" si="138"/>
        <v>0</v>
      </c>
    </row>
    <row r="8759" spans="1:11" x14ac:dyDescent="0.25">
      <c r="A8759" s="65">
        <v>44621</v>
      </c>
      <c r="B8759" s="66" t="s">
        <v>148</v>
      </c>
      <c r="C8759" s="66" t="s">
        <v>137</v>
      </c>
      <c r="D8759" s="67">
        <v>162636.01999999999</v>
      </c>
      <c r="E8759" s="66">
        <v>0.56787028716662102</v>
      </c>
      <c r="F8759" s="67">
        <v>92356.1633810364</v>
      </c>
      <c r="G8759" s="66" t="s">
        <v>58</v>
      </c>
      <c r="H8759" s="68">
        <v>4.8153767003056899E-4</v>
      </c>
      <c r="I8759" s="87">
        <v>44.472971727466899</v>
      </c>
      <c r="J8759" s="69" t="str">
        <f>_xlfn.XLOOKUP(SimpleBB[[#This Row],[customer_code]],'Input  - indicative charges'!$B$13:$B$69,'Input  - indicative charges'!$E$13:$E$69)</f>
        <v>North Island generation</v>
      </c>
      <c r="K8759" s="70">
        <f t="shared" si="138"/>
        <v>41.113196140908464</v>
      </c>
    </row>
    <row r="8760" spans="1:11" x14ac:dyDescent="0.25">
      <c r="A8760" s="65">
        <v>44621</v>
      </c>
      <c r="B8760" s="66" t="s">
        <v>148</v>
      </c>
      <c r="C8760" s="66" t="s">
        <v>137</v>
      </c>
      <c r="D8760" s="67">
        <v>162636.01999999999</v>
      </c>
      <c r="E8760" s="66">
        <v>0.56787028716662102</v>
      </c>
      <c r="F8760" s="67">
        <v>92356.1633810364</v>
      </c>
      <c r="G8760" s="66" t="s">
        <v>60</v>
      </c>
      <c r="H8760" s="68">
        <v>0</v>
      </c>
      <c r="I8760" s="87">
        <v>0</v>
      </c>
      <c r="J8760" s="69" t="str">
        <f>_xlfn.XLOOKUP(SimpleBB[[#This Row],[customer_code]],'Input  - indicative charges'!$B$13:$B$69,'Input  - indicative charges'!$E$13:$E$69)</f>
        <v>Major Industrial</v>
      </c>
      <c r="K8760" s="70">
        <f t="shared" si="138"/>
        <v>0</v>
      </c>
    </row>
    <row r="8761" spans="1:11" x14ac:dyDescent="0.25">
      <c r="A8761" s="65">
        <v>44621</v>
      </c>
      <c r="B8761" s="66" t="s">
        <v>148</v>
      </c>
      <c r="C8761" s="66" t="s">
        <v>137</v>
      </c>
      <c r="D8761" s="67">
        <v>162636.01999999999</v>
      </c>
      <c r="E8761" s="66">
        <v>0.56787028716662102</v>
      </c>
      <c r="F8761" s="67">
        <v>92356.1633810364</v>
      </c>
      <c r="G8761" s="66" t="s">
        <v>62</v>
      </c>
      <c r="H8761" s="68">
        <v>1.6559871615483999E-13</v>
      </c>
      <c r="I8761" s="87">
        <v>1.5294062084886199E-8</v>
      </c>
      <c r="J8761" s="69" t="str">
        <f>_xlfn.XLOOKUP(SimpleBB[[#This Row],[customer_code]],'Input  - indicative charges'!$B$13:$B$69,'Input  - indicative charges'!$E$13:$E$69)</f>
        <v>Major Industrial</v>
      </c>
      <c r="K8761" s="70">
        <f t="shared" si="138"/>
        <v>1.4138649832990875E-8</v>
      </c>
    </row>
    <row r="8762" spans="1:11" x14ac:dyDescent="0.25">
      <c r="A8762" s="65">
        <v>44621</v>
      </c>
      <c r="B8762" s="66" t="s">
        <v>148</v>
      </c>
      <c r="C8762" s="66" t="s">
        <v>137</v>
      </c>
      <c r="D8762" s="67">
        <v>162636.01999999999</v>
      </c>
      <c r="E8762" s="66">
        <v>0.56787028716662102</v>
      </c>
      <c r="F8762" s="67">
        <v>92356.1633810364</v>
      </c>
      <c r="G8762" s="66" t="s">
        <v>64</v>
      </c>
      <c r="H8762" s="68">
        <v>0</v>
      </c>
      <c r="I8762" s="87">
        <v>0</v>
      </c>
      <c r="J8762" s="69" t="str">
        <f>_xlfn.XLOOKUP(SimpleBB[[#This Row],[customer_code]],'Input  - indicative charges'!$B$13:$B$69,'Input  - indicative charges'!$E$13:$E$69)</f>
        <v>Major Industrial</v>
      </c>
      <c r="K8762" s="70">
        <f t="shared" si="138"/>
        <v>0</v>
      </c>
    </row>
    <row r="8763" spans="1:11" x14ac:dyDescent="0.25">
      <c r="A8763" s="65">
        <v>44621</v>
      </c>
      <c r="B8763" s="66" t="s">
        <v>148</v>
      </c>
      <c r="C8763" s="66" t="s">
        <v>137</v>
      </c>
      <c r="D8763" s="67">
        <v>162636.01999999999</v>
      </c>
      <c r="E8763" s="66">
        <v>0.56787028716662102</v>
      </c>
      <c r="F8763" s="67">
        <v>92356.1633810364</v>
      </c>
      <c r="G8763" s="66" t="s">
        <v>66</v>
      </c>
      <c r="H8763" s="68">
        <v>2.0694041626450302E-9</v>
      </c>
      <c r="I8763" s="87">
        <v>1.91122228946641E-4</v>
      </c>
      <c r="J8763" s="69" t="str">
        <f>_xlfn.XLOOKUP(SimpleBB[[#This Row],[customer_code]],'Input  - indicative charges'!$B$13:$B$69,'Input  - indicative charges'!$E$13:$E$69)</f>
        <v>Upper South Island distributor</v>
      </c>
      <c r="K8763" s="70">
        <f t="shared" si="138"/>
        <v>1.7668362109289661E-4</v>
      </c>
    </row>
    <row r="8764" spans="1:11" x14ac:dyDescent="0.25">
      <c r="A8764" s="65">
        <v>44621</v>
      </c>
      <c r="B8764" s="66" t="s">
        <v>148</v>
      </c>
      <c r="C8764" s="66" t="s">
        <v>137</v>
      </c>
      <c r="D8764" s="67">
        <v>162636.01999999999</v>
      </c>
      <c r="E8764" s="66">
        <v>0.56787028716662102</v>
      </c>
      <c r="F8764" s="67">
        <v>92356.1633810364</v>
      </c>
      <c r="G8764" s="66" t="s">
        <v>68</v>
      </c>
      <c r="H8764" s="68">
        <v>0</v>
      </c>
      <c r="I8764" s="87">
        <v>0</v>
      </c>
      <c r="J8764" s="69" t="str">
        <f>_xlfn.XLOOKUP(SimpleBB[[#This Row],[customer_code]],'Input  - indicative charges'!$B$13:$B$69,'Input  - indicative charges'!$E$13:$E$69)</f>
        <v>Major Industrial</v>
      </c>
      <c r="K8764" s="70">
        <f t="shared" si="138"/>
        <v>0</v>
      </c>
    </row>
    <row r="8765" spans="1:11" x14ac:dyDescent="0.25">
      <c r="A8765" s="65">
        <v>44621</v>
      </c>
      <c r="B8765" s="66" t="s">
        <v>148</v>
      </c>
      <c r="C8765" s="66" t="s">
        <v>137</v>
      </c>
      <c r="D8765" s="67">
        <v>162636.01999999999</v>
      </c>
      <c r="E8765" s="66">
        <v>0.56787028716662102</v>
      </c>
      <c r="F8765" s="67">
        <v>92356.1633810364</v>
      </c>
      <c r="G8765" s="66" t="s">
        <v>70</v>
      </c>
      <c r="H8765" s="68">
        <v>3.6779008903047798E-6</v>
      </c>
      <c r="I8765" s="87">
        <v>0.339676815524248</v>
      </c>
      <c r="J8765" s="69" t="str">
        <f>_xlfn.XLOOKUP(SimpleBB[[#This Row],[customer_code]],'Input  - indicative charges'!$B$13:$B$69,'Input  - indicative charges'!$E$13:$E$69)</f>
        <v>Lower North Island distributor</v>
      </c>
      <c r="K8765" s="70">
        <f t="shared" si="138"/>
        <v>0.31401543451485975</v>
      </c>
    </row>
    <row r="8766" spans="1:11" x14ac:dyDescent="0.25">
      <c r="A8766" s="65">
        <v>44621</v>
      </c>
      <c r="B8766" s="66" t="s">
        <v>148</v>
      </c>
      <c r="C8766" s="66" t="s">
        <v>137</v>
      </c>
      <c r="D8766" s="67">
        <v>162636.01999999999</v>
      </c>
      <c r="E8766" s="66">
        <v>0.56787028716662102</v>
      </c>
      <c r="F8766" s="67">
        <v>92356.1633810364</v>
      </c>
      <c r="G8766" s="66" t="s">
        <v>72</v>
      </c>
      <c r="H8766" s="68">
        <v>2.6037177711640998E-4</v>
      </c>
      <c r="I8766" s="87">
        <v>24.046938387173999</v>
      </c>
      <c r="J8766" s="69" t="str">
        <f>_xlfn.XLOOKUP(SimpleBB[[#This Row],[customer_code]],'Input  - indicative charges'!$B$13:$B$69,'Input  - indicative charges'!$E$13:$E$69)</f>
        <v>Lower South Island distributor</v>
      </c>
      <c r="K8766" s="70">
        <f t="shared" si="138"/>
        <v>22.230277314471184</v>
      </c>
    </row>
    <row r="8767" spans="1:11" x14ac:dyDescent="0.25">
      <c r="A8767" s="65">
        <v>44621</v>
      </c>
      <c r="B8767" s="66" t="s">
        <v>148</v>
      </c>
      <c r="C8767" s="66" t="s">
        <v>137</v>
      </c>
      <c r="D8767" s="67">
        <v>162636.01999999999</v>
      </c>
      <c r="E8767" s="66">
        <v>0.56787028716662102</v>
      </c>
      <c r="F8767" s="67">
        <v>92356.1633810364</v>
      </c>
      <c r="G8767" s="66" t="s">
        <v>74</v>
      </c>
      <c r="H8767" s="68">
        <v>0</v>
      </c>
      <c r="I8767" s="87">
        <v>0</v>
      </c>
      <c r="J8767" s="69" t="str">
        <f>_xlfn.XLOOKUP(SimpleBB[[#This Row],[customer_code]],'Input  - indicative charges'!$B$13:$B$69,'Input  - indicative charges'!$E$13:$E$69)</f>
        <v>Major Industrial</v>
      </c>
      <c r="K8767" s="70">
        <f t="shared" si="138"/>
        <v>0</v>
      </c>
    </row>
    <row r="8768" spans="1:11" x14ac:dyDescent="0.25">
      <c r="A8768" s="65">
        <v>44621</v>
      </c>
      <c r="B8768" s="66" t="s">
        <v>148</v>
      </c>
      <c r="C8768" s="66" t="s">
        <v>137</v>
      </c>
      <c r="D8768" s="67">
        <v>162636.01999999999</v>
      </c>
      <c r="E8768" s="66">
        <v>0.56787028716662102</v>
      </c>
      <c r="F8768" s="67">
        <v>92356.1633810364</v>
      </c>
      <c r="G8768" s="66" t="s">
        <v>76</v>
      </c>
      <c r="H8768" s="68">
        <v>0</v>
      </c>
      <c r="I8768" s="87">
        <v>0</v>
      </c>
      <c r="J8768" s="69" t="str">
        <f>_xlfn.XLOOKUP(SimpleBB[[#This Row],[customer_code]],'Input  - indicative charges'!$B$13:$B$69,'Input  - indicative charges'!$E$13:$E$69)</f>
        <v>Lower North Island distributor</v>
      </c>
      <c r="K8768" s="70">
        <f t="shared" si="138"/>
        <v>0</v>
      </c>
    </row>
    <row r="8769" spans="1:11" x14ac:dyDescent="0.25">
      <c r="A8769" s="65">
        <v>44621</v>
      </c>
      <c r="B8769" s="66" t="s">
        <v>148</v>
      </c>
      <c r="C8769" s="66" t="s">
        <v>137</v>
      </c>
      <c r="D8769" s="67">
        <v>162636.01999999999</v>
      </c>
      <c r="E8769" s="66">
        <v>0.56787028716662102</v>
      </c>
      <c r="F8769" s="67">
        <v>92356.1633810364</v>
      </c>
      <c r="G8769" s="66" t="s">
        <v>78</v>
      </c>
      <c r="H8769" s="68">
        <v>1.18621136862887E-12</v>
      </c>
      <c r="I8769" s="87">
        <v>1.09553930965531E-7</v>
      </c>
      <c r="J8769" s="69" t="str">
        <f>_xlfn.XLOOKUP(SimpleBB[[#This Row],[customer_code]],'Input  - indicative charges'!$B$13:$B$69,'Input  - indicative charges'!$E$13:$E$69)</f>
        <v>North Island generation</v>
      </c>
      <c r="K8769" s="70">
        <f t="shared" si="138"/>
        <v>1.012775192850817E-7</v>
      </c>
    </row>
    <row r="8770" spans="1:11" x14ac:dyDescent="0.25">
      <c r="A8770" s="65">
        <v>44621</v>
      </c>
      <c r="B8770" s="66" t="s">
        <v>148</v>
      </c>
      <c r="C8770" s="66" t="s">
        <v>137</v>
      </c>
      <c r="D8770" s="67">
        <v>162636.01999999999</v>
      </c>
      <c r="E8770" s="66">
        <v>0.56787028716662102</v>
      </c>
      <c r="F8770" s="67">
        <v>92356.1633810364</v>
      </c>
      <c r="G8770" s="66" t="s">
        <v>80</v>
      </c>
      <c r="H8770" s="68">
        <v>0</v>
      </c>
      <c r="I8770" s="87">
        <v>0</v>
      </c>
      <c r="J8770" s="69" t="str">
        <f>_xlfn.XLOOKUP(SimpleBB[[#This Row],[customer_code]],'Input  - indicative charges'!$B$13:$B$69,'Input  - indicative charges'!$E$13:$E$69)</f>
        <v>Major Industrial</v>
      </c>
      <c r="K8770" s="70">
        <f t="shared" si="138"/>
        <v>0</v>
      </c>
    </row>
    <row r="8771" spans="1:11" x14ac:dyDescent="0.25">
      <c r="A8771" s="65">
        <v>44621</v>
      </c>
      <c r="B8771" s="66" t="s">
        <v>148</v>
      </c>
      <c r="C8771" s="66" t="s">
        <v>137</v>
      </c>
      <c r="D8771" s="67">
        <v>162636.01999999999</v>
      </c>
      <c r="E8771" s="66">
        <v>0.56787028716662102</v>
      </c>
      <c r="F8771" s="67">
        <v>92356.1633810364</v>
      </c>
      <c r="G8771" s="66" t="s">
        <v>82</v>
      </c>
      <c r="H8771" s="68">
        <v>5.8432269380438101E-5</v>
      </c>
      <c r="I8771" s="87">
        <v>5.3965802176244697</v>
      </c>
      <c r="J8771" s="69" t="str">
        <f>_xlfn.XLOOKUP(SimpleBB[[#This Row],[customer_code]],'Input  - indicative charges'!$B$13:$B$69,'Input  - indicative charges'!$E$13:$E$69)</f>
        <v>Major Industrial</v>
      </c>
      <c r="K8771" s="70">
        <f t="shared" si="138"/>
        <v>4.988887685243486</v>
      </c>
    </row>
    <row r="8772" spans="1:11" x14ac:dyDescent="0.25">
      <c r="A8772" s="65">
        <v>44621</v>
      </c>
      <c r="B8772" s="66" t="s">
        <v>148</v>
      </c>
      <c r="C8772" s="66" t="s">
        <v>137</v>
      </c>
      <c r="D8772" s="67">
        <v>162636.01999999999</v>
      </c>
      <c r="E8772" s="66">
        <v>0.56787028716662102</v>
      </c>
      <c r="F8772" s="67">
        <v>92356.1633810364</v>
      </c>
      <c r="G8772" s="66" t="s">
        <v>84</v>
      </c>
      <c r="H8772" s="68">
        <v>0</v>
      </c>
      <c r="I8772" s="87">
        <v>0</v>
      </c>
      <c r="J8772" s="69" t="str">
        <f>_xlfn.XLOOKUP(SimpleBB[[#This Row],[customer_code]],'Input  - indicative charges'!$B$13:$B$69,'Input  - indicative charges'!$E$13:$E$69)</f>
        <v>Major Industrial</v>
      </c>
      <c r="K8772" s="70">
        <f t="shared" si="138"/>
        <v>0</v>
      </c>
    </row>
    <row r="8773" spans="1:11" x14ac:dyDescent="0.25">
      <c r="A8773" s="65">
        <v>44621</v>
      </c>
      <c r="B8773" s="66" t="s">
        <v>148</v>
      </c>
      <c r="C8773" s="66" t="s">
        <v>137</v>
      </c>
      <c r="D8773" s="67">
        <v>162636.01999999999</v>
      </c>
      <c r="E8773" s="66">
        <v>0.56787028716662102</v>
      </c>
      <c r="F8773" s="67">
        <v>92356.1633810364</v>
      </c>
      <c r="G8773" s="66" t="s">
        <v>86</v>
      </c>
      <c r="H8773" s="68">
        <v>6.0996860616143E-6</v>
      </c>
      <c r="I8773" s="87">
        <v>0.56334360247948101</v>
      </c>
      <c r="J8773" s="69" t="str">
        <f>_xlfn.XLOOKUP(SimpleBB[[#This Row],[customer_code]],'Input  - indicative charges'!$B$13:$B$69,'Input  - indicative charges'!$E$13:$E$69)</f>
        <v>North Island generation</v>
      </c>
      <c r="K8773" s="70">
        <f t="shared" si="138"/>
        <v>0.52078498746150848</v>
      </c>
    </row>
    <row r="8774" spans="1:11" x14ac:dyDescent="0.25">
      <c r="A8774" s="65">
        <v>44621</v>
      </c>
      <c r="B8774" s="66" t="s">
        <v>148</v>
      </c>
      <c r="C8774" s="66" t="s">
        <v>137</v>
      </c>
      <c r="D8774" s="67">
        <v>162636.01999999999</v>
      </c>
      <c r="E8774" s="66">
        <v>0.56787028716662102</v>
      </c>
      <c r="F8774" s="67">
        <v>92356.1633810364</v>
      </c>
      <c r="G8774" s="66" t="s">
        <v>88</v>
      </c>
      <c r="H8774" s="68">
        <v>2.8020016902495498E-4</v>
      </c>
      <c r="I8774" s="87">
        <v>25.878212589862802</v>
      </c>
      <c r="J8774" s="69" t="str">
        <f>_xlfn.XLOOKUP(SimpleBB[[#This Row],[customer_code]],'Input  - indicative charges'!$B$13:$B$69,'Input  - indicative charges'!$E$13:$E$69)</f>
        <v>North Island generation</v>
      </c>
      <c r="K8774" s="70">
        <f t="shared" si="138"/>
        <v>23.923205233574709</v>
      </c>
    </row>
    <row r="8775" spans="1:11" x14ac:dyDescent="0.25">
      <c r="A8775" s="65">
        <v>44621</v>
      </c>
      <c r="B8775" s="66" t="s">
        <v>148</v>
      </c>
      <c r="C8775" s="66" t="s">
        <v>137</v>
      </c>
      <c r="D8775" s="67">
        <v>162636.01999999999</v>
      </c>
      <c r="E8775" s="66">
        <v>0.56787028716662102</v>
      </c>
      <c r="F8775" s="67">
        <v>92356.1633810364</v>
      </c>
      <c r="G8775" s="66" t="s">
        <v>90</v>
      </c>
      <c r="H8775" s="68">
        <v>5.6167486872453296E-6</v>
      </c>
      <c r="I8775" s="87">
        <v>0.51874135942945199</v>
      </c>
      <c r="J8775" s="69" t="str">
        <f>_xlfn.XLOOKUP(SimpleBB[[#This Row],[customer_code]],'Input  - indicative charges'!$B$13:$B$69,'Input  - indicative charges'!$E$13:$E$69)</f>
        <v>Upper South Island distributor</v>
      </c>
      <c r="K8775" s="70">
        <f t="shared" si="138"/>
        <v>0.47955228598885696</v>
      </c>
    </row>
    <row r="8776" spans="1:11" x14ac:dyDescent="0.25">
      <c r="A8776" s="65">
        <v>44621</v>
      </c>
      <c r="B8776" s="66" t="s">
        <v>148</v>
      </c>
      <c r="C8776" s="66" t="s">
        <v>137</v>
      </c>
      <c r="D8776" s="67">
        <v>162636.01999999999</v>
      </c>
      <c r="E8776" s="66">
        <v>0.56787028716662102</v>
      </c>
      <c r="F8776" s="67">
        <v>92356.1633810364</v>
      </c>
      <c r="G8776" s="66" t="s">
        <v>92</v>
      </c>
      <c r="H8776" s="68">
        <v>3.9462297228100697E-6</v>
      </c>
      <c r="I8776" s="87">
        <v>0.36445863701894898</v>
      </c>
      <c r="J8776" s="69" t="str">
        <f>_xlfn.XLOOKUP(SimpleBB[[#This Row],[customer_code]],'Input  - indicative charges'!$B$13:$B$69,'Input  - indicative charges'!$E$13:$E$69)</f>
        <v>North Island generation</v>
      </c>
      <c r="K8776" s="70">
        <f t="shared" si="138"/>
        <v>0.33692507711945696</v>
      </c>
    </row>
    <row r="8777" spans="1:11" x14ac:dyDescent="0.25">
      <c r="A8777" s="65">
        <v>44621</v>
      </c>
      <c r="B8777" s="66" t="s">
        <v>148</v>
      </c>
      <c r="C8777" s="66" t="s">
        <v>137</v>
      </c>
      <c r="D8777" s="67">
        <v>162636.01999999999</v>
      </c>
      <c r="E8777" s="66">
        <v>0.56787028716662102</v>
      </c>
      <c r="F8777" s="67">
        <v>92356.1633810364</v>
      </c>
      <c r="G8777" s="66" t="s">
        <v>94</v>
      </c>
      <c r="H8777" s="68">
        <v>2.09007688255636E-5</v>
      </c>
      <c r="I8777" s="87">
        <v>1.9303148204430201</v>
      </c>
      <c r="J8777" s="69" t="str">
        <f>_xlfn.XLOOKUP(SimpleBB[[#This Row],[customer_code]],'Input  - indicative charges'!$B$13:$B$69,'Input  - indicative charges'!$E$13:$E$69)</f>
        <v>North Island generation</v>
      </c>
      <c r="K8777" s="70">
        <f t="shared" si="138"/>
        <v>1.7844863687749044</v>
      </c>
    </row>
    <row r="8778" spans="1:11" x14ac:dyDescent="0.25">
      <c r="A8778" s="65">
        <v>44621</v>
      </c>
      <c r="B8778" s="66" t="s">
        <v>148</v>
      </c>
      <c r="C8778" s="66" t="s">
        <v>137</v>
      </c>
      <c r="D8778" s="67">
        <v>162636.01999999999</v>
      </c>
      <c r="E8778" s="66">
        <v>0.56787028716662102</v>
      </c>
      <c r="F8778" s="67">
        <v>92356.1633810364</v>
      </c>
      <c r="G8778" s="66" t="s">
        <v>96</v>
      </c>
      <c r="H8778" s="68">
        <v>5.4494707665993297E-11</v>
      </c>
      <c r="I8778" s="87">
        <v>5.0329221246022996E-6</v>
      </c>
      <c r="J8778" s="69" t="str">
        <f>_xlfn.XLOOKUP(SimpleBB[[#This Row],[customer_code]],'Input  - indicative charges'!$B$13:$B$69,'Input  - indicative charges'!$E$13:$E$69)</f>
        <v>Upper North Island distributor</v>
      </c>
      <c r="K8778" s="70">
        <f t="shared" si="138"/>
        <v>4.6527026738556534E-6</v>
      </c>
    </row>
    <row r="8779" spans="1:11" x14ac:dyDescent="0.25">
      <c r="A8779" s="65">
        <v>44621</v>
      </c>
      <c r="B8779" s="66" t="s">
        <v>148</v>
      </c>
      <c r="C8779" s="66" t="s">
        <v>137</v>
      </c>
      <c r="D8779" s="67">
        <v>162636.01999999999</v>
      </c>
      <c r="E8779" s="66">
        <v>0.56787028716662102</v>
      </c>
      <c r="F8779" s="67">
        <v>92356.1633810364</v>
      </c>
      <c r="G8779" s="66" t="s">
        <v>98</v>
      </c>
      <c r="H8779" s="68">
        <v>2.11132767908039E-7</v>
      </c>
      <c r="I8779" s="87">
        <v>1.94994124080053E-2</v>
      </c>
      <c r="J8779" s="69" t="str">
        <f>_xlfn.XLOOKUP(SimpleBB[[#This Row],[customer_code]],'Input  - indicative charges'!$B$13:$B$69,'Input  - indicative charges'!$E$13:$E$69)</f>
        <v>Major Industrial</v>
      </c>
      <c r="K8779" s="70">
        <f t="shared" si="138"/>
        <v>1.8026300825489016E-2</v>
      </c>
    </row>
    <row r="8780" spans="1:11" x14ac:dyDescent="0.25">
      <c r="A8780" s="65">
        <v>44621</v>
      </c>
      <c r="B8780" s="66" t="s">
        <v>148</v>
      </c>
      <c r="C8780" s="66" t="s">
        <v>137</v>
      </c>
      <c r="D8780" s="67">
        <v>162636.01999999999</v>
      </c>
      <c r="E8780" s="66">
        <v>0.56787028716662102</v>
      </c>
      <c r="F8780" s="67">
        <v>92356.1633810364</v>
      </c>
      <c r="G8780" s="66" t="s">
        <v>100</v>
      </c>
      <c r="H8780" s="68">
        <v>6.8417117132556806E-5</v>
      </c>
      <c r="I8780" s="87">
        <v>6.3187424479539196</v>
      </c>
      <c r="J8780" s="69" t="str">
        <f>_xlfn.XLOOKUP(SimpleBB[[#This Row],[customer_code]],'Input  - indicative charges'!$B$13:$B$69,'Input  - indicative charges'!$E$13:$E$69)</f>
        <v>North Island generation</v>
      </c>
      <c r="K8780" s="70">
        <f t="shared" si="138"/>
        <v>5.8413838233834259</v>
      </c>
    </row>
    <row r="8781" spans="1:11" x14ac:dyDescent="0.25">
      <c r="A8781" s="65">
        <v>44621</v>
      </c>
      <c r="B8781" s="66" t="s">
        <v>148</v>
      </c>
      <c r="C8781" s="66" t="s">
        <v>137</v>
      </c>
      <c r="D8781" s="67">
        <v>162636.01999999999</v>
      </c>
      <c r="E8781" s="66">
        <v>0.56787028716662102</v>
      </c>
      <c r="F8781" s="67">
        <v>92356.1633810364</v>
      </c>
      <c r="G8781" s="66" t="s">
        <v>102</v>
      </c>
      <c r="H8781" s="68">
        <v>6.7565985221289E-5</v>
      </c>
      <c r="I8781" s="87">
        <v>6.2401351700980596</v>
      </c>
      <c r="J8781" s="69" t="str">
        <f>_xlfn.XLOOKUP(SimpleBB[[#This Row],[customer_code]],'Input  - indicative charges'!$B$13:$B$69,'Input  - indicative charges'!$E$13:$E$69)</f>
        <v>Lower North Island distributor</v>
      </c>
      <c r="K8781" s="70">
        <f t="shared" si="138"/>
        <v>5.7687150471119528</v>
      </c>
    </row>
    <row r="8782" spans="1:11" x14ac:dyDescent="0.25">
      <c r="A8782" s="65">
        <v>44621</v>
      </c>
      <c r="B8782" s="66" t="s">
        <v>148</v>
      </c>
      <c r="C8782" s="66" t="s">
        <v>137</v>
      </c>
      <c r="D8782" s="67">
        <v>162636.01999999999</v>
      </c>
      <c r="E8782" s="66">
        <v>0.56787028716662102</v>
      </c>
      <c r="F8782" s="67">
        <v>92356.1633810364</v>
      </c>
      <c r="G8782" s="66" t="s">
        <v>104</v>
      </c>
      <c r="H8782" s="68">
        <v>1.4148465990817199E-4</v>
      </c>
      <c r="I8782" s="87">
        <v>13.066980366389499</v>
      </c>
      <c r="J8782" s="69" t="str">
        <f>_xlfn.XLOOKUP(SimpleBB[[#This Row],[customer_code]],'Input  - indicative charges'!$B$13:$B$69,'Input  - indicative charges'!$E$13:$E$69)</f>
        <v>Lower North Island distributor</v>
      </c>
      <c r="K8782" s="70">
        <f t="shared" ref="K8782:K8845" si="139">I8782*$L$9</f>
        <v>12.079816254801258</v>
      </c>
    </row>
    <row r="8783" spans="1:11" x14ac:dyDescent="0.25">
      <c r="A8783" s="65">
        <v>44621</v>
      </c>
      <c r="B8783" s="66" t="s">
        <v>148</v>
      </c>
      <c r="C8783" s="66" t="s">
        <v>137</v>
      </c>
      <c r="D8783" s="67">
        <v>162636.01999999999</v>
      </c>
      <c r="E8783" s="66">
        <v>0.56787028716662102</v>
      </c>
      <c r="F8783" s="67">
        <v>92356.1633810364</v>
      </c>
      <c r="G8783" s="66" t="s">
        <v>106</v>
      </c>
      <c r="H8783" s="68">
        <v>0</v>
      </c>
      <c r="I8783" s="87">
        <v>0</v>
      </c>
      <c r="J8783" s="69" t="str">
        <f>_xlfn.XLOOKUP(SimpleBB[[#This Row],[customer_code]],'Input  - indicative charges'!$B$13:$B$69,'Input  - indicative charges'!$E$13:$E$69)</f>
        <v>Upper North Island distributor</v>
      </c>
      <c r="K8783" s="70">
        <f t="shared" si="139"/>
        <v>0</v>
      </c>
    </row>
    <row r="8784" spans="1:11" x14ac:dyDescent="0.25">
      <c r="A8784" s="65">
        <v>44621</v>
      </c>
      <c r="B8784" s="66" t="s">
        <v>148</v>
      </c>
      <c r="C8784" s="66" t="s">
        <v>137</v>
      </c>
      <c r="D8784" s="67">
        <v>162636.01999999999</v>
      </c>
      <c r="E8784" s="66">
        <v>0.56787028716662102</v>
      </c>
      <c r="F8784" s="67">
        <v>92356.1633810364</v>
      </c>
      <c r="G8784" s="66" t="s">
        <v>108</v>
      </c>
      <c r="H8784" s="68">
        <v>0</v>
      </c>
      <c r="I8784" s="87">
        <v>0</v>
      </c>
      <c r="J8784" s="69" t="str">
        <f>_xlfn.XLOOKUP(SimpleBB[[#This Row],[customer_code]],'Input  - indicative charges'!$B$13:$B$69,'Input  - indicative charges'!$E$13:$E$69)</f>
        <v>Lower North Island distributor</v>
      </c>
      <c r="K8784" s="70">
        <f t="shared" si="139"/>
        <v>0</v>
      </c>
    </row>
    <row r="8785" spans="1:11" x14ac:dyDescent="0.25">
      <c r="A8785" s="65">
        <v>44621</v>
      </c>
      <c r="B8785" s="66" t="s">
        <v>148</v>
      </c>
      <c r="C8785" s="66" t="s">
        <v>137</v>
      </c>
      <c r="D8785" s="67">
        <v>162636.01999999999</v>
      </c>
      <c r="E8785" s="66">
        <v>0.56787028716662102</v>
      </c>
      <c r="F8785" s="67">
        <v>92356.1633810364</v>
      </c>
      <c r="G8785" s="66" t="s">
        <v>110</v>
      </c>
      <c r="H8785" s="68">
        <v>1.3899482734222499E-3</v>
      </c>
      <c r="I8785" s="87">
        <v>128.370289831375</v>
      </c>
      <c r="J8785" s="69" t="str">
        <f>_xlfn.XLOOKUP(SimpleBB[[#This Row],[customer_code]],'Input  - indicative charges'!$B$13:$B$69,'Input  - indicative charges'!$E$13:$E$69)</f>
        <v>Lower South Island distributor</v>
      </c>
      <c r="K8785" s="70">
        <f t="shared" si="139"/>
        <v>118.67236884561565</v>
      </c>
    </row>
    <row r="8786" spans="1:11" x14ac:dyDescent="0.25">
      <c r="A8786" s="65">
        <v>44621</v>
      </c>
      <c r="B8786" s="66" t="s">
        <v>148</v>
      </c>
      <c r="C8786" s="66" t="s">
        <v>137</v>
      </c>
      <c r="D8786" s="67">
        <v>162636.01999999999</v>
      </c>
      <c r="E8786" s="66">
        <v>0.56787028716662102</v>
      </c>
      <c r="F8786" s="67">
        <v>92356.1633810364</v>
      </c>
      <c r="G8786" s="66" t="s">
        <v>112</v>
      </c>
      <c r="H8786" s="68">
        <v>2.3146970484670199E-4</v>
      </c>
      <c r="I8786" s="87">
        <v>21.377653878582301</v>
      </c>
      <c r="J8786" s="69" t="str">
        <f>_xlfn.XLOOKUP(SimpleBB[[#This Row],[customer_code]],'Input  - indicative charges'!$B$13:$B$69,'Input  - indicative charges'!$E$13:$E$69)</f>
        <v>North Island generation</v>
      </c>
      <c r="K8786" s="70">
        <f t="shared" si="139"/>
        <v>19.762647801648662</v>
      </c>
    </row>
    <row r="8787" spans="1:11" x14ac:dyDescent="0.25">
      <c r="A8787" s="65">
        <v>44621</v>
      </c>
      <c r="B8787" s="66" t="s">
        <v>148</v>
      </c>
      <c r="C8787" s="66" t="s">
        <v>137</v>
      </c>
      <c r="D8787" s="67">
        <v>162636.01999999999</v>
      </c>
      <c r="E8787" s="66">
        <v>0.56787028716662102</v>
      </c>
      <c r="F8787" s="67">
        <v>92356.1633810364</v>
      </c>
      <c r="G8787" s="66" t="s">
        <v>114</v>
      </c>
      <c r="H8787" s="68">
        <v>5.5654158610152301E-5</v>
      </c>
      <c r="I8787" s="87">
        <v>5.1400045654333404</v>
      </c>
      <c r="J8787" s="69" t="str">
        <f>_xlfn.XLOOKUP(SimpleBB[[#This Row],[customer_code]],'Input  - indicative charges'!$B$13:$B$69,'Input  - indicative charges'!$E$13:$E$69)</f>
        <v>Lower North Island distributor</v>
      </c>
      <c r="K8787" s="70">
        <f t="shared" si="139"/>
        <v>4.7516954153372124</v>
      </c>
    </row>
    <row r="8788" spans="1:11" x14ac:dyDescent="0.25">
      <c r="A8788" s="65">
        <v>44621</v>
      </c>
      <c r="B8788" s="66" t="s">
        <v>148</v>
      </c>
      <c r="C8788" s="66" t="s">
        <v>137</v>
      </c>
      <c r="D8788" s="67">
        <v>162636.01999999999</v>
      </c>
      <c r="E8788" s="66">
        <v>0.56787028716662102</v>
      </c>
      <c r="F8788" s="67">
        <v>92356.1633810364</v>
      </c>
      <c r="G8788" s="66" t="s">
        <v>116</v>
      </c>
      <c r="H8788" s="68">
        <v>0</v>
      </c>
      <c r="I8788" s="87">
        <v>0</v>
      </c>
      <c r="J8788" s="69" t="str">
        <f>_xlfn.XLOOKUP(SimpleBB[[#This Row],[customer_code]],'Input  - indicative charges'!$B$13:$B$69,'Input  - indicative charges'!$E$13:$E$69)</f>
        <v>Major Industrial</v>
      </c>
      <c r="K8788" s="70">
        <f t="shared" si="139"/>
        <v>0</v>
      </c>
    </row>
    <row r="8789" spans="1:11" x14ac:dyDescent="0.25">
      <c r="A8789" s="65">
        <v>44621</v>
      </c>
      <c r="B8789" s="66" t="s">
        <v>148</v>
      </c>
      <c r="C8789" s="66" t="s">
        <v>137</v>
      </c>
      <c r="D8789" s="67">
        <v>162636.01999999999</v>
      </c>
      <c r="E8789" s="66">
        <v>0.56787028716662102</v>
      </c>
      <c r="F8789" s="67">
        <v>92356.1633810364</v>
      </c>
      <c r="G8789" s="66" t="s">
        <v>118</v>
      </c>
      <c r="H8789" s="68">
        <v>4.3718807558558298E-8</v>
      </c>
      <c r="I8789" s="87">
        <v>4.0377013337022996E-3</v>
      </c>
      <c r="J8789" s="69" t="str">
        <f>_xlfn.XLOOKUP(SimpleBB[[#This Row],[customer_code]],'Input  - indicative charges'!$B$13:$B$69,'Input  - indicative charges'!$E$13:$E$69)</f>
        <v>Upper South Island distributor</v>
      </c>
      <c r="K8789" s="70">
        <f t="shared" si="139"/>
        <v>3.7326672907802461E-3</v>
      </c>
    </row>
    <row r="8790" spans="1:11" x14ac:dyDescent="0.25">
      <c r="A8790" s="65">
        <v>44621</v>
      </c>
      <c r="B8790" s="66" t="s">
        <v>148</v>
      </c>
      <c r="C8790" s="66" t="s">
        <v>137</v>
      </c>
      <c r="D8790" s="67">
        <v>162636.01999999999</v>
      </c>
      <c r="E8790" s="66">
        <v>0.56787028716662102</v>
      </c>
      <c r="F8790" s="67">
        <v>92356.1633810364</v>
      </c>
      <c r="G8790" s="66" t="s">
        <v>120</v>
      </c>
      <c r="H8790" s="68">
        <v>1.5459665475175101E-7</v>
      </c>
      <c r="I8790" s="87">
        <v>1.42779539044144E-2</v>
      </c>
      <c r="J8790" s="69" t="str">
        <f>_xlfn.XLOOKUP(SimpleBB[[#This Row],[customer_code]],'Input  - indicative charges'!$B$13:$B$69,'Input  - indicative charges'!$E$13:$E$69)</f>
        <v>Lower North Island distributor</v>
      </c>
      <c r="K8790" s="70">
        <f t="shared" si="139"/>
        <v>1.3199305028687686E-2</v>
      </c>
    </row>
    <row r="8791" spans="1:11" x14ac:dyDescent="0.25">
      <c r="A8791" s="65">
        <v>44621</v>
      </c>
      <c r="B8791" s="66" t="s">
        <v>148</v>
      </c>
      <c r="C8791" s="66" t="s">
        <v>137</v>
      </c>
      <c r="D8791" s="67">
        <v>162636.01999999999</v>
      </c>
      <c r="E8791" s="66">
        <v>0.56787028716662102</v>
      </c>
      <c r="F8791" s="67">
        <v>92356.1633810364</v>
      </c>
      <c r="G8791" s="66" t="s">
        <v>241</v>
      </c>
      <c r="H8791" s="68">
        <v>5.3098107805272297E-5</v>
      </c>
      <c r="I8791" s="87">
        <v>4.90393751968762</v>
      </c>
      <c r="J8791" s="69" t="str">
        <f>_xlfn.XLOOKUP(SimpleBB[[#This Row],[customer_code]],'Input  - indicative charges'!$B$13:$B$69,'Input  - indicative charges'!$E$13:$E$69)</f>
        <v>North Island generation</v>
      </c>
      <c r="K8791" s="70">
        <f t="shared" si="139"/>
        <v>4.5334623992566963</v>
      </c>
    </row>
    <row r="8792" spans="1:11" x14ac:dyDescent="0.25">
      <c r="A8792" s="65">
        <v>44287</v>
      </c>
      <c r="B8792" s="66" t="s">
        <v>149</v>
      </c>
      <c r="C8792" s="66" t="s">
        <v>137</v>
      </c>
      <c r="D8792" s="67">
        <v>2829779.88</v>
      </c>
      <c r="E8792" s="66">
        <v>0.20369999999999999</v>
      </c>
      <c r="F8792" s="67">
        <v>576426.16155600001</v>
      </c>
      <c r="G8792" s="66" t="s">
        <v>8</v>
      </c>
      <c r="H8792" s="68">
        <v>8.6288797113561595E-9</v>
      </c>
      <c r="I8792" s="87">
        <v>4.9739120105454704E-3</v>
      </c>
      <c r="J8792" s="69" t="str">
        <f>_xlfn.XLOOKUP(SimpleBB[[#This Row],[customer_code]],'Input  - indicative charges'!$B$13:$B$69,'Input  - indicative charges'!$E$13:$E$69)</f>
        <v>Lower South Island distributor</v>
      </c>
      <c r="K8792" s="70">
        <f t="shared" si="139"/>
        <v>4.5981505650291273E-3</v>
      </c>
    </row>
    <row r="8793" spans="1:11" x14ac:dyDescent="0.25">
      <c r="A8793" s="65">
        <v>44287</v>
      </c>
      <c r="B8793" s="66" t="s">
        <v>149</v>
      </c>
      <c r="C8793" s="66" t="s">
        <v>137</v>
      </c>
      <c r="D8793" s="67">
        <v>2829779.88</v>
      </c>
      <c r="E8793" s="66">
        <v>0.20369999999999999</v>
      </c>
      <c r="F8793" s="67">
        <v>576426.16155600001</v>
      </c>
      <c r="G8793" s="66" t="s">
        <v>10</v>
      </c>
      <c r="H8793" s="68">
        <v>3.4032310359400203E-10</v>
      </c>
      <c r="I8793" s="87">
        <v>1.9617114029351501E-4</v>
      </c>
      <c r="J8793" s="69" t="str">
        <f>_xlfn.XLOOKUP(SimpleBB[[#This Row],[customer_code]],'Input  - indicative charges'!$B$13:$B$69,'Input  - indicative charges'!$E$13:$E$69)</f>
        <v>Upper South Island distributor</v>
      </c>
      <c r="K8793" s="70">
        <f t="shared" si="139"/>
        <v>1.8135110505988072E-4</v>
      </c>
    </row>
    <row r="8794" spans="1:11" x14ac:dyDescent="0.25">
      <c r="A8794" s="65">
        <v>44287</v>
      </c>
      <c r="B8794" s="66" t="s">
        <v>149</v>
      </c>
      <c r="C8794" s="66" t="s">
        <v>137</v>
      </c>
      <c r="D8794" s="67">
        <v>2829779.88</v>
      </c>
      <c r="E8794" s="66">
        <v>0.20369999999999999</v>
      </c>
      <c r="F8794" s="67">
        <v>576426.16155600001</v>
      </c>
      <c r="G8794" s="66" t="s">
        <v>12</v>
      </c>
      <c r="H8794" s="68">
        <v>2.2372879769936998E-6</v>
      </c>
      <c r="I8794" s="87">
        <v>1.2896313208738599</v>
      </c>
      <c r="J8794" s="69" t="str">
        <f>_xlfn.XLOOKUP(SimpleBB[[#This Row],[customer_code]],'Input  - indicative charges'!$B$13:$B$69,'Input  - indicative charges'!$E$13:$E$69)</f>
        <v>Lower North Island distributor</v>
      </c>
      <c r="K8794" s="70">
        <f t="shared" si="139"/>
        <v>1.1922042396775503</v>
      </c>
    </row>
    <row r="8795" spans="1:11" x14ac:dyDescent="0.25">
      <c r="A8795" s="65">
        <v>44287</v>
      </c>
      <c r="B8795" s="66" t="s">
        <v>149</v>
      </c>
      <c r="C8795" s="66" t="s">
        <v>137</v>
      </c>
      <c r="D8795" s="67">
        <v>2829779.88</v>
      </c>
      <c r="E8795" s="66">
        <v>0.20369999999999999</v>
      </c>
      <c r="F8795" s="67">
        <v>576426.16155600001</v>
      </c>
      <c r="G8795" s="66" t="s">
        <v>14</v>
      </c>
      <c r="H8795" s="68">
        <v>9.4814645335218398E-3</v>
      </c>
      <c r="I8795" s="87">
        <v>5465.3642069873404</v>
      </c>
      <c r="J8795" s="69" t="str">
        <f>_xlfn.XLOOKUP(SimpleBB[[#This Row],[customer_code]],'Input  - indicative charges'!$B$13:$B$69,'Input  - indicative charges'!$E$13:$E$69)</f>
        <v>Upper North Island distributor</v>
      </c>
      <c r="K8795" s="70">
        <f t="shared" si="139"/>
        <v>5052.4752876946914</v>
      </c>
    </row>
    <row r="8796" spans="1:11" x14ac:dyDescent="0.25">
      <c r="A8796" s="65">
        <v>44287</v>
      </c>
      <c r="B8796" s="66" t="s">
        <v>149</v>
      </c>
      <c r="C8796" s="66" t="s">
        <v>137</v>
      </c>
      <c r="D8796" s="67">
        <v>2829779.88</v>
      </c>
      <c r="E8796" s="66">
        <v>0.20369999999999999</v>
      </c>
      <c r="F8796" s="67">
        <v>576426.16155600001</v>
      </c>
      <c r="G8796" s="66" t="s">
        <v>16</v>
      </c>
      <c r="H8796" s="68">
        <v>9.0220934122903204E-2</v>
      </c>
      <c r="I8796" s="87">
        <v>52005.706748461802</v>
      </c>
      <c r="J8796" s="69" t="str">
        <f>_xlfn.XLOOKUP(SimpleBB[[#This Row],[customer_code]],'Input  - indicative charges'!$B$13:$B$69,'Input  - indicative charges'!$E$13:$E$69)</f>
        <v>South Island generation</v>
      </c>
      <c r="K8796" s="70">
        <f t="shared" si="139"/>
        <v>48076.859695785854</v>
      </c>
    </row>
    <row r="8797" spans="1:11" x14ac:dyDescent="0.25">
      <c r="A8797" s="65">
        <v>44287</v>
      </c>
      <c r="B8797" s="66" t="s">
        <v>149</v>
      </c>
      <c r="C8797" s="66" t="s">
        <v>137</v>
      </c>
      <c r="D8797" s="67">
        <v>2829779.88</v>
      </c>
      <c r="E8797" s="66">
        <v>0.20369999999999999</v>
      </c>
      <c r="F8797" s="67">
        <v>576426.16155600001</v>
      </c>
      <c r="G8797" s="66" t="s">
        <v>19</v>
      </c>
      <c r="H8797" s="68">
        <v>8.6882696587324497E-5</v>
      </c>
      <c r="I8797" s="87">
        <v>50.081459299465998</v>
      </c>
      <c r="J8797" s="69" t="str">
        <f>_xlfn.XLOOKUP(SimpleBB[[#This Row],[customer_code]],'Input  - indicative charges'!$B$13:$B$69,'Input  - indicative charges'!$E$13:$E$69)</f>
        <v>Lower South Island distributor</v>
      </c>
      <c r="K8797" s="70">
        <f t="shared" si="139"/>
        <v>46.29798233002289</v>
      </c>
    </row>
    <row r="8798" spans="1:11" x14ac:dyDescent="0.25">
      <c r="A8798" s="65">
        <v>44287</v>
      </c>
      <c r="B8798" s="66" t="s">
        <v>149</v>
      </c>
      <c r="C8798" s="66" t="s">
        <v>137</v>
      </c>
      <c r="D8798" s="67">
        <v>2829779.88</v>
      </c>
      <c r="E8798" s="66">
        <v>0.20369999999999999</v>
      </c>
      <c r="F8798" s="67">
        <v>576426.16155600001</v>
      </c>
      <c r="G8798" s="66" t="s">
        <v>21</v>
      </c>
      <c r="H8798" s="68">
        <v>5.7190364431679396E-9</v>
      </c>
      <c r="I8798" s="87">
        <v>3.2966022247341701E-3</v>
      </c>
      <c r="J8798" s="69" t="str">
        <f>_xlfn.XLOOKUP(SimpleBB[[#This Row],[customer_code]],'Input  - indicative charges'!$B$13:$B$69,'Input  - indicative charges'!$E$13:$E$69)</f>
        <v>Upper South Island distributor</v>
      </c>
      <c r="K8798" s="70">
        <f t="shared" si="139"/>
        <v>3.0475555961182654E-3</v>
      </c>
    </row>
    <row r="8799" spans="1:11" x14ac:dyDescent="0.25">
      <c r="A8799" s="65">
        <v>44287</v>
      </c>
      <c r="B8799" s="66" t="s">
        <v>149</v>
      </c>
      <c r="C8799" s="66" t="s">
        <v>137</v>
      </c>
      <c r="D8799" s="67">
        <v>2829779.88</v>
      </c>
      <c r="E8799" s="66">
        <v>0.20369999999999999</v>
      </c>
      <c r="F8799" s="67">
        <v>576426.16155600001</v>
      </c>
      <c r="G8799" s="66" t="s">
        <v>23</v>
      </c>
      <c r="H8799" s="68">
        <v>1.9587915062884E-8</v>
      </c>
      <c r="I8799" s="87">
        <v>1.12909866925831E-2</v>
      </c>
      <c r="J8799" s="69" t="str">
        <f>_xlfn.XLOOKUP(SimpleBB[[#This Row],[customer_code]],'Input  - indicative charges'!$B$13:$B$69,'Input  - indicative charges'!$E$13:$E$69)</f>
        <v>Lower North Island distributor</v>
      </c>
      <c r="K8799" s="70">
        <f t="shared" si="139"/>
        <v>1.0437992616307604E-2</v>
      </c>
    </row>
    <row r="8800" spans="1:11" x14ac:dyDescent="0.25">
      <c r="A8800" s="65">
        <v>44287</v>
      </c>
      <c r="B8800" s="66" t="s">
        <v>149</v>
      </c>
      <c r="C8800" s="66" t="s">
        <v>137</v>
      </c>
      <c r="D8800" s="67">
        <v>2829779.88</v>
      </c>
      <c r="E8800" s="66">
        <v>0.20369999999999999</v>
      </c>
      <c r="F8800" s="67">
        <v>576426.16155600001</v>
      </c>
      <c r="G8800" s="66" t="s">
        <v>25</v>
      </c>
      <c r="H8800" s="68">
        <v>0.11329657832163501</v>
      </c>
      <c r="I8800" s="87">
        <v>65307.111759369203</v>
      </c>
      <c r="J8800" s="69" t="str">
        <f>_xlfn.XLOOKUP(SimpleBB[[#This Row],[customer_code]],'Input  - indicative charges'!$B$13:$B$69,'Input  - indicative charges'!$E$13:$E$69)</f>
        <v>North Island generation</v>
      </c>
      <c r="K8800" s="70">
        <f t="shared" si="139"/>
        <v>60373.390643038729</v>
      </c>
    </row>
    <row r="8801" spans="1:11" x14ac:dyDescent="0.25">
      <c r="A8801" s="65">
        <v>44287</v>
      </c>
      <c r="B8801" s="66" t="s">
        <v>149</v>
      </c>
      <c r="C8801" s="66" t="s">
        <v>137</v>
      </c>
      <c r="D8801" s="67">
        <v>2829779.88</v>
      </c>
      <c r="E8801" s="66">
        <v>0.20369999999999999</v>
      </c>
      <c r="F8801" s="67">
        <v>576426.16155600001</v>
      </c>
      <c r="G8801" s="66" t="s">
        <v>27</v>
      </c>
      <c r="H8801" s="68">
        <v>1.4907290683821601E-5</v>
      </c>
      <c r="I8801" s="87">
        <v>8.5929523480748298</v>
      </c>
      <c r="J8801" s="69" t="str">
        <f>_xlfn.XLOOKUP(SimpleBB[[#This Row],[customer_code]],'Input  - indicative charges'!$B$13:$B$69,'Input  - indicative charges'!$E$13:$E$69)</f>
        <v>Lower North Island distributor</v>
      </c>
      <c r="K8801" s="70">
        <f t="shared" si="139"/>
        <v>7.9437852159020279</v>
      </c>
    </row>
    <row r="8802" spans="1:11" x14ac:dyDescent="0.25">
      <c r="A8802" s="65">
        <v>44287</v>
      </c>
      <c r="B8802" s="66" t="s">
        <v>149</v>
      </c>
      <c r="C8802" s="66" t="s">
        <v>137</v>
      </c>
      <c r="D8802" s="67">
        <v>2829779.88</v>
      </c>
      <c r="E8802" s="66">
        <v>0.20369999999999999</v>
      </c>
      <c r="F8802" s="67">
        <v>576426.16155600001</v>
      </c>
      <c r="G8802" s="66" t="s">
        <v>29</v>
      </c>
      <c r="H8802" s="68">
        <v>4.04284900481293E-5</v>
      </c>
      <c r="I8802" s="87">
        <v>23.304039335948101</v>
      </c>
      <c r="J8802" s="69" t="str">
        <f>_xlfn.XLOOKUP(SimpleBB[[#This Row],[customer_code]],'Input  - indicative charges'!$B$13:$B$69,'Input  - indicative charges'!$E$13:$E$69)</f>
        <v>Lower North Island distributor</v>
      </c>
      <c r="K8802" s="70">
        <f t="shared" si="139"/>
        <v>21.54350165681749</v>
      </c>
    </row>
    <row r="8803" spans="1:11" x14ac:dyDescent="0.25">
      <c r="A8803" s="65">
        <v>44287</v>
      </c>
      <c r="B8803" s="66" t="s">
        <v>149</v>
      </c>
      <c r="C8803" s="66" t="s">
        <v>137</v>
      </c>
      <c r="D8803" s="67">
        <v>2829779.88</v>
      </c>
      <c r="E8803" s="66">
        <v>0.20369999999999999</v>
      </c>
      <c r="F8803" s="67">
        <v>576426.16155600001</v>
      </c>
      <c r="G8803" s="66" t="s">
        <v>31</v>
      </c>
      <c r="H8803" s="68">
        <v>8.4042247356254097E-5</v>
      </c>
      <c r="I8803" s="87">
        <v>48.4441500521054</v>
      </c>
      <c r="J8803" s="69" t="str">
        <f>_xlfn.XLOOKUP(SimpleBB[[#This Row],[customer_code]],'Input  - indicative charges'!$B$13:$B$69,'Input  - indicative charges'!$E$13:$E$69)</f>
        <v>Major Industrial</v>
      </c>
      <c r="K8803" s="70">
        <f t="shared" si="139"/>
        <v>44.784366000478506</v>
      </c>
    </row>
    <row r="8804" spans="1:11" x14ac:dyDescent="0.25">
      <c r="A8804" s="65">
        <v>44287</v>
      </c>
      <c r="B8804" s="66" t="s">
        <v>149</v>
      </c>
      <c r="C8804" s="66" t="s">
        <v>137</v>
      </c>
      <c r="D8804" s="67">
        <v>2829779.88</v>
      </c>
      <c r="E8804" s="66">
        <v>0.20369999999999999</v>
      </c>
      <c r="F8804" s="67">
        <v>576426.16155600001</v>
      </c>
      <c r="G8804" s="66" t="s">
        <v>34</v>
      </c>
      <c r="H8804" s="68">
        <v>1.1976251461441399E-6</v>
      </c>
      <c r="I8804" s="87">
        <v>0.69034246597481497</v>
      </c>
      <c r="J8804" s="69" t="str">
        <f>_xlfn.XLOOKUP(SimpleBB[[#This Row],[customer_code]],'Input  - indicative charges'!$B$13:$B$69,'Input  - indicative charges'!$E$13:$E$69)</f>
        <v>Major Industrial</v>
      </c>
      <c r="K8804" s="70">
        <f t="shared" si="139"/>
        <v>0.63818953637613363</v>
      </c>
    </row>
    <row r="8805" spans="1:11" x14ac:dyDescent="0.25">
      <c r="A8805" s="65">
        <v>44287</v>
      </c>
      <c r="B8805" s="66" t="s">
        <v>149</v>
      </c>
      <c r="C8805" s="66" t="s">
        <v>137</v>
      </c>
      <c r="D8805" s="67">
        <v>2829779.88</v>
      </c>
      <c r="E8805" s="66">
        <v>0.20369999999999999</v>
      </c>
      <c r="F8805" s="67">
        <v>576426.16155600001</v>
      </c>
      <c r="G8805" s="66" t="s">
        <v>36</v>
      </c>
      <c r="H8805" s="68">
        <v>3.35466254862265E-9</v>
      </c>
      <c r="I8805" s="87">
        <v>1.9337152562182199E-3</v>
      </c>
      <c r="J8805" s="69" t="str">
        <f>_xlfn.XLOOKUP(SimpleBB[[#This Row],[customer_code]],'Input  - indicative charges'!$B$13:$B$69,'Input  - indicative charges'!$E$13:$E$69)</f>
        <v>Upper South Island distributor</v>
      </c>
      <c r="K8805" s="70">
        <f t="shared" si="139"/>
        <v>1.7876299136643055E-3</v>
      </c>
    </row>
    <row r="8806" spans="1:11" x14ac:dyDescent="0.25">
      <c r="A8806" s="65">
        <v>44287</v>
      </c>
      <c r="B8806" s="66" t="s">
        <v>149</v>
      </c>
      <c r="C8806" s="66" t="s">
        <v>137</v>
      </c>
      <c r="D8806" s="67">
        <v>2829779.88</v>
      </c>
      <c r="E8806" s="66">
        <v>0.20369999999999999</v>
      </c>
      <c r="F8806" s="67">
        <v>576426.16155600001</v>
      </c>
      <c r="G8806" s="66" t="s">
        <v>38</v>
      </c>
      <c r="H8806" s="68">
        <v>1.25440393448386E-4</v>
      </c>
      <c r="I8806" s="87">
        <v>72.307124499527703</v>
      </c>
      <c r="J8806" s="69" t="str">
        <f>_xlfn.XLOOKUP(SimpleBB[[#This Row],[customer_code]],'Input  - indicative charges'!$B$13:$B$69,'Input  - indicative charges'!$E$13:$E$69)</f>
        <v>North Island generation</v>
      </c>
      <c r="K8806" s="70">
        <f t="shared" si="139"/>
        <v>66.844577199642302</v>
      </c>
    </row>
    <row r="8807" spans="1:11" x14ac:dyDescent="0.25">
      <c r="A8807" s="65">
        <v>44287</v>
      </c>
      <c r="B8807" s="66" t="s">
        <v>149</v>
      </c>
      <c r="C8807" s="66" t="s">
        <v>137</v>
      </c>
      <c r="D8807" s="67">
        <v>2829779.88</v>
      </c>
      <c r="E8807" s="66">
        <v>0.20369999999999999</v>
      </c>
      <c r="F8807" s="67">
        <v>576426.16155600001</v>
      </c>
      <c r="G8807" s="66" t="s">
        <v>40</v>
      </c>
      <c r="H8807" s="68">
        <v>7.8239620455428397E-7</v>
      </c>
      <c r="I8807" s="87">
        <v>0.45099364100720901</v>
      </c>
      <c r="J8807" s="69" t="str">
        <f>_xlfn.XLOOKUP(SimpleBB[[#This Row],[customer_code]],'Input  - indicative charges'!$B$13:$B$69,'Input  - indicative charges'!$E$13:$E$69)</f>
        <v>North Island generation</v>
      </c>
      <c r="K8807" s="70">
        <f t="shared" si="139"/>
        <v>0.41692266787695392</v>
      </c>
    </row>
    <row r="8808" spans="1:11" x14ac:dyDescent="0.25">
      <c r="A8808" s="65">
        <v>44287</v>
      </c>
      <c r="B8808" s="66" t="s">
        <v>149</v>
      </c>
      <c r="C8808" s="66" t="s">
        <v>137</v>
      </c>
      <c r="D8808" s="67">
        <v>2829779.88</v>
      </c>
      <c r="E8808" s="66">
        <v>0.20369999999999999</v>
      </c>
      <c r="F8808" s="67">
        <v>576426.16155600001</v>
      </c>
      <c r="G8808" s="66" t="s">
        <v>42</v>
      </c>
      <c r="H8808" s="68">
        <v>4.1439757546182003E-2</v>
      </c>
      <c r="I8808" s="87">
        <v>23886.960378157</v>
      </c>
      <c r="J8808" s="69" t="str">
        <f>_xlfn.XLOOKUP(SimpleBB[[#This Row],[customer_code]],'Input  - indicative charges'!$B$13:$B$69,'Input  - indicative charges'!$E$13:$E$69)</f>
        <v>South Island generation</v>
      </c>
      <c r="K8808" s="70">
        <f t="shared" si="139"/>
        <v>22082.385077737974</v>
      </c>
    </row>
    <row r="8809" spans="1:11" x14ac:dyDescent="0.25">
      <c r="A8809" s="65">
        <v>44287</v>
      </c>
      <c r="B8809" s="66" t="s">
        <v>149</v>
      </c>
      <c r="C8809" s="66" t="s">
        <v>137</v>
      </c>
      <c r="D8809" s="67">
        <v>2829779.88</v>
      </c>
      <c r="E8809" s="66">
        <v>0.20369999999999999</v>
      </c>
      <c r="F8809" s="67">
        <v>576426.16155600001</v>
      </c>
      <c r="G8809" s="66" t="s">
        <v>44</v>
      </c>
      <c r="H8809" s="68">
        <v>9.2580505807164705E-7</v>
      </c>
      <c r="I8809" s="87">
        <v>0.53365825597336902</v>
      </c>
      <c r="J8809" s="69" t="str">
        <f>_xlfn.XLOOKUP(SimpleBB[[#This Row],[customer_code]],'Input  - indicative charges'!$B$13:$B$69,'Input  - indicative charges'!$E$13:$E$69)</f>
        <v>Major Industrial</v>
      </c>
      <c r="K8809" s="70">
        <f t="shared" si="139"/>
        <v>0.49334226380239116</v>
      </c>
    </row>
    <row r="8810" spans="1:11" x14ac:dyDescent="0.25">
      <c r="A8810" s="65">
        <v>44287</v>
      </c>
      <c r="B8810" s="66" t="s">
        <v>149</v>
      </c>
      <c r="C8810" s="66" t="s">
        <v>137</v>
      </c>
      <c r="D8810" s="67">
        <v>2829779.88</v>
      </c>
      <c r="E8810" s="66">
        <v>0.20369999999999999</v>
      </c>
      <c r="F8810" s="67">
        <v>576426.16155600001</v>
      </c>
      <c r="G8810" s="66" t="s">
        <v>46</v>
      </c>
      <c r="H8810" s="68">
        <v>7.2367557926564903E-9</v>
      </c>
      <c r="I8810" s="87">
        <v>4.1714553636791303E-3</v>
      </c>
      <c r="J8810" s="69" t="str">
        <f>_xlfn.XLOOKUP(SimpleBB[[#This Row],[customer_code]],'Input  - indicative charges'!$B$13:$B$69,'Input  - indicative charges'!$E$13:$E$69)</f>
        <v>Upper South Island distributor</v>
      </c>
      <c r="K8810" s="70">
        <f t="shared" si="139"/>
        <v>3.8563166772609373E-3</v>
      </c>
    </row>
    <row r="8811" spans="1:11" x14ac:dyDescent="0.25">
      <c r="A8811" s="65">
        <v>44287</v>
      </c>
      <c r="B8811" s="66" t="s">
        <v>149</v>
      </c>
      <c r="C8811" s="66" t="s">
        <v>137</v>
      </c>
      <c r="D8811" s="67">
        <v>2829779.88</v>
      </c>
      <c r="E8811" s="66">
        <v>0.20369999999999999</v>
      </c>
      <c r="F8811" s="67">
        <v>576426.16155600001</v>
      </c>
      <c r="G8811" s="66" t="s">
        <v>48</v>
      </c>
      <c r="H8811" s="68">
        <v>5.3623720942961098E-2</v>
      </c>
      <c r="I8811" s="87">
        <v>30910.115631501099</v>
      </c>
      <c r="J8811" s="69" t="str">
        <f>_xlfn.XLOOKUP(SimpleBB[[#This Row],[customer_code]],'Input  - indicative charges'!$B$13:$B$69,'Input  - indicative charges'!$E$13:$E$69)</f>
        <v>North Island generation</v>
      </c>
      <c r="K8811" s="70">
        <f t="shared" si="139"/>
        <v>28574.965812576895</v>
      </c>
    </row>
    <row r="8812" spans="1:11" x14ac:dyDescent="0.25">
      <c r="A8812" s="65">
        <v>44287</v>
      </c>
      <c r="B8812" s="66" t="s">
        <v>149</v>
      </c>
      <c r="C8812" s="66" t="s">
        <v>137</v>
      </c>
      <c r="D8812" s="67">
        <v>2829779.88</v>
      </c>
      <c r="E8812" s="66">
        <v>0.20369999999999999</v>
      </c>
      <c r="F8812" s="67">
        <v>576426.16155600001</v>
      </c>
      <c r="G8812" s="66" t="s">
        <v>50</v>
      </c>
      <c r="H8812" s="68">
        <v>1.1293539640536801E-2</v>
      </c>
      <c r="I8812" s="87">
        <v>6509.8917053751902</v>
      </c>
      <c r="J8812" s="69" t="str">
        <f>_xlfn.XLOOKUP(SimpleBB[[#This Row],[customer_code]],'Input  - indicative charges'!$B$13:$B$69,'Input  - indicative charges'!$E$13:$E$69)</f>
        <v>North Island generation</v>
      </c>
      <c r="K8812" s="70">
        <f t="shared" si="139"/>
        <v>6018.0924310453711</v>
      </c>
    </row>
    <row r="8813" spans="1:11" x14ac:dyDescent="0.25">
      <c r="A8813" s="65">
        <v>44287</v>
      </c>
      <c r="B8813" s="66" t="s">
        <v>149</v>
      </c>
      <c r="C8813" s="66" t="s">
        <v>137</v>
      </c>
      <c r="D8813" s="67">
        <v>2829779.88</v>
      </c>
      <c r="E8813" s="66">
        <v>0.20369999999999999</v>
      </c>
      <c r="F8813" s="67">
        <v>576426.16155600001</v>
      </c>
      <c r="G8813" s="66" t="s">
        <v>52</v>
      </c>
      <c r="H8813" s="68">
        <v>2.2805591193504799E-2</v>
      </c>
      <c r="I8813" s="87">
        <v>13145.7393936873</v>
      </c>
      <c r="J8813" s="69" t="str">
        <f>_xlfn.XLOOKUP(SimpleBB[[#This Row],[customer_code]],'Input  - indicative charges'!$B$13:$B$69,'Input  - indicative charges'!$E$13:$E$69)</f>
        <v>North Island generation</v>
      </c>
      <c r="K8813" s="70">
        <f t="shared" si="139"/>
        <v>12152.625316381504</v>
      </c>
    </row>
    <row r="8814" spans="1:11" x14ac:dyDescent="0.25">
      <c r="A8814" s="65">
        <v>44287</v>
      </c>
      <c r="B8814" s="66" t="s">
        <v>149</v>
      </c>
      <c r="C8814" s="66" t="s">
        <v>137</v>
      </c>
      <c r="D8814" s="67">
        <v>2829779.88</v>
      </c>
      <c r="E8814" s="66">
        <v>0.20369999999999999</v>
      </c>
      <c r="F8814" s="67">
        <v>576426.16155600001</v>
      </c>
      <c r="G8814" s="66" t="s">
        <v>54</v>
      </c>
      <c r="H8814" s="68">
        <v>6.0333936354914596E-10</v>
      </c>
      <c r="I8814" s="87">
        <v>3.4778059344627401E-4</v>
      </c>
      <c r="J8814" s="69" t="str">
        <f>_xlfn.XLOOKUP(SimpleBB[[#This Row],[customer_code]],'Input  - indicative charges'!$B$13:$B$69,'Input  - indicative charges'!$E$13:$E$69)</f>
        <v>Upper South Island distributor</v>
      </c>
      <c r="K8814" s="70">
        <f t="shared" si="139"/>
        <v>3.21507000700999E-4</v>
      </c>
    </row>
    <row r="8815" spans="1:11" x14ac:dyDescent="0.25">
      <c r="A8815" s="65">
        <v>44287</v>
      </c>
      <c r="B8815" s="66" t="s">
        <v>149</v>
      </c>
      <c r="C8815" s="66" t="s">
        <v>137</v>
      </c>
      <c r="D8815" s="67">
        <v>2829779.88</v>
      </c>
      <c r="E8815" s="66">
        <v>0.20369999999999999</v>
      </c>
      <c r="F8815" s="67">
        <v>576426.16155600001</v>
      </c>
      <c r="G8815" s="66" t="s">
        <v>56</v>
      </c>
      <c r="H8815" s="68">
        <v>6.5967543696854897E-2</v>
      </c>
      <c r="I8815" s="87">
        <v>38025.4180004558</v>
      </c>
      <c r="J8815" s="69" t="str">
        <f>_xlfn.XLOOKUP(SimpleBB[[#This Row],[customer_code]],'Input  - indicative charges'!$B$13:$B$69,'Input  - indicative charges'!$E$13:$E$69)</f>
        <v>Upper North Island distributor</v>
      </c>
      <c r="K8815" s="70">
        <f t="shared" si="139"/>
        <v>35152.732274628594</v>
      </c>
    </row>
    <row r="8816" spans="1:11" x14ac:dyDescent="0.25">
      <c r="A8816" s="65">
        <v>44287</v>
      </c>
      <c r="B8816" s="66" t="s">
        <v>149</v>
      </c>
      <c r="C8816" s="66" t="s">
        <v>137</v>
      </c>
      <c r="D8816" s="67">
        <v>2829779.88</v>
      </c>
      <c r="E8816" s="66">
        <v>0.20369999999999999</v>
      </c>
      <c r="F8816" s="67">
        <v>576426.16155600001</v>
      </c>
      <c r="G8816" s="66" t="s">
        <v>58</v>
      </c>
      <c r="H8816" s="68">
        <v>1.4075533162242001E-2</v>
      </c>
      <c r="I8816" s="87">
        <v>8113.5055525653897</v>
      </c>
      <c r="J8816" s="69" t="str">
        <f>_xlfn.XLOOKUP(SimpleBB[[#This Row],[customer_code]],'Input  - indicative charges'!$B$13:$B$69,'Input  - indicative charges'!$E$13:$E$69)</f>
        <v>North Island generation</v>
      </c>
      <c r="K8816" s="70">
        <f t="shared" si="139"/>
        <v>7500.5589286257145</v>
      </c>
    </row>
    <row r="8817" spans="1:11" x14ac:dyDescent="0.25">
      <c r="A8817" s="65">
        <v>44287</v>
      </c>
      <c r="B8817" s="66" t="s">
        <v>149</v>
      </c>
      <c r="C8817" s="66" t="s">
        <v>137</v>
      </c>
      <c r="D8817" s="67">
        <v>2829779.88</v>
      </c>
      <c r="E8817" s="66">
        <v>0.20369999999999999</v>
      </c>
      <c r="F8817" s="67">
        <v>576426.16155600001</v>
      </c>
      <c r="G8817" s="66" t="s">
        <v>60</v>
      </c>
      <c r="H8817" s="68">
        <v>1.54729533059906E-8</v>
      </c>
      <c r="I8817" s="87">
        <v>8.9190150821073996E-3</v>
      </c>
      <c r="J8817" s="69" t="str">
        <f>_xlfn.XLOOKUP(SimpleBB[[#This Row],[customer_code]],'Input  - indicative charges'!$B$13:$B$69,'Input  - indicative charges'!$E$13:$E$69)</f>
        <v>Major Industrial</v>
      </c>
      <c r="K8817" s="70">
        <f t="shared" si="139"/>
        <v>8.2452150645901598E-3</v>
      </c>
    </row>
    <row r="8818" spans="1:11" x14ac:dyDescent="0.25">
      <c r="A8818" s="65">
        <v>44287</v>
      </c>
      <c r="B8818" s="66" t="s">
        <v>149</v>
      </c>
      <c r="C8818" s="66" t="s">
        <v>137</v>
      </c>
      <c r="D8818" s="67">
        <v>2829779.88</v>
      </c>
      <c r="E8818" s="66">
        <v>0.20369999999999999</v>
      </c>
      <c r="F8818" s="67">
        <v>576426.16155600001</v>
      </c>
      <c r="G8818" s="66" t="s">
        <v>62</v>
      </c>
      <c r="H8818" s="68">
        <v>2.4957427588771001E-2</v>
      </c>
      <c r="I8818" s="87">
        <v>14386.114187307099</v>
      </c>
      <c r="J8818" s="69" t="str">
        <f>_xlfn.XLOOKUP(SimpleBB[[#This Row],[customer_code]],'Input  - indicative charges'!$B$13:$B$69,'Input  - indicative charges'!$E$13:$E$69)</f>
        <v>Major Industrial</v>
      </c>
      <c r="K8818" s="70">
        <f t="shared" si="139"/>
        <v>13299.294185078539</v>
      </c>
    </row>
    <row r="8819" spans="1:11" x14ac:dyDescent="0.25">
      <c r="A8819" s="65">
        <v>44287</v>
      </c>
      <c r="B8819" s="66" t="s">
        <v>149</v>
      </c>
      <c r="C8819" s="66" t="s">
        <v>137</v>
      </c>
      <c r="D8819" s="67">
        <v>2829779.88</v>
      </c>
      <c r="E8819" s="66">
        <v>0.20369999999999999</v>
      </c>
      <c r="F8819" s="67">
        <v>576426.16155600001</v>
      </c>
      <c r="G8819" s="66" t="s">
        <v>64</v>
      </c>
      <c r="H8819" s="68">
        <v>9.851383798082131E-7</v>
      </c>
      <c r="I8819" s="87">
        <v>0.56785953487434504</v>
      </c>
      <c r="J8819" s="69" t="str">
        <f>_xlfn.XLOOKUP(SimpleBB[[#This Row],[customer_code]],'Input  - indicative charges'!$B$13:$B$69,'Input  - indicative charges'!$E$13:$E$69)</f>
        <v>Major Industrial</v>
      </c>
      <c r="K8819" s="70">
        <f t="shared" si="139"/>
        <v>0.52495975714964382</v>
      </c>
    </row>
    <row r="8820" spans="1:11" x14ac:dyDescent="0.25">
      <c r="A8820" s="65">
        <v>44287</v>
      </c>
      <c r="B8820" s="66" t="s">
        <v>149</v>
      </c>
      <c r="C8820" s="66" t="s">
        <v>137</v>
      </c>
      <c r="D8820" s="67">
        <v>2829779.88</v>
      </c>
      <c r="E8820" s="66">
        <v>0.20369999999999999</v>
      </c>
      <c r="F8820" s="67">
        <v>576426.16155600001</v>
      </c>
      <c r="G8820" s="66" t="s">
        <v>66</v>
      </c>
      <c r="H8820" s="68">
        <v>3.8370024993884101E-8</v>
      </c>
      <c r="I8820" s="87">
        <v>2.21174862260324E-2</v>
      </c>
      <c r="J8820" s="69" t="str">
        <f>_xlfn.XLOOKUP(SimpleBB[[#This Row],[customer_code]],'Input  - indicative charges'!$B$13:$B$69,'Input  - indicative charges'!$E$13:$E$69)</f>
        <v>Upper South Island distributor</v>
      </c>
      <c r="K8820" s="70">
        <f t="shared" si="139"/>
        <v>2.0446588434141159E-2</v>
      </c>
    </row>
    <row r="8821" spans="1:11" x14ac:dyDescent="0.25">
      <c r="A8821" s="65">
        <v>44287</v>
      </c>
      <c r="B8821" s="66" t="s">
        <v>149</v>
      </c>
      <c r="C8821" s="66" t="s">
        <v>137</v>
      </c>
      <c r="D8821" s="67">
        <v>2829779.88</v>
      </c>
      <c r="E8821" s="66">
        <v>0.20369999999999999</v>
      </c>
      <c r="F8821" s="67">
        <v>576426.16155600001</v>
      </c>
      <c r="G8821" s="66" t="s">
        <v>68</v>
      </c>
      <c r="H8821" s="68">
        <v>4.7321368847260497E-8</v>
      </c>
      <c r="I8821" s="87">
        <v>2.7277275004202E-2</v>
      </c>
      <c r="J8821" s="69" t="str">
        <f>_xlfn.XLOOKUP(SimpleBB[[#This Row],[customer_code]],'Input  - indicative charges'!$B$13:$B$69,'Input  - indicative charges'!$E$13:$E$69)</f>
        <v>Major Industrial</v>
      </c>
      <c r="K8821" s="70">
        <f t="shared" si="139"/>
        <v>2.5216573434975464E-2</v>
      </c>
    </row>
    <row r="8822" spans="1:11" x14ac:dyDescent="0.25">
      <c r="A8822" s="65">
        <v>44287</v>
      </c>
      <c r="B8822" s="66" t="s">
        <v>149</v>
      </c>
      <c r="C8822" s="66" t="s">
        <v>137</v>
      </c>
      <c r="D8822" s="67">
        <v>2829779.88</v>
      </c>
      <c r="E8822" s="66">
        <v>0.20369999999999999</v>
      </c>
      <c r="F8822" s="67">
        <v>576426.16155600001</v>
      </c>
      <c r="G8822" s="66" t="s">
        <v>70</v>
      </c>
      <c r="H8822" s="68">
        <v>2.10207103802803E-3</v>
      </c>
      <c r="I8822" s="87">
        <v>1211.68873976853</v>
      </c>
      <c r="J8822" s="69" t="str">
        <f>_xlfn.XLOOKUP(SimpleBB[[#This Row],[customer_code]],'Input  - indicative charges'!$B$13:$B$69,'Input  - indicative charges'!$E$13:$E$69)</f>
        <v>Lower North Island distributor</v>
      </c>
      <c r="K8822" s="70">
        <f t="shared" si="139"/>
        <v>1120.1499446700282</v>
      </c>
    </row>
    <row r="8823" spans="1:11" x14ac:dyDescent="0.25">
      <c r="A8823" s="65">
        <v>44287</v>
      </c>
      <c r="B8823" s="66" t="s">
        <v>149</v>
      </c>
      <c r="C8823" s="66" t="s">
        <v>137</v>
      </c>
      <c r="D8823" s="67">
        <v>2829779.88</v>
      </c>
      <c r="E8823" s="66">
        <v>0.20369999999999999</v>
      </c>
      <c r="F8823" s="67">
        <v>576426.16155600001</v>
      </c>
      <c r="G8823" s="66" t="s">
        <v>72</v>
      </c>
      <c r="H8823" s="68">
        <v>5.7334365733105398E-5</v>
      </c>
      <c r="I8823" s="87">
        <v>33.049028364781798</v>
      </c>
      <c r="J8823" s="69" t="str">
        <f>_xlfn.XLOOKUP(SimpleBB[[#This Row],[customer_code]],'Input  - indicative charges'!$B$13:$B$69,'Input  - indicative charges'!$E$13:$E$69)</f>
        <v>Lower South Island distributor</v>
      </c>
      <c r="K8823" s="70">
        <f t="shared" si="139"/>
        <v>30.552291260278988</v>
      </c>
    </row>
    <row r="8824" spans="1:11" x14ac:dyDescent="0.25">
      <c r="A8824" s="65">
        <v>44287</v>
      </c>
      <c r="B8824" s="66" t="s">
        <v>149</v>
      </c>
      <c r="C8824" s="66" t="s">
        <v>137</v>
      </c>
      <c r="D8824" s="67">
        <v>2829779.88</v>
      </c>
      <c r="E8824" s="66">
        <v>0.20369999999999999</v>
      </c>
      <c r="F8824" s="67">
        <v>576426.16155600001</v>
      </c>
      <c r="G8824" s="66" t="s">
        <v>74</v>
      </c>
      <c r="H8824" s="68">
        <v>2.80548394342484E-11</v>
      </c>
      <c r="I8824" s="87">
        <v>1.6171543408153698E-5</v>
      </c>
      <c r="J8824" s="69" t="str">
        <f>_xlfn.XLOOKUP(SimpleBB[[#This Row],[customer_code]],'Input  - indicative charges'!$B$13:$B$69,'Input  - indicative charges'!$E$13:$E$69)</f>
        <v>Major Industrial</v>
      </c>
      <c r="K8824" s="70">
        <f t="shared" si="139"/>
        <v>1.4949840548433884E-5</v>
      </c>
    </row>
    <row r="8825" spans="1:11" x14ac:dyDescent="0.25">
      <c r="A8825" s="65">
        <v>44287</v>
      </c>
      <c r="B8825" s="66" t="s">
        <v>149</v>
      </c>
      <c r="C8825" s="66" t="s">
        <v>137</v>
      </c>
      <c r="D8825" s="67">
        <v>2829779.88</v>
      </c>
      <c r="E8825" s="66">
        <v>0.20369999999999999</v>
      </c>
      <c r="F8825" s="67">
        <v>576426.16155600001</v>
      </c>
      <c r="G8825" s="66" t="s">
        <v>76</v>
      </c>
      <c r="H8825" s="68">
        <v>1.5647455273165799E-6</v>
      </c>
      <c r="I8825" s="87">
        <v>0.90196025812302005</v>
      </c>
      <c r="J8825" s="69" t="str">
        <f>_xlfn.XLOOKUP(SimpleBB[[#This Row],[customer_code]],'Input  - indicative charges'!$B$13:$B$69,'Input  - indicative charges'!$E$13:$E$69)</f>
        <v>Lower North Island distributor</v>
      </c>
      <c r="K8825" s="70">
        <f t="shared" si="139"/>
        <v>0.83382035342184457</v>
      </c>
    </row>
    <row r="8826" spans="1:11" x14ac:dyDescent="0.25">
      <c r="A8826" s="65">
        <v>44287</v>
      </c>
      <c r="B8826" s="66" t="s">
        <v>149</v>
      </c>
      <c r="C8826" s="66" t="s">
        <v>137</v>
      </c>
      <c r="D8826" s="67">
        <v>2829779.88</v>
      </c>
      <c r="E8826" s="66">
        <v>0.20369999999999999</v>
      </c>
      <c r="F8826" s="67">
        <v>576426.16155600001</v>
      </c>
      <c r="G8826" s="66" t="s">
        <v>78</v>
      </c>
      <c r="H8826" s="68">
        <v>1.19185904089779E-4</v>
      </c>
      <c r="I8826" s="87">
        <v>68.701873206053094</v>
      </c>
      <c r="J8826" s="69" t="str">
        <f>_xlfn.XLOOKUP(SimpleBB[[#This Row],[customer_code]],'Input  - indicative charges'!$B$13:$B$69,'Input  - indicative charges'!$E$13:$E$69)</f>
        <v>North Island generation</v>
      </c>
      <c r="K8826" s="70">
        <f t="shared" si="139"/>
        <v>63.511689879356894</v>
      </c>
    </row>
    <row r="8827" spans="1:11" x14ac:dyDescent="0.25">
      <c r="A8827" s="65">
        <v>44287</v>
      </c>
      <c r="B8827" s="66" t="s">
        <v>149</v>
      </c>
      <c r="C8827" s="66" t="s">
        <v>137</v>
      </c>
      <c r="D8827" s="67">
        <v>2829779.88</v>
      </c>
      <c r="E8827" s="66">
        <v>0.20369999999999999</v>
      </c>
      <c r="F8827" s="67">
        <v>576426.16155600001</v>
      </c>
      <c r="G8827" s="66" t="s">
        <v>80</v>
      </c>
      <c r="H8827" s="68">
        <v>2.4238046559880301E-5</v>
      </c>
      <c r="I8827" s="87">
        <v>13.9714441421274</v>
      </c>
      <c r="J8827" s="69" t="str">
        <f>_xlfn.XLOOKUP(SimpleBB[[#This Row],[customer_code]],'Input  - indicative charges'!$B$13:$B$69,'Input  - indicative charges'!$E$13:$E$69)</f>
        <v>Major Industrial</v>
      </c>
      <c r="K8827" s="70">
        <f t="shared" si="139"/>
        <v>12.915950993944245</v>
      </c>
    </row>
    <row r="8828" spans="1:11" x14ac:dyDescent="0.25">
      <c r="A8828" s="65">
        <v>44287</v>
      </c>
      <c r="B8828" s="66" t="s">
        <v>149</v>
      </c>
      <c r="C8828" s="66" t="s">
        <v>137</v>
      </c>
      <c r="D8828" s="67">
        <v>2829779.88</v>
      </c>
      <c r="E8828" s="66">
        <v>0.20369999999999999</v>
      </c>
      <c r="F8828" s="67">
        <v>576426.16155600001</v>
      </c>
      <c r="G8828" s="66" t="s">
        <v>82</v>
      </c>
      <c r="H8828" s="68">
        <v>8.2000882074468695E-4</v>
      </c>
      <c r="I8828" s="87">
        <v>472.674536983922</v>
      </c>
      <c r="J8828" s="69" t="str">
        <f>_xlfn.XLOOKUP(SimpleBB[[#This Row],[customer_code]],'Input  - indicative charges'!$B$13:$B$69,'Input  - indicative charges'!$E$13:$E$69)</f>
        <v>Major Industrial</v>
      </c>
      <c r="K8828" s="70">
        <f t="shared" si="139"/>
        <v>436.9656489096497</v>
      </c>
    </row>
    <row r="8829" spans="1:11" x14ac:dyDescent="0.25">
      <c r="A8829" s="65">
        <v>44287</v>
      </c>
      <c r="B8829" s="66" t="s">
        <v>149</v>
      </c>
      <c r="C8829" s="66" t="s">
        <v>137</v>
      </c>
      <c r="D8829" s="67">
        <v>2829779.88</v>
      </c>
      <c r="E8829" s="66">
        <v>0.20369999999999999</v>
      </c>
      <c r="F8829" s="67">
        <v>576426.16155600001</v>
      </c>
      <c r="G8829" s="66" t="s">
        <v>84</v>
      </c>
      <c r="H8829" s="68">
        <v>9.0434021633895202E-14</v>
      </c>
      <c r="I8829" s="87">
        <v>5.2128535964498501E-8</v>
      </c>
      <c r="J8829" s="69" t="str">
        <f>_xlfn.XLOOKUP(SimpleBB[[#This Row],[customer_code]],'Input  - indicative charges'!$B$13:$B$69,'Input  - indicative charges'!$E$13:$E$69)</f>
        <v>Major Industrial</v>
      </c>
      <c r="K8829" s="70">
        <f t="shared" si="139"/>
        <v>4.8190409599347435E-8</v>
      </c>
    </row>
    <row r="8830" spans="1:11" x14ac:dyDescent="0.25">
      <c r="A8830" s="65">
        <v>44287</v>
      </c>
      <c r="B8830" s="66" t="s">
        <v>149</v>
      </c>
      <c r="C8830" s="66" t="s">
        <v>137</v>
      </c>
      <c r="D8830" s="67">
        <v>2829779.88</v>
      </c>
      <c r="E8830" s="66">
        <v>0.20369999999999999</v>
      </c>
      <c r="F8830" s="67">
        <v>576426.16155600001</v>
      </c>
      <c r="G8830" s="66" t="s">
        <v>86</v>
      </c>
      <c r="H8830" s="68">
        <v>8.5596203919579897E-5</v>
      </c>
      <c r="I8830" s="87">
        <v>49.339891269128103</v>
      </c>
      <c r="J8830" s="69" t="str">
        <f>_xlfn.XLOOKUP(SimpleBB[[#This Row],[customer_code]],'Input  - indicative charges'!$B$13:$B$69,'Input  - indicative charges'!$E$13:$E$69)</f>
        <v>North Island generation</v>
      </c>
      <c r="K8830" s="70">
        <f t="shared" si="139"/>
        <v>45.61243713934072</v>
      </c>
    </row>
    <row r="8831" spans="1:11" x14ac:dyDescent="0.25">
      <c r="A8831" s="65">
        <v>44287</v>
      </c>
      <c r="B8831" s="66" t="s">
        <v>149</v>
      </c>
      <c r="C8831" s="66" t="s">
        <v>137</v>
      </c>
      <c r="D8831" s="67">
        <v>2829779.88</v>
      </c>
      <c r="E8831" s="66">
        <v>0.20369999999999999</v>
      </c>
      <c r="F8831" s="67">
        <v>576426.16155600001</v>
      </c>
      <c r="G8831" s="66" t="s">
        <v>88</v>
      </c>
      <c r="H8831" s="68">
        <v>8.1903598293983498E-3</v>
      </c>
      <c r="I8831" s="87">
        <v>4721.1376782225498</v>
      </c>
      <c r="J8831" s="69" t="str">
        <f>_xlfn.XLOOKUP(SimpleBB[[#This Row],[customer_code]],'Input  - indicative charges'!$B$13:$B$69,'Input  - indicative charges'!$E$13:$E$69)</f>
        <v>North Island generation</v>
      </c>
      <c r="K8831" s="70">
        <f t="shared" si="139"/>
        <v>4364.4724387311044</v>
      </c>
    </row>
    <row r="8832" spans="1:11" x14ac:dyDescent="0.25">
      <c r="A8832" s="65">
        <v>44287</v>
      </c>
      <c r="B8832" s="66" t="s">
        <v>149</v>
      </c>
      <c r="C8832" s="66" t="s">
        <v>137</v>
      </c>
      <c r="D8832" s="67">
        <v>2829779.88</v>
      </c>
      <c r="E8832" s="66">
        <v>0.20369999999999999</v>
      </c>
      <c r="F8832" s="67">
        <v>576426.16155600001</v>
      </c>
      <c r="G8832" s="66" t="s">
        <v>90</v>
      </c>
      <c r="H8832" s="68">
        <v>7.2357940890242603E-9</v>
      </c>
      <c r="I8832" s="87">
        <v>4.1709010125458501E-3</v>
      </c>
      <c r="J8832" s="69" t="str">
        <f>_xlfn.XLOOKUP(SimpleBB[[#This Row],[customer_code]],'Input  - indicative charges'!$B$13:$B$69,'Input  - indicative charges'!$E$13:$E$69)</f>
        <v>Upper South Island distributor</v>
      </c>
      <c r="K8832" s="70">
        <f t="shared" si="139"/>
        <v>3.8558042053934588E-3</v>
      </c>
    </row>
    <row r="8833" spans="1:11" x14ac:dyDescent="0.25">
      <c r="A8833" s="65">
        <v>44287</v>
      </c>
      <c r="B8833" s="66" t="s">
        <v>149</v>
      </c>
      <c r="C8833" s="66" t="s">
        <v>137</v>
      </c>
      <c r="D8833" s="67">
        <v>2829779.88</v>
      </c>
      <c r="E8833" s="66">
        <v>0.20369999999999999</v>
      </c>
      <c r="F8833" s="67">
        <v>576426.16155600001</v>
      </c>
      <c r="G8833" s="66" t="s">
        <v>92</v>
      </c>
      <c r="H8833" s="68">
        <v>6.6425353987504201E-5</v>
      </c>
      <c r="I8833" s="87">
        <v>38.289311829015602</v>
      </c>
      <c r="J8833" s="69" t="str">
        <f>_xlfn.XLOOKUP(SimpleBB[[#This Row],[customer_code]],'Input  - indicative charges'!$B$13:$B$69,'Input  - indicative charges'!$E$13:$E$69)</f>
        <v>North Island generation</v>
      </c>
      <c r="K8833" s="70">
        <f t="shared" si="139"/>
        <v>35.396689858584104</v>
      </c>
    </row>
    <row r="8834" spans="1:11" x14ac:dyDescent="0.25">
      <c r="A8834" s="65">
        <v>44287</v>
      </c>
      <c r="B8834" s="66" t="s">
        <v>149</v>
      </c>
      <c r="C8834" s="66" t="s">
        <v>137</v>
      </c>
      <c r="D8834" s="67">
        <v>2829779.88</v>
      </c>
      <c r="E8834" s="66">
        <v>0.20369999999999999</v>
      </c>
      <c r="F8834" s="67">
        <v>576426.16155600001</v>
      </c>
      <c r="G8834" s="66" t="s">
        <v>94</v>
      </c>
      <c r="H8834" s="68">
        <v>3.5183613476854199E-4</v>
      </c>
      <c r="I8834" s="87">
        <v>202.80755266132999</v>
      </c>
      <c r="J8834" s="69" t="str">
        <f>_xlfn.XLOOKUP(SimpleBB[[#This Row],[customer_code]],'Input  - indicative charges'!$B$13:$B$69,'Input  - indicative charges'!$E$13:$E$69)</f>
        <v>North Island generation</v>
      </c>
      <c r="K8834" s="70">
        <f t="shared" si="139"/>
        <v>187.48615996518217</v>
      </c>
    </row>
    <row r="8835" spans="1:11" x14ac:dyDescent="0.25">
      <c r="A8835" s="65">
        <v>44287</v>
      </c>
      <c r="B8835" s="66" t="s">
        <v>149</v>
      </c>
      <c r="C8835" s="66" t="s">
        <v>137</v>
      </c>
      <c r="D8835" s="67">
        <v>2829779.88</v>
      </c>
      <c r="E8835" s="66">
        <v>0.20369999999999999</v>
      </c>
      <c r="F8835" s="67">
        <v>576426.16155600001</v>
      </c>
      <c r="G8835" s="66" t="s">
        <v>96</v>
      </c>
      <c r="H8835" s="68">
        <v>8.2041759069243995E-3</v>
      </c>
      <c r="I8835" s="87">
        <v>4729.1016267586501</v>
      </c>
      <c r="J8835" s="69" t="str">
        <f>_xlfn.XLOOKUP(SimpleBB[[#This Row],[customer_code]],'Input  - indicative charges'!$B$13:$B$69,'Input  - indicative charges'!$E$13:$E$69)</f>
        <v>Upper North Island distributor</v>
      </c>
      <c r="K8835" s="70">
        <f t="shared" si="139"/>
        <v>4371.8347391464495</v>
      </c>
    </row>
    <row r="8836" spans="1:11" x14ac:dyDescent="0.25">
      <c r="A8836" s="65">
        <v>44287</v>
      </c>
      <c r="B8836" s="66" t="s">
        <v>149</v>
      </c>
      <c r="C8836" s="66" t="s">
        <v>137</v>
      </c>
      <c r="D8836" s="67">
        <v>2829779.88</v>
      </c>
      <c r="E8836" s="66">
        <v>0.20369999999999999</v>
      </c>
      <c r="F8836" s="67">
        <v>576426.16155600001</v>
      </c>
      <c r="G8836" s="66" t="s">
        <v>98</v>
      </c>
      <c r="H8836" s="68">
        <v>1.8325317533476201E-3</v>
      </c>
      <c r="I8836" s="87">
        <v>1056.3192445116499</v>
      </c>
      <c r="J8836" s="69" t="str">
        <f>_xlfn.XLOOKUP(SimpleBB[[#This Row],[customer_code]],'Input  - indicative charges'!$B$13:$B$69,'Input  - indicative charges'!$E$13:$E$69)</f>
        <v>Major Industrial</v>
      </c>
      <c r="K8836" s="70">
        <f t="shared" si="139"/>
        <v>976.5180647957867</v>
      </c>
    </row>
    <row r="8837" spans="1:11" x14ac:dyDescent="0.25">
      <c r="A8837" s="65">
        <v>44287</v>
      </c>
      <c r="B8837" s="66" t="s">
        <v>149</v>
      </c>
      <c r="C8837" s="66" t="s">
        <v>137</v>
      </c>
      <c r="D8837" s="67">
        <v>2829779.88</v>
      </c>
      <c r="E8837" s="66">
        <v>0.20369999999999999</v>
      </c>
      <c r="F8837" s="67">
        <v>576426.16155600001</v>
      </c>
      <c r="G8837" s="66" t="s">
        <v>100</v>
      </c>
      <c r="H8837" s="68">
        <v>3.1615888252561799E-4</v>
      </c>
      <c r="I8837" s="87">
        <v>182.24225109607599</v>
      </c>
      <c r="J8837" s="69" t="str">
        <f>_xlfn.XLOOKUP(SimpleBB[[#This Row],[customer_code]],'Input  - indicative charges'!$B$13:$B$69,'Input  - indicative charges'!$E$13:$E$69)</f>
        <v>North Island generation</v>
      </c>
      <c r="K8837" s="70">
        <f t="shared" si="139"/>
        <v>168.47449413519158</v>
      </c>
    </row>
    <row r="8838" spans="1:11" x14ac:dyDescent="0.25">
      <c r="A8838" s="65">
        <v>44287</v>
      </c>
      <c r="B8838" s="66" t="s">
        <v>149</v>
      </c>
      <c r="C8838" s="66" t="s">
        <v>137</v>
      </c>
      <c r="D8838" s="67">
        <v>2829779.88</v>
      </c>
      <c r="E8838" s="66">
        <v>0.20369999999999999</v>
      </c>
      <c r="F8838" s="67">
        <v>576426.16155600001</v>
      </c>
      <c r="G8838" s="66" t="s">
        <v>102</v>
      </c>
      <c r="H8838" s="68">
        <v>1.97743092716921E-3</v>
      </c>
      <c r="I8838" s="87">
        <v>1139.84291909027</v>
      </c>
      <c r="J8838" s="69" t="str">
        <f>_xlfn.XLOOKUP(SimpleBB[[#This Row],[customer_code]],'Input  - indicative charges'!$B$13:$B$69,'Input  - indicative charges'!$E$13:$E$69)</f>
        <v>Lower North Island distributor</v>
      </c>
      <c r="K8838" s="70">
        <f t="shared" si="139"/>
        <v>1053.731821420901</v>
      </c>
    </row>
    <row r="8839" spans="1:11" x14ac:dyDescent="0.25">
      <c r="A8839" s="65">
        <v>44287</v>
      </c>
      <c r="B8839" s="66" t="s">
        <v>149</v>
      </c>
      <c r="C8839" s="66" t="s">
        <v>137</v>
      </c>
      <c r="D8839" s="67">
        <v>2829779.88</v>
      </c>
      <c r="E8839" s="66">
        <v>0.20369999999999999</v>
      </c>
      <c r="F8839" s="67">
        <v>576426.16155600001</v>
      </c>
      <c r="G8839" s="66" t="s">
        <v>104</v>
      </c>
      <c r="H8839" s="68">
        <v>4.1357238029394103E-3</v>
      </c>
      <c r="I8839" s="87">
        <v>2383.9393969841499</v>
      </c>
      <c r="J8839" s="69" t="str">
        <f>_xlfn.XLOOKUP(SimpleBB[[#This Row],[customer_code]],'Input  - indicative charges'!$B$13:$B$69,'Input  - indicative charges'!$E$13:$E$69)</f>
        <v>Lower North Island distributor</v>
      </c>
      <c r="K8839" s="70">
        <f t="shared" si="139"/>
        <v>2203.8412143192968</v>
      </c>
    </row>
    <row r="8840" spans="1:11" x14ac:dyDescent="0.25">
      <c r="A8840" s="65">
        <v>44287</v>
      </c>
      <c r="B8840" s="66" t="s">
        <v>149</v>
      </c>
      <c r="C8840" s="66" t="s">
        <v>137</v>
      </c>
      <c r="D8840" s="67">
        <v>2829779.88</v>
      </c>
      <c r="E8840" s="66">
        <v>0.20369999999999999</v>
      </c>
      <c r="F8840" s="67">
        <v>576426.16155600001</v>
      </c>
      <c r="G8840" s="66" t="s">
        <v>106</v>
      </c>
      <c r="H8840" s="68">
        <v>0.51363968217240297</v>
      </c>
      <c r="I8840" s="87">
        <v>296075.35041748203</v>
      </c>
      <c r="J8840" s="69" t="str">
        <f>_xlfn.XLOOKUP(SimpleBB[[#This Row],[customer_code]],'Input  - indicative charges'!$B$13:$B$69,'Input  - indicative charges'!$E$13:$E$69)</f>
        <v>Upper North Island distributor</v>
      </c>
      <c r="K8840" s="70">
        <f t="shared" si="139"/>
        <v>273707.90575445705</v>
      </c>
    </row>
    <row r="8841" spans="1:11" x14ac:dyDescent="0.25">
      <c r="A8841" s="65">
        <v>44287</v>
      </c>
      <c r="B8841" s="66" t="s">
        <v>149</v>
      </c>
      <c r="C8841" s="66" t="s">
        <v>137</v>
      </c>
      <c r="D8841" s="67">
        <v>2829779.88</v>
      </c>
      <c r="E8841" s="66">
        <v>0.20369999999999999</v>
      </c>
      <c r="F8841" s="67">
        <v>576426.16155600001</v>
      </c>
      <c r="G8841" s="66" t="s">
        <v>108</v>
      </c>
      <c r="H8841" s="68">
        <v>8.3961725979914896E-4</v>
      </c>
      <c r="I8841" s="87">
        <v>483.97735424219002</v>
      </c>
      <c r="J8841" s="69" t="str">
        <f>_xlfn.XLOOKUP(SimpleBB[[#This Row],[customer_code]],'Input  - indicative charges'!$B$13:$B$69,'Input  - indicative charges'!$E$13:$E$69)</f>
        <v>Lower North Island distributor</v>
      </c>
      <c r="K8841" s="70">
        <f t="shared" si="139"/>
        <v>447.41457833428308</v>
      </c>
    </row>
    <row r="8842" spans="1:11" x14ac:dyDescent="0.25">
      <c r="A8842" s="65">
        <v>44287</v>
      </c>
      <c r="B8842" s="66" t="s">
        <v>149</v>
      </c>
      <c r="C8842" s="66" t="s">
        <v>137</v>
      </c>
      <c r="D8842" s="67">
        <v>2829779.88</v>
      </c>
      <c r="E8842" s="66">
        <v>0.20369999999999999</v>
      </c>
      <c r="F8842" s="67">
        <v>576426.16155600001</v>
      </c>
      <c r="G8842" s="66" t="s">
        <v>110</v>
      </c>
      <c r="H8842" s="68">
        <v>3.5703893417917601E-9</v>
      </c>
      <c r="I8842" s="87">
        <v>2.0580658235494799E-3</v>
      </c>
      <c r="J8842" s="69" t="str">
        <f>_xlfn.XLOOKUP(SimpleBB[[#This Row],[customer_code]],'Input  - indicative charges'!$B$13:$B$69,'Input  - indicative charges'!$E$13:$E$69)</f>
        <v>Lower South Island distributor</v>
      </c>
      <c r="K8842" s="70">
        <f t="shared" si="139"/>
        <v>1.9025862358154927E-3</v>
      </c>
    </row>
    <row r="8843" spans="1:11" x14ac:dyDescent="0.25">
      <c r="A8843" s="65">
        <v>44287</v>
      </c>
      <c r="B8843" s="66" t="s">
        <v>149</v>
      </c>
      <c r="C8843" s="66" t="s">
        <v>137</v>
      </c>
      <c r="D8843" s="67">
        <v>2829779.88</v>
      </c>
      <c r="E8843" s="66">
        <v>0.20369999999999999</v>
      </c>
      <c r="F8843" s="67">
        <v>576426.16155600001</v>
      </c>
      <c r="G8843" s="66" t="s">
        <v>112</v>
      </c>
      <c r="H8843" s="68">
        <v>6.7659494242856E-3</v>
      </c>
      <c r="I8843" s="87">
        <v>3900.0702559229699</v>
      </c>
      <c r="J8843" s="69" t="str">
        <f>_xlfn.XLOOKUP(SimpleBB[[#This Row],[customer_code]],'Input  - indicative charges'!$B$13:$B$69,'Input  - indicative charges'!$E$13:$E$69)</f>
        <v>North Island generation</v>
      </c>
      <c r="K8843" s="70">
        <f t="shared" si="139"/>
        <v>3605.4337537343845</v>
      </c>
    </row>
    <row r="8844" spans="1:11" x14ac:dyDescent="0.25">
      <c r="A8844" s="65">
        <v>44287</v>
      </c>
      <c r="B8844" s="66" t="s">
        <v>149</v>
      </c>
      <c r="C8844" s="66" t="s">
        <v>137</v>
      </c>
      <c r="D8844" s="67">
        <v>2829779.88</v>
      </c>
      <c r="E8844" s="66">
        <v>0.20369999999999999</v>
      </c>
      <c r="F8844" s="67">
        <v>576426.16155600001</v>
      </c>
      <c r="G8844" s="66" t="s">
        <v>114</v>
      </c>
      <c r="H8844" s="68">
        <v>1.8573549414539099E-3</v>
      </c>
      <c r="I8844" s="87">
        <v>1070.6279795493399</v>
      </c>
      <c r="J8844" s="69" t="str">
        <f>_xlfn.XLOOKUP(SimpleBB[[#This Row],[customer_code]],'Input  - indicative charges'!$B$13:$B$69,'Input  - indicative charges'!$E$13:$E$69)</f>
        <v>Lower North Island distributor</v>
      </c>
      <c r="K8844" s="70">
        <f t="shared" si="139"/>
        <v>989.74582555209145</v>
      </c>
    </row>
    <row r="8845" spans="1:11" x14ac:dyDescent="0.25">
      <c r="A8845" s="65">
        <v>44287</v>
      </c>
      <c r="B8845" s="66" t="s">
        <v>149</v>
      </c>
      <c r="C8845" s="66" t="s">
        <v>137</v>
      </c>
      <c r="D8845" s="67">
        <v>2829779.88</v>
      </c>
      <c r="E8845" s="66">
        <v>0.20369999999999999</v>
      </c>
      <c r="F8845" s="67">
        <v>576426.16155600001</v>
      </c>
      <c r="G8845" s="66" t="s">
        <v>116</v>
      </c>
      <c r="H8845" s="68">
        <v>2.5294670717447501E-8</v>
      </c>
      <c r="I8845" s="87">
        <v>1.45805099494812E-2</v>
      </c>
      <c r="J8845" s="69" t="str">
        <f>_xlfn.XLOOKUP(SimpleBB[[#This Row],[customer_code]],'Input  - indicative charges'!$B$13:$B$69,'Input  - indicative charges'!$E$13:$E$69)</f>
        <v>Major Industrial</v>
      </c>
      <c r="K8845" s="70">
        <f t="shared" si="139"/>
        <v>1.3479004035551363E-2</v>
      </c>
    </row>
    <row r="8846" spans="1:11" x14ac:dyDescent="0.25">
      <c r="A8846" s="65">
        <v>44287</v>
      </c>
      <c r="B8846" s="66" t="s">
        <v>149</v>
      </c>
      <c r="C8846" s="66" t="s">
        <v>137</v>
      </c>
      <c r="D8846" s="67">
        <v>2829779.88</v>
      </c>
      <c r="E8846" s="66">
        <v>0.20369999999999999</v>
      </c>
      <c r="F8846" s="67">
        <v>576426.16155600001</v>
      </c>
      <c r="G8846" s="66" t="s">
        <v>118</v>
      </c>
      <c r="H8846" s="68">
        <v>1.4111279145340599E-9</v>
      </c>
      <c r="I8846" s="87">
        <v>8.1341104723939598E-4</v>
      </c>
      <c r="J8846" s="69" t="str">
        <f>_xlfn.XLOOKUP(SimpleBB[[#This Row],[customer_code]],'Input  - indicative charges'!$B$13:$B$69,'Input  - indicative charges'!$E$13:$E$69)</f>
        <v>Upper South Island distributor</v>
      </c>
      <c r="K8846" s="70">
        <f t="shared" ref="K8846:K8909" si="140">I8846*$L$9</f>
        <v>7.5196072196994702E-4</v>
      </c>
    </row>
    <row r="8847" spans="1:11" x14ac:dyDescent="0.25">
      <c r="A8847" s="65">
        <v>44287</v>
      </c>
      <c r="B8847" s="66" t="s">
        <v>149</v>
      </c>
      <c r="C8847" s="66" t="s">
        <v>137</v>
      </c>
      <c r="D8847" s="67">
        <v>2829779.88</v>
      </c>
      <c r="E8847" s="66">
        <v>0.20369999999999999</v>
      </c>
      <c r="F8847" s="67">
        <v>576426.16155600001</v>
      </c>
      <c r="G8847" s="66" t="s">
        <v>120</v>
      </c>
      <c r="H8847" s="68">
        <v>3.4753054326897302E-4</v>
      </c>
      <c r="I8847" s="87">
        <v>200.32569708000599</v>
      </c>
      <c r="J8847" s="69" t="str">
        <f>_xlfn.XLOOKUP(SimpleBB[[#This Row],[customer_code]],'Input  - indicative charges'!$B$13:$B$69,'Input  - indicative charges'!$E$13:$E$69)</f>
        <v>Lower North Island distributor</v>
      </c>
      <c r="K8847" s="70">
        <f t="shared" si="140"/>
        <v>185.19179978764174</v>
      </c>
    </row>
    <row r="8848" spans="1:11" x14ac:dyDescent="0.25">
      <c r="A8848" s="65">
        <v>44287</v>
      </c>
      <c r="B8848" s="66" t="s">
        <v>149</v>
      </c>
      <c r="C8848" s="66" t="s">
        <v>137</v>
      </c>
      <c r="D8848" s="67">
        <v>2829779.88</v>
      </c>
      <c r="E8848" s="66">
        <v>0.20369999999999999</v>
      </c>
      <c r="F8848" s="67">
        <v>576426.16155600001</v>
      </c>
      <c r="G8848" s="66" t="s">
        <v>241</v>
      </c>
      <c r="H8848" s="68">
        <v>7.4511964773516198E-4</v>
      </c>
      <c r="I8848" s="87">
        <v>429.50645844393802</v>
      </c>
      <c r="J8848" s="69" t="str">
        <f>_xlfn.XLOOKUP(SimpleBB[[#This Row],[customer_code]],'Input  - indicative charges'!$B$13:$B$69,'Input  - indicative charges'!$E$13:$E$69)</f>
        <v>North Island generation</v>
      </c>
      <c r="K8848" s="70">
        <f t="shared" si="140"/>
        <v>397.05876589503021</v>
      </c>
    </row>
    <row r="8849" spans="1:11" x14ac:dyDescent="0.25">
      <c r="A8849" s="65">
        <v>44317</v>
      </c>
      <c r="B8849" s="66" t="s">
        <v>149</v>
      </c>
      <c r="C8849" s="66" t="s">
        <v>137</v>
      </c>
      <c r="D8849" s="67">
        <v>4078949.83</v>
      </c>
      <c r="E8849" s="66">
        <v>0.1762</v>
      </c>
      <c r="F8849" s="67">
        <v>718710.96004599996</v>
      </c>
      <c r="G8849" s="66" t="s">
        <v>8</v>
      </c>
      <c r="H8849" s="68">
        <v>8.6288797113561595E-9</v>
      </c>
      <c r="I8849" s="87">
        <v>6.2016704214702296E-3</v>
      </c>
      <c r="J8849" s="69" t="str">
        <f>_xlfn.XLOOKUP(SimpleBB[[#This Row],[customer_code]],'Input  - indicative charges'!$B$13:$B$69,'Input  - indicative charges'!$E$13:$E$69)</f>
        <v>Lower South Island distributor</v>
      </c>
      <c r="K8849" s="70">
        <f t="shared" si="140"/>
        <v>5.7331561740836855E-3</v>
      </c>
    </row>
    <row r="8850" spans="1:11" x14ac:dyDescent="0.25">
      <c r="A8850" s="65">
        <v>44317</v>
      </c>
      <c r="B8850" s="66" t="s">
        <v>149</v>
      </c>
      <c r="C8850" s="66" t="s">
        <v>137</v>
      </c>
      <c r="D8850" s="67">
        <v>4078949.83</v>
      </c>
      <c r="E8850" s="66">
        <v>0.1762</v>
      </c>
      <c r="F8850" s="67">
        <v>718710.96004599996</v>
      </c>
      <c r="G8850" s="66" t="s">
        <v>10</v>
      </c>
      <c r="H8850" s="68">
        <v>3.4032310359400203E-10</v>
      </c>
      <c r="I8850" s="87">
        <v>2.4459394450987898E-4</v>
      </c>
      <c r="J8850" s="69" t="str">
        <f>_xlfn.XLOOKUP(SimpleBB[[#This Row],[customer_code]],'Input  - indicative charges'!$B$13:$B$69,'Input  - indicative charges'!$E$13:$E$69)</f>
        <v>Upper South Island distributor</v>
      </c>
      <c r="K8850" s="70">
        <f t="shared" si="140"/>
        <v>2.2611573782694709E-4</v>
      </c>
    </row>
    <row r="8851" spans="1:11" x14ac:dyDescent="0.25">
      <c r="A8851" s="65">
        <v>44317</v>
      </c>
      <c r="B8851" s="66" t="s">
        <v>149</v>
      </c>
      <c r="C8851" s="66" t="s">
        <v>137</v>
      </c>
      <c r="D8851" s="67">
        <v>4078949.83</v>
      </c>
      <c r="E8851" s="66">
        <v>0.1762</v>
      </c>
      <c r="F8851" s="67">
        <v>718710.96004599996</v>
      </c>
      <c r="G8851" s="66" t="s">
        <v>12</v>
      </c>
      <c r="H8851" s="68">
        <v>2.2372879769936998E-6</v>
      </c>
      <c r="I8851" s="87">
        <v>1.60796338984451</v>
      </c>
      <c r="J8851" s="69" t="str">
        <f>_xlfn.XLOOKUP(SimpleBB[[#This Row],[customer_code]],'Input  - indicative charges'!$B$13:$B$69,'Input  - indicative charges'!$E$13:$E$69)</f>
        <v>Lower North Island distributor</v>
      </c>
      <c r="K8851" s="70">
        <f t="shared" si="140"/>
        <v>1.4864874476838301</v>
      </c>
    </row>
    <row r="8852" spans="1:11" x14ac:dyDescent="0.25">
      <c r="A8852" s="65">
        <v>44317</v>
      </c>
      <c r="B8852" s="66" t="s">
        <v>149</v>
      </c>
      <c r="C8852" s="66" t="s">
        <v>137</v>
      </c>
      <c r="D8852" s="67">
        <v>4078949.83</v>
      </c>
      <c r="E8852" s="66">
        <v>0.1762</v>
      </c>
      <c r="F8852" s="67">
        <v>718710.96004599996</v>
      </c>
      <c r="G8852" s="66" t="s">
        <v>14</v>
      </c>
      <c r="H8852" s="68">
        <v>9.4814645335218398E-3</v>
      </c>
      <c r="I8852" s="87">
        <v>6814.43247752958</v>
      </c>
      <c r="J8852" s="69" t="str">
        <f>_xlfn.XLOOKUP(SimpleBB[[#This Row],[customer_code]],'Input  - indicative charges'!$B$13:$B$69,'Input  - indicative charges'!$E$13:$E$69)</f>
        <v>Upper North Island distributor</v>
      </c>
      <c r="K8852" s="70">
        <f t="shared" si="140"/>
        <v>6299.6262258907973</v>
      </c>
    </row>
    <row r="8853" spans="1:11" x14ac:dyDescent="0.25">
      <c r="A8853" s="65">
        <v>44317</v>
      </c>
      <c r="B8853" s="66" t="s">
        <v>149</v>
      </c>
      <c r="C8853" s="66" t="s">
        <v>137</v>
      </c>
      <c r="D8853" s="67">
        <v>4078949.83</v>
      </c>
      <c r="E8853" s="66">
        <v>0.1762</v>
      </c>
      <c r="F8853" s="67">
        <v>718710.96004599996</v>
      </c>
      <c r="G8853" s="66" t="s">
        <v>16</v>
      </c>
      <c r="H8853" s="68">
        <v>9.0220934122903204E-2</v>
      </c>
      <c r="I8853" s="87">
        <v>64842.774179718603</v>
      </c>
      <c r="J8853" s="69" t="str">
        <f>_xlfn.XLOOKUP(SimpleBB[[#This Row],[customer_code]],'Input  - indicative charges'!$B$13:$B$69,'Input  - indicative charges'!$E$13:$E$69)</f>
        <v>South Island generation</v>
      </c>
      <c r="K8853" s="70">
        <f t="shared" si="140"/>
        <v>59944.132123847405</v>
      </c>
    </row>
    <row r="8854" spans="1:11" x14ac:dyDescent="0.25">
      <c r="A8854" s="65">
        <v>44317</v>
      </c>
      <c r="B8854" s="66" t="s">
        <v>149</v>
      </c>
      <c r="C8854" s="66" t="s">
        <v>137</v>
      </c>
      <c r="D8854" s="67">
        <v>4078949.83</v>
      </c>
      <c r="E8854" s="66">
        <v>0.1762</v>
      </c>
      <c r="F8854" s="67">
        <v>718710.96004599996</v>
      </c>
      <c r="G8854" s="66" t="s">
        <v>19</v>
      </c>
      <c r="H8854" s="68">
        <v>8.6882696587324497E-5</v>
      </c>
      <c r="I8854" s="87">
        <v>62.443546275661298</v>
      </c>
      <c r="J8854" s="69" t="str">
        <f>_xlfn.XLOOKUP(SimpleBB[[#This Row],[customer_code]],'Input  - indicative charges'!$B$13:$B$69,'Input  - indicative charges'!$E$13:$E$69)</f>
        <v>Lower South Island distributor</v>
      </c>
      <c r="K8854" s="70">
        <f t="shared" si="140"/>
        <v>57.726157395045377</v>
      </c>
    </row>
    <row r="8855" spans="1:11" x14ac:dyDescent="0.25">
      <c r="A8855" s="65">
        <v>44317</v>
      </c>
      <c r="B8855" s="66" t="s">
        <v>149</v>
      </c>
      <c r="C8855" s="66" t="s">
        <v>137</v>
      </c>
      <c r="D8855" s="67">
        <v>4078949.83</v>
      </c>
      <c r="E8855" s="66">
        <v>0.1762</v>
      </c>
      <c r="F8855" s="67">
        <v>718710.96004599996</v>
      </c>
      <c r="G8855" s="66" t="s">
        <v>21</v>
      </c>
      <c r="H8855" s="68">
        <v>5.7190364431679396E-9</v>
      </c>
      <c r="I8855" s="87">
        <v>4.1103341726072898E-3</v>
      </c>
      <c r="J8855" s="69" t="str">
        <f>_xlfn.XLOOKUP(SimpleBB[[#This Row],[customer_code]],'Input  - indicative charges'!$B$13:$B$69,'Input  - indicative charges'!$E$13:$E$69)</f>
        <v>Upper South Island distributor</v>
      </c>
      <c r="K8855" s="70">
        <f t="shared" si="140"/>
        <v>3.799812975814997E-3</v>
      </c>
    </row>
    <row r="8856" spans="1:11" x14ac:dyDescent="0.25">
      <c r="A8856" s="65">
        <v>44317</v>
      </c>
      <c r="B8856" s="66" t="s">
        <v>149</v>
      </c>
      <c r="C8856" s="66" t="s">
        <v>137</v>
      </c>
      <c r="D8856" s="67">
        <v>4078949.83</v>
      </c>
      <c r="E8856" s="66">
        <v>0.1762</v>
      </c>
      <c r="F8856" s="67">
        <v>718710.96004599996</v>
      </c>
      <c r="G8856" s="66" t="s">
        <v>23</v>
      </c>
      <c r="H8856" s="68">
        <v>1.9587915062884E-8</v>
      </c>
      <c r="I8856" s="87">
        <v>1.40780492401448E-2</v>
      </c>
      <c r="J8856" s="69" t="str">
        <f>_xlfn.XLOOKUP(SimpleBB[[#This Row],[customer_code]],'Input  - indicative charges'!$B$13:$B$69,'Input  - indicative charges'!$E$13:$E$69)</f>
        <v>Lower North Island distributor</v>
      </c>
      <c r="K8856" s="70">
        <f t="shared" si="140"/>
        <v>1.3014502454172015E-2</v>
      </c>
    </row>
    <row r="8857" spans="1:11" x14ac:dyDescent="0.25">
      <c r="A8857" s="65">
        <v>44317</v>
      </c>
      <c r="B8857" s="66" t="s">
        <v>149</v>
      </c>
      <c r="C8857" s="66" t="s">
        <v>137</v>
      </c>
      <c r="D8857" s="67">
        <v>4078949.83</v>
      </c>
      <c r="E8857" s="66">
        <v>0.1762</v>
      </c>
      <c r="F8857" s="67">
        <v>718710.96004599996</v>
      </c>
      <c r="G8857" s="66" t="s">
        <v>25</v>
      </c>
      <c r="H8857" s="68">
        <v>0.11329657832163501</v>
      </c>
      <c r="I8857" s="87">
        <v>81427.492575469601</v>
      </c>
      <c r="J8857" s="69" t="str">
        <f>_xlfn.XLOOKUP(SimpleBB[[#This Row],[customer_code]],'Input  - indicative charges'!$B$13:$B$69,'Input  - indicative charges'!$E$13:$E$69)</f>
        <v>North Island generation</v>
      </c>
      <c r="K8857" s="70">
        <f t="shared" si="140"/>
        <v>75275.933752141267</v>
      </c>
    </row>
    <row r="8858" spans="1:11" x14ac:dyDescent="0.25">
      <c r="A8858" s="65">
        <v>44317</v>
      </c>
      <c r="B8858" s="66" t="s">
        <v>149</v>
      </c>
      <c r="C8858" s="66" t="s">
        <v>137</v>
      </c>
      <c r="D8858" s="67">
        <v>4078949.83</v>
      </c>
      <c r="E8858" s="66">
        <v>0.1762</v>
      </c>
      <c r="F8858" s="67">
        <v>718710.96004599996</v>
      </c>
      <c r="G8858" s="66" t="s">
        <v>27</v>
      </c>
      <c r="H8858" s="68">
        <v>1.4907290683821601E-5</v>
      </c>
      <c r="I8858" s="87">
        <v>10.714033199054199</v>
      </c>
      <c r="J8858" s="69" t="str">
        <f>_xlfn.XLOOKUP(SimpleBB[[#This Row],[customer_code]],'Input  - indicative charges'!$B$13:$B$69,'Input  - indicative charges'!$E$13:$E$69)</f>
        <v>Lower North Island distributor</v>
      </c>
      <c r="K8858" s="70">
        <f t="shared" si="140"/>
        <v>9.9046259168885484</v>
      </c>
    </row>
    <row r="8859" spans="1:11" x14ac:dyDescent="0.25">
      <c r="A8859" s="65">
        <v>44317</v>
      </c>
      <c r="B8859" s="66" t="s">
        <v>149</v>
      </c>
      <c r="C8859" s="66" t="s">
        <v>137</v>
      </c>
      <c r="D8859" s="67">
        <v>4078949.83</v>
      </c>
      <c r="E8859" s="66">
        <v>0.1762</v>
      </c>
      <c r="F8859" s="67">
        <v>718710.96004599996</v>
      </c>
      <c r="G8859" s="66" t="s">
        <v>29</v>
      </c>
      <c r="H8859" s="68">
        <v>4.04284900481293E-5</v>
      </c>
      <c r="I8859" s="87">
        <v>29.0563988957012</v>
      </c>
      <c r="J8859" s="69" t="str">
        <f>_xlfn.XLOOKUP(SimpleBB[[#This Row],[customer_code]],'Input  - indicative charges'!$B$13:$B$69,'Input  - indicative charges'!$E$13:$E$69)</f>
        <v>Lower North Island distributor</v>
      </c>
      <c r="K8859" s="70">
        <f t="shared" si="140"/>
        <v>26.861290814295714</v>
      </c>
    </row>
    <row r="8860" spans="1:11" x14ac:dyDescent="0.25">
      <c r="A8860" s="65">
        <v>44317</v>
      </c>
      <c r="B8860" s="66" t="s">
        <v>149</v>
      </c>
      <c r="C8860" s="66" t="s">
        <v>137</v>
      </c>
      <c r="D8860" s="67">
        <v>4078949.83</v>
      </c>
      <c r="E8860" s="66">
        <v>0.1762</v>
      </c>
      <c r="F8860" s="67">
        <v>718710.96004599996</v>
      </c>
      <c r="G8860" s="66" t="s">
        <v>31</v>
      </c>
      <c r="H8860" s="68">
        <v>8.4042247356254097E-5</v>
      </c>
      <c r="I8860" s="87">
        <v>60.4020842818368</v>
      </c>
      <c r="J8860" s="69" t="str">
        <f>_xlfn.XLOOKUP(SimpleBB[[#This Row],[customer_code]],'Input  - indicative charges'!$B$13:$B$69,'Input  - indicative charges'!$E$13:$E$69)</f>
        <v>Major Industrial</v>
      </c>
      <c r="K8860" s="70">
        <f t="shared" si="140"/>
        <v>55.838920628394135</v>
      </c>
    </row>
    <row r="8861" spans="1:11" x14ac:dyDescent="0.25">
      <c r="A8861" s="65">
        <v>44317</v>
      </c>
      <c r="B8861" s="66" t="s">
        <v>149</v>
      </c>
      <c r="C8861" s="66" t="s">
        <v>137</v>
      </c>
      <c r="D8861" s="67">
        <v>4078949.83</v>
      </c>
      <c r="E8861" s="66">
        <v>0.1762</v>
      </c>
      <c r="F8861" s="67">
        <v>718710.96004599996</v>
      </c>
      <c r="G8861" s="66" t="s">
        <v>34</v>
      </c>
      <c r="H8861" s="68">
        <v>1.1976251461441399E-6</v>
      </c>
      <c r="I8861" s="87">
        <v>0.860746318560492</v>
      </c>
      <c r="J8861" s="69" t="str">
        <f>_xlfn.XLOOKUP(SimpleBB[[#This Row],[customer_code]],'Input  - indicative charges'!$B$13:$B$69,'Input  - indicative charges'!$E$13:$E$69)</f>
        <v>Major Industrial</v>
      </c>
      <c r="K8861" s="70">
        <f t="shared" si="140"/>
        <v>0.79571998110228437</v>
      </c>
    </row>
    <row r="8862" spans="1:11" x14ac:dyDescent="0.25">
      <c r="A8862" s="65">
        <v>44317</v>
      </c>
      <c r="B8862" s="66" t="s">
        <v>149</v>
      </c>
      <c r="C8862" s="66" t="s">
        <v>137</v>
      </c>
      <c r="D8862" s="67">
        <v>4078949.83</v>
      </c>
      <c r="E8862" s="66">
        <v>0.1762</v>
      </c>
      <c r="F8862" s="67">
        <v>718710.96004599996</v>
      </c>
      <c r="G8862" s="66" t="s">
        <v>36</v>
      </c>
      <c r="H8862" s="68">
        <v>3.35466254862265E-9</v>
      </c>
      <c r="I8862" s="87">
        <v>2.4110327409509399E-3</v>
      </c>
      <c r="J8862" s="69" t="str">
        <f>_xlfn.XLOOKUP(SimpleBB[[#This Row],[customer_code]],'Input  - indicative charges'!$B$13:$B$69,'Input  - indicative charges'!$E$13:$E$69)</f>
        <v>Upper South Island distributor</v>
      </c>
      <c r="K8862" s="70">
        <f t="shared" si="140"/>
        <v>2.2288877520556492E-3</v>
      </c>
    </row>
    <row r="8863" spans="1:11" x14ac:dyDescent="0.25">
      <c r="A8863" s="65">
        <v>44317</v>
      </c>
      <c r="B8863" s="66" t="s">
        <v>149</v>
      </c>
      <c r="C8863" s="66" t="s">
        <v>137</v>
      </c>
      <c r="D8863" s="67">
        <v>4078949.83</v>
      </c>
      <c r="E8863" s="66">
        <v>0.1762</v>
      </c>
      <c r="F8863" s="67">
        <v>718710.96004599996</v>
      </c>
      <c r="G8863" s="66" t="s">
        <v>38</v>
      </c>
      <c r="H8863" s="68">
        <v>1.25440393448386E-4</v>
      </c>
      <c r="I8863" s="87">
        <v>90.155385603837701</v>
      </c>
      <c r="J8863" s="69" t="str">
        <f>_xlfn.XLOOKUP(SimpleBB[[#This Row],[customer_code]],'Input  - indicative charges'!$B$13:$B$69,'Input  - indicative charges'!$E$13:$E$69)</f>
        <v>North Island generation</v>
      </c>
      <c r="K8863" s="70">
        <f t="shared" si="140"/>
        <v>83.344465357609579</v>
      </c>
    </row>
    <row r="8864" spans="1:11" x14ac:dyDescent="0.25">
      <c r="A8864" s="65">
        <v>44317</v>
      </c>
      <c r="B8864" s="66" t="s">
        <v>149</v>
      </c>
      <c r="C8864" s="66" t="s">
        <v>137</v>
      </c>
      <c r="D8864" s="67">
        <v>4078949.83</v>
      </c>
      <c r="E8864" s="66">
        <v>0.1762</v>
      </c>
      <c r="F8864" s="67">
        <v>718710.96004599996</v>
      </c>
      <c r="G8864" s="66" t="s">
        <v>40</v>
      </c>
      <c r="H8864" s="68">
        <v>7.8239620455428397E-7</v>
      </c>
      <c r="I8864" s="87">
        <v>0.56231672731155602</v>
      </c>
      <c r="J8864" s="69" t="str">
        <f>_xlfn.XLOOKUP(SimpleBB[[#This Row],[customer_code]],'Input  - indicative charges'!$B$13:$B$69,'Input  - indicative charges'!$E$13:$E$69)</f>
        <v>North Island generation</v>
      </c>
      <c r="K8864" s="70">
        <f t="shared" si="140"/>
        <v>0.51983568907754074</v>
      </c>
    </row>
    <row r="8865" spans="1:11" x14ac:dyDescent="0.25">
      <c r="A8865" s="65">
        <v>44317</v>
      </c>
      <c r="B8865" s="66" t="s">
        <v>149</v>
      </c>
      <c r="C8865" s="66" t="s">
        <v>137</v>
      </c>
      <c r="D8865" s="67">
        <v>4078949.83</v>
      </c>
      <c r="E8865" s="66">
        <v>0.1762</v>
      </c>
      <c r="F8865" s="67">
        <v>718710.96004599996</v>
      </c>
      <c r="G8865" s="66" t="s">
        <v>42</v>
      </c>
      <c r="H8865" s="68">
        <v>4.1439757546182003E-2</v>
      </c>
      <c r="I8865" s="87">
        <v>29783.207930089899</v>
      </c>
      <c r="J8865" s="69" t="str">
        <f>_xlfn.XLOOKUP(SimpleBB[[#This Row],[customer_code]],'Input  - indicative charges'!$B$13:$B$69,'Input  - indicative charges'!$E$13:$E$69)</f>
        <v>South Island generation</v>
      </c>
      <c r="K8865" s="70">
        <f t="shared" si="140"/>
        <v>27533.191998928083</v>
      </c>
    </row>
    <row r="8866" spans="1:11" x14ac:dyDescent="0.25">
      <c r="A8866" s="65">
        <v>44317</v>
      </c>
      <c r="B8866" s="66" t="s">
        <v>149</v>
      </c>
      <c r="C8866" s="66" t="s">
        <v>137</v>
      </c>
      <c r="D8866" s="67">
        <v>4078949.83</v>
      </c>
      <c r="E8866" s="66">
        <v>0.1762</v>
      </c>
      <c r="F8866" s="67">
        <v>718710.96004599996</v>
      </c>
      <c r="G8866" s="66" t="s">
        <v>44</v>
      </c>
      <c r="H8866" s="68">
        <v>9.2580505807164705E-7</v>
      </c>
      <c r="I8866" s="87">
        <v>0.66538624210211605</v>
      </c>
      <c r="J8866" s="69" t="str">
        <f>_xlfn.XLOOKUP(SimpleBB[[#This Row],[customer_code]],'Input  - indicative charges'!$B$13:$B$69,'Input  - indicative charges'!$E$13:$E$69)</f>
        <v>Major Industrial</v>
      </c>
      <c r="K8866" s="70">
        <f t="shared" si="140"/>
        <v>0.61511866687583872</v>
      </c>
    </row>
    <row r="8867" spans="1:11" x14ac:dyDescent="0.25">
      <c r="A8867" s="65">
        <v>44317</v>
      </c>
      <c r="B8867" s="66" t="s">
        <v>149</v>
      </c>
      <c r="C8867" s="66" t="s">
        <v>137</v>
      </c>
      <c r="D8867" s="67">
        <v>4078949.83</v>
      </c>
      <c r="E8867" s="66">
        <v>0.1762</v>
      </c>
      <c r="F8867" s="67">
        <v>718710.96004599996</v>
      </c>
      <c r="G8867" s="66" t="s">
        <v>46</v>
      </c>
      <c r="H8867" s="68">
        <v>7.2367557926564903E-9</v>
      </c>
      <c r="I8867" s="87">
        <v>5.2011357033585996E-3</v>
      </c>
      <c r="J8867" s="69" t="str">
        <f>_xlfn.XLOOKUP(SimpleBB[[#This Row],[customer_code]],'Input  - indicative charges'!$B$13:$B$69,'Input  - indicative charges'!$E$13:$E$69)</f>
        <v>Upper South Island distributor</v>
      </c>
      <c r="K8867" s="70">
        <f t="shared" si="140"/>
        <v>4.808208312187005E-3</v>
      </c>
    </row>
    <row r="8868" spans="1:11" x14ac:dyDescent="0.25">
      <c r="A8868" s="122">
        <v>44317</v>
      </c>
      <c r="B8868" s="123" t="s">
        <v>149</v>
      </c>
      <c r="C8868" s="123" t="s">
        <v>137</v>
      </c>
      <c r="D8868" s="124">
        <v>4078949.83</v>
      </c>
      <c r="E8868" s="123">
        <v>0.1762</v>
      </c>
      <c r="F8868" s="124">
        <v>718710.96004599996</v>
      </c>
      <c r="G8868" s="123" t="s">
        <v>48</v>
      </c>
      <c r="H8868" s="125">
        <v>5.3623720942961098E-2</v>
      </c>
      <c r="I8868" s="126">
        <v>38539.955960154402</v>
      </c>
      <c r="J8868" s="69" t="str">
        <f>_xlfn.XLOOKUP(SimpleBB[[#This Row],[customer_code]],'Input  - indicative charges'!$B$13:$B$69,'Input  - indicative charges'!$E$13:$E$69)</f>
        <v>North Island generation</v>
      </c>
      <c r="K8868" s="70">
        <f t="shared" si="140"/>
        <v>35628.398712856884</v>
      </c>
    </row>
    <row r="8869" spans="1:11" x14ac:dyDescent="0.25">
      <c r="A8869" s="65">
        <v>44317</v>
      </c>
      <c r="B8869" s="66" t="s">
        <v>149</v>
      </c>
      <c r="C8869" s="66" t="s">
        <v>137</v>
      </c>
      <c r="D8869" s="67">
        <v>4078949.83</v>
      </c>
      <c r="E8869" s="66">
        <v>0.1762</v>
      </c>
      <c r="F8869" s="67">
        <v>718710.96004599996</v>
      </c>
      <c r="G8869" s="66" t="s">
        <v>50</v>
      </c>
      <c r="H8869" s="68">
        <v>1.1293539640536801E-2</v>
      </c>
      <c r="I8869" s="87">
        <v>8116.7907173678104</v>
      </c>
      <c r="J8869" s="36" t="str">
        <f>_xlfn.XLOOKUP(SimpleBB[[#This Row],[customer_code]],'Input  - indicative charges'!$B$13:$B$69,'Input  - indicative charges'!$E$13:$E$69)</f>
        <v>North Island generation</v>
      </c>
      <c r="K8869" s="70">
        <f t="shared" si="140"/>
        <v>7503.5959108562884</v>
      </c>
    </row>
    <row r="8870" spans="1:11" x14ac:dyDescent="0.25">
      <c r="A8870" s="65">
        <v>44317</v>
      </c>
      <c r="B8870" s="66" t="s">
        <v>149</v>
      </c>
      <c r="C8870" s="66" t="s">
        <v>137</v>
      </c>
      <c r="D8870" s="67">
        <v>4078949.83</v>
      </c>
      <c r="E8870" s="66">
        <v>0.1762</v>
      </c>
      <c r="F8870" s="67">
        <v>718710.96004599996</v>
      </c>
      <c r="G8870" s="66" t="s">
        <v>52</v>
      </c>
      <c r="H8870" s="68">
        <v>2.2805591193504799E-2</v>
      </c>
      <c r="I8870" s="87">
        <v>16390.628341100401</v>
      </c>
      <c r="J8870" s="36" t="str">
        <f>_xlfn.XLOOKUP(SimpleBB[[#This Row],[customer_code]],'Input  - indicative charges'!$B$13:$B$69,'Input  - indicative charges'!$E$13:$E$69)</f>
        <v>North Island generation</v>
      </c>
      <c r="K8870" s="70">
        <f t="shared" si="140"/>
        <v>15152.374390223291</v>
      </c>
    </row>
    <row r="8871" spans="1:11" x14ac:dyDescent="0.25">
      <c r="A8871" s="65">
        <v>44317</v>
      </c>
      <c r="B8871" s="66" t="s">
        <v>149</v>
      </c>
      <c r="C8871" s="66" t="s">
        <v>137</v>
      </c>
      <c r="D8871" s="67">
        <v>4078949.83</v>
      </c>
      <c r="E8871" s="66">
        <v>0.1762</v>
      </c>
      <c r="F8871" s="67">
        <v>718710.96004599996</v>
      </c>
      <c r="G8871" s="66" t="s">
        <v>54</v>
      </c>
      <c r="H8871" s="68">
        <v>6.0333936354914596E-10</v>
      </c>
      <c r="I8871" s="87">
        <v>4.3362661320994902E-4</v>
      </c>
      <c r="J8871" s="36" t="str">
        <f>_xlfn.XLOOKUP(SimpleBB[[#This Row],[customer_code]],'Input  - indicative charges'!$B$13:$B$69,'Input  - indicative charges'!$E$13:$E$69)</f>
        <v>Upper South Island distributor</v>
      </c>
      <c r="K8871" s="70">
        <f t="shared" si="140"/>
        <v>4.0086765755318064E-4</v>
      </c>
    </row>
    <row r="8872" spans="1:11" x14ac:dyDescent="0.25">
      <c r="A8872" s="65">
        <v>44317</v>
      </c>
      <c r="B8872" s="66" t="s">
        <v>149</v>
      </c>
      <c r="C8872" s="66" t="s">
        <v>137</v>
      </c>
      <c r="D8872" s="67">
        <v>4078949.83</v>
      </c>
      <c r="E8872" s="66">
        <v>0.1762</v>
      </c>
      <c r="F8872" s="67">
        <v>718710.96004599996</v>
      </c>
      <c r="G8872" s="66" t="s">
        <v>56</v>
      </c>
      <c r="H8872" s="68">
        <v>6.5967543696854897E-2</v>
      </c>
      <c r="I8872" s="87">
        <v>47411.596662242999</v>
      </c>
      <c r="J8872" s="36" t="str">
        <f>_xlfn.XLOOKUP(SimpleBB[[#This Row],[customer_code]],'Input  - indicative charges'!$B$13:$B$69,'Input  - indicative charges'!$E$13:$E$69)</f>
        <v>Upper North Island distributor</v>
      </c>
      <c r="K8872" s="70">
        <f t="shared" si="140"/>
        <v>43829.818364140672</v>
      </c>
    </row>
    <row r="8873" spans="1:11" x14ac:dyDescent="0.25">
      <c r="A8873" s="65">
        <v>44317</v>
      </c>
      <c r="B8873" s="66" t="s">
        <v>149</v>
      </c>
      <c r="C8873" s="66" t="s">
        <v>137</v>
      </c>
      <c r="D8873" s="67">
        <v>4078949.83</v>
      </c>
      <c r="E8873" s="66">
        <v>0.1762</v>
      </c>
      <c r="F8873" s="67">
        <v>718710.96004599996</v>
      </c>
      <c r="G8873" s="66" t="s">
        <v>58</v>
      </c>
      <c r="H8873" s="68">
        <v>1.4075533162242001E-2</v>
      </c>
      <c r="I8873" s="87">
        <v>10116.239952194301</v>
      </c>
      <c r="J8873" s="36" t="str">
        <f>_xlfn.XLOOKUP(SimpleBB[[#This Row],[customer_code]],'Input  - indicative charges'!$B$13:$B$69,'Input  - indicative charges'!$E$13:$E$69)</f>
        <v>North Island generation</v>
      </c>
      <c r="K8873" s="70">
        <f t="shared" si="140"/>
        <v>9351.9938337331423</v>
      </c>
    </row>
    <row r="8874" spans="1:11" x14ac:dyDescent="0.25">
      <c r="A8874" s="65">
        <v>44317</v>
      </c>
      <c r="B8874" s="66" t="s">
        <v>149</v>
      </c>
      <c r="C8874" s="66" t="s">
        <v>137</v>
      </c>
      <c r="D8874" s="67">
        <v>4078949.83</v>
      </c>
      <c r="E8874" s="66">
        <v>0.1762</v>
      </c>
      <c r="F8874" s="67">
        <v>718710.96004599996</v>
      </c>
      <c r="G8874" s="66" t="s">
        <v>60</v>
      </c>
      <c r="H8874" s="68">
        <v>1.54729533059906E-8</v>
      </c>
      <c r="I8874" s="87">
        <v>1.11205811252954E-2</v>
      </c>
      <c r="J8874" s="36" t="str">
        <f>_xlfn.XLOOKUP(SimpleBB[[#This Row],[customer_code]],'Input  - indicative charges'!$B$13:$B$69,'Input  - indicative charges'!$E$13:$E$69)</f>
        <v>Major Industrial</v>
      </c>
      <c r="K8874" s="70">
        <f t="shared" si="140"/>
        <v>1.0280460586419099E-2</v>
      </c>
    </row>
    <row r="8875" spans="1:11" x14ac:dyDescent="0.25">
      <c r="A8875" s="65">
        <v>44317</v>
      </c>
      <c r="B8875" s="66" t="s">
        <v>149</v>
      </c>
      <c r="C8875" s="66" t="s">
        <v>137</v>
      </c>
      <c r="D8875" s="67">
        <v>4078949.83</v>
      </c>
      <c r="E8875" s="66">
        <v>0.1762</v>
      </c>
      <c r="F8875" s="67">
        <v>718710.96004599996</v>
      </c>
      <c r="G8875" s="66" t="s">
        <v>62</v>
      </c>
      <c r="H8875" s="68">
        <v>2.4957427588771001E-2</v>
      </c>
      <c r="I8875" s="87">
        <v>17937.176742604101</v>
      </c>
      <c r="J8875" s="36" t="str">
        <f>_xlfn.XLOOKUP(SimpleBB[[#This Row],[customer_code]],'Input  - indicative charges'!$B$13:$B$69,'Input  - indicative charges'!$E$13:$E$69)</f>
        <v>Major Industrial</v>
      </c>
      <c r="K8875" s="70">
        <f t="shared" si="140"/>
        <v>16582.086534535887</v>
      </c>
    </row>
    <row r="8876" spans="1:11" x14ac:dyDescent="0.25">
      <c r="A8876" s="65">
        <v>44317</v>
      </c>
      <c r="B8876" s="66" t="s">
        <v>149</v>
      </c>
      <c r="C8876" s="66" t="s">
        <v>137</v>
      </c>
      <c r="D8876" s="67">
        <v>4078949.83</v>
      </c>
      <c r="E8876" s="66">
        <v>0.1762</v>
      </c>
      <c r="F8876" s="67">
        <v>718710.96004599996</v>
      </c>
      <c r="G8876" s="66" t="s">
        <v>64</v>
      </c>
      <c r="H8876" s="68">
        <v>9.851383798082131E-7</v>
      </c>
      <c r="I8876" s="87">
        <v>0.70802975073012098</v>
      </c>
      <c r="J8876" s="36" t="str">
        <f>_xlfn.XLOOKUP(SimpleBB[[#This Row],[customer_code]],'Input  - indicative charges'!$B$13:$B$69,'Input  - indicative charges'!$E$13:$E$69)</f>
        <v>Major Industrial</v>
      </c>
      <c r="K8876" s="70">
        <f t="shared" si="140"/>
        <v>0.65454060937843273</v>
      </c>
    </row>
    <row r="8877" spans="1:11" x14ac:dyDescent="0.25">
      <c r="A8877" s="65">
        <v>44317</v>
      </c>
      <c r="B8877" s="66" t="s">
        <v>149</v>
      </c>
      <c r="C8877" s="66" t="s">
        <v>137</v>
      </c>
      <c r="D8877" s="67">
        <v>4078949.83</v>
      </c>
      <c r="E8877" s="66">
        <v>0.1762</v>
      </c>
      <c r="F8877" s="67">
        <v>718710.96004599996</v>
      </c>
      <c r="G8877" s="66" t="s">
        <v>66</v>
      </c>
      <c r="H8877" s="68">
        <v>3.8370024993884101E-8</v>
      </c>
      <c r="I8877" s="87">
        <v>2.7576957500343498E-2</v>
      </c>
      <c r="J8877" s="36" t="str">
        <f>_xlfn.XLOOKUP(SimpleBB[[#This Row],[customer_code]],'Input  - indicative charges'!$B$13:$B$69,'Input  - indicative charges'!$E$13:$E$69)</f>
        <v>Upper South Island distributor</v>
      </c>
      <c r="K8877" s="70">
        <f t="shared" si="140"/>
        <v>2.5493615979363227E-2</v>
      </c>
    </row>
    <row r="8878" spans="1:11" x14ac:dyDescent="0.25">
      <c r="A8878" s="65">
        <v>44317</v>
      </c>
      <c r="B8878" s="66" t="s">
        <v>149</v>
      </c>
      <c r="C8878" s="66" t="s">
        <v>137</v>
      </c>
      <c r="D8878" s="67">
        <v>4078949.83</v>
      </c>
      <c r="E8878" s="66">
        <v>0.1762</v>
      </c>
      <c r="F8878" s="67">
        <v>718710.96004599996</v>
      </c>
      <c r="G8878" s="66" t="s">
        <v>68</v>
      </c>
      <c r="H8878" s="68">
        <v>4.7321368847260497E-8</v>
      </c>
      <c r="I8878" s="87">
        <v>3.4010386434905497E-2</v>
      </c>
      <c r="J8878" s="36" t="str">
        <f>_xlfn.XLOOKUP(SimpleBB[[#This Row],[customer_code]],'Input  - indicative charges'!$B$13:$B$69,'Input  - indicative charges'!$E$13:$E$69)</f>
        <v>Major Industrial</v>
      </c>
      <c r="K8878" s="70">
        <f t="shared" si="140"/>
        <v>3.1441022131263943E-2</v>
      </c>
    </row>
    <row r="8879" spans="1:11" x14ac:dyDescent="0.25">
      <c r="A8879" s="65">
        <v>44317</v>
      </c>
      <c r="B8879" s="66" t="s">
        <v>149</v>
      </c>
      <c r="C8879" s="66" t="s">
        <v>137</v>
      </c>
      <c r="D8879" s="67">
        <v>4078949.83</v>
      </c>
      <c r="E8879" s="66">
        <v>0.1762</v>
      </c>
      <c r="F8879" s="67">
        <v>718710.96004599996</v>
      </c>
      <c r="G8879" s="66" t="s">
        <v>70</v>
      </c>
      <c r="H8879" s="68">
        <v>2.10207103802803E-3</v>
      </c>
      <c r="I8879" s="87">
        <v>1510.7814938260201</v>
      </c>
      <c r="J8879" s="36" t="str">
        <f>_xlfn.XLOOKUP(SimpleBB[[#This Row],[customer_code]],'Input  - indicative charges'!$B$13:$B$69,'Input  - indicative charges'!$E$13:$E$69)</f>
        <v>Lower North Island distributor</v>
      </c>
      <c r="K8879" s="70">
        <f t="shared" si="140"/>
        <v>1396.6472999006335</v>
      </c>
    </row>
    <row r="8880" spans="1:11" x14ac:dyDescent="0.25">
      <c r="A8880" s="65">
        <v>44317</v>
      </c>
      <c r="B8880" s="66" t="s">
        <v>149</v>
      </c>
      <c r="C8880" s="66" t="s">
        <v>137</v>
      </c>
      <c r="D8880" s="67">
        <v>4078949.83</v>
      </c>
      <c r="E8880" s="66">
        <v>0.1762</v>
      </c>
      <c r="F8880" s="67">
        <v>718710.96004599996</v>
      </c>
      <c r="G8880" s="66" t="s">
        <v>72</v>
      </c>
      <c r="H8880" s="68">
        <v>5.7334365733105398E-5</v>
      </c>
      <c r="I8880" s="87">
        <v>41.206837039668699</v>
      </c>
      <c r="J8880" s="36" t="str">
        <f>_xlfn.XLOOKUP(SimpleBB[[#This Row],[customer_code]],'Input  - indicative charges'!$B$13:$B$69,'Input  - indicative charges'!$E$13:$E$69)</f>
        <v>Lower South Island distributor</v>
      </c>
      <c r="K8880" s="70">
        <f t="shared" si="140"/>
        <v>38.093806367161037</v>
      </c>
    </row>
    <row r="8881" spans="1:11" x14ac:dyDescent="0.25">
      <c r="A8881" s="65">
        <v>44317</v>
      </c>
      <c r="B8881" s="66" t="s">
        <v>149</v>
      </c>
      <c r="C8881" s="66" t="s">
        <v>137</v>
      </c>
      <c r="D8881" s="67">
        <v>4078949.83</v>
      </c>
      <c r="E8881" s="66">
        <v>0.1762</v>
      </c>
      <c r="F8881" s="67">
        <v>718710.96004599996</v>
      </c>
      <c r="G8881" s="66" t="s">
        <v>74</v>
      </c>
      <c r="H8881" s="68">
        <v>2.80548394342484E-11</v>
      </c>
      <c r="I8881" s="87">
        <v>2.0163320583724999E-5</v>
      </c>
      <c r="J8881" s="36" t="str">
        <f>_xlfn.XLOOKUP(SimpleBB[[#This Row],[customer_code]],'Input  - indicative charges'!$B$13:$B$69,'Input  - indicative charges'!$E$13:$E$69)</f>
        <v>Major Industrial</v>
      </c>
      <c r="K8881" s="70">
        <f t="shared" si="140"/>
        <v>1.8640053088665501E-5</v>
      </c>
    </row>
    <row r="8882" spans="1:11" x14ac:dyDescent="0.25">
      <c r="A8882" s="65">
        <v>44317</v>
      </c>
      <c r="B8882" s="66" t="s">
        <v>149</v>
      </c>
      <c r="C8882" s="66" t="s">
        <v>137</v>
      </c>
      <c r="D8882" s="67">
        <v>4078949.83</v>
      </c>
      <c r="E8882" s="66">
        <v>0.1762</v>
      </c>
      <c r="F8882" s="67">
        <v>718710.96004599996</v>
      </c>
      <c r="G8882" s="66" t="s">
        <v>76</v>
      </c>
      <c r="H8882" s="68">
        <v>1.5647455273165799E-6</v>
      </c>
      <c r="I8882" s="87">
        <v>1.1245997601653801</v>
      </c>
      <c r="J8882" s="36" t="str">
        <f>_xlfn.XLOOKUP(SimpleBB[[#This Row],[customer_code]],'Input  - indicative charges'!$B$13:$B$69,'Input  - indicative charges'!$E$13:$E$69)</f>
        <v>Lower North Island distributor</v>
      </c>
      <c r="K8882" s="70">
        <f t="shared" si="140"/>
        <v>1.0396402291943581</v>
      </c>
    </row>
    <row r="8883" spans="1:11" x14ac:dyDescent="0.25">
      <c r="A8883" s="65">
        <v>44317</v>
      </c>
      <c r="B8883" s="66" t="s">
        <v>149</v>
      </c>
      <c r="C8883" s="66" t="s">
        <v>137</v>
      </c>
      <c r="D8883" s="67">
        <v>4078949.83</v>
      </c>
      <c r="E8883" s="66">
        <v>0.1762</v>
      </c>
      <c r="F8883" s="67">
        <v>718710.96004599996</v>
      </c>
      <c r="G8883" s="66" t="s">
        <v>78</v>
      </c>
      <c r="H8883" s="68">
        <v>1.19185904089779E-4</v>
      </c>
      <c r="I8883" s="87">
        <v>85.660215552315805</v>
      </c>
      <c r="J8883" s="36" t="str">
        <f>_xlfn.XLOOKUP(SimpleBB[[#This Row],[customer_code]],'Input  - indicative charges'!$B$13:$B$69,'Input  - indicative charges'!$E$13:$E$69)</f>
        <v>North Island generation</v>
      </c>
      <c r="K8883" s="70">
        <f t="shared" si="140"/>
        <v>79.188889491272391</v>
      </c>
    </row>
    <row r="8884" spans="1:11" x14ac:dyDescent="0.25">
      <c r="A8884" s="65">
        <v>44317</v>
      </c>
      <c r="B8884" s="66" t="s">
        <v>149</v>
      </c>
      <c r="C8884" s="66" t="s">
        <v>137</v>
      </c>
      <c r="D8884" s="67">
        <v>4078949.83</v>
      </c>
      <c r="E8884" s="66">
        <v>0.1762</v>
      </c>
      <c r="F8884" s="67">
        <v>718710.96004599996</v>
      </c>
      <c r="G8884" s="66" t="s">
        <v>80</v>
      </c>
      <c r="H8884" s="68">
        <v>2.4238046559880301E-5</v>
      </c>
      <c r="I8884" s="87">
        <v>17.420149712691199</v>
      </c>
      <c r="J8884" s="36" t="str">
        <f>_xlfn.XLOOKUP(SimpleBB[[#This Row],[customer_code]],'Input  - indicative charges'!$B$13:$B$69,'Input  - indicative charges'!$E$13:$E$69)</f>
        <v>Major Industrial</v>
      </c>
      <c r="K8884" s="70">
        <f t="shared" si="140"/>
        <v>16.104119066537066</v>
      </c>
    </row>
    <row r="8885" spans="1:11" x14ac:dyDescent="0.25">
      <c r="A8885" s="65">
        <v>44317</v>
      </c>
      <c r="B8885" s="66" t="s">
        <v>149</v>
      </c>
      <c r="C8885" s="66" t="s">
        <v>137</v>
      </c>
      <c r="D8885" s="67">
        <v>4078949.83</v>
      </c>
      <c r="E8885" s="66">
        <v>0.1762</v>
      </c>
      <c r="F8885" s="67">
        <v>718710.96004599996</v>
      </c>
      <c r="G8885" s="66" t="s">
        <v>82</v>
      </c>
      <c r="H8885" s="68">
        <v>8.2000882074468695E-4</v>
      </c>
      <c r="I8885" s="87">
        <v>589.34932680360203</v>
      </c>
      <c r="J8885" s="36" t="str">
        <f>_xlfn.XLOOKUP(SimpleBB[[#This Row],[customer_code]],'Input  - indicative charges'!$B$13:$B$69,'Input  - indicative charges'!$E$13:$E$69)</f>
        <v>Major Industrial</v>
      </c>
      <c r="K8885" s="70">
        <f t="shared" si="140"/>
        <v>544.82607136919012</v>
      </c>
    </row>
    <row r="8886" spans="1:11" x14ac:dyDescent="0.25">
      <c r="A8886" s="65">
        <v>44317</v>
      </c>
      <c r="B8886" s="66" t="s">
        <v>149</v>
      </c>
      <c r="C8886" s="66" t="s">
        <v>137</v>
      </c>
      <c r="D8886" s="67">
        <v>4078949.83</v>
      </c>
      <c r="E8886" s="66">
        <v>0.1762</v>
      </c>
      <c r="F8886" s="67">
        <v>718710.96004599996</v>
      </c>
      <c r="G8886" s="66" t="s">
        <v>84</v>
      </c>
      <c r="H8886" s="68">
        <v>9.0434021633895202E-14</v>
      </c>
      <c r="I8886" s="87">
        <v>6.49959225093175E-8</v>
      </c>
      <c r="J8886" s="36" t="str">
        <f>_xlfn.XLOOKUP(SimpleBB[[#This Row],[customer_code]],'Input  - indicative charges'!$B$13:$B$69,'Input  - indicative charges'!$E$13:$E$69)</f>
        <v>Major Industrial</v>
      </c>
      <c r="K8886" s="70">
        <f t="shared" si="140"/>
        <v>6.0085710639266545E-8</v>
      </c>
    </row>
    <row r="8887" spans="1:11" x14ac:dyDescent="0.25">
      <c r="A8887" s="65">
        <v>44317</v>
      </c>
      <c r="B8887" s="66" t="s">
        <v>149</v>
      </c>
      <c r="C8887" s="66" t="s">
        <v>137</v>
      </c>
      <c r="D8887" s="67">
        <v>4078949.83</v>
      </c>
      <c r="E8887" s="66">
        <v>0.1762</v>
      </c>
      <c r="F8887" s="67">
        <v>718710.96004599996</v>
      </c>
      <c r="G8887" s="66" t="s">
        <v>86</v>
      </c>
      <c r="H8887" s="68">
        <v>8.5596203919579897E-5</v>
      </c>
      <c r="I8887" s="87">
        <v>61.518929895334402</v>
      </c>
      <c r="J8887" s="36" t="str">
        <f>_xlfn.XLOOKUP(SimpleBB[[#This Row],[customer_code]],'Input  - indicative charges'!$B$13:$B$69,'Input  - indicative charges'!$E$13:$E$69)</f>
        <v>North Island generation</v>
      </c>
      <c r="K8887" s="70">
        <f t="shared" si="140"/>
        <v>56.871392509252985</v>
      </c>
    </row>
    <row r="8888" spans="1:11" x14ac:dyDescent="0.25">
      <c r="A8888" s="65">
        <v>44317</v>
      </c>
      <c r="B8888" s="66" t="s">
        <v>149</v>
      </c>
      <c r="C8888" s="66" t="s">
        <v>137</v>
      </c>
      <c r="D8888" s="67">
        <v>4078949.83</v>
      </c>
      <c r="E8888" s="66">
        <v>0.1762</v>
      </c>
      <c r="F8888" s="67">
        <v>718710.96004599996</v>
      </c>
      <c r="G8888" s="66" t="s">
        <v>88</v>
      </c>
      <c r="H8888" s="68">
        <v>8.1903598293983498E-3</v>
      </c>
      <c r="I8888" s="87">
        <v>5886.5013761090804</v>
      </c>
      <c r="J8888" s="36" t="str">
        <f>_xlfn.XLOOKUP(SimpleBB[[#This Row],[customer_code]],'Input  - indicative charges'!$B$13:$B$69,'Input  - indicative charges'!$E$13:$E$69)</f>
        <v>North Island generation</v>
      </c>
      <c r="K8888" s="70">
        <f t="shared" si="140"/>
        <v>5441.7970344498235</v>
      </c>
    </row>
    <row r="8889" spans="1:11" x14ac:dyDescent="0.25">
      <c r="A8889" s="65">
        <v>44317</v>
      </c>
      <c r="B8889" s="66" t="s">
        <v>149</v>
      </c>
      <c r="C8889" s="66" t="s">
        <v>137</v>
      </c>
      <c r="D8889" s="67">
        <v>4078949.83</v>
      </c>
      <c r="E8889" s="66">
        <v>0.1762</v>
      </c>
      <c r="F8889" s="67">
        <v>718710.96004599996</v>
      </c>
      <c r="G8889" s="66" t="s">
        <v>90</v>
      </c>
      <c r="H8889" s="68">
        <v>7.2357940890242603E-9</v>
      </c>
      <c r="I8889" s="87">
        <v>5.2004445164178003E-3</v>
      </c>
      <c r="J8889" s="36" t="str">
        <f>_xlfn.XLOOKUP(SimpleBB[[#This Row],[customer_code]],'Input  - indicative charges'!$B$13:$B$69,'Input  - indicative charges'!$E$13:$E$69)</f>
        <v>Upper South Island distributor</v>
      </c>
      <c r="K8889" s="70">
        <f t="shared" si="140"/>
        <v>4.8075693419728886E-3</v>
      </c>
    </row>
    <row r="8890" spans="1:11" x14ac:dyDescent="0.25">
      <c r="A8890" s="65">
        <v>44317</v>
      </c>
      <c r="B8890" s="66" t="s">
        <v>149</v>
      </c>
      <c r="C8890" s="66" t="s">
        <v>137</v>
      </c>
      <c r="D8890" s="67">
        <v>4078949.83</v>
      </c>
      <c r="E8890" s="66">
        <v>0.1762</v>
      </c>
      <c r="F8890" s="67">
        <v>718710.96004599996</v>
      </c>
      <c r="G8890" s="66" t="s">
        <v>92</v>
      </c>
      <c r="H8890" s="68">
        <v>6.6425353987504201E-5</v>
      </c>
      <c r="I8890" s="87">
        <v>47.740629935754498</v>
      </c>
      <c r="J8890" s="36" t="str">
        <f>_xlfn.XLOOKUP(SimpleBB[[#This Row],[customer_code]],'Input  - indicative charges'!$B$13:$B$69,'Input  - indicative charges'!$E$13:$E$69)</f>
        <v>North Island generation</v>
      </c>
      <c r="K8890" s="70">
        <f t="shared" si="140"/>
        <v>44.133994338565351</v>
      </c>
    </row>
    <row r="8891" spans="1:11" x14ac:dyDescent="0.25">
      <c r="A8891" s="65">
        <v>44317</v>
      </c>
      <c r="B8891" s="66" t="s">
        <v>149</v>
      </c>
      <c r="C8891" s="66" t="s">
        <v>137</v>
      </c>
      <c r="D8891" s="67">
        <v>4078949.83</v>
      </c>
      <c r="E8891" s="66">
        <v>0.1762</v>
      </c>
      <c r="F8891" s="67">
        <v>718710.96004599996</v>
      </c>
      <c r="G8891" s="66" t="s">
        <v>94</v>
      </c>
      <c r="H8891" s="68">
        <v>3.5183613476854199E-4</v>
      </c>
      <c r="I8891" s="87">
        <v>252.86848619837201</v>
      </c>
      <c r="J8891" s="36" t="str">
        <f>_xlfn.XLOOKUP(SimpleBB[[#This Row],[customer_code]],'Input  - indicative charges'!$B$13:$B$69,'Input  - indicative charges'!$E$13:$E$69)</f>
        <v>North Island generation</v>
      </c>
      <c r="K8891" s="70">
        <f t="shared" si="140"/>
        <v>233.76516718147417</v>
      </c>
    </row>
    <row r="8892" spans="1:11" x14ac:dyDescent="0.25">
      <c r="A8892" s="65">
        <v>44317</v>
      </c>
      <c r="B8892" s="66" t="s">
        <v>149</v>
      </c>
      <c r="C8892" s="66" t="s">
        <v>137</v>
      </c>
      <c r="D8892" s="67">
        <v>4078949.83</v>
      </c>
      <c r="E8892" s="66">
        <v>0.1762</v>
      </c>
      <c r="F8892" s="67">
        <v>718710.96004599996</v>
      </c>
      <c r="G8892" s="66" t="s">
        <v>96</v>
      </c>
      <c r="H8892" s="68">
        <v>8.2041759069243995E-3</v>
      </c>
      <c r="I8892" s="87">
        <v>5896.4311424519001</v>
      </c>
      <c r="J8892" s="36" t="str">
        <f>_xlfn.XLOOKUP(SimpleBB[[#This Row],[customer_code]],'Input  - indicative charges'!$B$13:$B$69,'Input  - indicative charges'!$E$13:$E$69)</f>
        <v>Upper North Island distributor</v>
      </c>
      <c r="K8892" s="70">
        <f t="shared" si="140"/>
        <v>5450.9766420952828</v>
      </c>
    </row>
    <row r="8893" spans="1:11" x14ac:dyDescent="0.25">
      <c r="A8893" s="65">
        <v>44317</v>
      </c>
      <c r="B8893" s="66" t="s">
        <v>149</v>
      </c>
      <c r="C8893" s="66" t="s">
        <v>137</v>
      </c>
      <c r="D8893" s="67">
        <v>4078949.83</v>
      </c>
      <c r="E8893" s="66">
        <v>0.1762</v>
      </c>
      <c r="F8893" s="67">
        <v>718710.96004599996</v>
      </c>
      <c r="G8893" s="66" t="s">
        <v>98</v>
      </c>
      <c r="H8893" s="68">
        <v>1.8325317533476201E-3</v>
      </c>
      <c r="I8893" s="87">
        <v>1317.06065576325</v>
      </c>
      <c r="J8893" s="36" t="str">
        <f>_xlfn.XLOOKUP(SimpleBB[[#This Row],[customer_code]],'Input  - indicative charges'!$B$13:$B$69,'Input  - indicative charges'!$E$13:$E$69)</f>
        <v>Major Industrial</v>
      </c>
      <c r="K8893" s="70">
        <f t="shared" si="140"/>
        <v>1217.5613854116564</v>
      </c>
    </row>
    <row r="8894" spans="1:11" x14ac:dyDescent="0.25">
      <c r="A8894" s="65">
        <v>44317</v>
      </c>
      <c r="B8894" s="66" t="s">
        <v>149</v>
      </c>
      <c r="C8894" s="66" t="s">
        <v>137</v>
      </c>
      <c r="D8894" s="67">
        <v>4078949.83</v>
      </c>
      <c r="E8894" s="66">
        <v>0.1762</v>
      </c>
      <c r="F8894" s="67">
        <v>718710.96004599996</v>
      </c>
      <c r="G8894" s="66" t="s">
        <v>100</v>
      </c>
      <c r="H8894" s="68">
        <v>3.1615888252561799E-4</v>
      </c>
      <c r="I8894" s="87">
        <v>227.22685398705701</v>
      </c>
      <c r="J8894" s="36" t="str">
        <f>_xlfn.XLOOKUP(SimpleBB[[#This Row],[customer_code]],'Input  - indicative charges'!$B$13:$B$69,'Input  - indicative charges'!$E$13:$E$69)</f>
        <v>North Island generation</v>
      </c>
      <c r="K8894" s="70">
        <f t="shared" si="140"/>
        <v>210.06066951630598</v>
      </c>
    </row>
    <row r="8895" spans="1:11" x14ac:dyDescent="0.25">
      <c r="A8895" s="65">
        <v>44317</v>
      </c>
      <c r="B8895" s="66" t="s">
        <v>149</v>
      </c>
      <c r="C8895" s="66" t="s">
        <v>137</v>
      </c>
      <c r="D8895" s="67">
        <v>4078949.83</v>
      </c>
      <c r="E8895" s="66">
        <v>0.1762</v>
      </c>
      <c r="F8895" s="67">
        <v>718710.96004599996</v>
      </c>
      <c r="G8895" s="66" t="s">
        <v>102</v>
      </c>
      <c r="H8895" s="68">
        <v>1.97743092716921E-3</v>
      </c>
      <c r="I8895" s="87">
        <v>1421.2012800904399</v>
      </c>
      <c r="J8895" s="36" t="str">
        <f>_xlfn.XLOOKUP(SimpleBB[[#This Row],[customer_code]],'Input  - indicative charges'!$B$13:$B$69,'Input  - indicative charges'!$E$13:$E$69)</f>
        <v>Lower North Island distributor</v>
      </c>
      <c r="K8895" s="70">
        <f t="shared" si="140"/>
        <v>1313.8345542126542</v>
      </c>
    </row>
    <row r="8896" spans="1:11" x14ac:dyDescent="0.25">
      <c r="A8896" s="65">
        <v>44317</v>
      </c>
      <c r="B8896" s="66" t="s">
        <v>149</v>
      </c>
      <c r="C8896" s="66" t="s">
        <v>137</v>
      </c>
      <c r="D8896" s="67">
        <v>4078949.83</v>
      </c>
      <c r="E8896" s="66">
        <v>0.1762</v>
      </c>
      <c r="F8896" s="67">
        <v>718710.96004599996</v>
      </c>
      <c r="G8896" s="66" t="s">
        <v>104</v>
      </c>
      <c r="H8896" s="68">
        <v>4.1357238029394103E-3</v>
      </c>
      <c r="I8896" s="87">
        <v>2972.3900248956802</v>
      </c>
      <c r="J8896" s="36" t="str">
        <f>_xlfn.XLOOKUP(SimpleBB[[#This Row],[customer_code]],'Input  - indicative charges'!$B$13:$B$69,'Input  - indicative charges'!$E$13:$E$69)</f>
        <v>Lower North Island distributor</v>
      </c>
      <c r="K8896" s="70">
        <f t="shared" si="140"/>
        <v>2747.8364803164559</v>
      </c>
    </row>
    <row r="8897" spans="1:11" x14ac:dyDescent="0.25">
      <c r="A8897" s="65">
        <v>44317</v>
      </c>
      <c r="B8897" s="66" t="s">
        <v>149</v>
      </c>
      <c r="C8897" s="66" t="s">
        <v>137</v>
      </c>
      <c r="D8897" s="67">
        <v>4078949.83</v>
      </c>
      <c r="E8897" s="66">
        <v>0.1762</v>
      </c>
      <c r="F8897" s="67">
        <v>718710.96004599996</v>
      </c>
      <c r="G8897" s="66" t="s">
        <v>106</v>
      </c>
      <c r="H8897" s="68">
        <v>0.51363968217240297</v>
      </c>
      <c r="I8897" s="87">
        <v>369158.46909184998</v>
      </c>
      <c r="J8897" s="36" t="str">
        <f>_xlfn.XLOOKUP(SimpleBB[[#This Row],[customer_code]],'Input  - indicative charges'!$B$13:$B$69,'Input  - indicative charges'!$E$13:$E$69)</f>
        <v>Upper North Island distributor</v>
      </c>
      <c r="K8897" s="70">
        <f t="shared" si="140"/>
        <v>341269.85351593001</v>
      </c>
    </row>
    <row r="8898" spans="1:11" x14ac:dyDescent="0.25">
      <c r="A8898" s="65">
        <v>44317</v>
      </c>
      <c r="B8898" s="66" t="s">
        <v>149</v>
      </c>
      <c r="C8898" s="66" t="s">
        <v>137</v>
      </c>
      <c r="D8898" s="67">
        <v>4078949.83</v>
      </c>
      <c r="E8898" s="66">
        <v>0.1762</v>
      </c>
      <c r="F8898" s="67">
        <v>718710.96004599996</v>
      </c>
      <c r="G8898" s="66" t="s">
        <v>108</v>
      </c>
      <c r="H8898" s="68">
        <v>8.3961725979914896E-4</v>
      </c>
      <c r="I8898" s="87">
        <v>603.44212686143806</v>
      </c>
      <c r="J8898" s="36" t="str">
        <f>_xlfn.XLOOKUP(SimpleBB[[#This Row],[customer_code]],'Input  - indicative charges'!$B$13:$B$69,'Input  - indicative charges'!$E$13:$E$69)</f>
        <v>Lower North Island distributor</v>
      </c>
      <c r="K8898" s="70">
        <f t="shared" si="140"/>
        <v>557.85421026899235</v>
      </c>
    </row>
    <row r="8899" spans="1:11" x14ac:dyDescent="0.25">
      <c r="A8899" s="65">
        <v>44317</v>
      </c>
      <c r="B8899" s="66" t="s">
        <v>149</v>
      </c>
      <c r="C8899" s="66" t="s">
        <v>137</v>
      </c>
      <c r="D8899" s="67">
        <v>4078949.83</v>
      </c>
      <c r="E8899" s="66">
        <v>0.1762</v>
      </c>
      <c r="F8899" s="67">
        <v>718710.96004599996</v>
      </c>
      <c r="G8899" s="66" t="s">
        <v>110</v>
      </c>
      <c r="H8899" s="68">
        <v>3.5703893417917601E-9</v>
      </c>
      <c r="I8899" s="87">
        <v>2.5660779515771599E-3</v>
      </c>
      <c r="J8899" s="36" t="str">
        <f>_xlfn.XLOOKUP(SimpleBB[[#This Row],[customer_code]],'Input  - indicative charges'!$B$13:$B$69,'Input  - indicative charges'!$E$13:$E$69)</f>
        <v>Lower South Island distributor</v>
      </c>
      <c r="K8899" s="70">
        <f t="shared" si="140"/>
        <v>2.3722198458551594E-3</v>
      </c>
    </row>
    <row r="8900" spans="1:11" x14ac:dyDescent="0.25">
      <c r="A8900" s="65">
        <v>44317</v>
      </c>
      <c r="B8900" s="66" t="s">
        <v>149</v>
      </c>
      <c r="C8900" s="66" t="s">
        <v>137</v>
      </c>
      <c r="D8900" s="67">
        <v>4078949.83</v>
      </c>
      <c r="E8900" s="66">
        <v>0.1762</v>
      </c>
      <c r="F8900" s="67">
        <v>718710.96004599996</v>
      </c>
      <c r="G8900" s="66" t="s">
        <v>112</v>
      </c>
      <c r="H8900" s="68">
        <v>6.7659494242856E-3</v>
      </c>
      <c r="I8900" s="87">
        <v>4862.7620063509803</v>
      </c>
      <c r="J8900" s="36" t="str">
        <f>_xlfn.XLOOKUP(SimpleBB[[#This Row],[customer_code]],'Input  - indicative charges'!$B$13:$B$69,'Input  - indicative charges'!$E$13:$E$69)</f>
        <v>North Island generation</v>
      </c>
      <c r="K8900" s="70">
        <f t="shared" si="140"/>
        <v>4495.3975501976811</v>
      </c>
    </row>
    <row r="8901" spans="1:11" x14ac:dyDescent="0.25">
      <c r="A8901" s="65">
        <v>44317</v>
      </c>
      <c r="B8901" s="66" t="s">
        <v>149</v>
      </c>
      <c r="C8901" s="66" t="s">
        <v>137</v>
      </c>
      <c r="D8901" s="67">
        <v>4078949.83</v>
      </c>
      <c r="E8901" s="66">
        <v>0.1762</v>
      </c>
      <c r="F8901" s="67">
        <v>718710.96004599996</v>
      </c>
      <c r="G8901" s="66" t="s">
        <v>114</v>
      </c>
      <c r="H8901" s="68">
        <v>1.8573549414539099E-3</v>
      </c>
      <c r="I8901" s="87">
        <v>1334.9013531185201</v>
      </c>
      <c r="J8901" s="36" t="str">
        <f>_xlfn.XLOOKUP(SimpleBB[[#This Row],[customer_code]],'Input  - indicative charges'!$B$13:$B$69,'Input  - indicative charges'!$E$13:$E$69)</f>
        <v>Lower North Island distributor</v>
      </c>
      <c r="K8901" s="70">
        <f t="shared" si="140"/>
        <v>1234.0542812350493</v>
      </c>
    </row>
    <row r="8902" spans="1:11" x14ac:dyDescent="0.25">
      <c r="A8902" s="65">
        <v>44317</v>
      </c>
      <c r="B8902" s="66" t="s">
        <v>149</v>
      </c>
      <c r="C8902" s="66" t="s">
        <v>137</v>
      </c>
      <c r="D8902" s="67">
        <v>4078949.83</v>
      </c>
      <c r="E8902" s="66">
        <v>0.1762</v>
      </c>
      <c r="F8902" s="67">
        <v>718710.96004599996</v>
      </c>
      <c r="G8902" s="66" t="s">
        <v>116</v>
      </c>
      <c r="H8902" s="68">
        <v>2.5294670717447501E-8</v>
      </c>
      <c r="I8902" s="87">
        <v>1.8179557075384101E-2</v>
      </c>
      <c r="J8902" s="36" t="str">
        <f>_xlfn.XLOOKUP(SimpleBB[[#This Row],[customer_code]],'Input  - indicative charges'!$B$13:$B$69,'Input  - indicative charges'!$E$13:$E$69)</f>
        <v>Major Industrial</v>
      </c>
      <c r="K8902" s="70">
        <f t="shared" si="140"/>
        <v>1.6806155891163303E-2</v>
      </c>
    </row>
    <row r="8903" spans="1:11" x14ac:dyDescent="0.25">
      <c r="A8903" s="65">
        <v>44317</v>
      </c>
      <c r="B8903" s="66" t="s">
        <v>149</v>
      </c>
      <c r="C8903" s="66" t="s">
        <v>137</v>
      </c>
      <c r="D8903" s="67">
        <v>4078949.83</v>
      </c>
      <c r="E8903" s="66">
        <v>0.1762</v>
      </c>
      <c r="F8903" s="67">
        <v>718710.96004599996</v>
      </c>
      <c r="G8903" s="66" t="s">
        <v>118</v>
      </c>
      <c r="H8903" s="68">
        <v>1.4111279145340599E-9</v>
      </c>
      <c r="I8903" s="87">
        <v>1.01419309820248E-3</v>
      </c>
      <c r="J8903" s="36" t="str">
        <f>_xlfn.XLOOKUP(SimpleBB[[#This Row],[customer_code]],'Input  - indicative charges'!$B$13:$B$69,'Input  - indicative charges'!$E$13:$E$69)</f>
        <v>Upper South Island distributor</v>
      </c>
      <c r="K8903" s="70">
        <f t="shared" si="140"/>
        <v>9.3757439972022246E-4</v>
      </c>
    </row>
    <row r="8904" spans="1:11" x14ac:dyDescent="0.25">
      <c r="A8904" s="65">
        <v>44317</v>
      </c>
      <c r="B8904" s="66" t="s">
        <v>149</v>
      </c>
      <c r="C8904" s="66" t="s">
        <v>137</v>
      </c>
      <c r="D8904" s="67">
        <v>4078949.83</v>
      </c>
      <c r="E8904" s="66">
        <v>0.1762</v>
      </c>
      <c r="F8904" s="67">
        <v>718710.96004599996</v>
      </c>
      <c r="G8904" s="66" t="s">
        <v>120</v>
      </c>
      <c r="H8904" s="68">
        <v>3.4753054326897302E-4</v>
      </c>
      <c r="I8904" s="87">
        <v>249.774010398152</v>
      </c>
      <c r="J8904" s="36" t="str">
        <f>_xlfn.XLOOKUP(SimpleBB[[#This Row],[customer_code]],'Input  - indicative charges'!$B$13:$B$69,'Input  - indicative charges'!$E$13:$E$69)</f>
        <v>Lower North Island distributor</v>
      </c>
      <c r="K8904" s="70">
        <f t="shared" si="140"/>
        <v>230.90446807399437</v>
      </c>
    </row>
    <row r="8905" spans="1:11" x14ac:dyDescent="0.25">
      <c r="A8905" s="65">
        <v>44317</v>
      </c>
      <c r="B8905" s="66" t="s">
        <v>149</v>
      </c>
      <c r="C8905" s="66" t="s">
        <v>137</v>
      </c>
      <c r="D8905" s="67">
        <v>4078949.83</v>
      </c>
      <c r="E8905" s="66">
        <v>0.1762</v>
      </c>
      <c r="F8905" s="67">
        <v>718710.96004599996</v>
      </c>
      <c r="G8905" s="66" t="s">
        <v>241</v>
      </c>
      <c r="H8905" s="68">
        <v>7.4511964773516198E-4</v>
      </c>
      <c r="I8905" s="87">
        <v>535.52565737287603</v>
      </c>
      <c r="J8905" s="36" t="str">
        <f>_xlfn.XLOOKUP(SimpleBB[[#This Row],[customer_code]],'Input  - indicative charges'!$B$13:$B$69,'Input  - indicative charges'!$E$13:$E$69)</f>
        <v>North Island generation</v>
      </c>
      <c r="K8905" s="70">
        <f t="shared" si="140"/>
        <v>495.06858963647795</v>
      </c>
    </row>
    <row r="8906" spans="1:11" x14ac:dyDescent="0.25">
      <c r="A8906" s="65">
        <v>44348</v>
      </c>
      <c r="B8906" s="66" t="s">
        <v>149</v>
      </c>
      <c r="C8906" s="66" t="s">
        <v>137</v>
      </c>
      <c r="D8906" s="67">
        <v>4123160.98999999</v>
      </c>
      <c r="E8906" s="66">
        <v>0.2994</v>
      </c>
      <c r="F8906" s="67">
        <v>1234474.400406</v>
      </c>
      <c r="G8906" s="66" t="s">
        <v>8</v>
      </c>
      <c r="H8906" s="68">
        <v>8.6288797113561595E-9</v>
      </c>
      <c r="I8906" s="87">
        <v>1.0652131107851801E-2</v>
      </c>
      <c r="J8906" s="36" t="str">
        <f>_xlfn.XLOOKUP(SimpleBB[[#This Row],[customer_code]],'Input  - indicative charges'!$B$13:$B$69,'Input  - indicative charges'!$E$13:$E$69)</f>
        <v>Lower South Island distributor</v>
      </c>
      <c r="K8906" s="70">
        <f t="shared" si="140"/>
        <v>9.8474003095526483E-3</v>
      </c>
    </row>
    <row r="8907" spans="1:11" x14ac:dyDescent="0.25">
      <c r="A8907" s="65">
        <v>44348</v>
      </c>
      <c r="B8907" s="66" t="s">
        <v>149</v>
      </c>
      <c r="C8907" s="66" t="s">
        <v>137</v>
      </c>
      <c r="D8907" s="67">
        <v>4123160.98999999</v>
      </c>
      <c r="E8907" s="66">
        <v>0.2994</v>
      </c>
      <c r="F8907" s="67">
        <v>1234474.400406</v>
      </c>
      <c r="G8907" s="66" t="s">
        <v>10</v>
      </c>
      <c r="H8907" s="68">
        <v>3.4032310359400203E-10</v>
      </c>
      <c r="I8907" s="87">
        <v>4.2012015925351398E-4</v>
      </c>
      <c r="J8907" s="36" t="str">
        <f>_xlfn.XLOOKUP(SimpleBB[[#This Row],[customer_code]],'Input  - indicative charges'!$B$13:$B$69,'Input  - indicative charges'!$E$13:$E$69)</f>
        <v>Upper South Island distributor</v>
      </c>
      <c r="K8907" s="70">
        <f t="shared" si="140"/>
        <v>3.8838156838239311E-4</v>
      </c>
    </row>
    <row r="8908" spans="1:11" x14ac:dyDescent="0.25">
      <c r="A8908" s="65">
        <v>44348</v>
      </c>
      <c r="B8908" s="66" t="s">
        <v>149</v>
      </c>
      <c r="C8908" s="66" t="s">
        <v>137</v>
      </c>
      <c r="D8908" s="67">
        <v>4123160.98999999</v>
      </c>
      <c r="E8908" s="66">
        <v>0.2994</v>
      </c>
      <c r="F8908" s="67">
        <v>1234474.400406</v>
      </c>
      <c r="G8908" s="66" t="s">
        <v>12</v>
      </c>
      <c r="H8908" s="68">
        <v>2.2372879769936998E-6</v>
      </c>
      <c r="I8908" s="87">
        <v>2.7618747339348499</v>
      </c>
      <c r="J8908" s="36" t="str">
        <f>_xlfn.XLOOKUP(SimpleBB[[#This Row],[customer_code]],'Input  - indicative charges'!$B$13:$B$69,'Input  - indicative charges'!$E$13:$E$69)</f>
        <v>Lower North Island distributor</v>
      </c>
      <c r="K8908" s="70">
        <f t="shared" si="140"/>
        <v>2.5532248743960975</v>
      </c>
    </row>
    <row r="8909" spans="1:11" x14ac:dyDescent="0.25">
      <c r="A8909" s="65">
        <v>44348</v>
      </c>
      <c r="B8909" s="66" t="s">
        <v>149</v>
      </c>
      <c r="C8909" s="66" t="s">
        <v>137</v>
      </c>
      <c r="D8909" s="67">
        <v>4123160.98999999</v>
      </c>
      <c r="E8909" s="66">
        <v>0.2994</v>
      </c>
      <c r="F8909" s="67">
        <v>1234474.400406</v>
      </c>
      <c r="G8909" s="66" t="s">
        <v>14</v>
      </c>
      <c r="H8909" s="68">
        <v>9.4814645335218398E-3</v>
      </c>
      <c r="I8909" s="87">
        <v>11704.6252449901</v>
      </c>
      <c r="J8909" s="36" t="str">
        <f>_xlfn.XLOOKUP(SimpleBB[[#This Row],[customer_code]],'Input  - indicative charges'!$B$13:$B$69,'Input  - indicative charges'!$E$13:$E$69)</f>
        <v>Upper North Island distributor</v>
      </c>
      <c r="K8909" s="70">
        <f t="shared" si="140"/>
        <v>10820.382240296851</v>
      </c>
    </row>
    <row r="8910" spans="1:11" x14ac:dyDescent="0.25">
      <c r="A8910" s="65">
        <v>44348</v>
      </c>
      <c r="B8910" s="66" t="s">
        <v>149</v>
      </c>
      <c r="C8910" s="66" t="s">
        <v>137</v>
      </c>
      <c r="D8910" s="67">
        <v>4123160.98999999</v>
      </c>
      <c r="E8910" s="66">
        <v>0.2994</v>
      </c>
      <c r="F8910" s="67">
        <v>1234474.400406</v>
      </c>
      <c r="G8910" s="66" t="s">
        <v>16</v>
      </c>
      <c r="H8910" s="68">
        <v>9.0220934122903204E-2</v>
      </c>
      <c r="I8910" s="87">
        <v>111375.43355544</v>
      </c>
      <c r="J8910" s="36" t="str">
        <f>_xlfn.XLOOKUP(SimpleBB[[#This Row],[customer_code]],'Input  - indicative charges'!$B$13:$B$69,'Input  - indicative charges'!$E$13:$E$69)</f>
        <v>South Island generation</v>
      </c>
      <c r="K8910" s="70">
        <f t="shared" ref="K8910:K8973" si="141">I8910*$L$9</f>
        <v>102961.41380216093</v>
      </c>
    </row>
    <row r="8911" spans="1:11" x14ac:dyDescent="0.25">
      <c r="A8911" s="65">
        <v>44348</v>
      </c>
      <c r="B8911" s="66" t="s">
        <v>149</v>
      </c>
      <c r="C8911" s="66" t="s">
        <v>137</v>
      </c>
      <c r="D8911" s="67">
        <v>4123160.98999999</v>
      </c>
      <c r="E8911" s="66">
        <v>0.2994</v>
      </c>
      <c r="F8911" s="67">
        <v>1234474.400406</v>
      </c>
      <c r="G8911" s="66" t="s">
        <v>19</v>
      </c>
      <c r="H8911" s="68">
        <v>8.6882696587324497E-5</v>
      </c>
      <c r="I8911" s="87">
        <v>107.254464775293</v>
      </c>
      <c r="J8911" s="36" t="str">
        <f>_xlfn.XLOOKUP(SimpleBB[[#This Row],[customer_code]],'Input  - indicative charges'!$B$13:$B$69,'Input  - indicative charges'!$E$13:$E$69)</f>
        <v>Lower South Island distributor</v>
      </c>
      <c r="K8911" s="70">
        <f t="shared" si="141"/>
        <v>99.151769625760977</v>
      </c>
    </row>
    <row r="8912" spans="1:11" x14ac:dyDescent="0.25">
      <c r="A8912" s="65">
        <v>44348</v>
      </c>
      <c r="B8912" s="66" t="s">
        <v>149</v>
      </c>
      <c r="C8912" s="66" t="s">
        <v>137</v>
      </c>
      <c r="D8912" s="67">
        <v>4123160.98999999</v>
      </c>
      <c r="E8912" s="66">
        <v>0.2994</v>
      </c>
      <c r="F8912" s="67">
        <v>1234474.400406</v>
      </c>
      <c r="G8912" s="66" t="s">
        <v>21</v>
      </c>
      <c r="H8912" s="68">
        <v>5.7190364431679396E-9</v>
      </c>
      <c r="I8912" s="87">
        <v>7.0600040840798003E-3</v>
      </c>
      <c r="J8912" s="36" t="str">
        <f>_xlfn.XLOOKUP(SimpleBB[[#This Row],[customer_code]],'Input  - indicative charges'!$B$13:$B$69,'Input  - indicative charges'!$E$13:$E$69)</f>
        <v>Upper South Island distributor</v>
      </c>
      <c r="K8912" s="70">
        <f t="shared" si="141"/>
        <v>6.5266457668517108E-3</v>
      </c>
    </row>
    <row r="8913" spans="1:11" x14ac:dyDescent="0.25">
      <c r="A8913" s="65">
        <v>44348</v>
      </c>
      <c r="B8913" s="66" t="s">
        <v>149</v>
      </c>
      <c r="C8913" s="66" t="s">
        <v>137</v>
      </c>
      <c r="D8913" s="67">
        <v>4123160.98999999</v>
      </c>
      <c r="E8913" s="66">
        <v>0.2994</v>
      </c>
      <c r="F8913" s="67">
        <v>1234474.400406</v>
      </c>
      <c r="G8913" s="66" t="s">
        <v>23</v>
      </c>
      <c r="H8913" s="68">
        <v>1.9587915062884E-8</v>
      </c>
      <c r="I8913" s="87">
        <v>2.41807797024573E-2</v>
      </c>
      <c r="J8913" s="36" t="str">
        <f>_xlfn.XLOOKUP(SimpleBB[[#This Row],[customer_code]],'Input  - indicative charges'!$B$13:$B$69,'Input  - indicative charges'!$E$13:$E$69)</f>
        <v>Lower North Island distributor</v>
      </c>
      <c r="K8913" s="70">
        <f t="shared" si="141"/>
        <v>2.2354007392162419E-2</v>
      </c>
    </row>
    <row r="8914" spans="1:11" x14ac:dyDescent="0.25">
      <c r="A8914" s="65">
        <v>44348</v>
      </c>
      <c r="B8914" s="66" t="s">
        <v>149</v>
      </c>
      <c r="C8914" s="66" t="s">
        <v>137</v>
      </c>
      <c r="D8914" s="67">
        <v>4123160.98999999</v>
      </c>
      <c r="E8914" s="66">
        <v>0.2994</v>
      </c>
      <c r="F8914" s="67">
        <v>1234474.400406</v>
      </c>
      <c r="G8914" s="66" t="s">
        <v>25</v>
      </c>
      <c r="H8914" s="68">
        <v>0.11329657832163501</v>
      </c>
      <c r="I8914" s="87">
        <v>139861.72559165201</v>
      </c>
      <c r="J8914" s="36" t="str">
        <f>_xlfn.XLOOKUP(SimpleBB[[#This Row],[customer_code]],'Input  - indicative charges'!$B$13:$B$69,'Input  - indicative charges'!$E$13:$E$69)</f>
        <v>North Island generation</v>
      </c>
      <c r="K8914" s="70">
        <f t="shared" si="141"/>
        <v>129295.66731211162</v>
      </c>
    </row>
    <row r="8915" spans="1:11" x14ac:dyDescent="0.25">
      <c r="A8915" s="65">
        <v>44348</v>
      </c>
      <c r="B8915" s="66" t="s">
        <v>149</v>
      </c>
      <c r="C8915" s="66" t="s">
        <v>137</v>
      </c>
      <c r="D8915" s="67">
        <v>4123160.98999999</v>
      </c>
      <c r="E8915" s="66">
        <v>0.2994</v>
      </c>
      <c r="F8915" s="67">
        <v>1234474.400406</v>
      </c>
      <c r="G8915" s="66" t="s">
        <v>27</v>
      </c>
      <c r="H8915" s="68">
        <v>1.4907290683821601E-5</v>
      </c>
      <c r="I8915" s="87">
        <v>18.402668728588601</v>
      </c>
      <c r="J8915" s="36" t="str">
        <f>_xlfn.XLOOKUP(SimpleBB[[#This Row],[customer_code]],'Input  - indicative charges'!$B$13:$B$69,'Input  - indicative charges'!$E$13:$E$69)</f>
        <v>Lower North Island distributor</v>
      </c>
      <c r="K8915" s="70">
        <f t="shared" si="141"/>
        <v>17.012412248748998</v>
      </c>
    </row>
    <row r="8916" spans="1:11" x14ac:dyDescent="0.25">
      <c r="A8916" s="65">
        <v>44348</v>
      </c>
      <c r="B8916" s="66" t="s">
        <v>149</v>
      </c>
      <c r="C8916" s="66" t="s">
        <v>137</v>
      </c>
      <c r="D8916" s="67">
        <v>4123160.98999999</v>
      </c>
      <c r="E8916" s="66">
        <v>0.2994</v>
      </c>
      <c r="F8916" s="67">
        <v>1234474.400406</v>
      </c>
      <c r="G8916" s="66" t="s">
        <v>29</v>
      </c>
      <c r="H8916" s="68">
        <v>4.04284900481293E-5</v>
      </c>
      <c r="I8916" s="87">
        <v>49.907936011484402</v>
      </c>
      <c r="J8916" s="36" t="str">
        <f>_xlfn.XLOOKUP(SimpleBB[[#This Row],[customer_code]],'Input  - indicative charges'!$B$13:$B$69,'Input  - indicative charges'!$E$13:$E$69)</f>
        <v>Lower North Island distributor</v>
      </c>
      <c r="K8916" s="70">
        <f t="shared" si="141"/>
        <v>46.137568112202658</v>
      </c>
    </row>
    <row r="8917" spans="1:11" x14ac:dyDescent="0.25">
      <c r="A8917" s="65">
        <v>44348</v>
      </c>
      <c r="B8917" s="66" t="s">
        <v>149</v>
      </c>
      <c r="C8917" s="66" t="s">
        <v>137</v>
      </c>
      <c r="D8917" s="67">
        <v>4123160.98999999</v>
      </c>
      <c r="E8917" s="66">
        <v>0.2994</v>
      </c>
      <c r="F8917" s="67">
        <v>1234474.400406</v>
      </c>
      <c r="G8917" s="66" t="s">
        <v>31</v>
      </c>
      <c r="H8917" s="68">
        <v>8.4042247356254097E-5</v>
      </c>
      <c r="I8917" s="87">
        <v>103.74800291388399</v>
      </c>
      <c r="J8917" s="36" t="str">
        <f>_xlfn.XLOOKUP(SimpleBB[[#This Row],[customer_code]],'Input  - indicative charges'!$B$13:$B$69,'Input  - indicative charges'!$E$13:$E$69)</f>
        <v>Major Industrial</v>
      </c>
      <c r="K8917" s="70">
        <f t="shared" si="141"/>
        <v>95.910208545647961</v>
      </c>
    </row>
    <row r="8918" spans="1:11" x14ac:dyDescent="0.25">
      <c r="A8918" s="65">
        <v>44348</v>
      </c>
      <c r="B8918" s="66" t="s">
        <v>149</v>
      </c>
      <c r="C8918" s="66" t="s">
        <v>137</v>
      </c>
      <c r="D8918" s="67">
        <v>4123160.98999999</v>
      </c>
      <c r="E8918" s="66">
        <v>0.2994</v>
      </c>
      <c r="F8918" s="67">
        <v>1234474.400406</v>
      </c>
      <c r="G8918" s="66" t="s">
        <v>34</v>
      </c>
      <c r="H8918" s="68">
        <v>1.1976251461441399E-6</v>
      </c>
      <c r="I8918" s="87">
        <v>1.47843758419744</v>
      </c>
      <c r="J8918" s="36" t="str">
        <f>_xlfn.XLOOKUP(SimpleBB[[#This Row],[customer_code]],'Input  - indicative charges'!$B$13:$B$69,'Input  - indicative charges'!$E$13:$E$69)</f>
        <v>Major Industrial</v>
      </c>
      <c r="K8918" s="70">
        <f t="shared" si="141"/>
        <v>1.3667468581520477</v>
      </c>
    </row>
    <row r="8919" spans="1:11" x14ac:dyDescent="0.25">
      <c r="A8919" s="65">
        <v>44348</v>
      </c>
      <c r="B8919" s="66" t="s">
        <v>149</v>
      </c>
      <c r="C8919" s="66" t="s">
        <v>137</v>
      </c>
      <c r="D8919" s="67">
        <v>4123160.98999999</v>
      </c>
      <c r="E8919" s="66">
        <v>0.2994</v>
      </c>
      <c r="F8919" s="67">
        <v>1234474.400406</v>
      </c>
      <c r="G8919" s="66" t="s">
        <v>36</v>
      </c>
      <c r="H8919" s="68">
        <v>3.35466254862265E-9</v>
      </c>
      <c r="I8919" s="87">
        <v>4.1412450382754097E-3</v>
      </c>
      <c r="J8919" s="36" t="str">
        <f>_xlfn.XLOOKUP(SimpleBB[[#This Row],[customer_code]],'Input  - indicative charges'!$B$13:$B$69,'Input  - indicative charges'!$E$13:$E$69)</f>
        <v>Upper South Island distributor</v>
      </c>
      <c r="K8919" s="70">
        <f t="shared" si="141"/>
        <v>3.8283886350015811E-3</v>
      </c>
    </row>
    <row r="8920" spans="1:11" x14ac:dyDescent="0.25">
      <c r="A8920" s="65">
        <v>44348</v>
      </c>
      <c r="B8920" s="66" t="s">
        <v>149</v>
      </c>
      <c r="C8920" s="66" t="s">
        <v>137</v>
      </c>
      <c r="D8920" s="67">
        <v>4123160.98999999</v>
      </c>
      <c r="E8920" s="66">
        <v>0.2994</v>
      </c>
      <c r="F8920" s="67">
        <v>1234474.400406</v>
      </c>
      <c r="G8920" s="66" t="s">
        <v>38</v>
      </c>
      <c r="H8920" s="68">
        <v>1.25440393448386E-4</v>
      </c>
      <c r="I8920" s="87">
        <v>154.852954488889</v>
      </c>
      <c r="J8920" s="36" t="str">
        <f>_xlfn.XLOOKUP(SimpleBB[[#This Row],[customer_code]],'Input  - indicative charges'!$B$13:$B$69,'Input  - indicative charges'!$E$13:$E$69)</f>
        <v>North Island generation</v>
      </c>
      <c r="K8920" s="70">
        <f t="shared" si="141"/>
        <v>143.15436193279746</v>
      </c>
    </row>
    <row r="8921" spans="1:11" x14ac:dyDescent="0.25">
      <c r="A8921" s="65">
        <v>44348</v>
      </c>
      <c r="B8921" s="66" t="s">
        <v>149</v>
      </c>
      <c r="C8921" s="66" t="s">
        <v>137</v>
      </c>
      <c r="D8921" s="67">
        <v>4123160.98999999</v>
      </c>
      <c r="E8921" s="66">
        <v>0.2994</v>
      </c>
      <c r="F8921" s="67">
        <v>1234474.400406</v>
      </c>
      <c r="G8921" s="66" t="s">
        <v>40</v>
      </c>
      <c r="H8921" s="68">
        <v>7.8239620455428397E-7</v>
      </c>
      <c r="I8921" s="87">
        <v>0.96584808549708101</v>
      </c>
      <c r="J8921" s="36" t="str">
        <f>_xlfn.XLOOKUP(SimpleBB[[#This Row],[customer_code]],'Input  - indicative charges'!$B$13:$B$69,'Input  - indicative charges'!$E$13:$E$69)</f>
        <v>North Island generation</v>
      </c>
      <c r="K8921" s="70">
        <f t="shared" si="141"/>
        <v>0.89288168159083758</v>
      </c>
    </row>
    <row r="8922" spans="1:11" x14ac:dyDescent="0.25">
      <c r="A8922" s="65">
        <v>44348</v>
      </c>
      <c r="B8922" s="66" t="s">
        <v>149</v>
      </c>
      <c r="C8922" s="66" t="s">
        <v>137</v>
      </c>
      <c r="D8922" s="67">
        <v>4123160.98999999</v>
      </c>
      <c r="E8922" s="66">
        <v>0.2994</v>
      </c>
      <c r="F8922" s="67">
        <v>1234474.400406</v>
      </c>
      <c r="G8922" s="66" t="s">
        <v>42</v>
      </c>
      <c r="H8922" s="68">
        <v>4.1439757546182003E-2</v>
      </c>
      <c r="I8922" s="87">
        <v>51156.319849793101</v>
      </c>
      <c r="J8922" s="36" t="str">
        <f>_xlfn.XLOOKUP(SimpleBB[[#This Row],[customer_code]],'Input  - indicative charges'!$B$13:$B$69,'Input  - indicative charges'!$E$13:$E$69)</f>
        <v>South Island generation</v>
      </c>
      <c r="K8922" s="70">
        <f t="shared" si="141"/>
        <v>47291.640970613131</v>
      </c>
    </row>
    <row r="8923" spans="1:11" x14ac:dyDescent="0.25">
      <c r="A8923" s="65">
        <v>44348</v>
      </c>
      <c r="B8923" s="66" t="s">
        <v>149</v>
      </c>
      <c r="C8923" s="66" t="s">
        <v>137</v>
      </c>
      <c r="D8923" s="67">
        <v>4123160.98999999</v>
      </c>
      <c r="E8923" s="66">
        <v>0.2994</v>
      </c>
      <c r="F8923" s="67">
        <v>1234474.400406</v>
      </c>
      <c r="G8923" s="66" t="s">
        <v>44</v>
      </c>
      <c r="H8923" s="68">
        <v>9.2580505807164705E-7</v>
      </c>
      <c r="I8923" s="87">
        <v>1.1428826439558299</v>
      </c>
      <c r="J8923" s="36" t="str">
        <f>_xlfn.XLOOKUP(SimpleBB[[#This Row],[customer_code]],'Input  - indicative charges'!$B$13:$B$69,'Input  - indicative charges'!$E$13:$E$69)</f>
        <v>Major Industrial</v>
      </c>
      <c r="K8923" s="70">
        <f t="shared" si="141"/>
        <v>1.0565419058330245</v>
      </c>
    </row>
    <row r="8924" spans="1:11" x14ac:dyDescent="0.25">
      <c r="A8924" s="65">
        <v>44348</v>
      </c>
      <c r="B8924" s="66" t="s">
        <v>149</v>
      </c>
      <c r="C8924" s="66" t="s">
        <v>137</v>
      </c>
      <c r="D8924" s="67">
        <v>4123160.98999999</v>
      </c>
      <c r="E8924" s="66">
        <v>0.2994</v>
      </c>
      <c r="F8924" s="67">
        <v>1234474.400406</v>
      </c>
      <c r="G8924" s="66" t="s">
        <v>46</v>
      </c>
      <c r="H8924" s="68">
        <v>7.2367557926564903E-9</v>
      </c>
      <c r="I8924" s="87">
        <v>8.9335897680242801E-3</v>
      </c>
      <c r="J8924" s="36" t="str">
        <f>_xlfn.XLOOKUP(SimpleBB[[#This Row],[customer_code]],'Input  - indicative charges'!$B$13:$B$69,'Input  - indicative charges'!$E$13:$E$69)</f>
        <v>Upper South Island distributor</v>
      </c>
      <c r="K8924" s="70">
        <f t="shared" si="141"/>
        <v>8.2586886845781582E-3</v>
      </c>
    </row>
    <row r="8925" spans="1:11" x14ac:dyDescent="0.25">
      <c r="A8925" s="65">
        <v>44348</v>
      </c>
      <c r="B8925" s="66" t="s">
        <v>149</v>
      </c>
      <c r="C8925" s="66" t="s">
        <v>137</v>
      </c>
      <c r="D8925" s="67">
        <v>4123160.98999999</v>
      </c>
      <c r="E8925" s="66">
        <v>0.2994</v>
      </c>
      <c r="F8925" s="67">
        <v>1234474.400406</v>
      </c>
      <c r="G8925" s="66" t="s">
        <v>48</v>
      </c>
      <c r="H8925" s="68">
        <v>5.3623720942961098E-2</v>
      </c>
      <c r="I8925" s="87">
        <v>66197.110758600596</v>
      </c>
      <c r="J8925" s="36" t="str">
        <f>_xlfn.XLOOKUP(SimpleBB[[#This Row],[customer_code]],'Input  - indicative charges'!$B$13:$B$69,'Input  - indicative charges'!$E$13:$E$69)</f>
        <v>North Island generation</v>
      </c>
      <c r="K8925" s="70">
        <f t="shared" si="141"/>
        <v>61196.153368337196</v>
      </c>
    </row>
    <row r="8926" spans="1:11" x14ac:dyDescent="0.25">
      <c r="A8926" s="65">
        <v>44348</v>
      </c>
      <c r="B8926" s="66" t="s">
        <v>149</v>
      </c>
      <c r="C8926" s="66" t="s">
        <v>137</v>
      </c>
      <c r="D8926" s="67">
        <v>4123160.98999999</v>
      </c>
      <c r="E8926" s="66">
        <v>0.2994</v>
      </c>
      <c r="F8926" s="67">
        <v>1234474.400406</v>
      </c>
      <c r="G8926" s="66" t="s">
        <v>50</v>
      </c>
      <c r="H8926" s="68">
        <v>1.1293539640536801E-2</v>
      </c>
      <c r="I8926" s="87">
        <v>13941.5855762131</v>
      </c>
      <c r="J8926" s="36" t="str">
        <f>_xlfn.XLOOKUP(SimpleBB[[#This Row],[customer_code]],'Input  - indicative charges'!$B$13:$B$69,'Input  - indicative charges'!$E$13:$E$69)</f>
        <v>North Island generation</v>
      </c>
      <c r="K8926" s="70">
        <f t="shared" si="141"/>
        <v>12888.348136990058</v>
      </c>
    </row>
    <row r="8927" spans="1:11" x14ac:dyDescent="0.25">
      <c r="A8927" s="65">
        <v>44348</v>
      </c>
      <c r="B8927" s="66" t="s">
        <v>149</v>
      </c>
      <c r="C8927" s="66" t="s">
        <v>137</v>
      </c>
      <c r="D8927" s="67">
        <v>4123160.98999999</v>
      </c>
      <c r="E8927" s="66">
        <v>0.2994</v>
      </c>
      <c r="F8927" s="67">
        <v>1234474.400406</v>
      </c>
      <c r="G8927" s="66" t="s">
        <v>52</v>
      </c>
      <c r="H8927" s="68">
        <v>2.2805591193504799E-2</v>
      </c>
      <c r="I8927" s="87">
        <v>28152.9185145062</v>
      </c>
      <c r="J8927" s="36" t="str">
        <f>_xlfn.XLOOKUP(SimpleBB[[#This Row],[customer_code]],'Input  - indicative charges'!$B$13:$B$69,'Input  - indicative charges'!$E$13:$E$69)</f>
        <v>North Island generation</v>
      </c>
      <c r="K8927" s="70">
        <f t="shared" si="141"/>
        <v>26026.065177718978</v>
      </c>
    </row>
    <row r="8928" spans="1:11" x14ac:dyDescent="0.25">
      <c r="A8928" s="65">
        <v>44348</v>
      </c>
      <c r="B8928" s="66" t="s">
        <v>149</v>
      </c>
      <c r="C8928" s="66" t="s">
        <v>137</v>
      </c>
      <c r="D8928" s="67">
        <v>4123160.98999999</v>
      </c>
      <c r="E8928" s="66">
        <v>0.2994</v>
      </c>
      <c r="F8928" s="67">
        <v>1234474.400406</v>
      </c>
      <c r="G8928" s="66" t="s">
        <v>54</v>
      </c>
      <c r="H8928" s="68">
        <v>6.0333936354914596E-10</v>
      </c>
      <c r="I8928" s="87">
        <v>7.4480699905866998E-4</v>
      </c>
      <c r="J8928" s="36" t="str">
        <f>_xlfn.XLOOKUP(SimpleBB[[#This Row],[customer_code]],'Input  - indicative charges'!$B$13:$B$69,'Input  - indicative charges'!$E$13:$E$69)</f>
        <v>Upper South Island distributor</v>
      </c>
      <c r="K8928" s="70">
        <f t="shared" si="141"/>
        <v>6.8853946678153915E-4</v>
      </c>
    </row>
    <row r="8929" spans="1:11" x14ac:dyDescent="0.25">
      <c r="A8929" s="65">
        <v>44348</v>
      </c>
      <c r="B8929" s="66" t="s">
        <v>149</v>
      </c>
      <c r="C8929" s="66" t="s">
        <v>137</v>
      </c>
      <c r="D8929" s="67">
        <v>4123160.98999999</v>
      </c>
      <c r="E8929" s="66">
        <v>0.2994</v>
      </c>
      <c r="F8929" s="67">
        <v>1234474.400406</v>
      </c>
      <c r="G8929" s="66" t="s">
        <v>56</v>
      </c>
      <c r="H8929" s="68">
        <v>6.5967543696854897E-2</v>
      </c>
      <c r="I8929" s="87">
        <v>81435.243951431607</v>
      </c>
      <c r="J8929" s="36" t="str">
        <f>_xlfn.XLOOKUP(SimpleBB[[#This Row],[customer_code]],'Input  - indicative charges'!$B$13:$B$69,'Input  - indicative charges'!$E$13:$E$69)</f>
        <v>Upper North Island distributor</v>
      </c>
      <c r="K8929" s="70">
        <f t="shared" si="141"/>
        <v>75283.099539088013</v>
      </c>
    </row>
    <row r="8930" spans="1:11" x14ac:dyDescent="0.25">
      <c r="A8930" s="65">
        <v>44348</v>
      </c>
      <c r="B8930" s="66" t="s">
        <v>149</v>
      </c>
      <c r="C8930" s="66" t="s">
        <v>137</v>
      </c>
      <c r="D8930" s="67">
        <v>4123160.98999999</v>
      </c>
      <c r="E8930" s="66">
        <v>0.2994</v>
      </c>
      <c r="F8930" s="67">
        <v>1234474.400406</v>
      </c>
      <c r="G8930" s="66" t="s">
        <v>58</v>
      </c>
      <c r="H8930" s="68">
        <v>1.4075533162242001E-2</v>
      </c>
      <c r="I8930" s="87">
        <v>17375.885360853499</v>
      </c>
      <c r="J8930" s="36" t="str">
        <f>_xlfn.XLOOKUP(SimpleBB[[#This Row],[customer_code]],'Input  - indicative charges'!$B$13:$B$69,'Input  - indicative charges'!$E$13:$E$69)</f>
        <v>North Island generation</v>
      </c>
      <c r="K8930" s="70">
        <f t="shared" si="141"/>
        <v>16063.198729791735</v>
      </c>
    </row>
    <row r="8931" spans="1:11" x14ac:dyDescent="0.25">
      <c r="A8931" s="65">
        <v>44348</v>
      </c>
      <c r="B8931" s="66" t="s">
        <v>149</v>
      </c>
      <c r="C8931" s="66" t="s">
        <v>137</v>
      </c>
      <c r="D8931" s="67">
        <v>4123160.98999999</v>
      </c>
      <c r="E8931" s="66">
        <v>0.2994</v>
      </c>
      <c r="F8931" s="67">
        <v>1234474.400406</v>
      </c>
      <c r="G8931" s="66" t="s">
        <v>60</v>
      </c>
      <c r="H8931" s="68">
        <v>1.54729533059906E-8</v>
      </c>
      <c r="I8931" s="87">
        <v>1.9100964754922799E-2</v>
      </c>
      <c r="J8931" s="36" t="str">
        <f>_xlfn.XLOOKUP(SimpleBB[[#This Row],[customer_code]],'Input  - indicative charges'!$B$13:$B$69,'Input  - indicative charges'!$E$13:$E$69)</f>
        <v>Major Industrial</v>
      </c>
      <c r="K8931" s="70">
        <f t="shared" si="141"/>
        <v>1.7657954482153741E-2</v>
      </c>
    </row>
    <row r="8932" spans="1:11" x14ac:dyDescent="0.25">
      <c r="A8932" s="65">
        <v>44348</v>
      </c>
      <c r="B8932" s="66" t="s">
        <v>149</v>
      </c>
      <c r="C8932" s="66" t="s">
        <v>137</v>
      </c>
      <c r="D8932" s="67">
        <v>4123160.98999999</v>
      </c>
      <c r="E8932" s="66">
        <v>0.2994</v>
      </c>
      <c r="F8932" s="67">
        <v>1234474.400406</v>
      </c>
      <c r="G8932" s="66" t="s">
        <v>62</v>
      </c>
      <c r="H8932" s="68">
        <v>2.4957427588771001E-2</v>
      </c>
      <c r="I8932" s="87">
        <v>30809.305458324201</v>
      </c>
      <c r="J8932" s="36" t="str">
        <f>_xlfn.XLOOKUP(SimpleBB[[#This Row],[customer_code]],'Input  - indicative charges'!$B$13:$B$69,'Input  - indicative charges'!$E$13:$E$69)</f>
        <v>Major Industrial</v>
      </c>
      <c r="K8932" s="70">
        <f t="shared" si="141"/>
        <v>28481.771491131069</v>
      </c>
    </row>
    <row r="8933" spans="1:11" x14ac:dyDescent="0.25">
      <c r="A8933" s="65">
        <v>44348</v>
      </c>
      <c r="B8933" s="66" t="s">
        <v>149</v>
      </c>
      <c r="C8933" s="66" t="s">
        <v>137</v>
      </c>
      <c r="D8933" s="67">
        <v>4123160.98999999</v>
      </c>
      <c r="E8933" s="66">
        <v>0.2994</v>
      </c>
      <c r="F8933" s="67">
        <v>1234474.400406</v>
      </c>
      <c r="G8933" s="66" t="s">
        <v>64</v>
      </c>
      <c r="H8933" s="68">
        <v>9.851383798082131E-7</v>
      </c>
      <c r="I8933" s="87">
        <v>1.2161281107306801</v>
      </c>
      <c r="J8933" s="36" t="str">
        <f>_xlfn.XLOOKUP(SimpleBB[[#This Row],[customer_code]],'Input  - indicative charges'!$B$13:$B$69,'Input  - indicative charges'!$E$13:$E$69)</f>
        <v>Major Industrial</v>
      </c>
      <c r="K8933" s="70">
        <f t="shared" si="141"/>
        <v>1.1242539368706754</v>
      </c>
    </row>
    <row r="8934" spans="1:11" x14ac:dyDescent="0.25">
      <c r="A8934" s="65">
        <v>44348</v>
      </c>
      <c r="B8934" s="66" t="s">
        <v>149</v>
      </c>
      <c r="C8934" s="66" t="s">
        <v>137</v>
      </c>
      <c r="D8934" s="67">
        <v>4123160.98999999</v>
      </c>
      <c r="E8934" s="66">
        <v>0.2994</v>
      </c>
      <c r="F8934" s="67">
        <v>1234474.400406</v>
      </c>
      <c r="G8934" s="66" t="s">
        <v>66</v>
      </c>
      <c r="H8934" s="68">
        <v>3.8370024993884101E-8</v>
      </c>
      <c r="I8934" s="87">
        <v>4.7366813597888302E-2</v>
      </c>
      <c r="J8934" s="36" t="str">
        <f>_xlfn.XLOOKUP(SimpleBB[[#This Row],[customer_code]],'Input  - indicative charges'!$B$13:$B$69,'Input  - indicative charges'!$E$13:$E$69)</f>
        <v>Upper South Island distributor</v>
      </c>
      <c r="K8934" s="70">
        <f t="shared" si="141"/>
        <v>4.3788418501772841E-2</v>
      </c>
    </row>
    <row r="8935" spans="1:11" x14ac:dyDescent="0.25">
      <c r="A8935" s="65">
        <v>44348</v>
      </c>
      <c r="B8935" s="66" t="s">
        <v>149</v>
      </c>
      <c r="C8935" s="66" t="s">
        <v>137</v>
      </c>
      <c r="D8935" s="67">
        <v>4123160.98999999</v>
      </c>
      <c r="E8935" s="66">
        <v>0.2994</v>
      </c>
      <c r="F8935" s="67">
        <v>1234474.400406</v>
      </c>
      <c r="G8935" s="66" t="s">
        <v>68</v>
      </c>
      <c r="H8935" s="68">
        <v>4.7321368847260497E-8</v>
      </c>
      <c r="I8935" s="87">
        <v>5.8417018434113101E-2</v>
      </c>
      <c r="J8935" s="36" t="str">
        <f>_xlfn.XLOOKUP(SimpleBB[[#This Row],[customer_code]],'Input  - indicative charges'!$B$13:$B$69,'Input  - indicative charges'!$E$13:$E$69)</f>
        <v>Major Industrial</v>
      </c>
      <c r="K8935" s="70">
        <f t="shared" si="141"/>
        <v>5.4003819478639428E-2</v>
      </c>
    </row>
    <row r="8936" spans="1:11" x14ac:dyDescent="0.25">
      <c r="A8936" s="65">
        <v>44348</v>
      </c>
      <c r="B8936" s="66" t="s">
        <v>149</v>
      </c>
      <c r="C8936" s="66" t="s">
        <v>137</v>
      </c>
      <c r="D8936" s="67">
        <v>4123160.98999999</v>
      </c>
      <c r="E8936" s="66">
        <v>0.2994</v>
      </c>
      <c r="F8936" s="67">
        <v>1234474.400406</v>
      </c>
      <c r="G8936" s="66" t="s">
        <v>70</v>
      </c>
      <c r="H8936" s="68">
        <v>2.10207103802803E-3</v>
      </c>
      <c r="I8936" s="87">
        <v>2594.9528842804698</v>
      </c>
      <c r="J8936" s="36" t="str">
        <f>_xlfn.XLOOKUP(SimpleBB[[#This Row],[customer_code]],'Input  - indicative charges'!$B$13:$B$69,'Input  - indicative charges'!$E$13:$E$69)</f>
        <v>Lower North Island distributor</v>
      </c>
      <c r="K8936" s="70">
        <f t="shared" si="141"/>
        <v>2398.9133796055366</v>
      </c>
    </row>
    <row r="8937" spans="1:11" x14ac:dyDescent="0.25">
      <c r="A8937" s="65">
        <v>44348</v>
      </c>
      <c r="B8937" s="66" t="s">
        <v>149</v>
      </c>
      <c r="C8937" s="66" t="s">
        <v>137</v>
      </c>
      <c r="D8937" s="67">
        <v>4123160.98999999</v>
      </c>
      <c r="E8937" s="66">
        <v>0.2994</v>
      </c>
      <c r="F8937" s="67">
        <v>1234474.400406</v>
      </c>
      <c r="G8937" s="66" t="s">
        <v>72</v>
      </c>
      <c r="H8937" s="68">
        <v>5.7334365733105398E-5</v>
      </c>
      <c r="I8937" s="87">
        <v>70.777806761033702</v>
      </c>
      <c r="J8937" s="36" t="str">
        <f>_xlfn.XLOOKUP(SimpleBB[[#This Row],[customer_code]],'Input  - indicative charges'!$B$13:$B$69,'Input  - indicative charges'!$E$13:$E$69)</f>
        <v>Lower South Island distributor</v>
      </c>
      <c r="K8937" s="70">
        <f t="shared" si="141"/>
        <v>65.4307940027429</v>
      </c>
    </row>
    <row r="8938" spans="1:11" x14ac:dyDescent="0.25">
      <c r="A8938" s="65">
        <v>44348</v>
      </c>
      <c r="B8938" s="66" t="s">
        <v>149</v>
      </c>
      <c r="C8938" s="66" t="s">
        <v>137</v>
      </c>
      <c r="D8938" s="67">
        <v>4123160.98999999</v>
      </c>
      <c r="E8938" s="66">
        <v>0.2994</v>
      </c>
      <c r="F8938" s="67">
        <v>1234474.400406</v>
      </c>
      <c r="G8938" s="66" t="s">
        <v>74</v>
      </c>
      <c r="H8938" s="68">
        <v>2.80548394342484E-11</v>
      </c>
      <c r="I8938" s="87">
        <v>3.4632981089080402E-5</v>
      </c>
      <c r="J8938" s="36" t="str">
        <f>_xlfn.XLOOKUP(SimpleBB[[#This Row],[customer_code]],'Input  - indicative charges'!$B$13:$B$69,'Input  - indicative charges'!$E$13:$E$69)</f>
        <v>Major Industrial</v>
      </c>
      <c r="K8938" s="70">
        <f t="shared" si="141"/>
        <v>3.201658196320486E-5</v>
      </c>
    </row>
    <row r="8939" spans="1:11" x14ac:dyDescent="0.25">
      <c r="A8939" s="65">
        <v>44348</v>
      </c>
      <c r="B8939" s="66" t="s">
        <v>149</v>
      </c>
      <c r="C8939" s="66" t="s">
        <v>137</v>
      </c>
      <c r="D8939" s="67">
        <v>4123160.98999999</v>
      </c>
      <c r="E8939" s="66">
        <v>0.2994</v>
      </c>
      <c r="F8939" s="67">
        <v>1234474.400406</v>
      </c>
      <c r="G8939" s="66" t="s">
        <v>76</v>
      </c>
      <c r="H8939" s="68">
        <v>1.5647455273165799E-6</v>
      </c>
      <c r="I8939" s="87">
        <v>1.93163829662211</v>
      </c>
      <c r="J8939" s="36" t="str">
        <f>_xlfn.XLOOKUP(SimpleBB[[#This Row],[customer_code]],'Input  - indicative charges'!$B$13:$B$69,'Input  - indicative charges'!$E$13:$E$69)</f>
        <v>Lower North Island distributor</v>
      </c>
      <c r="K8939" s="70">
        <f t="shared" si="141"/>
        <v>1.7857098610135653</v>
      </c>
    </row>
    <row r="8940" spans="1:11" x14ac:dyDescent="0.25">
      <c r="A8940" s="65">
        <v>44348</v>
      </c>
      <c r="B8940" s="66" t="s">
        <v>149</v>
      </c>
      <c r="C8940" s="66" t="s">
        <v>137</v>
      </c>
      <c r="D8940" s="67">
        <v>4123160.98999999</v>
      </c>
      <c r="E8940" s="66">
        <v>0.2994</v>
      </c>
      <c r="F8940" s="67">
        <v>1234474.400406</v>
      </c>
      <c r="G8940" s="66" t="s">
        <v>78</v>
      </c>
      <c r="H8940" s="68">
        <v>1.19185904089779E-4</v>
      </c>
      <c r="I8940" s="87">
        <v>147.131947488077</v>
      </c>
      <c r="J8940" s="36" t="str">
        <f>_xlfn.XLOOKUP(SimpleBB[[#This Row],[customer_code]],'Input  - indicative charges'!$B$13:$B$69,'Input  - indicative charges'!$E$13:$E$69)</f>
        <v>North Island generation</v>
      </c>
      <c r="K8940" s="70">
        <f t="shared" si="141"/>
        <v>136.01664967972445</v>
      </c>
    </row>
    <row r="8941" spans="1:11" x14ac:dyDescent="0.25">
      <c r="A8941" s="65">
        <v>44348</v>
      </c>
      <c r="B8941" s="66" t="s">
        <v>149</v>
      </c>
      <c r="C8941" s="66" t="s">
        <v>137</v>
      </c>
      <c r="D8941" s="67">
        <v>4123160.98999999</v>
      </c>
      <c r="E8941" s="66">
        <v>0.2994</v>
      </c>
      <c r="F8941" s="67">
        <v>1234474.400406</v>
      </c>
      <c r="G8941" s="66" t="s">
        <v>80</v>
      </c>
      <c r="H8941" s="68">
        <v>2.4238046559880301E-5</v>
      </c>
      <c r="I8941" s="87">
        <v>29.921247994021002</v>
      </c>
      <c r="J8941" s="36" t="str">
        <f>_xlfn.XLOOKUP(SimpleBB[[#This Row],[customer_code]],'Input  - indicative charges'!$B$13:$B$69,'Input  - indicative charges'!$E$13:$E$69)</f>
        <v>Major Industrial</v>
      </c>
      <c r="K8941" s="70">
        <f t="shared" si="141"/>
        <v>27.6608036246697</v>
      </c>
    </row>
    <row r="8942" spans="1:11" x14ac:dyDescent="0.25">
      <c r="A8942" s="65">
        <v>44348</v>
      </c>
      <c r="B8942" s="66" t="s">
        <v>149</v>
      </c>
      <c r="C8942" s="66" t="s">
        <v>137</v>
      </c>
      <c r="D8942" s="67">
        <v>4123160.98999999</v>
      </c>
      <c r="E8942" s="66">
        <v>0.2994</v>
      </c>
      <c r="F8942" s="67">
        <v>1234474.400406</v>
      </c>
      <c r="G8942" s="66" t="s">
        <v>82</v>
      </c>
      <c r="H8942" s="68">
        <v>8.2000882074468695E-4</v>
      </c>
      <c r="I8942" s="87">
        <v>1012.27989731642</v>
      </c>
      <c r="J8942" s="36" t="str">
        <f>_xlfn.XLOOKUP(SimpleBB[[#This Row],[customer_code]],'Input  - indicative charges'!$B$13:$B$69,'Input  - indicative charges'!$E$13:$E$69)</f>
        <v>Major Industrial</v>
      </c>
      <c r="K8942" s="70">
        <f t="shared" si="141"/>
        <v>935.80573438866861</v>
      </c>
    </row>
    <row r="8943" spans="1:11" x14ac:dyDescent="0.25">
      <c r="A8943" s="65">
        <v>44348</v>
      </c>
      <c r="B8943" s="66" t="s">
        <v>149</v>
      </c>
      <c r="C8943" s="66" t="s">
        <v>137</v>
      </c>
      <c r="D8943" s="67">
        <v>4123160.98999999</v>
      </c>
      <c r="E8943" s="66">
        <v>0.2994</v>
      </c>
      <c r="F8943" s="67">
        <v>1234474.400406</v>
      </c>
      <c r="G8943" s="66" t="s">
        <v>84</v>
      </c>
      <c r="H8943" s="68">
        <v>9.0434021633895202E-14</v>
      </c>
      <c r="I8943" s="87">
        <v>1.11638484632806E-7</v>
      </c>
      <c r="J8943" s="36" t="str">
        <f>_xlfn.XLOOKUP(SimpleBB[[#This Row],[customer_code]],'Input  - indicative charges'!$B$13:$B$69,'Input  - indicative charges'!$E$13:$E$69)</f>
        <v>Major Industrial</v>
      </c>
      <c r="K8943" s="70">
        <f t="shared" si="141"/>
        <v>1.0320459230179211E-7</v>
      </c>
    </row>
    <row r="8944" spans="1:11" x14ac:dyDescent="0.25">
      <c r="A8944" s="65">
        <v>44348</v>
      </c>
      <c r="B8944" s="66" t="s">
        <v>149</v>
      </c>
      <c r="C8944" s="66" t="s">
        <v>137</v>
      </c>
      <c r="D8944" s="67">
        <v>4123160.98999999</v>
      </c>
      <c r="E8944" s="66">
        <v>0.2994</v>
      </c>
      <c r="F8944" s="67">
        <v>1234474.400406</v>
      </c>
      <c r="G8944" s="66" t="s">
        <v>86</v>
      </c>
      <c r="H8944" s="68">
        <v>8.5596203919579897E-5</v>
      </c>
      <c r="I8944" s="87">
        <v>105.666322510653</v>
      </c>
      <c r="J8944" s="36" t="str">
        <f>_xlfn.XLOOKUP(SimpleBB[[#This Row],[customer_code]],'Input  - indicative charges'!$B$13:$B$69,'Input  - indicative charges'!$E$13:$E$69)</f>
        <v>North Island generation</v>
      </c>
      <c r="K8944" s="70">
        <f t="shared" si="141"/>
        <v>97.683605887436187</v>
      </c>
    </row>
    <row r="8945" spans="1:11" x14ac:dyDescent="0.25">
      <c r="A8945" s="65">
        <v>44348</v>
      </c>
      <c r="B8945" s="66" t="s">
        <v>149</v>
      </c>
      <c r="C8945" s="66" t="s">
        <v>137</v>
      </c>
      <c r="D8945" s="67">
        <v>4123160.98999999</v>
      </c>
      <c r="E8945" s="66">
        <v>0.2994</v>
      </c>
      <c r="F8945" s="67">
        <v>1234474.400406</v>
      </c>
      <c r="G8945" s="66" t="s">
        <v>88</v>
      </c>
      <c r="H8945" s="68">
        <v>8.1903598293983498E-3</v>
      </c>
      <c r="I8945" s="87">
        <v>10110.7895395059</v>
      </c>
      <c r="J8945" s="36" t="str">
        <f>_xlfn.XLOOKUP(SimpleBB[[#This Row],[customer_code]],'Input  - indicative charges'!$B$13:$B$69,'Input  - indicative charges'!$E$13:$E$69)</f>
        <v>North Island generation</v>
      </c>
      <c r="K8945" s="70">
        <f t="shared" si="141"/>
        <v>9346.9551804297298</v>
      </c>
    </row>
    <row r="8946" spans="1:11" x14ac:dyDescent="0.25">
      <c r="A8946" s="65">
        <v>44348</v>
      </c>
      <c r="B8946" s="66" t="s">
        <v>149</v>
      </c>
      <c r="C8946" s="66" t="s">
        <v>137</v>
      </c>
      <c r="D8946" s="67">
        <v>4123160.98999999</v>
      </c>
      <c r="E8946" s="66">
        <v>0.2994</v>
      </c>
      <c r="F8946" s="67">
        <v>1234474.400406</v>
      </c>
      <c r="G8946" s="66" t="s">
        <v>90</v>
      </c>
      <c r="H8946" s="68">
        <v>7.2357940890242603E-9</v>
      </c>
      <c r="I8946" s="87">
        <v>8.9324025695095097E-3</v>
      </c>
      <c r="J8946" s="36" t="str">
        <f>_xlfn.XLOOKUP(SimpleBB[[#This Row],[customer_code]],'Input  - indicative charges'!$B$13:$B$69,'Input  - indicative charges'!$E$13:$E$69)</f>
        <v>Upper South Island distributor</v>
      </c>
      <c r="K8946" s="70">
        <f t="shared" si="141"/>
        <v>8.257591174708678E-3</v>
      </c>
    </row>
    <row r="8947" spans="1:11" x14ac:dyDescent="0.25">
      <c r="A8947" s="65">
        <v>44348</v>
      </c>
      <c r="B8947" s="66" t="s">
        <v>149</v>
      </c>
      <c r="C8947" s="66" t="s">
        <v>137</v>
      </c>
      <c r="D8947" s="67">
        <v>4123160.98999999</v>
      </c>
      <c r="E8947" s="66">
        <v>0.2994</v>
      </c>
      <c r="F8947" s="67">
        <v>1234474.400406</v>
      </c>
      <c r="G8947" s="66" t="s">
        <v>92</v>
      </c>
      <c r="H8947" s="68">
        <v>6.6425353987504201E-5</v>
      </c>
      <c r="I8947" s="87">
        <v>82.000399035480598</v>
      </c>
      <c r="J8947" s="36" t="str">
        <f>_xlfn.XLOOKUP(SimpleBB[[#This Row],[customer_code]],'Input  - indicative charges'!$B$13:$B$69,'Input  - indicative charges'!$E$13:$E$69)</f>
        <v>North Island generation</v>
      </c>
      <c r="K8947" s="70">
        <f t="shared" si="141"/>
        <v>75.805559157098813</v>
      </c>
    </row>
    <row r="8948" spans="1:11" x14ac:dyDescent="0.25">
      <c r="A8948" s="65">
        <v>44348</v>
      </c>
      <c r="B8948" s="66" t="s">
        <v>149</v>
      </c>
      <c r="C8948" s="66" t="s">
        <v>137</v>
      </c>
      <c r="D8948" s="67">
        <v>4123160.98999999</v>
      </c>
      <c r="E8948" s="66">
        <v>0.2994</v>
      </c>
      <c r="F8948" s="67">
        <v>1234474.400406</v>
      </c>
      <c r="G8948" s="66" t="s">
        <v>94</v>
      </c>
      <c r="H8948" s="68">
        <v>3.5183613476854199E-4</v>
      </c>
      <c r="I8948" s="87">
        <v>434.33270150956099</v>
      </c>
      <c r="J8948" s="36" t="str">
        <f>_xlfn.XLOOKUP(SimpleBB[[#This Row],[customer_code]],'Input  - indicative charges'!$B$13:$B$69,'Input  - indicative charges'!$E$13:$E$69)</f>
        <v>North Island generation</v>
      </c>
      <c r="K8948" s="70">
        <f t="shared" si="141"/>
        <v>401.52040338120042</v>
      </c>
    </row>
    <row r="8949" spans="1:11" x14ac:dyDescent="0.25">
      <c r="A8949" s="65">
        <v>44348</v>
      </c>
      <c r="B8949" s="66" t="s">
        <v>149</v>
      </c>
      <c r="C8949" s="66" t="s">
        <v>137</v>
      </c>
      <c r="D8949" s="67">
        <v>4123160.98999999</v>
      </c>
      <c r="E8949" s="66">
        <v>0.2994</v>
      </c>
      <c r="F8949" s="67">
        <v>1234474.400406</v>
      </c>
      <c r="G8949" s="66" t="s">
        <v>96</v>
      </c>
      <c r="H8949" s="68">
        <v>8.2041759069243995E-3</v>
      </c>
      <c r="I8949" s="87">
        <v>10127.8451335258</v>
      </c>
      <c r="J8949" s="36" t="str">
        <f>_xlfn.XLOOKUP(SimpleBB[[#This Row],[customer_code]],'Input  - indicative charges'!$B$13:$B$69,'Input  - indicative charges'!$E$13:$E$69)</f>
        <v>Upper North Island distributor</v>
      </c>
      <c r="K8949" s="70">
        <f t="shared" si="141"/>
        <v>9362.7222846955956</v>
      </c>
    </row>
    <row r="8950" spans="1:11" x14ac:dyDescent="0.25">
      <c r="A8950" s="65">
        <v>44348</v>
      </c>
      <c r="B8950" s="66" t="s">
        <v>149</v>
      </c>
      <c r="C8950" s="66" t="s">
        <v>137</v>
      </c>
      <c r="D8950" s="67">
        <v>4123160.98999999</v>
      </c>
      <c r="E8950" s="66">
        <v>0.2994</v>
      </c>
      <c r="F8950" s="67">
        <v>1234474.400406</v>
      </c>
      <c r="G8950" s="66" t="s">
        <v>98</v>
      </c>
      <c r="H8950" s="68">
        <v>1.8325317533476201E-3</v>
      </c>
      <c r="I8950" s="87">
        <v>2262.2135374387599</v>
      </c>
      <c r="J8950" s="36" t="str">
        <f>_xlfn.XLOOKUP(SimpleBB[[#This Row],[customer_code]],'Input  - indicative charges'!$B$13:$B$69,'Input  - indicative charges'!$E$13:$E$69)</f>
        <v>Major Industrial</v>
      </c>
      <c r="K8950" s="70">
        <f t="shared" si="141"/>
        <v>2091.3113125718173</v>
      </c>
    </row>
    <row r="8951" spans="1:11" x14ac:dyDescent="0.25">
      <c r="A8951" s="65">
        <v>44348</v>
      </c>
      <c r="B8951" s="66" t="s">
        <v>149</v>
      </c>
      <c r="C8951" s="66" t="s">
        <v>137</v>
      </c>
      <c r="D8951" s="67">
        <v>4123160.98999999</v>
      </c>
      <c r="E8951" s="66">
        <v>0.2994</v>
      </c>
      <c r="F8951" s="67">
        <v>1234474.400406</v>
      </c>
      <c r="G8951" s="66" t="s">
        <v>100</v>
      </c>
      <c r="H8951" s="68">
        <v>3.1615888252561799E-4</v>
      </c>
      <c r="I8951" s="87">
        <v>390.29004693884298</v>
      </c>
      <c r="J8951" s="36" t="str">
        <f>_xlfn.XLOOKUP(SimpleBB[[#This Row],[customer_code]],'Input  - indicative charges'!$B$13:$B$69,'Input  - indicative charges'!$E$13:$E$69)</f>
        <v>North Island generation</v>
      </c>
      <c r="K8951" s="70">
        <f t="shared" si="141"/>
        <v>360.80501545910477</v>
      </c>
    </row>
    <row r="8952" spans="1:11" x14ac:dyDescent="0.25">
      <c r="A8952" s="65">
        <v>44348</v>
      </c>
      <c r="B8952" s="66" t="s">
        <v>149</v>
      </c>
      <c r="C8952" s="66" t="s">
        <v>137</v>
      </c>
      <c r="D8952" s="67">
        <v>4123160.98999999</v>
      </c>
      <c r="E8952" s="66">
        <v>0.2994</v>
      </c>
      <c r="F8952" s="67">
        <v>1234474.400406</v>
      </c>
      <c r="G8952" s="66" t="s">
        <v>102</v>
      </c>
      <c r="H8952" s="68">
        <v>1.97743092716921E-3</v>
      </c>
      <c r="I8952" s="87">
        <v>2441.0878581615002</v>
      </c>
      <c r="J8952" s="36" t="str">
        <f>_xlfn.XLOOKUP(SimpleBB[[#This Row],[customer_code]],'Input  - indicative charges'!$B$13:$B$69,'Input  - indicative charges'!$E$13:$E$69)</f>
        <v>Lower North Island distributor</v>
      </c>
      <c r="K8952" s="70">
        <f t="shared" si="141"/>
        <v>2256.6723115514251</v>
      </c>
    </row>
    <row r="8953" spans="1:11" x14ac:dyDescent="0.25">
      <c r="A8953" s="65">
        <v>44348</v>
      </c>
      <c r="B8953" s="66" t="s">
        <v>149</v>
      </c>
      <c r="C8953" s="66" t="s">
        <v>137</v>
      </c>
      <c r="D8953" s="67">
        <v>4123160.98999999</v>
      </c>
      <c r="E8953" s="66">
        <v>0.2994</v>
      </c>
      <c r="F8953" s="67">
        <v>1234474.400406</v>
      </c>
      <c r="G8953" s="66" t="s">
        <v>104</v>
      </c>
      <c r="H8953" s="68">
        <v>4.1357238029394103E-3</v>
      </c>
      <c r="I8953" s="87">
        <v>5105.4451618784597</v>
      </c>
      <c r="J8953" s="36" t="str">
        <f>_xlfn.XLOOKUP(SimpleBB[[#This Row],[customer_code]],'Input  - indicative charges'!$B$13:$B$69,'Input  - indicative charges'!$E$13:$E$69)</f>
        <v>Lower North Island distributor</v>
      </c>
      <c r="K8953" s="70">
        <f t="shared" si="141"/>
        <v>4719.7468523859507</v>
      </c>
    </row>
    <row r="8954" spans="1:11" x14ac:dyDescent="0.25">
      <c r="A8954" s="65">
        <v>44348</v>
      </c>
      <c r="B8954" s="66" t="s">
        <v>149</v>
      </c>
      <c r="C8954" s="66" t="s">
        <v>137</v>
      </c>
      <c r="D8954" s="67">
        <v>4123160.98999999</v>
      </c>
      <c r="E8954" s="66">
        <v>0.2994</v>
      </c>
      <c r="F8954" s="67">
        <v>1234474.400406</v>
      </c>
      <c r="G8954" s="66" t="s">
        <v>106</v>
      </c>
      <c r="H8954" s="68">
        <v>0.51363968217240297</v>
      </c>
      <c r="I8954" s="87">
        <v>634075.03867450601</v>
      </c>
      <c r="J8954" s="36" t="str">
        <f>_xlfn.XLOOKUP(SimpleBB[[#This Row],[customer_code]],'Input  - indicative charges'!$B$13:$B$69,'Input  - indicative charges'!$E$13:$E$69)</f>
        <v>Upper North Island distributor</v>
      </c>
      <c r="K8954" s="70">
        <f t="shared" si="141"/>
        <v>586172.91403036006</v>
      </c>
    </row>
    <row r="8955" spans="1:11" x14ac:dyDescent="0.25">
      <c r="A8955" s="65">
        <v>44348</v>
      </c>
      <c r="B8955" s="66" t="s">
        <v>149</v>
      </c>
      <c r="C8955" s="66" t="s">
        <v>137</v>
      </c>
      <c r="D8955" s="67">
        <v>4123160.98999999</v>
      </c>
      <c r="E8955" s="66">
        <v>0.2994</v>
      </c>
      <c r="F8955" s="67">
        <v>1234474.400406</v>
      </c>
      <c r="G8955" s="66" t="s">
        <v>108</v>
      </c>
      <c r="H8955" s="68">
        <v>8.3961725979914896E-4</v>
      </c>
      <c r="I8955" s="87">
        <v>1036.48601336108</v>
      </c>
      <c r="J8955" s="36" t="str">
        <f>_xlfn.XLOOKUP(SimpleBB[[#This Row],[customer_code]],'Input  - indicative charges'!$B$13:$B$69,'Input  - indicative charges'!$E$13:$E$69)</f>
        <v>Lower North Island distributor</v>
      </c>
      <c r="K8955" s="70">
        <f t="shared" si="141"/>
        <v>958.18316405206713</v>
      </c>
    </row>
    <row r="8956" spans="1:11" x14ac:dyDescent="0.25">
      <c r="A8956" s="65">
        <v>44348</v>
      </c>
      <c r="B8956" s="66" t="s">
        <v>149</v>
      </c>
      <c r="C8956" s="66" t="s">
        <v>137</v>
      </c>
      <c r="D8956" s="67">
        <v>4123160.98999999</v>
      </c>
      <c r="E8956" s="66">
        <v>0.2994</v>
      </c>
      <c r="F8956" s="67">
        <v>1234474.400406</v>
      </c>
      <c r="G8956" s="66" t="s">
        <v>110</v>
      </c>
      <c r="H8956" s="68">
        <v>3.5703893417917601E-9</v>
      </c>
      <c r="I8956" s="87">
        <v>4.40755424192436E-3</v>
      </c>
      <c r="J8956" s="36" t="str">
        <f>_xlfn.XLOOKUP(SimpleBB[[#This Row],[customer_code]],'Input  - indicative charges'!$B$13:$B$69,'Input  - indicative charges'!$E$13:$E$69)</f>
        <v>Lower South Island distributor</v>
      </c>
      <c r="K8956" s="70">
        <f t="shared" si="141"/>
        <v>4.0745791210083067E-3</v>
      </c>
    </row>
    <row r="8957" spans="1:11" x14ac:dyDescent="0.25">
      <c r="A8957" s="65">
        <v>44348</v>
      </c>
      <c r="B8957" s="66" t="s">
        <v>149</v>
      </c>
      <c r="C8957" s="66" t="s">
        <v>137</v>
      </c>
      <c r="D8957" s="67">
        <v>4123160.98999999</v>
      </c>
      <c r="E8957" s="66">
        <v>0.2994</v>
      </c>
      <c r="F8957" s="67">
        <v>1234474.400406</v>
      </c>
      <c r="G8957" s="66" t="s">
        <v>112</v>
      </c>
      <c r="H8957" s="68">
        <v>6.7659494242856E-3</v>
      </c>
      <c r="I8957" s="87">
        <v>8352.3913587222796</v>
      </c>
      <c r="J8957" s="36" t="str">
        <f>_xlfn.XLOOKUP(SimpleBB[[#This Row],[customer_code]],'Input  - indicative charges'!$B$13:$B$69,'Input  - indicative charges'!$E$13:$E$69)</f>
        <v>North Island generation</v>
      </c>
      <c r="K8957" s="70">
        <f t="shared" si="141"/>
        <v>7721.397757746312</v>
      </c>
    </row>
    <row r="8958" spans="1:11" x14ac:dyDescent="0.25">
      <c r="A8958" s="65">
        <v>44348</v>
      </c>
      <c r="B8958" s="66" t="s">
        <v>149</v>
      </c>
      <c r="C8958" s="66" t="s">
        <v>137</v>
      </c>
      <c r="D8958" s="67">
        <v>4123160.98999999</v>
      </c>
      <c r="E8958" s="66">
        <v>0.2994</v>
      </c>
      <c r="F8958" s="67">
        <v>1234474.400406</v>
      </c>
      <c r="G8958" s="66" t="s">
        <v>114</v>
      </c>
      <c r="H8958" s="68">
        <v>1.8573549414539099E-3</v>
      </c>
      <c r="I8958" s="87">
        <v>2292.8571276924399</v>
      </c>
      <c r="J8958" s="36" t="str">
        <f>_xlfn.XLOOKUP(SimpleBB[[#This Row],[customer_code]],'Input  - indicative charges'!$B$13:$B$69,'Input  - indicative charges'!$E$13:$E$69)</f>
        <v>Lower North Island distributor</v>
      </c>
      <c r="K8958" s="70">
        <f t="shared" si="141"/>
        <v>2119.6398880554088</v>
      </c>
    </row>
    <row r="8959" spans="1:11" x14ac:dyDescent="0.25">
      <c r="A8959" s="65">
        <v>44348</v>
      </c>
      <c r="B8959" s="66" t="s">
        <v>149</v>
      </c>
      <c r="C8959" s="66" t="s">
        <v>137</v>
      </c>
      <c r="D8959" s="67">
        <v>4123160.98999999</v>
      </c>
      <c r="E8959" s="66">
        <v>0.2994</v>
      </c>
      <c r="F8959" s="67">
        <v>1234474.400406</v>
      </c>
      <c r="G8959" s="66" t="s">
        <v>116</v>
      </c>
      <c r="H8959" s="68">
        <v>2.5294670717447501E-8</v>
      </c>
      <c r="I8959" s="87">
        <v>3.1225623467388199E-2</v>
      </c>
      <c r="J8959" s="36" t="str">
        <f>_xlfn.XLOOKUP(SimpleBB[[#This Row],[customer_code]],'Input  - indicative charges'!$B$13:$B$69,'Input  - indicative charges'!$E$13:$E$69)</f>
        <v>Major Industrial</v>
      </c>
      <c r="K8959" s="70">
        <f t="shared" si="141"/>
        <v>2.8866638148311738E-2</v>
      </c>
    </row>
    <row r="8960" spans="1:11" x14ac:dyDescent="0.25">
      <c r="A8960" s="65">
        <v>44348</v>
      </c>
      <c r="B8960" s="66" t="s">
        <v>149</v>
      </c>
      <c r="C8960" s="66" t="s">
        <v>137</v>
      </c>
      <c r="D8960" s="67">
        <v>4123160.98999999</v>
      </c>
      <c r="E8960" s="66">
        <v>0.2994</v>
      </c>
      <c r="F8960" s="67">
        <v>1234474.400406</v>
      </c>
      <c r="G8960" s="66" t="s">
        <v>118</v>
      </c>
      <c r="H8960" s="68">
        <v>1.4111279145340599E-9</v>
      </c>
      <c r="I8960" s="87">
        <v>1.74200128619061E-3</v>
      </c>
      <c r="J8960" s="36" t="str">
        <f>_xlfn.XLOOKUP(SimpleBB[[#This Row],[customer_code]],'Input  - indicative charges'!$B$13:$B$69,'Input  - indicative charges'!$E$13:$E$69)</f>
        <v>Upper South Island distributor</v>
      </c>
      <c r="K8960" s="70">
        <f t="shared" si="141"/>
        <v>1.6103992554344351E-3</v>
      </c>
    </row>
    <row r="8961" spans="1:11" x14ac:dyDescent="0.25">
      <c r="A8961" s="65">
        <v>44348</v>
      </c>
      <c r="B8961" s="66" t="s">
        <v>149</v>
      </c>
      <c r="C8961" s="66" t="s">
        <v>137</v>
      </c>
      <c r="D8961" s="67">
        <v>4123160.98999999</v>
      </c>
      <c r="E8961" s="66">
        <v>0.2994</v>
      </c>
      <c r="F8961" s="67">
        <v>1234474.400406</v>
      </c>
      <c r="G8961" s="66" t="s">
        <v>120</v>
      </c>
      <c r="H8961" s="68">
        <v>3.4753054326897302E-4</v>
      </c>
      <c r="I8961" s="87">
        <v>429.01755902473798</v>
      </c>
      <c r="J8961" s="36" t="str">
        <f>_xlfn.XLOOKUP(SimpleBB[[#This Row],[customer_code]],'Input  - indicative charges'!$B$13:$B$69,'Input  - indicative charges'!$E$13:$E$69)</f>
        <v>Lower North Island distributor</v>
      </c>
      <c r="K8961" s="70">
        <f t="shared" si="141"/>
        <v>396.60680109632227</v>
      </c>
    </row>
    <row r="8962" spans="1:11" x14ac:dyDescent="0.25">
      <c r="A8962" s="65">
        <v>44348</v>
      </c>
      <c r="B8962" s="66" t="s">
        <v>149</v>
      </c>
      <c r="C8962" s="66" t="s">
        <v>137</v>
      </c>
      <c r="D8962" s="67">
        <v>4123160.98999999</v>
      </c>
      <c r="E8962" s="66">
        <v>0.2994</v>
      </c>
      <c r="F8962" s="67">
        <v>1234474.400406</v>
      </c>
      <c r="G8962" s="66" t="s">
        <v>241</v>
      </c>
      <c r="H8962" s="68">
        <v>7.4511964773516198E-4</v>
      </c>
      <c r="I8962" s="87">
        <v>919.83113036859504</v>
      </c>
      <c r="J8962" s="36" t="str">
        <f>_xlfn.XLOOKUP(SimpleBB[[#This Row],[customer_code]],'Input  - indicative charges'!$B$13:$B$69,'Input  - indicative charges'!$E$13:$E$69)</f>
        <v>North Island generation</v>
      </c>
      <c r="K8962" s="70">
        <f t="shared" si="141"/>
        <v>850.34114452939423</v>
      </c>
    </row>
    <row r="8963" spans="1:11" x14ac:dyDescent="0.25">
      <c r="A8963" s="65">
        <v>44378</v>
      </c>
      <c r="B8963" s="66" t="s">
        <v>149</v>
      </c>
      <c r="C8963" s="66" t="s">
        <v>137</v>
      </c>
      <c r="D8963" s="67">
        <v>4120269.75</v>
      </c>
      <c r="E8963" s="66">
        <v>0.58430000000000004</v>
      </c>
      <c r="F8963" s="67">
        <v>2407473.6149249999</v>
      </c>
      <c r="G8963" s="66" t="s">
        <v>8</v>
      </c>
      <c r="H8963" s="68">
        <v>8.6288797113561595E-9</v>
      </c>
      <c r="I8963" s="87">
        <v>2.0773800231451599E-2</v>
      </c>
      <c r="J8963" s="36" t="str">
        <f>_xlfn.XLOOKUP(SimpleBB[[#This Row],[customer_code]],'Input  - indicative charges'!$B$13:$B$69,'Input  - indicative charges'!$E$13:$E$69)</f>
        <v>Lower South Island distributor</v>
      </c>
      <c r="K8963" s="70">
        <f t="shared" si="141"/>
        <v>1.920441316001003E-2</v>
      </c>
    </row>
    <row r="8964" spans="1:11" x14ac:dyDescent="0.25">
      <c r="A8964" s="65">
        <v>44378</v>
      </c>
      <c r="B8964" s="66" t="s">
        <v>149</v>
      </c>
      <c r="C8964" s="66" t="s">
        <v>137</v>
      </c>
      <c r="D8964" s="67">
        <v>4120269.75</v>
      </c>
      <c r="E8964" s="66">
        <v>0.58430000000000004</v>
      </c>
      <c r="F8964" s="67">
        <v>2407473.6149249999</v>
      </c>
      <c r="G8964" s="66" t="s">
        <v>10</v>
      </c>
      <c r="H8964" s="68">
        <v>3.4032310359400203E-10</v>
      </c>
      <c r="I8964" s="87">
        <v>8.1931889245194696E-4</v>
      </c>
      <c r="J8964" s="36" t="str">
        <f>_xlfn.XLOOKUP(SimpleBB[[#This Row],[customer_code]],'Input  - indicative charges'!$B$13:$B$69,'Input  - indicative charges'!$E$13:$E$69)</f>
        <v>Upper South Island distributor</v>
      </c>
      <c r="K8964" s="70">
        <f t="shared" si="141"/>
        <v>7.5742225038954937E-4</v>
      </c>
    </row>
    <row r="8965" spans="1:11" x14ac:dyDescent="0.25">
      <c r="A8965" s="65">
        <v>44378</v>
      </c>
      <c r="B8965" s="66" t="s">
        <v>149</v>
      </c>
      <c r="C8965" s="66" t="s">
        <v>137</v>
      </c>
      <c r="D8965" s="67">
        <v>4120269.75</v>
      </c>
      <c r="E8965" s="66">
        <v>0.58430000000000004</v>
      </c>
      <c r="F8965" s="67">
        <v>2407473.6149249999</v>
      </c>
      <c r="G8965" s="66" t="s">
        <v>12</v>
      </c>
      <c r="H8965" s="68">
        <v>2.2372879769936998E-6</v>
      </c>
      <c r="I8965" s="87">
        <v>5.3862117736012598</v>
      </c>
      <c r="J8965" s="36" t="str">
        <f>_xlfn.XLOOKUP(SimpleBB[[#This Row],[customer_code]],'Input  - indicative charges'!$B$13:$B$69,'Input  - indicative charges'!$E$13:$E$69)</f>
        <v>Lower North Island distributor</v>
      </c>
      <c r="K8965" s="70">
        <f t="shared" si="141"/>
        <v>4.9793025404635385</v>
      </c>
    </row>
    <row r="8966" spans="1:11" x14ac:dyDescent="0.25">
      <c r="A8966" s="65">
        <v>44378</v>
      </c>
      <c r="B8966" s="66" t="s">
        <v>149</v>
      </c>
      <c r="C8966" s="66" t="s">
        <v>137</v>
      </c>
      <c r="D8966" s="67">
        <v>4120269.75</v>
      </c>
      <c r="E8966" s="66">
        <v>0.58430000000000004</v>
      </c>
      <c r="F8966" s="67">
        <v>2407473.6149249999</v>
      </c>
      <c r="G8966" s="66" t="s">
        <v>14</v>
      </c>
      <c r="H8966" s="68">
        <v>9.4814645335218398E-3</v>
      </c>
      <c r="I8966" s="87">
        <v>22826.375695301002</v>
      </c>
      <c r="J8966" s="36" t="str">
        <f>_xlfn.XLOOKUP(SimpleBB[[#This Row],[customer_code]],'Input  - indicative charges'!$B$13:$B$69,'Input  - indicative charges'!$E$13:$E$69)</f>
        <v>Upper North Island distributor</v>
      </c>
      <c r="K8966" s="70">
        <f t="shared" si="141"/>
        <v>21101.92381336576</v>
      </c>
    </row>
    <row r="8967" spans="1:11" x14ac:dyDescent="0.25">
      <c r="A8967" s="65">
        <v>44378</v>
      </c>
      <c r="B8967" s="66" t="s">
        <v>149</v>
      </c>
      <c r="C8967" s="66" t="s">
        <v>137</v>
      </c>
      <c r="D8967" s="67">
        <v>4120269.75</v>
      </c>
      <c r="E8967" s="66">
        <v>0.58430000000000004</v>
      </c>
      <c r="F8967" s="67">
        <v>2407473.6149249999</v>
      </c>
      <c r="G8967" s="66" t="s">
        <v>16</v>
      </c>
      <c r="H8967" s="68">
        <v>9.0220934122903204E-2</v>
      </c>
      <c r="I8967" s="87">
        <v>217204.51841477599</v>
      </c>
      <c r="J8967" s="36" t="str">
        <f>_xlfn.XLOOKUP(SimpleBB[[#This Row],[customer_code]],'Input  - indicative charges'!$B$13:$B$69,'Input  - indicative charges'!$E$13:$E$69)</f>
        <v>South Island generation</v>
      </c>
      <c r="K8967" s="70">
        <f t="shared" si="141"/>
        <v>200795.48591899069</v>
      </c>
    </row>
    <row r="8968" spans="1:11" x14ac:dyDescent="0.25">
      <c r="A8968" s="65">
        <v>44378</v>
      </c>
      <c r="B8968" s="66" t="s">
        <v>149</v>
      </c>
      <c r="C8968" s="66" t="s">
        <v>137</v>
      </c>
      <c r="D8968" s="67">
        <v>4120269.75</v>
      </c>
      <c r="E8968" s="66">
        <v>0.58430000000000004</v>
      </c>
      <c r="F8968" s="67">
        <v>2407473.6149249999</v>
      </c>
      <c r="G8968" s="66" t="s">
        <v>19</v>
      </c>
      <c r="H8968" s="68">
        <v>8.6882696587324497E-5</v>
      </c>
      <c r="I8968" s="87">
        <v>209.16779962751801</v>
      </c>
      <c r="J8968" s="36" t="str">
        <f>_xlfn.XLOOKUP(SimpleBB[[#This Row],[customer_code]],'Input  - indicative charges'!$B$13:$B$69,'Input  - indicative charges'!$E$13:$E$69)</f>
        <v>Lower South Island distributor</v>
      </c>
      <c r="K8968" s="70">
        <f t="shared" si="141"/>
        <v>193.36591278736668</v>
      </c>
    </row>
    <row r="8969" spans="1:11" x14ac:dyDescent="0.25">
      <c r="A8969" s="65">
        <v>44378</v>
      </c>
      <c r="B8969" s="66" t="s">
        <v>149</v>
      </c>
      <c r="C8969" s="66" t="s">
        <v>137</v>
      </c>
      <c r="D8969" s="67">
        <v>4120269.75</v>
      </c>
      <c r="E8969" s="66">
        <v>0.58430000000000004</v>
      </c>
      <c r="F8969" s="67">
        <v>2407473.6149249999</v>
      </c>
      <c r="G8969" s="66" t="s">
        <v>21</v>
      </c>
      <c r="H8969" s="68">
        <v>5.7190364431679396E-9</v>
      </c>
      <c r="I8969" s="87">
        <v>1.37684293397213E-2</v>
      </c>
      <c r="J8969" s="36" t="str">
        <f>_xlfn.XLOOKUP(SimpleBB[[#This Row],[customer_code]],'Input  - indicative charges'!$B$13:$B$69,'Input  - indicative charges'!$E$13:$E$69)</f>
        <v>Upper South Island distributor</v>
      </c>
      <c r="K8969" s="70">
        <f t="shared" si="141"/>
        <v>1.2728273241218878E-2</v>
      </c>
    </row>
    <row r="8970" spans="1:11" x14ac:dyDescent="0.25">
      <c r="A8970" s="65">
        <v>44378</v>
      </c>
      <c r="B8970" s="66" t="s">
        <v>149</v>
      </c>
      <c r="C8970" s="66" t="s">
        <v>137</v>
      </c>
      <c r="D8970" s="67">
        <v>4120269.75</v>
      </c>
      <c r="E8970" s="66">
        <v>0.58430000000000004</v>
      </c>
      <c r="F8970" s="67">
        <v>2407473.6149249999</v>
      </c>
      <c r="G8970" s="66" t="s">
        <v>23</v>
      </c>
      <c r="H8970" s="68">
        <v>1.9587915062884E-8</v>
      </c>
      <c r="I8970" s="87">
        <v>4.7157388685285198E-2</v>
      </c>
      <c r="J8970" s="36" t="str">
        <f>_xlfn.XLOOKUP(SimpleBB[[#This Row],[customer_code]],'Input  - indicative charges'!$B$13:$B$69,'Input  - indicative charges'!$E$13:$E$69)</f>
        <v>Lower North Island distributor</v>
      </c>
      <c r="K8970" s="70">
        <f t="shared" si="141"/>
        <v>4.3594814899985054E-2</v>
      </c>
    </row>
    <row r="8971" spans="1:11" x14ac:dyDescent="0.25">
      <c r="A8971" s="65">
        <v>44378</v>
      </c>
      <c r="B8971" s="66" t="s">
        <v>149</v>
      </c>
      <c r="C8971" s="66" t="s">
        <v>137</v>
      </c>
      <c r="D8971" s="67">
        <v>4120269.75</v>
      </c>
      <c r="E8971" s="66">
        <v>0.58430000000000004</v>
      </c>
      <c r="F8971" s="67">
        <v>2407473.6149249999</v>
      </c>
      <c r="G8971" s="66" t="s">
        <v>25</v>
      </c>
      <c r="H8971" s="68">
        <v>0.11329657832163501</v>
      </c>
      <c r="I8971" s="87">
        <v>272758.52297062101</v>
      </c>
      <c r="J8971" s="36" t="str">
        <f>_xlfn.XLOOKUP(SimpleBB[[#This Row],[customer_code]],'Input  - indicative charges'!$B$13:$B$69,'Input  - indicative charges'!$E$13:$E$69)</f>
        <v>North Island generation</v>
      </c>
      <c r="K8971" s="70">
        <f t="shared" si="141"/>
        <v>252152.5820832382</v>
      </c>
    </row>
    <row r="8972" spans="1:11" x14ac:dyDescent="0.25">
      <c r="A8972" s="65">
        <v>44378</v>
      </c>
      <c r="B8972" s="66" t="s">
        <v>149</v>
      </c>
      <c r="C8972" s="66" t="s">
        <v>137</v>
      </c>
      <c r="D8972" s="67">
        <v>4120269.75</v>
      </c>
      <c r="E8972" s="66">
        <v>0.58430000000000004</v>
      </c>
      <c r="F8972" s="67">
        <v>2407473.6149249999</v>
      </c>
      <c r="G8972" s="66" t="s">
        <v>27</v>
      </c>
      <c r="H8972" s="68">
        <v>1.4907290683821601E-5</v>
      </c>
      <c r="I8972" s="87">
        <v>35.888908991317798</v>
      </c>
      <c r="J8972" s="36" t="str">
        <f>_xlfn.XLOOKUP(SimpleBB[[#This Row],[customer_code]],'Input  - indicative charges'!$B$13:$B$69,'Input  - indicative charges'!$E$13:$E$69)</f>
        <v>Lower North Island distributor</v>
      </c>
      <c r="K8972" s="70">
        <f t="shared" si="141"/>
        <v>33.177628958219032</v>
      </c>
    </row>
    <row r="8973" spans="1:11" x14ac:dyDescent="0.25">
      <c r="A8973" s="65">
        <v>44378</v>
      </c>
      <c r="B8973" s="66" t="s">
        <v>149</v>
      </c>
      <c r="C8973" s="66" t="s">
        <v>137</v>
      </c>
      <c r="D8973" s="67">
        <v>4120269.75</v>
      </c>
      <c r="E8973" s="66">
        <v>0.58430000000000004</v>
      </c>
      <c r="F8973" s="67">
        <v>2407473.6149249999</v>
      </c>
      <c r="G8973" s="66" t="s">
        <v>29</v>
      </c>
      <c r="H8973" s="68">
        <v>4.04284900481293E-5</v>
      </c>
      <c r="I8973" s="87">
        <v>97.330523082129403</v>
      </c>
      <c r="J8973" s="36" t="str">
        <f>_xlfn.XLOOKUP(SimpleBB[[#This Row],[customer_code]],'Input  - indicative charges'!$B$13:$B$69,'Input  - indicative charges'!$E$13:$E$69)</f>
        <v>Lower North Island distributor</v>
      </c>
      <c r="K8973" s="70">
        <f t="shared" si="141"/>
        <v>89.977546598294907</v>
      </c>
    </row>
    <row r="8974" spans="1:11" x14ac:dyDescent="0.25">
      <c r="A8974" s="65">
        <v>44378</v>
      </c>
      <c r="B8974" s="66" t="s">
        <v>149</v>
      </c>
      <c r="C8974" s="66" t="s">
        <v>137</v>
      </c>
      <c r="D8974" s="67">
        <v>4120269.75</v>
      </c>
      <c r="E8974" s="66">
        <v>0.58430000000000004</v>
      </c>
      <c r="F8974" s="67">
        <v>2407473.6149249999</v>
      </c>
      <c r="G8974" s="66" t="s">
        <v>31</v>
      </c>
      <c r="H8974" s="68">
        <v>8.4042247356254097E-5</v>
      </c>
      <c r="I8974" s="87">
        <v>202.32949304918199</v>
      </c>
      <c r="J8974" s="36" t="str">
        <f>_xlfn.XLOOKUP(SimpleBB[[#This Row],[customer_code]],'Input  - indicative charges'!$B$13:$B$69,'Input  - indicative charges'!$E$13:$E$69)</f>
        <v>Major Industrial</v>
      </c>
      <c r="K8974" s="70">
        <f t="shared" ref="K8974:K9037" si="142">I8974*$L$9</f>
        <v>187.04421606447474</v>
      </c>
    </row>
    <row r="8975" spans="1:11" x14ac:dyDescent="0.25">
      <c r="A8975" s="65">
        <v>44378</v>
      </c>
      <c r="B8975" s="66" t="s">
        <v>149</v>
      </c>
      <c r="C8975" s="66" t="s">
        <v>137</v>
      </c>
      <c r="D8975" s="67">
        <v>4120269.75</v>
      </c>
      <c r="E8975" s="66">
        <v>0.58430000000000004</v>
      </c>
      <c r="F8975" s="67">
        <v>2407473.6149249999</v>
      </c>
      <c r="G8975" s="66" t="s">
        <v>34</v>
      </c>
      <c r="H8975" s="68">
        <v>1.1976251461441399E-6</v>
      </c>
      <c r="I8975" s="87">
        <v>2.8832509399127302</v>
      </c>
      <c r="J8975" s="36" t="str">
        <f>_xlfn.XLOOKUP(SimpleBB[[#This Row],[customer_code]],'Input  - indicative charges'!$B$13:$B$69,'Input  - indicative charges'!$E$13:$E$69)</f>
        <v>Major Industrial</v>
      </c>
      <c r="K8975" s="70">
        <f t="shared" si="142"/>
        <v>2.6654315376653734</v>
      </c>
    </row>
    <row r="8976" spans="1:11" x14ac:dyDescent="0.25">
      <c r="A8976" s="65">
        <v>44378</v>
      </c>
      <c r="B8976" s="66" t="s">
        <v>149</v>
      </c>
      <c r="C8976" s="66" t="s">
        <v>137</v>
      </c>
      <c r="D8976" s="67">
        <v>4120269.75</v>
      </c>
      <c r="E8976" s="66">
        <v>0.58430000000000004</v>
      </c>
      <c r="F8976" s="67">
        <v>2407473.6149249999</v>
      </c>
      <c r="G8976" s="66" t="s">
        <v>36</v>
      </c>
      <c r="H8976" s="68">
        <v>3.35466254862265E-9</v>
      </c>
      <c r="I8976" s="87">
        <v>8.0762615727860906E-3</v>
      </c>
      <c r="J8976" s="36" t="str">
        <f>_xlfn.XLOOKUP(SimpleBB[[#This Row],[customer_code]],'Input  - indicative charges'!$B$13:$B$69,'Input  - indicative charges'!$E$13:$E$69)</f>
        <v>Upper South Island distributor</v>
      </c>
      <c r="K8976" s="70">
        <f t="shared" si="142"/>
        <v>7.4661285996808048E-3</v>
      </c>
    </row>
    <row r="8977" spans="1:11" x14ac:dyDescent="0.25">
      <c r="A8977" s="65">
        <v>44378</v>
      </c>
      <c r="B8977" s="66" t="s">
        <v>149</v>
      </c>
      <c r="C8977" s="66" t="s">
        <v>137</v>
      </c>
      <c r="D8977" s="67">
        <v>4120269.75</v>
      </c>
      <c r="E8977" s="66">
        <v>0.58430000000000004</v>
      </c>
      <c r="F8977" s="67">
        <v>2407473.6149249999</v>
      </c>
      <c r="G8977" s="66" t="s">
        <v>38</v>
      </c>
      <c r="H8977" s="68">
        <v>1.25440393448386E-4</v>
      </c>
      <c r="I8977" s="87">
        <v>301.994437472801</v>
      </c>
      <c r="J8977" s="36" t="str">
        <f>_xlfn.XLOOKUP(SimpleBB[[#This Row],[customer_code]],'Input  - indicative charges'!$B$13:$B$69,'Input  - indicative charges'!$E$13:$E$69)</f>
        <v>North Island generation</v>
      </c>
      <c r="K8977" s="70">
        <f t="shared" si="142"/>
        <v>279.17982673540075</v>
      </c>
    </row>
    <row r="8978" spans="1:11" x14ac:dyDescent="0.25">
      <c r="A8978" s="65">
        <v>44378</v>
      </c>
      <c r="B8978" s="66" t="s">
        <v>149</v>
      </c>
      <c r="C8978" s="66" t="s">
        <v>137</v>
      </c>
      <c r="D8978" s="67">
        <v>4120269.75</v>
      </c>
      <c r="E8978" s="66">
        <v>0.58430000000000004</v>
      </c>
      <c r="F8978" s="67">
        <v>2407473.6149249999</v>
      </c>
      <c r="G8978" s="66" t="s">
        <v>40</v>
      </c>
      <c r="H8978" s="68">
        <v>7.8239620455428397E-7</v>
      </c>
      <c r="I8978" s="87">
        <v>1.8835982188819</v>
      </c>
      <c r="J8978" s="36" t="str">
        <f>_xlfn.XLOOKUP(SimpleBB[[#This Row],[customer_code]],'Input  - indicative charges'!$B$13:$B$69,'Input  - indicative charges'!$E$13:$E$69)</f>
        <v>North Island generation</v>
      </c>
      <c r="K8978" s="70">
        <f t="shared" si="142"/>
        <v>1.7412990410921723</v>
      </c>
    </row>
    <row r="8979" spans="1:11" x14ac:dyDescent="0.25">
      <c r="A8979" s="65">
        <v>44378</v>
      </c>
      <c r="B8979" s="66" t="s">
        <v>149</v>
      </c>
      <c r="C8979" s="66" t="s">
        <v>137</v>
      </c>
      <c r="D8979" s="67">
        <v>4120269.75</v>
      </c>
      <c r="E8979" s="66">
        <v>0.58430000000000004</v>
      </c>
      <c r="F8979" s="67">
        <v>2407473.6149249999</v>
      </c>
      <c r="G8979" s="66" t="s">
        <v>42</v>
      </c>
      <c r="H8979" s="68">
        <v>4.1439757546182003E-2</v>
      </c>
      <c r="I8979" s="87">
        <v>99765.122901322393</v>
      </c>
      <c r="J8979" s="36" t="str">
        <f>_xlfn.XLOOKUP(SimpleBB[[#This Row],[customer_code]],'Input  - indicative charges'!$B$13:$B$69,'Input  - indicative charges'!$E$13:$E$69)</f>
        <v>South Island generation</v>
      </c>
      <c r="K8979" s="70">
        <f t="shared" si="142"/>
        <v>92228.221019255245</v>
      </c>
    </row>
    <row r="8980" spans="1:11" x14ac:dyDescent="0.25">
      <c r="A8980" s="65">
        <v>44378</v>
      </c>
      <c r="B8980" s="66" t="s">
        <v>149</v>
      </c>
      <c r="C8980" s="66" t="s">
        <v>137</v>
      </c>
      <c r="D8980" s="67">
        <v>4120269.75</v>
      </c>
      <c r="E8980" s="66">
        <v>0.58430000000000004</v>
      </c>
      <c r="F8980" s="67">
        <v>2407473.6149249999</v>
      </c>
      <c r="G8980" s="66" t="s">
        <v>44</v>
      </c>
      <c r="H8980" s="68">
        <v>9.2580505807164705E-7</v>
      </c>
      <c r="I8980" s="87">
        <v>2.2288512498715898</v>
      </c>
      <c r="J8980" s="36" t="str">
        <f>_xlfn.XLOOKUP(SimpleBB[[#This Row],[customer_code]],'Input  - indicative charges'!$B$13:$B$69,'Input  - indicative charges'!$E$13:$E$69)</f>
        <v>Major Industrial</v>
      </c>
      <c r="K8980" s="70">
        <f t="shared" si="142"/>
        <v>2.0604694277330009</v>
      </c>
    </row>
    <row r="8981" spans="1:11" x14ac:dyDescent="0.25">
      <c r="A8981" s="65">
        <v>44378</v>
      </c>
      <c r="B8981" s="66" t="s">
        <v>149</v>
      </c>
      <c r="C8981" s="66" t="s">
        <v>137</v>
      </c>
      <c r="D8981" s="67">
        <v>4120269.75</v>
      </c>
      <c r="E8981" s="66">
        <v>0.58430000000000004</v>
      </c>
      <c r="F8981" s="67">
        <v>2407473.6149249999</v>
      </c>
      <c r="G8981" s="66" t="s">
        <v>46</v>
      </c>
      <c r="H8981" s="68">
        <v>7.2367557926564903E-9</v>
      </c>
      <c r="I8981" s="87">
        <v>1.74222986284761E-2</v>
      </c>
      <c r="J8981" s="36" t="str">
        <f>_xlfn.XLOOKUP(SimpleBB[[#This Row],[customer_code]],'Input  - indicative charges'!$B$13:$B$69,'Input  - indicative charges'!$E$13:$E$69)</f>
        <v>Upper South Island distributor</v>
      </c>
      <c r="K8981" s="70">
        <f t="shared" si="142"/>
        <v>1.6106105639341249E-2</v>
      </c>
    </row>
    <row r="8982" spans="1:11" x14ac:dyDescent="0.25">
      <c r="A8982" s="65">
        <v>44378</v>
      </c>
      <c r="B8982" s="66" t="s">
        <v>149</v>
      </c>
      <c r="C8982" s="66" t="s">
        <v>137</v>
      </c>
      <c r="D8982" s="67">
        <v>4120269.75</v>
      </c>
      <c r="E8982" s="66">
        <v>0.58430000000000004</v>
      </c>
      <c r="F8982" s="67">
        <v>2407473.6149249999</v>
      </c>
      <c r="G8982" s="66" t="s">
        <v>48</v>
      </c>
      <c r="H8982" s="68">
        <v>5.3623720942961098E-2</v>
      </c>
      <c r="I8982" s="87">
        <v>129097.69330427999</v>
      </c>
      <c r="J8982" s="36" t="str">
        <f>_xlfn.XLOOKUP(SimpleBB[[#This Row],[customer_code]],'Input  - indicative charges'!$B$13:$B$69,'Input  - indicative charges'!$E$13:$E$69)</f>
        <v>North Island generation</v>
      </c>
      <c r="K8982" s="70">
        <f t="shared" si="142"/>
        <v>119344.81956103862</v>
      </c>
    </row>
    <row r="8983" spans="1:11" x14ac:dyDescent="0.25">
      <c r="A8983" s="65">
        <v>44378</v>
      </c>
      <c r="B8983" s="66" t="s">
        <v>149</v>
      </c>
      <c r="C8983" s="66" t="s">
        <v>137</v>
      </c>
      <c r="D8983" s="67">
        <v>4120269.75</v>
      </c>
      <c r="E8983" s="66">
        <v>0.58430000000000004</v>
      </c>
      <c r="F8983" s="67">
        <v>2407473.6149249999</v>
      </c>
      <c r="G8983" s="66" t="s">
        <v>50</v>
      </c>
      <c r="H8983" s="68">
        <v>1.1293539640536801E-2</v>
      </c>
      <c r="I8983" s="87">
        <v>27188.898703702002</v>
      </c>
      <c r="J8983" s="36" t="str">
        <f>_xlfn.XLOOKUP(SimpleBB[[#This Row],[customer_code]],'Input  - indicative charges'!$B$13:$B$69,'Input  - indicative charges'!$E$13:$E$69)</f>
        <v>North Island generation</v>
      </c>
      <c r="K8983" s="70">
        <f t="shared" si="142"/>
        <v>25134.873651139784</v>
      </c>
    </row>
    <row r="8984" spans="1:11" x14ac:dyDescent="0.25">
      <c r="A8984" s="65">
        <v>44378</v>
      </c>
      <c r="B8984" s="66" t="s">
        <v>149</v>
      </c>
      <c r="C8984" s="66" t="s">
        <v>137</v>
      </c>
      <c r="D8984" s="67">
        <v>4120269.75</v>
      </c>
      <c r="E8984" s="66">
        <v>0.58430000000000004</v>
      </c>
      <c r="F8984" s="67">
        <v>2407473.6149249999</v>
      </c>
      <c r="G8984" s="66" t="s">
        <v>52</v>
      </c>
      <c r="H8984" s="68">
        <v>2.2805591193504799E-2</v>
      </c>
      <c r="I8984" s="87">
        <v>54903.859071128798</v>
      </c>
      <c r="J8984" s="36" t="str">
        <f>_xlfn.XLOOKUP(SimpleBB[[#This Row],[customer_code]],'Input  - indicative charges'!$B$13:$B$69,'Input  - indicative charges'!$E$13:$E$69)</f>
        <v>North Island generation</v>
      </c>
      <c r="K8984" s="70">
        <f t="shared" si="142"/>
        <v>50756.066869487004</v>
      </c>
    </row>
    <row r="8985" spans="1:11" x14ac:dyDescent="0.25">
      <c r="A8985" s="65">
        <v>44378</v>
      </c>
      <c r="B8985" s="66" t="s">
        <v>149</v>
      </c>
      <c r="C8985" s="66" t="s">
        <v>137</v>
      </c>
      <c r="D8985" s="67">
        <v>4120269.75</v>
      </c>
      <c r="E8985" s="66">
        <v>0.58430000000000004</v>
      </c>
      <c r="F8985" s="67">
        <v>2407473.6149249999</v>
      </c>
      <c r="G8985" s="66" t="s">
        <v>54</v>
      </c>
      <c r="H8985" s="68">
        <v>6.0333936354914596E-10</v>
      </c>
      <c r="I8985" s="87">
        <v>1.45252359859021E-3</v>
      </c>
      <c r="J8985" s="36" t="str">
        <f>_xlfn.XLOOKUP(SimpleBB[[#This Row],[customer_code]],'Input  - indicative charges'!$B$13:$B$69,'Input  - indicative charges'!$E$13:$E$69)</f>
        <v>Upper South Island distributor</v>
      </c>
      <c r="K8985" s="70">
        <f t="shared" si="142"/>
        <v>1.3427905824259369E-3</v>
      </c>
    </row>
    <row r="8986" spans="1:11" x14ac:dyDescent="0.25">
      <c r="A8986" s="65">
        <v>44378</v>
      </c>
      <c r="B8986" s="66" t="s">
        <v>149</v>
      </c>
      <c r="C8986" s="66" t="s">
        <v>137</v>
      </c>
      <c r="D8986" s="67">
        <v>4120269.75</v>
      </c>
      <c r="E8986" s="66">
        <v>0.58430000000000004</v>
      </c>
      <c r="F8986" s="67">
        <v>2407473.6149249999</v>
      </c>
      <c r="G8986" s="66" t="s">
        <v>56</v>
      </c>
      <c r="H8986" s="68">
        <v>6.5967543696854897E-2</v>
      </c>
      <c r="I8986" s="87">
        <v>158815.12089158999</v>
      </c>
      <c r="J8986" s="36" t="str">
        <f>_xlfn.XLOOKUP(SimpleBB[[#This Row],[customer_code]],'Input  - indicative charges'!$B$13:$B$69,'Input  - indicative charges'!$E$13:$E$69)</f>
        <v>Upper North Island distributor</v>
      </c>
      <c r="K8986" s="70">
        <f t="shared" si="142"/>
        <v>146817.20068923157</v>
      </c>
    </row>
    <row r="8987" spans="1:11" x14ac:dyDescent="0.25">
      <c r="A8987" s="65">
        <v>44378</v>
      </c>
      <c r="B8987" s="66" t="s">
        <v>149</v>
      </c>
      <c r="C8987" s="66" t="s">
        <v>137</v>
      </c>
      <c r="D8987" s="67">
        <v>4120269.75</v>
      </c>
      <c r="E8987" s="66">
        <v>0.58430000000000004</v>
      </c>
      <c r="F8987" s="67">
        <v>2407473.6149249999</v>
      </c>
      <c r="G8987" s="66" t="s">
        <v>58</v>
      </c>
      <c r="H8987" s="68">
        <v>1.4075533162242001E-2</v>
      </c>
      <c r="I8987" s="87">
        <v>33886.474704099703</v>
      </c>
      <c r="J8987" s="36" t="str">
        <f>_xlfn.XLOOKUP(SimpleBB[[#This Row],[customer_code]],'Input  - indicative charges'!$B$13:$B$69,'Input  - indicative charges'!$E$13:$E$69)</f>
        <v>North Island generation</v>
      </c>
      <c r="K8987" s="70">
        <f t="shared" si="142"/>
        <v>31326.471493092136</v>
      </c>
    </row>
    <row r="8988" spans="1:11" x14ac:dyDescent="0.25">
      <c r="A8988" s="65">
        <v>44378</v>
      </c>
      <c r="B8988" s="66" t="s">
        <v>149</v>
      </c>
      <c r="C8988" s="66" t="s">
        <v>137</v>
      </c>
      <c r="D8988" s="67">
        <v>4120269.75</v>
      </c>
      <c r="E8988" s="66">
        <v>0.58430000000000004</v>
      </c>
      <c r="F8988" s="67">
        <v>2407473.6149249999</v>
      </c>
      <c r="G8988" s="66" t="s">
        <v>60</v>
      </c>
      <c r="H8988" s="68">
        <v>1.54729533059906E-8</v>
      </c>
      <c r="I8988" s="87">
        <v>3.7250726829138998E-2</v>
      </c>
      <c r="J8988" s="36" t="str">
        <f>_xlfn.XLOOKUP(SimpleBB[[#This Row],[customer_code]],'Input  - indicative charges'!$B$13:$B$69,'Input  - indicative charges'!$E$13:$E$69)</f>
        <v>Major Industrial</v>
      </c>
      <c r="K8988" s="70">
        <f t="shared" si="142"/>
        <v>3.4436566279017672E-2</v>
      </c>
    </row>
    <row r="8989" spans="1:11" x14ac:dyDescent="0.25">
      <c r="A8989" s="65">
        <v>44378</v>
      </c>
      <c r="B8989" s="66" t="s">
        <v>149</v>
      </c>
      <c r="C8989" s="66" t="s">
        <v>137</v>
      </c>
      <c r="D8989" s="67">
        <v>4120269.75</v>
      </c>
      <c r="E8989" s="66">
        <v>0.58430000000000004</v>
      </c>
      <c r="F8989" s="67">
        <v>2407473.6149249999</v>
      </c>
      <c r="G8989" s="66" t="s">
        <v>62</v>
      </c>
      <c r="H8989" s="68">
        <v>2.4957427588771001E-2</v>
      </c>
      <c r="I8989" s="87">
        <v>60084.348416367502</v>
      </c>
      <c r="J8989" s="36" t="str">
        <f>_xlfn.XLOOKUP(SimpleBB[[#This Row],[customer_code]],'Input  - indicative charges'!$B$13:$B$69,'Input  - indicative charges'!$E$13:$E$69)</f>
        <v>Major Industrial</v>
      </c>
      <c r="K8989" s="70">
        <f t="shared" si="142"/>
        <v>55545.188582825154</v>
      </c>
    </row>
    <row r="8990" spans="1:11" x14ac:dyDescent="0.25">
      <c r="A8990" s="65">
        <v>44378</v>
      </c>
      <c r="B8990" s="66" t="s">
        <v>149</v>
      </c>
      <c r="C8990" s="66" t="s">
        <v>137</v>
      </c>
      <c r="D8990" s="67">
        <v>4120269.75</v>
      </c>
      <c r="E8990" s="66">
        <v>0.58430000000000004</v>
      </c>
      <c r="F8990" s="67">
        <v>2407473.6149249999</v>
      </c>
      <c r="G8990" s="66" t="s">
        <v>64</v>
      </c>
      <c r="H8990" s="68">
        <v>9.851383798082131E-7</v>
      </c>
      <c r="I8990" s="87">
        <v>2.3716946564382302</v>
      </c>
      <c r="J8990" s="36" t="str">
        <f>_xlfn.XLOOKUP(SimpleBB[[#This Row],[customer_code]],'Input  - indicative charges'!$B$13:$B$69,'Input  - indicative charges'!$E$13:$E$69)</f>
        <v>Major Industrial</v>
      </c>
      <c r="K8990" s="70">
        <f t="shared" si="142"/>
        <v>2.1925215205771309</v>
      </c>
    </row>
    <row r="8991" spans="1:11" x14ac:dyDescent="0.25">
      <c r="A8991" s="65">
        <v>44378</v>
      </c>
      <c r="B8991" s="66" t="s">
        <v>149</v>
      </c>
      <c r="C8991" s="66" t="s">
        <v>137</v>
      </c>
      <c r="D8991" s="67">
        <v>4120269.75</v>
      </c>
      <c r="E8991" s="66">
        <v>0.58430000000000004</v>
      </c>
      <c r="F8991" s="67">
        <v>2407473.6149249999</v>
      </c>
      <c r="G8991" s="66" t="s">
        <v>66</v>
      </c>
      <c r="H8991" s="68">
        <v>3.8370024993884101E-8</v>
      </c>
      <c r="I8991" s="87">
        <v>9.2374822776788906E-2</v>
      </c>
      <c r="J8991" s="36" t="str">
        <f>_xlfn.XLOOKUP(SimpleBB[[#This Row],[customer_code]],'Input  - indicative charges'!$B$13:$B$69,'Input  - indicative charges'!$E$13:$E$69)</f>
        <v>Upper South Island distributor</v>
      </c>
      <c r="K8991" s="70">
        <f t="shared" si="142"/>
        <v>8.5396231908609149E-2</v>
      </c>
    </row>
    <row r="8992" spans="1:11" x14ac:dyDescent="0.25">
      <c r="A8992" s="65">
        <v>44378</v>
      </c>
      <c r="B8992" s="66" t="s">
        <v>149</v>
      </c>
      <c r="C8992" s="66" t="s">
        <v>137</v>
      </c>
      <c r="D8992" s="67">
        <v>4120269.75</v>
      </c>
      <c r="E8992" s="66">
        <v>0.58430000000000004</v>
      </c>
      <c r="F8992" s="67">
        <v>2407473.6149249999</v>
      </c>
      <c r="G8992" s="66" t="s">
        <v>68</v>
      </c>
      <c r="H8992" s="68">
        <v>4.7321368847260497E-8</v>
      </c>
      <c r="I8992" s="87">
        <v>0.113924946921913</v>
      </c>
      <c r="J8992" s="36" t="str">
        <f>_xlfn.XLOOKUP(SimpleBB[[#This Row],[customer_code]],'Input  - indicative charges'!$B$13:$B$69,'Input  - indicative charges'!$E$13:$E$69)</f>
        <v>Major Industrial</v>
      </c>
      <c r="K8992" s="70">
        <f t="shared" si="142"/>
        <v>0.10531832045868048</v>
      </c>
    </row>
    <row r="8993" spans="1:11" x14ac:dyDescent="0.25">
      <c r="A8993" s="65">
        <v>44378</v>
      </c>
      <c r="B8993" s="66" t="s">
        <v>149</v>
      </c>
      <c r="C8993" s="66" t="s">
        <v>137</v>
      </c>
      <c r="D8993" s="67">
        <v>4120269.75</v>
      </c>
      <c r="E8993" s="66">
        <v>0.58430000000000004</v>
      </c>
      <c r="F8993" s="67">
        <v>2407473.6149249999</v>
      </c>
      <c r="G8993" s="66" t="s">
        <v>70</v>
      </c>
      <c r="H8993" s="68">
        <v>2.10207103802803E-3</v>
      </c>
      <c r="I8993" s="87">
        <v>5060.6805607505003</v>
      </c>
      <c r="J8993" s="36" t="str">
        <f>_xlfn.XLOOKUP(SimpleBB[[#This Row],[customer_code]],'Input  - indicative charges'!$B$13:$B$69,'Input  - indicative charges'!$E$13:$E$69)</f>
        <v>Lower North Island distributor</v>
      </c>
      <c r="K8993" s="70">
        <f t="shared" si="142"/>
        <v>4678.3640584134346</v>
      </c>
    </row>
    <row r="8994" spans="1:11" x14ac:dyDescent="0.25">
      <c r="A8994" s="65">
        <v>44378</v>
      </c>
      <c r="B8994" s="66" t="s">
        <v>149</v>
      </c>
      <c r="C8994" s="66" t="s">
        <v>137</v>
      </c>
      <c r="D8994" s="67">
        <v>4120269.75</v>
      </c>
      <c r="E8994" s="66">
        <v>0.58430000000000004</v>
      </c>
      <c r="F8994" s="67">
        <v>2407473.6149249999</v>
      </c>
      <c r="G8994" s="66" t="s">
        <v>72</v>
      </c>
      <c r="H8994" s="68">
        <v>5.7334365733105398E-5</v>
      </c>
      <c r="I8994" s="87">
        <v>138.030972730911</v>
      </c>
      <c r="J8994" s="36" t="str">
        <f>_xlfn.XLOOKUP(SimpleBB[[#This Row],[customer_code]],'Input  - indicative charges'!$B$13:$B$69,'Input  - indicative charges'!$E$13:$E$69)</f>
        <v>Lower South Island distributor</v>
      </c>
      <c r="K8994" s="70">
        <f t="shared" si="142"/>
        <v>127.60322134941721</v>
      </c>
    </row>
    <row r="8995" spans="1:11" x14ac:dyDescent="0.25">
      <c r="A8995" s="65">
        <v>44378</v>
      </c>
      <c r="B8995" s="66" t="s">
        <v>149</v>
      </c>
      <c r="C8995" s="66" t="s">
        <v>137</v>
      </c>
      <c r="D8995" s="67">
        <v>4120269.75</v>
      </c>
      <c r="E8995" s="66">
        <v>0.58430000000000004</v>
      </c>
      <c r="F8995" s="67">
        <v>2407473.6149249999</v>
      </c>
      <c r="G8995" s="66" t="s">
        <v>74</v>
      </c>
      <c r="H8995" s="68">
        <v>2.80548394342484E-11</v>
      </c>
      <c r="I8995" s="87">
        <v>6.75412857089106E-5</v>
      </c>
      <c r="J8995" s="36" t="str">
        <f>_xlfn.XLOOKUP(SimpleBB[[#This Row],[customer_code]],'Input  - indicative charges'!$B$13:$B$69,'Input  - indicative charges'!$E$13:$E$69)</f>
        <v>Major Industrial</v>
      </c>
      <c r="K8995" s="70">
        <f t="shared" si="142"/>
        <v>6.2438780659323021E-5</v>
      </c>
    </row>
    <row r="8996" spans="1:11" x14ac:dyDescent="0.25">
      <c r="A8996" s="65">
        <v>44378</v>
      </c>
      <c r="B8996" s="66" t="s">
        <v>149</v>
      </c>
      <c r="C8996" s="66" t="s">
        <v>137</v>
      </c>
      <c r="D8996" s="67">
        <v>4120269.75</v>
      </c>
      <c r="E8996" s="66">
        <v>0.58430000000000004</v>
      </c>
      <c r="F8996" s="67">
        <v>2407473.6149249999</v>
      </c>
      <c r="G8996" s="66" t="s">
        <v>76</v>
      </c>
      <c r="H8996" s="68">
        <v>1.5647455273165799E-6</v>
      </c>
      <c r="I8996" s="87">
        <v>3.76708357108659</v>
      </c>
      <c r="J8996" s="36" t="str">
        <f>_xlfn.XLOOKUP(SimpleBB[[#This Row],[customer_code]],'Input  - indicative charges'!$B$13:$B$69,'Input  - indicative charges'!$E$13:$E$69)</f>
        <v>Lower North Island distributor</v>
      </c>
      <c r="K8996" s="70">
        <f t="shared" si="142"/>
        <v>3.482493742185067</v>
      </c>
    </row>
    <row r="8997" spans="1:11" x14ac:dyDescent="0.25">
      <c r="A8997" s="65">
        <v>44378</v>
      </c>
      <c r="B8997" s="66" t="s">
        <v>149</v>
      </c>
      <c r="C8997" s="66" t="s">
        <v>137</v>
      </c>
      <c r="D8997" s="67">
        <v>4120269.75</v>
      </c>
      <c r="E8997" s="66">
        <v>0.58430000000000004</v>
      </c>
      <c r="F8997" s="67">
        <v>2407473.6149249999</v>
      </c>
      <c r="G8997" s="66" t="s">
        <v>78</v>
      </c>
      <c r="H8997" s="68">
        <v>1.19185904089779E-4</v>
      </c>
      <c r="I8997" s="87">
        <v>286.93691936712497</v>
      </c>
      <c r="J8997" s="36" t="str">
        <f>_xlfn.XLOOKUP(SimpleBB[[#This Row],[customer_code]],'Input  - indicative charges'!$B$13:$B$69,'Input  - indicative charges'!$E$13:$E$69)</f>
        <v>North Island generation</v>
      </c>
      <c r="K8997" s="70">
        <f t="shared" si="142"/>
        <v>265.2598508213199</v>
      </c>
    </row>
    <row r="8998" spans="1:11" x14ac:dyDescent="0.25">
      <c r="A8998" s="65">
        <v>44378</v>
      </c>
      <c r="B8998" s="66" t="s">
        <v>149</v>
      </c>
      <c r="C8998" s="66" t="s">
        <v>137</v>
      </c>
      <c r="D8998" s="67">
        <v>4120269.75</v>
      </c>
      <c r="E8998" s="66">
        <v>0.58430000000000004</v>
      </c>
      <c r="F8998" s="67">
        <v>2407473.6149249999</v>
      </c>
      <c r="G8998" s="66" t="s">
        <v>80</v>
      </c>
      <c r="H8998" s="68">
        <v>2.4238046559880301E-5</v>
      </c>
      <c r="I8998" s="87">
        <v>58.3524575702356</v>
      </c>
      <c r="J8998" s="36" t="str">
        <f>_xlfn.XLOOKUP(SimpleBB[[#This Row],[customer_code]],'Input  - indicative charges'!$B$13:$B$69,'Input  - indicative charges'!$E$13:$E$69)</f>
        <v>Major Industrial</v>
      </c>
      <c r="K8998" s="70">
        <f t="shared" si="142"/>
        <v>53.944135959492385</v>
      </c>
    </row>
    <row r="8999" spans="1:11" x14ac:dyDescent="0.25">
      <c r="A8999" s="65">
        <v>44378</v>
      </c>
      <c r="B8999" s="66" t="s">
        <v>149</v>
      </c>
      <c r="C8999" s="66" t="s">
        <v>137</v>
      </c>
      <c r="D8999" s="67">
        <v>4120269.75</v>
      </c>
      <c r="E8999" s="66">
        <v>0.58430000000000004</v>
      </c>
      <c r="F8999" s="67">
        <v>2407473.6149249999</v>
      </c>
      <c r="G8999" s="66" t="s">
        <v>82</v>
      </c>
      <c r="H8999" s="68">
        <v>8.2000882074468695E-4</v>
      </c>
      <c r="I8999" s="87">
        <v>1974.1495999485901</v>
      </c>
      <c r="J8999" s="36" t="str">
        <f>_xlfn.XLOOKUP(SimpleBB[[#This Row],[customer_code]],'Input  - indicative charges'!$B$13:$B$69,'Input  - indicative charges'!$E$13:$E$69)</f>
        <v>Major Industrial</v>
      </c>
      <c r="K8999" s="70">
        <f t="shared" si="142"/>
        <v>1825.0095858571783</v>
      </c>
    </row>
    <row r="9000" spans="1:11" x14ac:dyDescent="0.25">
      <c r="A9000" s="65">
        <v>44378</v>
      </c>
      <c r="B9000" s="66" t="s">
        <v>149</v>
      </c>
      <c r="C9000" s="66" t="s">
        <v>137</v>
      </c>
      <c r="D9000" s="67">
        <v>4120269.75</v>
      </c>
      <c r="E9000" s="66">
        <v>0.58430000000000004</v>
      </c>
      <c r="F9000" s="67">
        <v>2407473.6149249999</v>
      </c>
      <c r="G9000" s="66" t="s">
        <v>84</v>
      </c>
      <c r="H9000" s="68">
        <v>9.0434021633895202E-14</v>
      </c>
      <c r="I9000" s="87">
        <v>2.1771752097515901E-7</v>
      </c>
      <c r="J9000" s="36" t="str">
        <f>_xlfn.XLOOKUP(SimpleBB[[#This Row],[customer_code]],'Input  - indicative charges'!$B$13:$B$69,'Input  - indicative charges'!$E$13:$E$69)</f>
        <v>Major Industrial</v>
      </c>
      <c r="K9000" s="70">
        <f t="shared" si="142"/>
        <v>2.0126973295188661E-7</v>
      </c>
    </row>
    <row r="9001" spans="1:11" x14ac:dyDescent="0.25">
      <c r="A9001" s="65">
        <v>44378</v>
      </c>
      <c r="B9001" s="66" t="s">
        <v>149</v>
      </c>
      <c r="C9001" s="66" t="s">
        <v>137</v>
      </c>
      <c r="D9001" s="67">
        <v>4120269.75</v>
      </c>
      <c r="E9001" s="66">
        <v>0.58430000000000004</v>
      </c>
      <c r="F9001" s="67">
        <v>2407473.6149249999</v>
      </c>
      <c r="G9001" s="66" t="s">
        <v>86</v>
      </c>
      <c r="H9001" s="68">
        <v>8.5596203919579897E-5</v>
      </c>
      <c r="I9001" s="87">
        <v>206.07060247412801</v>
      </c>
      <c r="J9001" s="36" t="str">
        <f>_xlfn.XLOOKUP(SimpleBB[[#This Row],[customer_code]],'Input  - indicative charges'!$B$13:$B$69,'Input  - indicative charges'!$E$13:$E$69)</f>
        <v>North Island generation</v>
      </c>
      <c r="K9001" s="70">
        <f t="shared" si="142"/>
        <v>190.50269791531571</v>
      </c>
    </row>
    <row r="9002" spans="1:11" x14ac:dyDescent="0.25">
      <c r="A9002" s="65">
        <v>44378</v>
      </c>
      <c r="B9002" s="66" t="s">
        <v>149</v>
      </c>
      <c r="C9002" s="66" t="s">
        <v>137</v>
      </c>
      <c r="D9002" s="67">
        <v>4120269.75</v>
      </c>
      <c r="E9002" s="66">
        <v>0.58430000000000004</v>
      </c>
      <c r="F9002" s="67">
        <v>2407473.6149249999</v>
      </c>
      <c r="G9002" s="66" t="s">
        <v>88</v>
      </c>
      <c r="H9002" s="68">
        <v>8.1903598293983498E-3</v>
      </c>
      <c r="I9002" s="87">
        <v>19718.075186018101</v>
      </c>
      <c r="J9002" s="36" t="str">
        <f>_xlfn.XLOOKUP(SimpleBB[[#This Row],[customer_code]],'Input  - indicative charges'!$B$13:$B$69,'Input  - indicative charges'!$E$13:$E$69)</f>
        <v>North Island generation</v>
      </c>
      <c r="K9002" s="70">
        <f t="shared" si="142"/>
        <v>18228.444404655413</v>
      </c>
    </row>
    <row r="9003" spans="1:11" x14ac:dyDescent="0.25">
      <c r="A9003" s="65">
        <v>44378</v>
      </c>
      <c r="B9003" s="66" t="s">
        <v>149</v>
      </c>
      <c r="C9003" s="66" t="s">
        <v>137</v>
      </c>
      <c r="D9003" s="67">
        <v>4120269.75</v>
      </c>
      <c r="E9003" s="66">
        <v>0.58430000000000004</v>
      </c>
      <c r="F9003" s="67">
        <v>2407473.6149249999</v>
      </c>
      <c r="G9003" s="66" t="s">
        <v>90</v>
      </c>
      <c r="H9003" s="68">
        <v>7.2357940890242603E-9</v>
      </c>
      <c r="I9003" s="87">
        <v>1.74199833523562E-2</v>
      </c>
      <c r="J9003" s="36" t="str">
        <f>_xlfn.XLOOKUP(SimpleBB[[#This Row],[customer_code]],'Input  - indicative charges'!$B$13:$B$69,'Input  - indicative charges'!$E$13:$E$69)</f>
        <v>Upper South Island distributor</v>
      </c>
      <c r="K9003" s="70">
        <f t="shared" si="142"/>
        <v>1.6103965274136486E-2</v>
      </c>
    </row>
    <row r="9004" spans="1:11" x14ac:dyDescent="0.25">
      <c r="A9004" s="65">
        <v>44378</v>
      </c>
      <c r="B9004" s="66" t="s">
        <v>149</v>
      </c>
      <c r="C9004" s="66" t="s">
        <v>137</v>
      </c>
      <c r="D9004" s="67">
        <v>4120269.75</v>
      </c>
      <c r="E9004" s="66">
        <v>0.58430000000000004</v>
      </c>
      <c r="F9004" s="67">
        <v>2407473.6149249999</v>
      </c>
      <c r="G9004" s="66" t="s">
        <v>92</v>
      </c>
      <c r="H9004" s="68">
        <v>6.6425353987504201E-5</v>
      </c>
      <c r="I9004" s="87">
        <v>159.917287086969</v>
      </c>
      <c r="J9004" s="36" t="str">
        <f>_xlfn.XLOOKUP(SimpleBB[[#This Row],[customer_code]],'Input  - indicative charges'!$B$13:$B$69,'Input  - indicative charges'!$E$13:$E$69)</f>
        <v>North Island generation</v>
      </c>
      <c r="K9004" s="70">
        <f t="shared" si="142"/>
        <v>147.83610213004781</v>
      </c>
    </row>
    <row r="9005" spans="1:11" x14ac:dyDescent="0.25">
      <c r="A9005" s="65">
        <v>44378</v>
      </c>
      <c r="B9005" s="66" t="s">
        <v>149</v>
      </c>
      <c r="C9005" s="66" t="s">
        <v>137</v>
      </c>
      <c r="D9005" s="67">
        <v>4120269.75</v>
      </c>
      <c r="E9005" s="66">
        <v>0.58430000000000004</v>
      </c>
      <c r="F9005" s="67">
        <v>2407473.6149249999</v>
      </c>
      <c r="G9005" s="66" t="s">
        <v>94</v>
      </c>
      <c r="H9005" s="68">
        <v>3.5183613476854199E-4</v>
      </c>
      <c r="I9005" s="87">
        <v>847.03621123246205</v>
      </c>
      <c r="J9005" s="36" t="str">
        <f>_xlfn.XLOOKUP(SimpleBB[[#This Row],[customer_code]],'Input  - indicative charges'!$B$13:$B$69,'Input  - indicative charges'!$E$13:$E$69)</f>
        <v>North Island generation</v>
      </c>
      <c r="K9005" s="70">
        <f t="shared" si="142"/>
        <v>783.04562385122449</v>
      </c>
    </row>
    <row r="9006" spans="1:11" x14ac:dyDescent="0.25">
      <c r="A9006" s="65">
        <v>44378</v>
      </c>
      <c r="B9006" s="66" t="s">
        <v>149</v>
      </c>
      <c r="C9006" s="66" t="s">
        <v>137</v>
      </c>
      <c r="D9006" s="67">
        <v>4120269.75</v>
      </c>
      <c r="E9006" s="66">
        <v>0.58430000000000004</v>
      </c>
      <c r="F9006" s="67">
        <v>2407473.6149249999</v>
      </c>
      <c r="G9006" s="66" t="s">
        <v>96</v>
      </c>
      <c r="H9006" s="68">
        <v>8.2041759069243995E-3</v>
      </c>
      <c r="I9006" s="87">
        <v>19751.337028123799</v>
      </c>
      <c r="J9006" s="36" t="str">
        <f>_xlfn.XLOOKUP(SimpleBB[[#This Row],[customer_code]],'Input  - indicative charges'!$B$13:$B$69,'Input  - indicative charges'!$E$13:$E$69)</f>
        <v>Upper North Island distributor</v>
      </c>
      <c r="K9006" s="70">
        <f t="shared" si="142"/>
        <v>18259.193432331809</v>
      </c>
    </row>
    <row r="9007" spans="1:11" x14ac:dyDescent="0.25">
      <c r="A9007" s="65">
        <v>44378</v>
      </c>
      <c r="B9007" s="66" t="s">
        <v>149</v>
      </c>
      <c r="C9007" s="66" t="s">
        <v>137</v>
      </c>
      <c r="D9007" s="67">
        <v>4120269.75</v>
      </c>
      <c r="E9007" s="66">
        <v>0.58430000000000004</v>
      </c>
      <c r="F9007" s="67">
        <v>2407473.6149249999</v>
      </c>
      <c r="G9007" s="66" t="s">
        <v>98</v>
      </c>
      <c r="H9007" s="68">
        <v>1.8325317533476201E-3</v>
      </c>
      <c r="I9007" s="87">
        <v>4411.7718446966601</v>
      </c>
      <c r="J9007" s="36" t="str">
        <f>_xlfn.XLOOKUP(SimpleBB[[#This Row],[customer_code]],'Input  - indicative charges'!$B$13:$B$69,'Input  - indicative charges'!$E$13:$E$69)</f>
        <v>Major Industrial</v>
      </c>
      <c r="K9007" s="70">
        <f t="shared" si="142"/>
        <v>4078.4780988208217</v>
      </c>
    </row>
    <row r="9008" spans="1:11" x14ac:dyDescent="0.25">
      <c r="A9008" s="65">
        <v>44378</v>
      </c>
      <c r="B9008" s="66" t="s">
        <v>149</v>
      </c>
      <c r="C9008" s="66" t="s">
        <v>137</v>
      </c>
      <c r="D9008" s="67">
        <v>4120269.75</v>
      </c>
      <c r="E9008" s="66">
        <v>0.58430000000000004</v>
      </c>
      <c r="F9008" s="67">
        <v>2407473.6149249999</v>
      </c>
      <c r="G9008" s="66" t="s">
        <v>100</v>
      </c>
      <c r="H9008" s="68">
        <v>3.1615888252561799E-4</v>
      </c>
      <c r="I9008" s="87">
        <v>761.14416780459896</v>
      </c>
      <c r="J9008" s="36" t="str">
        <f>_xlfn.XLOOKUP(SimpleBB[[#This Row],[customer_code]],'Input  - indicative charges'!$B$13:$B$69,'Input  - indicative charges'!$E$13:$E$69)</f>
        <v>North Island generation</v>
      </c>
      <c r="K9008" s="70">
        <f t="shared" si="142"/>
        <v>703.64242025976762</v>
      </c>
    </row>
    <row r="9009" spans="1:11" x14ac:dyDescent="0.25">
      <c r="A9009" s="65">
        <v>44378</v>
      </c>
      <c r="B9009" s="66" t="s">
        <v>149</v>
      </c>
      <c r="C9009" s="66" t="s">
        <v>137</v>
      </c>
      <c r="D9009" s="67">
        <v>4120269.75</v>
      </c>
      <c r="E9009" s="66">
        <v>0.58430000000000004</v>
      </c>
      <c r="F9009" s="67">
        <v>2407473.6149249999</v>
      </c>
      <c r="G9009" s="66" t="s">
        <v>102</v>
      </c>
      <c r="H9009" s="68">
        <v>1.97743092716921E-3</v>
      </c>
      <c r="I9009" s="87">
        <v>4760.6127824965697</v>
      </c>
      <c r="J9009" s="36" t="str">
        <f>_xlfn.XLOOKUP(SimpleBB[[#This Row],[customer_code]],'Input  - indicative charges'!$B$13:$B$69,'Input  - indicative charges'!$E$13:$E$69)</f>
        <v>Lower North Island distributor</v>
      </c>
      <c r="K9009" s="70">
        <f t="shared" si="142"/>
        <v>4400.9653386129949</v>
      </c>
    </row>
    <row r="9010" spans="1:11" x14ac:dyDescent="0.25">
      <c r="A9010" s="65">
        <v>44378</v>
      </c>
      <c r="B9010" s="66" t="s">
        <v>149</v>
      </c>
      <c r="C9010" s="66" t="s">
        <v>137</v>
      </c>
      <c r="D9010" s="67">
        <v>4120269.75</v>
      </c>
      <c r="E9010" s="66">
        <v>0.58430000000000004</v>
      </c>
      <c r="F9010" s="67">
        <v>2407473.6149249999</v>
      </c>
      <c r="G9010" s="66" t="s">
        <v>104</v>
      </c>
      <c r="H9010" s="68">
        <v>4.1357238029394103E-3</v>
      </c>
      <c r="I9010" s="87">
        <v>9956.6459341939299</v>
      </c>
      <c r="J9010" s="36" t="str">
        <f>_xlfn.XLOOKUP(SimpleBB[[#This Row],[customer_code]],'Input  - indicative charges'!$B$13:$B$69,'Input  - indicative charges'!$E$13:$E$69)</f>
        <v>Lower North Island distributor</v>
      </c>
      <c r="K9010" s="70">
        <f t="shared" si="142"/>
        <v>9204.4565788545224</v>
      </c>
    </row>
    <row r="9011" spans="1:11" x14ac:dyDescent="0.25">
      <c r="A9011" s="65">
        <v>44378</v>
      </c>
      <c r="B9011" s="66" t="s">
        <v>149</v>
      </c>
      <c r="C9011" s="66" t="s">
        <v>137</v>
      </c>
      <c r="D9011" s="67">
        <v>4120269.75</v>
      </c>
      <c r="E9011" s="66">
        <v>0.58430000000000004</v>
      </c>
      <c r="F9011" s="67">
        <v>2407473.6149249999</v>
      </c>
      <c r="G9011" s="66" t="s">
        <v>106</v>
      </c>
      <c r="H9011" s="68">
        <v>0.51363968217240297</v>
      </c>
      <c r="I9011" s="87">
        <v>1236573.9824085201</v>
      </c>
      <c r="J9011" s="36" t="str">
        <f>_xlfn.XLOOKUP(SimpleBB[[#This Row],[customer_code]],'Input  - indicative charges'!$B$13:$B$69,'Input  - indicative charges'!$E$13:$E$69)</f>
        <v>Upper North Island distributor</v>
      </c>
      <c r="K9011" s="70">
        <f t="shared" si="142"/>
        <v>1143155.1953184826</v>
      </c>
    </row>
    <row r="9012" spans="1:11" x14ac:dyDescent="0.25">
      <c r="A9012" s="65">
        <v>44378</v>
      </c>
      <c r="B9012" s="66" t="s">
        <v>149</v>
      </c>
      <c r="C9012" s="66" t="s">
        <v>137</v>
      </c>
      <c r="D9012" s="67">
        <v>4120269.75</v>
      </c>
      <c r="E9012" s="66">
        <v>0.58430000000000004</v>
      </c>
      <c r="F9012" s="67">
        <v>2407473.6149249999</v>
      </c>
      <c r="G9012" s="66" t="s">
        <v>108</v>
      </c>
      <c r="H9012" s="68">
        <v>8.3961725979914896E-4</v>
      </c>
      <c r="I9012" s="87">
        <v>2021.35639960208</v>
      </c>
      <c r="J9012" s="36" t="str">
        <f>_xlfn.XLOOKUP(SimpleBB[[#This Row],[customer_code]],'Input  - indicative charges'!$B$13:$B$69,'Input  - indicative charges'!$E$13:$E$69)</f>
        <v>Lower North Island distributor</v>
      </c>
      <c r="K9012" s="70">
        <f t="shared" si="142"/>
        <v>1868.6500789016275</v>
      </c>
    </row>
    <row r="9013" spans="1:11" x14ac:dyDescent="0.25">
      <c r="A9013" s="65">
        <v>44378</v>
      </c>
      <c r="B9013" s="66" t="s">
        <v>149</v>
      </c>
      <c r="C9013" s="66" t="s">
        <v>137</v>
      </c>
      <c r="D9013" s="67">
        <v>4120269.75</v>
      </c>
      <c r="E9013" s="66">
        <v>0.58430000000000004</v>
      </c>
      <c r="F9013" s="67">
        <v>2407473.6149249999</v>
      </c>
      <c r="G9013" s="66" t="s">
        <v>110</v>
      </c>
      <c r="H9013" s="68">
        <v>3.5703893417917601E-9</v>
      </c>
      <c r="I9013" s="87">
        <v>8.5956181353731096E-3</v>
      </c>
      <c r="J9013" s="36" t="str">
        <f>_xlfn.XLOOKUP(SimpleBB[[#This Row],[customer_code]],'Input  - indicative charges'!$B$13:$B$69,'Input  - indicative charges'!$E$13:$E$69)</f>
        <v>Lower South Island distributor</v>
      </c>
      <c r="K9013" s="70">
        <f t="shared" si="142"/>
        <v>7.9462496124063989E-3</v>
      </c>
    </row>
    <row r="9014" spans="1:11" x14ac:dyDescent="0.25">
      <c r="A9014" s="65">
        <v>44378</v>
      </c>
      <c r="B9014" s="66" t="s">
        <v>149</v>
      </c>
      <c r="C9014" s="66" t="s">
        <v>137</v>
      </c>
      <c r="D9014" s="67">
        <v>4120269.75</v>
      </c>
      <c r="E9014" s="66">
        <v>0.58430000000000004</v>
      </c>
      <c r="F9014" s="67">
        <v>2407473.6149249999</v>
      </c>
      <c r="G9014" s="66" t="s">
        <v>112</v>
      </c>
      <c r="H9014" s="68">
        <v>6.7659494242856E-3</v>
      </c>
      <c r="I9014" s="87">
        <v>16288.8447188845</v>
      </c>
      <c r="J9014" s="36" t="str">
        <f>_xlfn.XLOOKUP(SimpleBB[[#This Row],[customer_code]],'Input  - indicative charges'!$B$13:$B$69,'Input  - indicative charges'!$E$13:$E$69)</f>
        <v>North Island generation</v>
      </c>
      <c r="K9014" s="70">
        <f t="shared" si="142"/>
        <v>15058.2801603675</v>
      </c>
    </row>
    <row r="9015" spans="1:11" x14ac:dyDescent="0.25">
      <c r="A9015" s="65">
        <v>44378</v>
      </c>
      <c r="B9015" s="66" t="s">
        <v>149</v>
      </c>
      <c r="C9015" s="66" t="s">
        <v>137</v>
      </c>
      <c r="D9015" s="67">
        <v>4120269.75</v>
      </c>
      <c r="E9015" s="66">
        <v>0.58430000000000004</v>
      </c>
      <c r="F9015" s="67">
        <v>2407473.6149249999</v>
      </c>
      <c r="G9015" s="66" t="s">
        <v>114</v>
      </c>
      <c r="H9015" s="68">
        <v>1.8573549414539099E-3</v>
      </c>
      <c r="I9015" s="87">
        <v>4471.5330151008602</v>
      </c>
      <c r="J9015" s="36" t="str">
        <f>_xlfn.XLOOKUP(SimpleBB[[#This Row],[customer_code]],'Input  - indicative charges'!$B$13:$B$69,'Input  - indicative charges'!$E$13:$E$69)</f>
        <v>Lower North Island distributor</v>
      </c>
      <c r="K9015" s="70">
        <f t="shared" si="142"/>
        <v>4133.7245243462985</v>
      </c>
    </row>
    <row r="9016" spans="1:11" x14ac:dyDescent="0.25">
      <c r="A9016" s="65">
        <v>44378</v>
      </c>
      <c r="B9016" s="66" t="s">
        <v>149</v>
      </c>
      <c r="C9016" s="66" t="s">
        <v>137</v>
      </c>
      <c r="D9016" s="67">
        <v>4120269.75</v>
      </c>
      <c r="E9016" s="66">
        <v>0.58430000000000004</v>
      </c>
      <c r="F9016" s="67">
        <v>2407473.6149249999</v>
      </c>
      <c r="G9016" s="66" t="s">
        <v>116</v>
      </c>
      <c r="H9016" s="68">
        <v>2.5294670717447501E-8</v>
      </c>
      <c r="I9016" s="87">
        <v>6.08962523504709E-2</v>
      </c>
      <c r="J9016" s="36" t="str">
        <f>_xlfn.XLOOKUP(SimpleBB[[#This Row],[customer_code]],'Input  - indicative charges'!$B$13:$B$69,'Input  - indicative charges'!$E$13:$E$69)</f>
        <v>Major Industrial</v>
      </c>
      <c r="K9016" s="70">
        <f t="shared" si="142"/>
        <v>5.6295756048721578E-2</v>
      </c>
    </row>
    <row r="9017" spans="1:11" x14ac:dyDescent="0.25">
      <c r="A9017" s="65">
        <v>44378</v>
      </c>
      <c r="B9017" s="66" t="s">
        <v>149</v>
      </c>
      <c r="C9017" s="66" t="s">
        <v>137</v>
      </c>
      <c r="D9017" s="67">
        <v>4120269.75</v>
      </c>
      <c r="E9017" s="66">
        <v>0.58430000000000004</v>
      </c>
      <c r="F9017" s="67">
        <v>2407473.6149249999</v>
      </c>
      <c r="G9017" s="66" t="s">
        <v>118</v>
      </c>
      <c r="H9017" s="68">
        <v>1.4111279145340599E-9</v>
      </c>
      <c r="I9017" s="87">
        <v>3.3972532215248998E-3</v>
      </c>
      <c r="J9017" s="36" t="str">
        <f>_xlfn.XLOOKUP(SimpleBB[[#This Row],[customer_code]],'Input  - indicative charges'!$B$13:$B$69,'Input  - indicative charges'!$E$13:$E$69)</f>
        <v>Upper South Island distributor</v>
      </c>
      <c r="K9017" s="70">
        <f t="shared" si="142"/>
        <v>3.14060276639044E-3</v>
      </c>
    </row>
    <row r="9018" spans="1:11" x14ac:dyDescent="0.25">
      <c r="A9018" s="65">
        <v>44378</v>
      </c>
      <c r="B9018" s="66" t="s">
        <v>149</v>
      </c>
      <c r="C9018" s="66" t="s">
        <v>137</v>
      </c>
      <c r="D9018" s="67">
        <v>4120269.75</v>
      </c>
      <c r="E9018" s="66">
        <v>0.58430000000000004</v>
      </c>
      <c r="F9018" s="67">
        <v>2407473.6149249999</v>
      </c>
      <c r="G9018" s="66" t="s">
        <v>120</v>
      </c>
      <c r="H9018" s="68">
        <v>3.4753054326897302E-4</v>
      </c>
      <c r="I9018" s="87">
        <v>836.67061330060596</v>
      </c>
      <c r="J9018" s="36" t="str">
        <f>_xlfn.XLOOKUP(SimpleBB[[#This Row],[customer_code]],'Input  - indicative charges'!$B$13:$B$69,'Input  - indicative charges'!$E$13:$E$69)</f>
        <v>Lower North Island distributor</v>
      </c>
      <c r="K9018" s="70">
        <f t="shared" si="142"/>
        <v>773.46311015050435</v>
      </c>
    </row>
    <row r="9019" spans="1:11" x14ac:dyDescent="0.25">
      <c r="A9019" s="65">
        <v>44378</v>
      </c>
      <c r="B9019" s="66" t="s">
        <v>149</v>
      </c>
      <c r="C9019" s="66" t="s">
        <v>137</v>
      </c>
      <c r="D9019" s="67">
        <v>4120269.75</v>
      </c>
      <c r="E9019" s="66">
        <v>0.58430000000000004</v>
      </c>
      <c r="F9019" s="67">
        <v>2407473.6149249999</v>
      </c>
      <c r="G9019" s="66" t="s">
        <v>241</v>
      </c>
      <c r="H9019" s="68">
        <v>7.4511964773516198E-4</v>
      </c>
      <c r="I9019" s="87">
        <v>1793.8558918846099</v>
      </c>
      <c r="J9019" s="36" t="str">
        <f>_xlfn.XLOOKUP(SimpleBB[[#This Row],[customer_code]],'Input  - indicative charges'!$B$13:$B$69,'Input  - indicative charges'!$E$13:$E$69)</f>
        <v>North Island generation</v>
      </c>
      <c r="K9019" s="70">
        <f t="shared" si="142"/>
        <v>1658.3364292255492</v>
      </c>
    </row>
    <row r="9020" spans="1:11" x14ac:dyDescent="0.25">
      <c r="A9020" s="65">
        <v>44440</v>
      </c>
      <c r="B9020" s="66" t="s">
        <v>149</v>
      </c>
      <c r="C9020" s="66" t="s">
        <v>137</v>
      </c>
      <c r="D9020" s="67">
        <v>1967107.8699999901</v>
      </c>
      <c r="E9020" s="66">
        <v>0.8962</v>
      </c>
      <c r="F9020" s="67">
        <v>1762922.0730939901</v>
      </c>
      <c r="G9020" s="66" t="s">
        <v>8</v>
      </c>
      <c r="H9020" s="68">
        <v>8.6288797113561595E-9</v>
      </c>
      <c r="I9020" s="87">
        <v>1.5212042509222701E-2</v>
      </c>
      <c r="J9020" s="36" t="str">
        <f>_xlfn.XLOOKUP(SimpleBB[[#This Row],[customer_code]],'Input  - indicative charges'!$B$13:$B$69,'Input  - indicative charges'!$E$13:$E$69)</f>
        <v>Lower South Island distributor</v>
      </c>
      <c r="K9020" s="70">
        <f t="shared" si="142"/>
        <v>1.4062826545932123E-2</v>
      </c>
    </row>
    <row r="9021" spans="1:11" x14ac:dyDescent="0.25">
      <c r="A9021" s="65">
        <v>44440</v>
      </c>
      <c r="B9021" s="66" t="s">
        <v>149</v>
      </c>
      <c r="C9021" s="66" t="s">
        <v>137</v>
      </c>
      <c r="D9021" s="67">
        <v>1967107.8699999901</v>
      </c>
      <c r="E9021" s="66">
        <v>0.8962</v>
      </c>
      <c r="F9021" s="67">
        <v>1762922.0730939901</v>
      </c>
      <c r="G9021" s="66" t="s">
        <v>10</v>
      </c>
      <c r="H9021" s="68">
        <v>3.4032310359400203E-10</v>
      </c>
      <c r="I9021" s="87">
        <v>5.9996311130972198E-4</v>
      </c>
      <c r="J9021" s="36" t="str">
        <f>_xlfn.XLOOKUP(SimpleBB[[#This Row],[customer_code]],'Input  - indicative charges'!$B$13:$B$69,'Input  - indicative charges'!$E$13:$E$69)</f>
        <v>Upper South Island distributor</v>
      </c>
      <c r="K9021" s="70">
        <f t="shared" si="142"/>
        <v>5.5463802202703068E-4</v>
      </c>
    </row>
    <row r="9022" spans="1:11" x14ac:dyDescent="0.25">
      <c r="A9022" s="65">
        <v>44440</v>
      </c>
      <c r="B9022" s="66" t="s">
        <v>149</v>
      </c>
      <c r="C9022" s="66" t="s">
        <v>137</v>
      </c>
      <c r="D9022" s="67">
        <v>1967107.8699999901</v>
      </c>
      <c r="E9022" s="66">
        <v>0.8962</v>
      </c>
      <c r="F9022" s="67">
        <v>1762922.0730939901</v>
      </c>
      <c r="G9022" s="66" t="s">
        <v>12</v>
      </c>
      <c r="H9022" s="68">
        <v>2.2372879769936998E-6</v>
      </c>
      <c r="I9022" s="87">
        <v>3.9441643585100099</v>
      </c>
      <c r="J9022" s="36" t="str">
        <f>_xlfn.XLOOKUP(SimpleBB[[#This Row],[customer_code]],'Input  - indicative charges'!$B$13:$B$69,'Input  - indicative charges'!$E$13:$E$69)</f>
        <v>Lower North Island distributor</v>
      </c>
      <c r="K9022" s="70">
        <f t="shared" si="142"/>
        <v>3.6461967029572873</v>
      </c>
    </row>
    <row r="9023" spans="1:11" x14ac:dyDescent="0.25">
      <c r="A9023" s="65">
        <v>44440</v>
      </c>
      <c r="B9023" s="66" t="s">
        <v>149</v>
      </c>
      <c r="C9023" s="66" t="s">
        <v>137</v>
      </c>
      <c r="D9023" s="67">
        <v>1967107.8699999901</v>
      </c>
      <c r="E9023" s="66">
        <v>0.8962</v>
      </c>
      <c r="F9023" s="67">
        <v>1762922.0730939901</v>
      </c>
      <c r="G9023" s="66" t="s">
        <v>14</v>
      </c>
      <c r="H9023" s="68">
        <v>9.4814645335218398E-3</v>
      </c>
      <c r="I9023" s="87">
        <v>16715.083111403499</v>
      </c>
      <c r="J9023" s="36" t="str">
        <f>_xlfn.XLOOKUP(SimpleBB[[#This Row],[customer_code]],'Input  - indicative charges'!$B$13:$B$69,'Input  - indicative charges'!$E$13:$E$69)</f>
        <v>Upper North Island distributor</v>
      </c>
      <c r="K9023" s="70">
        <f t="shared" si="142"/>
        <v>15452.317751149771</v>
      </c>
    </row>
    <row r="9024" spans="1:11" x14ac:dyDescent="0.25">
      <c r="A9024" s="65">
        <v>44440</v>
      </c>
      <c r="B9024" s="66" t="s">
        <v>149</v>
      </c>
      <c r="C9024" s="66" t="s">
        <v>137</v>
      </c>
      <c r="D9024" s="67">
        <v>1967107.8699999901</v>
      </c>
      <c r="E9024" s="66">
        <v>0.8962</v>
      </c>
      <c r="F9024" s="67">
        <v>1762922.0730939901</v>
      </c>
      <c r="G9024" s="66" t="s">
        <v>16</v>
      </c>
      <c r="H9024" s="68">
        <v>9.0220934122903204E-2</v>
      </c>
      <c r="I9024" s="87">
        <v>159052.47622042499</v>
      </c>
      <c r="J9024" s="36" t="str">
        <f>_xlfn.XLOOKUP(SimpleBB[[#This Row],[customer_code]],'Input  - indicative charges'!$B$13:$B$69,'Input  - indicative charges'!$E$13:$E$69)</f>
        <v>South Island generation</v>
      </c>
      <c r="K9024" s="70">
        <f t="shared" si="142"/>
        <v>147036.6246631743</v>
      </c>
    </row>
    <row r="9025" spans="1:11" x14ac:dyDescent="0.25">
      <c r="A9025" s="65">
        <v>44440</v>
      </c>
      <c r="B9025" s="66" t="s">
        <v>149</v>
      </c>
      <c r="C9025" s="66" t="s">
        <v>137</v>
      </c>
      <c r="D9025" s="67">
        <v>1967107.8699999901</v>
      </c>
      <c r="E9025" s="66">
        <v>0.8962</v>
      </c>
      <c r="F9025" s="67">
        <v>1762922.0730939901</v>
      </c>
      <c r="G9025" s="66" t="s">
        <v>19</v>
      </c>
      <c r="H9025" s="68">
        <v>8.6882696587324497E-5</v>
      </c>
      <c r="I9025" s="87">
        <v>153.16742358372301</v>
      </c>
      <c r="J9025" s="36" t="str">
        <f>_xlfn.XLOOKUP(SimpleBB[[#This Row],[customer_code]],'Input  - indicative charges'!$B$13:$B$69,'Input  - indicative charges'!$E$13:$E$69)</f>
        <v>Lower South Island distributor</v>
      </c>
      <c r="K9025" s="70">
        <f t="shared" si="142"/>
        <v>141.59616692099766</v>
      </c>
    </row>
    <row r="9026" spans="1:11" x14ac:dyDescent="0.25">
      <c r="A9026" s="65">
        <v>44440</v>
      </c>
      <c r="B9026" s="66" t="s">
        <v>149</v>
      </c>
      <c r="C9026" s="66" t="s">
        <v>137</v>
      </c>
      <c r="D9026" s="67">
        <v>1967107.8699999901</v>
      </c>
      <c r="E9026" s="66">
        <v>0.8962</v>
      </c>
      <c r="F9026" s="67">
        <v>1762922.0730939901</v>
      </c>
      <c r="G9026" s="66" t="s">
        <v>21</v>
      </c>
      <c r="H9026" s="68">
        <v>5.7190364431679396E-9</v>
      </c>
      <c r="I9026" s="87">
        <v>1.0082215582489701E-2</v>
      </c>
      <c r="J9026" s="36" t="str">
        <f>_xlfn.XLOOKUP(SimpleBB[[#This Row],[customer_code]],'Input  - indicative charges'!$B$13:$B$69,'Input  - indicative charges'!$E$13:$E$69)</f>
        <v>Upper South Island distributor</v>
      </c>
      <c r="K9026" s="70">
        <f t="shared" si="142"/>
        <v>9.3205398847187107E-3</v>
      </c>
    </row>
    <row r="9027" spans="1:11" x14ac:dyDescent="0.25">
      <c r="A9027" s="65">
        <v>44440</v>
      </c>
      <c r="B9027" s="66" t="s">
        <v>149</v>
      </c>
      <c r="C9027" s="66" t="s">
        <v>137</v>
      </c>
      <c r="D9027" s="67">
        <v>1967107.8699999901</v>
      </c>
      <c r="E9027" s="66">
        <v>0.8962</v>
      </c>
      <c r="F9027" s="67">
        <v>1762922.0730939901</v>
      </c>
      <c r="G9027" s="66" t="s">
        <v>23</v>
      </c>
      <c r="H9027" s="68">
        <v>1.9587915062884E-8</v>
      </c>
      <c r="I9027" s="87">
        <v>3.4531967830248603E-2</v>
      </c>
      <c r="J9027" s="36" t="str">
        <f>_xlfn.XLOOKUP(SimpleBB[[#This Row],[customer_code]],'Input  - indicative charges'!$B$13:$B$69,'Input  - indicative charges'!$E$13:$E$69)</f>
        <v>Lower North Island distributor</v>
      </c>
      <c r="K9027" s="70">
        <f t="shared" si="142"/>
        <v>3.1923199898506463E-2</v>
      </c>
    </row>
    <row r="9028" spans="1:11" x14ac:dyDescent="0.25">
      <c r="A9028" s="65">
        <v>44440</v>
      </c>
      <c r="B9028" s="66" t="s">
        <v>149</v>
      </c>
      <c r="C9028" s="66" t="s">
        <v>137</v>
      </c>
      <c r="D9028" s="67">
        <v>1967107.8699999901</v>
      </c>
      <c r="E9028" s="66">
        <v>0.8962</v>
      </c>
      <c r="F9028" s="67">
        <v>1762922.0730939901</v>
      </c>
      <c r="G9028" s="66" t="s">
        <v>25</v>
      </c>
      <c r="H9028" s="68">
        <v>0.11329657832163501</v>
      </c>
      <c r="I9028" s="87">
        <v>199733.03872923399</v>
      </c>
      <c r="J9028" s="36" t="str">
        <f>_xlfn.XLOOKUP(SimpleBB[[#This Row],[customer_code]],'Input  - indicative charges'!$B$13:$B$69,'Input  - indicative charges'!$E$13:$E$69)</f>
        <v>North Island generation</v>
      </c>
      <c r="K9028" s="70">
        <f t="shared" si="142"/>
        <v>184643.91467735151</v>
      </c>
    </row>
    <row r="9029" spans="1:11" x14ac:dyDescent="0.25">
      <c r="A9029" s="65">
        <v>44440</v>
      </c>
      <c r="B9029" s="66" t="s">
        <v>149</v>
      </c>
      <c r="C9029" s="66" t="s">
        <v>137</v>
      </c>
      <c r="D9029" s="67">
        <v>1967107.8699999901</v>
      </c>
      <c r="E9029" s="66">
        <v>0.8962</v>
      </c>
      <c r="F9029" s="67">
        <v>1762922.0730939901</v>
      </c>
      <c r="G9029" s="66" t="s">
        <v>27</v>
      </c>
      <c r="H9029" s="68">
        <v>1.4907290683821601E-5</v>
      </c>
      <c r="I9029" s="87">
        <v>26.2803917965377</v>
      </c>
      <c r="J9029" s="36" t="str">
        <f>_xlfn.XLOOKUP(SimpleBB[[#This Row],[customer_code]],'Input  - indicative charges'!$B$13:$B$69,'Input  - indicative charges'!$E$13:$E$69)</f>
        <v>Lower North Island distributor</v>
      </c>
      <c r="K9029" s="70">
        <f t="shared" si="142"/>
        <v>24.295001224837602</v>
      </c>
    </row>
    <row r="9030" spans="1:11" x14ac:dyDescent="0.25">
      <c r="A9030" s="65">
        <v>44440</v>
      </c>
      <c r="B9030" s="66" t="s">
        <v>149</v>
      </c>
      <c r="C9030" s="66" t="s">
        <v>137</v>
      </c>
      <c r="D9030" s="67">
        <v>1967107.8699999901</v>
      </c>
      <c r="E9030" s="66">
        <v>0.8962</v>
      </c>
      <c r="F9030" s="67">
        <v>1762922.0730939901</v>
      </c>
      <c r="G9030" s="66" t="s">
        <v>29</v>
      </c>
      <c r="H9030" s="68">
        <v>4.04284900481293E-5</v>
      </c>
      <c r="I9030" s="87">
        <v>71.272277487708294</v>
      </c>
      <c r="J9030" s="36" t="str">
        <f>_xlfn.XLOOKUP(SimpleBB[[#This Row],[customer_code]],'Input  - indicative charges'!$B$13:$B$69,'Input  - indicative charges'!$E$13:$E$69)</f>
        <v>Lower North Island distributor</v>
      </c>
      <c r="K9030" s="70">
        <f t="shared" si="142"/>
        <v>65.887909216367248</v>
      </c>
    </row>
    <row r="9031" spans="1:11" x14ac:dyDescent="0.25">
      <c r="A9031" s="65">
        <v>44440</v>
      </c>
      <c r="B9031" s="66" t="s">
        <v>149</v>
      </c>
      <c r="C9031" s="66" t="s">
        <v>137</v>
      </c>
      <c r="D9031" s="67">
        <v>1967107.8699999901</v>
      </c>
      <c r="E9031" s="66">
        <v>0.8962</v>
      </c>
      <c r="F9031" s="67">
        <v>1762922.0730939901</v>
      </c>
      <c r="G9031" s="66" t="s">
        <v>31</v>
      </c>
      <c r="H9031" s="68">
        <v>8.4042247356254097E-5</v>
      </c>
      <c r="I9031" s="87">
        <v>148.15993293676601</v>
      </c>
      <c r="J9031" s="36" t="str">
        <f>_xlfn.XLOOKUP(SimpleBB[[#This Row],[customer_code]],'Input  - indicative charges'!$B$13:$B$69,'Input  - indicative charges'!$E$13:$E$69)</f>
        <v>Major Industrial</v>
      </c>
      <c r="K9031" s="70">
        <f t="shared" si="142"/>
        <v>136.96697446667471</v>
      </c>
    </row>
    <row r="9032" spans="1:11" x14ac:dyDescent="0.25">
      <c r="A9032" s="65">
        <v>44440</v>
      </c>
      <c r="B9032" s="66" t="s">
        <v>149</v>
      </c>
      <c r="C9032" s="66" t="s">
        <v>137</v>
      </c>
      <c r="D9032" s="67">
        <v>1967107.8699999901</v>
      </c>
      <c r="E9032" s="66">
        <v>0.8962</v>
      </c>
      <c r="F9032" s="67">
        <v>1762922.0730939901</v>
      </c>
      <c r="G9032" s="66" t="s">
        <v>34</v>
      </c>
      <c r="H9032" s="68">
        <v>1.1976251461441399E-6</v>
      </c>
      <c r="I9032" s="87">
        <v>2.11131980542994</v>
      </c>
      <c r="J9032" s="36" t="str">
        <f>_xlfn.XLOOKUP(SimpleBB[[#This Row],[customer_code]],'Input  - indicative charges'!$B$13:$B$69,'Input  - indicative charges'!$E$13:$E$69)</f>
        <v>Major Industrial</v>
      </c>
      <c r="K9032" s="70">
        <f t="shared" si="142"/>
        <v>1.9518170678757558</v>
      </c>
    </row>
    <row r="9033" spans="1:11" x14ac:dyDescent="0.25">
      <c r="A9033" s="65">
        <v>44440</v>
      </c>
      <c r="B9033" s="66" t="s">
        <v>149</v>
      </c>
      <c r="C9033" s="66" t="s">
        <v>137</v>
      </c>
      <c r="D9033" s="67">
        <v>1967107.8699999901</v>
      </c>
      <c r="E9033" s="66">
        <v>0.8962</v>
      </c>
      <c r="F9033" s="67">
        <v>1762922.0730939901</v>
      </c>
      <c r="G9033" s="66" t="s">
        <v>36</v>
      </c>
      <c r="H9033" s="68">
        <v>3.35466254862265E-9</v>
      </c>
      <c r="I9033" s="87">
        <v>5.9140086547486504E-3</v>
      </c>
      <c r="J9033" s="36" t="str">
        <f>_xlfn.XLOOKUP(SimpleBB[[#This Row],[customer_code]],'Input  - indicative charges'!$B$13:$B$69,'Input  - indicative charges'!$E$13:$E$69)</f>
        <v>Upper South Island distributor</v>
      </c>
      <c r="K9033" s="70">
        <f t="shared" si="142"/>
        <v>5.4672262355596928E-3</v>
      </c>
    </row>
    <row r="9034" spans="1:11" x14ac:dyDescent="0.25">
      <c r="A9034" s="65">
        <v>44440</v>
      </c>
      <c r="B9034" s="66" t="s">
        <v>149</v>
      </c>
      <c r="C9034" s="66" t="s">
        <v>137</v>
      </c>
      <c r="D9034" s="67">
        <v>1967107.8699999901</v>
      </c>
      <c r="E9034" s="66">
        <v>0.8962</v>
      </c>
      <c r="F9034" s="67">
        <v>1762922.0730939901</v>
      </c>
      <c r="G9034" s="66" t="s">
        <v>38</v>
      </c>
      <c r="H9034" s="68">
        <v>1.25440393448386E-4</v>
      </c>
      <c r="I9034" s="87">
        <v>221.141638467756</v>
      </c>
      <c r="J9034" s="36" t="str">
        <f>_xlfn.XLOOKUP(SimpleBB[[#This Row],[customer_code]],'Input  - indicative charges'!$B$13:$B$69,'Input  - indicative charges'!$E$13:$E$69)</f>
        <v>North Island generation</v>
      </c>
      <c r="K9034" s="70">
        <f t="shared" si="142"/>
        <v>204.43517048876501</v>
      </c>
    </row>
    <row r="9035" spans="1:11" x14ac:dyDescent="0.25">
      <c r="A9035" s="65">
        <v>44440</v>
      </c>
      <c r="B9035" s="66" t="s">
        <v>149</v>
      </c>
      <c r="C9035" s="66" t="s">
        <v>137</v>
      </c>
      <c r="D9035" s="67">
        <v>1967107.8699999901</v>
      </c>
      <c r="E9035" s="66">
        <v>0.8962</v>
      </c>
      <c r="F9035" s="67">
        <v>1762922.0730939901</v>
      </c>
      <c r="G9035" s="66" t="s">
        <v>40</v>
      </c>
      <c r="H9035" s="68">
        <v>7.8239620455428397E-7</v>
      </c>
      <c r="I9035" s="87">
        <v>1.37930353891371</v>
      </c>
      <c r="J9035" s="36" t="str">
        <f>_xlfn.XLOOKUP(SimpleBB[[#This Row],[customer_code]],'Input  - indicative charges'!$B$13:$B$69,'Input  - indicative charges'!$E$13:$E$69)</f>
        <v>North Island generation</v>
      </c>
      <c r="K9035" s="70">
        <f t="shared" si="142"/>
        <v>1.275102039070293</v>
      </c>
    </row>
    <row r="9036" spans="1:11" x14ac:dyDescent="0.25">
      <c r="A9036" s="65">
        <v>44440</v>
      </c>
      <c r="B9036" s="66" t="s">
        <v>149</v>
      </c>
      <c r="C9036" s="66" t="s">
        <v>137</v>
      </c>
      <c r="D9036" s="67">
        <v>1967107.8699999901</v>
      </c>
      <c r="E9036" s="66">
        <v>0.8962</v>
      </c>
      <c r="F9036" s="67">
        <v>1762922.0730939901</v>
      </c>
      <c r="G9036" s="66" t="s">
        <v>42</v>
      </c>
      <c r="H9036" s="68">
        <v>4.1439757546182003E-2</v>
      </c>
      <c r="I9036" s="87">
        <v>73055.063281827897</v>
      </c>
      <c r="J9036" s="36" t="str">
        <f>_xlfn.XLOOKUP(SimpleBB[[#This Row],[customer_code]],'Input  - indicative charges'!$B$13:$B$69,'Input  - indicative charges'!$E$13:$E$69)</f>
        <v>South Island generation</v>
      </c>
      <c r="K9036" s="70">
        <f t="shared" si="142"/>
        <v>67536.011854527489</v>
      </c>
    </row>
    <row r="9037" spans="1:11" x14ac:dyDescent="0.25">
      <c r="A9037" s="65">
        <v>44440</v>
      </c>
      <c r="B9037" s="66" t="s">
        <v>149</v>
      </c>
      <c r="C9037" s="66" t="s">
        <v>137</v>
      </c>
      <c r="D9037" s="67">
        <v>1967107.8699999901</v>
      </c>
      <c r="E9037" s="66">
        <v>0.8962</v>
      </c>
      <c r="F9037" s="67">
        <v>1762922.0730939901</v>
      </c>
      <c r="G9037" s="66" t="s">
        <v>44</v>
      </c>
      <c r="H9037" s="68">
        <v>9.2580505807164705E-7</v>
      </c>
      <c r="I9037" s="87">
        <v>1.63212217225658</v>
      </c>
      <c r="J9037" s="36" t="str">
        <f>_xlfn.XLOOKUP(SimpleBB[[#This Row],[customer_code]],'Input  - indicative charges'!$B$13:$B$69,'Input  - indicative charges'!$E$13:$E$69)</f>
        <v>Major Industrial</v>
      </c>
      <c r="K9037" s="70">
        <f t="shared" si="142"/>
        <v>1.5088211196030268</v>
      </c>
    </row>
    <row r="9038" spans="1:11" x14ac:dyDescent="0.25">
      <c r="A9038" s="65">
        <v>44440</v>
      </c>
      <c r="B9038" s="66" t="s">
        <v>149</v>
      </c>
      <c r="C9038" s="66" t="s">
        <v>137</v>
      </c>
      <c r="D9038" s="67">
        <v>1967107.8699999901</v>
      </c>
      <c r="E9038" s="66">
        <v>0.8962</v>
      </c>
      <c r="F9038" s="67">
        <v>1762922.0730939901</v>
      </c>
      <c r="G9038" s="66" t="s">
        <v>46</v>
      </c>
      <c r="H9038" s="68">
        <v>7.2367557926564903E-9</v>
      </c>
      <c r="I9038" s="87">
        <v>1.2757836524465001E-2</v>
      </c>
      <c r="J9038" s="36" t="str">
        <f>_xlfn.XLOOKUP(SimpleBB[[#This Row],[customer_code]],'Input  - indicative charges'!$B$13:$B$69,'Input  - indicative charges'!$E$13:$E$69)</f>
        <v>Upper South Island distributor</v>
      </c>
      <c r="K9038" s="70">
        <f t="shared" ref="K9038:K9101" si="143">I9038*$L$9</f>
        <v>1.1794027135812698E-2</v>
      </c>
    </row>
    <row r="9039" spans="1:11" x14ac:dyDescent="0.25">
      <c r="A9039" s="65">
        <v>44440</v>
      </c>
      <c r="B9039" s="66" t="s">
        <v>149</v>
      </c>
      <c r="C9039" s="66" t="s">
        <v>137</v>
      </c>
      <c r="D9039" s="67">
        <v>1967107.8699999901</v>
      </c>
      <c r="E9039" s="66">
        <v>0.8962</v>
      </c>
      <c r="F9039" s="67">
        <v>1762922.0730939901</v>
      </c>
      <c r="G9039" s="66" t="s">
        <v>48</v>
      </c>
      <c r="H9039" s="68">
        <v>5.3623720942961098E-2</v>
      </c>
      <c r="I9039" s="87">
        <v>94534.441291779207</v>
      </c>
      <c r="J9039" s="36" t="str">
        <f>_xlfn.XLOOKUP(SimpleBB[[#This Row],[customer_code]],'Input  - indicative charges'!$B$13:$B$69,'Input  - indicative charges'!$E$13:$E$69)</f>
        <v>North Island generation</v>
      </c>
      <c r="K9039" s="70">
        <f t="shared" si="143"/>
        <v>87392.698889507956</v>
      </c>
    </row>
    <row r="9040" spans="1:11" x14ac:dyDescent="0.25">
      <c r="A9040" s="65">
        <v>44440</v>
      </c>
      <c r="B9040" s="66" t="s">
        <v>149</v>
      </c>
      <c r="C9040" s="66" t="s">
        <v>137</v>
      </c>
      <c r="D9040" s="67">
        <v>1967107.8699999901</v>
      </c>
      <c r="E9040" s="66">
        <v>0.8962</v>
      </c>
      <c r="F9040" s="67">
        <v>1762922.0730939901</v>
      </c>
      <c r="G9040" s="66" t="s">
        <v>50</v>
      </c>
      <c r="H9040" s="68">
        <v>1.1293539640536801E-2</v>
      </c>
      <c r="I9040" s="87">
        <v>19909.630315664501</v>
      </c>
      <c r="J9040" s="36" t="str">
        <f>_xlfn.XLOOKUP(SimpleBB[[#This Row],[customer_code]],'Input  - indicative charges'!$B$13:$B$69,'Input  - indicative charges'!$E$13:$E$69)</f>
        <v>North Island generation</v>
      </c>
      <c r="K9040" s="70">
        <f t="shared" si="143"/>
        <v>18405.528222332603</v>
      </c>
    </row>
    <row r="9041" spans="1:11" x14ac:dyDescent="0.25">
      <c r="A9041" s="65">
        <v>44440</v>
      </c>
      <c r="B9041" s="66" t="s">
        <v>149</v>
      </c>
      <c r="C9041" s="66" t="s">
        <v>137</v>
      </c>
      <c r="D9041" s="67">
        <v>1967107.8699999901</v>
      </c>
      <c r="E9041" s="66">
        <v>0.8962</v>
      </c>
      <c r="F9041" s="67">
        <v>1762922.0730939901</v>
      </c>
      <c r="G9041" s="66" t="s">
        <v>52</v>
      </c>
      <c r="H9041" s="68">
        <v>2.2805591193504799E-2</v>
      </c>
      <c r="I9041" s="87">
        <v>40204.480104987801</v>
      </c>
      <c r="J9041" s="36" t="str">
        <f>_xlfn.XLOOKUP(SimpleBB[[#This Row],[customer_code]],'Input  - indicative charges'!$B$13:$B$69,'Input  - indicative charges'!$E$13:$E$69)</f>
        <v>North Island generation</v>
      </c>
      <c r="K9041" s="70">
        <f t="shared" si="143"/>
        <v>37167.173950706529</v>
      </c>
    </row>
    <row r="9042" spans="1:11" x14ac:dyDescent="0.25">
      <c r="A9042" s="65">
        <v>44440</v>
      </c>
      <c r="B9042" s="66" t="s">
        <v>149</v>
      </c>
      <c r="C9042" s="66" t="s">
        <v>137</v>
      </c>
      <c r="D9042" s="67">
        <v>1967107.8699999901</v>
      </c>
      <c r="E9042" s="66">
        <v>0.8962</v>
      </c>
      <c r="F9042" s="67">
        <v>1762922.0730939901</v>
      </c>
      <c r="G9042" s="66" t="s">
        <v>54</v>
      </c>
      <c r="H9042" s="68">
        <v>6.0333936354914596E-10</v>
      </c>
      <c r="I9042" s="87">
        <v>1.06364028156727E-3</v>
      </c>
      <c r="J9042" s="36" t="str">
        <f>_xlfn.XLOOKUP(SimpleBB[[#This Row],[customer_code]],'Input  - indicative charges'!$B$13:$B$69,'Input  - indicative charges'!$E$13:$E$69)</f>
        <v>Upper South Island distributor</v>
      </c>
      <c r="K9042" s="70">
        <f t="shared" si="143"/>
        <v>9.8328602341719515E-4</v>
      </c>
    </row>
    <row r="9043" spans="1:11" x14ac:dyDescent="0.25">
      <c r="A9043" s="65">
        <v>44440</v>
      </c>
      <c r="B9043" s="66" t="s">
        <v>149</v>
      </c>
      <c r="C9043" s="66" t="s">
        <v>137</v>
      </c>
      <c r="D9043" s="67">
        <v>1967107.8699999901</v>
      </c>
      <c r="E9043" s="66">
        <v>0.8962</v>
      </c>
      <c r="F9043" s="67">
        <v>1762922.0730939901</v>
      </c>
      <c r="G9043" s="66" t="s">
        <v>56</v>
      </c>
      <c r="H9043" s="68">
        <v>6.5967543696854897E-2</v>
      </c>
      <c r="I9043" s="87">
        <v>116295.63889097801</v>
      </c>
      <c r="J9043" s="36" t="str">
        <f>_xlfn.XLOOKUP(SimpleBB[[#This Row],[customer_code]],'Input  - indicative charges'!$B$13:$B$69,'Input  - indicative charges'!$E$13:$E$69)</f>
        <v>Upper North Island distributor</v>
      </c>
      <c r="K9043" s="70">
        <f t="shared" si="143"/>
        <v>107509.91504136607</v>
      </c>
    </row>
    <row r="9044" spans="1:11" x14ac:dyDescent="0.25">
      <c r="A9044" s="65">
        <v>44440</v>
      </c>
      <c r="B9044" s="66" t="s">
        <v>149</v>
      </c>
      <c r="C9044" s="66" t="s">
        <v>137</v>
      </c>
      <c r="D9044" s="67">
        <v>1967107.8699999901</v>
      </c>
      <c r="E9044" s="66">
        <v>0.8962</v>
      </c>
      <c r="F9044" s="67">
        <v>1762922.0730939901</v>
      </c>
      <c r="G9044" s="66" t="s">
        <v>58</v>
      </c>
      <c r="H9044" s="68">
        <v>1.4075533162242001E-2</v>
      </c>
      <c r="I9044" s="87">
        <v>24814.068102283101</v>
      </c>
      <c r="J9044" s="36" t="str">
        <f>_xlfn.XLOOKUP(SimpleBB[[#This Row],[customer_code]],'Input  - indicative charges'!$B$13:$B$69,'Input  - indicative charges'!$E$13:$E$69)</f>
        <v>North Island generation</v>
      </c>
      <c r="K9044" s="70">
        <f t="shared" si="143"/>
        <v>22939.453095124511</v>
      </c>
    </row>
    <row r="9045" spans="1:11" x14ac:dyDescent="0.25">
      <c r="A9045" s="65">
        <v>44440</v>
      </c>
      <c r="B9045" s="66" t="s">
        <v>149</v>
      </c>
      <c r="C9045" s="66" t="s">
        <v>137</v>
      </c>
      <c r="D9045" s="67">
        <v>1967107.8699999901</v>
      </c>
      <c r="E9045" s="66">
        <v>0.8962</v>
      </c>
      <c r="F9045" s="67">
        <v>1762922.0730939901</v>
      </c>
      <c r="G9045" s="66" t="s">
        <v>60</v>
      </c>
      <c r="H9045" s="68">
        <v>1.54729533059906E-8</v>
      </c>
      <c r="I9045" s="87">
        <v>2.7277610919083602E-2</v>
      </c>
      <c r="J9045" s="36" t="str">
        <f>_xlfn.XLOOKUP(SimpleBB[[#This Row],[customer_code]],'Input  - indicative charges'!$B$13:$B$69,'Input  - indicative charges'!$E$13:$E$69)</f>
        <v>Major Industrial</v>
      </c>
      <c r="K9045" s="70">
        <f t="shared" si="143"/>
        <v>2.5216883972676848E-2</v>
      </c>
    </row>
    <row r="9046" spans="1:11" x14ac:dyDescent="0.25">
      <c r="A9046" s="65">
        <v>44440</v>
      </c>
      <c r="B9046" s="66" t="s">
        <v>149</v>
      </c>
      <c r="C9046" s="66" t="s">
        <v>137</v>
      </c>
      <c r="D9046" s="67">
        <v>1967107.8699999901</v>
      </c>
      <c r="E9046" s="66">
        <v>0.8962</v>
      </c>
      <c r="F9046" s="67">
        <v>1762922.0730939901</v>
      </c>
      <c r="G9046" s="66" t="s">
        <v>62</v>
      </c>
      <c r="H9046" s="68">
        <v>2.4957427588771001E-2</v>
      </c>
      <c r="I9046" s="87">
        <v>43997.999983889596</v>
      </c>
      <c r="J9046" s="36" t="str">
        <f>_xlfn.XLOOKUP(SimpleBB[[#This Row],[customer_code]],'Input  - indicative charges'!$B$13:$B$69,'Input  - indicative charges'!$E$13:$E$69)</f>
        <v>Major Industrial</v>
      </c>
      <c r="K9046" s="70">
        <f t="shared" si="143"/>
        <v>40674.106831231809</v>
      </c>
    </row>
    <row r="9047" spans="1:11" x14ac:dyDescent="0.25">
      <c r="A9047" s="65">
        <v>44440</v>
      </c>
      <c r="B9047" s="66" t="s">
        <v>149</v>
      </c>
      <c r="C9047" s="66" t="s">
        <v>137</v>
      </c>
      <c r="D9047" s="67">
        <v>1967107.8699999901</v>
      </c>
      <c r="E9047" s="66">
        <v>0.8962</v>
      </c>
      <c r="F9047" s="67">
        <v>1762922.0730939901</v>
      </c>
      <c r="G9047" s="66" t="s">
        <v>64</v>
      </c>
      <c r="H9047" s="68">
        <v>9.851383798082131E-7</v>
      </c>
      <c r="I9047" s="87">
        <v>1.7367221948159499</v>
      </c>
      <c r="J9047" s="36" t="str">
        <f>_xlfn.XLOOKUP(SimpleBB[[#This Row],[customer_code]],'Input  - indicative charges'!$B$13:$B$69,'Input  - indicative charges'!$E$13:$E$69)</f>
        <v>Major Industrial</v>
      </c>
      <c r="K9047" s="70">
        <f t="shared" si="143"/>
        <v>1.6055189807259622</v>
      </c>
    </row>
    <row r="9048" spans="1:11" x14ac:dyDescent="0.25">
      <c r="A9048" s="65">
        <v>44440</v>
      </c>
      <c r="B9048" s="66" t="s">
        <v>149</v>
      </c>
      <c r="C9048" s="66" t="s">
        <v>137</v>
      </c>
      <c r="D9048" s="67">
        <v>1967107.8699999901</v>
      </c>
      <c r="E9048" s="66">
        <v>0.8962</v>
      </c>
      <c r="F9048" s="67">
        <v>1762922.0730939901</v>
      </c>
      <c r="G9048" s="66" t="s">
        <v>66</v>
      </c>
      <c r="H9048" s="68">
        <v>3.8370024993884101E-8</v>
      </c>
      <c r="I9048" s="87">
        <v>6.7643364006886794E-2</v>
      </c>
      <c r="J9048" s="36" t="str">
        <f>_xlfn.XLOOKUP(SimpleBB[[#This Row],[customer_code]],'Input  - indicative charges'!$B$13:$B$69,'Input  - indicative charges'!$E$13:$E$69)</f>
        <v>Upper South Island distributor</v>
      </c>
      <c r="K9048" s="70">
        <f t="shared" si="143"/>
        <v>6.2533147303228523E-2</v>
      </c>
    </row>
    <row r="9049" spans="1:11" x14ac:dyDescent="0.25">
      <c r="A9049" s="65">
        <v>44440</v>
      </c>
      <c r="B9049" s="66" t="s">
        <v>149</v>
      </c>
      <c r="C9049" s="66" t="s">
        <v>137</v>
      </c>
      <c r="D9049" s="67">
        <v>1967107.8699999901</v>
      </c>
      <c r="E9049" s="66">
        <v>0.8962</v>
      </c>
      <c r="F9049" s="67">
        <v>1762922.0730939901</v>
      </c>
      <c r="G9049" s="66" t="s">
        <v>68</v>
      </c>
      <c r="H9049" s="68">
        <v>4.7321368847260497E-8</v>
      </c>
      <c r="I9049" s="87">
        <v>8.3423885669858394E-2</v>
      </c>
      <c r="J9049" s="36" t="str">
        <f>_xlfn.XLOOKUP(SimpleBB[[#This Row],[customer_code]],'Input  - indicative charges'!$B$13:$B$69,'Input  - indicative charges'!$E$13:$E$69)</f>
        <v>Major Industrial</v>
      </c>
      <c r="K9049" s="70">
        <f t="shared" si="143"/>
        <v>7.7121506415172222E-2</v>
      </c>
    </row>
    <row r="9050" spans="1:11" x14ac:dyDescent="0.25">
      <c r="A9050" s="65">
        <v>44440</v>
      </c>
      <c r="B9050" s="66" t="s">
        <v>149</v>
      </c>
      <c r="C9050" s="66" t="s">
        <v>137</v>
      </c>
      <c r="D9050" s="67">
        <v>1967107.8699999901</v>
      </c>
      <c r="E9050" s="66">
        <v>0.8962</v>
      </c>
      <c r="F9050" s="67">
        <v>1762922.0730939901</v>
      </c>
      <c r="G9050" s="66" t="s">
        <v>70</v>
      </c>
      <c r="H9050" s="68">
        <v>2.10207103802803E-3</v>
      </c>
      <c r="I9050" s="87">
        <v>3705.78743215124</v>
      </c>
      <c r="J9050" s="36" t="str">
        <f>_xlfn.XLOOKUP(SimpleBB[[#This Row],[customer_code]],'Input  - indicative charges'!$B$13:$B$69,'Input  - indicative charges'!$E$13:$E$69)</f>
        <v>Lower North Island distributor</v>
      </c>
      <c r="K9050" s="70">
        <f t="shared" si="143"/>
        <v>3425.8283095674169</v>
      </c>
    </row>
    <row r="9051" spans="1:11" x14ac:dyDescent="0.25">
      <c r="A9051" s="65">
        <v>44440</v>
      </c>
      <c r="B9051" s="66" t="s">
        <v>149</v>
      </c>
      <c r="C9051" s="66" t="s">
        <v>137</v>
      </c>
      <c r="D9051" s="67">
        <v>1967107.8699999901</v>
      </c>
      <c r="E9051" s="66">
        <v>0.8962</v>
      </c>
      <c r="F9051" s="67">
        <v>1762922.0730939901</v>
      </c>
      <c r="G9051" s="66" t="s">
        <v>72</v>
      </c>
      <c r="H9051" s="68">
        <v>5.7334365733105398E-5</v>
      </c>
      <c r="I9051" s="87">
        <v>101.076018897735</v>
      </c>
      <c r="J9051" s="36" t="str">
        <f>_xlfn.XLOOKUP(SimpleBB[[#This Row],[customer_code]],'Input  - indicative charges'!$B$13:$B$69,'Input  - indicative charges'!$E$13:$E$69)</f>
        <v>Lower South Island distributor</v>
      </c>
      <c r="K9051" s="70">
        <f t="shared" si="143"/>
        <v>93.440083463508245</v>
      </c>
    </row>
    <row r="9052" spans="1:11" x14ac:dyDescent="0.25">
      <c r="A9052" s="65">
        <v>44440</v>
      </c>
      <c r="B9052" s="66" t="s">
        <v>149</v>
      </c>
      <c r="C9052" s="66" t="s">
        <v>137</v>
      </c>
      <c r="D9052" s="67">
        <v>1967107.8699999901</v>
      </c>
      <c r="E9052" s="66">
        <v>0.8962</v>
      </c>
      <c r="F9052" s="67">
        <v>1762922.0730939901</v>
      </c>
      <c r="G9052" s="66" t="s">
        <v>74</v>
      </c>
      <c r="H9052" s="68">
        <v>2.80548394342484E-11</v>
      </c>
      <c r="I9052" s="87">
        <v>4.9458495695744603E-5</v>
      </c>
      <c r="J9052" s="36" t="str">
        <f>_xlfn.XLOOKUP(SimpleBB[[#This Row],[customer_code]],'Input  - indicative charges'!$B$13:$B$69,'Input  - indicative charges'!$E$13:$E$69)</f>
        <v>Major Industrial</v>
      </c>
      <c r="K9052" s="70">
        <f t="shared" si="143"/>
        <v>4.5722081421367695E-5</v>
      </c>
    </row>
    <row r="9053" spans="1:11" x14ac:dyDescent="0.25">
      <c r="A9053" s="65">
        <v>44440</v>
      </c>
      <c r="B9053" s="66" t="s">
        <v>149</v>
      </c>
      <c r="C9053" s="66" t="s">
        <v>137</v>
      </c>
      <c r="D9053" s="67">
        <v>1967107.8699999901</v>
      </c>
      <c r="E9053" s="66">
        <v>0.8962</v>
      </c>
      <c r="F9053" s="67">
        <v>1762922.0730939901</v>
      </c>
      <c r="G9053" s="66" t="s">
        <v>76</v>
      </c>
      <c r="H9053" s="68">
        <v>1.5647455273165799E-6</v>
      </c>
      <c r="I9053" s="87">
        <v>2.7585244288815201</v>
      </c>
      <c r="J9053" s="36" t="str">
        <f>_xlfn.XLOOKUP(SimpleBB[[#This Row],[customer_code]],'Input  - indicative charges'!$B$13:$B$69,'Input  - indicative charges'!$E$13:$E$69)</f>
        <v>Lower North Island distributor</v>
      </c>
      <c r="K9053" s="70">
        <f t="shared" si="143"/>
        <v>2.5501276730299844</v>
      </c>
    </row>
    <row r="9054" spans="1:11" x14ac:dyDescent="0.25">
      <c r="A9054" s="65">
        <v>44440</v>
      </c>
      <c r="B9054" s="66" t="s">
        <v>149</v>
      </c>
      <c r="C9054" s="66" t="s">
        <v>137</v>
      </c>
      <c r="D9054" s="67">
        <v>1967107.8699999901</v>
      </c>
      <c r="E9054" s="66">
        <v>0.8962</v>
      </c>
      <c r="F9054" s="67">
        <v>1762922.0730939901</v>
      </c>
      <c r="G9054" s="66" t="s">
        <v>78</v>
      </c>
      <c r="H9054" s="68">
        <v>1.19185904089779E-4</v>
      </c>
      <c r="I9054" s="87">
        <v>210.11546112153599</v>
      </c>
      <c r="J9054" s="36" t="str">
        <f>_xlfn.XLOOKUP(SimpleBB[[#This Row],[customer_code]],'Input  - indicative charges'!$B$13:$B$69,'Input  - indicative charges'!$E$13:$E$69)</f>
        <v>North Island generation</v>
      </c>
      <c r="K9054" s="70">
        <f t="shared" si="143"/>
        <v>194.24198181008694</v>
      </c>
    </row>
    <row r="9055" spans="1:11" x14ac:dyDescent="0.25">
      <c r="A9055" s="65">
        <v>44440</v>
      </c>
      <c r="B9055" s="66" t="s">
        <v>149</v>
      </c>
      <c r="C9055" s="66" t="s">
        <v>137</v>
      </c>
      <c r="D9055" s="67">
        <v>1967107.8699999901</v>
      </c>
      <c r="E9055" s="66">
        <v>0.8962</v>
      </c>
      <c r="F9055" s="67">
        <v>1762922.0730939901</v>
      </c>
      <c r="G9055" s="66" t="s">
        <v>80</v>
      </c>
      <c r="H9055" s="68">
        <v>2.4238046559880301E-5</v>
      </c>
      <c r="I9055" s="87">
        <v>42.729787289093103</v>
      </c>
      <c r="J9055" s="36" t="str">
        <f>_xlfn.XLOOKUP(SimpleBB[[#This Row],[customer_code]],'Input  - indicative charges'!$B$13:$B$69,'Input  - indicative charges'!$E$13:$E$69)</f>
        <v>Major Industrial</v>
      </c>
      <c r="K9055" s="70">
        <f t="shared" si="143"/>
        <v>39.501703116250113</v>
      </c>
    </row>
    <row r="9056" spans="1:11" x14ac:dyDescent="0.25">
      <c r="A9056" s="65">
        <v>44440</v>
      </c>
      <c r="B9056" s="66" t="s">
        <v>149</v>
      </c>
      <c r="C9056" s="66" t="s">
        <v>137</v>
      </c>
      <c r="D9056" s="67">
        <v>1967107.8699999901</v>
      </c>
      <c r="E9056" s="66">
        <v>0.8962</v>
      </c>
      <c r="F9056" s="67">
        <v>1762922.0730939901</v>
      </c>
      <c r="G9056" s="66" t="s">
        <v>82</v>
      </c>
      <c r="H9056" s="68">
        <v>8.2000882074468695E-4</v>
      </c>
      <c r="I9056" s="87">
        <v>1445.61165022258</v>
      </c>
      <c r="J9056" s="36" t="str">
        <f>_xlfn.XLOOKUP(SimpleBB[[#This Row],[customer_code]],'Input  - indicative charges'!$B$13:$B$69,'Input  - indicative charges'!$E$13:$E$69)</f>
        <v>Major Industrial</v>
      </c>
      <c r="K9056" s="70">
        <f t="shared" si="143"/>
        <v>1336.4008072902516</v>
      </c>
    </row>
    <row r="9057" spans="1:11" x14ac:dyDescent="0.25">
      <c r="A9057" s="65">
        <v>44440</v>
      </c>
      <c r="B9057" s="66" t="s">
        <v>149</v>
      </c>
      <c r="C9057" s="66" t="s">
        <v>137</v>
      </c>
      <c r="D9057" s="67">
        <v>1967107.8699999901</v>
      </c>
      <c r="E9057" s="66">
        <v>0.8962</v>
      </c>
      <c r="F9057" s="67">
        <v>1762922.0730939901</v>
      </c>
      <c r="G9057" s="66" t="s">
        <v>84</v>
      </c>
      <c r="H9057" s="68">
        <v>9.0434021633895202E-14</v>
      </c>
      <c r="I9057" s="87">
        <v>1.5942813289705399E-7</v>
      </c>
      <c r="J9057" s="36" t="str">
        <f>_xlfn.XLOOKUP(SimpleBB[[#This Row],[customer_code]],'Input  - indicative charges'!$B$13:$B$69,'Input  - indicative charges'!$E$13:$E$69)</f>
        <v>Major Industrial</v>
      </c>
      <c r="K9057" s="70">
        <f t="shared" si="143"/>
        <v>1.473839018076506E-7</v>
      </c>
    </row>
    <row r="9058" spans="1:11" x14ac:dyDescent="0.25">
      <c r="A9058" s="65">
        <v>44440</v>
      </c>
      <c r="B9058" s="66" t="s">
        <v>149</v>
      </c>
      <c r="C9058" s="66" t="s">
        <v>137</v>
      </c>
      <c r="D9058" s="67">
        <v>1967107.8699999901</v>
      </c>
      <c r="E9058" s="66">
        <v>0.8962</v>
      </c>
      <c r="F9058" s="67">
        <v>1762922.0730939901</v>
      </c>
      <c r="G9058" s="66" t="s">
        <v>86</v>
      </c>
      <c r="H9058" s="68">
        <v>8.5596203919579897E-5</v>
      </c>
      <c r="I9058" s="87">
        <v>150.899437262882</v>
      </c>
      <c r="J9058" s="36" t="str">
        <f>_xlfn.XLOOKUP(SimpleBB[[#This Row],[customer_code]],'Input  - indicative charges'!$B$13:$B$69,'Input  - indicative charges'!$E$13:$E$69)</f>
        <v>North Island generation</v>
      </c>
      <c r="K9058" s="70">
        <f t="shared" si="143"/>
        <v>139.49951893837488</v>
      </c>
    </row>
    <row r="9059" spans="1:11" x14ac:dyDescent="0.25">
      <c r="A9059" s="65">
        <v>44440</v>
      </c>
      <c r="B9059" s="66" t="s">
        <v>149</v>
      </c>
      <c r="C9059" s="66" t="s">
        <v>137</v>
      </c>
      <c r="D9059" s="67">
        <v>1967107.8699999901</v>
      </c>
      <c r="E9059" s="66">
        <v>0.8962</v>
      </c>
      <c r="F9059" s="67">
        <v>1762922.0730939901</v>
      </c>
      <c r="G9059" s="66" t="s">
        <v>88</v>
      </c>
      <c r="H9059" s="68">
        <v>8.1903598293983498E-3</v>
      </c>
      <c r="I9059" s="87">
        <v>14438.966129828699</v>
      </c>
      <c r="J9059" s="36" t="str">
        <f>_xlfn.XLOOKUP(SimpleBB[[#This Row],[customer_code]],'Input  - indicative charges'!$B$13:$B$69,'Input  - indicative charges'!$E$13:$E$69)</f>
        <v>North Island generation</v>
      </c>
      <c r="K9059" s="70">
        <f t="shared" si="143"/>
        <v>13348.153350430346</v>
      </c>
    </row>
    <row r="9060" spans="1:11" x14ac:dyDescent="0.25">
      <c r="A9060" s="65">
        <v>44440</v>
      </c>
      <c r="B9060" s="66" t="s">
        <v>149</v>
      </c>
      <c r="C9060" s="66" t="s">
        <v>137</v>
      </c>
      <c r="D9060" s="67">
        <v>1967107.8699999901</v>
      </c>
      <c r="E9060" s="66">
        <v>0.8962</v>
      </c>
      <c r="F9060" s="67">
        <v>1762922.0730939901</v>
      </c>
      <c r="G9060" s="66" t="s">
        <v>90</v>
      </c>
      <c r="H9060" s="68">
        <v>7.2357940890242603E-9</v>
      </c>
      <c r="I9060" s="87">
        <v>1.27561411159039E-2</v>
      </c>
      <c r="J9060" s="36" t="str">
        <f>_xlfn.XLOOKUP(SimpleBB[[#This Row],[customer_code]],'Input  - indicative charges'!$B$13:$B$69,'Input  - indicative charges'!$E$13:$E$69)</f>
        <v>Upper South Island distributor</v>
      </c>
      <c r="K9060" s="70">
        <f t="shared" si="143"/>
        <v>1.1792459809366905E-2</v>
      </c>
    </row>
    <row r="9061" spans="1:11" x14ac:dyDescent="0.25">
      <c r="A9061" s="65">
        <v>44440</v>
      </c>
      <c r="B9061" s="66" t="s">
        <v>149</v>
      </c>
      <c r="C9061" s="66" t="s">
        <v>137</v>
      </c>
      <c r="D9061" s="67">
        <v>1967107.8699999901</v>
      </c>
      <c r="E9061" s="66">
        <v>0.8962</v>
      </c>
      <c r="F9061" s="67">
        <v>1762922.0730939901</v>
      </c>
      <c r="G9061" s="66" t="s">
        <v>92</v>
      </c>
      <c r="H9061" s="68">
        <v>6.6425353987504201E-5</v>
      </c>
      <c r="I9061" s="87">
        <v>117.102722757653</v>
      </c>
      <c r="J9061" s="36" t="str">
        <f>_xlfn.XLOOKUP(SimpleBB[[#This Row],[customer_code]],'Input  - indicative charges'!$B$13:$B$69,'Input  - indicative charges'!$E$13:$E$69)</f>
        <v>North Island generation</v>
      </c>
      <c r="K9061" s="70">
        <f t="shared" si="143"/>
        <v>108.25602657886601</v>
      </c>
    </row>
    <row r="9062" spans="1:11" x14ac:dyDescent="0.25">
      <c r="A9062" s="65">
        <v>44440</v>
      </c>
      <c r="B9062" s="66" t="s">
        <v>149</v>
      </c>
      <c r="C9062" s="66" t="s">
        <v>137</v>
      </c>
      <c r="D9062" s="67">
        <v>1967107.8699999901</v>
      </c>
      <c r="E9062" s="66">
        <v>0.8962</v>
      </c>
      <c r="F9062" s="67">
        <v>1762922.0730939901</v>
      </c>
      <c r="G9062" s="66" t="s">
        <v>94</v>
      </c>
      <c r="H9062" s="68">
        <v>3.5183613476854199E-4</v>
      </c>
      <c r="I9062" s="87">
        <v>620.25968809553797</v>
      </c>
      <c r="J9062" s="36" t="str">
        <f>_xlfn.XLOOKUP(SimpleBB[[#This Row],[customer_code]],'Input  - indicative charges'!$B$13:$B$69,'Input  - indicative charges'!$E$13:$E$69)</f>
        <v>North Island generation</v>
      </c>
      <c r="K9062" s="70">
        <f t="shared" si="143"/>
        <v>573.40126428342558</v>
      </c>
    </row>
    <row r="9063" spans="1:11" x14ac:dyDescent="0.25">
      <c r="A9063" s="65">
        <v>44440</v>
      </c>
      <c r="B9063" s="66" t="s">
        <v>149</v>
      </c>
      <c r="C9063" s="66" t="s">
        <v>137</v>
      </c>
      <c r="D9063" s="67">
        <v>1967107.8699999901</v>
      </c>
      <c r="E9063" s="66">
        <v>0.8962</v>
      </c>
      <c r="F9063" s="67">
        <v>1762922.0730939901</v>
      </c>
      <c r="G9063" s="66" t="s">
        <v>96</v>
      </c>
      <c r="H9063" s="68">
        <v>8.2041759069243995E-3</v>
      </c>
      <c r="I9063" s="87">
        <v>14463.322797863</v>
      </c>
      <c r="J9063" s="36" t="str">
        <f>_xlfn.XLOOKUP(SimpleBB[[#This Row],[customer_code]],'Input  - indicative charges'!$B$13:$B$69,'Input  - indicative charges'!$E$13:$E$69)</f>
        <v>Upper North Island distributor</v>
      </c>
      <c r="K9063" s="70">
        <f t="shared" si="143"/>
        <v>13370.669958413499</v>
      </c>
    </row>
    <row r="9064" spans="1:11" x14ac:dyDescent="0.25">
      <c r="A9064" s="65">
        <v>44440</v>
      </c>
      <c r="B9064" s="66" t="s">
        <v>149</v>
      </c>
      <c r="C9064" s="66" t="s">
        <v>137</v>
      </c>
      <c r="D9064" s="67">
        <v>1967107.8699999901</v>
      </c>
      <c r="E9064" s="66">
        <v>0.8962</v>
      </c>
      <c r="F9064" s="67">
        <v>1762922.0730939901</v>
      </c>
      <c r="G9064" s="66" t="s">
        <v>98</v>
      </c>
      <c r="H9064" s="68">
        <v>1.8325317533476201E-3</v>
      </c>
      <c r="I9064" s="87">
        <v>3230.61067762218</v>
      </c>
      <c r="J9064" s="36" t="str">
        <f>_xlfn.XLOOKUP(SimpleBB[[#This Row],[customer_code]],'Input  - indicative charges'!$B$13:$B$69,'Input  - indicative charges'!$E$13:$E$69)</f>
        <v>Major Industrial</v>
      </c>
      <c r="K9064" s="70">
        <f t="shared" si="143"/>
        <v>2986.5494767907007</v>
      </c>
    </row>
    <row r="9065" spans="1:11" x14ac:dyDescent="0.25">
      <c r="A9065" s="65">
        <v>44440</v>
      </c>
      <c r="B9065" s="66" t="s">
        <v>149</v>
      </c>
      <c r="C9065" s="66" t="s">
        <v>137</v>
      </c>
      <c r="D9065" s="67">
        <v>1967107.8699999901</v>
      </c>
      <c r="E9065" s="66">
        <v>0.8962</v>
      </c>
      <c r="F9065" s="67">
        <v>1762922.0730939901</v>
      </c>
      <c r="G9065" s="66" t="s">
        <v>100</v>
      </c>
      <c r="H9065" s="68">
        <v>3.1615888252561799E-4</v>
      </c>
      <c r="I9065" s="87">
        <v>557.36347260914499</v>
      </c>
      <c r="J9065" s="36" t="str">
        <f>_xlfn.XLOOKUP(SimpleBB[[#This Row],[customer_code]],'Input  - indicative charges'!$B$13:$B$69,'Input  - indicative charges'!$E$13:$E$69)</f>
        <v>North Island generation</v>
      </c>
      <c r="K9065" s="70">
        <f t="shared" si="143"/>
        <v>515.25663523414016</v>
      </c>
    </row>
    <row r="9066" spans="1:11" x14ac:dyDescent="0.25">
      <c r="A9066" s="65">
        <v>44440</v>
      </c>
      <c r="B9066" s="66" t="s">
        <v>149</v>
      </c>
      <c r="C9066" s="66" t="s">
        <v>137</v>
      </c>
      <c r="D9066" s="67">
        <v>1967107.8699999901</v>
      </c>
      <c r="E9066" s="66">
        <v>0.8962</v>
      </c>
      <c r="F9066" s="67">
        <v>1762922.0730939901</v>
      </c>
      <c r="G9066" s="66" t="s">
        <v>102</v>
      </c>
      <c r="H9066" s="68">
        <v>1.97743092716921E-3</v>
      </c>
      <c r="I9066" s="87">
        <v>3486.0566295253402</v>
      </c>
      <c r="J9066" s="36" t="str">
        <f>_xlfn.XLOOKUP(SimpleBB[[#This Row],[customer_code]],'Input  - indicative charges'!$B$13:$B$69,'Input  - indicative charges'!$E$13:$E$69)</f>
        <v>Lower North Island distributor</v>
      </c>
      <c r="K9066" s="70">
        <f t="shared" si="143"/>
        <v>3222.6973912667972</v>
      </c>
    </row>
    <row r="9067" spans="1:11" x14ac:dyDescent="0.25">
      <c r="A9067" s="65">
        <v>44440</v>
      </c>
      <c r="B9067" s="66" t="s">
        <v>149</v>
      </c>
      <c r="C9067" s="66" t="s">
        <v>137</v>
      </c>
      <c r="D9067" s="67">
        <v>1967107.8699999901</v>
      </c>
      <c r="E9067" s="66">
        <v>0.8962</v>
      </c>
      <c r="F9067" s="67">
        <v>1762922.0730939901</v>
      </c>
      <c r="G9067" s="66" t="s">
        <v>104</v>
      </c>
      <c r="H9067" s="68">
        <v>4.1357238029394103E-3</v>
      </c>
      <c r="I9067" s="87">
        <v>7290.9587804221601</v>
      </c>
      <c r="J9067" s="36" t="str">
        <f>_xlfn.XLOOKUP(SimpleBB[[#This Row],[customer_code]],'Input  - indicative charges'!$B$13:$B$69,'Input  - indicative charges'!$E$13:$E$69)</f>
        <v>Lower North Island distributor</v>
      </c>
      <c r="K9067" s="70">
        <f t="shared" si="143"/>
        <v>6740.1526534293625</v>
      </c>
    </row>
    <row r="9068" spans="1:11" x14ac:dyDescent="0.25">
      <c r="A9068" s="65">
        <v>44440</v>
      </c>
      <c r="B9068" s="66" t="s">
        <v>149</v>
      </c>
      <c r="C9068" s="66" t="s">
        <v>137</v>
      </c>
      <c r="D9068" s="67">
        <v>1967107.8699999901</v>
      </c>
      <c r="E9068" s="66">
        <v>0.8962</v>
      </c>
      <c r="F9068" s="67">
        <v>1762922.0730939901</v>
      </c>
      <c r="G9068" s="66" t="s">
        <v>106</v>
      </c>
      <c r="H9068" s="68">
        <v>0.51363968217240297</v>
      </c>
      <c r="I9068" s="87">
        <v>905506.73331871699</v>
      </c>
      <c r="J9068" s="36" t="str">
        <f>_xlfn.XLOOKUP(SimpleBB[[#This Row],[customer_code]],'Input  - indicative charges'!$B$13:$B$69,'Input  - indicative charges'!$E$13:$E$69)</f>
        <v>Upper North Island distributor</v>
      </c>
      <c r="K9068" s="70">
        <f t="shared" si="143"/>
        <v>837098.90497048118</v>
      </c>
    </row>
    <row r="9069" spans="1:11" x14ac:dyDescent="0.25">
      <c r="A9069" s="65">
        <v>44440</v>
      </c>
      <c r="B9069" s="66" t="s">
        <v>149</v>
      </c>
      <c r="C9069" s="66" t="s">
        <v>137</v>
      </c>
      <c r="D9069" s="67">
        <v>1967107.8699999901</v>
      </c>
      <c r="E9069" s="66">
        <v>0.8962</v>
      </c>
      <c r="F9069" s="67">
        <v>1762922.0730939901</v>
      </c>
      <c r="G9069" s="66" t="s">
        <v>108</v>
      </c>
      <c r="H9069" s="68">
        <v>8.3961725979914896E-4</v>
      </c>
      <c r="I9069" s="87">
        <v>1480.17980025061</v>
      </c>
      <c r="J9069" s="36" t="str">
        <f>_xlfn.XLOOKUP(SimpleBB[[#This Row],[customer_code]],'Input  - indicative charges'!$B$13:$B$69,'Input  - indicative charges'!$E$13:$E$69)</f>
        <v>Lower North Island distributor</v>
      </c>
      <c r="K9069" s="70">
        <f t="shared" si="143"/>
        <v>1368.3574559495764</v>
      </c>
    </row>
    <row r="9070" spans="1:11" x14ac:dyDescent="0.25">
      <c r="A9070" s="65">
        <v>44440</v>
      </c>
      <c r="B9070" s="66" t="s">
        <v>149</v>
      </c>
      <c r="C9070" s="66" t="s">
        <v>137</v>
      </c>
      <c r="D9070" s="67">
        <v>1967107.8699999901</v>
      </c>
      <c r="E9070" s="66">
        <v>0.8962</v>
      </c>
      <c r="F9070" s="67">
        <v>1762922.0730939901</v>
      </c>
      <c r="G9070" s="66" t="s">
        <v>110</v>
      </c>
      <c r="H9070" s="68">
        <v>3.5703893417917601E-9</v>
      </c>
      <c r="I9070" s="87">
        <v>6.29431818018426E-3</v>
      </c>
      <c r="J9070" s="36" t="str">
        <f>_xlfn.XLOOKUP(SimpleBB[[#This Row],[customer_code]],'Input  - indicative charges'!$B$13:$B$69,'Input  - indicative charges'!$E$13:$E$69)</f>
        <v>Lower South Island distributor</v>
      </c>
      <c r="K9070" s="70">
        <f t="shared" si="143"/>
        <v>5.818804722585628E-3</v>
      </c>
    </row>
    <row r="9071" spans="1:11" x14ac:dyDescent="0.25">
      <c r="A9071" s="65">
        <v>44440</v>
      </c>
      <c r="B9071" s="66" t="s">
        <v>149</v>
      </c>
      <c r="C9071" s="66" t="s">
        <v>137</v>
      </c>
      <c r="D9071" s="67">
        <v>1967107.8699999901</v>
      </c>
      <c r="E9071" s="66">
        <v>0.8962</v>
      </c>
      <c r="F9071" s="67">
        <v>1762922.0730939901</v>
      </c>
      <c r="G9071" s="66" t="s">
        <v>112</v>
      </c>
      <c r="H9071" s="68">
        <v>6.7659494242856E-3</v>
      </c>
      <c r="I9071" s="87">
        <v>11927.8415855107</v>
      </c>
      <c r="J9071" s="36" t="str">
        <f>_xlfn.XLOOKUP(SimpleBB[[#This Row],[customer_code]],'Input  - indicative charges'!$B$13:$B$69,'Input  - indicative charges'!$E$13:$E$69)</f>
        <v>North Island generation</v>
      </c>
      <c r="K9071" s="70">
        <f t="shared" si="143"/>
        <v>11026.735376442492</v>
      </c>
    </row>
    <row r="9072" spans="1:11" x14ac:dyDescent="0.25">
      <c r="A9072" s="65">
        <v>44440</v>
      </c>
      <c r="B9072" s="66" t="s">
        <v>149</v>
      </c>
      <c r="C9072" s="66" t="s">
        <v>137</v>
      </c>
      <c r="D9072" s="67">
        <v>1967107.8699999901</v>
      </c>
      <c r="E9072" s="66">
        <v>0.8962</v>
      </c>
      <c r="F9072" s="67">
        <v>1762922.0730939901</v>
      </c>
      <c r="G9072" s="66" t="s">
        <v>114</v>
      </c>
      <c r="H9072" s="68">
        <v>1.8573549414539099E-3</v>
      </c>
      <c r="I9072" s="87">
        <v>3274.37202385931</v>
      </c>
      <c r="J9072" s="36" t="str">
        <f>_xlfn.XLOOKUP(SimpleBB[[#This Row],[customer_code]],'Input  - indicative charges'!$B$13:$B$69,'Input  - indicative charges'!$E$13:$E$69)</f>
        <v>Lower North Island distributor</v>
      </c>
      <c r="K9072" s="70">
        <f t="shared" si="143"/>
        <v>3027.0048082280232</v>
      </c>
    </row>
    <row r="9073" spans="1:11" x14ac:dyDescent="0.25">
      <c r="A9073" s="65">
        <v>44440</v>
      </c>
      <c r="B9073" s="66" t="s">
        <v>149</v>
      </c>
      <c r="C9073" s="66" t="s">
        <v>137</v>
      </c>
      <c r="D9073" s="67">
        <v>1967107.8699999901</v>
      </c>
      <c r="E9073" s="66">
        <v>0.8962</v>
      </c>
      <c r="F9073" s="67">
        <v>1762922.0730939901</v>
      </c>
      <c r="G9073" s="66" t="s">
        <v>116</v>
      </c>
      <c r="H9073" s="68">
        <v>2.5294670717447501E-8</v>
      </c>
      <c r="I9073" s="87">
        <v>4.4592533339432597E-2</v>
      </c>
      <c r="J9073" s="36" t="str">
        <f>_xlfn.XLOOKUP(SimpleBB[[#This Row],[customer_code]],'Input  - indicative charges'!$B$13:$B$69,'Input  - indicative charges'!$E$13:$E$69)</f>
        <v>Major Industrial</v>
      </c>
      <c r="K9073" s="70">
        <f t="shared" si="143"/>
        <v>4.1223725296319798E-2</v>
      </c>
    </row>
    <row r="9074" spans="1:11" x14ac:dyDescent="0.25">
      <c r="A9074" s="65">
        <v>44440</v>
      </c>
      <c r="B9074" s="66" t="s">
        <v>149</v>
      </c>
      <c r="C9074" s="66" t="s">
        <v>137</v>
      </c>
      <c r="D9074" s="67">
        <v>1967107.8699999901</v>
      </c>
      <c r="E9074" s="66">
        <v>0.8962</v>
      </c>
      <c r="F9074" s="67">
        <v>1762922.0730939901</v>
      </c>
      <c r="G9074" s="66" t="s">
        <v>118</v>
      </c>
      <c r="H9074" s="68">
        <v>1.4111279145340599E-9</v>
      </c>
      <c r="I9074" s="87">
        <v>2.4877085484912098E-3</v>
      </c>
      <c r="J9074" s="36" t="str">
        <f>_xlfn.XLOOKUP(SimpleBB[[#This Row],[customer_code]],'Input  - indicative charges'!$B$13:$B$69,'Input  - indicative charges'!$E$13:$E$69)</f>
        <v>Upper South Island distributor</v>
      </c>
      <c r="K9074" s="70">
        <f t="shared" si="143"/>
        <v>2.2997709737567693E-3</v>
      </c>
    </row>
    <row r="9075" spans="1:11" x14ac:dyDescent="0.25">
      <c r="A9075" s="65">
        <v>44440</v>
      </c>
      <c r="B9075" s="66" t="s">
        <v>149</v>
      </c>
      <c r="C9075" s="66" t="s">
        <v>137</v>
      </c>
      <c r="D9075" s="67">
        <v>1967107.8699999901</v>
      </c>
      <c r="E9075" s="66">
        <v>0.8962</v>
      </c>
      <c r="F9075" s="67">
        <v>1762922.0730939901</v>
      </c>
      <c r="G9075" s="66" t="s">
        <v>120</v>
      </c>
      <c r="H9075" s="68">
        <v>3.4753054326897302E-4</v>
      </c>
      <c r="I9075" s="87">
        <v>612.66926580322297</v>
      </c>
      <c r="J9075" s="36" t="str">
        <f>_xlfn.XLOOKUP(SimpleBB[[#This Row],[customer_code]],'Input  - indicative charges'!$B$13:$B$69,'Input  - indicative charges'!$E$13:$E$69)</f>
        <v>Lower North Island distributor</v>
      </c>
      <c r="K9075" s="70">
        <f t="shared" si="143"/>
        <v>566.38427152637234</v>
      </c>
    </row>
    <row r="9076" spans="1:11" x14ac:dyDescent="0.25">
      <c r="A9076" s="65">
        <v>44440</v>
      </c>
      <c r="B9076" s="66" t="s">
        <v>149</v>
      </c>
      <c r="C9076" s="66" t="s">
        <v>137</v>
      </c>
      <c r="D9076" s="67">
        <v>1967107.8699999901</v>
      </c>
      <c r="E9076" s="66">
        <v>0.8962</v>
      </c>
      <c r="F9076" s="67">
        <v>1762922.0730939901</v>
      </c>
      <c r="G9076" s="66" t="s">
        <v>241</v>
      </c>
      <c r="H9076" s="68">
        <v>7.4511964773516198E-4</v>
      </c>
      <c r="I9076" s="87">
        <v>1313.58787408834</v>
      </c>
      <c r="J9076" s="36" t="str">
        <f>_xlfn.XLOOKUP(SimpleBB[[#This Row],[customer_code]],'Input  - indicative charges'!$B$13:$B$69,'Input  - indicative charges'!$E$13:$E$69)</f>
        <v>North Island generation</v>
      </c>
      <c r="K9076" s="70">
        <f t="shared" si="143"/>
        <v>1214.3509600991749</v>
      </c>
    </row>
    <row r="9077" spans="1:11" x14ac:dyDescent="0.25">
      <c r="A9077" s="65">
        <v>44470</v>
      </c>
      <c r="B9077" s="66" t="s">
        <v>149</v>
      </c>
      <c r="C9077" s="66" t="s">
        <v>137</v>
      </c>
      <c r="D9077" s="67">
        <v>1674131.23</v>
      </c>
      <c r="E9077" s="66">
        <v>1.1705000000000001</v>
      </c>
      <c r="F9077" s="67">
        <v>1959570.6047149999</v>
      </c>
      <c r="G9077" s="66" t="s">
        <v>8</v>
      </c>
      <c r="H9077" s="68">
        <v>8.6288797113561595E-9</v>
      </c>
      <c r="I9077" s="87">
        <v>1.69088990339951E-2</v>
      </c>
      <c r="J9077" s="36" t="str">
        <f>_xlfn.XLOOKUP(SimpleBB[[#This Row],[customer_code]],'Input  - indicative charges'!$B$13:$B$69,'Input  - indicative charges'!$E$13:$E$69)</f>
        <v>Lower South Island distributor</v>
      </c>
      <c r="K9077" s="70">
        <f t="shared" si="143"/>
        <v>1.5631491566868008E-2</v>
      </c>
    </row>
    <row r="9078" spans="1:11" x14ac:dyDescent="0.25">
      <c r="A9078" s="65">
        <v>44470</v>
      </c>
      <c r="B9078" s="66" t="s">
        <v>149</v>
      </c>
      <c r="C9078" s="66" t="s">
        <v>137</v>
      </c>
      <c r="D9078" s="67">
        <v>1674131.23</v>
      </c>
      <c r="E9078" s="66">
        <v>1.1705000000000001</v>
      </c>
      <c r="F9078" s="67">
        <v>1959570.6047149999</v>
      </c>
      <c r="G9078" s="66" t="s">
        <v>10</v>
      </c>
      <c r="H9078" s="68">
        <v>3.4032310359400203E-10</v>
      </c>
      <c r="I9078" s="87">
        <v>6.6688714990818397E-4</v>
      </c>
      <c r="J9078" s="36" t="str">
        <f>_xlfn.XLOOKUP(SimpleBB[[#This Row],[customer_code]],'Input  - indicative charges'!$B$13:$B$69,'Input  - indicative charges'!$E$13:$E$69)</f>
        <v>Upper South Island distributor</v>
      </c>
      <c r="K9078" s="70">
        <f t="shared" si="143"/>
        <v>6.1650618641013999E-4</v>
      </c>
    </row>
    <row r="9079" spans="1:11" x14ac:dyDescent="0.25">
      <c r="A9079" s="65">
        <v>44470</v>
      </c>
      <c r="B9079" s="66" t="s">
        <v>149</v>
      </c>
      <c r="C9079" s="66" t="s">
        <v>137</v>
      </c>
      <c r="D9079" s="67">
        <v>1674131.23</v>
      </c>
      <c r="E9079" s="66">
        <v>1.1705000000000001</v>
      </c>
      <c r="F9079" s="67">
        <v>1959570.6047149999</v>
      </c>
      <c r="G9079" s="66" t="s">
        <v>12</v>
      </c>
      <c r="H9079" s="68">
        <v>2.2372879769936998E-6</v>
      </c>
      <c r="I9079" s="87">
        <v>4.3841237539991402</v>
      </c>
      <c r="J9079" s="36" t="str">
        <f>_xlfn.XLOOKUP(SimpleBB[[#This Row],[customer_code]],'Input  - indicative charges'!$B$13:$B$69,'Input  - indicative charges'!$E$13:$E$69)</f>
        <v>Lower North Island distributor</v>
      </c>
      <c r="K9079" s="70">
        <f t="shared" si="143"/>
        <v>4.0529187235055284</v>
      </c>
    </row>
    <row r="9080" spans="1:11" x14ac:dyDescent="0.25">
      <c r="A9080" s="65">
        <v>44470</v>
      </c>
      <c r="B9080" s="66" t="s">
        <v>149</v>
      </c>
      <c r="C9080" s="66" t="s">
        <v>137</v>
      </c>
      <c r="D9080" s="67">
        <v>1674131.23</v>
      </c>
      <c r="E9080" s="66">
        <v>1.1705000000000001</v>
      </c>
      <c r="F9080" s="67">
        <v>1959570.6047149999</v>
      </c>
      <c r="G9080" s="66" t="s">
        <v>14</v>
      </c>
      <c r="H9080" s="68">
        <v>9.4814645335218398E-3</v>
      </c>
      <c r="I9080" s="87">
        <v>18579.599189537199</v>
      </c>
      <c r="J9080" s="36" t="str">
        <f>_xlfn.XLOOKUP(SimpleBB[[#This Row],[customer_code]],'Input  - indicative charges'!$B$13:$B$69,'Input  - indicative charges'!$E$13:$E$69)</f>
        <v>Upper North Island distributor</v>
      </c>
      <c r="K9080" s="70">
        <f t="shared" si="143"/>
        <v>17175.976239679436</v>
      </c>
    </row>
    <row r="9081" spans="1:11" x14ac:dyDescent="0.25">
      <c r="A9081" s="65">
        <v>44470</v>
      </c>
      <c r="B9081" s="66" t="s">
        <v>149</v>
      </c>
      <c r="C9081" s="66" t="s">
        <v>137</v>
      </c>
      <c r="D9081" s="67">
        <v>1674131.23</v>
      </c>
      <c r="E9081" s="66">
        <v>1.1705000000000001</v>
      </c>
      <c r="F9081" s="67">
        <v>1959570.6047149999</v>
      </c>
      <c r="G9081" s="66" t="s">
        <v>16</v>
      </c>
      <c r="H9081" s="68">
        <v>9.0220934122903204E-2</v>
      </c>
      <c r="I9081" s="87">
        <v>176794.29043716899</v>
      </c>
      <c r="J9081" s="36" t="str">
        <f>_xlfn.XLOOKUP(SimpleBB[[#This Row],[customer_code]],'Input  - indicative charges'!$B$13:$B$69,'Input  - indicative charges'!$E$13:$E$69)</f>
        <v>South Island generation</v>
      </c>
      <c r="K9081" s="70">
        <f t="shared" si="143"/>
        <v>163438.10761912563</v>
      </c>
    </row>
    <row r="9082" spans="1:11" x14ac:dyDescent="0.25">
      <c r="A9082" s="65">
        <v>44470</v>
      </c>
      <c r="B9082" s="66" t="s">
        <v>149</v>
      </c>
      <c r="C9082" s="66" t="s">
        <v>137</v>
      </c>
      <c r="D9082" s="67">
        <v>1674131.23</v>
      </c>
      <c r="E9082" s="66">
        <v>1.1705000000000001</v>
      </c>
      <c r="F9082" s="67">
        <v>1959570.6047149999</v>
      </c>
      <c r="G9082" s="66" t="s">
        <v>19</v>
      </c>
      <c r="H9082" s="68">
        <v>8.6882696587324497E-5</v>
      </c>
      <c r="I9082" s="87">
        <v>170.25277829089299</v>
      </c>
      <c r="J9082" s="36" t="str">
        <f>_xlfn.XLOOKUP(SimpleBB[[#This Row],[customer_code]],'Input  - indicative charges'!$B$13:$B$69,'Input  - indicative charges'!$E$13:$E$69)</f>
        <v>Lower South Island distributor</v>
      </c>
      <c r="K9082" s="70">
        <f t="shared" si="143"/>
        <v>157.39078355955803</v>
      </c>
    </row>
    <row r="9083" spans="1:11" x14ac:dyDescent="0.25">
      <c r="A9083" s="65">
        <v>44470</v>
      </c>
      <c r="B9083" s="66" t="s">
        <v>149</v>
      </c>
      <c r="C9083" s="66" t="s">
        <v>137</v>
      </c>
      <c r="D9083" s="67">
        <v>1674131.23</v>
      </c>
      <c r="E9083" s="66">
        <v>1.1705000000000001</v>
      </c>
      <c r="F9083" s="67">
        <v>1959570.6047149999</v>
      </c>
      <c r="G9083" s="66" t="s">
        <v>21</v>
      </c>
      <c r="H9083" s="68">
        <v>5.7190364431679396E-9</v>
      </c>
      <c r="I9083" s="87">
        <v>1.1206855701325701E-2</v>
      </c>
      <c r="J9083" s="36" t="str">
        <f>_xlfn.XLOOKUP(SimpleBB[[#This Row],[customer_code]],'Input  - indicative charges'!$B$13:$B$69,'Input  - indicative charges'!$E$13:$E$69)</f>
        <v>Upper South Island distributor</v>
      </c>
      <c r="K9083" s="70">
        <f t="shared" si="143"/>
        <v>1.0360217423628986E-2</v>
      </c>
    </row>
    <row r="9084" spans="1:11" x14ac:dyDescent="0.25">
      <c r="A9084" s="65">
        <v>44470</v>
      </c>
      <c r="B9084" s="66" t="s">
        <v>149</v>
      </c>
      <c r="C9084" s="66" t="s">
        <v>137</v>
      </c>
      <c r="D9084" s="67">
        <v>1674131.23</v>
      </c>
      <c r="E9084" s="66">
        <v>1.1705000000000001</v>
      </c>
      <c r="F9084" s="67">
        <v>1959570.6047149999</v>
      </c>
      <c r="G9084" s="66" t="s">
        <v>23</v>
      </c>
      <c r="H9084" s="68">
        <v>1.9587915062884E-8</v>
      </c>
      <c r="I9084" s="87">
        <v>3.8383902564881597E-2</v>
      </c>
      <c r="J9084" s="36" t="str">
        <f>_xlfn.XLOOKUP(SimpleBB[[#This Row],[customer_code]],'Input  - indicative charges'!$B$13:$B$69,'Input  - indicative charges'!$E$13:$E$69)</f>
        <v>Lower North Island distributor</v>
      </c>
      <c r="K9084" s="70">
        <f t="shared" si="143"/>
        <v>3.5484134599192023E-2</v>
      </c>
    </row>
    <row r="9085" spans="1:11" x14ac:dyDescent="0.25">
      <c r="A9085" s="65">
        <v>44470</v>
      </c>
      <c r="B9085" s="66" t="s">
        <v>149</v>
      </c>
      <c r="C9085" s="66" t="s">
        <v>137</v>
      </c>
      <c r="D9085" s="67">
        <v>1674131.23</v>
      </c>
      <c r="E9085" s="66">
        <v>1.1705000000000001</v>
      </c>
      <c r="F9085" s="67">
        <v>1959570.6047149999</v>
      </c>
      <c r="G9085" s="66" t="s">
        <v>25</v>
      </c>
      <c r="H9085" s="68">
        <v>0.11329657832163501</v>
      </c>
      <c r="I9085" s="87">
        <v>222012.64449386799</v>
      </c>
      <c r="J9085" s="36" t="str">
        <f>_xlfn.XLOOKUP(SimpleBB[[#This Row],[customer_code]],'Input  - indicative charges'!$B$13:$B$69,'Input  - indicative charges'!$E$13:$E$69)</f>
        <v>North Island generation</v>
      </c>
      <c r="K9085" s="70">
        <f t="shared" si="143"/>
        <v>205240.37509283106</v>
      </c>
    </row>
    <row r="9086" spans="1:11" x14ac:dyDescent="0.25">
      <c r="A9086" s="65">
        <v>44470</v>
      </c>
      <c r="B9086" s="66" t="s">
        <v>149</v>
      </c>
      <c r="C9086" s="66" t="s">
        <v>137</v>
      </c>
      <c r="D9086" s="67">
        <v>1674131.23</v>
      </c>
      <c r="E9086" s="66">
        <v>1.1705000000000001</v>
      </c>
      <c r="F9086" s="67">
        <v>1959570.6047149999</v>
      </c>
      <c r="G9086" s="66" t="s">
        <v>27</v>
      </c>
      <c r="H9086" s="68">
        <v>1.4907290683821601E-5</v>
      </c>
      <c r="I9086" s="87">
        <v>29.2118886199586</v>
      </c>
      <c r="J9086" s="36" t="str">
        <f>_xlfn.XLOOKUP(SimpleBB[[#This Row],[customer_code]],'Input  - indicative charges'!$B$13:$B$69,'Input  - indicative charges'!$E$13:$E$69)</f>
        <v>Lower North Island distributor</v>
      </c>
      <c r="K9086" s="70">
        <f t="shared" si="143"/>
        <v>27.005033840295077</v>
      </c>
    </row>
    <row r="9087" spans="1:11" x14ac:dyDescent="0.25">
      <c r="A9087" s="65">
        <v>44470</v>
      </c>
      <c r="B9087" s="66" t="s">
        <v>149</v>
      </c>
      <c r="C9087" s="66" t="s">
        <v>137</v>
      </c>
      <c r="D9087" s="67">
        <v>1674131.23</v>
      </c>
      <c r="E9087" s="66">
        <v>1.1705000000000001</v>
      </c>
      <c r="F9087" s="67">
        <v>1959570.6047149999</v>
      </c>
      <c r="G9087" s="66" t="s">
        <v>29</v>
      </c>
      <c r="H9087" s="68">
        <v>4.04284900481293E-5</v>
      </c>
      <c r="I9087" s="87">
        <v>79.222480691327206</v>
      </c>
      <c r="J9087" s="36" t="str">
        <f>_xlfn.XLOOKUP(SimpleBB[[#This Row],[customer_code]],'Input  - indicative charges'!$B$13:$B$69,'Input  - indicative charges'!$E$13:$E$69)</f>
        <v>Lower North Island distributor</v>
      </c>
      <c r="K9087" s="70">
        <f t="shared" si="143"/>
        <v>73.237502710444289</v>
      </c>
    </row>
    <row r="9088" spans="1:11" x14ac:dyDescent="0.25">
      <c r="A9088" s="65">
        <v>44470</v>
      </c>
      <c r="B9088" s="66" t="s">
        <v>149</v>
      </c>
      <c r="C9088" s="66" t="s">
        <v>137</v>
      </c>
      <c r="D9088" s="67">
        <v>1674131.23</v>
      </c>
      <c r="E9088" s="66">
        <v>1.1705000000000001</v>
      </c>
      <c r="F9088" s="67">
        <v>1959570.6047149999</v>
      </c>
      <c r="G9088" s="66" t="s">
        <v>31</v>
      </c>
      <c r="H9088" s="68">
        <v>8.4042247356254097E-5</v>
      </c>
      <c r="I9088" s="87">
        <v>164.686717473502</v>
      </c>
      <c r="J9088" s="36" t="str">
        <f>_xlfn.XLOOKUP(SimpleBB[[#This Row],[customer_code]],'Input  - indicative charges'!$B$13:$B$69,'Input  - indicative charges'!$E$13:$E$69)</f>
        <v>Major Industrial</v>
      </c>
      <c r="K9088" s="70">
        <f t="shared" si="143"/>
        <v>152.24521893392523</v>
      </c>
    </row>
    <row r="9089" spans="1:11" x14ac:dyDescent="0.25">
      <c r="A9089" s="65">
        <v>44470</v>
      </c>
      <c r="B9089" s="66" t="s">
        <v>149</v>
      </c>
      <c r="C9089" s="66" t="s">
        <v>137</v>
      </c>
      <c r="D9089" s="67">
        <v>1674131.23</v>
      </c>
      <c r="E9089" s="66">
        <v>1.1705000000000001</v>
      </c>
      <c r="F9089" s="67">
        <v>1959570.6047149999</v>
      </c>
      <c r="G9089" s="66" t="s">
        <v>34</v>
      </c>
      <c r="H9089" s="68">
        <v>1.1976251461441399E-6</v>
      </c>
      <c r="I9089" s="87">
        <v>2.3468310318515799</v>
      </c>
      <c r="J9089" s="36" t="str">
        <f>_xlfn.XLOOKUP(SimpleBB[[#This Row],[customer_code]],'Input  - indicative charges'!$B$13:$B$69,'Input  - indicative charges'!$E$13:$E$69)</f>
        <v>Major Industrial</v>
      </c>
      <c r="K9089" s="70">
        <f t="shared" si="143"/>
        <v>2.1695362548146111</v>
      </c>
    </row>
    <row r="9090" spans="1:11" x14ac:dyDescent="0.25">
      <c r="A9090" s="65">
        <v>44470</v>
      </c>
      <c r="B9090" s="66" t="s">
        <v>149</v>
      </c>
      <c r="C9090" s="66" t="s">
        <v>137</v>
      </c>
      <c r="D9090" s="67">
        <v>1674131.23</v>
      </c>
      <c r="E9090" s="66">
        <v>1.1705000000000001</v>
      </c>
      <c r="F9090" s="67">
        <v>1959570.6047149999</v>
      </c>
      <c r="G9090" s="66" t="s">
        <v>36</v>
      </c>
      <c r="H9090" s="68">
        <v>3.35466254862265E-9</v>
      </c>
      <c r="I9090" s="87">
        <v>6.5736981190192504E-3</v>
      </c>
      <c r="J9090" s="36" t="str">
        <f>_xlfn.XLOOKUP(SimpleBB[[#This Row],[customer_code]],'Input  - indicative charges'!$B$13:$B$69,'Input  - indicative charges'!$E$13:$E$69)</f>
        <v>Upper South Island distributor</v>
      </c>
      <c r="K9090" s="70">
        <f t="shared" si="143"/>
        <v>6.0770784960034723E-3</v>
      </c>
    </row>
    <row r="9091" spans="1:11" x14ac:dyDescent="0.25">
      <c r="A9091" s="65">
        <v>44470</v>
      </c>
      <c r="B9091" s="66" t="s">
        <v>149</v>
      </c>
      <c r="C9091" s="66" t="s">
        <v>137</v>
      </c>
      <c r="D9091" s="67">
        <v>1674131.23</v>
      </c>
      <c r="E9091" s="66">
        <v>1.1705000000000001</v>
      </c>
      <c r="F9091" s="67">
        <v>1959570.6047149999</v>
      </c>
      <c r="G9091" s="66" t="s">
        <v>38</v>
      </c>
      <c r="H9091" s="68">
        <v>1.25440393448386E-4</v>
      </c>
      <c r="I9091" s="87">
        <v>245.80930764534199</v>
      </c>
      <c r="J9091" s="36" t="str">
        <f>_xlfn.XLOOKUP(SimpleBB[[#This Row],[customer_code]],'Input  - indicative charges'!$B$13:$B$69,'Input  - indicative charges'!$E$13:$E$69)</f>
        <v>North Island generation</v>
      </c>
      <c r="K9091" s="70">
        <f t="shared" si="143"/>
        <v>227.23928457972369</v>
      </c>
    </row>
    <row r="9092" spans="1:11" x14ac:dyDescent="0.25">
      <c r="A9092" s="65">
        <v>44470</v>
      </c>
      <c r="B9092" s="66" t="s">
        <v>149</v>
      </c>
      <c r="C9092" s="66" t="s">
        <v>137</v>
      </c>
      <c r="D9092" s="67">
        <v>1674131.23</v>
      </c>
      <c r="E9092" s="66">
        <v>1.1705000000000001</v>
      </c>
      <c r="F9092" s="67">
        <v>1959570.6047149999</v>
      </c>
      <c r="G9092" s="66" t="s">
        <v>40</v>
      </c>
      <c r="H9092" s="68">
        <v>7.8239620455428397E-7</v>
      </c>
      <c r="I9092" s="87">
        <v>1.5331606036851599</v>
      </c>
      <c r="J9092" s="36" t="str">
        <f>_xlfn.XLOOKUP(SimpleBB[[#This Row],[customer_code]],'Input  - indicative charges'!$B$13:$B$69,'Input  - indicative charges'!$E$13:$E$69)</f>
        <v>North Island generation</v>
      </c>
      <c r="K9092" s="70">
        <f t="shared" si="143"/>
        <v>1.4173357472285082</v>
      </c>
    </row>
    <row r="9093" spans="1:11" x14ac:dyDescent="0.25">
      <c r="A9093" s="65">
        <v>44470</v>
      </c>
      <c r="B9093" s="66" t="s">
        <v>149</v>
      </c>
      <c r="C9093" s="66" t="s">
        <v>137</v>
      </c>
      <c r="D9093" s="67">
        <v>1674131.23</v>
      </c>
      <c r="E9093" s="66">
        <v>1.1705000000000001</v>
      </c>
      <c r="F9093" s="67">
        <v>1959570.6047149999</v>
      </c>
      <c r="G9093" s="66" t="s">
        <v>42</v>
      </c>
      <c r="H9093" s="68">
        <v>4.1439757546182003E-2</v>
      </c>
      <c r="I9093" s="87">
        <v>81204.130754014899</v>
      </c>
      <c r="J9093" s="36" t="str">
        <f>_xlfn.XLOOKUP(SimpleBB[[#This Row],[customer_code]],'Input  - indicative charges'!$B$13:$B$69,'Input  - indicative charges'!$E$13:$E$69)</f>
        <v>South Island generation</v>
      </c>
      <c r="K9093" s="70">
        <f t="shared" si="143"/>
        <v>75069.446125631104</v>
      </c>
    </row>
    <row r="9094" spans="1:11" x14ac:dyDescent="0.25">
      <c r="A9094" s="65">
        <v>44470</v>
      </c>
      <c r="B9094" s="66" t="s">
        <v>149</v>
      </c>
      <c r="C9094" s="66" t="s">
        <v>137</v>
      </c>
      <c r="D9094" s="67">
        <v>1674131.23</v>
      </c>
      <c r="E9094" s="66">
        <v>1.1705000000000001</v>
      </c>
      <c r="F9094" s="67">
        <v>1959570.6047149999</v>
      </c>
      <c r="G9094" s="66" t="s">
        <v>44</v>
      </c>
      <c r="H9094" s="68">
        <v>9.2580505807164705E-7</v>
      </c>
      <c r="I9094" s="87">
        <v>1.81418037749366</v>
      </c>
      <c r="J9094" s="36" t="str">
        <f>_xlfn.XLOOKUP(SimpleBB[[#This Row],[customer_code]],'Input  - indicative charges'!$B$13:$B$69,'Input  - indicative charges'!$E$13:$E$69)</f>
        <v>Major Industrial</v>
      </c>
      <c r="K9094" s="70">
        <f t="shared" si="143"/>
        <v>1.6771254718923758</v>
      </c>
    </row>
    <row r="9095" spans="1:11" x14ac:dyDescent="0.25">
      <c r="A9095" s="65">
        <v>44470</v>
      </c>
      <c r="B9095" s="66" t="s">
        <v>149</v>
      </c>
      <c r="C9095" s="66" t="s">
        <v>137</v>
      </c>
      <c r="D9095" s="67">
        <v>1674131.23</v>
      </c>
      <c r="E9095" s="66">
        <v>1.1705000000000001</v>
      </c>
      <c r="F9095" s="67">
        <v>1959570.6047149999</v>
      </c>
      <c r="G9095" s="66" t="s">
        <v>46</v>
      </c>
      <c r="H9095" s="68">
        <v>7.2367557926564903E-9</v>
      </c>
      <c r="I9095" s="87">
        <v>1.41809339247906E-2</v>
      </c>
      <c r="J9095" s="36" t="str">
        <f>_xlfn.XLOOKUP(SimpleBB[[#This Row],[customer_code]],'Input  - indicative charges'!$B$13:$B$69,'Input  - indicative charges'!$E$13:$E$69)</f>
        <v>Upper South Island distributor</v>
      </c>
      <c r="K9095" s="70">
        <f t="shared" si="143"/>
        <v>1.3109614565088719E-2</v>
      </c>
    </row>
    <row r="9096" spans="1:11" x14ac:dyDescent="0.25">
      <c r="A9096" s="65">
        <v>44470</v>
      </c>
      <c r="B9096" s="66" t="s">
        <v>149</v>
      </c>
      <c r="C9096" s="66" t="s">
        <v>137</v>
      </c>
      <c r="D9096" s="67">
        <v>1674131.23</v>
      </c>
      <c r="E9096" s="66">
        <v>1.1705000000000001</v>
      </c>
      <c r="F9096" s="67">
        <v>1959570.6047149999</v>
      </c>
      <c r="G9096" s="66" t="s">
        <v>48</v>
      </c>
      <c r="H9096" s="68">
        <v>5.3623720942961098E-2</v>
      </c>
      <c r="I9096" s="87">
        <v>105079.467275266</v>
      </c>
      <c r="J9096" s="36" t="str">
        <f>_xlfn.XLOOKUP(SimpleBB[[#This Row],[customer_code]],'Input  - indicative charges'!$B$13:$B$69,'Input  - indicative charges'!$E$13:$E$69)</f>
        <v>North Island generation</v>
      </c>
      <c r="K9096" s="70">
        <f t="shared" si="143"/>
        <v>97141.085487705757</v>
      </c>
    </row>
    <row r="9097" spans="1:11" x14ac:dyDescent="0.25">
      <c r="A9097" s="65">
        <v>44470</v>
      </c>
      <c r="B9097" s="66" t="s">
        <v>149</v>
      </c>
      <c r="C9097" s="66" t="s">
        <v>137</v>
      </c>
      <c r="D9097" s="67">
        <v>1674131.23</v>
      </c>
      <c r="E9097" s="66">
        <v>1.1705000000000001</v>
      </c>
      <c r="F9097" s="67">
        <v>1959570.6047149999</v>
      </c>
      <c r="G9097" s="66" t="s">
        <v>50</v>
      </c>
      <c r="H9097" s="68">
        <v>1.1293539640536801E-2</v>
      </c>
      <c r="I9097" s="87">
        <v>22130.488302779599</v>
      </c>
      <c r="J9097" s="36" t="str">
        <f>_xlfn.XLOOKUP(SimpleBB[[#This Row],[customer_code]],'Input  - indicative charges'!$B$13:$B$69,'Input  - indicative charges'!$E$13:$E$69)</f>
        <v>North Island generation</v>
      </c>
      <c r="K9097" s="70">
        <f t="shared" si="143"/>
        <v>20458.608250015452</v>
      </c>
    </row>
    <row r="9098" spans="1:11" x14ac:dyDescent="0.25">
      <c r="A9098" s="65">
        <v>44470</v>
      </c>
      <c r="B9098" s="66" t="s">
        <v>149</v>
      </c>
      <c r="C9098" s="66" t="s">
        <v>137</v>
      </c>
      <c r="D9098" s="67">
        <v>1674131.23</v>
      </c>
      <c r="E9098" s="66">
        <v>1.1705000000000001</v>
      </c>
      <c r="F9098" s="67">
        <v>1959570.6047149999</v>
      </c>
      <c r="G9098" s="66" t="s">
        <v>52</v>
      </c>
      <c r="H9098" s="68">
        <v>2.2805591193504799E-2</v>
      </c>
      <c r="I9098" s="87">
        <v>44689.1661259393</v>
      </c>
      <c r="J9098" s="36" t="str">
        <f>_xlfn.XLOOKUP(SimpleBB[[#This Row],[customer_code]],'Input  - indicative charges'!$B$13:$B$69,'Input  - indicative charges'!$E$13:$E$69)</f>
        <v>North Island generation</v>
      </c>
      <c r="K9098" s="70">
        <f t="shared" si="143"/>
        <v>41313.057817871064</v>
      </c>
    </row>
    <row r="9099" spans="1:11" x14ac:dyDescent="0.25">
      <c r="A9099" s="65">
        <v>44470</v>
      </c>
      <c r="B9099" s="66" t="s">
        <v>149</v>
      </c>
      <c r="C9099" s="66" t="s">
        <v>137</v>
      </c>
      <c r="D9099" s="67">
        <v>1674131.23</v>
      </c>
      <c r="E9099" s="66">
        <v>1.1705000000000001</v>
      </c>
      <c r="F9099" s="67">
        <v>1959570.6047149999</v>
      </c>
      <c r="G9099" s="66" t="s">
        <v>54</v>
      </c>
      <c r="H9099" s="68">
        <v>6.0333936354914596E-10</v>
      </c>
      <c r="I9099" s="87">
        <v>1.1822860814783599E-3</v>
      </c>
      <c r="J9099" s="36" t="str">
        <f>_xlfn.XLOOKUP(SimpleBB[[#This Row],[customer_code]],'Input  - indicative charges'!$B$13:$B$69,'Input  - indicative charges'!$E$13:$E$69)</f>
        <v>Upper South Island distributor</v>
      </c>
      <c r="K9099" s="70">
        <f t="shared" si="143"/>
        <v>1.0929685531328108E-3</v>
      </c>
    </row>
    <row r="9100" spans="1:11" x14ac:dyDescent="0.25">
      <c r="A9100" s="65">
        <v>44470</v>
      </c>
      <c r="B9100" s="66" t="s">
        <v>149</v>
      </c>
      <c r="C9100" s="66" t="s">
        <v>137</v>
      </c>
      <c r="D9100" s="67">
        <v>1674131.23</v>
      </c>
      <c r="E9100" s="66">
        <v>1.1705000000000001</v>
      </c>
      <c r="F9100" s="67">
        <v>1959570.6047149999</v>
      </c>
      <c r="G9100" s="66" t="s">
        <v>56</v>
      </c>
      <c r="H9100" s="68">
        <v>6.5967543696854897E-2</v>
      </c>
      <c r="I9100" s="87">
        <v>129268.05949360901</v>
      </c>
      <c r="J9100" s="36" t="str">
        <f>_xlfn.XLOOKUP(SimpleBB[[#This Row],[customer_code]],'Input  - indicative charges'!$B$13:$B$69,'Input  - indicative charges'!$E$13:$E$69)</f>
        <v>Upper North Island distributor</v>
      </c>
      <c r="K9100" s="70">
        <f t="shared" si="143"/>
        <v>119502.31518783382</v>
      </c>
    </row>
    <row r="9101" spans="1:11" x14ac:dyDescent="0.25">
      <c r="A9101" s="65">
        <v>44470</v>
      </c>
      <c r="B9101" s="66" t="s">
        <v>149</v>
      </c>
      <c r="C9101" s="66" t="s">
        <v>137</v>
      </c>
      <c r="D9101" s="67">
        <v>1674131.23</v>
      </c>
      <c r="E9101" s="66">
        <v>1.1705000000000001</v>
      </c>
      <c r="F9101" s="67">
        <v>1959570.6047149999</v>
      </c>
      <c r="G9101" s="66" t="s">
        <v>58</v>
      </c>
      <c r="H9101" s="68">
        <v>1.4075533162242001E-2</v>
      </c>
      <c r="I9101" s="87">
        <v>27582.001030420699</v>
      </c>
      <c r="J9101" s="36" t="str">
        <f>_xlfn.XLOOKUP(SimpleBB[[#This Row],[customer_code]],'Input  - indicative charges'!$B$13:$B$69,'Input  - indicative charges'!$E$13:$E$69)</f>
        <v>North Island generation</v>
      </c>
      <c r="K9101" s="70">
        <f t="shared" si="143"/>
        <v>25498.27848859641</v>
      </c>
    </row>
    <row r="9102" spans="1:11" x14ac:dyDescent="0.25">
      <c r="A9102" s="65">
        <v>44470</v>
      </c>
      <c r="B9102" s="66" t="s">
        <v>149</v>
      </c>
      <c r="C9102" s="66" t="s">
        <v>137</v>
      </c>
      <c r="D9102" s="67">
        <v>1674131.23</v>
      </c>
      <c r="E9102" s="66">
        <v>1.1705000000000001</v>
      </c>
      <c r="F9102" s="67">
        <v>1959570.6047149999</v>
      </c>
      <c r="G9102" s="66" t="s">
        <v>60</v>
      </c>
      <c r="H9102" s="68">
        <v>1.54729533059906E-8</v>
      </c>
      <c r="I9102" s="87">
        <v>3.0320344466547001E-2</v>
      </c>
      <c r="J9102" s="36" t="str">
        <f>_xlfn.XLOOKUP(SimpleBB[[#This Row],[customer_code]],'Input  - indicative charges'!$B$13:$B$69,'Input  - indicative charges'!$E$13:$E$69)</f>
        <v>Major Industrial</v>
      </c>
      <c r="K9102" s="70">
        <f t="shared" ref="K9102:K9165" si="144">I9102*$L$9</f>
        <v>2.8029749771436237E-2</v>
      </c>
    </row>
    <row r="9103" spans="1:11" x14ac:dyDescent="0.25">
      <c r="A9103" s="65">
        <v>44470</v>
      </c>
      <c r="B9103" s="66" t="s">
        <v>149</v>
      </c>
      <c r="C9103" s="66" t="s">
        <v>137</v>
      </c>
      <c r="D9103" s="67">
        <v>1674131.23</v>
      </c>
      <c r="E9103" s="66">
        <v>1.1705000000000001</v>
      </c>
      <c r="F9103" s="67">
        <v>1959570.6047149999</v>
      </c>
      <c r="G9103" s="66" t="s">
        <v>62</v>
      </c>
      <c r="H9103" s="68">
        <v>2.4957427588771001E-2</v>
      </c>
      <c r="I9103" s="87">
        <v>48905.841472258799</v>
      </c>
      <c r="J9103" s="36" t="str">
        <f>_xlfn.XLOOKUP(SimpleBB[[#This Row],[customer_code]],'Input  - indicative charges'!$B$13:$B$69,'Input  - indicative charges'!$E$13:$E$69)</f>
        <v>Major Industrial</v>
      </c>
      <c r="K9103" s="70">
        <f t="shared" si="144"/>
        <v>45211.178268155643</v>
      </c>
    </row>
    <row r="9104" spans="1:11" x14ac:dyDescent="0.25">
      <c r="A9104" s="65">
        <v>44470</v>
      </c>
      <c r="B9104" s="66" t="s">
        <v>149</v>
      </c>
      <c r="C9104" s="66" t="s">
        <v>137</v>
      </c>
      <c r="D9104" s="67">
        <v>1674131.23</v>
      </c>
      <c r="E9104" s="66">
        <v>1.1705000000000001</v>
      </c>
      <c r="F9104" s="67">
        <v>1959570.6047149999</v>
      </c>
      <c r="G9104" s="66" t="s">
        <v>64</v>
      </c>
      <c r="H9104" s="68">
        <v>9.851383798082131E-7</v>
      </c>
      <c r="I9104" s="87">
        <v>1.93044821064873</v>
      </c>
      <c r="J9104" s="36" t="str">
        <f>_xlfn.XLOOKUP(SimpleBB[[#This Row],[customer_code]],'Input  - indicative charges'!$B$13:$B$69,'Input  - indicative charges'!$E$13:$E$69)</f>
        <v>Major Industrial</v>
      </c>
      <c r="K9104" s="70">
        <f t="shared" si="144"/>
        <v>1.7846096818227537</v>
      </c>
    </row>
    <row r="9105" spans="1:11" x14ac:dyDescent="0.25">
      <c r="A9105" s="65">
        <v>44470</v>
      </c>
      <c r="B9105" s="66" t="s">
        <v>149</v>
      </c>
      <c r="C9105" s="66" t="s">
        <v>137</v>
      </c>
      <c r="D9105" s="67">
        <v>1674131.23</v>
      </c>
      <c r="E9105" s="66">
        <v>1.1705000000000001</v>
      </c>
      <c r="F9105" s="67">
        <v>1959570.6047149999</v>
      </c>
      <c r="G9105" s="66" t="s">
        <v>66</v>
      </c>
      <c r="H9105" s="68">
        <v>3.8370024993884101E-8</v>
      </c>
      <c r="I9105" s="87">
        <v>7.5188773080195198E-2</v>
      </c>
      <c r="J9105" s="36" t="str">
        <f>_xlfn.XLOOKUP(SimpleBB[[#This Row],[customer_code]],'Input  - indicative charges'!$B$13:$B$69,'Input  - indicative charges'!$E$13:$E$69)</f>
        <v>Upper South Island distributor</v>
      </c>
      <c r="K9105" s="70">
        <f t="shared" si="144"/>
        <v>6.9508527430631309E-2</v>
      </c>
    </row>
    <row r="9106" spans="1:11" x14ac:dyDescent="0.25">
      <c r="A9106" s="65">
        <v>44470</v>
      </c>
      <c r="B9106" s="66" t="s">
        <v>149</v>
      </c>
      <c r="C9106" s="66" t="s">
        <v>137</v>
      </c>
      <c r="D9106" s="67">
        <v>1674131.23</v>
      </c>
      <c r="E9106" s="66">
        <v>1.1705000000000001</v>
      </c>
      <c r="F9106" s="67">
        <v>1959570.6047149999</v>
      </c>
      <c r="G9106" s="66" t="s">
        <v>68</v>
      </c>
      <c r="H9106" s="68">
        <v>4.7321368847260497E-8</v>
      </c>
      <c r="I9106" s="87">
        <v>9.2729563367967893E-2</v>
      </c>
      <c r="J9106" s="36" t="str">
        <f>_xlfn.XLOOKUP(SimpleBB[[#This Row],[customer_code]],'Input  - indicative charges'!$B$13:$B$69,'Input  - indicative charges'!$E$13:$E$69)</f>
        <v>Major Industrial</v>
      </c>
      <c r="K9106" s="70">
        <f t="shared" si="144"/>
        <v>8.572417310385147E-2</v>
      </c>
    </row>
    <row r="9107" spans="1:11" x14ac:dyDescent="0.25">
      <c r="A9107" s="65">
        <v>44470</v>
      </c>
      <c r="B9107" s="66" t="s">
        <v>149</v>
      </c>
      <c r="C9107" s="66" t="s">
        <v>137</v>
      </c>
      <c r="D9107" s="67">
        <v>1674131.23</v>
      </c>
      <c r="E9107" s="66">
        <v>1.1705000000000001</v>
      </c>
      <c r="F9107" s="67">
        <v>1959570.6047149999</v>
      </c>
      <c r="G9107" s="66" t="s">
        <v>70</v>
      </c>
      <c r="H9107" s="68">
        <v>2.10207103802803E-3</v>
      </c>
      <c r="I9107" s="87">
        <v>4119.1566151424804</v>
      </c>
      <c r="J9107" s="36" t="str">
        <f>_xlfn.XLOOKUP(SimpleBB[[#This Row],[customer_code]],'Input  - indicative charges'!$B$13:$B$69,'Input  - indicative charges'!$E$13:$E$69)</f>
        <v>Lower North Island distributor</v>
      </c>
      <c r="K9107" s="70">
        <f t="shared" si="144"/>
        <v>3807.9689140467381</v>
      </c>
    </row>
    <row r="9108" spans="1:11" x14ac:dyDescent="0.25">
      <c r="A9108" s="65">
        <v>44470</v>
      </c>
      <c r="B9108" s="66" t="s">
        <v>149</v>
      </c>
      <c r="C9108" s="66" t="s">
        <v>137</v>
      </c>
      <c r="D9108" s="67">
        <v>1674131.23</v>
      </c>
      <c r="E9108" s="66">
        <v>1.1705000000000001</v>
      </c>
      <c r="F9108" s="67">
        <v>1959570.6047149999</v>
      </c>
      <c r="G9108" s="66" t="s">
        <v>72</v>
      </c>
      <c r="H9108" s="68">
        <v>5.7334365733105398E-5</v>
      </c>
      <c r="I9108" s="87">
        <v>112.35073773057201</v>
      </c>
      <c r="J9108" s="36" t="str">
        <f>_xlfn.XLOOKUP(SimpleBB[[#This Row],[customer_code]],'Input  - indicative charges'!$B$13:$B$69,'Input  - indicative charges'!$E$13:$E$69)</f>
        <v>Lower South Island distributor</v>
      </c>
      <c r="K9108" s="70">
        <f t="shared" si="144"/>
        <v>103.86303719928787</v>
      </c>
    </row>
    <row r="9109" spans="1:11" x14ac:dyDescent="0.25">
      <c r="A9109" s="65">
        <v>44470</v>
      </c>
      <c r="B9109" s="66" t="s">
        <v>149</v>
      </c>
      <c r="C9109" s="66" t="s">
        <v>137</v>
      </c>
      <c r="D9109" s="67">
        <v>1674131.23</v>
      </c>
      <c r="E9109" s="66">
        <v>1.1705000000000001</v>
      </c>
      <c r="F9109" s="67">
        <v>1959570.6047149999</v>
      </c>
      <c r="G9109" s="66" t="s">
        <v>74</v>
      </c>
      <c r="H9109" s="68">
        <v>2.80548394342484E-11</v>
      </c>
      <c r="I9109" s="87">
        <v>5.4975438675352501E-5</v>
      </c>
      <c r="J9109" s="36" t="str">
        <f>_xlfn.XLOOKUP(SimpleBB[[#This Row],[customer_code]],'Input  - indicative charges'!$B$13:$B$69,'Input  - indicative charges'!$E$13:$E$69)</f>
        <v>Major Industrial</v>
      </c>
      <c r="K9109" s="70">
        <f t="shared" si="144"/>
        <v>5.082223888799235E-5</v>
      </c>
    </row>
    <row r="9110" spans="1:11" x14ac:dyDescent="0.25">
      <c r="A9110" s="65">
        <v>44470</v>
      </c>
      <c r="B9110" s="66" t="s">
        <v>149</v>
      </c>
      <c r="C9110" s="66" t="s">
        <v>137</v>
      </c>
      <c r="D9110" s="67">
        <v>1674131.23</v>
      </c>
      <c r="E9110" s="66">
        <v>1.1705000000000001</v>
      </c>
      <c r="F9110" s="67">
        <v>1959570.6047149999</v>
      </c>
      <c r="G9110" s="66" t="s">
        <v>76</v>
      </c>
      <c r="H9110" s="68">
        <v>1.5647455273165799E-6</v>
      </c>
      <c r="I9110" s="87">
        <v>3.0662293391888502</v>
      </c>
      <c r="J9110" s="36" t="str">
        <f>_xlfn.XLOOKUP(SimpleBB[[#This Row],[customer_code]],'Input  - indicative charges'!$B$13:$B$69,'Input  - indicative charges'!$E$13:$E$69)</f>
        <v>Lower North Island distributor</v>
      </c>
      <c r="K9110" s="70">
        <f t="shared" si="144"/>
        <v>2.8345865665914576</v>
      </c>
    </row>
    <row r="9111" spans="1:11" x14ac:dyDescent="0.25">
      <c r="A9111" s="65">
        <v>44470</v>
      </c>
      <c r="B9111" s="66" t="s">
        <v>149</v>
      </c>
      <c r="C9111" s="66" t="s">
        <v>137</v>
      </c>
      <c r="D9111" s="67">
        <v>1674131.23</v>
      </c>
      <c r="E9111" s="66">
        <v>1.1705000000000001</v>
      </c>
      <c r="F9111" s="67">
        <v>1959570.6047149999</v>
      </c>
      <c r="G9111" s="66" t="s">
        <v>78</v>
      </c>
      <c r="H9111" s="68">
        <v>1.19185904089779E-4</v>
      </c>
      <c r="I9111" s="87">
        <v>233.55319415071301</v>
      </c>
      <c r="J9111" s="36" t="str">
        <f>_xlfn.XLOOKUP(SimpleBB[[#This Row],[customer_code]],'Input  - indicative charges'!$B$13:$B$69,'Input  - indicative charges'!$E$13:$E$69)</f>
        <v>North Island generation</v>
      </c>
      <c r="K9111" s="70">
        <f t="shared" si="144"/>
        <v>215.90907707486494</v>
      </c>
    </row>
    <row r="9112" spans="1:11" x14ac:dyDescent="0.25">
      <c r="A9112" s="65">
        <v>44470</v>
      </c>
      <c r="B9112" s="66" t="s">
        <v>149</v>
      </c>
      <c r="C9112" s="66" t="s">
        <v>137</v>
      </c>
      <c r="D9112" s="67">
        <v>1674131.23</v>
      </c>
      <c r="E9112" s="66">
        <v>1.1705000000000001</v>
      </c>
      <c r="F9112" s="67">
        <v>1959570.6047149999</v>
      </c>
      <c r="G9112" s="66" t="s">
        <v>80</v>
      </c>
      <c r="H9112" s="68">
        <v>2.4238046559880301E-5</v>
      </c>
      <c r="I9112" s="87">
        <v>47.496163554455002</v>
      </c>
      <c r="J9112" s="36" t="str">
        <f>_xlfn.XLOOKUP(SimpleBB[[#This Row],[customer_code]],'Input  - indicative charges'!$B$13:$B$69,'Input  - indicative charges'!$E$13:$E$69)</f>
        <v>Major Industrial</v>
      </c>
      <c r="K9112" s="70">
        <f t="shared" si="144"/>
        <v>43.907996526999796</v>
      </c>
    </row>
    <row r="9113" spans="1:11" x14ac:dyDescent="0.25">
      <c r="A9113" s="65">
        <v>44470</v>
      </c>
      <c r="B9113" s="66" t="s">
        <v>149</v>
      </c>
      <c r="C9113" s="66" t="s">
        <v>137</v>
      </c>
      <c r="D9113" s="67">
        <v>1674131.23</v>
      </c>
      <c r="E9113" s="66">
        <v>1.1705000000000001</v>
      </c>
      <c r="F9113" s="67">
        <v>1959570.6047149999</v>
      </c>
      <c r="G9113" s="66" t="s">
        <v>82</v>
      </c>
      <c r="H9113" s="68">
        <v>8.2000882074468695E-4</v>
      </c>
      <c r="I9113" s="87">
        <v>1606.8651807383001</v>
      </c>
      <c r="J9113" s="36" t="str">
        <f>_xlfn.XLOOKUP(SimpleBB[[#This Row],[customer_code]],'Input  - indicative charges'!$B$13:$B$69,'Input  - indicative charges'!$E$13:$E$69)</f>
        <v>Major Industrial</v>
      </c>
      <c r="K9113" s="70">
        <f t="shared" si="144"/>
        <v>1485.4722043881036</v>
      </c>
    </row>
    <row r="9114" spans="1:11" x14ac:dyDescent="0.25">
      <c r="A9114" s="65">
        <v>44470</v>
      </c>
      <c r="B9114" s="66" t="s">
        <v>149</v>
      </c>
      <c r="C9114" s="66" t="s">
        <v>137</v>
      </c>
      <c r="D9114" s="67">
        <v>1674131.23</v>
      </c>
      <c r="E9114" s="66">
        <v>1.1705000000000001</v>
      </c>
      <c r="F9114" s="67">
        <v>1959570.6047149999</v>
      </c>
      <c r="G9114" s="66" t="s">
        <v>84</v>
      </c>
      <c r="H9114" s="68">
        <v>9.0434021633895202E-14</v>
      </c>
      <c r="I9114" s="87">
        <v>1.7721185045994101E-7</v>
      </c>
      <c r="J9114" s="36" t="str">
        <f>_xlfn.XLOOKUP(SimpleBB[[#This Row],[customer_code]],'Input  - indicative charges'!$B$13:$B$69,'Input  - indicative charges'!$E$13:$E$69)</f>
        <v>Major Industrial</v>
      </c>
      <c r="K9114" s="70">
        <f t="shared" si="144"/>
        <v>1.6382412246027523E-7</v>
      </c>
    </row>
    <row r="9115" spans="1:11" x14ac:dyDescent="0.25">
      <c r="A9115" s="65">
        <v>44470</v>
      </c>
      <c r="B9115" s="66" t="s">
        <v>149</v>
      </c>
      <c r="C9115" s="66" t="s">
        <v>137</v>
      </c>
      <c r="D9115" s="67">
        <v>1674131.23</v>
      </c>
      <c r="E9115" s="66">
        <v>1.1705000000000001</v>
      </c>
      <c r="F9115" s="67">
        <v>1959570.6047149999</v>
      </c>
      <c r="G9115" s="66" t="s">
        <v>86</v>
      </c>
      <c r="H9115" s="68">
        <v>8.5596203919579897E-5</v>
      </c>
      <c r="I9115" s="87">
        <v>167.73180507599901</v>
      </c>
      <c r="J9115" s="36" t="str">
        <f>_xlfn.XLOOKUP(SimpleBB[[#This Row],[customer_code]],'Input  - indicative charges'!$B$13:$B$69,'Input  - indicative charges'!$E$13:$E$69)</f>
        <v>North Island generation</v>
      </c>
      <c r="K9115" s="70">
        <f t="shared" si="144"/>
        <v>155.06026094719343</v>
      </c>
    </row>
    <row r="9116" spans="1:11" x14ac:dyDescent="0.25">
      <c r="A9116" s="65">
        <v>44470</v>
      </c>
      <c r="B9116" s="66" t="s">
        <v>149</v>
      </c>
      <c r="C9116" s="66" t="s">
        <v>137</v>
      </c>
      <c r="D9116" s="67">
        <v>1674131.23</v>
      </c>
      <c r="E9116" s="66">
        <v>1.1705000000000001</v>
      </c>
      <c r="F9116" s="67">
        <v>1959570.6047149999</v>
      </c>
      <c r="G9116" s="66" t="s">
        <v>88</v>
      </c>
      <c r="H9116" s="68">
        <v>8.1903598293983498E-3</v>
      </c>
      <c r="I9116" s="87">
        <v>16049.5883637275</v>
      </c>
      <c r="J9116" s="36" t="str">
        <f>_xlfn.XLOOKUP(SimpleBB[[#This Row],[customer_code]],'Input  - indicative charges'!$B$13:$B$69,'Input  - indicative charges'!$E$13:$E$69)</f>
        <v>North Island generation</v>
      </c>
      <c r="K9116" s="70">
        <f t="shared" si="144"/>
        <v>14837.098775912064</v>
      </c>
    </row>
    <row r="9117" spans="1:11" x14ac:dyDescent="0.25">
      <c r="A9117" s="65">
        <v>44470</v>
      </c>
      <c r="B9117" s="66" t="s">
        <v>149</v>
      </c>
      <c r="C9117" s="66" t="s">
        <v>137</v>
      </c>
      <c r="D9117" s="67">
        <v>1674131.23</v>
      </c>
      <c r="E9117" s="66">
        <v>1.1705000000000001</v>
      </c>
      <c r="F9117" s="67">
        <v>1959570.6047149999</v>
      </c>
      <c r="G9117" s="66" t="s">
        <v>90</v>
      </c>
      <c r="H9117" s="68">
        <v>7.2357940890242603E-9</v>
      </c>
      <c r="I9117" s="87">
        <v>1.41790493986225E-2</v>
      </c>
      <c r="J9117" s="36" t="str">
        <f>_xlfn.XLOOKUP(SimpleBB[[#This Row],[customer_code]],'Input  - indicative charges'!$B$13:$B$69,'Input  - indicative charges'!$E$13:$E$69)</f>
        <v>Upper South Island distributor</v>
      </c>
      <c r="K9117" s="70">
        <f t="shared" si="144"/>
        <v>1.3107872408201687E-2</v>
      </c>
    </row>
    <row r="9118" spans="1:11" x14ac:dyDescent="0.25">
      <c r="A9118" s="65">
        <v>44470</v>
      </c>
      <c r="B9118" s="66" t="s">
        <v>149</v>
      </c>
      <c r="C9118" s="66" t="s">
        <v>137</v>
      </c>
      <c r="D9118" s="67">
        <v>1674131.23</v>
      </c>
      <c r="E9118" s="66">
        <v>1.1705000000000001</v>
      </c>
      <c r="F9118" s="67">
        <v>1959570.6047149999</v>
      </c>
      <c r="G9118" s="66" t="s">
        <v>92</v>
      </c>
      <c r="H9118" s="68">
        <v>6.6425353987504201E-5</v>
      </c>
      <c r="I9118" s="87">
        <v>130.165171081701</v>
      </c>
      <c r="J9118" s="36" t="str">
        <f>_xlfn.XLOOKUP(SimpleBB[[#This Row],[customer_code]],'Input  - indicative charges'!$B$13:$B$69,'Input  - indicative charges'!$E$13:$E$69)</f>
        <v>North Island generation</v>
      </c>
      <c r="K9118" s="70">
        <f t="shared" si="144"/>
        <v>120.33165317108195</v>
      </c>
    </row>
    <row r="9119" spans="1:11" x14ac:dyDescent="0.25">
      <c r="A9119" s="65">
        <v>44470</v>
      </c>
      <c r="B9119" s="66" t="s">
        <v>149</v>
      </c>
      <c r="C9119" s="66" t="s">
        <v>137</v>
      </c>
      <c r="D9119" s="67">
        <v>1674131.23</v>
      </c>
      <c r="E9119" s="66">
        <v>1.1705000000000001</v>
      </c>
      <c r="F9119" s="67">
        <v>1959570.6047149999</v>
      </c>
      <c r="G9119" s="66" t="s">
        <v>94</v>
      </c>
      <c r="H9119" s="68">
        <v>3.5183613476854199E-4</v>
      </c>
      <c r="I9119" s="87">
        <v>689.44774736898</v>
      </c>
      <c r="J9119" s="36" t="str">
        <f>_xlfn.XLOOKUP(SimpleBB[[#This Row],[customer_code]],'Input  - indicative charges'!$B$13:$B$69,'Input  - indicative charges'!$E$13:$E$69)</f>
        <v>North Island generation</v>
      </c>
      <c r="K9119" s="70">
        <f t="shared" si="144"/>
        <v>637.36241059380382</v>
      </c>
    </row>
    <row r="9120" spans="1:11" x14ac:dyDescent="0.25">
      <c r="A9120" s="65">
        <v>44470</v>
      </c>
      <c r="B9120" s="66" t="s">
        <v>149</v>
      </c>
      <c r="C9120" s="66" t="s">
        <v>137</v>
      </c>
      <c r="D9120" s="67">
        <v>1674131.23</v>
      </c>
      <c r="E9120" s="66">
        <v>1.1705000000000001</v>
      </c>
      <c r="F9120" s="67">
        <v>1959570.6047149999</v>
      </c>
      <c r="G9120" s="66" t="s">
        <v>96</v>
      </c>
      <c r="H9120" s="68">
        <v>8.2041759069243995E-3</v>
      </c>
      <c r="I9120" s="87">
        <v>16076.66194312</v>
      </c>
      <c r="J9120" s="36" t="str">
        <f>_xlfn.XLOOKUP(SimpleBB[[#This Row],[customer_code]],'Input  - indicative charges'!$B$13:$B$69,'Input  - indicative charges'!$E$13:$E$69)</f>
        <v>Upper North Island distributor</v>
      </c>
      <c r="K9120" s="70">
        <f t="shared" si="144"/>
        <v>14862.127042217749</v>
      </c>
    </row>
    <row r="9121" spans="1:11" x14ac:dyDescent="0.25">
      <c r="A9121" s="65">
        <v>44470</v>
      </c>
      <c r="B9121" s="66" t="s">
        <v>149</v>
      </c>
      <c r="C9121" s="66" t="s">
        <v>137</v>
      </c>
      <c r="D9121" s="67">
        <v>1674131.23</v>
      </c>
      <c r="E9121" s="66">
        <v>1.1705000000000001</v>
      </c>
      <c r="F9121" s="67">
        <v>1959570.6047149999</v>
      </c>
      <c r="G9121" s="66" t="s">
        <v>98</v>
      </c>
      <c r="H9121" s="68">
        <v>1.8325317533476201E-3</v>
      </c>
      <c r="I9121" s="87">
        <v>3590.97535606684</v>
      </c>
      <c r="J9121" s="36" t="str">
        <f>_xlfn.XLOOKUP(SimpleBB[[#This Row],[customer_code]],'Input  - indicative charges'!$B$13:$B$69,'Input  - indicative charges'!$E$13:$E$69)</f>
        <v>Major Industrial</v>
      </c>
      <c r="K9121" s="70">
        <f t="shared" si="144"/>
        <v>3319.6898794141753</v>
      </c>
    </row>
    <row r="9122" spans="1:11" x14ac:dyDescent="0.25">
      <c r="A9122" s="65">
        <v>44470</v>
      </c>
      <c r="B9122" s="66" t="s">
        <v>149</v>
      </c>
      <c r="C9122" s="66" t="s">
        <v>137</v>
      </c>
      <c r="D9122" s="67">
        <v>1674131.23</v>
      </c>
      <c r="E9122" s="66">
        <v>1.1705000000000001</v>
      </c>
      <c r="F9122" s="67">
        <v>1959570.6047149999</v>
      </c>
      <c r="G9122" s="66" t="s">
        <v>100</v>
      </c>
      <c r="H9122" s="68">
        <v>3.1615888252561799E-4</v>
      </c>
      <c r="I9122" s="87">
        <v>619.53565261674396</v>
      </c>
      <c r="J9122" s="36" t="str">
        <f>_xlfn.XLOOKUP(SimpleBB[[#This Row],[customer_code]],'Input  - indicative charges'!$B$13:$B$69,'Input  - indicative charges'!$E$13:$E$69)</f>
        <v>North Island generation</v>
      </c>
      <c r="K9122" s="70">
        <f t="shared" si="144"/>
        <v>572.73192712208072</v>
      </c>
    </row>
    <row r="9123" spans="1:11" x14ac:dyDescent="0.25">
      <c r="A9123" s="65">
        <v>44470</v>
      </c>
      <c r="B9123" s="66" t="s">
        <v>149</v>
      </c>
      <c r="C9123" s="66" t="s">
        <v>137</v>
      </c>
      <c r="D9123" s="67">
        <v>1674131.23</v>
      </c>
      <c r="E9123" s="66">
        <v>1.1705000000000001</v>
      </c>
      <c r="F9123" s="67">
        <v>1959570.6047149999</v>
      </c>
      <c r="G9123" s="66" t="s">
        <v>102</v>
      </c>
      <c r="H9123" s="68">
        <v>1.97743092716921E-3</v>
      </c>
      <c r="I9123" s="87">
        <v>3874.9155177351299</v>
      </c>
      <c r="J9123" s="36" t="str">
        <f>_xlfn.XLOOKUP(SimpleBB[[#This Row],[customer_code]],'Input  - indicative charges'!$B$13:$B$69,'Input  - indicative charges'!$E$13:$E$69)</f>
        <v>Lower North Island distributor</v>
      </c>
      <c r="K9123" s="70">
        <f t="shared" si="144"/>
        <v>3582.1793669727476</v>
      </c>
    </row>
    <row r="9124" spans="1:11" x14ac:dyDescent="0.25">
      <c r="A9124" s="65">
        <v>44470</v>
      </c>
      <c r="B9124" s="66" t="s">
        <v>149</v>
      </c>
      <c r="C9124" s="66" t="s">
        <v>137</v>
      </c>
      <c r="D9124" s="67">
        <v>1674131.23</v>
      </c>
      <c r="E9124" s="66">
        <v>1.1705000000000001</v>
      </c>
      <c r="F9124" s="67">
        <v>1959570.6047149999</v>
      </c>
      <c r="G9124" s="66" t="s">
        <v>104</v>
      </c>
      <c r="H9124" s="68">
        <v>4.1357238029394103E-3</v>
      </c>
      <c r="I9124" s="87">
        <v>8104.2427934602101</v>
      </c>
      <c r="J9124" s="36" t="str">
        <f>_xlfn.XLOOKUP(SimpleBB[[#This Row],[customer_code]],'Input  - indicative charges'!$B$13:$B$69,'Input  - indicative charges'!$E$13:$E$69)</f>
        <v>Lower North Island distributor</v>
      </c>
      <c r="K9124" s="70">
        <f t="shared" si="144"/>
        <v>7491.9959381821945</v>
      </c>
    </row>
    <row r="9125" spans="1:11" x14ac:dyDescent="0.25">
      <c r="A9125" s="65">
        <v>44470</v>
      </c>
      <c r="B9125" s="66" t="s">
        <v>149</v>
      </c>
      <c r="C9125" s="66" t="s">
        <v>137</v>
      </c>
      <c r="D9125" s="67">
        <v>1674131.23</v>
      </c>
      <c r="E9125" s="66">
        <v>1.1705000000000001</v>
      </c>
      <c r="F9125" s="67">
        <v>1959570.6047149999</v>
      </c>
      <c r="G9125" s="66" t="s">
        <v>106</v>
      </c>
      <c r="H9125" s="68">
        <v>0.51363968217240297</v>
      </c>
      <c r="I9125" s="87">
        <v>1006513.22260019</v>
      </c>
      <c r="J9125" s="36" t="str">
        <f>_xlfn.XLOOKUP(SimpleBB[[#This Row],[customer_code]],'Input  - indicative charges'!$B$13:$B$69,'Input  - indicative charges'!$E$13:$E$69)</f>
        <v>Upper North Island distributor</v>
      </c>
      <c r="K9125" s="70">
        <f t="shared" si="144"/>
        <v>930474.71153411188</v>
      </c>
    </row>
    <row r="9126" spans="1:11" x14ac:dyDescent="0.25">
      <c r="A9126" s="65">
        <v>44470</v>
      </c>
      <c r="B9126" s="66" t="s">
        <v>149</v>
      </c>
      <c r="C9126" s="66" t="s">
        <v>137</v>
      </c>
      <c r="D9126" s="67">
        <v>1674131.23</v>
      </c>
      <c r="E9126" s="66">
        <v>1.1705000000000001</v>
      </c>
      <c r="F9126" s="67">
        <v>1959570.6047149999</v>
      </c>
      <c r="G9126" s="66" t="s">
        <v>108</v>
      </c>
      <c r="H9126" s="68">
        <v>8.3961725979914896E-4</v>
      </c>
      <c r="I9126" s="87">
        <v>1645.2893015137599</v>
      </c>
      <c r="J9126" s="36" t="str">
        <f>_xlfn.XLOOKUP(SimpleBB[[#This Row],[customer_code]],'Input  - indicative charges'!$B$13:$B$69,'Input  - indicative charges'!$E$13:$E$69)</f>
        <v>Lower North Island distributor</v>
      </c>
      <c r="K9126" s="70">
        <f t="shared" si="144"/>
        <v>1520.9935188544309</v>
      </c>
    </row>
    <row r="9127" spans="1:11" x14ac:dyDescent="0.25">
      <c r="A9127" s="65">
        <v>44470</v>
      </c>
      <c r="B9127" s="66" t="s">
        <v>149</v>
      </c>
      <c r="C9127" s="66" t="s">
        <v>137</v>
      </c>
      <c r="D9127" s="67">
        <v>1674131.23</v>
      </c>
      <c r="E9127" s="66">
        <v>1.1705000000000001</v>
      </c>
      <c r="F9127" s="67">
        <v>1959570.6047149999</v>
      </c>
      <c r="G9127" s="66" t="s">
        <v>110</v>
      </c>
      <c r="H9127" s="68">
        <v>3.5703893417917601E-9</v>
      </c>
      <c r="I9127" s="87">
        <v>6.9964300015628797E-3</v>
      </c>
      <c r="J9127" s="36" t="str">
        <f>_xlfn.XLOOKUP(SimpleBB[[#This Row],[customer_code]],'Input  - indicative charges'!$B$13:$B$69,'Input  - indicative charges'!$E$13:$E$69)</f>
        <v>Lower South Island distributor</v>
      </c>
      <c r="K9127" s="70">
        <f t="shared" si="144"/>
        <v>6.4678744812265094E-3</v>
      </c>
    </row>
    <row r="9128" spans="1:11" x14ac:dyDescent="0.25">
      <c r="A9128" s="65">
        <v>44470</v>
      </c>
      <c r="B9128" s="66" t="s">
        <v>149</v>
      </c>
      <c r="C9128" s="66" t="s">
        <v>137</v>
      </c>
      <c r="D9128" s="67">
        <v>1674131.23</v>
      </c>
      <c r="E9128" s="66">
        <v>1.1705000000000001</v>
      </c>
      <c r="F9128" s="67">
        <v>1959570.6047149999</v>
      </c>
      <c r="G9128" s="66" t="s">
        <v>112</v>
      </c>
      <c r="H9128" s="68">
        <v>6.7659494242856E-3</v>
      </c>
      <c r="I9128" s="87">
        <v>13258.3556048184</v>
      </c>
      <c r="J9128" s="36" t="str">
        <f>_xlfn.XLOOKUP(SimpleBB[[#This Row],[customer_code]],'Input  - indicative charges'!$B$13:$B$69,'Input  - indicative charges'!$E$13:$E$69)</f>
        <v>North Island generation</v>
      </c>
      <c r="K9128" s="70">
        <f t="shared" si="144"/>
        <v>12256.733771405645</v>
      </c>
    </row>
    <row r="9129" spans="1:11" x14ac:dyDescent="0.25">
      <c r="A9129" s="65">
        <v>44470</v>
      </c>
      <c r="B9129" s="66" t="s">
        <v>149</v>
      </c>
      <c r="C9129" s="66" t="s">
        <v>137</v>
      </c>
      <c r="D9129" s="67">
        <v>1674131.23</v>
      </c>
      <c r="E9129" s="66">
        <v>1.1705000000000001</v>
      </c>
      <c r="F9129" s="67">
        <v>1959570.6047149999</v>
      </c>
      <c r="G9129" s="66" t="s">
        <v>114</v>
      </c>
      <c r="H9129" s="68">
        <v>1.8573549414539099E-3</v>
      </c>
      <c r="I9129" s="87">
        <v>3639.6181457952398</v>
      </c>
      <c r="J9129" s="36" t="str">
        <f>_xlfn.XLOOKUP(SimpleBB[[#This Row],[customer_code]],'Input  - indicative charges'!$B$13:$B$69,'Input  - indicative charges'!$E$13:$E$69)</f>
        <v>Lower North Island distributor</v>
      </c>
      <c r="K9129" s="70">
        <f t="shared" si="144"/>
        <v>3364.6578785665579</v>
      </c>
    </row>
    <row r="9130" spans="1:11" x14ac:dyDescent="0.25">
      <c r="A9130" s="65">
        <v>44470</v>
      </c>
      <c r="B9130" s="66" t="s">
        <v>149</v>
      </c>
      <c r="C9130" s="66" t="s">
        <v>137</v>
      </c>
      <c r="D9130" s="67">
        <v>1674131.23</v>
      </c>
      <c r="E9130" s="66">
        <v>1.1705000000000001</v>
      </c>
      <c r="F9130" s="67">
        <v>1959570.6047149999</v>
      </c>
      <c r="G9130" s="66" t="s">
        <v>116</v>
      </c>
      <c r="H9130" s="68">
        <v>2.5294670717447501E-8</v>
      </c>
      <c r="I9130" s="87">
        <v>4.9566693193855399E-2</v>
      </c>
      <c r="J9130" s="36" t="str">
        <f>_xlfn.XLOOKUP(SimpleBB[[#This Row],[customer_code]],'Input  - indicative charges'!$B$13:$B$69,'Input  - indicative charges'!$E$13:$E$69)</f>
        <v>Major Industrial</v>
      </c>
      <c r="K9130" s="70">
        <f t="shared" si="144"/>
        <v>4.5822104981498656E-2</v>
      </c>
    </row>
    <row r="9131" spans="1:11" x14ac:dyDescent="0.25">
      <c r="A9131" s="65">
        <v>44470</v>
      </c>
      <c r="B9131" s="66" t="s">
        <v>149</v>
      </c>
      <c r="C9131" s="66" t="s">
        <v>137</v>
      </c>
      <c r="D9131" s="67">
        <v>1674131.23</v>
      </c>
      <c r="E9131" s="66">
        <v>1.1705000000000001</v>
      </c>
      <c r="F9131" s="67">
        <v>1959570.6047149999</v>
      </c>
      <c r="G9131" s="66" t="s">
        <v>118</v>
      </c>
      <c r="H9131" s="68">
        <v>1.4111279145340599E-9</v>
      </c>
      <c r="I9131" s="87">
        <v>2.7652047808137399E-3</v>
      </c>
      <c r="J9131" s="36" t="str">
        <f>_xlfn.XLOOKUP(SimpleBB[[#This Row],[customer_code]],'Input  - indicative charges'!$B$13:$B$69,'Input  - indicative charges'!$E$13:$E$69)</f>
        <v>Upper South Island distributor</v>
      </c>
      <c r="K9131" s="70">
        <f t="shared" si="144"/>
        <v>2.556303348021139E-3</v>
      </c>
    </row>
    <row r="9132" spans="1:11" x14ac:dyDescent="0.25">
      <c r="A9132" s="65">
        <v>44470</v>
      </c>
      <c r="B9132" s="66" t="s">
        <v>149</v>
      </c>
      <c r="C9132" s="66" t="s">
        <v>137</v>
      </c>
      <c r="D9132" s="67">
        <v>1674131.23</v>
      </c>
      <c r="E9132" s="66">
        <v>1.1705000000000001</v>
      </c>
      <c r="F9132" s="67">
        <v>1959570.6047149999</v>
      </c>
      <c r="G9132" s="66" t="s">
        <v>120</v>
      </c>
      <c r="H9132" s="68">
        <v>3.4753054326897302E-4</v>
      </c>
      <c r="I9132" s="87">
        <v>681.01063683051495</v>
      </c>
      <c r="J9132" s="36" t="str">
        <f>_xlfn.XLOOKUP(SimpleBB[[#This Row],[customer_code]],'Input  - indicative charges'!$B$13:$B$69,'Input  - indicative charges'!$E$13:$E$69)</f>
        <v>Lower North Island distributor</v>
      </c>
      <c r="K9132" s="70">
        <f t="shared" si="144"/>
        <v>629.56269389045144</v>
      </c>
    </row>
    <row r="9133" spans="1:11" x14ac:dyDescent="0.25">
      <c r="A9133" s="65">
        <v>44470</v>
      </c>
      <c r="B9133" s="66" t="s">
        <v>149</v>
      </c>
      <c r="C9133" s="66" t="s">
        <v>137</v>
      </c>
      <c r="D9133" s="67">
        <v>1674131.23</v>
      </c>
      <c r="E9133" s="66">
        <v>1.1705000000000001</v>
      </c>
      <c r="F9133" s="67">
        <v>1959570.6047149999</v>
      </c>
      <c r="G9133" s="66" t="s">
        <v>241</v>
      </c>
      <c r="H9133" s="68">
        <v>7.4511964773516198E-4</v>
      </c>
      <c r="I9133" s="87">
        <v>1460.1145586974201</v>
      </c>
      <c r="J9133" s="36" t="str">
        <f>_xlfn.XLOOKUP(SimpleBB[[#This Row],[customer_code]],'Input  - indicative charges'!$B$13:$B$69,'Input  - indicative charges'!$E$13:$E$69)</f>
        <v>North Island generation</v>
      </c>
      <c r="K9133" s="70">
        <f t="shared" si="144"/>
        <v>1349.8080723678736</v>
      </c>
    </row>
    <row r="9134" spans="1:11" x14ac:dyDescent="0.25">
      <c r="A9134" s="65">
        <v>44501</v>
      </c>
      <c r="B9134" s="66" t="s">
        <v>149</v>
      </c>
      <c r="C9134" s="66" t="s">
        <v>137</v>
      </c>
      <c r="D9134" s="67">
        <v>1916415.63</v>
      </c>
      <c r="E9134" s="66">
        <v>1.2881</v>
      </c>
      <c r="F9134" s="67">
        <v>2468534.973003</v>
      </c>
      <c r="G9134" s="66" t="s">
        <v>8</v>
      </c>
      <c r="H9134" s="68">
        <v>8.6288797113561595E-9</v>
      </c>
      <c r="I9134" s="87">
        <v>2.1300691345318701E-2</v>
      </c>
      <c r="J9134" s="36" t="str">
        <f>_xlfn.XLOOKUP(SimpleBB[[#This Row],[customer_code]],'Input  - indicative charges'!$B$13:$B$69,'Input  - indicative charges'!$E$13:$E$69)</f>
        <v>Lower South Island distributor</v>
      </c>
      <c r="K9134" s="70">
        <f t="shared" si="144"/>
        <v>1.9691499515337645E-2</v>
      </c>
    </row>
    <row r="9135" spans="1:11" x14ac:dyDescent="0.25">
      <c r="A9135" s="65">
        <v>44501</v>
      </c>
      <c r="B9135" s="66" t="s">
        <v>149</v>
      </c>
      <c r="C9135" s="66" t="s">
        <v>137</v>
      </c>
      <c r="D9135" s="67">
        <v>1916415.63</v>
      </c>
      <c r="E9135" s="66">
        <v>1.2881</v>
      </c>
      <c r="F9135" s="67">
        <v>2468534.973003</v>
      </c>
      <c r="G9135" s="66" t="s">
        <v>10</v>
      </c>
      <c r="H9135" s="68">
        <v>3.4032310359400203E-10</v>
      </c>
      <c r="I9135" s="87">
        <v>8.4009948334271695E-4</v>
      </c>
      <c r="J9135" s="36" t="str">
        <f>_xlfn.XLOOKUP(SimpleBB[[#This Row],[customer_code]],'Input  - indicative charges'!$B$13:$B$69,'Input  - indicative charges'!$E$13:$E$69)</f>
        <v>Upper South Island distributor</v>
      </c>
      <c r="K9135" s="70">
        <f t="shared" si="144"/>
        <v>7.7663294119860416E-4</v>
      </c>
    </row>
    <row r="9136" spans="1:11" x14ac:dyDescent="0.25">
      <c r="A9136" s="65">
        <v>44501</v>
      </c>
      <c r="B9136" s="66" t="s">
        <v>149</v>
      </c>
      <c r="C9136" s="66" t="s">
        <v>137</v>
      </c>
      <c r="D9136" s="67">
        <v>1916415.63</v>
      </c>
      <c r="E9136" s="66">
        <v>1.2881</v>
      </c>
      <c r="F9136" s="67">
        <v>2468534.973003</v>
      </c>
      <c r="G9136" s="66" t="s">
        <v>12</v>
      </c>
      <c r="H9136" s="68">
        <v>2.2372879769936998E-6</v>
      </c>
      <c r="I9136" s="87">
        <v>5.5228236158880799</v>
      </c>
      <c r="J9136" s="36" t="str">
        <f>_xlfn.XLOOKUP(SimpleBB[[#This Row],[customer_code]],'Input  - indicative charges'!$B$13:$B$69,'Input  - indicative charges'!$E$13:$E$69)</f>
        <v>Lower North Island distributor</v>
      </c>
      <c r="K9136" s="70">
        <f t="shared" si="144"/>
        <v>5.1055938416504132</v>
      </c>
    </row>
    <row r="9137" spans="1:11" x14ac:dyDescent="0.25">
      <c r="A9137" s="65">
        <v>44501</v>
      </c>
      <c r="B9137" s="66" t="s">
        <v>149</v>
      </c>
      <c r="C9137" s="66" t="s">
        <v>137</v>
      </c>
      <c r="D9137" s="67">
        <v>1916415.63</v>
      </c>
      <c r="E9137" s="66">
        <v>1.2881</v>
      </c>
      <c r="F9137" s="67">
        <v>2468534.973003</v>
      </c>
      <c r="G9137" s="66" t="s">
        <v>14</v>
      </c>
      <c r="H9137" s="68">
        <v>9.4814645335218398E-3</v>
      </c>
      <c r="I9137" s="87">
        <v>23405.326796286201</v>
      </c>
      <c r="J9137" s="36" t="str">
        <f>_xlfn.XLOOKUP(SimpleBB[[#This Row],[customer_code]],'Input  - indicative charges'!$B$13:$B$69,'Input  - indicative charges'!$E$13:$E$69)</f>
        <v>Upper North Island distributor</v>
      </c>
      <c r="K9137" s="70">
        <f t="shared" si="144"/>
        <v>21637.137208069016</v>
      </c>
    </row>
    <row r="9138" spans="1:11" x14ac:dyDescent="0.25">
      <c r="A9138" s="65">
        <v>44501</v>
      </c>
      <c r="B9138" s="66" t="s">
        <v>149</v>
      </c>
      <c r="C9138" s="66" t="s">
        <v>137</v>
      </c>
      <c r="D9138" s="67">
        <v>1916415.63</v>
      </c>
      <c r="E9138" s="66">
        <v>1.2881</v>
      </c>
      <c r="F9138" s="67">
        <v>2468534.973003</v>
      </c>
      <c r="G9138" s="66" t="s">
        <v>16</v>
      </c>
      <c r="H9138" s="68">
        <v>9.0220934122903204E-2</v>
      </c>
      <c r="I9138" s="87">
        <v>222713.53117938599</v>
      </c>
      <c r="J9138" s="36" t="str">
        <f>_xlfn.XLOOKUP(SimpleBB[[#This Row],[customer_code]],'Input  - indicative charges'!$B$13:$B$69,'Input  - indicative charges'!$E$13:$E$69)</f>
        <v>South Island generation</v>
      </c>
      <c r="K9138" s="70">
        <f t="shared" si="144"/>
        <v>205888.31227028879</v>
      </c>
    </row>
    <row r="9139" spans="1:11" x14ac:dyDescent="0.25">
      <c r="A9139" s="65">
        <v>44501</v>
      </c>
      <c r="B9139" s="66" t="s">
        <v>149</v>
      </c>
      <c r="C9139" s="66" t="s">
        <v>137</v>
      </c>
      <c r="D9139" s="67">
        <v>1916415.63</v>
      </c>
      <c r="E9139" s="66">
        <v>1.2881</v>
      </c>
      <c r="F9139" s="67">
        <v>2468534.973003</v>
      </c>
      <c r="G9139" s="66" t="s">
        <v>19</v>
      </c>
      <c r="H9139" s="68">
        <v>8.6882696587324497E-5</v>
      </c>
      <c r="I9139" s="87">
        <v>214.47297507461801</v>
      </c>
      <c r="J9139" s="36" t="str">
        <f>_xlfn.XLOOKUP(SimpleBB[[#This Row],[customer_code]],'Input  - indicative charges'!$B$13:$B$69,'Input  - indicative charges'!$E$13:$E$69)</f>
        <v>Lower South Island distributor</v>
      </c>
      <c r="K9139" s="70">
        <f t="shared" si="144"/>
        <v>198.27030100894007</v>
      </c>
    </row>
    <row r="9140" spans="1:11" x14ac:dyDescent="0.25">
      <c r="A9140" s="65">
        <v>44501</v>
      </c>
      <c r="B9140" s="66" t="s">
        <v>149</v>
      </c>
      <c r="C9140" s="66" t="s">
        <v>137</v>
      </c>
      <c r="D9140" s="67">
        <v>1916415.63</v>
      </c>
      <c r="E9140" s="66">
        <v>1.2881</v>
      </c>
      <c r="F9140" s="67">
        <v>2468534.973003</v>
      </c>
      <c r="G9140" s="66" t="s">
        <v>21</v>
      </c>
      <c r="H9140" s="68">
        <v>5.7190364431679396E-9</v>
      </c>
      <c r="I9140" s="87">
        <v>1.41176414718387E-2</v>
      </c>
      <c r="J9140" s="36" t="str">
        <f>_xlfn.XLOOKUP(SimpleBB[[#This Row],[customer_code]],'Input  - indicative charges'!$B$13:$B$69,'Input  - indicative charges'!$E$13:$E$69)</f>
        <v>Upper South Island distributor</v>
      </c>
      <c r="K9140" s="70">
        <f t="shared" si="144"/>
        <v>1.3051103632911827E-2</v>
      </c>
    </row>
    <row r="9141" spans="1:11" x14ac:dyDescent="0.25">
      <c r="A9141" s="65">
        <v>44501</v>
      </c>
      <c r="B9141" s="66" t="s">
        <v>149</v>
      </c>
      <c r="C9141" s="66" t="s">
        <v>137</v>
      </c>
      <c r="D9141" s="67">
        <v>1916415.63</v>
      </c>
      <c r="E9141" s="66">
        <v>1.2881</v>
      </c>
      <c r="F9141" s="67">
        <v>2468534.973003</v>
      </c>
      <c r="G9141" s="66" t="s">
        <v>23</v>
      </c>
      <c r="H9141" s="68">
        <v>1.9587915062884E-8</v>
      </c>
      <c r="I9141" s="87">
        <v>4.8353453380941401E-2</v>
      </c>
      <c r="J9141" s="36" t="str">
        <f>_xlfn.XLOOKUP(SimpleBB[[#This Row],[customer_code]],'Input  - indicative charges'!$B$13:$B$69,'Input  - indicative charges'!$E$13:$E$69)</f>
        <v>Lower North Island distributor</v>
      </c>
      <c r="K9141" s="70">
        <f t="shared" si="144"/>
        <v>4.4700521141768736E-2</v>
      </c>
    </row>
    <row r="9142" spans="1:11" x14ac:dyDescent="0.25">
      <c r="A9142" s="65">
        <v>44501</v>
      </c>
      <c r="B9142" s="66" t="s">
        <v>149</v>
      </c>
      <c r="C9142" s="66" t="s">
        <v>137</v>
      </c>
      <c r="D9142" s="67">
        <v>1916415.63</v>
      </c>
      <c r="E9142" s="66">
        <v>1.2881</v>
      </c>
      <c r="F9142" s="67">
        <v>2468534.973003</v>
      </c>
      <c r="G9142" s="66" t="s">
        <v>25</v>
      </c>
      <c r="H9142" s="68">
        <v>0.11329657832163501</v>
      </c>
      <c r="I9142" s="87">
        <v>279676.56590853102</v>
      </c>
      <c r="J9142" s="36" t="str">
        <f>_xlfn.XLOOKUP(SimpleBB[[#This Row],[customer_code]],'Input  - indicative charges'!$B$13:$B$69,'Input  - indicative charges'!$E$13:$E$69)</f>
        <v>North Island generation</v>
      </c>
      <c r="K9142" s="70">
        <f t="shared" si="144"/>
        <v>258547.99136599273</v>
      </c>
    </row>
    <row r="9143" spans="1:11" x14ac:dyDescent="0.25">
      <c r="A9143" s="65">
        <v>44501</v>
      </c>
      <c r="B9143" s="66" t="s">
        <v>149</v>
      </c>
      <c r="C9143" s="66" t="s">
        <v>137</v>
      </c>
      <c r="D9143" s="67">
        <v>1916415.63</v>
      </c>
      <c r="E9143" s="66">
        <v>1.2881</v>
      </c>
      <c r="F9143" s="67">
        <v>2468534.973003</v>
      </c>
      <c r="G9143" s="66" t="s">
        <v>27</v>
      </c>
      <c r="H9143" s="68">
        <v>1.4907290683821601E-5</v>
      </c>
      <c r="I9143" s="87">
        <v>36.7991684057355</v>
      </c>
      <c r="J9143" s="36" t="str">
        <f>_xlfn.XLOOKUP(SimpleBB[[#This Row],[customer_code]],'Input  - indicative charges'!$B$13:$B$69,'Input  - indicative charges'!$E$13:$E$69)</f>
        <v>Lower North Island distributor</v>
      </c>
      <c r="K9143" s="70">
        <f t="shared" si="144"/>
        <v>34.019121496055227</v>
      </c>
    </row>
    <row r="9144" spans="1:11" x14ac:dyDescent="0.25">
      <c r="A9144" s="65">
        <v>44501</v>
      </c>
      <c r="B9144" s="66" t="s">
        <v>149</v>
      </c>
      <c r="C9144" s="66" t="s">
        <v>137</v>
      </c>
      <c r="D9144" s="67">
        <v>1916415.63</v>
      </c>
      <c r="E9144" s="66">
        <v>1.2881</v>
      </c>
      <c r="F9144" s="67">
        <v>2468534.973003</v>
      </c>
      <c r="G9144" s="66" t="s">
        <v>29</v>
      </c>
      <c r="H9144" s="68">
        <v>4.04284900481293E-5</v>
      </c>
      <c r="I9144" s="87">
        <v>99.799141589511095</v>
      </c>
      <c r="J9144" s="36" t="str">
        <f>_xlfn.XLOOKUP(SimpleBB[[#This Row],[customer_code]],'Input  - indicative charges'!$B$13:$B$69,'Input  - indicative charges'!$E$13:$E$69)</f>
        <v>Lower North Island distributor</v>
      </c>
      <c r="K9144" s="70">
        <f t="shared" si="144"/>
        <v>92.259669715972194</v>
      </c>
    </row>
    <row r="9145" spans="1:11" x14ac:dyDescent="0.25">
      <c r="A9145" s="65">
        <v>44501</v>
      </c>
      <c r="B9145" s="66" t="s">
        <v>149</v>
      </c>
      <c r="C9145" s="66" t="s">
        <v>137</v>
      </c>
      <c r="D9145" s="67">
        <v>1916415.63</v>
      </c>
      <c r="E9145" s="66">
        <v>1.2881</v>
      </c>
      <c r="F9145" s="67">
        <v>2468534.973003</v>
      </c>
      <c r="G9145" s="66" t="s">
        <v>31</v>
      </c>
      <c r="H9145" s="68">
        <v>8.4042247356254097E-5</v>
      </c>
      <c r="I9145" s="87">
        <v>207.461226808682</v>
      </c>
      <c r="J9145" s="36" t="str">
        <f>_xlfn.XLOOKUP(SimpleBB[[#This Row],[customer_code]],'Input  - indicative charges'!$B$13:$B$69,'Input  - indicative charges'!$E$13:$E$69)</f>
        <v>Major Industrial</v>
      </c>
      <c r="K9145" s="70">
        <f t="shared" si="144"/>
        <v>191.78826550398952</v>
      </c>
    </row>
    <row r="9146" spans="1:11" x14ac:dyDescent="0.25">
      <c r="A9146" s="65">
        <v>44501</v>
      </c>
      <c r="B9146" s="66" t="s">
        <v>149</v>
      </c>
      <c r="C9146" s="66" t="s">
        <v>137</v>
      </c>
      <c r="D9146" s="67">
        <v>1916415.63</v>
      </c>
      <c r="E9146" s="66">
        <v>1.2881</v>
      </c>
      <c r="F9146" s="67">
        <v>2468534.973003</v>
      </c>
      <c r="G9146" s="66" t="s">
        <v>34</v>
      </c>
      <c r="H9146" s="68">
        <v>1.1976251461441399E-6</v>
      </c>
      <c r="I9146" s="87">
        <v>2.9563795578046599</v>
      </c>
      <c r="J9146" s="36" t="str">
        <f>_xlfn.XLOOKUP(SimpleBB[[#This Row],[customer_code]],'Input  - indicative charges'!$B$13:$B$69,'Input  - indicative charges'!$E$13:$E$69)</f>
        <v>Major Industrial</v>
      </c>
      <c r="K9146" s="70">
        <f t="shared" si="144"/>
        <v>2.7330355473395813</v>
      </c>
    </row>
    <row r="9147" spans="1:11" x14ac:dyDescent="0.25">
      <c r="A9147" s="65">
        <v>44501</v>
      </c>
      <c r="B9147" s="66" t="s">
        <v>149</v>
      </c>
      <c r="C9147" s="66" t="s">
        <v>137</v>
      </c>
      <c r="D9147" s="67">
        <v>1916415.63</v>
      </c>
      <c r="E9147" s="66">
        <v>1.2881</v>
      </c>
      <c r="F9147" s="67">
        <v>2468534.973003</v>
      </c>
      <c r="G9147" s="66" t="s">
        <v>36</v>
      </c>
      <c r="H9147" s="68">
        <v>3.35466254862265E-9</v>
      </c>
      <c r="I9147" s="87">
        <v>8.2811018238983999E-3</v>
      </c>
      <c r="J9147" s="36" t="str">
        <f>_xlfn.XLOOKUP(SimpleBB[[#This Row],[customer_code]],'Input  - indicative charges'!$B$13:$B$69,'Input  - indicative charges'!$E$13:$E$69)</f>
        <v>Upper South Island distributor</v>
      </c>
      <c r="K9147" s="70">
        <f t="shared" si="144"/>
        <v>7.6554938949244334E-3</v>
      </c>
    </row>
    <row r="9148" spans="1:11" x14ac:dyDescent="0.25">
      <c r="A9148" s="65">
        <v>44501</v>
      </c>
      <c r="B9148" s="66" t="s">
        <v>149</v>
      </c>
      <c r="C9148" s="66" t="s">
        <v>137</v>
      </c>
      <c r="D9148" s="67">
        <v>1916415.63</v>
      </c>
      <c r="E9148" s="66">
        <v>1.2881</v>
      </c>
      <c r="F9148" s="67">
        <v>2468534.973003</v>
      </c>
      <c r="G9148" s="66" t="s">
        <v>38</v>
      </c>
      <c r="H9148" s="68">
        <v>1.25440393448386E-4</v>
      </c>
      <c r="I9148" s="87">
        <v>309.65399825459798</v>
      </c>
      <c r="J9148" s="36" t="str">
        <f>_xlfn.XLOOKUP(SimpleBB[[#This Row],[customer_code]],'Input  - indicative charges'!$B$13:$B$69,'Input  - indicative charges'!$E$13:$E$69)</f>
        <v>North Island generation</v>
      </c>
      <c r="K9148" s="70">
        <f t="shared" si="144"/>
        <v>286.26073481379524</v>
      </c>
    </row>
    <row r="9149" spans="1:11" x14ac:dyDescent="0.25">
      <c r="A9149" s="65">
        <v>44501</v>
      </c>
      <c r="B9149" s="66" t="s">
        <v>149</v>
      </c>
      <c r="C9149" s="66" t="s">
        <v>137</v>
      </c>
      <c r="D9149" s="67">
        <v>1916415.63</v>
      </c>
      <c r="E9149" s="66">
        <v>1.2881</v>
      </c>
      <c r="F9149" s="67">
        <v>2468534.973003</v>
      </c>
      <c r="G9149" s="66" t="s">
        <v>40</v>
      </c>
      <c r="H9149" s="68">
        <v>7.8239620455428397E-7</v>
      </c>
      <c r="I9149" s="87">
        <v>1.9313723936870599</v>
      </c>
      <c r="J9149" s="36" t="str">
        <f>_xlfn.XLOOKUP(SimpleBB[[#This Row],[customer_code]],'Input  - indicative charges'!$B$13:$B$69,'Input  - indicative charges'!$E$13:$E$69)</f>
        <v>North Island generation</v>
      </c>
      <c r="K9149" s="70">
        <f t="shared" si="144"/>
        <v>1.785464046104003</v>
      </c>
    </row>
    <row r="9150" spans="1:11" x14ac:dyDescent="0.25">
      <c r="A9150" s="65">
        <v>44501</v>
      </c>
      <c r="B9150" s="66" t="s">
        <v>149</v>
      </c>
      <c r="C9150" s="66" t="s">
        <v>137</v>
      </c>
      <c r="D9150" s="67">
        <v>1916415.63</v>
      </c>
      <c r="E9150" s="66">
        <v>1.2881</v>
      </c>
      <c r="F9150" s="67">
        <v>2468534.973003</v>
      </c>
      <c r="G9150" s="66" t="s">
        <v>42</v>
      </c>
      <c r="H9150" s="68">
        <v>4.1439757546182003E-2</v>
      </c>
      <c r="I9150" s="87">
        <v>102295.49077551501</v>
      </c>
      <c r="J9150" s="36" t="str">
        <f>_xlfn.XLOOKUP(SimpleBB[[#This Row],[customer_code]],'Input  - indicative charges'!$B$13:$B$69,'Input  - indicative charges'!$E$13:$E$69)</f>
        <v>South Island generation</v>
      </c>
      <c r="K9150" s="70">
        <f t="shared" si="144"/>
        <v>94567.428557664098</v>
      </c>
    </row>
    <row r="9151" spans="1:11" x14ac:dyDescent="0.25">
      <c r="A9151" s="65">
        <v>44501</v>
      </c>
      <c r="B9151" s="66" t="s">
        <v>149</v>
      </c>
      <c r="C9151" s="66" t="s">
        <v>137</v>
      </c>
      <c r="D9151" s="67">
        <v>1916415.63</v>
      </c>
      <c r="E9151" s="66">
        <v>1.2881</v>
      </c>
      <c r="F9151" s="67">
        <v>2468534.973003</v>
      </c>
      <c r="G9151" s="66" t="s">
        <v>44</v>
      </c>
      <c r="H9151" s="68">
        <v>9.2580505807164705E-7</v>
      </c>
      <c r="I9151" s="87">
        <v>2.2853821640329302</v>
      </c>
      <c r="J9151" s="36" t="str">
        <f>_xlfn.XLOOKUP(SimpleBB[[#This Row],[customer_code]],'Input  - indicative charges'!$B$13:$B$69,'Input  - indicative charges'!$E$13:$E$69)</f>
        <v>Major Industrial</v>
      </c>
      <c r="K9151" s="70">
        <f t="shared" si="144"/>
        <v>2.1127296314401578</v>
      </c>
    </row>
    <row r="9152" spans="1:11" x14ac:dyDescent="0.25">
      <c r="A9152" s="65">
        <v>44501</v>
      </c>
      <c r="B9152" s="66" t="s">
        <v>149</v>
      </c>
      <c r="C9152" s="66" t="s">
        <v>137</v>
      </c>
      <c r="D9152" s="67">
        <v>1916415.63</v>
      </c>
      <c r="E9152" s="66">
        <v>1.2881</v>
      </c>
      <c r="F9152" s="67">
        <v>2468534.973003</v>
      </c>
      <c r="G9152" s="66" t="s">
        <v>46</v>
      </c>
      <c r="H9152" s="68">
        <v>7.2367557926564903E-9</v>
      </c>
      <c r="I9152" s="87">
        <v>1.7864184765254601E-2</v>
      </c>
      <c r="J9152" s="36" t="str">
        <f>_xlfn.XLOOKUP(SimpleBB[[#This Row],[customer_code]],'Input  - indicative charges'!$B$13:$B$69,'Input  - indicative charges'!$E$13:$E$69)</f>
        <v>Upper South Island distributor</v>
      </c>
      <c r="K9152" s="70">
        <f t="shared" si="144"/>
        <v>1.6514608842694813E-2</v>
      </c>
    </row>
    <row r="9153" spans="1:11" x14ac:dyDescent="0.25">
      <c r="A9153" s="65">
        <v>44501</v>
      </c>
      <c r="B9153" s="66" t="s">
        <v>149</v>
      </c>
      <c r="C9153" s="66" t="s">
        <v>137</v>
      </c>
      <c r="D9153" s="67">
        <v>1916415.63</v>
      </c>
      <c r="E9153" s="66">
        <v>1.2881</v>
      </c>
      <c r="F9153" s="67">
        <v>2468534.973003</v>
      </c>
      <c r="G9153" s="66" t="s">
        <v>48</v>
      </c>
      <c r="H9153" s="68">
        <v>5.3623720942961098E-2</v>
      </c>
      <c r="I9153" s="87">
        <v>132372.03053025299</v>
      </c>
      <c r="J9153" s="36" t="str">
        <f>_xlfn.XLOOKUP(SimpleBB[[#This Row],[customer_code]],'Input  - indicative charges'!$B$13:$B$69,'Input  - indicative charges'!$E$13:$E$69)</f>
        <v>North Island generation</v>
      </c>
      <c r="K9153" s="70">
        <f t="shared" si="144"/>
        <v>122371.79220023745</v>
      </c>
    </row>
    <row r="9154" spans="1:11" x14ac:dyDescent="0.25">
      <c r="A9154" s="65">
        <v>44501</v>
      </c>
      <c r="B9154" s="66" t="s">
        <v>149</v>
      </c>
      <c r="C9154" s="66" t="s">
        <v>137</v>
      </c>
      <c r="D9154" s="67">
        <v>1916415.63</v>
      </c>
      <c r="E9154" s="66">
        <v>1.2881</v>
      </c>
      <c r="F9154" s="67">
        <v>2468534.973003</v>
      </c>
      <c r="G9154" s="66" t="s">
        <v>50</v>
      </c>
      <c r="H9154" s="68">
        <v>1.1293539640536801E-2</v>
      </c>
      <c r="I9154" s="87">
        <v>27878.497571660901</v>
      </c>
      <c r="J9154" s="36" t="str">
        <f>_xlfn.XLOOKUP(SimpleBB[[#This Row],[customer_code]],'Input  - indicative charges'!$B$13:$B$69,'Input  - indicative charges'!$E$13:$E$69)</f>
        <v>North Island generation</v>
      </c>
      <c r="K9154" s="70">
        <f t="shared" si="144"/>
        <v>25772.375765697881</v>
      </c>
    </row>
    <row r="9155" spans="1:11" x14ac:dyDescent="0.25">
      <c r="A9155" s="65">
        <v>44501</v>
      </c>
      <c r="B9155" s="66" t="s">
        <v>149</v>
      </c>
      <c r="C9155" s="66" t="s">
        <v>137</v>
      </c>
      <c r="D9155" s="67">
        <v>1916415.63</v>
      </c>
      <c r="E9155" s="66">
        <v>1.2881</v>
      </c>
      <c r="F9155" s="67">
        <v>2468534.973003</v>
      </c>
      <c r="G9155" s="66" t="s">
        <v>52</v>
      </c>
      <c r="H9155" s="68">
        <v>2.2805591193504799E-2</v>
      </c>
      <c r="I9155" s="87">
        <v>56296.399441175898</v>
      </c>
      <c r="J9155" s="36" t="str">
        <f>_xlfn.XLOOKUP(SimpleBB[[#This Row],[customer_code]],'Input  - indicative charges'!$B$13:$B$69,'Input  - indicative charges'!$E$13:$E$69)</f>
        <v>North Island generation</v>
      </c>
      <c r="K9155" s="70">
        <f t="shared" si="144"/>
        <v>52043.405743954892</v>
      </c>
    </row>
    <row r="9156" spans="1:11" x14ac:dyDescent="0.25">
      <c r="A9156" s="65">
        <v>44501</v>
      </c>
      <c r="B9156" s="66" t="s">
        <v>149</v>
      </c>
      <c r="C9156" s="66" t="s">
        <v>137</v>
      </c>
      <c r="D9156" s="67">
        <v>1916415.63</v>
      </c>
      <c r="E9156" s="66">
        <v>1.2881</v>
      </c>
      <c r="F9156" s="67">
        <v>2468534.973003</v>
      </c>
      <c r="G9156" s="66" t="s">
        <v>54</v>
      </c>
      <c r="H9156" s="68">
        <v>6.0333936354914596E-10</v>
      </c>
      <c r="I9156" s="87">
        <v>1.48936431951043E-3</v>
      </c>
      <c r="J9156" s="36" t="str">
        <f>_xlfn.XLOOKUP(SimpleBB[[#This Row],[customer_code]],'Input  - indicative charges'!$B$13:$B$69,'Input  - indicative charges'!$E$13:$E$69)</f>
        <v>Upper South Island distributor</v>
      </c>
      <c r="K9156" s="70">
        <f t="shared" si="144"/>
        <v>1.3768481172910967E-3</v>
      </c>
    </row>
    <row r="9157" spans="1:11" x14ac:dyDescent="0.25">
      <c r="A9157" s="65">
        <v>44501</v>
      </c>
      <c r="B9157" s="66" t="s">
        <v>149</v>
      </c>
      <c r="C9157" s="66" t="s">
        <v>137</v>
      </c>
      <c r="D9157" s="67">
        <v>1916415.63</v>
      </c>
      <c r="E9157" s="66">
        <v>1.2881</v>
      </c>
      <c r="F9157" s="67">
        <v>2468534.973003</v>
      </c>
      <c r="G9157" s="66" t="s">
        <v>56</v>
      </c>
      <c r="H9157" s="68">
        <v>6.5967543696854897E-2</v>
      </c>
      <c r="I9157" s="87">
        <v>162843.18869879001</v>
      </c>
      <c r="J9157" s="36" t="str">
        <f>_xlfn.XLOOKUP(SimpleBB[[#This Row],[customer_code]],'Input  - indicative charges'!$B$13:$B$69,'Input  - indicative charges'!$E$13:$E$69)</f>
        <v>Upper North Island distributor</v>
      </c>
      <c r="K9157" s="70">
        <f t="shared" si="144"/>
        <v>150540.96223233559</v>
      </c>
    </row>
    <row r="9158" spans="1:11" x14ac:dyDescent="0.25">
      <c r="A9158" s="65">
        <v>44501</v>
      </c>
      <c r="B9158" s="66" t="s">
        <v>149</v>
      </c>
      <c r="C9158" s="66" t="s">
        <v>137</v>
      </c>
      <c r="D9158" s="67">
        <v>1916415.63</v>
      </c>
      <c r="E9158" s="66">
        <v>1.2881</v>
      </c>
      <c r="F9158" s="67">
        <v>2468534.973003</v>
      </c>
      <c r="G9158" s="66" t="s">
        <v>58</v>
      </c>
      <c r="H9158" s="68">
        <v>1.4075533162242001E-2</v>
      </c>
      <c r="I9158" s="87">
        <v>34745.9458746581</v>
      </c>
      <c r="J9158" s="36" t="str">
        <f>_xlfn.XLOOKUP(SimpleBB[[#This Row],[customer_code]],'Input  - indicative charges'!$B$13:$B$69,'Input  - indicative charges'!$E$13:$E$69)</f>
        <v>North Island generation</v>
      </c>
      <c r="K9158" s="70">
        <f t="shared" si="144"/>
        <v>32121.012659110056</v>
      </c>
    </row>
    <row r="9159" spans="1:11" x14ac:dyDescent="0.25">
      <c r="A9159" s="65">
        <v>44501</v>
      </c>
      <c r="B9159" s="66" t="s">
        <v>149</v>
      </c>
      <c r="C9159" s="66" t="s">
        <v>137</v>
      </c>
      <c r="D9159" s="67">
        <v>1916415.63</v>
      </c>
      <c r="E9159" s="66">
        <v>1.2881</v>
      </c>
      <c r="F9159" s="67">
        <v>2468534.973003</v>
      </c>
      <c r="G9159" s="66" t="s">
        <v>60</v>
      </c>
      <c r="H9159" s="68">
        <v>1.54729533059906E-8</v>
      </c>
      <c r="I9159" s="87">
        <v>3.8195526371480201E-2</v>
      </c>
      <c r="J9159" s="36" t="str">
        <f>_xlfn.XLOOKUP(SimpleBB[[#This Row],[customer_code]],'Input  - indicative charges'!$B$13:$B$69,'Input  - indicative charges'!$E$13:$E$69)</f>
        <v>Major Industrial</v>
      </c>
      <c r="K9159" s="70">
        <f t="shared" si="144"/>
        <v>3.5309989560379465E-2</v>
      </c>
    </row>
    <row r="9160" spans="1:11" x14ac:dyDescent="0.25">
      <c r="A9160" s="65">
        <v>44501</v>
      </c>
      <c r="B9160" s="66" t="s">
        <v>149</v>
      </c>
      <c r="C9160" s="66" t="s">
        <v>137</v>
      </c>
      <c r="D9160" s="67">
        <v>1916415.63</v>
      </c>
      <c r="E9160" s="66">
        <v>1.2881</v>
      </c>
      <c r="F9160" s="67">
        <v>2468534.973003</v>
      </c>
      <c r="G9160" s="66" t="s">
        <v>62</v>
      </c>
      <c r="H9160" s="68">
        <v>2.4957427588771001E-2</v>
      </c>
      <c r="I9160" s="87">
        <v>61608.282839071202</v>
      </c>
      <c r="J9160" s="36" t="str">
        <f>_xlfn.XLOOKUP(SimpleBB[[#This Row],[customer_code]],'Input  - indicative charges'!$B$13:$B$69,'Input  - indicative charges'!$E$13:$E$69)</f>
        <v>Major Industrial</v>
      </c>
      <c r="K9160" s="70">
        <f t="shared" si="144"/>
        <v>56953.995154386095</v>
      </c>
    </row>
    <row r="9161" spans="1:11" x14ac:dyDescent="0.25">
      <c r="A9161" s="65">
        <v>44501</v>
      </c>
      <c r="B9161" s="66" t="s">
        <v>149</v>
      </c>
      <c r="C9161" s="66" t="s">
        <v>137</v>
      </c>
      <c r="D9161" s="67">
        <v>1916415.63</v>
      </c>
      <c r="E9161" s="66">
        <v>1.2881</v>
      </c>
      <c r="F9161" s="67">
        <v>2468534.973003</v>
      </c>
      <c r="G9161" s="66" t="s">
        <v>64</v>
      </c>
      <c r="H9161" s="68">
        <v>9.851383798082131E-7</v>
      </c>
      <c r="I9161" s="87">
        <v>2.43184854380408</v>
      </c>
      <c r="J9161" s="36" t="str">
        <f>_xlfn.XLOOKUP(SimpleBB[[#This Row],[customer_code]],'Input  - indicative charges'!$B$13:$B$69,'Input  - indicative charges'!$E$13:$E$69)</f>
        <v>Major Industrial</v>
      </c>
      <c r="K9161" s="70">
        <f t="shared" si="144"/>
        <v>2.248130994687962</v>
      </c>
    </row>
    <row r="9162" spans="1:11" x14ac:dyDescent="0.25">
      <c r="A9162" s="65">
        <v>44501</v>
      </c>
      <c r="B9162" s="66" t="s">
        <v>149</v>
      </c>
      <c r="C9162" s="66" t="s">
        <v>137</v>
      </c>
      <c r="D9162" s="67">
        <v>1916415.63</v>
      </c>
      <c r="E9162" s="66">
        <v>1.2881</v>
      </c>
      <c r="F9162" s="67">
        <v>2468534.973003</v>
      </c>
      <c r="G9162" s="66" t="s">
        <v>66</v>
      </c>
      <c r="H9162" s="68">
        <v>3.8370024993884101E-8</v>
      </c>
      <c r="I9162" s="87">
        <v>9.4717748612402203E-2</v>
      </c>
      <c r="J9162" s="36" t="str">
        <f>_xlfn.XLOOKUP(SimpleBB[[#This Row],[customer_code]],'Input  - indicative charges'!$B$13:$B$69,'Input  - indicative charges'!$E$13:$E$69)</f>
        <v>Upper South Island distributor</v>
      </c>
      <c r="K9162" s="70">
        <f t="shared" si="144"/>
        <v>8.7562157990937486E-2</v>
      </c>
    </row>
    <row r="9163" spans="1:11" x14ac:dyDescent="0.25">
      <c r="A9163" s="65">
        <v>44501</v>
      </c>
      <c r="B9163" s="66" t="s">
        <v>149</v>
      </c>
      <c r="C9163" s="66" t="s">
        <v>137</v>
      </c>
      <c r="D9163" s="67">
        <v>1916415.63</v>
      </c>
      <c r="E9163" s="66">
        <v>1.2881</v>
      </c>
      <c r="F9163" s="67">
        <v>2468534.973003</v>
      </c>
      <c r="G9163" s="66" t="s">
        <v>68</v>
      </c>
      <c r="H9163" s="68">
        <v>4.7321368847260497E-8</v>
      </c>
      <c r="I9163" s="87">
        <v>0.116814453969837</v>
      </c>
      <c r="J9163" s="36" t="str">
        <f>_xlfn.XLOOKUP(SimpleBB[[#This Row],[customer_code]],'Input  - indicative charges'!$B$13:$B$69,'Input  - indicative charges'!$E$13:$E$69)</f>
        <v>Major Industrial</v>
      </c>
      <c r="K9163" s="70">
        <f t="shared" si="144"/>
        <v>0.10798953547754253</v>
      </c>
    </row>
    <row r="9164" spans="1:11" x14ac:dyDescent="0.25">
      <c r="A9164" s="65">
        <v>44501</v>
      </c>
      <c r="B9164" s="66" t="s">
        <v>149</v>
      </c>
      <c r="C9164" s="66" t="s">
        <v>137</v>
      </c>
      <c r="D9164" s="67">
        <v>1916415.63</v>
      </c>
      <c r="E9164" s="66">
        <v>1.2881</v>
      </c>
      <c r="F9164" s="67">
        <v>2468534.973003</v>
      </c>
      <c r="G9164" s="66" t="s">
        <v>70</v>
      </c>
      <c r="H9164" s="68">
        <v>2.10207103802803E-3</v>
      </c>
      <c r="I9164" s="87">
        <v>5189.03587310892</v>
      </c>
      <c r="J9164" s="36" t="str">
        <f>_xlfn.XLOOKUP(SimpleBB[[#This Row],[customer_code]],'Input  - indicative charges'!$B$13:$B$69,'Input  - indicative charges'!$E$13:$E$69)</f>
        <v>Lower North Island distributor</v>
      </c>
      <c r="K9164" s="70">
        <f t="shared" si="144"/>
        <v>4797.0225812811586</v>
      </c>
    </row>
    <row r="9165" spans="1:11" x14ac:dyDescent="0.25">
      <c r="A9165" s="65">
        <v>44501</v>
      </c>
      <c r="B9165" s="66" t="s">
        <v>149</v>
      </c>
      <c r="C9165" s="66" t="s">
        <v>137</v>
      </c>
      <c r="D9165" s="67">
        <v>1916415.63</v>
      </c>
      <c r="E9165" s="66">
        <v>1.2881</v>
      </c>
      <c r="F9165" s="67">
        <v>2468534.973003</v>
      </c>
      <c r="G9165" s="66" t="s">
        <v>72</v>
      </c>
      <c r="H9165" s="68">
        <v>5.7334365733105398E-5</v>
      </c>
      <c r="I9165" s="87">
        <v>141.53188696711501</v>
      </c>
      <c r="J9165" s="36" t="str">
        <f>_xlfn.XLOOKUP(SimpleBB[[#This Row],[customer_code]],'Input  - indicative charges'!$B$13:$B$69,'Input  - indicative charges'!$E$13:$E$69)</f>
        <v>Lower South Island distributor</v>
      </c>
      <c r="K9165" s="70">
        <f t="shared" si="144"/>
        <v>130.83965390777175</v>
      </c>
    </row>
    <row r="9166" spans="1:11" x14ac:dyDescent="0.25">
      <c r="A9166" s="65">
        <v>44501</v>
      </c>
      <c r="B9166" s="66" t="s">
        <v>149</v>
      </c>
      <c r="C9166" s="66" t="s">
        <v>137</v>
      </c>
      <c r="D9166" s="67">
        <v>1916415.63</v>
      </c>
      <c r="E9166" s="66">
        <v>1.2881</v>
      </c>
      <c r="F9166" s="67">
        <v>2468534.973003</v>
      </c>
      <c r="G9166" s="66" t="s">
        <v>74</v>
      </c>
      <c r="H9166" s="68">
        <v>2.80548394342484E-11</v>
      </c>
      <c r="I9166" s="87">
        <v>6.9254352305426001E-5</v>
      </c>
      <c r="J9166" s="36" t="str">
        <f>_xlfn.XLOOKUP(SimpleBB[[#This Row],[customer_code]],'Input  - indicative charges'!$B$13:$B$69,'Input  - indicative charges'!$E$13:$E$69)</f>
        <v>Major Industrial</v>
      </c>
      <c r="K9166" s="70">
        <f t="shared" ref="K9166:K9229" si="145">I9166*$L$9</f>
        <v>6.4022431138462867E-5</v>
      </c>
    </row>
    <row r="9167" spans="1:11" x14ac:dyDescent="0.25">
      <c r="A9167" s="65">
        <v>44501</v>
      </c>
      <c r="B9167" s="66" t="s">
        <v>149</v>
      </c>
      <c r="C9167" s="66" t="s">
        <v>137</v>
      </c>
      <c r="D9167" s="67">
        <v>1916415.63</v>
      </c>
      <c r="E9167" s="66">
        <v>1.2881</v>
      </c>
      <c r="F9167" s="67">
        <v>2468534.973003</v>
      </c>
      <c r="G9167" s="66" t="s">
        <v>76</v>
      </c>
      <c r="H9167" s="68">
        <v>1.5647455273165799E-6</v>
      </c>
      <c r="I9167" s="87">
        <v>3.8626290580310099</v>
      </c>
      <c r="J9167" s="36" t="str">
        <f>_xlfn.XLOOKUP(SimpleBB[[#This Row],[customer_code]],'Input  - indicative charges'!$B$13:$B$69,'Input  - indicative charges'!$E$13:$E$69)</f>
        <v>Lower North Island distributor</v>
      </c>
      <c r="K9167" s="70">
        <f t="shared" si="145"/>
        <v>3.570821105807104</v>
      </c>
    </row>
    <row r="9168" spans="1:11" x14ac:dyDescent="0.25">
      <c r="A9168" s="65">
        <v>44501</v>
      </c>
      <c r="B9168" s="66" t="s">
        <v>149</v>
      </c>
      <c r="C9168" s="66" t="s">
        <v>137</v>
      </c>
      <c r="D9168" s="67">
        <v>1916415.63</v>
      </c>
      <c r="E9168" s="66">
        <v>1.2881</v>
      </c>
      <c r="F9168" s="67">
        <v>2468534.973003</v>
      </c>
      <c r="G9168" s="66" t="s">
        <v>78</v>
      </c>
      <c r="H9168" s="68">
        <v>1.19185904089779E-4</v>
      </c>
      <c r="I9168" s="87">
        <v>294.21457253460102</v>
      </c>
      <c r="J9168" s="36" t="str">
        <f>_xlfn.XLOOKUP(SimpleBB[[#This Row],[customer_code]],'Input  - indicative charges'!$B$13:$B$69,'Input  - indicative charges'!$E$13:$E$69)</f>
        <v>North Island generation</v>
      </c>
      <c r="K9168" s="70">
        <f t="shared" si="145"/>
        <v>271.98770305376138</v>
      </c>
    </row>
    <row r="9169" spans="1:11" x14ac:dyDescent="0.25">
      <c r="A9169" s="65">
        <v>44501</v>
      </c>
      <c r="B9169" s="66" t="s">
        <v>149</v>
      </c>
      <c r="C9169" s="66" t="s">
        <v>137</v>
      </c>
      <c r="D9169" s="67">
        <v>1916415.63</v>
      </c>
      <c r="E9169" s="66">
        <v>1.2881</v>
      </c>
      <c r="F9169" s="67">
        <v>2468534.973003</v>
      </c>
      <c r="G9169" s="66" t="s">
        <v>80</v>
      </c>
      <c r="H9169" s="68">
        <v>2.4238046559880301E-5</v>
      </c>
      <c r="I9169" s="87">
        <v>59.832465610339703</v>
      </c>
      <c r="J9169" s="36" t="str">
        <f>_xlfn.XLOOKUP(SimpleBB[[#This Row],[customer_code]],'Input  - indicative charges'!$B$13:$B$69,'Input  - indicative charges'!$E$13:$E$69)</f>
        <v>Major Industrial</v>
      </c>
      <c r="K9169" s="70">
        <f t="shared" si="145"/>
        <v>55.312334631166522</v>
      </c>
    </row>
    <row r="9170" spans="1:11" x14ac:dyDescent="0.25">
      <c r="A9170" s="65">
        <v>44501</v>
      </c>
      <c r="B9170" s="66" t="s">
        <v>149</v>
      </c>
      <c r="C9170" s="66" t="s">
        <v>137</v>
      </c>
      <c r="D9170" s="67">
        <v>1916415.63</v>
      </c>
      <c r="E9170" s="66">
        <v>1.2881</v>
      </c>
      <c r="F9170" s="67">
        <v>2468534.973003</v>
      </c>
      <c r="G9170" s="66" t="s">
        <v>82</v>
      </c>
      <c r="H9170" s="68">
        <v>8.2000882074468695E-4</v>
      </c>
      <c r="I9170" s="87">
        <v>2024.2204521792</v>
      </c>
      <c r="J9170" s="36" t="str">
        <f>_xlfn.XLOOKUP(SimpleBB[[#This Row],[customer_code]],'Input  - indicative charges'!$B$13:$B$69,'Input  - indicative charges'!$E$13:$E$69)</f>
        <v>Major Industrial</v>
      </c>
      <c r="K9170" s="70">
        <f t="shared" si="145"/>
        <v>1871.2977624448499</v>
      </c>
    </row>
    <row r="9171" spans="1:11" x14ac:dyDescent="0.25">
      <c r="A9171" s="65">
        <v>44501</v>
      </c>
      <c r="B9171" s="66" t="s">
        <v>149</v>
      </c>
      <c r="C9171" s="66" t="s">
        <v>137</v>
      </c>
      <c r="D9171" s="67">
        <v>1916415.63</v>
      </c>
      <c r="E9171" s="66">
        <v>1.2881</v>
      </c>
      <c r="F9171" s="67">
        <v>2468534.973003</v>
      </c>
      <c r="G9171" s="66" t="s">
        <v>84</v>
      </c>
      <c r="H9171" s="68">
        <v>9.0434021633895202E-14</v>
      </c>
      <c r="I9171" s="87">
        <v>2.2323954515258001E-7</v>
      </c>
      <c r="J9171" s="36" t="str">
        <f>_xlfn.XLOOKUP(SimpleBB[[#This Row],[customer_code]],'Input  - indicative charges'!$B$13:$B$69,'Input  - indicative charges'!$E$13:$E$69)</f>
        <v>Major Industrial</v>
      </c>
      <c r="K9171" s="70">
        <f t="shared" si="145"/>
        <v>2.0637458774981623E-7</v>
      </c>
    </row>
    <row r="9172" spans="1:11" x14ac:dyDescent="0.25">
      <c r="A9172" s="65">
        <v>44501</v>
      </c>
      <c r="B9172" s="66" t="s">
        <v>149</v>
      </c>
      <c r="C9172" s="66" t="s">
        <v>137</v>
      </c>
      <c r="D9172" s="67">
        <v>1916415.63</v>
      </c>
      <c r="E9172" s="66">
        <v>1.2881</v>
      </c>
      <c r="F9172" s="67">
        <v>2468534.973003</v>
      </c>
      <c r="G9172" s="66" t="s">
        <v>86</v>
      </c>
      <c r="H9172" s="68">
        <v>8.5596203919579897E-5</v>
      </c>
      <c r="I9172" s="87">
        <v>211.297222931779</v>
      </c>
      <c r="J9172" s="36" t="str">
        <f>_xlfn.XLOOKUP(SimpleBB[[#This Row],[customer_code]],'Input  - indicative charges'!$B$13:$B$69,'Input  - indicative charges'!$E$13:$E$69)</f>
        <v>North Island generation</v>
      </c>
      <c r="K9172" s="70">
        <f t="shared" si="145"/>
        <v>195.3344656988204</v>
      </c>
    </row>
    <row r="9173" spans="1:11" x14ac:dyDescent="0.25">
      <c r="A9173" s="65">
        <v>44501</v>
      </c>
      <c r="B9173" s="66" t="s">
        <v>149</v>
      </c>
      <c r="C9173" s="66" t="s">
        <v>137</v>
      </c>
      <c r="D9173" s="67">
        <v>1916415.63</v>
      </c>
      <c r="E9173" s="66">
        <v>1.2881</v>
      </c>
      <c r="F9173" s="67">
        <v>2468534.973003</v>
      </c>
      <c r="G9173" s="66" t="s">
        <v>88</v>
      </c>
      <c r="H9173" s="68">
        <v>8.1903598293983498E-3</v>
      </c>
      <c r="I9173" s="87">
        <v>20218.1896803487</v>
      </c>
      <c r="J9173" s="36" t="str">
        <f>_xlfn.XLOOKUP(SimpleBB[[#This Row],[customer_code]],'Input  - indicative charges'!$B$13:$B$69,'Input  - indicative charges'!$E$13:$E$69)</f>
        <v>North Island generation</v>
      </c>
      <c r="K9173" s="70">
        <f t="shared" si="145"/>
        <v>18690.777019267411</v>
      </c>
    </row>
    <row r="9174" spans="1:11" x14ac:dyDescent="0.25">
      <c r="A9174" s="65">
        <v>44501</v>
      </c>
      <c r="B9174" s="66" t="s">
        <v>149</v>
      </c>
      <c r="C9174" s="66" t="s">
        <v>137</v>
      </c>
      <c r="D9174" s="67">
        <v>1916415.63</v>
      </c>
      <c r="E9174" s="66">
        <v>1.2881</v>
      </c>
      <c r="F9174" s="67">
        <v>2468534.973003</v>
      </c>
      <c r="G9174" s="66" t="s">
        <v>90</v>
      </c>
      <c r="H9174" s="68">
        <v>7.2357940890242603E-9</v>
      </c>
      <c r="I9174" s="87">
        <v>1.7861810766204699E-2</v>
      </c>
      <c r="J9174" s="36" t="str">
        <f>_xlfn.XLOOKUP(SimpleBB[[#This Row],[customer_code]],'Input  - indicative charges'!$B$13:$B$69,'Input  - indicative charges'!$E$13:$E$69)</f>
        <v>Upper South Island distributor</v>
      </c>
      <c r="K9174" s="70">
        <f t="shared" si="145"/>
        <v>1.6512414190869542E-2</v>
      </c>
    </row>
    <row r="9175" spans="1:11" x14ac:dyDescent="0.25">
      <c r="A9175" s="65">
        <v>44501</v>
      </c>
      <c r="B9175" s="66" t="s">
        <v>149</v>
      </c>
      <c r="C9175" s="66" t="s">
        <v>137</v>
      </c>
      <c r="D9175" s="67">
        <v>1916415.63</v>
      </c>
      <c r="E9175" s="66">
        <v>1.2881</v>
      </c>
      <c r="F9175" s="67">
        <v>2468534.973003</v>
      </c>
      <c r="G9175" s="66" t="s">
        <v>92</v>
      </c>
      <c r="H9175" s="68">
        <v>6.6425353987504201E-5</v>
      </c>
      <c r="I9175" s="87">
        <v>163.973309412258</v>
      </c>
      <c r="J9175" s="36" t="str">
        <f>_xlfn.XLOOKUP(SimpleBB[[#This Row],[customer_code]],'Input  - indicative charges'!$B$13:$B$69,'Input  - indicative charges'!$E$13:$E$69)</f>
        <v>North Island generation</v>
      </c>
      <c r="K9175" s="70">
        <f t="shared" si="145"/>
        <v>151.58570632635386</v>
      </c>
    </row>
    <row r="9176" spans="1:11" x14ac:dyDescent="0.25">
      <c r="A9176" s="65">
        <v>44501</v>
      </c>
      <c r="B9176" s="66" t="s">
        <v>149</v>
      </c>
      <c r="C9176" s="66" t="s">
        <v>137</v>
      </c>
      <c r="D9176" s="67">
        <v>1916415.63</v>
      </c>
      <c r="E9176" s="66">
        <v>1.2881</v>
      </c>
      <c r="F9176" s="67">
        <v>2468534.973003</v>
      </c>
      <c r="G9176" s="66" t="s">
        <v>94</v>
      </c>
      <c r="H9176" s="68">
        <v>3.5183613476854199E-4</v>
      </c>
      <c r="I9176" s="87">
        <v>868.519803442343</v>
      </c>
      <c r="J9176" s="36" t="str">
        <f>_xlfn.XLOOKUP(SimpleBB[[#This Row],[customer_code]],'Input  - indicative charges'!$B$13:$B$69,'Input  - indicative charges'!$E$13:$E$69)</f>
        <v>North Island generation</v>
      </c>
      <c r="K9176" s="70">
        <f t="shared" si="145"/>
        <v>802.90620671824752</v>
      </c>
    </row>
    <row r="9177" spans="1:11" x14ac:dyDescent="0.25">
      <c r="A9177" s="65">
        <v>44501</v>
      </c>
      <c r="B9177" s="66" t="s">
        <v>149</v>
      </c>
      <c r="C9177" s="66" t="s">
        <v>137</v>
      </c>
      <c r="D9177" s="67">
        <v>1916415.63</v>
      </c>
      <c r="E9177" s="66">
        <v>1.2881</v>
      </c>
      <c r="F9177" s="67">
        <v>2468534.973003</v>
      </c>
      <c r="G9177" s="66" t="s">
        <v>96</v>
      </c>
      <c r="H9177" s="68">
        <v>8.2041759069243995E-3</v>
      </c>
      <c r="I9177" s="87">
        <v>20252.295150911399</v>
      </c>
      <c r="J9177" s="36" t="str">
        <f>_xlfn.XLOOKUP(SimpleBB[[#This Row],[customer_code]],'Input  - indicative charges'!$B$13:$B$69,'Input  - indicative charges'!$E$13:$E$69)</f>
        <v>Upper North Island distributor</v>
      </c>
      <c r="K9177" s="70">
        <f t="shared" si="145"/>
        <v>18722.305942257197</v>
      </c>
    </row>
    <row r="9178" spans="1:11" x14ac:dyDescent="0.25">
      <c r="A9178" s="65">
        <v>44501</v>
      </c>
      <c r="B9178" s="66" t="s">
        <v>149</v>
      </c>
      <c r="C9178" s="66" t="s">
        <v>137</v>
      </c>
      <c r="D9178" s="67">
        <v>1916415.63</v>
      </c>
      <c r="E9178" s="66">
        <v>1.2881</v>
      </c>
      <c r="F9178" s="67">
        <v>2468534.973003</v>
      </c>
      <c r="G9178" s="66" t="s">
        <v>98</v>
      </c>
      <c r="H9178" s="68">
        <v>1.8325317533476201E-3</v>
      </c>
      <c r="I9178" s="87">
        <v>4523.6687222771197</v>
      </c>
      <c r="J9178" s="36" t="str">
        <f>_xlfn.XLOOKUP(SimpleBB[[#This Row],[customer_code]],'Input  - indicative charges'!$B$13:$B$69,'Input  - indicative charges'!$E$13:$E$69)</f>
        <v>Major Industrial</v>
      </c>
      <c r="K9178" s="70">
        <f t="shared" si="145"/>
        <v>4181.9215633977437</v>
      </c>
    </row>
    <row r="9179" spans="1:11" x14ac:dyDescent="0.25">
      <c r="A9179" s="65">
        <v>44501</v>
      </c>
      <c r="B9179" s="66" t="s">
        <v>149</v>
      </c>
      <c r="C9179" s="66" t="s">
        <v>137</v>
      </c>
      <c r="D9179" s="67">
        <v>1916415.63</v>
      </c>
      <c r="E9179" s="66">
        <v>1.2881</v>
      </c>
      <c r="F9179" s="67">
        <v>2468534.973003</v>
      </c>
      <c r="G9179" s="66" t="s">
        <v>100</v>
      </c>
      <c r="H9179" s="68">
        <v>3.1615888252561799E-4</v>
      </c>
      <c r="I9179" s="87">
        <v>780.449258540036</v>
      </c>
      <c r="J9179" s="36" t="str">
        <f>_xlfn.XLOOKUP(SimpleBB[[#This Row],[customer_code]],'Input  - indicative charges'!$B$13:$B$69,'Input  - indicative charges'!$E$13:$E$69)</f>
        <v>North Island generation</v>
      </c>
      <c r="K9179" s="70">
        <f t="shared" si="145"/>
        <v>721.48907972718212</v>
      </c>
    </row>
    <row r="9180" spans="1:11" x14ac:dyDescent="0.25">
      <c r="A9180" s="65">
        <v>44501</v>
      </c>
      <c r="B9180" s="66" t="s">
        <v>149</v>
      </c>
      <c r="C9180" s="66" t="s">
        <v>137</v>
      </c>
      <c r="D9180" s="67">
        <v>1916415.63</v>
      </c>
      <c r="E9180" s="66">
        <v>1.2881</v>
      </c>
      <c r="F9180" s="67">
        <v>2468534.973003</v>
      </c>
      <c r="G9180" s="66" t="s">
        <v>102</v>
      </c>
      <c r="H9180" s="68">
        <v>1.97743092716921E-3</v>
      </c>
      <c r="I9180" s="87">
        <v>4881.3574004149596</v>
      </c>
      <c r="J9180" s="36" t="str">
        <f>_xlfn.XLOOKUP(SimpleBB[[#This Row],[customer_code]],'Input  - indicative charges'!$B$13:$B$69,'Input  - indicative charges'!$E$13:$E$69)</f>
        <v>Lower North Island distributor</v>
      </c>
      <c r="K9180" s="70">
        <f t="shared" si="145"/>
        <v>4512.5881280649501</v>
      </c>
    </row>
    <row r="9181" spans="1:11" x14ac:dyDescent="0.25">
      <c r="A9181" s="65">
        <v>44501</v>
      </c>
      <c r="B9181" s="66" t="s">
        <v>149</v>
      </c>
      <c r="C9181" s="66" t="s">
        <v>137</v>
      </c>
      <c r="D9181" s="67">
        <v>1916415.63</v>
      </c>
      <c r="E9181" s="66">
        <v>1.2881</v>
      </c>
      <c r="F9181" s="67">
        <v>2468534.973003</v>
      </c>
      <c r="G9181" s="66" t="s">
        <v>104</v>
      </c>
      <c r="H9181" s="68">
        <v>4.1357238029394103E-3</v>
      </c>
      <c r="I9181" s="87">
        <v>10209.1788462369</v>
      </c>
      <c r="J9181" s="36" t="str">
        <f>_xlfn.XLOOKUP(SimpleBB[[#This Row],[customer_code]],'Input  - indicative charges'!$B$13:$B$69,'Input  - indicative charges'!$E$13:$E$69)</f>
        <v>Lower North Island distributor</v>
      </c>
      <c r="K9181" s="70">
        <f t="shared" si="145"/>
        <v>9437.9115233201555</v>
      </c>
    </row>
    <row r="9182" spans="1:11" x14ac:dyDescent="0.25">
      <c r="A9182" s="65">
        <v>44501</v>
      </c>
      <c r="B9182" s="66" t="s">
        <v>149</v>
      </c>
      <c r="C9182" s="66" t="s">
        <v>137</v>
      </c>
      <c r="D9182" s="67">
        <v>1916415.63</v>
      </c>
      <c r="E9182" s="66">
        <v>1.2881</v>
      </c>
      <c r="F9182" s="67">
        <v>2468534.973003</v>
      </c>
      <c r="G9182" s="66" t="s">
        <v>106</v>
      </c>
      <c r="H9182" s="68">
        <v>0.51363968217240297</v>
      </c>
      <c r="I9182" s="87">
        <v>1267937.51896472</v>
      </c>
      <c r="J9182" s="36" t="str">
        <f>_xlfn.XLOOKUP(SimpleBB[[#This Row],[customer_code]],'Input  - indicative charges'!$B$13:$B$69,'Input  - indicative charges'!$E$13:$E$69)</f>
        <v>Upper North Island distributor</v>
      </c>
      <c r="K9182" s="70">
        <f t="shared" si="145"/>
        <v>1172149.3277099375</v>
      </c>
    </row>
    <row r="9183" spans="1:11" x14ac:dyDescent="0.25">
      <c r="A9183" s="65">
        <v>44501</v>
      </c>
      <c r="B9183" s="66" t="s">
        <v>149</v>
      </c>
      <c r="C9183" s="66" t="s">
        <v>137</v>
      </c>
      <c r="D9183" s="67">
        <v>1916415.63</v>
      </c>
      <c r="E9183" s="66">
        <v>1.2881</v>
      </c>
      <c r="F9183" s="67">
        <v>2468534.973003</v>
      </c>
      <c r="G9183" s="66" t="s">
        <v>108</v>
      </c>
      <c r="H9183" s="68">
        <v>8.3961725979914896E-4</v>
      </c>
      <c r="I9183" s="87">
        <v>2072.6245697511399</v>
      </c>
      <c r="J9183" s="36" t="str">
        <f>_xlfn.XLOOKUP(SimpleBB[[#This Row],[customer_code]],'Input  - indicative charges'!$B$13:$B$69,'Input  - indicative charges'!$E$13:$E$69)</f>
        <v>Lower North Island distributor</v>
      </c>
      <c r="K9183" s="70">
        <f t="shared" si="145"/>
        <v>1916.0451202773306</v>
      </c>
    </row>
    <row r="9184" spans="1:11" x14ac:dyDescent="0.25">
      <c r="A9184" s="65">
        <v>44501</v>
      </c>
      <c r="B9184" s="66" t="s">
        <v>149</v>
      </c>
      <c r="C9184" s="66" t="s">
        <v>137</v>
      </c>
      <c r="D9184" s="67">
        <v>1916415.63</v>
      </c>
      <c r="E9184" s="66">
        <v>1.2881</v>
      </c>
      <c r="F9184" s="67">
        <v>2468534.973003</v>
      </c>
      <c r="G9184" s="66" t="s">
        <v>110</v>
      </c>
      <c r="H9184" s="68">
        <v>3.5703893417917601E-9</v>
      </c>
      <c r="I9184" s="87">
        <v>8.8136309574501307E-3</v>
      </c>
      <c r="J9184" s="36" t="str">
        <f>_xlfn.XLOOKUP(SimpleBB[[#This Row],[customer_code]],'Input  - indicative charges'!$B$13:$B$69,'Input  - indicative charges'!$E$13:$E$69)</f>
        <v>Lower South Island distributor</v>
      </c>
      <c r="K9184" s="70">
        <f t="shared" si="145"/>
        <v>8.147792337507221E-3</v>
      </c>
    </row>
    <row r="9185" spans="1:11" x14ac:dyDescent="0.25">
      <c r="A9185" s="65">
        <v>44501</v>
      </c>
      <c r="B9185" s="66" t="s">
        <v>149</v>
      </c>
      <c r="C9185" s="66" t="s">
        <v>137</v>
      </c>
      <c r="D9185" s="67">
        <v>1916415.63</v>
      </c>
      <c r="E9185" s="66">
        <v>1.2881</v>
      </c>
      <c r="F9185" s="67">
        <v>2468534.973003</v>
      </c>
      <c r="G9185" s="66" t="s">
        <v>112</v>
      </c>
      <c r="H9185" s="68">
        <v>6.7659494242856E-3</v>
      </c>
      <c r="I9185" s="87">
        <v>16701.9827794185</v>
      </c>
      <c r="J9185" s="36" t="str">
        <f>_xlfn.XLOOKUP(SimpleBB[[#This Row],[customer_code]],'Input  - indicative charges'!$B$13:$B$69,'Input  - indicative charges'!$E$13:$E$69)</f>
        <v>North Island generation</v>
      </c>
      <c r="K9185" s="70">
        <f t="shared" si="145"/>
        <v>15440.207102873086</v>
      </c>
    </row>
    <row r="9186" spans="1:11" x14ac:dyDescent="0.25">
      <c r="A9186" s="65">
        <v>44501</v>
      </c>
      <c r="B9186" s="66" t="s">
        <v>149</v>
      </c>
      <c r="C9186" s="66" t="s">
        <v>137</v>
      </c>
      <c r="D9186" s="67">
        <v>1916415.63</v>
      </c>
      <c r="E9186" s="66">
        <v>1.2881</v>
      </c>
      <c r="F9186" s="67">
        <v>2468534.973003</v>
      </c>
      <c r="G9186" s="66" t="s">
        <v>114</v>
      </c>
      <c r="H9186" s="68">
        <v>1.8573549414539099E-3</v>
      </c>
      <c r="I9186" s="87">
        <v>4584.9456302589197</v>
      </c>
      <c r="J9186" s="36" t="str">
        <f>_xlfn.XLOOKUP(SimpleBB[[#This Row],[customer_code]],'Input  - indicative charges'!$B$13:$B$69,'Input  - indicative charges'!$E$13:$E$69)</f>
        <v>Lower North Island distributor</v>
      </c>
      <c r="K9186" s="70">
        <f t="shared" si="145"/>
        <v>4238.5692178923091</v>
      </c>
    </row>
    <row r="9187" spans="1:11" x14ac:dyDescent="0.25">
      <c r="A9187" s="65">
        <v>44501</v>
      </c>
      <c r="B9187" s="66" t="s">
        <v>149</v>
      </c>
      <c r="C9187" s="66" t="s">
        <v>137</v>
      </c>
      <c r="D9187" s="67">
        <v>1916415.63</v>
      </c>
      <c r="E9187" s="66">
        <v>1.2881</v>
      </c>
      <c r="F9187" s="67">
        <v>2468534.973003</v>
      </c>
      <c r="G9187" s="66" t="s">
        <v>116</v>
      </c>
      <c r="H9187" s="68">
        <v>2.5294670717447501E-8</v>
      </c>
      <c r="I9187" s="87">
        <v>6.2440779296613999E-2</v>
      </c>
      <c r="J9187" s="36" t="str">
        <f>_xlfn.XLOOKUP(SimpleBB[[#This Row],[customer_code]],'Input  - indicative charges'!$B$13:$B$69,'Input  - indicative charges'!$E$13:$E$69)</f>
        <v>Major Industrial</v>
      </c>
      <c r="K9187" s="70">
        <f t="shared" si="145"/>
        <v>5.7723599451470424E-2</v>
      </c>
    </row>
    <row r="9188" spans="1:11" x14ac:dyDescent="0.25">
      <c r="A9188" s="65">
        <v>44501</v>
      </c>
      <c r="B9188" s="66" t="s">
        <v>149</v>
      </c>
      <c r="C9188" s="66" t="s">
        <v>137</v>
      </c>
      <c r="D9188" s="67">
        <v>1916415.63</v>
      </c>
      <c r="E9188" s="66">
        <v>1.2881</v>
      </c>
      <c r="F9188" s="67">
        <v>2468534.973003</v>
      </c>
      <c r="G9188" s="66" t="s">
        <v>118</v>
      </c>
      <c r="H9188" s="68">
        <v>1.4111279145340599E-9</v>
      </c>
      <c r="I9188" s="87">
        <v>3.4834186084081301E-3</v>
      </c>
      <c r="J9188" s="36" t="str">
        <f>_xlfn.XLOOKUP(SimpleBB[[#This Row],[customer_code]],'Input  - indicative charges'!$B$13:$B$69,'Input  - indicative charges'!$E$13:$E$69)</f>
        <v>Upper South Island distributor</v>
      </c>
      <c r="K9188" s="70">
        <f t="shared" si="145"/>
        <v>3.220258663306805E-3</v>
      </c>
    </row>
    <row r="9189" spans="1:11" x14ac:dyDescent="0.25">
      <c r="A9189" s="65">
        <v>44501</v>
      </c>
      <c r="B9189" s="66" t="s">
        <v>149</v>
      </c>
      <c r="C9189" s="66" t="s">
        <v>137</v>
      </c>
      <c r="D9189" s="67">
        <v>1916415.63</v>
      </c>
      <c r="E9189" s="66">
        <v>1.2881</v>
      </c>
      <c r="F9189" s="67">
        <v>2468534.973003</v>
      </c>
      <c r="G9189" s="66" t="s">
        <v>120</v>
      </c>
      <c r="H9189" s="68">
        <v>3.4753054326897302E-4</v>
      </c>
      <c r="I9189" s="87">
        <v>857.89130024619396</v>
      </c>
      <c r="J9189" s="36" t="str">
        <f>_xlfn.XLOOKUP(SimpleBB[[#This Row],[customer_code]],'Input  - indicative charges'!$B$13:$B$69,'Input  - indicative charges'!$E$13:$E$69)</f>
        <v>Lower North Island distributor</v>
      </c>
      <c r="K9189" s="70">
        <f t="shared" si="145"/>
        <v>793.08064931530771</v>
      </c>
    </row>
    <row r="9190" spans="1:11" x14ac:dyDescent="0.25">
      <c r="A9190" s="65">
        <v>44501</v>
      </c>
      <c r="B9190" s="66" t="s">
        <v>149</v>
      </c>
      <c r="C9190" s="66" t="s">
        <v>137</v>
      </c>
      <c r="D9190" s="67">
        <v>1916415.63</v>
      </c>
      <c r="E9190" s="66">
        <v>1.2881</v>
      </c>
      <c r="F9190" s="67">
        <v>2468534.973003</v>
      </c>
      <c r="G9190" s="66" t="s">
        <v>241</v>
      </c>
      <c r="H9190" s="68">
        <v>7.4511964773516198E-4</v>
      </c>
      <c r="I9190" s="87">
        <v>1839.35390950592</v>
      </c>
      <c r="J9190" s="36" t="str">
        <f>_xlfn.XLOOKUP(SimpleBB[[#This Row],[customer_code]],'Input  - indicative charges'!$B$13:$B$69,'Input  - indicative charges'!$E$13:$E$69)</f>
        <v>North Island generation</v>
      </c>
      <c r="K9190" s="70">
        <f t="shared" si="145"/>
        <v>1700.3972326715252</v>
      </c>
    </row>
    <row r="9191" spans="1:11" x14ac:dyDescent="0.25">
      <c r="A9191" s="65">
        <v>44531</v>
      </c>
      <c r="B9191" s="66" t="s">
        <v>149</v>
      </c>
      <c r="C9191" s="66" t="s">
        <v>137</v>
      </c>
      <c r="D9191" s="67">
        <v>1445941.34</v>
      </c>
      <c r="E9191" s="66">
        <v>1.2383</v>
      </c>
      <c r="F9191" s="67">
        <v>1790509.161322</v>
      </c>
      <c r="G9191" s="66" t="s">
        <v>8</v>
      </c>
      <c r="H9191" s="68">
        <v>8.6288797113561595E-9</v>
      </c>
      <c r="I9191" s="87">
        <v>1.54500881751287E-2</v>
      </c>
      <c r="J9191" s="36" t="str">
        <f>_xlfn.XLOOKUP(SimpleBB[[#This Row],[customer_code]],'Input  - indicative charges'!$B$13:$B$69,'Input  - indicative charges'!$E$13:$E$69)</f>
        <v>Lower South Island distributor</v>
      </c>
      <c r="K9191" s="70">
        <f t="shared" si="145"/>
        <v>1.4282888704423818E-2</v>
      </c>
    </row>
    <row r="9192" spans="1:11" x14ac:dyDescent="0.25">
      <c r="A9192" s="65">
        <v>44531</v>
      </c>
      <c r="B9192" s="66" t="s">
        <v>149</v>
      </c>
      <c r="C9192" s="66" t="s">
        <v>137</v>
      </c>
      <c r="D9192" s="67">
        <v>1445941.34</v>
      </c>
      <c r="E9192" s="66">
        <v>1.2383</v>
      </c>
      <c r="F9192" s="67">
        <v>1790509.161322</v>
      </c>
      <c r="G9192" s="66" t="s">
        <v>10</v>
      </c>
      <c r="H9192" s="68">
        <v>3.4032310359400203E-10</v>
      </c>
      <c r="I9192" s="87">
        <v>6.0935163479459704E-4</v>
      </c>
      <c r="J9192" s="36" t="str">
        <f>_xlfn.XLOOKUP(SimpleBB[[#This Row],[customer_code]],'Input  - indicative charges'!$B$13:$B$69,'Input  - indicative charges'!$E$13:$E$69)</f>
        <v>Upper South Island distributor</v>
      </c>
      <c r="K9192" s="70">
        <f t="shared" si="145"/>
        <v>5.6331727579654665E-4</v>
      </c>
    </row>
    <row r="9193" spans="1:11" x14ac:dyDescent="0.25">
      <c r="A9193" s="65">
        <v>44531</v>
      </c>
      <c r="B9193" s="66" t="s">
        <v>149</v>
      </c>
      <c r="C9193" s="66" t="s">
        <v>137</v>
      </c>
      <c r="D9193" s="67">
        <v>1445941.34</v>
      </c>
      <c r="E9193" s="66">
        <v>1.2383</v>
      </c>
      <c r="F9193" s="67">
        <v>1790509.161322</v>
      </c>
      <c r="G9193" s="66" t="s">
        <v>12</v>
      </c>
      <c r="H9193" s="68">
        <v>2.2372879769936998E-6</v>
      </c>
      <c r="I9193" s="87">
        <v>4.0058846193227797</v>
      </c>
      <c r="J9193" s="36" t="str">
        <f>_xlfn.XLOOKUP(SimpleBB[[#This Row],[customer_code]],'Input  - indicative charges'!$B$13:$B$69,'Input  - indicative charges'!$E$13:$E$69)</f>
        <v>Lower North Island distributor</v>
      </c>
      <c r="K9193" s="70">
        <f t="shared" si="145"/>
        <v>3.7032542165458437</v>
      </c>
    </row>
    <row r="9194" spans="1:11" x14ac:dyDescent="0.25">
      <c r="A9194" s="65">
        <v>44531</v>
      </c>
      <c r="B9194" s="66" t="s">
        <v>149</v>
      </c>
      <c r="C9194" s="66" t="s">
        <v>137</v>
      </c>
      <c r="D9194" s="67">
        <v>1445941.34</v>
      </c>
      <c r="E9194" s="66">
        <v>1.2383</v>
      </c>
      <c r="F9194" s="67">
        <v>1790509.161322</v>
      </c>
      <c r="G9194" s="66" t="s">
        <v>14</v>
      </c>
      <c r="H9194" s="68">
        <v>9.4814645335218398E-3</v>
      </c>
      <c r="I9194" s="87">
        <v>16976.6491100204</v>
      </c>
      <c r="J9194" s="36" t="str">
        <f>_xlfn.XLOOKUP(SimpleBB[[#This Row],[customer_code]],'Input  - indicative charges'!$B$13:$B$69,'Input  - indicative charges'!$E$13:$E$69)</f>
        <v>Upper North Island distributor</v>
      </c>
      <c r="K9194" s="70">
        <f t="shared" si="145"/>
        <v>15694.123364474404</v>
      </c>
    </row>
    <row r="9195" spans="1:11" x14ac:dyDescent="0.25">
      <c r="A9195" s="65">
        <v>44531</v>
      </c>
      <c r="B9195" s="66" t="s">
        <v>149</v>
      </c>
      <c r="C9195" s="66" t="s">
        <v>137</v>
      </c>
      <c r="D9195" s="67">
        <v>1445941.34</v>
      </c>
      <c r="E9195" s="66">
        <v>1.2383</v>
      </c>
      <c r="F9195" s="67">
        <v>1790509.161322</v>
      </c>
      <c r="G9195" s="66" t="s">
        <v>16</v>
      </c>
      <c r="H9195" s="68">
        <v>9.0220934122903204E-2</v>
      </c>
      <c r="I9195" s="87">
        <v>161541.409090086</v>
      </c>
      <c r="J9195" s="36" t="str">
        <f>_xlfn.XLOOKUP(SimpleBB[[#This Row],[customer_code]],'Input  - indicative charges'!$B$13:$B$69,'Input  - indicative charges'!$E$13:$E$69)</f>
        <v>South Island generation</v>
      </c>
      <c r="K9195" s="70">
        <f t="shared" si="145"/>
        <v>149337.52746497039</v>
      </c>
    </row>
    <row r="9196" spans="1:11" x14ac:dyDescent="0.25">
      <c r="A9196" s="65">
        <v>44531</v>
      </c>
      <c r="B9196" s="66" t="s">
        <v>149</v>
      </c>
      <c r="C9196" s="66" t="s">
        <v>137</v>
      </c>
      <c r="D9196" s="67">
        <v>1445941.34</v>
      </c>
      <c r="E9196" s="66">
        <v>1.2383</v>
      </c>
      <c r="F9196" s="67">
        <v>1790509.161322</v>
      </c>
      <c r="G9196" s="66" t="s">
        <v>19</v>
      </c>
      <c r="H9196" s="68">
        <v>8.6882696587324497E-5</v>
      </c>
      <c r="I9196" s="87">
        <v>155.56426419996399</v>
      </c>
      <c r="J9196" s="36" t="str">
        <f>_xlfn.XLOOKUP(SimpleBB[[#This Row],[customer_code]],'Input  - indicative charges'!$B$13:$B$69,'Input  - indicative charges'!$E$13:$E$69)</f>
        <v>Lower South Island distributor</v>
      </c>
      <c r="K9196" s="70">
        <f t="shared" si="145"/>
        <v>143.81193471312727</v>
      </c>
    </row>
    <row r="9197" spans="1:11" x14ac:dyDescent="0.25">
      <c r="A9197" s="65">
        <v>44531</v>
      </c>
      <c r="B9197" s="66" t="s">
        <v>149</v>
      </c>
      <c r="C9197" s="66" t="s">
        <v>137</v>
      </c>
      <c r="D9197" s="67">
        <v>1445941.34</v>
      </c>
      <c r="E9197" s="66">
        <v>1.2383</v>
      </c>
      <c r="F9197" s="67">
        <v>1790509.161322</v>
      </c>
      <c r="G9197" s="66" t="s">
        <v>21</v>
      </c>
      <c r="H9197" s="68">
        <v>5.7190364431679396E-9</v>
      </c>
      <c r="I9197" s="87">
        <v>1.02399871454265E-2</v>
      </c>
      <c r="J9197" s="36" t="str">
        <f>_xlfn.XLOOKUP(SimpleBB[[#This Row],[customer_code]],'Input  - indicative charges'!$B$13:$B$69,'Input  - indicative charges'!$E$13:$E$69)</f>
        <v>Upper South Island distributor</v>
      </c>
      <c r="K9197" s="70">
        <f t="shared" si="145"/>
        <v>9.4663923645626011E-3</v>
      </c>
    </row>
    <row r="9198" spans="1:11" x14ac:dyDescent="0.25">
      <c r="A9198" s="65">
        <v>44531</v>
      </c>
      <c r="B9198" s="66" t="s">
        <v>149</v>
      </c>
      <c r="C9198" s="66" t="s">
        <v>137</v>
      </c>
      <c r="D9198" s="67">
        <v>1445941.34</v>
      </c>
      <c r="E9198" s="66">
        <v>1.2383</v>
      </c>
      <c r="F9198" s="67">
        <v>1790509.161322</v>
      </c>
      <c r="G9198" s="66" t="s">
        <v>23</v>
      </c>
      <c r="H9198" s="68">
        <v>1.9587915062884E-8</v>
      </c>
      <c r="I9198" s="87">
        <v>3.5072341371290998E-2</v>
      </c>
      <c r="J9198" s="36" t="str">
        <f>_xlfn.XLOOKUP(SimpleBB[[#This Row],[customer_code]],'Input  - indicative charges'!$B$13:$B$69,'Input  - indicative charges'!$E$13:$E$69)</f>
        <v>Lower North Island distributor</v>
      </c>
      <c r="K9198" s="70">
        <f t="shared" si="145"/>
        <v>3.2422750131361991E-2</v>
      </c>
    </row>
    <row r="9199" spans="1:11" x14ac:dyDescent="0.25">
      <c r="A9199" s="65">
        <v>44531</v>
      </c>
      <c r="B9199" s="66" t="s">
        <v>149</v>
      </c>
      <c r="C9199" s="66" t="s">
        <v>137</v>
      </c>
      <c r="D9199" s="67">
        <v>1445941.34</v>
      </c>
      <c r="E9199" s="66">
        <v>1.2383</v>
      </c>
      <c r="F9199" s="67">
        <v>1790509.161322</v>
      </c>
      <c r="G9199" s="66" t="s">
        <v>25</v>
      </c>
      <c r="H9199" s="68">
        <v>0.11329657832163501</v>
      </c>
      <c r="I9199" s="87">
        <v>202858.56143132399</v>
      </c>
      <c r="J9199" s="36" t="str">
        <f>_xlfn.XLOOKUP(SimpleBB[[#This Row],[customer_code]],'Input  - indicative charges'!$B$13:$B$69,'Input  - indicative charges'!$E$13:$E$69)</f>
        <v>North Island generation</v>
      </c>
      <c r="K9199" s="70">
        <f t="shared" si="145"/>
        <v>187533.31520316628</v>
      </c>
    </row>
    <row r="9200" spans="1:11" x14ac:dyDescent="0.25">
      <c r="A9200" s="65">
        <v>44531</v>
      </c>
      <c r="B9200" s="66" t="s">
        <v>149</v>
      </c>
      <c r="C9200" s="66" t="s">
        <v>137</v>
      </c>
      <c r="D9200" s="67">
        <v>1445941.34</v>
      </c>
      <c r="E9200" s="66">
        <v>1.2383</v>
      </c>
      <c r="F9200" s="67">
        <v>1790509.161322</v>
      </c>
      <c r="G9200" s="66" t="s">
        <v>27</v>
      </c>
      <c r="H9200" s="68">
        <v>1.4907290683821601E-5</v>
      </c>
      <c r="I9200" s="87">
        <v>26.691640539872701</v>
      </c>
      <c r="J9200" s="36" t="str">
        <f>_xlfn.XLOOKUP(SimpleBB[[#This Row],[customer_code]],'Input  - indicative charges'!$B$13:$B$69,'Input  - indicative charges'!$E$13:$E$69)</f>
        <v>Lower North Island distributor</v>
      </c>
      <c r="K9200" s="70">
        <f t="shared" si="145"/>
        <v>24.675181581370683</v>
      </c>
    </row>
    <row r="9201" spans="1:11" x14ac:dyDescent="0.25">
      <c r="A9201" s="65">
        <v>44531</v>
      </c>
      <c r="B9201" s="66" t="s">
        <v>149</v>
      </c>
      <c r="C9201" s="66" t="s">
        <v>137</v>
      </c>
      <c r="D9201" s="67">
        <v>1445941.34</v>
      </c>
      <c r="E9201" s="66">
        <v>1.2383</v>
      </c>
      <c r="F9201" s="67">
        <v>1790509.161322</v>
      </c>
      <c r="G9201" s="66" t="s">
        <v>29</v>
      </c>
      <c r="H9201" s="68">
        <v>4.04284900481293E-5</v>
      </c>
      <c r="I9201" s="87">
        <v>72.387581809590898</v>
      </c>
      <c r="J9201" s="36" t="str">
        <f>_xlfn.XLOOKUP(SimpleBB[[#This Row],[customer_code]],'Input  - indicative charges'!$B$13:$B$69,'Input  - indicative charges'!$E$13:$E$69)</f>
        <v>Lower North Island distributor</v>
      </c>
      <c r="K9201" s="70">
        <f t="shared" si="145"/>
        <v>66.918956244736677</v>
      </c>
    </row>
    <row r="9202" spans="1:11" x14ac:dyDescent="0.25">
      <c r="A9202" s="65">
        <v>44531</v>
      </c>
      <c r="B9202" s="66" t="s">
        <v>149</v>
      </c>
      <c r="C9202" s="66" t="s">
        <v>137</v>
      </c>
      <c r="D9202" s="67">
        <v>1445941.34</v>
      </c>
      <c r="E9202" s="66">
        <v>1.2383</v>
      </c>
      <c r="F9202" s="67">
        <v>1790509.161322</v>
      </c>
      <c r="G9202" s="66" t="s">
        <v>31</v>
      </c>
      <c r="H9202" s="68">
        <v>8.4042247356254097E-5</v>
      </c>
      <c r="I9202" s="87">
        <v>150.478413829462</v>
      </c>
      <c r="J9202" s="36" t="str">
        <f>_xlfn.XLOOKUP(SimpleBB[[#This Row],[customer_code]],'Input  - indicative charges'!$B$13:$B$69,'Input  - indicative charges'!$E$13:$E$69)</f>
        <v>Major Industrial</v>
      </c>
      <c r="K9202" s="70">
        <f t="shared" si="145"/>
        <v>139.11030233499184</v>
      </c>
    </row>
    <row r="9203" spans="1:11" x14ac:dyDescent="0.25">
      <c r="A9203" s="65">
        <v>44531</v>
      </c>
      <c r="B9203" s="66" t="s">
        <v>149</v>
      </c>
      <c r="C9203" s="66" t="s">
        <v>137</v>
      </c>
      <c r="D9203" s="67">
        <v>1445941.34</v>
      </c>
      <c r="E9203" s="66">
        <v>1.2383</v>
      </c>
      <c r="F9203" s="67">
        <v>1790509.161322</v>
      </c>
      <c r="G9203" s="66" t="s">
        <v>34</v>
      </c>
      <c r="H9203" s="68">
        <v>1.1976251461441399E-6</v>
      </c>
      <c r="I9203" s="87">
        <v>2.1443587960006898</v>
      </c>
      <c r="J9203" s="36" t="str">
        <f>_xlfn.XLOOKUP(SimpleBB[[#This Row],[customer_code]],'Input  - indicative charges'!$B$13:$B$69,'Input  - indicative charges'!$E$13:$E$69)</f>
        <v>Major Industrial</v>
      </c>
      <c r="K9203" s="70">
        <f t="shared" si="145"/>
        <v>1.9823600796618095</v>
      </c>
    </row>
    <row r="9204" spans="1:11" x14ac:dyDescent="0.25">
      <c r="A9204" s="65">
        <v>44531</v>
      </c>
      <c r="B9204" s="66" t="s">
        <v>149</v>
      </c>
      <c r="C9204" s="66" t="s">
        <v>137</v>
      </c>
      <c r="D9204" s="67">
        <v>1445941.34</v>
      </c>
      <c r="E9204" s="66">
        <v>1.2383</v>
      </c>
      <c r="F9204" s="67">
        <v>1790509.161322</v>
      </c>
      <c r="G9204" s="66" t="s">
        <v>36</v>
      </c>
      <c r="H9204" s="68">
        <v>3.35466254862265E-9</v>
      </c>
      <c r="I9204" s="87">
        <v>6.0065540264526698E-3</v>
      </c>
      <c r="J9204" s="36" t="str">
        <f>_xlfn.XLOOKUP(SimpleBB[[#This Row],[customer_code]],'Input  - indicative charges'!$B$13:$B$69,'Input  - indicative charges'!$E$13:$E$69)</f>
        <v>Upper South Island distributor</v>
      </c>
      <c r="K9204" s="70">
        <f t="shared" si="145"/>
        <v>5.5527801320277969E-3</v>
      </c>
    </row>
    <row r="9205" spans="1:11" x14ac:dyDescent="0.25">
      <c r="A9205" s="65">
        <v>44531</v>
      </c>
      <c r="B9205" s="66" t="s">
        <v>149</v>
      </c>
      <c r="C9205" s="66" t="s">
        <v>137</v>
      </c>
      <c r="D9205" s="67">
        <v>1445941.34</v>
      </c>
      <c r="E9205" s="66">
        <v>1.2383</v>
      </c>
      <c r="F9205" s="67">
        <v>1790509.161322</v>
      </c>
      <c r="G9205" s="66" t="s">
        <v>38</v>
      </c>
      <c r="H9205" s="68">
        <v>1.25440393448386E-4</v>
      </c>
      <c r="I9205" s="87">
        <v>224.602173669172</v>
      </c>
      <c r="J9205" s="36" t="str">
        <f>_xlfn.XLOOKUP(SimpleBB[[#This Row],[customer_code]],'Input  - indicative charges'!$B$13:$B$69,'Input  - indicative charges'!$E$13:$E$69)</f>
        <v>North Island generation</v>
      </c>
      <c r="K9205" s="70">
        <f t="shared" si="145"/>
        <v>207.63427450547422</v>
      </c>
    </row>
    <row r="9206" spans="1:11" x14ac:dyDescent="0.25">
      <c r="A9206" s="65">
        <v>44531</v>
      </c>
      <c r="B9206" s="66" t="s">
        <v>149</v>
      </c>
      <c r="C9206" s="66" t="s">
        <v>137</v>
      </c>
      <c r="D9206" s="67">
        <v>1445941.34</v>
      </c>
      <c r="E9206" s="66">
        <v>1.2383</v>
      </c>
      <c r="F9206" s="67">
        <v>1790509.161322</v>
      </c>
      <c r="G9206" s="66" t="s">
        <v>40</v>
      </c>
      <c r="H9206" s="68">
        <v>7.8239620455428397E-7</v>
      </c>
      <c r="I9206" s="87">
        <v>1.4008875720380001</v>
      </c>
      <c r="J9206" s="36" t="str">
        <f>_xlfn.XLOOKUP(SimpleBB[[#This Row],[customer_code]],'Input  - indicative charges'!$B$13:$B$69,'Input  - indicative charges'!$E$13:$E$69)</f>
        <v>North Island generation</v>
      </c>
      <c r="K9206" s="70">
        <f t="shared" si="145"/>
        <v>1.2950554748961869</v>
      </c>
    </row>
    <row r="9207" spans="1:11" x14ac:dyDescent="0.25">
      <c r="A9207" s="65">
        <v>44531</v>
      </c>
      <c r="B9207" s="66" t="s">
        <v>149</v>
      </c>
      <c r="C9207" s="66" t="s">
        <v>137</v>
      </c>
      <c r="D9207" s="67">
        <v>1445941.34</v>
      </c>
      <c r="E9207" s="66">
        <v>1.2383</v>
      </c>
      <c r="F9207" s="67">
        <v>1790509.161322</v>
      </c>
      <c r="G9207" s="66" t="s">
        <v>42</v>
      </c>
      <c r="H9207" s="68">
        <v>4.1439757546182003E-2</v>
      </c>
      <c r="I9207" s="87">
        <v>74198.265529401397</v>
      </c>
      <c r="J9207" s="36" t="str">
        <f>_xlfn.XLOOKUP(SimpleBB[[#This Row],[customer_code]],'Input  - indicative charges'!$B$13:$B$69,'Input  - indicative charges'!$E$13:$E$69)</f>
        <v>South Island generation</v>
      </c>
      <c r="K9207" s="70">
        <f t="shared" si="145"/>
        <v>68592.849219056225</v>
      </c>
    </row>
    <row r="9208" spans="1:11" x14ac:dyDescent="0.25">
      <c r="A9208" s="65">
        <v>44531</v>
      </c>
      <c r="B9208" s="66" t="s">
        <v>149</v>
      </c>
      <c r="C9208" s="66" t="s">
        <v>137</v>
      </c>
      <c r="D9208" s="67">
        <v>1445941.34</v>
      </c>
      <c r="E9208" s="66">
        <v>1.2383</v>
      </c>
      <c r="F9208" s="67">
        <v>1790509.161322</v>
      </c>
      <c r="G9208" s="66" t="s">
        <v>44</v>
      </c>
      <c r="H9208" s="68">
        <v>9.2580505807164705E-7</v>
      </c>
      <c r="I9208" s="87">
        <v>1.65766243807553</v>
      </c>
      <c r="J9208" s="36" t="str">
        <f>_xlfn.XLOOKUP(SimpleBB[[#This Row],[customer_code]],'Input  - indicative charges'!$B$13:$B$69,'Input  - indicative charges'!$E$13:$E$69)</f>
        <v>Major Industrial</v>
      </c>
      <c r="K9208" s="70">
        <f t="shared" si="145"/>
        <v>1.5324319087479519</v>
      </c>
    </row>
    <row r="9209" spans="1:11" x14ac:dyDescent="0.25">
      <c r="A9209" s="65">
        <v>44531</v>
      </c>
      <c r="B9209" s="66" t="s">
        <v>149</v>
      </c>
      <c r="C9209" s="66" t="s">
        <v>137</v>
      </c>
      <c r="D9209" s="67">
        <v>1445941.34</v>
      </c>
      <c r="E9209" s="66">
        <v>1.2383</v>
      </c>
      <c r="F9209" s="67">
        <v>1790509.161322</v>
      </c>
      <c r="G9209" s="66" t="s">
        <v>46</v>
      </c>
      <c r="H9209" s="68">
        <v>7.2367557926564903E-9</v>
      </c>
      <c r="I9209" s="87">
        <v>1.2957477545001501E-2</v>
      </c>
      <c r="J9209" s="36" t="str">
        <f>_xlfn.XLOOKUP(SimpleBB[[#This Row],[customer_code]],'Input  - indicative charges'!$B$13:$B$69,'Input  - indicative charges'!$E$13:$E$69)</f>
        <v>Upper South Island distributor</v>
      </c>
      <c r="K9209" s="70">
        <f t="shared" si="145"/>
        <v>1.1978585983946048E-2</v>
      </c>
    </row>
    <row r="9210" spans="1:11" x14ac:dyDescent="0.25">
      <c r="A9210" s="65">
        <v>44531</v>
      </c>
      <c r="B9210" s="66" t="s">
        <v>149</v>
      </c>
      <c r="C9210" s="66" t="s">
        <v>137</v>
      </c>
      <c r="D9210" s="67">
        <v>1445941.34</v>
      </c>
      <c r="E9210" s="66">
        <v>1.2383</v>
      </c>
      <c r="F9210" s="67">
        <v>1790509.161322</v>
      </c>
      <c r="G9210" s="66" t="s">
        <v>48</v>
      </c>
      <c r="H9210" s="68">
        <v>5.3623720942961098E-2</v>
      </c>
      <c r="I9210" s="87">
        <v>96013.763612546303</v>
      </c>
      <c r="J9210" s="36" t="str">
        <f>_xlfn.XLOOKUP(SimpleBB[[#This Row],[customer_code]],'Input  - indicative charges'!$B$13:$B$69,'Input  - indicative charges'!$E$13:$E$69)</f>
        <v>North Island generation</v>
      </c>
      <c r="K9210" s="70">
        <f t="shared" si="145"/>
        <v>88760.263645513653</v>
      </c>
    </row>
    <row r="9211" spans="1:11" x14ac:dyDescent="0.25">
      <c r="A9211" s="65">
        <v>44531</v>
      </c>
      <c r="B9211" s="66" t="s">
        <v>149</v>
      </c>
      <c r="C9211" s="66" t="s">
        <v>137</v>
      </c>
      <c r="D9211" s="67">
        <v>1445941.34</v>
      </c>
      <c r="E9211" s="66">
        <v>1.2383</v>
      </c>
      <c r="F9211" s="67">
        <v>1790509.161322</v>
      </c>
      <c r="G9211" s="66" t="s">
        <v>50</v>
      </c>
      <c r="H9211" s="68">
        <v>1.1293539640536801E-2</v>
      </c>
      <c r="I9211" s="87">
        <v>20221.186190134398</v>
      </c>
      <c r="J9211" s="36" t="str">
        <f>_xlfn.XLOOKUP(SimpleBB[[#This Row],[customer_code]],'Input  - indicative charges'!$B$13:$B$69,'Input  - indicative charges'!$E$13:$E$69)</f>
        <v>North Island generation</v>
      </c>
      <c r="K9211" s="70">
        <f t="shared" si="145"/>
        <v>18693.547153345982</v>
      </c>
    </row>
    <row r="9212" spans="1:11" x14ac:dyDescent="0.25">
      <c r="A9212" s="65">
        <v>44531</v>
      </c>
      <c r="B9212" s="66" t="s">
        <v>149</v>
      </c>
      <c r="C9212" s="66" t="s">
        <v>137</v>
      </c>
      <c r="D9212" s="67">
        <v>1445941.34</v>
      </c>
      <c r="E9212" s="66">
        <v>1.2383</v>
      </c>
      <c r="F9212" s="67">
        <v>1790509.161322</v>
      </c>
      <c r="G9212" s="66" t="s">
        <v>52</v>
      </c>
      <c r="H9212" s="68">
        <v>2.2805591193504799E-2</v>
      </c>
      <c r="I9212" s="87">
        <v>40833.619961334698</v>
      </c>
      <c r="J9212" s="36" t="str">
        <f>_xlfn.XLOOKUP(SimpleBB[[#This Row],[customer_code]],'Input  - indicative charges'!$B$13:$B$69,'Input  - indicative charges'!$E$13:$E$69)</f>
        <v>North Island generation</v>
      </c>
      <c r="K9212" s="70">
        <f t="shared" si="145"/>
        <v>37748.784517964348</v>
      </c>
    </row>
    <row r="9213" spans="1:11" x14ac:dyDescent="0.25">
      <c r="A9213" s="65">
        <v>44531</v>
      </c>
      <c r="B9213" s="66" t="s">
        <v>149</v>
      </c>
      <c r="C9213" s="66" t="s">
        <v>137</v>
      </c>
      <c r="D9213" s="67">
        <v>1445941.34</v>
      </c>
      <c r="E9213" s="66">
        <v>1.2383</v>
      </c>
      <c r="F9213" s="67">
        <v>1790509.161322</v>
      </c>
      <c r="G9213" s="66" t="s">
        <v>54</v>
      </c>
      <c r="H9213" s="68">
        <v>6.0333936354914596E-10</v>
      </c>
      <c r="I9213" s="87">
        <v>1.08028465782093E-3</v>
      </c>
      <c r="J9213" s="36" t="str">
        <f>_xlfn.XLOOKUP(SimpleBB[[#This Row],[customer_code]],'Input  - indicative charges'!$B$13:$B$69,'Input  - indicative charges'!$E$13:$E$69)</f>
        <v>Upper South Island distributor</v>
      </c>
      <c r="K9213" s="70">
        <f t="shared" si="145"/>
        <v>9.9867297596341266E-4</v>
      </c>
    </row>
    <row r="9214" spans="1:11" x14ac:dyDescent="0.25">
      <c r="A9214" s="65">
        <v>44531</v>
      </c>
      <c r="B9214" s="66" t="s">
        <v>149</v>
      </c>
      <c r="C9214" s="66" t="s">
        <v>137</v>
      </c>
      <c r="D9214" s="67">
        <v>1445941.34</v>
      </c>
      <c r="E9214" s="66">
        <v>1.2383</v>
      </c>
      <c r="F9214" s="67">
        <v>1790509.161322</v>
      </c>
      <c r="G9214" s="66" t="s">
        <v>56</v>
      </c>
      <c r="H9214" s="68">
        <v>6.5967543696854897E-2</v>
      </c>
      <c r="I9214" s="87">
        <v>118115.491339128</v>
      </c>
      <c r="J9214" s="36" t="str">
        <f>_xlfn.XLOOKUP(SimpleBB[[#This Row],[customer_code]],'Input  - indicative charges'!$B$13:$B$69,'Input  - indicative charges'!$E$13:$E$69)</f>
        <v>Upper North Island distributor</v>
      </c>
      <c r="K9214" s="70">
        <f t="shared" si="145"/>
        <v>109192.28407905495</v>
      </c>
    </row>
    <row r="9215" spans="1:11" x14ac:dyDescent="0.25">
      <c r="A9215" s="65">
        <v>44531</v>
      </c>
      <c r="B9215" s="66" t="s">
        <v>149</v>
      </c>
      <c r="C9215" s="66" t="s">
        <v>137</v>
      </c>
      <c r="D9215" s="67">
        <v>1445941.34</v>
      </c>
      <c r="E9215" s="66">
        <v>1.2383</v>
      </c>
      <c r="F9215" s="67">
        <v>1790509.161322</v>
      </c>
      <c r="G9215" s="66" t="s">
        <v>58</v>
      </c>
      <c r="H9215" s="68">
        <v>1.4075533162242001E-2</v>
      </c>
      <c r="I9215" s="87">
        <v>25202.371077486001</v>
      </c>
      <c r="J9215" s="36" t="str">
        <f>_xlfn.XLOOKUP(SimpleBB[[#This Row],[customer_code]],'Input  - indicative charges'!$B$13:$B$69,'Input  - indicative charges'!$E$13:$E$69)</f>
        <v>North Island generation</v>
      </c>
      <c r="K9215" s="70">
        <f t="shared" si="145"/>
        <v>23298.421155083397</v>
      </c>
    </row>
    <row r="9216" spans="1:11" x14ac:dyDescent="0.25">
      <c r="A9216" s="65">
        <v>44531</v>
      </c>
      <c r="B9216" s="66" t="s">
        <v>149</v>
      </c>
      <c r="C9216" s="66" t="s">
        <v>137</v>
      </c>
      <c r="D9216" s="67">
        <v>1445941.34</v>
      </c>
      <c r="E9216" s="66">
        <v>1.2383</v>
      </c>
      <c r="F9216" s="67">
        <v>1790509.161322</v>
      </c>
      <c r="G9216" s="66" t="s">
        <v>60</v>
      </c>
      <c r="H9216" s="68">
        <v>1.54729533059906E-8</v>
      </c>
      <c r="I9216" s="87">
        <v>2.7704464647083701E-2</v>
      </c>
      <c r="J9216" s="36" t="str">
        <f>_xlfn.XLOOKUP(SimpleBB[[#This Row],[customer_code]],'Input  - indicative charges'!$B$13:$B$69,'Input  - indicative charges'!$E$13:$E$69)</f>
        <v>Major Industrial</v>
      </c>
      <c r="K9216" s="70">
        <f t="shared" si="145"/>
        <v>2.5611490412522815E-2</v>
      </c>
    </row>
    <row r="9217" spans="1:11" x14ac:dyDescent="0.25">
      <c r="A9217" s="65">
        <v>44531</v>
      </c>
      <c r="B9217" s="66" t="s">
        <v>149</v>
      </c>
      <c r="C9217" s="66" t="s">
        <v>137</v>
      </c>
      <c r="D9217" s="67">
        <v>1445941.34</v>
      </c>
      <c r="E9217" s="66">
        <v>1.2383</v>
      </c>
      <c r="F9217" s="67">
        <v>1790509.161322</v>
      </c>
      <c r="G9217" s="66" t="s">
        <v>62</v>
      </c>
      <c r="H9217" s="68">
        <v>2.4957427588771001E-2</v>
      </c>
      <c r="I9217" s="87">
        <v>44686.5027407249</v>
      </c>
      <c r="J9217" s="36" t="str">
        <f>_xlfn.XLOOKUP(SimpleBB[[#This Row],[customer_code]],'Input  - indicative charges'!$B$13:$B$69,'Input  - indicative charges'!$E$13:$E$69)</f>
        <v>Major Industrial</v>
      </c>
      <c r="K9217" s="70">
        <f t="shared" si="145"/>
        <v>41310.595641981636</v>
      </c>
    </row>
    <row r="9218" spans="1:11" x14ac:dyDescent="0.25">
      <c r="A9218" s="65">
        <v>44531</v>
      </c>
      <c r="B9218" s="66" t="s">
        <v>149</v>
      </c>
      <c r="C9218" s="66" t="s">
        <v>137</v>
      </c>
      <c r="D9218" s="67">
        <v>1445941.34</v>
      </c>
      <c r="E9218" s="66">
        <v>1.2383</v>
      </c>
      <c r="F9218" s="67">
        <v>1790509.161322</v>
      </c>
      <c r="G9218" s="66" t="s">
        <v>64</v>
      </c>
      <c r="H9218" s="68">
        <v>9.851383798082131E-7</v>
      </c>
      <c r="I9218" s="87">
        <v>1.7638992942165099</v>
      </c>
      <c r="J9218" s="36" t="str">
        <f>_xlfn.XLOOKUP(SimpleBB[[#This Row],[customer_code]],'Input  - indicative charges'!$B$13:$B$69,'Input  - indicative charges'!$E$13:$E$69)</f>
        <v>Major Industrial</v>
      </c>
      <c r="K9218" s="70">
        <f t="shared" si="145"/>
        <v>1.6306429464695447</v>
      </c>
    </row>
    <row r="9219" spans="1:11" x14ac:dyDescent="0.25">
      <c r="A9219" s="65">
        <v>44531</v>
      </c>
      <c r="B9219" s="66" t="s">
        <v>149</v>
      </c>
      <c r="C9219" s="66" t="s">
        <v>137</v>
      </c>
      <c r="D9219" s="67">
        <v>1445941.34</v>
      </c>
      <c r="E9219" s="66">
        <v>1.2383</v>
      </c>
      <c r="F9219" s="67">
        <v>1790509.161322</v>
      </c>
      <c r="G9219" s="66" t="s">
        <v>66</v>
      </c>
      <c r="H9219" s="68">
        <v>3.8370024993884101E-8</v>
      </c>
      <c r="I9219" s="87">
        <v>6.8701881271703694E-2</v>
      </c>
      <c r="J9219" s="36" t="str">
        <f>_xlfn.XLOOKUP(SimpleBB[[#This Row],[customer_code]],'Input  - indicative charges'!$B$13:$B$69,'Input  - indicative charges'!$E$13:$E$69)</f>
        <v>Upper South Island distributor</v>
      </c>
      <c r="K9219" s="70">
        <f t="shared" si="145"/>
        <v>6.3511697335676146E-2</v>
      </c>
    </row>
    <row r="9220" spans="1:11" x14ac:dyDescent="0.25">
      <c r="A9220" s="65">
        <v>44531</v>
      </c>
      <c r="B9220" s="66" t="s">
        <v>149</v>
      </c>
      <c r="C9220" s="66" t="s">
        <v>137</v>
      </c>
      <c r="D9220" s="67">
        <v>1445941.34</v>
      </c>
      <c r="E9220" s="66">
        <v>1.2383</v>
      </c>
      <c r="F9220" s="67">
        <v>1790509.161322</v>
      </c>
      <c r="G9220" s="66" t="s">
        <v>68</v>
      </c>
      <c r="H9220" s="68">
        <v>4.7321368847260497E-8</v>
      </c>
      <c r="I9220" s="87">
        <v>8.4729344447317501E-2</v>
      </c>
      <c r="J9220" s="36" t="str">
        <f>_xlfn.XLOOKUP(SimpleBB[[#This Row],[customer_code]],'Input  - indicative charges'!$B$13:$B$69,'Input  - indicative charges'!$E$13:$E$69)</f>
        <v>Major Industrial</v>
      </c>
      <c r="K9220" s="70">
        <f t="shared" si="145"/>
        <v>7.8328342403116757E-2</v>
      </c>
    </row>
    <row r="9221" spans="1:11" x14ac:dyDescent="0.25">
      <c r="A9221" s="65">
        <v>44531</v>
      </c>
      <c r="B9221" s="66" t="s">
        <v>149</v>
      </c>
      <c r="C9221" s="66" t="s">
        <v>137</v>
      </c>
      <c r="D9221" s="67">
        <v>1445941.34</v>
      </c>
      <c r="E9221" s="66">
        <v>1.2383</v>
      </c>
      <c r="F9221" s="67">
        <v>1790509.161322</v>
      </c>
      <c r="G9221" s="66" t="s">
        <v>70</v>
      </c>
      <c r="H9221" s="68">
        <v>2.10207103802803E-3</v>
      </c>
      <c r="I9221" s="87">
        <v>3763.7774513388399</v>
      </c>
      <c r="J9221" s="36" t="str">
        <f>_xlfn.XLOOKUP(SimpleBB[[#This Row],[customer_code]],'Input  - indicative charges'!$B$13:$B$69,'Input  - indicative charges'!$E$13:$E$69)</f>
        <v>Lower North Island distributor</v>
      </c>
      <c r="K9221" s="70">
        <f t="shared" si="145"/>
        <v>3479.4373880811058</v>
      </c>
    </row>
    <row r="9222" spans="1:11" x14ac:dyDescent="0.25">
      <c r="A9222" s="65">
        <v>44531</v>
      </c>
      <c r="B9222" s="66" t="s">
        <v>149</v>
      </c>
      <c r="C9222" s="66" t="s">
        <v>137</v>
      </c>
      <c r="D9222" s="67">
        <v>1445941.34</v>
      </c>
      <c r="E9222" s="66">
        <v>1.2383</v>
      </c>
      <c r="F9222" s="67">
        <v>1790509.161322</v>
      </c>
      <c r="G9222" s="66" t="s">
        <v>72</v>
      </c>
      <c r="H9222" s="68">
        <v>5.7334365733105398E-5</v>
      </c>
      <c r="I9222" s="87">
        <v>102.657707103711</v>
      </c>
      <c r="J9222" s="36" t="str">
        <f>_xlfn.XLOOKUP(SimpleBB[[#This Row],[customer_code]],'Input  - indicative charges'!$B$13:$B$69,'Input  - indicative charges'!$E$13:$E$69)</f>
        <v>Lower South Island distributor</v>
      </c>
      <c r="K9222" s="70">
        <f t="shared" si="145"/>
        <v>94.902280724454755</v>
      </c>
    </row>
    <row r="9223" spans="1:11" x14ac:dyDescent="0.25">
      <c r="A9223" s="65">
        <v>44531</v>
      </c>
      <c r="B9223" s="66" t="s">
        <v>149</v>
      </c>
      <c r="C9223" s="66" t="s">
        <v>137</v>
      </c>
      <c r="D9223" s="67">
        <v>1445941.34</v>
      </c>
      <c r="E9223" s="66">
        <v>1.2383</v>
      </c>
      <c r="F9223" s="67">
        <v>1790509.161322</v>
      </c>
      <c r="G9223" s="66" t="s">
        <v>74</v>
      </c>
      <c r="H9223" s="68">
        <v>2.80548394342484E-11</v>
      </c>
      <c r="I9223" s="87">
        <v>5.0232447026439597E-5</v>
      </c>
      <c r="J9223" s="36" t="str">
        <f>_xlfn.XLOOKUP(SimpleBB[[#This Row],[customer_code]],'Input  - indicative charges'!$B$13:$B$69,'Input  - indicative charges'!$E$13:$E$69)</f>
        <v>Major Industrial</v>
      </c>
      <c r="K9223" s="70">
        <f t="shared" si="145"/>
        <v>4.6437563468696868E-5</v>
      </c>
    </row>
    <row r="9224" spans="1:11" x14ac:dyDescent="0.25">
      <c r="A9224" s="65">
        <v>44531</v>
      </c>
      <c r="B9224" s="66" t="s">
        <v>149</v>
      </c>
      <c r="C9224" s="66" t="s">
        <v>137</v>
      </c>
      <c r="D9224" s="67">
        <v>1445941.34</v>
      </c>
      <c r="E9224" s="66">
        <v>1.2383</v>
      </c>
      <c r="F9224" s="67">
        <v>1790509.161322</v>
      </c>
      <c r="G9224" s="66" t="s">
        <v>76</v>
      </c>
      <c r="H9224" s="68">
        <v>1.5647455273165799E-6</v>
      </c>
      <c r="I9224" s="87">
        <v>2.8016912017979698</v>
      </c>
      <c r="J9224" s="36" t="str">
        <f>_xlfn.XLOOKUP(SimpleBB[[#This Row],[customer_code]],'Input  - indicative charges'!$B$13:$B$69,'Input  - indicative charges'!$E$13:$E$69)</f>
        <v>Lower North Island distributor</v>
      </c>
      <c r="K9224" s="70">
        <f t="shared" si="145"/>
        <v>2.5900333490563061</v>
      </c>
    </row>
    <row r="9225" spans="1:11" x14ac:dyDescent="0.25">
      <c r="A9225" s="65">
        <v>44531</v>
      </c>
      <c r="B9225" s="66" t="s">
        <v>149</v>
      </c>
      <c r="C9225" s="66" t="s">
        <v>137</v>
      </c>
      <c r="D9225" s="67">
        <v>1445941.34</v>
      </c>
      <c r="E9225" s="66">
        <v>1.2383</v>
      </c>
      <c r="F9225" s="67">
        <v>1790509.161322</v>
      </c>
      <c r="G9225" s="66" t="s">
        <v>78</v>
      </c>
      <c r="H9225" s="68">
        <v>1.19185904089779E-4</v>
      </c>
      <c r="I9225" s="87">
        <v>213.403453173195</v>
      </c>
      <c r="J9225" s="36" t="str">
        <f>_xlfn.XLOOKUP(SimpleBB[[#This Row],[customer_code]],'Input  - indicative charges'!$B$13:$B$69,'Input  - indicative charges'!$E$13:$E$69)</f>
        <v>North Island generation</v>
      </c>
      <c r="K9225" s="70">
        <f t="shared" si="145"/>
        <v>197.28157770122721</v>
      </c>
    </row>
    <row r="9226" spans="1:11" x14ac:dyDescent="0.25">
      <c r="A9226" s="65">
        <v>44531</v>
      </c>
      <c r="B9226" s="66" t="s">
        <v>149</v>
      </c>
      <c r="C9226" s="66" t="s">
        <v>137</v>
      </c>
      <c r="D9226" s="67">
        <v>1445941.34</v>
      </c>
      <c r="E9226" s="66">
        <v>1.2383</v>
      </c>
      <c r="F9226" s="67">
        <v>1790509.161322</v>
      </c>
      <c r="G9226" s="66" t="s">
        <v>80</v>
      </c>
      <c r="H9226" s="68">
        <v>2.4238046559880301E-5</v>
      </c>
      <c r="I9226" s="87">
        <v>43.398444418014897</v>
      </c>
      <c r="J9226" s="36" t="str">
        <f>_xlfn.XLOOKUP(SimpleBB[[#This Row],[customer_code]],'Input  - indicative charges'!$B$13:$B$69,'Input  - indicative charges'!$E$13:$E$69)</f>
        <v>Major Industrial</v>
      </c>
      <c r="K9226" s="70">
        <f t="shared" si="145"/>
        <v>40.119845566024836</v>
      </c>
    </row>
    <row r="9227" spans="1:11" x14ac:dyDescent="0.25">
      <c r="A9227" s="65">
        <v>44531</v>
      </c>
      <c r="B9227" s="66" t="s">
        <v>149</v>
      </c>
      <c r="C9227" s="66" t="s">
        <v>137</v>
      </c>
      <c r="D9227" s="67">
        <v>1445941.34</v>
      </c>
      <c r="E9227" s="66">
        <v>1.2383</v>
      </c>
      <c r="F9227" s="67">
        <v>1790509.161322</v>
      </c>
      <c r="G9227" s="66" t="s">
        <v>82</v>
      </c>
      <c r="H9227" s="68">
        <v>8.2000882074468695E-4</v>
      </c>
      <c r="I9227" s="87">
        <v>1468.23330590821</v>
      </c>
      <c r="J9227" s="36" t="str">
        <f>_xlfn.XLOOKUP(SimpleBB[[#This Row],[customer_code]],'Input  - indicative charges'!$B$13:$B$69,'Input  - indicative charges'!$E$13:$E$69)</f>
        <v>Major Industrial</v>
      </c>
      <c r="K9227" s="70">
        <f t="shared" si="145"/>
        <v>1357.3134769659998</v>
      </c>
    </row>
    <row r="9228" spans="1:11" x14ac:dyDescent="0.25">
      <c r="A9228" s="65">
        <v>44531</v>
      </c>
      <c r="B9228" s="66" t="s">
        <v>149</v>
      </c>
      <c r="C9228" s="66" t="s">
        <v>137</v>
      </c>
      <c r="D9228" s="67">
        <v>1445941.34</v>
      </c>
      <c r="E9228" s="66">
        <v>1.2383</v>
      </c>
      <c r="F9228" s="67">
        <v>1790509.161322</v>
      </c>
      <c r="G9228" s="66" t="s">
        <v>84</v>
      </c>
      <c r="H9228" s="68">
        <v>9.0434021633895202E-14</v>
      </c>
      <c r="I9228" s="87">
        <v>1.61922944230681E-7</v>
      </c>
      <c r="J9228" s="36" t="str">
        <f>_xlfn.XLOOKUP(SimpleBB[[#This Row],[customer_code]],'Input  - indicative charges'!$B$13:$B$69,'Input  - indicative charges'!$E$13:$E$69)</f>
        <v>Major Industrial</v>
      </c>
      <c r="K9228" s="70">
        <f t="shared" si="145"/>
        <v>1.4969023897626892E-7</v>
      </c>
    </row>
    <row r="9229" spans="1:11" x14ac:dyDescent="0.25">
      <c r="A9229" s="65">
        <v>44531</v>
      </c>
      <c r="B9229" s="66" t="s">
        <v>149</v>
      </c>
      <c r="C9229" s="66" t="s">
        <v>137</v>
      </c>
      <c r="D9229" s="67">
        <v>1445941.34</v>
      </c>
      <c r="E9229" s="66">
        <v>1.2383</v>
      </c>
      <c r="F9229" s="67">
        <v>1790509.161322</v>
      </c>
      <c r="G9229" s="66" t="s">
        <v>86</v>
      </c>
      <c r="H9229" s="68">
        <v>8.5596203919579897E-5</v>
      </c>
      <c r="I9229" s="87">
        <v>153.26078729239299</v>
      </c>
      <c r="J9229" s="36" t="str">
        <f>_xlfn.XLOOKUP(SimpleBB[[#This Row],[customer_code]],'Input  - indicative charges'!$B$13:$B$69,'Input  - indicative charges'!$E$13:$E$69)</f>
        <v>North Island generation</v>
      </c>
      <c r="K9229" s="70">
        <f t="shared" si="145"/>
        <v>141.68247733197074</v>
      </c>
    </row>
    <row r="9230" spans="1:11" x14ac:dyDescent="0.25">
      <c r="A9230" s="65">
        <v>44531</v>
      </c>
      <c r="B9230" s="66" t="s">
        <v>149</v>
      </c>
      <c r="C9230" s="66" t="s">
        <v>137</v>
      </c>
      <c r="D9230" s="67">
        <v>1445941.34</v>
      </c>
      <c r="E9230" s="66">
        <v>1.2383</v>
      </c>
      <c r="F9230" s="67">
        <v>1790509.161322</v>
      </c>
      <c r="G9230" s="66" t="s">
        <v>88</v>
      </c>
      <c r="H9230" s="68">
        <v>8.1903598293983498E-3</v>
      </c>
      <c r="I9230" s="87">
        <v>14664.9143090614</v>
      </c>
      <c r="J9230" s="36" t="str">
        <f>_xlfn.XLOOKUP(SimpleBB[[#This Row],[customer_code]],'Input  - indicative charges'!$B$13:$B$69,'Input  - indicative charges'!$E$13:$E$69)</f>
        <v>North Island generation</v>
      </c>
      <c r="K9230" s="70">
        <f t="shared" ref="K9230:K9293" si="146">I9230*$L$9</f>
        <v>13557.031944543676</v>
      </c>
    </row>
    <row r="9231" spans="1:11" x14ac:dyDescent="0.25">
      <c r="A9231" s="65">
        <v>44531</v>
      </c>
      <c r="B9231" s="66" t="s">
        <v>149</v>
      </c>
      <c r="C9231" s="66" t="s">
        <v>137</v>
      </c>
      <c r="D9231" s="67">
        <v>1445941.34</v>
      </c>
      <c r="E9231" s="66">
        <v>1.2383</v>
      </c>
      <c r="F9231" s="67">
        <v>1790509.161322</v>
      </c>
      <c r="G9231" s="66" t="s">
        <v>90</v>
      </c>
      <c r="H9231" s="68">
        <v>7.2357940890242603E-9</v>
      </c>
      <c r="I9231" s="87">
        <v>1.2955755605837499E-2</v>
      </c>
      <c r="J9231" s="36" t="str">
        <f>_xlfn.XLOOKUP(SimpleBB[[#This Row],[customer_code]],'Input  - indicative charges'!$B$13:$B$69,'Input  - indicative charges'!$E$13:$E$69)</f>
        <v>Upper South Island distributor</v>
      </c>
      <c r="K9231" s="70">
        <f t="shared" si="146"/>
        <v>1.1976994131190487E-2</v>
      </c>
    </row>
    <row r="9232" spans="1:11" x14ac:dyDescent="0.25">
      <c r="A9232" s="65">
        <v>44531</v>
      </c>
      <c r="B9232" s="66" t="s">
        <v>149</v>
      </c>
      <c r="C9232" s="66" t="s">
        <v>137</v>
      </c>
      <c r="D9232" s="67">
        <v>1445941.34</v>
      </c>
      <c r="E9232" s="66">
        <v>1.2383</v>
      </c>
      <c r="F9232" s="67">
        <v>1790509.161322</v>
      </c>
      <c r="G9232" s="66" t="s">
        <v>92</v>
      </c>
      <c r="H9232" s="68">
        <v>6.6425353987504201E-5</v>
      </c>
      <c r="I9232" s="87">
        <v>118.93520485868299</v>
      </c>
      <c r="J9232" s="36" t="str">
        <f>_xlfn.XLOOKUP(SimpleBB[[#This Row],[customer_code]],'Input  - indicative charges'!$B$13:$B$69,'Input  - indicative charges'!$E$13:$E$69)</f>
        <v>North Island generation</v>
      </c>
      <c r="K9232" s="70">
        <f t="shared" si="146"/>
        <v>109.95007114386684</v>
      </c>
    </row>
    <row r="9233" spans="1:11" x14ac:dyDescent="0.25">
      <c r="A9233" s="65">
        <v>44531</v>
      </c>
      <c r="B9233" s="66" t="s">
        <v>149</v>
      </c>
      <c r="C9233" s="66" t="s">
        <v>137</v>
      </c>
      <c r="D9233" s="67">
        <v>1445941.34</v>
      </c>
      <c r="E9233" s="66">
        <v>1.2383</v>
      </c>
      <c r="F9233" s="67">
        <v>1790509.161322</v>
      </c>
      <c r="G9233" s="66" t="s">
        <v>94</v>
      </c>
      <c r="H9233" s="68">
        <v>3.5183613476854199E-4</v>
      </c>
      <c r="I9233" s="87">
        <v>629.96582258719695</v>
      </c>
      <c r="J9233" s="36" t="str">
        <f>_xlfn.XLOOKUP(SimpleBB[[#This Row],[customer_code]],'Input  - indicative charges'!$B$13:$B$69,'Input  - indicative charges'!$E$13:$E$69)</f>
        <v>North Island generation</v>
      </c>
      <c r="K9233" s="70">
        <f t="shared" si="146"/>
        <v>582.37413467245688</v>
      </c>
    </row>
    <row r="9234" spans="1:11" x14ac:dyDescent="0.25">
      <c r="A9234" s="65">
        <v>44531</v>
      </c>
      <c r="B9234" s="66" t="s">
        <v>149</v>
      </c>
      <c r="C9234" s="66" t="s">
        <v>137</v>
      </c>
      <c r="D9234" s="67">
        <v>1445941.34</v>
      </c>
      <c r="E9234" s="66">
        <v>1.2383</v>
      </c>
      <c r="F9234" s="67">
        <v>1790509.161322</v>
      </c>
      <c r="G9234" s="66" t="s">
        <v>96</v>
      </c>
      <c r="H9234" s="68">
        <v>8.2041759069243995E-3</v>
      </c>
      <c r="I9234" s="87">
        <v>14689.652122445301</v>
      </c>
      <c r="J9234" s="36" t="str">
        <f>_xlfn.XLOOKUP(SimpleBB[[#This Row],[customer_code]],'Input  - indicative charges'!$B$13:$B$69,'Input  - indicative charges'!$E$13:$E$69)</f>
        <v>Upper North Island distributor</v>
      </c>
      <c r="K9234" s="70">
        <f t="shared" si="146"/>
        <v>13579.900903694463</v>
      </c>
    </row>
    <row r="9235" spans="1:11" x14ac:dyDescent="0.25">
      <c r="A9235" s="65">
        <v>44531</v>
      </c>
      <c r="B9235" s="66" t="s">
        <v>149</v>
      </c>
      <c r="C9235" s="66" t="s">
        <v>137</v>
      </c>
      <c r="D9235" s="67">
        <v>1445941.34</v>
      </c>
      <c r="E9235" s="66">
        <v>1.2383</v>
      </c>
      <c r="F9235" s="67">
        <v>1790509.161322</v>
      </c>
      <c r="G9235" s="66" t="s">
        <v>98</v>
      </c>
      <c r="H9235" s="68">
        <v>1.8325317533476201E-3</v>
      </c>
      <c r="I9235" s="87">
        <v>3281.1648927823899</v>
      </c>
      <c r="J9235" s="36" t="str">
        <f>_xlfn.XLOOKUP(SimpleBB[[#This Row],[customer_code]],'Input  - indicative charges'!$B$13:$B$69,'Input  - indicative charges'!$E$13:$E$69)</f>
        <v>Major Industrial</v>
      </c>
      <c r="K9235" s="70">
        <f t="shared" si="146"/>
        <v>3033.284499949671</v>
      </c>
    </row>
    <row r="9236" spans="1:11" x14ac:dyDescent="0.25">
      <c r="A9236" s="65">
        <v>44531</v>
      </c>
      <c r="B9236" s="66" t="s">
        <v>149</v>
      </c>
      <c r="C9236" s="66" t="s">
        <v>137</v>
      </c>
      <c r="D9236" s="67">
        <v>1445941.34</v>
      </c>
      <c r="E9236" s="66">
        <v>1.2383</v>
      </c>
      <c r="F9236" s="67">
        <v>1790509.161322</v>
      </c>
      <c r="G9236" s="66" t="s">
        <v>100</v>
      </c>
      <c r="H9236" s="68">
        <v>3.1615888252561799E-4</v>
      </c>
      <c r="I9236" s="87">
        <v>566.08537559544504</v>
      </c>
      <c r="J9236" s="36" t="str">
        <f>_xlfn.XLOOKUP(SimpleBB[[#This Row],[customer_code]],'Input  - indicative charges'!$B$13:$B$69,'Input  - indicative charges'!$E$13:$E$69)</f>
        <v>North Island generation</v>
      </c>
      <c r="K9236" s="70">
        <f t="shared" si="146"/>
        <v>523.31962932401484</v>
      </c>
    </row>
    <row r="9237" spans="1:11" x14ac:dyDescent="0.25">
      <c r="A9237" s="65">
        <v>44531</v>
      </c>
      <c r="B9237" s="66" t="s">
        <v>149</v>
      </c>
      <c r="C9237" s="66" t="s">
        <v>137</v>
      </c>
      <c r="D9237" s="67">
        <v>1445941.34</v>
      </c>
      <c r="E9237" s="66">
        <v>1.2383</v>
      </c>
      <c r="F9237" s="67">
        <v>1790509.161322</v>
      </c>
      <c r="G9237" s="66" t="s">
        <v>102</v>
      </c>
      <c r="H9237" s="68">
        <v>1.97743092716921E-3</v>
      </c>
      <c r="I9237" s="87">
        <v>3540.60819097794</v>
      </c>
      <c r="J9237" s="36" t="str">
        <f>_xlfn.XLOOKUP(SimpleBB[[#This Row],[customer_code]],'Input  - indicative charges'!$B$13:$B$69,'Input  - indicative charges'!$E$13:$E$69)</f>
        <v>Lower North Island distributor</v>
      </c>
      <c r="K9237" s="70">
        <f t="shared" si="146"/>
        <v>3273.1277753557556</v>
      </c>
    </row>
    <row r="9238" spans="1:11" x14ac:dyDescent="0.25">
      <c r="A9238" s="65">
        <v>44531</v>
      </c>
      <c r="B9238" s="66" t="s">
        <v>149</v>
      </c>
      <c r="C9238" s="66" t="s">
        <v>137</v>
      </c>
      <c r="D9238" s="67">
        <v>1445941.34</v>
      </c>
      <c r="E9238" s="66">
        <v>1.2383</v>
      </c>
      <c r="F9238" s="67">
        <v>1790509.161322</v>
      </c>
      <c r="G9238" s="66" t="s">
        <v>104</v>
      </c>
      <c r="H9238" s="68">
        <v>4.1357238029394103E-3</v>
      </c>
      <c r="I9238" s="87">
        <v>7405.0513578604896</v>
      </c>
      <c r="J9238" s="36" t="str">
        <f>_xlfn.XLOOKUP(SimpleBB[[#This Row],[customer_code]],'Input  - indicative charges'!$B$13:$B$69,'Input  - indicative charges'!$E$13:$E$69)</f>
        <v>Lower North Island distributor</v>
      </c>
      <c r="K9238" s="70">
        <f t="shared" si="146"/>
        <v>6845.625940512331</v>
      </c>
    </row>
    <row r="9239" spans="1:11" x14ac:dyDescent="0.25">
      <c r="A9239" s="65">
        <v>44531</v>
      </c>
      <c r="B9239" s="66" t="s">
        <v>149</v>
      </c>
      <c r="C9239" s="66" t="s">
        <v>137</v>
      </c>
      <c r="D9239" s="67">
        <v>1445941.34</v>
      </c>
      <c r="E9239" s="66">
        <v>1.2383</v>
      </c>
      <c r="F9239" s="67">
        <v>1790509.161322</v>
      </c>
      <c r="G9239" s="66" t="s">
        <v>106</v>
      </c>
      <c r="H9239" s="68">
        <v>0.51363968217240297</v>
      </c>
      <c r="I9239" s="87">
        <v>919676.55654820905</v>
      </c>
      <c r="J9239" s="36" t="str">
        <f>_xlfn.XLOOKUP(SimpleBB[[#This Row],[customer_code]],'Input  - indicative charges'!$B$13:$B$69,'Input  - indicative charges'!$E$13:$E$69)</f>
        <v>Upper North Island distributor</v>
      </c>
      <c r="K9239" s="70">
        <f t="shared" si="146"/>
        <v>850198.24821397092</v>
      </c>
    </row>
    <row r="9240" spans="1:11" x14ac:dyDescent="0.25">
      <c r="A9240" s="65">
        <v>44531</v>
      </c>
      <c r="B9240" s="66" t="s">
        <v>149</v>
      </c>
      <c r="C9240" s="66" t="s">
        <v>137</v>
      </c>
      <c r="D9240" s="67">
        <v>1445941.34</v>
      </c>
      <c r="E9240" s="66">
        <v>1.2383</v>
      </c>
      <c r="F9240" s="67">
        <v>1790509.161322</v>
      </c>
      <c r="G9240" s="66" t="s">
        <v>108</v>
      </c>
      <c r="H9240" s="68">
        <v>8.3961725979914896E-4</v>
      </c>
      <c r="I9240" s="87">
        <v>1503.34239567445</v>
      </c>
      <c r="J9240" s="36" t="str">
        <f>_xlfn.XLOOKUP(SimpleBB[[#This Row],[customer_code]],'Input  - indicative charges'!$B$13:$B$69,'Input  - indicative charges'!$E$13:$E$69)</f>
        <v>Lower North Island distributor</v>
      </c>
      <c r="K9240" s="70">
        <f t="shared" si="146"/>
        <v>1389.770199281156</v>
      </c>
    </row>
    <row r="9241" spans="1:11" x14ac:dyDescent="0.25">
      <c r="A9241" s="65">
        <v>44531</v>
      </c>
      <c r="B9241" s="66" t="s">
        <v>149</v>
      </c>
      <c r="C9241" s="66" t="s">
        <v>137</v>
      </c>
      <c r="D9241" s="67">
        <v>1445941.34</v>
      </c>
      <c r="E9241" s="66">
        <v>1.2383</v>
      </c>
      <c r="F9241" s="67">
        <v>1790509.161322</v>
      </c>
      <c r="G9241" s="66" t="s">
        <v>110</v>
      </c>
      <c r="H9241" s="68">
        <v>3.5703893417917601E-9</v>
      </c>
      <c r="I9241" s="87">
        <v>6.3928148259645799E-3</v>
      </c>
      <c r="J9241" s="36" t="str">
        <f>_xlfn.XLOOKUP(SimpleBB[[#This Row],[customer_code]],'Input  - indicative charges'!$B$13:$B$69,'Input  - indicative charges'!$E$13:$E$69)</f>
        <v>Lower South Island distributor</v>
      </c>
      <c r="K9241" s="70">
        <f t="shared" si="146"/>
        <v>5.9098602954401596E-3</v>
      </c>
    </row>
    <row r="9242" spans="1:11" x14ac:dyDescent="0.25">
      <c r="A9242" s="65">
        <v>44531</v>
      </c>
      <c r="B9242" s="66" t="s">
        <v>149</v>
      </c>
      <c r="C9242" s="66" t="s">
        <v>137</v>
      </c>
      <c r="D9242" s="67">
        <v>1445941.34</v>
      </c>
      <c r="E9242" s="66">
        <v>1.2383</v>
      </c>
      <c r="F9242" s="67">
        <v>1790509.161322</v>
      </c>
      <c r="G9242" s="66" t="s">
        <v>112</v>
      </c>
      <c r="H9242" s="68">
        <v>6.7659494242856E-3</v>
      </c>
      <c r="I9242" s="87">
        <v>12114.4944292246</v>
      </c>
      <c r="J9242" s="36" t="str">
        <f>_xlfn.XLOOKUP(SimpleBB[[#This Row],[customer_code]],'Input  - indicative charges'!$B$13:$B$69,'Input  - indicative charges'!$E$13:$E$69)</f>
        <v>North Island generation</v>
      </c>
      <c r="K9242" s="70">
        <f t="shared" si="146"/>
        <v>11199.287258536047</v>
      </c>
    </row>
    <row r="9243" spans="1:11" x14ac:dyDescent="0.25">
      <c r="A9243" s="65">
        <v>44531</v>
      </c>
      <c r="B9243" s="66" t="s">
        <v>149</v>
      </c>
      <c r="C9243" s="66" t="s">
        <v>137</v>
      </c>
      <c r="D9243" s="67">
        <v>1445941.34</v>
      </c>
      <c r="E9243" s="66">
        <v>1.2383</v>
      </c>
      <c r="F9243" s="67">
        <v>1790509.161322</v>
      </c>
      <c r="G9243" s="66" t="s">
        <v>114</v>
      </c>
      <c r="H9243" s="68">
        <v>1.8573549414539099E-3</v>
      </c>
      <c r="I9243" s="87">
        <v>3325.6110384999201</v>
      </c>
      <c r="J9243" s="36" t="str">
        <f>_xlfn.XLOOKUP(SimpleBB[[#This Row],[customer_code]],'Input  - indicative charges'!$B$13:$B$69,'Input  - indicative charges'!$E$13:$E$69)</f>
        <v>Lower North Island distributor</v>
      </c>
      <c r="K9243" s="70">
        <f t="shared" si="146"/>
        <v>3074.3728966907338</v>
      </c>
    </row>
    <row r="9244" spans="1:11" x14ac:dyDescent="0.25">
      <c r="A9244" s="65">
        <v>44531</v>
      </c>
      <c r="B9244" s="66" t="s">
        <v>149</v>
      </c>
      <c r="C9244" s="66" t="s">
        <v>137</v>
      </c>
      <c r="D9244" s="67">
        <v>1445941.34</v>
      </c>
      <c r="E9244" s="66">
        <v>1.2383</v>
      </c>
      <c r="F9244" s="67">
        <v>1790509.161322</v>
      </c>
      <c r="G9244" s="66" t="s">
        <v>116</v>
      </c>
      <c r="H9244" s="68">
        <v>2.5294670717447501E-8</v>
      </c>
      <c r="I9244" s="87">
        <v>4.5290339652213102E-2</v>
      </c>
      <c r="J9244" s="36" t="str">
        <f>_xlfn.XLOOKUP(SimpleBB[[#This Row],[customer_code]],'Input  - indicative charges'!$B$13:$B$69,'Input  - indicative charges'!$E$13:$E$69)</f>
        <v>Major Industrial</v>
      </c>
      <c r="K9244" s="70">
        <f t="shared" si="146"/>
        <v>4.1868814812296318E-2</v>
      </c>
    </row>
    <row r="9245" spans="1:11" x14ac:dyDescent="0.25">
      <c r="A9245" s="65">
        <v>44531</v>
      </c>
      <c r="B9245" s="66" t="s">
        <v>149</v>
      </c>
      <c r="C9245" s="66" t="s">
        <v>137</v>
      </c>
      <c r="D9245" s="67">
        <v>1445941.34</v>
      </c>
      <c r="E9245" s="66">
        <v>1.2383</v>
      </c>
      <c r="F9245" s="67">
        <v>1790509.161322</v>
      </c>
      <c r="G9245" s="66" t="s">
        <v>118</v>
      </c>
      <c r="H9245" s="68">
        <v>1.4111279145340599E-9</v>
      </c>
      <c r="I9245" s="87">
        <v>2.52663745877045E-3</v>
      </c>
      <c r="J9245" s="36" t="str">
        <f>_xlfn.XLOOKUP(SimpleBB[[#This Row],[customer_code]],'Input  - indicative charges'!$B$13:$B$69,'Input  - indicative charges'!$E$13:$E$69)</f>
        <v>Upper South Island distributor</v>
      </c>
      <c r="K9245" s="70">
        <f t="shared" si="146"/>
        <v>2.3357589426667431E-3</v>
      </c>
    </row>
    <row r="9246" spans="1:11" x14ac:dyDescent="0.25">
      <c r="A9246" s="65">
        <v>44531</v>
      </c>
      <c r="B9246" s="66" t="s">
        <v>149</v>
      </c>
      <c r="C9246" s="66" t="s">
        <v>137</v>
      </c>
      <c r="D9246" s="67">
        <v>1445941.34</v>
      </c>
      <c r="E9246" s="66">
        <v>1.2383</v>
      </c>
      <c r="F9246" s="67">
        <v>1790509.161322</v>
      </c>
      <c r="G9246" s="66" t="s">
        <v>120</v>
      </c>
      <c r="H9246" s="68">
        <v>3.4753054326897302E-4</v>
      </c>
      <c r="I9246" s="87">
        <v>622.25662156230896</v>
      </c>
      <c r="J9246" s="36" t="str">
        <f>_xlfn.XLOOKUP(SimpleBB[[#This Row],[customer_code]],'Input  - indicative charges'!$B$13:$B$69,'Input  - indicative charges'!$E$13:$E$69)</f>
        <v>Lower North Island distributor</v>
      </c>
      <c r="K9246" s="70">
        <f t="shared" si="146"/>
        <v>575.24733649561813</v>
      </c>
    </row>
    <row r="9247" spans="1:11" x14ac:dyDescent="0.25">
      <c r="A9247" s="65">
        <v>44531</v>
      </c>
      <c r="B9247" s="66" t="s">
        <v>149</v>
      </c>
      <c r="C9247" s="66" t="s">
        <v>137</v>
      </c>
      <c r="D9247" s="67">
        <v>1445941.34</v>
      </c>
      <c r="E9247" s="66">
        <v>1.2383</v>
      </c>
      <c r="F9247" s="67">
        <v>1790509.161322</v>
      </c>
      <c r="G9247" s="66" t="s">
        <v>241</v>
      </c>
      <c r="H9247" s="68">
        <v>7.4511964773516198E-4</v>
      </c>
      <c r="I9247" s="87">
        <v>1334.1435555508299</v>
      </c>
      <c r="J9247" s="36" t="str">
        <f>_xlfn.XLOOKUP(SimpleBB[[#This Row],[customer_code]],'Input  - indicative charges'!$B$13:$B$69,'Input  - indicative charges'!$E$13:$E$69)</f>
        <v>North Island generation</v>
      </c>
      <c r="K9247" s="70">
        <f t="shared" si="146"/>
        <v>1233.3537325911118</v>
      </c>
    </row>
    <row r="9248" spans="1:11" x14ac:dyDescent="0.25">
      <c r="A9248" s="65">
        <v>44562</v>
      </c>
      <c r="B9248" s="66" t="s">
        <v>149</v>
      </c>
      <c r="C9248" s="66" t="s">
        <v>137</v>
      </c>
      <c r="D9248" s="67">
        <v>2731548.14</v>
      </c>
      <c r="E9248" s="66">
        <v>0.48491085561195202</v>
      </c>
      <c r="F9248" s="67">
        <v>1324557.3457126301</v>
      </c>
      <c r="G9248" s="66" t="s">
        <v>8</v>
      </c>
      <c r="H9248" s="68">
        <v>8.6288797113561595E-9</v>
      </c>
      <c r="I9248" s="87">
        <v>1.1429446006947499E-2</v>
      </c>
      <c r="J9248" s="36" t="str">
        <f>_xlfn.XLOOKUP(SimpleBB[[#This Row],[customer_code]],'Input  - indicative charges'!$B$13:$B$69,'Input  - indicative charges'!$E$13:$E$69)</f>
        <v>Lower South Island distributor</v>
      </c>
      <c r="K9248" s="70">
        <f t="shared" si="146"/>
        <v>1.0565991819596363E-2</v>
      </c>
    </row>
    <row r="9249" spans="1:11" x14ac:dyDescent="0.25">
      <c r="A9249" s="65">
        <v>44562</v>
      </c>
      <c r="B9249" s="66" t="s">
        <v>149</v>
      </c>
      <c r="C9249" s="66" t="s">
        <v>137</v>
      </c>
      <c r="D9249" s="67">
        <v>2731548.14</v>
      </c>
      <c r="E9249" s="66">
        <v>0.48491085561195202</v>
      </c>
      <c r="F9249" s="67">
        <v>1324557.3457126301</v>
      </c>
      <c r="G9249" s="66" t="s">
        <v>10</v>
      </c>
      <c r="H9249" s="68">
        <v>3.4032310359400203E-10</v>
      </c>
      <c r="I9249" s="87">
        <v>4.5077746678115802E-4</v>
      </c>
      <c r="J9249" s="36" t="str">
        <f>_xlfn.XLOOKUP(SimpleBB[[#This Row],[customer_code]],'Input  - indicative charges'!$B$13:$B$69,'Input  - indicative charges'!$E$13:$E$69)</f>
        <v>Upper South Island distributor</v>
      </c>
      <c r="K9249" s="70">
        <f t="shared" si="146"/>
        <v>4.1672282484845772E-4</v>
      </c>
    </row>
    <row r="9250" spans="1:11" x14ac:dyDescent="0.25">
      <c r="A9250" s="65">
        <v>44562</v>
      </c>
      <c r="B9250" s="66" t="s">
        <v>149</v>
      </c>
      <c r="C9250" s="66" t="s">
        <v>137</v>
      </c>
      <c r="D9250" s="67">
        <v>2731548.14</v>
      </c>
      <c r="E9250" s="66">
        <v>0.48491085561195202</v>
      </c>
      <c r="F9250" s="67">
        <v>1324557.3457126301</v>
      </c>
      <c r="G9250" s="66" t="s">
        <v>12</v>
      </c>
      <c r="H9250" s="68">
        <v>2.2372879769936998E-6</v>
      </c>
      <c r="I9250" s="87">
        <v>2.9634162244015698</v>
      </c>
      <c r="J9250" s="36" t="str">
        <f>_xlfn.XLOOKUP(SimpleBB[[#This Row],[customer_code]],'Input  - indicative charges'!$B$13:$B$69,'Input  - indicative charges'!$E$13:$E$69)</f>
        <v>Lower North Island distributor</v>
      </c>
      <c r="K9250" s="70">
        <f t="shared" si="146"/>
        <v>2.7395406186838076</v>
      </c>
    </row>
    <row r="9251" spans="1:11" x14ac:dyDescent="0.25">
      <c r="A9251" s="65">
        <v>44562</v>
      </c>
      <c r="B9251" s="66" t="s">
        <v>149</v>
      </c>
      <c r="C9251" s="66" t="s">
        <v>137</v>
      </c>
      <c r="D9251" s="67">
        <v>2731548.14</v>
      </c>
      <c r="E9251" s="66">
        <v>0.48491085561195202</v>
      </c>
      <c r="F9251" s="67">
        <v>1324557.3457126301</v>
      </c>
      <c r="G9251" s="66" t="s">
        <v>14</v>
      </c>
      <c r="H9251" s="68">
        <v>9.4814645335218398E-3</v>
      </c>
      <c r="I9251" s="87">
        <v>12558.7434959901</v>
      </c>
      <c r="J9251" s="36" t="str">
        <f>_xlfn.XLOOKUP(SimpleBB[[#This Row],[customer_code]],'Input  - indicative charges'!$B$13:$B$69,'Input  - indicative charges'!$E$13:$E$69)</f>
        <v>Upper North Island distributor</v>
      </c>
      <c r="K9251" s="70">
        <f t="shared" si="146"/>
        <v>11609.974880880503</v>
      </c>
    </row>
    <row r="9252" spans="1:11" x14ac:dyDescent="0.25">
      <c r="A9252" s="65">
        <v>44562</v>
      </c>
      <c r="B9252" s="66" t="s">
        <v>149</v>
      </c>
      <c r="C9252" s="66" t="s">
        <v>137</v>
      </c>
      <c r="D9252" s="67">
        <v>2731548.14</v>
      </c>
      <c r="E9252" s="66">
        <v>0.48491085561195202</v>
      </c>
      <c r="F9252" s="67">
        <v>1324557.3457126301</v>
      </c>
      <c r="G9252" s="66" t="s">
        <v>16</v>
      </c>
      <c r="H9252" s="68">
        <v>9.0220934122903204E-2</v>
      </c>
      <c r="I9252" s="87">
        <v>119502.801029547</v>
      </c>
      <c r="J9252" s="36" t="str">
        <f>_xlfn.XLOOKUP(SimpleBB[[#This Row],[customer_code]],'Input  - indicative charges'!$B$13:$B$69,'Input  - indicative charges'!$E$13:$E$69)</f>
        <v>South Island generation</v>
      </c>
      <c r="K9252" s="70">
        <f t="shared" si="146"/>
        <v>110474.78743322485</v>
      </c>
    </row>
    <row r="9253" spans="1:11" x14ac:dyDescent="0.25">
      <c r="A9253" s="65">
        <v>44562</v>
      </c>
      <c r="B9253" s="66" t="s">
        <v>149</v>
      </c>
      <c r="C9253" s="66" t="s">
        <v>137</v>
      </c>
      <c r="D9253" s="67">
        <v>2731548.14</v>
      </c>
      <c r="E9253" s="66">
        <v>0.48491085561195202</v>
      </c>
      <c r="F9253" s="67">
        <v>1324557.3457126301</v>
      </c>
      <c r="G9253" s="66" t="s">
        <v>19</v>
      </c>
      <c r="H9253" s="68">
        <v>8.6882696587324497E-5</v>
      </c>
      <c r="I9253" s="87">
        <v>115.081113980062</v>
      </c>
      <c r="J9253" s="36" t="str">
        <f>_xlfn.XLOOKUP(SimpleBB[[#This Row],[customer_code]],'Input  - indicative charges'!$B$13:$B$69,'Input  - indicative charges'!$E$13:$E$69)</f>
        <v>Lower South Island distributor</v>
      </c>
      <c r="K9253" s="70">
        <f t="shared" si="146"/>
        <v>106.38714318823915</v>
      </c>
    </row>
    <row r="9254" spans="1:11" x14ac:dyDescent="0.25">
      <c r="A9254" s="65">
        <v>44562</v>
      </c>
      <c r="B9254" s="66" t="s">
        <v>149</v>
      </c>
      <c r="C9254" s="66" t="s">
        <v>137</v>
      </c>
      <c r="D9254" s="67">
        <v>2731548.14</v>
      </c>
      <c r="E9254" s="66">
        <v>0.48491085561195202</v>
      </c>
      <c r="F9254" s="67">
        <v>1324557.3457126301</v>
      </c>
      <c r="G9254" s="66" t="s">
        <v>21</v>
      </c>
      <c r="H9254" s="68">
        <v>5.7190364431679396E-9</v>
      </c>
      <c r="I9254" s="87">
        <v>7.5751917311963598E-3</v>
      </c>
      <c r="J9254" s="36" t="str">
        <f>_xlfn.XLOOKUP(SimpleBB[[#This Row],[customer_code]],'Input  - indicative charges'!$B$13:$B$69,'Input  - indicative charges'!$E$13:$E$69)</f>
        <v>Upper South Island distributor</v>
      </c>
      <c r="K9254" s="70">
        <f t="shared" si="146"/>
        <v>7.0029128109133218E-3</v>
      </c>
    </row>
    <row r="9255" spans="1:11" x14ac:dyDescent="0.25">
      <c r="A9255" s="65">
        <v>44562</v>
      </c>
      <c r="B9255" s="66" t="s">
        <v>149</v>
      </c>
      <c r="C9255" s="66" t="s">
        <v>137</v>
      </c>
      <c r="D9255" s="67">
        <v>2731548.14</v>
      </c>
      <c r="E9255" s="66">
        <v>0.48491085561195202</v>
      </c>
      <c r="F9255" s="67">
        <v>1324557.3457126301</v>
      </c>
      <c r="G9255" s="66" t="s">
        <v>23</v>
      </c>
      <c r="H9255" s="68">
        <v>1.9587915062884E-8</v>
      </c>
      <c r="I9255" s="87">
        <v>2.5945316783738199E-2</v>
      </c>
      <c r="J9255" s="36" t="str">
        <f>_xlfn.XLOOKUP(SimpleBB[[#This Row],[customer_code]],'Input  - indicative charges'!$B$13:$B$69,'Input  - indicative charges'!$E$13:$E$69)</f>
        <v>Lower North Island distributor</v>
      </c>
      <c r="K9255" s="70">
        <f t="shared" si="146"/>
        <v>2.3985239943141303E-2</v>
      </c>
    </row>
    <row r="9256" spans="1:11" x14ac:dyDescent="0.25">
      <c r="A9256" s="65">
        <v>44562</v>
      </c>
      <c r="B9256" s="66" t="s">
        <v>149</v>
      </c>
      <c r="C9256" s="66" t="s">
        <v>137</v>
      </c>
      <c r="D9256" s="67">
        <v>2731548.14</v>
      </c>
      <c r="E9256" s="66">
        <v>0.48491085561195202</v>
      </c>
      <c r="F9256" s="67">
        <v>1324557.3457126301</v>
      </c>
      <c r="G9256" s="66" t="s">
        <v>25</v>
      </c>
      <c r="H9256" s="68">
        <v>0.11329657832163501</v>
      </c>
      <c r="I9256" s="87">
        <v>150067.81506002901</v>
      </c>
      <c r="J9256" s="36" t="str">
        <f>_xlfn.XLOOKUP(SimpleBB[[#This Row],[customer_code]],'Input  - indicative charges'!$B$13:$B$69,'Input  - indicative charges'!$E$13:$E$69)</f>
        <v>North Island generation</v>
      </c>
      <c r="K9256" s="70">
        <f t="shared" si="146"/>
        <v>138730.72284913328</v>
      </c>
    </row>
    <row r="9257" spans="1:11" x14ac:dyDescent="0.25">
      <c r="A9257" s="65">
        <v>44562</v>
      </c>
      <c r="B9257" s="66" t="s">
        <v>149</v>
      </c>
      <c r="C9257" s="66" t="s">
        <v>137</v>
      </c>
      <c r="D9257" s="67">
        <v>2731548.14</v>
      </c>
      <c r="E9257" s="66">
        <v>0.48491085561195202</v>
      </c>
      <c r="F9257" s="67">
        <v>1324557.3457126301</v>
      </c>
      <c r="G9257" s="66" t="s">
        <v>27</v>
      </c>
      <c r="H9257" s="68">
        <v>1.4907290683821601E-5</v>
      </c>
      <c r="I9257" s="87">
        <v>19.745561379929502</v>
      </c>
      <c r="J9257" s="36" t="str">
        <f>_xlfn.XLOOKUP(SimpleBB[[#This Row],[customer_code]],'Input  - indicative charges'!$B$13:$B$69,'Input  - indicative charges'!$E$13:$E$69)</f>
        <v>Lower North Island distributor</v>
      </c>
      <c r="K9257" s="70">
        <f t="shared" si="146"/>
        <v>18.25385411391369</v>
      </c>
    </row>
    <row r="9258" spans="1:11" x14ac:dyDescent="0.25">
      <c r="A9258" s="65">
        <v>44562</v>
      </c>
      <c r="B9258" s="66" t="s">
        <v>149</v>
      </c>
      <c r="C9258" s="66" t="s">
        <v>137</v>
      </c>
      <c r="D9258" s="67">
        <v>2731548.14</v>
      </c>
      <c r="E9258" s="66">
        <v>0.48491085561195202</v>
      </c>
      <c r="F9258" s="67">
        <v>1324557.3457126301</v>
      </c>
      <c r="G9258" s="66" t="s">
        <v>29</v>
      </c>
      <c r="H9258" s="68">
        <v>4.04284900481293E-5</v>
      </c>
      <c r="I9258" s="87">
        <v>53.549853469319899</v>
      </c>
      <c r="J9258" s="36" t="str">
        <f>_xlfn.XLOOKUP(SimpleBB[[#This Row],[customer_code]],'Input  - indicative charges'!$B$13:$B$69,'Input  - indicative charges'!$E$13:$E$69)</f>
        <v>Lower North Island distributor</v>
      </c>
      <c r="K9258" s="70">
        <f t="shared" si="146"/>
        <v>49.504351597924042</v>
      </c>
    </row>
    <row r="9259" spans="1:11" x14ac:dyDescent="0.25">
      <c r="A9259" s="65">
        <v>44562</v>
      </c>
      <c r="B9259" s="66" t="s">
        <v>149</v>
      </c>
      <c r="C9259" s="66" t="s">
        <v>137</v>
      </c>
      <c r="D9259" s="67">
        <v>2731548.14</v>
      </c>
      <c r="E9259" s="66">
        <v>0.48491085561195202</v>
      </c>
      <c r="F9259" s="67">
        <v>1324557.3457126301</v>
      </c>
      <c r="G9259" s="66" t="s">
        <v>31</v>
      </c>
      <c r="H9259" s="68">
        <v>8.4042247356254097E-5</v>
      </c>
      <c r="I9259" s="87">
        <v>111.318776085924</v>
      </c>
      <c r="J9259" s="36" t="str">
        <f>_xlfn.XLOOKUP(SimpleBB[[#This Row],[customer_code]],'Input  - indicative charges'!$B$13:$B$69,'Input  - indicative charges'!$E$13:$E$69)</f>
        <v>Major Industrial</v>
      </c>
      <c r="K9259" s="70">
        <f t="shared" si="146"/>
        <v>102.90903660390818</v>
      </c>
    </row>
    <row r="9260" spans="1:11" x14ac:dyDescent="0.25">
      <c r="A9260" s="65">
        <v>44562</v>
      </c>
      <c r="B9260" s="66" t="s">
        <v>149</v>
      </c>
      <c r="C9260" s="66" t="s">
        <v>137</v>
      </c>
      <c r="D9260" s="67">
        <v>2731548.14</v>
      </c>
      <c r="E9260" s="66">
        <v>0.48491085561195202</v>
      </c>
      <c r="F9260" s="67">
        <v>1324557.3457126301</v>
      </c>
      <c r="G9260" s="66" t="s">
        <v>34</v>
      </c>
      <c r="H9260" s="68">
        <v>1.1976251461441399E-6</v>
      </c>
      <c r="I9260" s="87">
        <v>1.5863231847354</v>
      </c>
      <c r="J9260" s="36" t="str">
        <f>_xlfn.XLOOKUP(SimpleBB[[#This Row],[customer_code]],'Input  - indicative charges'!$B$13:$B$69,'Input  - indicative charges'!$E$13:$E$69)</f>
        <v>Major Industrial</v>
      </c>
      <c r="K9260" s="70">
        <f t="shared" si="146"/>
        <v>1.4664820834677292</v>
      </c>
    </row>
    <row r="9261" spans="1:11" x14ac:dyDescent="0.25">
      <c r="A9261" s="65">
        <v>44562</v>
      </c>
      <c r="B9261" s="66" t="s">
        <v>149</v>
      </c>
      <c r="C9261" s="66" t="s">
        <v>137</v>
      </c>
      <c r="D9261" s="67">
        <v>2731548.14</v>
      </c>
      <c r="E9261" s="66">
        <v>0.48491085561195202</v>
      </c>
      <c r="F9261" s="67">
        <v>1324557.3457126301</v>
      </c>
      <c r="G9261" s="66" t="s">
        <v>36</v>
      </c>
      <c r="H9261" s="68">
        <v>3.35466254862265E-9</v>
      </c>
      <c r="I9261" s="87">
        <v>4.4434429211652098E-3</v>
      </c>
      <c r="J9261" s="36" t="str">
        <f>_xlfn.XLOOKUP(SimpleBB[[#This Row],[customer_code]],'Input  - indicative charges'!$B$13:$B$69,'Input  - indicative charges'!$E$13:$E$69)</f>
        <v>Upper South Island distributor</v>
      </c>
      <c r="K9261" s="70">
        <f t="shared" si="146"/>
        <v>4.1077565375728922E-3</v>
      </c>
    </row>
    <row r="9262" spans="1:11" x14ac:dyDescent="0.25">
      <c r="A9262" s="65">
        <v>44562</v>
      </c>
      <c r="B9262" s="66" t="s">
        <v>149</v>
      </c>
      <c r="C9262" s="66" t="s">
        <v>137</v>
      </c>
      <c r="D9262" s="67">
        <v>2731548.14</v>
      </c>
      <c r="E9262" s="66">
        <v>0.48491085561195202</v>
      </c>
      <c r="F9262" s="67">
        <v>1324557.3457126301</v>
      </c>
      <c r="G9262" s="66" t="s">
        <v>38</v>
      </c>
      <c r="H9262" s="68">
        <v>1.25440393448386E-4</v>
      </c>
      <c r="I9262" s="87">
        <v>166.152994591143</v>
      </c>
      <c r="J9262" s="36" t="str">
        <f>_xlfn.XLOOKUP(SimpleBB[[#This Row],[customer_code]],'Input  - indicative charges'!$B$13:$B$69,'Input  - indicative charges'!$E$13:$E$69)</f>
        <v>North Island generation</v>
      </c>
      <c r="K9262" s="70">
        <f t="shared" si="146"/>
        <v>153.60072400572301</v>
      </c>
    </row>
    <row r="9263" spans="1:11" x14ac:dyDescent="0.25">
      <c r="A9263" s="65">
        <v>44562</v>
      </c>
      <c r="B9263" s="66" t="s">
        <v>149</v>
      </c>
      <c r="C9263" s="66" t="s">
        <v>137</v>
      </c>
      <c r="D9263" s="67">
        <v>2731548.14</v>
      </c>
      <c r="E9263" s="66">
        <v>0.48491085561195202</v>
      </c>
      <c r="F9263" s="67">
        <v>1324557.3457126301</v>
      </c>
      <c r="G9263" s="66" t="s">
        <v>40</v>
      </c>
      <c r="H9263" s="68">
        <v>7.8239620455428397E-7</v>
      </c>
      <c r="I9263" s="87">
        <v>1.03632864000006</v>
      </c>
      <c r="J9263" s="36" t="str">
        <f>_xlfn.XLOOKUP(SimpleBB[[#This Row],[customer_code]],'Input  - indicative charges'!$B$13:$B$69,'Input  - indicative charges'!$E$13:$E$69)</f>
        <v>North Island generation</v>
      </c>
      <c r="K9263" s="70">
        <f t="shared" si="146"/>
        <v>0.95803767969139475</v>
      </c>
    </row>
    <row r="9264" spans="1:11" x14ac:dyDescent="0.25">
      <c r="A9264" s="65">
        <v>44562</v>
      </c>
      <c r="B9264" s="66" t="s">
        <v>149</v>
      </c>
      <c r="C9264" s="66" t="s">
        <v>137</v>
      </c>
      <c r="D9264" s="67">
        <v>2731548.14</v>
      </c>
      <c r="E9264" s="66">
        <v>0.48491085561195202</v>
      </c>
      <c r="F9264" s="67">
        <v>1324557.3457126301</v>
      </c>
      <c r="G9264" s="66" t="s">
        <v>42</v>
      </c>
      <c r="H9264" s="68">
        <v>4.1439757546182003E-2</v>
      </c>
      <c r="I9264" s="87">
        <v>54889.335262346103</v>
      </c>
      <c r="J9264" s="36" t="str">
        <f>_xlfn.XLOOKUP(SimpleBB[[#This Row],[customer_code]],'Input  - indicative charges'!$B$13:$B$69,'Input  - indicative charges'!$E$13:$E$69)</f>
        <v>South Island generation</v>
      </c>
      <c r="K9264" s="70">
        <f t="shared" si="146"/>
        <v>50742.640283045803</v>
      </c>
    </row>
    <row r="9265" spans="1:11" x14ac:dyDescent="0.25">
      <c r="A9265" s="65">
        <v>44562</v>
      </c>
      <c r="B9265" s="66" t="s">
        <v>149</v>
      </c>
      <c r="C9265" s="66" t="s">
        <v>137</v>
      </c>
      <c r="D9265" s="67">
        <v>2731548.14</v>
      </c>
      <c r="E9265" s="66">
        <v>0.48491085561195202</v>
      </c>
      <c r="F9265" s="67">
        <v>1324557.3457126301</v>
      </c>
      <c r="G9265" s="66" t="s">
        <v>44</v>
      </c>
      <c r="H9265" s="68">
        <v>9.2580505807164705E-7</v>
      </c>
      <c r="I9265" s="87">
        <v>1.2262818903667101</v>
      </c>
      <c r="J9265" s="36" t="str">
        <f>_xlfn.XLOOKUP(SimpleBB[[#This Row],[customer_code]],'Input  - indicative charges'!$B$13:$B$69,'Input  - indicative charges'!$E$13:$E$69)</f>
        <v>Major Industrial</v>
      </c>
      <c r="K9265" s="70">
        <f t="shared" si="146"/>
        <v>1.1336406343980152</v>
      </c>
    </row>
    <row r="9266" spans="1:11" x14ac:dyDescent="0.25">
      <c r="A9266" s="65">
        <v>44562</v>
      </c>
      <c r="B9266" s="66" t="s">
        <v>149</v>
      </c>
      <c r="C9266" s="66" t="s">
        <v>137</v>
      </c>
      <c r="D9266" s="67">
        <v>2731548.14</v>
      </c>
      <c r="E9266" s="66">
        <v>0.48491085561195202</v>
      </c>
      <c r="F9266" s="67">
        <v>1324557.3457126301</v>
      </c>
      <c r="G9266" s="66" t="s">
        <v>46</v>
      </c>
      <c r="H9266" s="68">
        <v>7.2367557926564903E-9</v>
      </c>
      <c r="I9266" s="87">
        <v>9.5854980442916394E-3</v>
      </c>
      <c r="J9266" s="36" t="str">
        <f>_xlfn.XLOOKUP(SimpleBB[[#This Row],[customer_code]],'Input  - indicative charges'!$B$13:$B$69,'Input  - indicative charges'!$E$13:$E$69)</f>
        <v>Upper South Island distributor</v>
      </c>
      <c r="K9266" s="70">
        <f t="shared" si="146"/>
        <v>8.8613475982281375E-3</v>
      </c>
    </row>
    <row r="9267" spans="1:11" x14ac:dyDescent="0.25">
      <c r="A9267" s="65">
        <v>44562</v>
      </c>
      <c r="B9267" s="66" t="s">
        <v>149</v>
      </c>
      <c r="C9267" s="66" t="s">
        <v>137</v>
      </c>
      <c r="D9267" s="67">
        <v>2731548.14</v>
      </c>
      <c r="E9267" s="66">
        <v>0.48491085561195202</v>
      </c>
      <c r="F9267" s="67">
        <v>1324557.3457126301</v>
      </c>
      <c r="G9267" s="66" t="s">
        <v>48</v>
      </c>
      <c r="H9267" s="68">
        <v>5.3623720942961098E-2</v>
      </c>
      <c r="I9267" s="87">
        <v>71027.693479443697</v>
      </c>
      <c r="J9267" s="36" t="str">
        <f>_xlfn.XLOOKUP(SimpleBB[[#This Row],[customer_code]],'Input  - indicative charges'!$B$13:$B$69,'Input  - indicative charges'!$E$13:$E$69)</f>
        <v>North Island generation</v>
      </c>
      <c r="K9267" s="70">
        <f t="shared" si="146"/>
        <v>65661.802664137416</v>
      </c>
    </row>
    <row r="9268" spans="1:11" x14ac:dyDescent="0.25">
      <c r="A9268" s="65">
        <v>44562</v>
      </c>
      <c r="B9268" s="66" t="s">
        <v>149</v>
      </c>
      <c r="C9268" s="66" t="s">
        <v>137</v>
      </c>
      <c r="D9268" s="67">
        <v>2731548.14</v>
      </c>
      <c r="E9268" s="66">
        <v>0.48491085561195202</v>
      </c>
      <c r="F9268" s="67">
        <v>1324557.3457126301</v>
      </c>
      <c r="G9268" s="66" t="s">
        <v>50</v>
      </c>
      <c r="H9268" s="68">
        <v>1.1293539640536801E-2</v>
      </c>
      <c r="I9268" s="87">
        <v>14958.940889969899</v>
      </c>
      <c r="J9268" s="36" t="str">
        <f>_xlfn.XLOOKUP(SimpleBB[[#This Row],[customer_code]],'Input  - indicative charges'!$B$13:$B$69,'Input  - indicative charges'!$E$13:$E$69)</f>
        <v>North Island generation</v>
      </c>
      <c r="K9268" s="70">
        <f t="shared" si="146"/>
        <v>13828.845858073226</v>
      </c>
    </row>
    <row r="9269" spans="1:11" x14ac:dyDescent="0.25">
      <c r="A9269" s="65">
        <v>44562</v>
      </c>
      <c r="B9269" s="66" t="s">
        <v>149</v>
      </c>
      <c r="C9269" s="66" t="s">
        <v>137</v>
      </c>
      <c r="D9269" s="67">
        <v>2731548.14</v>
      </c>
      <c r="E9269" s="66">
        <v>0.48491085561195202</v>
      </c>
      <c r="F9269" s="67">
        <v>1324557.3457126301</v>
      </c>
      <c r="G9269" s="66" t="s">
        <v>52</v>
      </c>
      <c r="H9269" s="68">
        <v>2.2805591193504799E-2</v>
      </c>
      <c r="I9269" s="87">
        <v>30207.313338676198</v>
      </c>
      <c r="J9269" s="36" t="str">
        <f>_xlfn.XLOOKUP(SimpleBB[[#This Row],[customer_code]],'Input  - indicative charges'!$B$13:$B$69,'Input  - indicative charges'!$E$13:$E$69)</f>
        <v>North Island generation</v>
      </c>
      <c r="K9269" s="70">
        <f t="shared" si="146"/>
        <v>27925.257745163337</v>
      </c>
    </row>
    <row r="9270" spans="1:11" x14ac:dyDescent="0.25">
      <c r="A9270" s="65">
        <v>44562</v>
      </c>
      <c r="B9270" s="66" t="s">
        <v>149</v>
      </c>
      <c r="C9270" s="66" t="s">
        <v>137</v>
      </c>
      <c r="D9270" s="67">
        <v>2731548.14</v>
      </c>
      <c r="E9270" s="66">
        <v>0.48491085561195202</v>
      </c>
      <c r="F9270" s="67">
        <v>1324557.3457126301</v>
      </c>
      <c r="G9270" s="66" t="s">
        <v>54</v>
      </c>
      <c r="H9270" s="68">
        <v>6.0333936354914596E-10</v>
      </c>
      <c r="I9270" s="87">
        <v>7.9915758594660796E-4</v>
      </c>
      <c r="J9270" s="36" t="str">
        <f>_xlfn.XLOOKUP(SimpleBB[[#This Row],[customer_code]],'Input  - indicative charges'!$B$13:$B$69,'Input  - indicative charges'!$E$13:$E$69)</f>
        <v>Upper South Island distributor</v>
      </c>
      <c r="K9270" s="70">
        <f t="shared" si="146"/>
        <v>7.3878405922277732E-4</v>
      </c>
    </row>
    <row r="9271" spans="1:11" x14ac:dyDescent="0.25">
      <c r="A9271" s="65">
        <v>44562</v>
      </c>
      <c r="B9271" s="66" t="s">
        <v>149</v>
      </c>
      <c r="C9271" s="66" t="s">
        <v>137</v>
      </c>
      <c r="D9271" s="67">
        <v>2731548.14</v>
      </c>
      <c r="E9271" s="66">
        <v>0.48491085561195202</v>
      </c>
      <c r="F9271" s="67">
        <v>1324557.3457126301</v>
      </c>
      <c r="G9271" s="66" t="s">
        <v>56</v>
      </c>
      <c r="H9271" s="68">
        <v>6.5967543696854897E-2</v>
      </c>
      <c r="I9271" s="87">
        <v>87377.794582288596</v>
      </c>
      <c r="J9271" s="36" t="str">
        <f>_xlfn.XLOOKUP(SimpleBB[[#This Row],[customer_code]],'Input  - indicative charges'!$B$13:$B$69,'Input  - indicative charges'!$E$13:$E$69)</f>
        <v>Upper North Island distributor</v>
      </c>
      <c r="K9271" s="70">
        <f t="shared" si="146"/>
        <v>80776.711505495245</v>
      </c>
    </row>
    <row r="9272" spans="1:11" x14ac:dyDescent="0.25">
      <c r="A9272" s="65">
        <v>44562</v>
      </c>
      <c r="B9272" s="66" t="s">
        <v>149</v>
      </c>
      <c r="C9272" s="66" t="s">
        <v>137</v>
      </c>
      <c r="D9272" s="67">
        <v>2731548.14</v>
      </c>
      <c r="E9272" s="66">
        <v>0.48491085561195202</v>
      </c>
      <c r="F9272" s="67">
        <v>1324557.3457126301</v>
      </c>
      <c r="G9272" s="66" t="s">
        <v>58</v>
      </c>
      <c r="H9272" s="68">
        <v>1.4075533162242001E-2</v>
      </c>
      <c r="I9272" s="87">
        <v>18643.850844869499</v>
      </c>
      <c r="J9272" s="36" t="str">
        <f>_xlfn.XLOOKUP(SimpleBB[[#This Row],[customer_code]],'Input  - indicative charges'!$B$13:$B$69,'Input  - indicative charges'!$E$13:$E$69)</f>
        <v>North Island generation</v>
      </c>
      <c r="K9272" s="70">
        <f t="shared" si="146"/>
        <v>17235.373909892322</v>
      </c>
    </row>
    <row r="9273" spans="1:11" x14ac:dyDescent="0.25">
      <c r="A9273" s="65">
        <v>44562</v>
      </c>
      <c r="B9273" s="66" t="s">
        <v>149</v>
      </c>
      <c r="C9273" s="66" t="s">
        <v>137</v>
      </c>
      <c r="D9273" s="67">
        <v>2731548.14</v>
      </c>
      <c r="E9273" s="66">
        <v>0.48491085561195202</v>
      </c>
      <c r="F9273" s="67">
        <v>1324557.3457126301</v>
      </c>
      <c r="G9273" s="66" t="s">
        <v>60</v>
      </c>
      <c r="H9273" s="68">
        <v>1.54729533059906E-8</v>
      </c>
      <c r="I9273" s="87">
        <v>2.0494813961318501E-2</v>
      </c>
      <c r="J9273" s="36" t="str">
        <f>_xlfn.XLOOKUP(SimpleBB[[#This Row],[customer_code]],'Input  - indicative charges'!$B$13:$B$69,'Input  - indicative charges'!$E$13:$E$69)</f>
        <v>Major Industrial</v>
      </c>
      <c r="K9273" s="70">
        <f t="shared" si="146"/>
        <v>1.8946503315017175E-2</v>
      </c>
    </row>
    <row r="9274" spans="1:11" x14ac:dyDescent="0.25">
      <c r="A9274" s="65">
        <v>44562</v>
      </c>
      <c r="B9274" s="66" t="s">
        <v>149</v>
      </c>
      <c r="C9274" s="66" t="s">
        <v>137</v>
      </c>
      <c r="D9274" s="67">
        <v>2731548.14</v>
      </c>
      <c r="E9274" s="66">
        <v>0.48491085561195202</v>
      </c>
      <c r="F9274" s="67">
        <v>1324557.3457126301</v>
      </c>
      <c r="G9274" s="66" t="s">
        <v>62</v>
      </c>
      <c r="H9274" s="68">
        <v>2.4957427588771001E-2</v>
      </c>
      <c r="I9274" s="87">
        <v>33057.544042797803</v>
      </c>
      <c r="J9274" s="36" t="str">
        <f>_xlfn.XLOOKUP(SimpleBB[[#This Row],[customer_code]],'Input  - indicative charges'!$B$13:$B$69,'Input  - indicative charges'!$E$13:$E$69)</f>
        <v>Major Industrial</v>
      </c>
      <c r="K9274" s="70">
        <f t="shared" si="146"/>
        <v>30560.163608965067</v>
      </c>
    </row>
    <row r="9275" spans="1:11" x14ac:dyDescent="0.25">
      <c r="A9275" s="65">
        <v>44562</v>
      </c>
      <c r="B9275" s="66" t="s">
        <v>149</v>
      </c>
      <c r="C9275" s="66" t="s">
        <v>137</v>
      </c>
      <c r="D9275" s="67">
        <v>2731548.14</v>
      </c>
      <c r="E9275" s="66">
        <v>0.48491085561195202</v>
      </c>
      <c r="F9275" s="67">
        <v>1324557.3457126301</v>
      </c>
      <c r="G9275" s="66" t="s">
        <v>64</v>
      </c>
      <c r="H9275" s="68">
        <v>9.851383798082131E-7</v>
      </c>
      <c r="I9275" s="87">
        <v>1.3048722775184101</v>
      </c>
      <c r="J9275" s="36" t="str">
        <f>_xlfn.XLOOKUP(SimpleBB[[#This Row],[customer_code]],'Input  - indicative charges'!$B$13:$B$69,'Input  - indicative charges'!$E$13:$E$69)</f>
        <v>Major Industrial</v>
      </c>
      <c r="K9275" s="70">
        <f t="shared" si="146"/>
        <v>1.2062937959982374</v>
      </c>
    </row>
    <row r="9276" spans="1:11" x14ac:dyDescent="0.25">
      <c r="A9276" s="65">
        <v>44562</v>
      </c>
      <c r="B9276" s="66" t="s">
        <v>149</v>
      </c>
      <c r="C9276" s="66" t="s">
        <v>137</v>
      </c>
      <c r="D9276" s="67">
        <v>2731548.14</v>
      </c>
      <c r="E9276" s="66">
        <v>0.48491085561195202</v>
      </c>
      <c r="F9276" s="67">
        <v>1324557.3457126301</v>
      </c>
      <c r="G9276" s="66" t="s">
        <v>66</v>
      </c>
      <c r="H9276" s="68">
        <v>3.8370024993884101E-8</v>
      </c>
      <c r="I9276" s="87">
        <v>5.0823298460826699E-2</v>
      </c>
      <c r="J9276" s="36" t="str">
        <f>_xlfn.XLOOKUP(SimpleBB[[#This Row],[customer_code]],'Input  - indicative charges'!$B$13:$B$69,'Input  - indicative charges'!$E$13:$E$69)</f>
        <v>Upper South Island distributor</v>
      </c>
      <c r="K9276" s="70">
        <f t="shared" si="146"/>
        <v>4.6983778168738853E-2</v>
      </c>
    </row>
    <row r="9277" spans="1:11" x14ac:dyDescent="0.25">
      <c r="A9277" s="65">
        <v>44562</v>
      </c>
      <c r="B9277" s="66" t="s">
        <v>149</v>
      </c>
      <c r="C9277" s="66" t="s">
        <v>137</v>
      </c>
      <c r="D9277" s="67">
        <v>2731548.14</v>
      </c>
      <c r="E9277" s="66">
        <v>0.48491085561195202</v>
      </c>
      <c r="F9277" s="67">
        <v>1324557.3457126301</v>
      </c>
      <c r="G9277" s="66" t="s">
        <v>68</v>
      </c>
      <c r="H9277" s="68">
        <v>4.7321368847260497E-8</v>
      </c>
      <c r="I9277" s="87">
        <v>6.2679866715816004E-2</v>
      </c>
      <c r="J9277" s="36" t="str">
        <f>_xlfn.XLOOKUP(SimpleBB[[#This Row],[customer_code]],'Input  - indicative charges'!$B$13:$B$69,'Input  - indicative charges'!$E$13:$E$69)</f>
        <v>Major Industrial</v>
      </c>
      <c r="K9277" s="70">
        <f t="shared" si="146"/>
        <v>5.7944624662484255E-2</v>
      </c>
    </row>
    <row r="9278" spans="1:11" x14ac:dyDescent="0.25">
      <c r="A9278" s="65">
        <v>44562</v>
      </c>
      <c r="B9278" s="66" t="s">
        <v>149</v>
      </c>
      <c r="C9278" s="66" t="s">
        <v>137</v>
      </c>
      <c r="D9278" s="67">
        <v>2731548.14</v>
      </c>
      <c r="E9278" s="66">
        <v>0.48491085561195202</v>
      </c>
      <c r="F9278" s="67">
        <v>1324557.3457126301</v>
      </c>
      <c r="G9278" s="66" t="s">
        <v>70</v>
      </c>
      <c r="H9278" s="68">
        <v>2.10207103802803E-3</v>
      </c>
      <c r="I9278" s="87">
        <v>2784.3136346298202</v>
      </c>
      <c r="J9278" s="36" t="str">
        <f>_xlfn.XLOOKUP(SimpleBB[[#This Row],[customer_code]],'Input  - indicative charges'!$B$13:$B$69,'Input  - indicative charges'!$E$13:$E$69)</f>
        <v>Lower North Island distributor</v>
      </c>
      <c r="K9278" s="70">
        <f t="shared" si="146"/>
        <v>2573.9685955738059</v>
      </c>
    </row>
    <row r="9279" spans="1:11" x14ac:dyDescent="0.25">
      <c r="A9279" s="65">
        <v>44562</v>
      </c>
      <c r="B9279" s="66" t="s">
        <v>149</v>
      </c>
      <c r="C9279" s="66" t="s">
        <v>137</v>
      </c>
      <c r="D9279" s="67">
        <v>2731548.14</v>
      </c>
      <c r="E9279" s="66">
        <v>0.48491085561195202</v>
      </c>
      <c r="F9279" s="67">
        <v>1324557.3457126301</v>
      </c>
      <c r="G9279" s="66" t="s">
        <v>72</v>
      </c>
      <c r="H9279" s="68">
        <v>5.7334365733105398E-5</v>
      </c>
      <c r="I9279" s="87">
        <v>75.942655293559696</v>
      </c>
      <c r="J9279" s="36" t="str">
        <f>_xlfn.XLOOKUP(SimpleBB[[#This Row],[customer_code]],'Input  - indicative charges'!$B$13:$B$69,'Input  - indicative charges'!$E$13:$E$69)</f>
        <v>Lower South Island distributor</v>
      </c>
      <c r="K9279" s="70">
        <f t="shared" si="146"/>
        <v>70.20545651140273</v>
      </c>
    </row>
    <row r="9280" spans="1:11" x14ac:dyDescent="0.25">
      <c r="A9280" s="65">
        <v>44562</v>
      </c>
      <c r="B9280" s="66" t="s">
        <v>149</v>
      </c>
      <c r="C9280" s="66" t="s">
        <v>137</v>
      </c>
      <c r="D9280" s="67">
        <v>2731548.14</v>
      </c>
      <c r="E9280" s="66">
        <v>0.48491085561195202</v>
      </c>
      <c r="F9280" s="67">
        <v>1324557.3457126301</v>
      </c>
      <c r="G9280" s="66" t="s">
        <v>74</v>
      </c>
      <c r="H9280" s="68">
        <v>2.80548394342484E-11</v>
      </c>
      <c r="I9280" s="87">
        <v>3.7160243655422298E-5</v>
      </c>
      <c r="J9280" s="36" t="str">
        <f>_xlfn.XLOOKUP(SimpleBB[[#This Row],[customer_code]],'Input  - indicative charges'!$B$13:$B$69,'Input  - indicative charges'!$E$13:$E$69)</f>
        <v>Major Industrial</v>
      </c>
      <c r="K9280" s="70">
        <f t="shared" si="146"/>
        <v>3.4352918788778809E-5</v>
      </c>
    </row>
    <row r="9281" spans="1:11" x14ac:dyDescent="0.25">
      <c r="A9281" s="65">
        <v>44562</v>
      </c>
      <c r="B9281" s="66" t="s">
        <v>149</v>
      </c>
      <c r="C9281" s="66" t="s">
        <v>137</v>
      </c>
      <c r="D9281" s="67">
        <v>2731548.14</v>
      </c>
      <c r="E9281" s="66">
        <v>0.48491085561195202</v>
      </c>
      <c r="F9281" s="67">
        <v>1324557.3457126301</v>
      </c>
      <c r="G9281" s="66" t="s">
        <v>76</v>
      </c>
      <c r="H9281" s="68">
        <v>1.5647455273165799E-6</v>
      </c>
      <c r="I9281" s="87">
        <v>2.0725951823781799</v>
      </c>
      <c r="J9281" s="36" t="str">
        <f>_xlfn.XLOOKUP(SimpleBB[[#This Row],[customer_code]],'Input  - indicative charges'!$B$13:$B$69,'Input  - indicative charges'!$E$13:$E$69)</f>
        <v>Lower North Island distributor</v>
      </c>
      <c r="K9281" s="70">
        <f t="shared" si="146"/>
        <v>1.916017953016371</v>
      </c>
    </row>
    <row r="9282" spans="1:11" x14ac:dyDescent="0.25">
      <c r="A9282" s="65">
        <v>44562</v>
      </c>
      <c r="B9282" s="66" t="s">
        <v>149</v>
      </c>
      <c r="C9282" s="66" t="s">
        <v>137</v>
      </c>
      <c r="D9282" s="67">
        <v>2731548.14</v>
      </c>
      <c r="E9282" s="66">
        <v>0.48491085561195202</v>
      </c>
      <c r="F9282" s="67">
        <v>1324557.3457126301</v>
      </c>
      <c r="G9282" s="66" t="s">
        <v>78</v>
      </c>
      <c r="H9282" s="68">
        <v>1.19185904089779E-4</v>
      </c>
      <c r="I9282" s="87">
        <v>157.86856476751899</v>
      </c>
      <c r="J9282" s="36" t="str">
        <f>_xlfn.XLOOKUP(SimpleBB[[#This Row],[customer_code]],'Input  - indicative charges'!$B$13:$B$69,'Input  - indicative charges'!$E$13:$E$69)</f>
        <v>North Island generation</v>
      </c>
      <c r="K9282" s="70">
        <f t="shared" si="146"/>
        <v>145.94215352967163</v>
      </c>
    </row>
    <row r="9283" spans="1:11" x14ac:dyDescent="0.25">
      <c r="A9283" s="65">
        <v>44562</v>
      </c>
      <c r="B9283" s="66" t="s">
        <v>149</v>
      </c>
      <c r="C9283" s="66" t="s">
        <v>137</v>
      </c>
      <c r="D9283" s="67">
        <v>2731548.14</v>
      </c>
      <c r="E9283" s="66">
        <v>0.48491085561195202</v>
      </c>
      <c r="F9283" s="67">
        <v>1324557.3457126301</v>
      </c>
      <c r="G9283" s="66" t="s">
        <v>80</v>
      </c>
      <c r="H9283" s="68">
        <v>2.4238046559880301E-5</v>
      </c>
      <c r="I9283" s="87">
        <v>32.104682616614397</v>
      </c>
      <c r="J9283" s="36" t="str">
        <f>_xlfn.XLOOKUP(SimpleBB[[#This Row],[customer_code]],'Input  - indicative charges'!$B$13:$B$69,'Input  - indicative charges'!$E$13:$E$69)</f>
        <v>Major Industrial</v>
      </c>
      <c r="K9283" s="70">
        <f t="shared" si="146"/>
        <v>29.679287490547527</v>
      </c>
    </row>
    <row r="9284" spans="1:11" x14ac:dyDescent="0.25">
      <c r="A9284" s="65">
        <v>44562</v>
      </c>
      <c r="B9284" s="66" t="s">
        <v>149</v>
      </c>
      <c r="C9284" s="66" t="s">
        <v>137</v>
      </c>
      <c r="D9284" s="67">
        <v>2731548.14</v>
      </c>
      <c r="E9284" s="66">
        <v>0.48491085561195202</v>
      </c>
      <c r="F9284" s="67">
        <v>1324557.3457126301</v>
      </c>
      <c r="G9284" s="66" t="s">
        <v>82</v>
      </c>
      <c r="H9284" s="68">
        <v>8.2000882074468695E-4</v>
      </c>
      <c r="I9284" s="87">
        <v>1086.1487070665301</v>
      </c>
      <c r="J9284" s="36" t="str">
        <f>_xlfn.XLOOKUP(SimpleBB[[#This Row],[customer_code]],'Input  - indicative charges'!$B$13:$B$69,'Input  - indicative charges'!$E$13:$E$69)</f>
        <v>Major Industrial</v>
      </c>
      <c r="K9284" s="70">
        <f t="shared" si="146"/>
        <v>1004.0940170463364</v>
      </c>
    </row>
    <row r="9285" spans="1:11" x14ac:dyDescent="0.25">
      <c r="A9285" s="65">
        <v>44562</v>
      </c>
      <c r="B9285" s="66" t="s">
        <v>149</v>
      </c>
      <c r="C9285" s="66" t="s">
        <v>137</v>
      </c>
      <c r="D9285" s="67">
        <v>2731548.14</v>
      </c>
      <c r="E9285" s="66">
        <v>0.48491085561195202</v>
      </c>
      <c r="F9285" s="67">
        <v>1324557.3457126301</v>
      </c>
      <c r="G9285" s="66" t="s">
        <v>84</v>
      </c>
      <c r="H9285" s="68">
        <v>9.0434021633895202E-14</v>
      </c>
      <c r="I9285" s="87">
        <v>1.1978504765751099E-7</v>
      </c>
      <c r="J9285" s="36" t="str">
        <f>_xlfn.XLOOKUP(SimpleBB[[#This Row],[customer_code]],'Input  - indicative charges'!$B$13:$B$69,'Input  - indicative charges'!$E$13:$E$69)</f>
        <v>Major Industrial</v>
      </c>
      <c r="K9285" s="70">
        <f t="shared" si="146"/>
        <v>1.1073571132755562E-7</v>
      </c>
    </row>
    <row r="9286" spans="1:11" x14ac:dyDescent="0.25">
      <c r="A9286" s="65">
        <v>44562</v>
      </c>
      <c r="B9286" s="66" t="s">
        <v>149</v>
      </c>
      <c r="C9286" s="66" t="s">
        <v>137</v>
      </c>
      <c r="D9286" s="67">
        <v>2731548.14</v>
      </c>
      <c r="E9286" s="66">
        <v>0.48491085561195202</v>
      </c>
      <c r="F9286" s="67">
        <v>1324557.3457126301</v>
      </c>
      <c r="G9286" s="66" t="s">
        <v>86</v>
      </c>
      <c r="H9286" s="68">
        <v>8.5596203919579897E-5</v>
      </c>
      <c r="I9286" s="87">
        <v>113.377080666796</v>
      </c>
      <c r="J9286" s="36" t="str">
        <f>_xlfn.XLOOKUP(SimpleBB[[#This Row],[customer_code]],'Input  - indicative charges'!$B$13:$B$69,'Input  - indicative charges'!$E$13:$E$69)</f>
        <v>North Island generation</v>
      </c>
      <c r="K9286" s="70">
        <f t="shared" si="146"/>
        <v>104.81184355977564</v>
      </c>
    </row>
    <row r="9287" spans="1:11" x14ac:dyDescent="0.25">
      <c r="A9287" s="65">
        <v>44562</v>
      </c>
      <c r="B9287" s="66" t="s">
        <v>149</v>
      </c>
      <c r="C9287" s="66" t="s">
        <v>137</v>
      </c>
      <c r="D9287" s="67">
        <v>2731548.14</v>
      </c>
      <c r="E9287" s="66">
        <v>0.48491085561195202</v>
      </c>
      <c r="F9287" s="67">
        <v>1324557.3457126301</v>
      </c>
      <c r="G9287" s="66" t="s">
        <v>88</v>
      </c>
      <c r="H9287" s="68">
        <v>8.1903598293983498E-3</v>
      </c>
      <c r="I9287" s="87">
        <v>10848.6012760592</v>
      </c>
      <c r="J9287" s="36" t="str">
        <f>_xlfn.XLOOKUP(SimpleBB[[#This Row],[customer_code]],'Input  - indicative charges'!$B$13:$B$69,'Input  - indicative charges'!$E$13:$E$69)</f>
        <v>North Island generation</v>
      </c>
      <c r="K9287" s="70">
        <f t="shared" si="146"/>
        <v>10029.027852026031</v>
      </c>
    </row>
    <row r="9288" spans="1:11" x14ac:dyDescent="0.25">
      <c r="A9288" s="65">
        <v>44562</v>
      </c>
      <c r="B9288" s="66" t="s">
        <v>149</v>
      </c>
      <c r="C9288" s="66" t="s">
        <v>137</v>
      </c>
      <c r="D9288" s="67">
        <v>2731548.14</v>
      </c>
      <c r="E9288" s="66">
        <v>0.48491085561195202</v>
      </c>
      <c r="F9288" s="67">
        <v>1324557.3457126301</v>
      </c>
      <c r="G9288" s="66" t="s">
        <v>90</v>
      </c>
      <c r="H9288" s="68">
        <v>7.2357940890242603E-9</v>
      </c>
      <c r="I9288" s="87">
        <v>9.5842242126811701E-3</v>
      </c>
      <c r="J9288" s="36" t="str">
        <f>_xlfn.XLOOKUP(SimpleBB[[#This Row],[customer_code]],'Input  - indicative charges'!$B$13:$B$69,'Input  - indicative charges'!$E$13:$E$69)</f>
        <v>Upper South Island distributor</v>
      </c>
      <c r="K9288" s="70">
        <f t="shared" si="146"/>
        <v>8.8601700000866725E-3</v>
      </c>
    </row>
    <row r="9289" spans="1:11" x14ac:dyDescent="0.25">
      <c r="A9289" s="65">
        <v>44562</v>
      </c>
      <c r="B9289" s="66" t="s">
        <v>149</v>
      </c>
      <c r="C9289" s="66" t="s">
        <v>137</v>
      </c>
      <c r="D9289" s="67">
        <v>2731548.14</v>
      </c>
      <c r="E9289" s="66">
        <v>0.48491085561195202</v>
      </c>
      <c r="F9289" s="67">
        <v>1324557.3457126301</v>
      </c>
      <c r="G9289" s="66" t="s">
        <v>92</v>
      </c>
      <c r="H9289" s="68">
        <v>6.6425353987504201E-5</v>
      </c>
      <c r="I9289" s="87">
        <v>87.984190565710904</v>
      </c>
      <c r="J9289" s="36" t="str">
        <f>_xlfn.XLOOKUP(SimpleBB[[#This Row],[customer_code]],'Input  - indicative charges'!$B$13:$B$69,'Input  - indicative charges'!$E$13:$E$69)</f>
        <v>North Island generation</v>
      </c>
      <c r="K9289" s="70">
        <f t="shared" si="146"/>
        <v>81.337296418918129</v>
      </c>
    </row>
    <row r="9290" spans="1:11" x14ac:dyDescent="0.25">
      <c r="A9290" s="65">
        <v>44562</v>
      </c>
      <c r="B9290" s="66" t="s">
        <v>149</v>
      </c>
      <c r="C9290" s="66" t="s">
        <v>137</v>
      </c>
      <c r="D9290" s="67">
        <v>2731548.14</v>
      </c>
      <c r="E9290" s="66">
        <v>0.48491085561195202</v>
      </c>
      <c r="F9290" s="67">
        <v>1324557.3457126301</v>
      </c>
      <c r="G9290" s="66" t="s">
        <v>94</v>
      </c>
      <c r="H9290" s="68">
        <v>3.5183613476854199E-4</v>
      </c>
      <c r="I9290" s="87">
        <v>466.027136794814</v>
      </c>
      <c r="J9290" s="36" t="str">
        <f>_xlfn.XLOOKUP(SimpleBB[[#This Row],[customer_code]],'Input  - indicative charges'!$B$13:$B$69,'Input  - indicative charges'!$E$13:$E$69)</f>
        <v>North Island generation</v>
      </c>
      <c r="K9290" s="70">
        <f t="shared" si="146"/>
        <v>430.82043627405875</v>
      </c>
    </row>
    <row r="9291" spans="1:11" x14ac:dyDescent="0.25">
      <c r="A9291" s="65">
        <v>44562</v>
      </c>
      <c r="B9291" s="66" t="s">
        <v>149</v>
      </c>
      <c r="C9291" s="66" t="s">
        <v>137</v>
      </c>
      <c r="D9291" s="67">
        <v>2731548.14</v>
      </c>
      <c r="E9291" s="66">
        <v>0.48491085561195202</v>
      </c>
      <c r="F9291" s="67">
        <v>1324557.3457126301</v>
      </c>
      <c r="G9291" s="66" t="s">
        <v>96</v>
      </c>
      <c r="H9291" s="68">
        <v>8.2041759069243995E-3</v>
      </c>
      <c r="I9291" s="87">
        <v>10866.901463035299</v>
      </c>
      <c r="J9291" s="36" t="str">
        <f>_xlfn.XLOOKUP(SimpleBB[[#This Row],[customer_code]],'Input  - indicative charges'!$B$13:$B$69,'Input  - indicative charges'!$E$13:$E$69)</f>
        <v>Upper North Island distributor</v>
      </c>
      <c r="K9291" s="70">
        <f t="shared" si="146"/>
        <v>10045.945524655923</v>
      </c>
    </row>
    <row r="9292" spans="1:11" x14ac:dyDescent="0.25">
      <c r="A9292" s="65">
        <v>44562</v>
      </c>
      <c r="B9292" s="66" t="s">
        <v>149</v>
      </c>
      <c r="C9292" s="66" t="s">
        <v>137</v>
      </c>
      <c r="D9292" s="67">
        <v>2731548.14</v>
      </c>
      <c r="E9292" s="66">
        <v>0.48491085561195202</v>
      </c>
      <c r="F9292" s="67">
        <v>1324557.3457126301</v>
      </c>
      <c r="G9292" s="66" t="s">
        <v>98</v>
      </c>
      <c r="H9292" s="68">
        <v>1.8325317533476201E-3</v>
      </c>
      <c r="I9292" s="87">
        <v>2427.2933951482501</v>
      </c>
      <c r="J9292" s="36" t="str">
        <f>_xlfn.XLOOKUP(SimpleBB[[#This Row],[customer_code]],'Input  - indicative charges'!$B$13:$B$69,'Input  - indicative charges'!$E$13:$E$69)</f>
        <v>Major Industrial</v>
      </c>
      <c r="K9292" s="70">
        <f t="shared" si="146"/>
        <v>2243.9199713885573</v>
      </c>
    </row>
    <row r="9293" spans="1:11" x14ac:dyDescent="0.25">
      <c r="A9293" s="65">
        <v>44562</v>
      </c>
      <c r="B9293" s="66" t="s">
        <v>149</v>
      </c>
      <c r="C9293" s="66" t="s">
        <v>137</v>
      </c>
      <c r="D9293" s="67">
        <v>2731548.14</v>
      </c>
      <c r="E9293" s="66">
        <v>0.48491085561195202</v>
      </c>
      <c r="F9293" s="67">
        <v>1324557.3457126301</v>
      </c>
      <c r="G9293" s="66" t="s">
        <v>100</v>
      </c>
      <c r="H9293" s="68">
        <v>3.1615888252561799E-4</v>
      </c>
      <c r="I9293" s="87">
        <v>418.770570261606</v>
      </c>
      <c r="J9293" s="36" t="str">
        <f>_xlfn.XLOOKUP(SimpleBB[[#This Row],[customer_code]],'Input  - indicative charges'!$B$13:$B$69,'Input  - indicative charges'!$E$13:$E$69)</f>
        <v>North Island generation</v>
      </c>
      <c r="K9293" s="70">
        <f t="shared" si="146"/>
        <v>387.13393606148719</v>
      </c>
    </row>
    <row r="9294" spans="1:11" x14ac:dyDescent="0.25">
      <c r="A9294" s="65">
        <v>44562</v>
      </c>
      <c r="B9294" s="66" t="s">
        <v>149</v>
      </c>
      <c r="C9294" s="66" t="s">
        <v>137</v>
      </c>
      <c r="D9294" s="67">
        <v>2731548.14</v>
      </c>
      <c r="E9294" s="66">
        <v>0.48491085561195202</v>
      </c>
      <c r="F9294" s="67">
        <v>1324557.3457126301</v>
      </c>
      <c r="G9294" s="66" t="s">
        <v>102</v>
      </c>
      <c r="H9294" s="68">
        <v>1.97743092716921E-3</v>
      </c>
      <c r="I9294" s="87">
        <v>2619.22066022133</v>
      </c>
      <c r="J9294" s="36" t="str">
        <f>_xlfn.XLOOKUP(SimpleBB[[#This Row],[customer_code]],'Input  - indicative charges'!$B$13:$B$69,'Input  - indicative charges'!$E$13:$E$69)</f>
        <v>Lower North Island distributor</v>
      </c>
      <c r="K9294" s="70">
        <f t="shared" ref="K9294:K9357" si="147">I9294*$L$9</f>
        <v>2421.3478109782441</v>
      </c>
    </row>
    <row r="9295" spans="1:11" x14ac:dyDescent="0.25">
      <c r="A9295" s="65">
        <v>44562</v>
      </c>
      <c r="B9295" s="66" t="s">
        <v>149</v>
      </c>
      <c r="C9295" s="66" t="s">
        <v>137</v>
      </c>
      <c r="D9295" s="67">
        <v>2731548.14</v>
      </c>
      <c r="E9295" s="66">
        <v>0.48491085561195202</v>
      </c>
      <c r="F9295" s="67">
        <v>1324557.3457126301</v>
      </c>
      <c r="G9295" s="66" t="s">
        <v>104</v>
      </c>
      <c r="H9295" s="68">
        <v>4.1357238029394103E-3</v>
      </c>
      <c r="I9295" s="87">
        <v>5478.0033430220001</v>
      </c>
      <c r="J9295" s="36" t="str">
        <f>_xlfn.XLOOKUP(SimpleBB[[#This Row],[customer_code]],'Input  - indicative charges'!$B$13:$B$69,'Input  - indicative charges'!$E$13:$E$69)</f>
        <v>Lower North Island distributor</v>
      </c>
      <c r="K9295" s="70">
        <f t="shared" si="147"/>
        <v>5064.1595817425223</v>
      </c>
    </row>
    <row r="9296" spans="1:11" x14ac:dyDescent="0.25">
      <c r="A9296" s="65">
        <v>44562</v>
      </c>
      <c r="B9296" s="66" t="s">
        <v>149</v>
      </c>
      <c r="C9296" s="66" t="s">
        <v>137</v>
      </c>
      <c r="D9296" s="67">
        <v>2731548.14</v>
      </c>
      <c r="E9296" s="66">
        <v>0.48491085561195202</v>
      </c>
      <c r="F9296" s="67">
        <v>1324557.3457126301</v>
      </c>
      <c r="G9296" s="66" t="s">
        <v>106</v>
      </c>
      <c r="H9296" s="68">
        <v>0.51363968217240297</v>
      </c>
      <c r="I9296" s="87">
        <v>680345.214070961</v>
      </c>
      <c r="J9296" s="36" t="str">
        <f>_xlfn.XLOOKUP(SimpleBB[[#This Row],[customer_code]],'Input  - indicative charges'!$B$13:$B$69,'Input  - indicative charges'!$E$13:$E$69)</f>
        <v>Upper North Island distributor</v>
      </c>
      <c r="K9296" s="70">
        <f t="shared" si="147"/>
        <v>628947.54146488803</v>
      </c>
    </row>
    <row r="9297" spans="1:11" x14ac:dyDescent="0.25">
      <c r="A9297" s="65">
        <v>44562</v>
      </c>
      <c r="B9297" s="66" t="s">
        <v>149</v>
      </c>
      <c r="C9297" s="66" t="s">
        <v>137</v>
      </c>
      <c r="D9297" s="67">
        <v>2731548.14</v>
      </c>
      <c r="E9297" s="66">
        <v>0.48491085561195202</v>
      </c>
      <c r="F9297" s="67">
        <v>1324557.3457126301</v>
      </c>
      <c r="G9297" s="66" t="s">
        <v>108</v>
      </c>
      <c r="H9297" s="68">
        <v>8.3961725979914896E-4</v>
      </c>
      <c r="I9297" s="87">
        <v>1112.1212090540701</v>
      </c>
      <c r="J9297" s="36" t="str">
        <f>_xlfn.XLOOKUP(SimpleBB[[#This Row],[customer_code]],'Input  - indicative charges'!$B$13:$B$69,'Input  - indicative charges'!$E$13:$E$69)</f>
        <v>Lower North Island distributor</v>
      </c>
      <c r="K9297" s="70">
        <f t="shared" si="147"/>
        <v>1028.1043884473636</v>
      </c>
    </row>
    <row r="9298" spans="1:11" x14ac:dyDescent="0.25">
      <c r="A9298" s="65">
        <v>44562</v>
      </c>
      <c r="B9298" s="66" t="s">
        <v>149</v>
      </c>
      <c r="C9298" s="66" t="s">
        <v>137</v>
      </c>
      <c r="D9298" s="67">
        <v>2731548.14</v>
      </c>
      <c r="E9298" s="66">
        <v>0.48491085561195202</v>
      </c>
      <c r="F9298" s="67">
        <v>1324557.3457126301</v>
      </c>
      <c r="G9298" s="66" t="s">
        <v>110</v>
      </c>
      <c r="H9298" s="68">
        <v>3.5703893417917601E-9</v>
      </c>
      <c r="I9298" s="87">
        <v>4.7291854297243797E-3</v>
      </c>
      <c r="J9298" s="36" t="str">
        <f>_xlfn.XLOOKUP(SimpleBB[[#This Row],[customer_code]],'Input  - indicative charges'!$B$13:$B$69,'Input  - indicative charges'!$E$13:$E$69)</f>
        <v>Lower South Island distributor</v>
      </c>
      <c r="K9298" s="70">
        <f t="shared" si="147"/>
        <v>4.3719122110947679E-3</v>
      </c>
    </row>
    <row r="9299" spans="1:11" x14ac:dyDescent="0.25">
      <c r="A9299" s="65">
        <v>44562</v>
      </c>
      <c r="B9299" s="66" t="s">
        <v>149</v>
      </c>
      <c r="C9299" s="66" t="s">
        <v>137</v>
      </c>
      <c r="D9299" s="67">
        <v>2731548.14</v>
      </c>
      <c r="E9299" s="66">
        <v>0.48491085561195202</v>
      </c>
      <c r="F9299" s="67">
        <v>1324557.3457126301</v>
      </c>
      <c r="G9299" s="66" t="s">
        <v>112</v>
      </c>
      <c r="H9299" s="68">
        <v>6.7659494242856E-3</v>
      </c>
      <c r="I9299" s="87">
        <v>8961.8880106576707</v>
      </c>
      <c r="J9299" s="36" t="str">
        <f>_xlfn.XLOOKUP(SimpleBB[[#This Row],[customer_code]],'Input  - indicative charges'!$B$13:$B$69,'Input  - indicative charges'!$E$13:$E$69)</f>
        <v>North Island generation</v>
      </c>
      <c r="K9299" s="70">
        <f t="shared" si="147"/>
        <v>8284.8490951520034</v>
      </c>
    </row>
    <row r="9300" spans="1:11" x14ac:dyDescent="0.25">
      <c r="A9300" s="65">
        <v>44562</v>
      </c>
      <c r="B9300" s="66" t="s">
        <v>149</v>
      </c>
      <c r="C9300" s="66" t="s">
        <v>137</v>
      </c>
      <c r="D9300" s="67">
        <v>2731548.14</v>
      </c>
      <c r="E9300" s="66">
        <v>0.48491085561195202</v>
      </c>
      <c r="F9300" s="67">
        <v>1324557.3457126301</v>
      </c>
      <c r="G9300" s="66" t="s">
        <v>114</v>
      </c>
      <c r="H9300" s="68">
        <v>1.8573549414539099E-3</v>
      </c>
      <c r="I9300" s="87">
        <v>2460.1731312984398</v>
      </c>
      <c r="J9300" s="36" t="str">
        <f>_xlfn.XLOOKUP(SimpleBB[[#This Row],[customer_code]],'Input  - indicative charges'!$B$13:$B$69,'Input  - indicative charges'!$E$13:$E$69)</f>
        <v>Lower North Island distributor</v>
      </c>
      <c r="K9300" s="70">
        <f t="shared" si="147"/>
        <v>2274.3157598617886</v>
      </c>
    </row>
    <row r="9301" spans="1:11" x14ac:dyDescent="0.25">
      <c r="A9301" s="65">
        <v>44562</v>
      </c>
      <c r="B9301" s="66" t="s">
        <v>149</v>
      </c>
      <c r="C9301" s="66" t="s">
        <v>137</v>
      </c>
      <c r="D9301" s="67">
        <v>2731548.14</v>
      </c>
      <c r="E9301" s="66">
        <v>0.48491085561195202</v>
      </c>
      <c r="F9301" s="67">
        <v>1324557.3457126301</v>
      </c>
      <c r="G9301" s="66" t="s">
        <v>116</v>
      </c>
      <c r="H9301" s="68">
        <v>2.5294670717447501E-8</v>
      </c>
      <c r="I9301" s="87">
        <v>3.3504241906177401E-2</v>
      </c>
      <c r="J9301" s="36" t="str">
        <f>_xlfn.XLOOKUP(SimpleBB[[#This Row],[customer_code]],'Input  - indicative charges'!$B$13:$B$69,'Input  - indicative charges'!$E$13:$E$69)</f>
        <v>Major Industrial</v>
      </c>
      <c r="K9301" s="70">
        <f t="shared" si="147"/>
        <v>3.097311503000779E-2</v>
      </c>
    </row>
    <row r="9302" spans="1:11" x14ac:dyDescent="0.25">
      <c r="A9302" s="65">
        <v>44562</v>
      </c>
      <c r="B9302" s="66" t="s">
        <v>149</v>
      </c>
      <c r="C9302" s="66" t="s">
        <v>137</v>
      </c>
      <c r="D9302" s="67">
        <v>2731548.14</v>
      </c>
      <c r="E9302" s="66">
        <v>0.48491085561195202</v>
      </c>
      <c r="F9302" s="67">
        <v>1324557.3457126301</v>
      </c>
      <c r="G9302" s="66" t="s">
        <v>118</v>
      </c>
      <c r="H9302" s="68">
        <v>1.4111279145340599E-9</v>
      </c>
      <c r="I9302" s="87">
        <v>1.8691198449362499E-3</v>
      </c>
      <c r="J9302" s="36" t="str">
        <f>_xlfn.XLOOKUP(SimpleBB[[#This Row],[customer_code]],'Input  - indicative charges'!$B$13:$B$69,'Input  - indicative charges'!$E$13:$E$69)</f>
        <v>Upper South Island distributor</v>
      </c>
      <c r="K9302" s="70">
        <f t="shared" si="147"/>
        <v>1.727914457046908E-3</v>
      </c>
    </row>
    <row r="9303" spans="1:11" x14ac:dyDescent="0.25">
      <c r="A9303" s="65">
        <v>44562</v>
      </c>
      <c r="B9303" s="66" t="s">
        <v>149</v>
      </c>
      <c r="C9303" s="66" t="s">
        <v>137</v>
      </c>
      <c r="D9303" s="67">
        <v>2731548.14</v>
      </c>
      <c r="E9303" s="66">
        <v>0.48491085561195202</v>
      </c>
      <c r="F9303" s="67">
        <v>1324557.3457126301</v>
      </c>
      <c r="G9303" s="66" t="s">
        <v>120</v>
      </c>
      <c r="H9303" s="68">
        <v>3.4753054326897302E-4</v>
      </c>
      <c r="I9303" s="87">
        <v>460.32413394642202</v>
      </c>
      <c r="J9303" s="36" t="str">
        <f>_xlfn.XLOOKUP(SimpleBB[[#This Row],[customer_code]],'Input  - indicative charges'!$B$13:$B$69,'Input  - indicative charges'!$E$13:$E$69)</f>
        <v>Lower North Island distributor</v>
      </c>
      <c r="K9303" s="70">
        <f t="shared" si="147"/>
        <v>425.54827510311344</v>
      </c>
    </row>
    <row r="9304" spans="1:11" x14ac:dyDescent="0.25">
      <c r="A9304" s="65">
        <v>44562</v>
      </c>
      <c r="B9304" s="66" t="s">
        <v>149</v>
      </c>
      <c r="C9304" s="66" t="s">
        <v>137</v>
      </c>
      <c r="D9304" s="67">
        <v>2731548.14</v>
      </c>
      <c r="E9304" s="66">
        <v>0.48491085561195202</v>
      </c>
      <c r="F9304" s="67">
        <v>1324557.3457126301</v>
      </c>
      <c r="G9304" s="66" t="s">
        <v>241</v>
      </c>
      <c r="H9304" s="68">
        <v>7.4511964773516198E-4</v>
      </c>
      <c r="I9304" s="87">
        <v>986.95370284242199</v>
      </c>
      <c r="J9304" s="36" t="str">
        <f>_xlfn.XLOOKUP(SimpleBB[[#This Row],[customer_code]],'Input  - indicative charges'!$B$13:$B$69,'Input  - indicative charges'!$E$13:$E$69)</f>
        <v>North Island generation</v>
      </c>
      <c r="K9304" s="70">
        <f t="shared" si="147"/>
        <v>912.39284425636401</v>
      </c>
    </row>
    <row r="9305" spans="1:11" x14ac:dyDescent="0.25">
      <c r="A9305" s="65">
        <v>44593</v>
      </c>
      <c r="B9305" s="66" t="s">
        <v>149</v>
      </c>
      <c r="C9305" s="66" t="s">
        <v>137</v>
      </c>
      <c r="D9305" s="67">
        <v>3027567.62</v>
      </c>
      <c r="E9305" s="66">
        <v>0.61632333436765196</v>
      </c>
      <c r="F9305" s="67">
        <v>1865960.57058193</v>
      </c>
      <c r="G9305" s="66" t="s">
        <v>8</v>
      </c>
      <c r="H9305" s="68">
        <v>8.6288797113561595E-9</v>
      </c>
      <c r="I9305" s="87">
        <v>1.6101149309684998E-2</v>
      </c>
      <c r="J9305" s="36" t="str">
        <f>_xlfn.XLOOKUP(SimpleBB[[#This Row],[customer_code]],'Input  - indicative charges'!$B$13:$B$69,'Input  - indicative charges'!$E$13:$E$69)</f>
        <v>Lower South Island distributor</v>
      </c>
      <c r="K9305" s="70">
        <f t="shared" si="147"/>
        <v>1.4884764474920258E-2</v>
      </c>
    </row>
    <row r="9306" spans="1:11" x14ac:dyDescent="0.25">
      <c r="A9306" s="65">
        <v>44593</v>
      </c>
      <c r="B9306" s="66" t="s">
        <v>149</v>
      </c>
      <c r="C9306" s="66" t="s">
        <v>137</v>
      </c>
      <c r="D9306" s="67">
        <v>3027567.62</v>
      </c>
      <c r="E9306" s="66">
        <v>0.61632333436765196</v>
      </c>
      <c r="F9306" s="67">
        <v>1865960.57058193</v>
      </c>
      <c r="G9306" s="66" t="s">
        <v>10</v>
      </c>
      <c r="H9306" s="68">
        <v>3.4032310359400203E-10</v>
      </c>
      <c r="I9306" s="87">
        <v>6.3502949256448004E-4</v>
      </c>
      <c r="J9306" s="36" t="str">
        <f>_xlfn.XLOOKUP(SimpleBB[[#This Row],[customer_code]],'Input  - indicative charges'!$B$13:$B$69,'Input  - indicative charges'!$E$13:$E$69)</f>
        <v>Upper South Island distributor</v>
      </c>
      <c r="K9306" s="70">
        <f t="shared" si="147"/>
        <v>5.8705526230756592E-4</v>
      </c>
    </row>
    <row r="9307" spans="1:11" x14ac:dyDescent="0.25">
      <c r="A9307" s="65">
        <v>44593</v>
      </c>
      <c r="B9307" s="66" t="s">
        <v>149</v>
      </c>
      <c r="C9307" s="66" t="s">
        <v>137</v>
      </c>
      <c r="D9307" s="67">
        <v>3027567.62</v>
      </c>
      <c r="E9307" s="66">
        <v>0.61632333436765196</v>
      </c>
      <c r="F9307" s="67">
        <v>1865960.57058193</v>
      </c>
      <c r="G9307" s="66" t="s">
        <v>12</v>
      </c>
      <c r="H9307" s="68">
        <v>2.2372879769936998E-6</v>
      </c>
      <c r="I9307" s="87">
        <v>4.1746911501072699</v>
      </c>
      <c r="J9307" s="36" t="str">
        <f>_xlfn.XLOOKUP(SimpleBB[[#This Row],[customer_code]],'Input  - indicative charges'!$B$13:$B$69,'Input  - indicative charges'!$E$13:$E$69)</f>
        <v>Lower North Island distributor</v>
      </c>
      <c r="K9307" s="70">
        <f t="shared" si="147"/>
        <v>3.8593080114786149</v>
      </c>
    </row>
    <row r="9308" spans="1:11" x14ac:dyDescent="0.25">
      <c r="A9308" s="65">
        <v>44593</v>
      </c>
      <c r="B9308" s="66" t="s">
        <v>149</v>
      </c>
      <c r="C9308" s="66" t="s">
        <v>137</v>
      </c>
      <c r="D9308" s="67">
        <v>3027567.62</v>
      </c>
      <c r="E9308" s="66">
        <v>0.61632333436765196</v>
      </c>
      <c r="F9308" s="67">
        <v>1865960.57058193</v>
      </c>
      <c r="G9308" s="66" t="s">
        <v>14</v>
      </c>
      <c r="H9308" s="68">
        <v>9.4814645335218398E-3</v>
      </c>
      <c r="I9308" s="87">
        <v>17692.0389709228</v>
      </c>
      <c r="J9308" s="36" t="str">
        <f>_xlfn.XLOOKUP(SimpleBB[[#This Row],[customer_code]],'Input  - indicative charges'!$B$13:$B$69,'Input  - indicative charges'!$E$13:$E$69)</f>
        <v>Upper North Island distributor</v>
      </c>
      <c r="K9308" s="70">
        <f t="shared" si="147"/>
        <v>16355.468053755254</v>
      </c>
    </row>
    <row r="9309" spans="1:11" x14ac:dyDescent="0.25">
      <c r="A9309" s="65">
        <v>44593</v>
      </c>
      <c r="B9309" s="66" t="s">
        <v>149</v>
      </c>
      <c r="C9309" s="66" t="s">
        <v>137</v>
      </c>
      <c r="D9309" s="67">
        <v>3027567.62</v>
      </c>
      <c r="E9309" s="66">
        <v>0.61632333436765196</v>
      </c>
      <c r="F9309" s="67">
        <v>1865960.57058193</v>
      </c>
      <c r="G9309" s="66" t="s">
        <v>16</v>
      </c>
      <c r="H9309" s="68">
        <v>9.0220934122903204E-2</v>
      </c>
      <c r="I9309" s="87">
        <v>168348.705714407</v>
      </c>
      <c r="J9309" s="36" t="str">
        <f>_xlfn.XLOOKUP(SimpleBB[[#This Row],[customer_code]],'Input  - indicative charges'!$B$13:$B$69,'Input  - indicative charges'!$E$13:$E$69)</f>
        <v>South Island generation</v>
      </c>
      <c r="K9309" s="70">
        <f t="shared" si="147"/>
        <v>155630.5569261027</v>
      </c>
    </row>
    <row r="9310" spans="1:11" x14ac:dyDescent="0.25">
      <c r="A9310" s="65">
        <v>44593</v>
      </c>
      <c r="B9310" s="66" t="s">
        <v>149</v>
      </c>
      <c r="C9310" s="66" t="s">
        <v>137</v>
      </c>
      <c r="D9310" s="67">
        <v>3027567.62</v>
      </c>
      <c r="E9310" s="66">
        <v>0.61632333436765196</v>
      </c>
      <c r="F9310" s="67">
        <v>1865960.57058193</v>
      </c>
      <c r="G9310" s="66" t="s">
        <v>19</v>
      </c>
      <c r="H9310" s="68">
        <v>8.6882696587324497E-5</v>
      </c>
      <c r="I9310" s="87">
        <v>162.119686097781</v>
      </c>
      <c r="J9310" s="36" t="str">
        <f>_xlfn.XLOOKUP(SimpleBB[[#This Row],[customer_code]],'Input  - indicative charges'!$B$13:$B$69,'Input  - indicative charges'!$E$13:$E$69)</f>
        <v>Lower South Island distributor</v>
      </c>
      <c r="K9310" s="70">
        <f t="shared" si="147"/>
        <v>149.87211769174533</v>
      </c>
    </row>
    <row r="9311" spans="1:11" x14ac:dyDescent="0.25">
      <c r="A9311" s="65">
        <v>44593</v>
      </c>
      <c r="B9311" s="66" t="s">
        <v>149</v>
      </c>
      <c r="C9311" s="66" t="s">
        <v>137</v>
      </c>
      <c r="D9311" s="67">
        <v>3027567.62</v>
      </c>
      <c r="E9311" s="66">
        <v>0.61632333436765196</v>
      </c>
      <c r="F9311" s="67">
        <v>1865960.57058193</v>
      </c>
      <c r="G9311" s="66" t="s">
        <v>21</v>
      </c>
      <c r="H9311" s="68">
        <v>5.7190364431679396E-9</v>
      </c>
      <c r="I9311" s="87">
        <v>1.0671496504672501E-2</v>
      </c>
      <c r="J9311" s="36" t="str">
        <f>_xlfn.XLOOKUP(SimpleBB[[#This Row],[customer_code]],'Input  - indicative charges'!$B$13:$B$69,'Input  - indicative charges'!$E$13:$E$69)</f>
        <v>Upper South Island distributor</v>
      </c>
      <c r="K9311" s="70">
        <f t="shared" si="147"/>
        <v>9.8653027191940579E-3</v>
      </c>
    </row>
    <row r="9312" spans="1:11" x14ac:dyDescent="0.25">
      <c r="A9312" s="65">
        <v>44593</v>
      </c>
      <c r="B9312" s="66" t="s">
        <v>149</v>
      </c>
      <c r="C9312" s="66" t="s">
        <v>137</v>
      </c>
      <c r="D9312" s="67">
        <v>3027567.62</v>
      </c>
      <c r="E9312" s="66">
        <v>0.61632333436765196</v>
      </c>
      <c r="F9312" s="67">
        <v>1865960.57058193</v>
      </c>
      <c r="G9312" s="66" t="s">
        <v>23</v>
      </c>
      <c r="H9312" s="68">
        <v>1.9587915062884E-8</v>
      </c>
      <c r="I9312" s="87">
        <v>3.6550277167249498E-2</v>
      </c>
      <c r="J9312" s="36" t="str">
        <f>_xlfn.XLOOKUP(SimpleBB[[#This Row],[customer_code]],'Input  - indicative charges'!$B$13:$B$69,'Input  - indicative charges'!$E$13:$E$69)</f>
        <v>Lower North Island distributor</v>
      </c>
      <c r="K9312" s="70">
        <f t="shared" si="147"/>
        <v>3.3789033109600297E-2</v>
      </c>
    </row>
    <row r="9313" spans="1:11" x14ac:dyDescent="0.25">
      <c r="A9313" s="65">
        <v>44593</v>
      </c>
      <c r="B9313" s="66" t="s">
        <v>149</v>
      </c>
      <c r="C9313" s="66" t="s">
        <v>137</v>
      </c>
      <c r="D9313" s="67">
        <v>3027567.62</v>
      </c>
      <c r="E9313" s="66">
        <v>0.61632333436765196</v>
      </c>
      <c r="F9313" s="67">
        <v>1865960.57058193</v>
      </c>
      <c r="G9313" s="66" t="s">
        <v>25</v>
      </c>
      <c r="H9313" s="68">
        <v>0.11329657832163501</v>
      </c>
      <c r="I9313" s="87">
        <v>211406.94793001999</v>
      </c>
      <c r="J9313" s="36" t="str">
        <f>_xlfn.XLOOKUP(SimpleBB[[#This Row],[customer_code]],'Input  - indicative charges'!$B$13:$B$69,'Input  - indicative charges'!$E$13:$E$69)</f>
        <v>North Island generation</v>
      </c>
      <c r="K9313" s="70">
        <f t="shared" si="147"/>
        <v>195435.90136185384</v>
      </c>
    </row>
    <row r="9314" spans="1:11" x14ac:dyDescent="0.25">
      <c r="A9314" s="65">
        <v>44593</v>
      </c>
      <c r="B9314" s="66" t="s">
        <v>149</v>
      </c>
      <c r="C9314" s="66" t="s">
        <v>137</v>
      </c>
      <c r="D9314" s="67">
        <v>3027567.62</v>
      </c>
      <c r="E9314" s="66">
        <v>0.61632333436765196</v>
      </c>
      <c r="F9314" s="67">
        <v>1865960.57058193</v>
      </c>
      <c r="G9314" s="66" t="s">
        <v>27</v>
      </c>
      <c r="H9314" s="68">
        <v>1.4907290683821601E-5</v>
      </c>
      <c r="I9314" s="87">
        <v>27.816416630214601</v>
      </c>
      <c r="J9314" s="36" t="str">
        <f>_xlfn.XLOOKUP(SimpleBB[[#This Row],[customer_code]],'Input  - indicative charges'!$B$13:$B$69,'Input  - indicative charges'!$E$13:$E$69)</f>
        <v>Lower North Island distributor</v>
      </c>
      <c r="K9314" s="70">
        <f t="shared" si="147"/>
        <v>25.714984819620906</v>
      </c>
    </row>
    <row r="9315" spans="1:11" x14ac:dyDescent="0.25">
      <c r="A9315" s="65">
        <v>44593</v>
      </c>
      <c r="B9315" s="66" t="s">
        <v>149</v>
      </c>
      <c r="C9315" s="66" t="s">
        <v>137</v>
      </c>
      <c r="D9315" s="67">
        <v>3027567.62</v>
      </c>
      <c r="E9315" s="66">
        <v>0.61632333436765196</v>
      </c>
      <c r="F9315" s="67">
        <v>1865960.57058193</v>
      </c>
      <c r="G9315" s="66" t="s">
        <v>29</v>
      </c>
      <c r="H9315" s="68">
        <v>4.04284900481293E-5</v>
      </c>
      <c r="I9315" s="87">
        <v>75.437968357973702</v>
      </c>
      <c r="J9315" s="36" t="str">
        <f>_xlfn.XLOOKUP(SimpleBB[[#This Row],[customer_code]],'Input  - indicative charges'!$B$13:$B$69,'Input  - indicative charges'!$E$13:$E$69)</f>
        <v>Lower North Island distributor</v>
      </c>
      <c r="K9315" s="70">
        <f t="shared" si="147"/>
        <v>69.738896887286444</v>
      </c>
    </row>
    <row r="9316" spans="1:11" x14ac:dyDescent="0.25">
      <c r="A9316" s="65">
        <v>44593</v>
      </c>
      <c r="B9316" s="66" t="s">
        <v>149</v>
      </c>
      <c r="C9316" s="66" t="s">
        <v>137</v>
      </c>
      <c r="D9316" s="67">
        <v>3027567.62</v>
      </c>
      <c r="E9316" s="66">
        <v>0.61632333436765196</v>
      </c>
      <c r="F9316" s="67">
        <v>1865960.57058193</v>
      </c>
      <c r="G9316" s="66" t="s">
        <v>31</v>
      </c>
      <c r="H9316" s="68">
        <v>8.4042247356254097E-5</v>
      </c>
      <c r="I9316" s="87">
        <v>156.81951982986399</v>
      </c>
      <c r="J9316" s="36" t="str">
        <f>_xlfn.XLOOKUP(SimpleBB[[#This Row],[customer_code]],'Input  - indicative charges'!$B$13:$B$69,'Input  - indicative charges'!$E$13:$E$69)</f>
        <v>Major Industrial</v>
      </c>
      <c r="K9316" s="70">
        <f t="shared" si="147"/>
        <v>144.9723602235994</v>
      </c>
    </row>
    <row r="9317" spans="1:11" x14ac:dyDescent="0.25">
      <c r="A9317" s="65">
        <v>44593</v>
      </c>
      <c r="B9317" s="66" t="s">
        <v>149</v>
      </c>
      <c r="C9317" s="66" t="s">
        <v>137</v>
      </c>
      <c r="D9317" s="67">
        <v>3027567.62</v>
      </c>
      <c r="E9317" s="66">
        <v>0.61632333436765196</v>
      </c>
      <c r="F9317" s="67">
        <v>1865960.57058193</v>
      </c>
      <c r="G9317" s="66" t="s">
        <v>34</v>
      </c>
      <c r="H9317" s="68">
        <v>1.1976251461441399E-6</v>
      </c>
      <c r="I9317" s="87">
        <v>2.2347213010424101</v>
      </c>
      <c r="J9317" s="36" t="str">
        <f>_xlfn.XLOOKUP(SimpleBB[[#This Row],[customer_code]],'Input  - indicative charges'!$B$13:$B$69,'Input  - indicative charges'!$E$13:$E$69)</f>
        <v>Major Industrial</v>
      </c>
      <c r="K9317" s="70">
        <f t="shared" si="147"/>
        <v>2.0658960173169407</v>
      </c>
    </row>
    <row r="9318" spans="1:11" x14ac:dyDescent="0.25">
      <c r="A9318" s="65">
        <v>44593</v>
      </c>
      <c r="B9318" s="66" t="s">
        <v>149</v>
      </c>
      <c r="C9318" s="66" t="s">
        <v>137</v>
      </c>
      <c r="D9318" s="67">
        <v>3027567.62</v>
      </c>
      <c r="E9318" s="66">
        <v>0.61632333436765196</v>
      </c>
      <c r="F9318" s="67">
        <v>1865960.57058193</v>
      </c>
      <c r="G9318" s="66" t="s">
        <v>36</v>
      </c>
      <c r="H9318" s="68">
        <v>3.35466254862265E-9</v>
      </c>
      <c r="I9318" s="87">
        <v>6.2596680433377799E-3</v>
      </c>
      <c r="J9318" s="36" t="str">
        <f>_xlfn.XLOOKUP(SimpleBB[[#This Row],[customer_code]],'Input  - indicative charges'!$B$13:$B$69,'Input  - indicative charges'!$E$13:$E$69)</f>
        <v>Upper South Island distributor</v>
      </c>
      <c r="K9318" s="70">
        <f t="shared" si="147"/>
        <v>5.7867722809217667E-3</v>
      </c>
    </row>
    <row r="9319" spans="1:11" x14ac:dyDescent="0.25">
      <c r="A9319" s="65">
        <v>44593</v>
      </c>
      <c r="B9319" s="66" t="s">
        <v>149</v>
      </c>
      <c r="C9319" s="66" t="s">
        <v>137</v>
      </c>
      <c r="D9319" s="67">
        <v>3027567.62</v>
      </c>
      <c r="E9319" s="66">
        <v>0.61632333436765196</v>
      </c>
      <c r="F9319" s="67">
        <v>1865960.57058193</v>
      </c>
      <c r="G9319" s="66" t="s">
        <v>38</v>
      </c>
      <c r="H9319" s="68">
        <v>1.25440393448386E-4</v>
      </c>
      <c r="I9319" s="87">
        <v>234.066828132973</v>
      </c>
      <c r="J9319" s="36" t="str">
        <f>_xlfn.XLOOKUP(SimpleBB[[#This Row],[customer_code]],'Input  - indicative charges'!$B$13:$B$69,'Input  - indicative charges'!$E$13:$E$69)</f>
        <v>North Island generation</v>
      </c>
      <c r="K9319" s="70">
        <f t="shared" si="147"/>
        <v>216.38390782795017</v>
      </c>
    </row>
    <row r="9320" spans="1:11" x14ac:dyDescent="0.25">
      <c r="A9320" s="65">
        <v>44593</v>
      </c>
      <c r="B9320" s="66" t="s">
        <v>149</v>
      </c>
      <c r="C9320" s="66" t="s">
        <v>137</v>
      </c>
      <c r="D9320" s="67">
        <v>3027567.62</v>
      </c>
      <c r="E9320" s="66">
        <v>0.61632333436765196</v>
      </c>
      <c r="F9320" s="67">
        <v>1865960.57058193</v>
      </c>
      <c r="G9320" s="66" t="s">
        <v>40</v>
      </c>
      <c r="H9320" s="68">
        <v>7.8239620455428397E-7</v>
      </c>
      <c r="I9320" s="87">
        <v>1.4599204682712501</v>
      </c>
      <c r="J9320" s="36" t="str">
        <f>_xlfn.XLOOKUP(SimpleBB[[#This Row],[customer_code]],'Input  - indicative charges'!$B$13:$B$69,'Input  - indicative charges'!$E$13:$E$69)</f>
        <v>North Island generation</v>
      </c>
      <c r="K9320" s="70">
        <f t="shared" si="147"/>
        <v>1.3496286447863508</v>
      </c>
    </row>
    <row r="9321" spans="1:11" x14ac:dyDescent="0.25">
      <c r="A9321" s="65">
        <v>44593</v>
      </c>
      <c r="B9321" s="66" t="s">
        <v>149</v>
      </c>
      <c r="C9321" s="66" t="s">
        <v>137</v>
      </c>
      <c r="D9321" s="67">
        <v>3027567.62</v>
      </c>
      <c r="E9321" s="66">
        <v>0.61632333436765196</v>
      </c>
      <c r="F9321" s="67">
        <v>1865960.57058193</v>
      </c>
      <c r="G9321" s="66" t="s">
        <v>42</v>
      </c>
      <c r="H9321" s="68">
        <v>4.1439757546182003E-2</v>
      </c>
      <c r="I9321" s="87">
        <v>77324.953635651007</v>
      </c>
      <c r="J9321" s="36" t="str">
        <f>_xlfn.XLOOKUP(SimpleBB[[#This Row],[customer_code]],'Input  - indicative charges'!$B$13:$B$69,'Input  - indicative charges'!$E$13:$E$69)</f>
        <v>South Island generation</v>
      </c>
      <c r="K9321" s="70">
        <f t="shared" si="147"/>
        <v>71483.3271068717</v>
      </c>
    </row>
    <row r="9322" spans="1:11" x14ac:dyDescent="0.25">
      <c r="A9322" s="65">
        <v>44593</v>
      </c>
      <c r="B9322" s="66" t="s">
        <v>149</v>
      </c>
      <c r="C9322" s="66" t="s">
        <v>137</v>
      </c>
      <c r="D9322" s="67">
        <v>3027567.62</v>
      </c>
      <c r="E9322" s="66">
        <v>0.61632333436765196</v>
      </c>
      <c r="F9322" s="67">
        <v>1865960.57058193</v>
      </c>
      <c r="G9322" s="66" t="s">
        <v>44</v>
      </c>
      <c r="H9322" s="68">
        <v>9.2580505807164705E-7</v>
      </c>
      <c r="I9322" s="87">
        <v>1.72751573440701</v>
      </c>
      <c r="J9322" s="36" t="str">
        <f>_xlfn.XLOOKUP(SimpleBB[[#This Row],[customer_code]],'Input  - indicative charges'!$B$13:$B$69,'Input  - indicative charges'!$E$13:$E$69)</f>
        <v>Major Industrial</v>
      </c>
      <c r="K9322" s="70">
        <f t="shared" si="147"/>
        <v>1.5970080358114698</v>
      </c>
    </row>
    <row r="9323" spans="1:11" x14ac:dyDescent="0.25">
      <c r="A9323" s="65">
        <v>44593</v>
      </c>
      <c r="B9323" s="66" t="s">
        <v>149</v>
      </c>
      <c r="C9323" s="66" t="s">
        <v>137</v>
      </c>
      <c r="D9323" s="67">
        <v>3027567.62</v>
      </c>
      <c r="E9323" s="66">
        <v>0.61632333436765196</v>
      </c>
      <c r="F9323" s="67">
        <v>1865960.57058193</v>
      </c>
      <c r="G9323" s="66" t="s">
        <v>46</v>
      </c>
      <c r="H9323" s="68">
        <v>7.2367557926564903E-9</v>
      </c>
      <c r="I9323" s="87">
        <v>1.3503500968027399E-2</v>
      </c>
      <c r="J9323" s="36" t="str">
        <f>_xlfn.XLOOKUP(SimpleBB[[#This Row],[customer_code]],'Input  - indicative charges'!$B$13:$B$69,'Input  - indicative charges'!$E$13:$E$69)</f>
        <v>Upper South Island distributor</v>
      </c>
      <c r="K9323" s="70">
        <f t="shared" si="147"/>
        <v>1.2483359270200931E-2</v>
      </c>
    </row>
    <row r="9324" spans="1:11" x14ac:dyDescent="0.25">
      <c r="A9324" s="65">
        <v>44593</v>
      </c>
      <c r="B9324" s="66" t="s">
        <v>149</v>
      </c>
      <c r="C9324" s="66" t="s">
        <v>137</v>
      </c>
      <c r="D9324" s="67">
        <v>3027567.62</v>
      </c>
      <c r="E9324" s="66">
        <v>0.61632333436765196</v>
      </c>
      <c r="F9324" s="67">
        <v>1865960.57058193</v>
      </c>
      <c r="G9324" s="66" t="s">
        <v>48</v>
      </c>
      <c r="H9324" s="68">
        <v>5.3623720942961098E-2</v>
      </c>
      <c r="I9324" s="87">
        <v>100059.748927454</v>
      </c>
      <c r="J9324" s="36" t="str">
        <f>_xlfn.XLOOKUP(SimpleBB[[#This Row],[customer_code]],'Input  - indicative charges'!$B$13:$B$69,'Input  - indicative charges'!$E$13:$E$69)</f>
        <v>North Island generation</v>
      </c>
      <c r="K9324" s="70">
        <f t="shared" si="147"/>
        <v>92500.589092043228</v>
      </c>
    </row>
    <row r="9325" spans="1:11" x14ac:dyDescent="0.25">
      <c r="A9325" s="65">
        <v>44593</v>
      </c>
      <c r="B9325" s="66" t="s">
        <v>149</v>
      </c>
      <c r="C9325" s="66" t="s">
        <v>137</v>
      </c>
      <c r="D9325" s="67">
        <v>3027567.62</v>
      </c>
      <c r="E9325" s="66">
        <v>0.61632333436765196</v>
      </c>
      <c r="F9325" s="67">
        <v>1865960.57058193</v>
      </c>
      <c r="G9325" s="66" t="s">
        <v>50</v>
      </c>
      <c r="H9325" s="68">
        <v>1.1293539640536801E-2</v>
      </c>
      <c r="I9325" s="87">
        <v>21073.299671545901</v>
      </c>
      <c r="J9325" s="36" t="str">
        <f>_xlfn.XLOOKUP(SimpleBB[[#This Row],[customer_code]],'Input  - indicative charges'!$B$13:$B$69,'Input  - indicative charges'!$E$13:$E$69)</f>
        <v>North Island generation</v>
      </c>
      <c r="K9325" s="70">
        <f t="shared" si="147"/>
        <v>19481.286477586971</v>
      </c>
    </row>
    <row r="9326" spans="1:11" x14ac:dyDescent="0.25">
      <c r="A9326" s="65">
        <v>44593</v>
      </c>
      <c r="B9326" s="66" t="s">
        <v>149</v>
      </c>
      <c r="C9326" s="66" t="s">
        <v>137</v>
      </c>
      <c r="D9326" s="67">
        <v>3027567.62</v>
      </c>
      <c r="E9326" s="66">
        <v>0.61632333436765196</v>
      </c>
      <c r="F9326" s="67">
        <v>1865960.57058193</v>
      </c>
      <c r="G9326" s="66" t="s">
        <v>52</v>
      </c>
      <c r="H9326" s="68">
        <v>2.2805591193504799E-2</v>
      </c>
      <c r="I9326" s="87">
        <v>42554.333955890703</v>
      </c>
      <c r="J9326" s="36" t="str">
        <f>_xlfn.XLOOKUP(SimpleBB[[#This Row],[customer_code]],'Input  - indicative charges'!$B$13:$B$69,'Input  - indicative charges'!$E$13:$E$69)</f>
        <v>North Island generation</v>
      </c>
      <c r="K9326" s="70">
        <f t="shared" si="147"/>
        <v>39339.504661293446</v>
      </c>
    </row>
    <row r="9327" spans="1:11" x14ac:dyDescent="0.25">
      <c r="A9327" s="65">
        <v>44593</v>
      </c>
      <c r="B9327" s="66" t="s">
        <v>149</v>
      </c>
      <c r="C9327" s="66" t="s">
        <v>137</v>
      </c>
      <c r="D9327" s="67">
        <v>3027567.62</v>
      </c>
      <c r="E9327" s="66">
        <v>0.61632333436765196</v>
      </c>
      <c r="F9327" s="67">
        <v>1865960.57058193</v>
      </c>
      <c r="G9327" s="66" t="s">
        <v>54</v>
      </c>
      <c r="H9327" s="68">
        <v>6.0333936354914596E-10</v>
      </c>
      <c r="I9327" s="87">
        <v>1.1258074630627001E-3</v>
      </c>
      <c r="J9327" s="36" t="str">
        <f>_xlfn.XLOOKUP(SimpleBB[[#This Row],[customer_code]],'Input  - indicative charges'!$B$13:$B$69,'Input  - indicative charges'!$E$13:$E$69)</f>
        <v>Upper South Island distributor</v>
      </c>
      <c r="K9327" s="70">
        <f t="shared" si="147"/>
        <v>1.0407566944128674E-3</v>
      </c>
    </row>
    <row r="9328" spans="1:11" x14ac:dyDescent="0.25">
      <c r="A9328" s="65">
        <v>44593</v>
      </c>
      <c r="B9328" s="66" t="s">
        <v>149</v>
      </c>
      <c r="C9328" s="66" t="s">
        <v>137</v>
      </c>
      <c r="D9328" s="67">
        <v>3027567.62</v>
      </c>
      <c r="E9328" s="66">
        <v>0.61632333436765196</v>
      </c>
      <c r="F9328" s="67">
        <v>1865960.57058193</v>
      </c>
      <c r="G9328" s="66" t="s">
        <v>56</v>
      </c>
      <c r="H9328" s="68">
        <v>6.5967543696854897E-2</v>
      </c>
      <c r="I9328" s="87">
        <v>123092.835476472</v>
      </c>
      <c r="J9328" s="36" t="str">
        <f>_xlfn.XLOOKUP(SimpleBB[[#This Row],[customer_code]],'Input  - indicative charges'!$B$13:$B$69,'Input  - indicative charges'!$E$13:$E$69)</f>
        <v>Upper North Island distributor</v>
      </c>
      <c r="K9328" s="70">
        <f t="shared" si="147"/>
        <v>113793.60748585218</v>
      </c>
    </row>
    <row r="9329" spans="1:11" x14ac:dyDescent="0.25">
      <c r="A9329" s="65">
        <v>44593</v>
      </c>
      <c r="B9329" s="66" t="s">
        <v>149</v>
      </c>
      <c r="C9329" s="66" t="s">
        <v>137</v>
      </c>
      <c r="D9329" s="67">
        <v>3027567.62</v>
      </c>
      <c r="E9329" s="66">
        <v>0.61632333436765196</v>
      </c>
      <c r="F9329" s="67">
        <v>1865960.57058193</v>
      </c>
      <c r="G9329" s="66" t="s">
        <v>58</v>
      </c>
      <c r="H9329" s="68">
        <v>1.4075533162242001E-2</v>
      </c>
      <c r="I9329" s="87">
        <v>26264.389890662202</v>
      </c>
      <c r="J9329" s="36" t="str">
        <f>_xlfn.XLOOKUP(SimpleBB[[#This Row],[customer_code]],'Input  - indicative charges'!$B$13:$B$69,'Input  - indicative charges'!$E$13:$E$69)</f>
        <v>North Island generation</v>
      </c>
      <c r="K9329" s="70">
        <f t="shared" si="147"/>
        <v>24280.208206306721</v>
      </c>
    </row>
    <row r="9330" spans="1:11" x14ac:dyDescent="0.25">
      <c r="A9330" s="65">
        <v>44593</v>
      </c>
      <c r="B9330" s="66" t="s">
        <v>149</v>
      </c>
      <c r="C9330" s="66" t="s">
        <v>137</v>
      </c>
      <c r="D9330" s="67">
        <v>3027567.62</v>
      </c>
      <c r="E9330" s="66">
        <v>0.61632333436765196</v>
      </c>
      <c r="F9330" s="67">
        <v>1865960.57058193</v>
      </c>
      <c r="G9330" s="66" t="s">
        <v>60</v>
      </c>
      <c r="H9330" s="68">
        <v>1.54729533059906E-8</v>
      </c>
      <c r="I9330" s="87">
        <v>2.8871920779433902E-2</v>
      </c>
      <c r="J9330" s="36" t="str">
        <f>_xlfn.XLOOKUP(SimpleBB[[#This Row],[customer_code]],'Input  - indicative charges'!$B$13:$B$69,'Input  - indicative charges'!$E$13:$E$69)</f>
        <v>Major Industrial</v>
      </c>
      <c r="K9330" s="70">
        <f t="shared" si="147"/>
        <v>2.669074936668837E-2</v>
      </c>
    </row>
    <row r="9331" spans="1:11" x14ac:dyDescent="0.25">
      <c r="A9331" s="65">
        <v>44593</v>
      </c>
      <c r="B9331" s="66" t="s">
        <v>149</v>
      </c>
      <c r="C9331" s="66" t="s">
        <v>137</v>
      </c>
      <c r="D9331" s="67">
        <v>3027567.62</v>
      </c>
      <c r="E9331" s="66">
        <v>0.61632333436765196</v>
      </c>
      <c r="F9331" s="67">
        <v>1865960.57058193</v>
      </c>
      <c r="G9331" s="66" t="s">
        <v>62</v>
      </c>
      <c r="H9331" s="68">
        <v>2.4957427588771001E-2</v>
      </c>
      <c r="I9331" s="87">
        <v>46569.575823800602</v>
      </c>
      <c r="J9331" s="36" t="str">
        <f>_xlfn.XLOOKUP(SimpleBB[[#This Row],[customer_code]],'Input  - indicative charges'!$B$13:$B$69,'Input  - indicative charges'!$E$13:$E$69)</f>
        <v>Major Industrial</v>
      </c>
      <c r="K9331" s="70">
        <f t="shared" si="147"/>
        <v>43051.409219418871</v>
      </c>
    </row>
    <row r="9332" spans="1:11" x14ac:dyDescent="0.25">
      <c r="A9332" s="65">
        <v>44593</v>
      </c>
      <c r="B9332" s="66" t="s">
        <v>149</v>
      </c>
      <c r="C9332" s="66" t="s">
        <v>137</v>
      </c>
      <c r="D9332" s="67">
        <v>3027567.62</v>
      </c>
      <c r="E9332" s="66">
        <v>0.61632333436765196</v>
      </c>
      <c r="F9332" s="67">
        <v>1865960.57058193</v>
      </c>
      <c r="G9332" s="66" t="s">
        <v>64</v>
      </c>
      <c r="H9332" s="68">
        <v>9.851383798082131E-7</v>
      </c>
      <c r="I9332" s="87">
        <v>1.83822937328909</v>
      </c>
      <c r="J9332" s="36" t="str">
        <f>_xlfn.XLOOKUP(SimpleBB[[#This Row],[customer_code]],'Input  - indicative charges'!$B$13:$B$69,'Input  - indicative charges'!$E$13:$E$69)</f>
        <v>Major Industrial</v>
      </c>
      <c r="K9332" s="70">
        <f t="shared" si="147"/>
        <v>1.699357651185192</v>
      </c>
    </row>
    <row r="9333" spans="1:11" x14ac:dyDescent="0.25">
      <c r="A9333" s="65">
        <v>44593</v>
      </c>
      <c r="B9333" s="66" t="s">
        <v>149</v>
      </c>
      <c r="C9333" s="66" t="s">
        <v>137</v>
      </c>
      <c r="D9333" s="67">
        <v>3027567.62</v>
      </c>
      <c r="E9333" s="66">
        <v>0.61632333436765196</v>
      </c>
      <c r="F9333" s="67">
        <v>1865960.57058193</v>
      </c>
      <c r="G9333" s="66" t="s">
        <v>66</v>
      </c>
      <c r="H9333" s="68">
        <v>3.8370024993884101E-8</v>
      </c>
      <c r="I9333" s="87">
        <v>7.1596953730831303E-2</v>
      </c>
      <c r="J9333" s="36" t="str">
        <f>_xlfn.XLOOKUP(SimpleBB[[#This Row],[customer_code]],'Input  - indicative charges'!$B$13:$B$69,'Input  - indicative charges'!$E$13:$E$69)</f>
        <v>Upper South Island distributor</v>
      </c>
      <c r="K9333" s="70">
        <f t="shared" si="147"/>
        <v>6.6188057318626065E-2</v>
      </c>
    </row>
    <row r="9334" spans="1:11" x14ac:dyDescent="0.25">
      <c r="A9334" s="65">
        <v>44593</v>
      </c>
      <c r="B9334" s="66" t="s">
        <v>149</v>
      </c>
      <c r="C9334" s="66" t="s">
        <v>137</v>
      </c>
      <c r="D9334" s="67">
        <v>3027567.62</v>
      </c>
      <c r="E9334" s="66">
        <v>0.61632333436765196</v>
      </c>
      <c r="F9334" s="67">
        <v>1865960.57058193</v>
      </c>
      <c r="G9334" s="66" t="s">
        <v>68</v>
      </c>
      <c r="H9334" s="68">
        <v>4.7321368847260497E-8</v>
      </c>
      <c r="I9334" s="87">
        <v>8.8299808414952594E-2</v>
      </c>
      <c r="J9334" s="36" t="str">
        <f>_xlfn.XLOOKUP(SimpleBB[[#This Row],[customer_code]],'Input  - indicative charges'!$B$13:$B$69,'Input  - indicative charges'!$E$13:$E$69)</f>
        <v>Major Industrial</v>
      </c>
      <c r="K9334" s="70">
        <f t="shared" si="147"/>
        <v>8.1629070456888053E-2</v>
      </c>
    </row>
    <row r="9335" spans="1:11" x14ac:dyDescent="0.25">
      <c r="A9335" s="65">
        <v>44593</v>
      </c>
      <c r="B9335" s="66" t="s">
        <v>149</v>
      </c>
      <c r="C9335" s="66" t="s">
        <v>137</v>
      </c>
      <c r="D9335" s="67">
        <v>3027567.62</v>
      </c>
      <c r="E9335" s="66">
        <v>0.61632333436765196</v>
      </c>
      <c r="F9335" s="67">
        <v>1865960.57058193</v>
      </c>
      <c r="G9335" s="66" t="s">
        <v>70</v>
      </c>
      <c r="H9335" s="68">
        <v>2.10207103802803E-3</v>
      </c>
      <c r="I9335" s="87">
        <v>3922.38167352256</v>
      </c>
      <c r="J9335" s="36" t="str">
        <f>_xlfn.XLOOKUP(SimpleBB[[#This Row],[customer_code]],'Input  - indicative charges'!$B$13:$B$69,'Input  - indicative charges'!$E$13:$E$69)</f>
        <v>Lower North Island distributor</v>
      </c>
      <c r="K9335" s="70">
        <f t="shared" si="147"/>
        <v>3626.0596227132983</v>
      </c>
    </row>
    <row r="9336" spans="1:11" x14ac:dyDescent="0.25">
      <c r="A9336" s="65">
        <v>44593</v>
      </c>
      <c r="B9336" s="66" t="s">
        <v>149</v>
      </c>
      <c r="C9336" s="66" t="s">
        <v>137</v>
      </c>
      <c r="D9336" s="67">
        <v>3027567.62</v>
      </c>
      <c r="E9336" s="66">
        <v>0.61632333436765196</v>
      </c>
      <c r="F9336" s="67">
        <v>1865960.57058193</v>
      </c>
      <c r="G9336" s="66" t="s">
        <v>72</v>
      </c>
      <c r="H9336" s="68">
        <v>5.7334365733105398E-5</v>
      </c>
      <c r="I9336" s="87">
        <v>106.983665797299</v>
      </c>
      <c r="J9336" s="36" t="str">
        <f>_xlfn.XLOOKUP(SimpleBB[[#This Row],[customer_code]],'Input  - indicative charges'!$B$13:$B$69,'Input  - indicative charges'!$E$13:$E$69)</f>
        <v>Lower South Island distributor</v>
      </c>
      <c r="K9336" s="70">
        <f t="shared" si="147"/>
        <v>98.901428551967868</v>
      </c>
    </row>
    <row r="9337" spans="1:11" x14ac:dyDescent="0.25">
      <c r="A9337" s="65">
        <v>44593</v>
      </c>
      <c r="B9337" s="66" t="s">
        <v>149</v>
      </c>
      <c r="C9337" s="66" t="s">
        <v>137</v>
      </c>
      <c r="D9337" s="67">
        <v>3027567.62</v>
      </c>
      <c r="E9337" s="66">
        <v>0.61632333436765196</v>
      </c>
      <c r="F9337" s="67">
        <v>1865960.57058193</v>
      </c>
      <c r="G9337" s="66" t="s">
        <v>74</v>
      </c>
      <c r="H9337" s="68">
        <v>2.80548394342484E-11</v>
      </c>
      <c r="I9337" s="87">
        <v>5.2349224198314898E-5</v>
      </c>
      <c r="J9337" s="36" t="str">
        <f>_xlfn.XLOOKUP(SimpleBB[[#This Row],[customer_code]],'Input  - indicative charges'!$B$13:$B$69,'Input  - indicative charges'!$E$13:$E$69)</f>
        <v>Major Industrial</v>
      </c>
      <c r="K9337" s="70">
        <f t="shared" si="147"/>
        <v>4.8394425618301268E-5</v>
      </c>
    </row>
    <row r="9338" spans="1:11" x14ac:dyDescent="0.25">
      <c r="A9338" s="65">
        <v>44593</v>
      </c>
      <c r="B9338" s="66" t="s">
        <v>149</v>
      </c>
      <c r="C9338" s="66" t="s">
        <v>137</v>
      </c>
      <c r="D9338" s="67">
        <v>3027567.62</v>
      </c>
      <c r="E9338" s="66">
        <v>0.61632333436765196</v>
      </c>
      <c r="F9338" s="67">
        <v>1865960.57058193</v>
      </c>
      <c r="G9338" s="66" t="s">
        <v>76</v>
      </c>
      <c r="H9338" s="68">
        <v>1.5647455273165799E-6</v>
      </c>
      <c r="I9338" s="87">
        <v>2.9197534569671899</v>
      </c>
      <c r="J9338" s="36" t="str">
        <f>_xlfn.XLOOKUP(SimpleBB[[#This Row],[customer_code]],'Input  - indicative charges'!$B$13:$B$69,'Input  - indicative charges'!$E$13:$E$69)</f>
        <v>Lower North Island distributor</v>
      </c>
      <c r="K9338" s="70">
        <f t="shared" si="147"/>
        <v>2.6991764187696416</v>
      </c>
    </row>
    <row r="9339" spans="1:11" x14ac:dyDescent="0.25">
      <c r="A9339" s="65">
        <v>44593</v>
      </c>
      <c r="B9339" s="66" t="s">
        <v>149</v>
      </c>
      <c r="C9339" s="66" t="s">
        <v>137</v>
      </c>
      <c r="D9339" s="67">
        <v>3027567.62</v>
      </c>
      <c r="E9339" s="66">
        <v>0.61632333436765196</v>
      </c>
      <c r="F9339" s="67">
        <v>1865960.57058193</v>
      </c>
      <c r="G9339" s="66" t="s">
        <v>78</v>
      </c>
      <c r="H9339" s="68">
        <v>1.19185904089779E-4</v>
      </c>
      <c r="I9339" s="87">
        <v>222.39619760068899</v>
      </c>
      <c r="J9339" s="36" t="str">
        <f>_xlfn.XLOOKUP(SimpleBB[[#This Row],[customer_code]],'Input  - indicative charges'!$B$13:$B$69,'Input  - indicative charges'!$E$13:$E$69)</f>
        <v>North Island generation</v>
      </c>
      <c r="K9339" s="70">
        <f t="shared" si="147"/>
        <v>205.59495212015048</v>
      </c>
    </row>
    <row r="9340" spans="1:11" x14ac:dyDescent="0.25">
      <c r="A9340" s="65">
        <v>44593</v>
      </c>
      <c r="B9340" s="66" t="s">
        <v>149</v>
      </c>
      <c r="C9340" s="66" t="s">
        <v>137</v>
      </c>
      <c r="D9340" s="67">
        <v>3027567.62</v>
      </c>
      <c r="E9340" s="66">
        <v>0.61632333436765196</v>
      </c>
      <c r="F9340" s="67">
        <v>1865960.57058193</v>
      </c>
      <c r="G9340" s="66" t="s">
        <v>80</v>
      </c>
      <c r="H9340" s="68">
        <v>2.4238046559880301E-5</v>
      </c>
      <c r="I9340" s="87">
        <v>45.227239188665898</v>
      </c>
      <c r="J9340" s="36" t="str">
        <f>_xlfn.XLOOKUP(SimpleBB[[#This Row],[customer_code]],'Input  - indicative charges'!$B$13:$B$69,'Input  - indicative charges'!$E$13:$E$69)</f>
        <v>Major Industrial</v>
      </c>
      <c r="K9340" s="70">
        <f t="shared" si="147"/>
        <v>41.810481365404208</v>
      </c>
    </row>
    <row r="9341" spans="1:11" x14ac:dyDescent="0.25">
      <c r="A9341" s="65">
        <v>44593</v>
      </c>
      <c r="B9341" s="66" t="s">
        <v>149</v>
      </c>
      <c r="C9341" s="66" t="s">
        <v>137</v>
      </c>
      <c r="D9341" s="67">
        <v>3027567.62</v>
      </c>
      <c r="E9341" s="66">
        <v>0.61632333436765196</v>
      </c>
      <c r="F9341" s="67">
        <v>1865960.57058193</v>
      </c>
      <c r="G9341" s="66" t="s">
        <v>82</v>
      </c>
      <c r="H9341" s="68">
        <v>8.2000882074468695E-4</v>
      </c>
      <c r="I9341" s="87">
        <v>1530.1041270389701</v>
      </c>
      <c r="J9341" s="36" t="str">
        <f>_xlfn.XLOOKUP(SimpleBB[[#This Row],[customer_code]],'Input  - indicative charges'!$B$13:$B$69,'Input  - indicative charges'!$E$13:$E$69)</f>
        <v>Major Industrial</v>
      </c>
      <c r="K9341" s="70">
        <f t="shared" si="147"/>
        <v>1414.5101765734826</v>
      </c>
    </row>
    <row r="9342" spans="1:11" x14ac:dyDescent="0.25">
      <c r="A9342" s="65">
        <v>44593</v>
      </c>
      <c r="B9342" s="66" t="s">
        <v>149</v>
      </c>
      <c r="C9342" s="66" t="s">
        <v>137</v>
      </c>
      <c r="D9342" s="67">
        <v>3027567.62</v>
      </c>
      <c r="E9342" s="66">
        <v>0.61632333436765196</v>
      </c>
      <c r="F9342" s="67">
        <v>1865960.57058193</v>
      </c>
      <c r="G9342" s="66" t="s">
        <v>84</v>
      </c>
      <c r="H9342" s="68">
        <v>9.0434021633895202E-14</v>
      </c>
      <c r="I9342" s="87">
        <v>1.6874631860800201E-7</v>
      </c>
      <c r="J9342" s="36" t="str">
        <f>_xlfn.XLOOKUP(SimpleBB[[#This Row],[customer_code]],'Input  - indicative charges'!$B$13:$B$69,'Input  - indicative charges'!$E$13:$E$69)</f>
        <v>Major Industrial</v>
      </c>
      <c r="K9342" s="70">
        <f t="shared" si="147"/>
        <v>1.5599813157307485E-7</v>
      </c>
    </row>
    <row r="9343" spans="1:11" x14ac:dyDescent="0.25">
      <c r="A9343" s="65">
        <v>44593</v>
      </c>
      <c r="B9343" s="66" t="s">
        <v>149</v>
      </c>
      <c r="C9343" s="66" t="s">
        <v>137</v>
      </c>
      <c r="D9343" s="67">
        <v>3027567.62</v>
      </c>
      <c r="E9343" s="66">
        <v>0.61632333436765196</v>
      </c>
      <c r="F9343" s="67">
        <v>1865960.57058193</v>
      </c>
      <c r="G9343" s="66" t="s">
        <v>86</v>
      </c>
      <c r="H9343" s="68">
        <v>8.5596203919579897E-5</v>
      </c>
      <c r="I9343" s="87">
        <v>159.71914150542699</v>
      </c>
      <c r="J9343" s="36" t="str">
        <f>_xlfn.XLOOKUP(SimpleBB[[#This Row],[customer_code]],'Input  - indicative charges'!$B$13:$B$69,'Input  - indicative charges'!$E$13:$E$69)</f>
        <v>North Island generation</v>
      </c>
      <c r="K9343" s="70">
        <f t="shared" si="147"/>
        <v>147.65292574578655</v>
      </c>
    </row>
    <row r="9344" spans="1:11" x14ac:dyDescent="0.25">
      <c r="A9344" s="65">
        <v>44593</v>
      </c>
      <c r="B9344" s="66" t="s">
        <v>149</v>
      </c>
      <c r="C9344" s="66" t="s">
        <v>137</v>
      </c>
      <c r="D9344" s="67">
        <v>3027567.62</v>
      </c>
      <c r="E9344" s="66">
        <v>0.61632333436765196</v>
      </c>
      <c r="F9344" s="67">
        <v>1865960.57058193</v>
      </c>
      <c r="G9344" s="66" t="s">
        <v>88</v>
      </c>
      <c r="H9344" s="68">
        <v>8.1903598293983498E-3</v>
      </c>
      <c r="I9344" s="87">
        <v>15282.8885005355</v>
      </c>
      <c r="J9344" s="36" t="str">
        <f>_xlfn.XLOOKUP(SimpleBB[[#This Row],[customer_code]],'Input  - indicative charges'!$B$13:$B$69,'Input  - indicative charges'!$E$13:$E$69)</f>
        <v>North Island generation</v>
      </c>
      <c r="K9344" s="70">
        <f t="shared" si="147"/>
        <v>14128.32037338511</v>
      </c>
    </row>
    <row r="9345" spans="1:11" x14ac:dyDescent="0.25">
      <c r="A9345" s="65">
        <v>44593</v>
      </c>
      <c r="B9345" s="66" t="s">
        <v>149</v>
      </c>
      <c r="C9345" s="66" t="s">
        <v>137</v>
      </c>
      <c r="D9345" s="67">
        <v>3027567.62</v>
      </c>
      <c r="E9345" s="66">
        <v>0.61632333436765196</v>
      </c>
      <c r="F9345" s="67">
        <v>1865960.57058193</v>
      </c>
      <c r="G9345" s="66" t="s">
        <v>90</v>
      </c>
      <c r="H9345" s="68">
        <v>7.2357940890242603E-9</v>
      </c>
      <c r="I9345" s="87">
        <v>1.3501706466969099E-2</v>
      </c>
      <c r="J9345" s="36" t="str">
        <f>_xlfn.XLOOKUP(SimpleBB[[#This Row],[customer_code]],'Input  - indicative charges'!$B$13:$B$69,'Input  - indicative charges'!$E$13:$E$69)</f>
        <v>Upper South Island distributor</v>
      </c>
      <c r="K9345" s="70">
        <f t="shared" si="147"/>
        <v>1.2481700337345329E-2</v>
      </c>
    </row>
    <row r="9346" spans="1:11" x14ac:dyDescent="0.25">
      <c r="A9346" s="65">
        <v>44593</v>
      </c>
      <c r="B9346" s="66" t="s">
        <v>149</v>
      </c>
      <c r="C9346" s="66" t="s">
        <v>137</v>
      </c>
      <c r="D9346" s="67">
        <v>3027567.62</v>
      </c>
      <c r="E9346" s="66">
        <v>0.61632333436765196</v>
      </c>
      <c r="F9346" s="67">
        <v>1865960.57058193</v>
      </c>
      <c r="G9346" s="66" t="s">
        <v>92</v>
      </c>
      <c r="H9346" s="68">
        <v>6.6425353987504201E-5</v>
      </c>
      <c r="I9346" s="87">
        <v>123.94709142763</v>
      </c>
      <c r="J9346" s="36" t="str">
        <f>_xlfn.XLOOKUP(SimpleBB[[#This Row],[customer_code]],'Input  - indicative charges'!$B$13:$B$69,'Input  - indicative charges'!$E$13:$E$69)</f>
        <v>North Island generation</v>
      </c>
      <c r="K9346" s="70">
        <f t="shared" si="147"/>
        <v>114.58332742383433</v>
      </c>
    </row>
    <row r="9347" spans="1:11" x14ac:dyDescent="0.25">
      <c r="A9347" s="65">
        <v>44593</v>
      </c>
      <c r="B9347" s="66" t="s">
        <v>149</v>
      </c>
      <c r="C9347" s="66" t="s">
        <v>137</v>
      </c>
      <c r="D9347" s="67">
        <v>3027567.62</v>
      </c>
      <c r="E9347" s="66">
        <v>0.61632333436765196</v>
      </c>
      <c r="F9347" s="67">
        <v>1865960.57058193</v>
      </c>
      <c r="G9347" s="66" t="s">
        <v>94</v>
      </c>
      <c r="H9347" s="68">
        <v>3.5183613476854199E-4</v>
      </c>
      <c r="I9347" s="87">
        <v>656.51235478405295</v>
      </c>
      <c r="J9347" s="36" t="str">
        <f>_xlfn.XLOOKUP(SimpleBB[[#This Row],[customer_code]],'Input  - indicative charges'!$B$13:$B$69,'Input  - indicative charges'!$E$13:$E$69)</f>
        <v>North Island generation</v>
      </c>
      <c r="K9347" s="70">
        <f t="shared" si="147"/>
        <v>606.91517033246464</v>
      </c>
    </row>
    <row r="9348" spans="1:11" x14ac:dyDescent="0.25">
      <c r="A9348" s="65">
        <v>44593</v>
      </c>
      <c r="B9348" s="66" t="s">
        <v>149</v>
      </c>
      <c r="C9348" s="66" t="s">
        <v>137</v>
      </c>
      <c r="D9348" s="67">
        <v>3027567.62</v>
      </c>
      <c r="E9348" s="66">
        <v>0.61632333436765196</v>
      </c>
      <c r="F9348" s="67">
        <v>1865960.57058193</v>
      </c>
      <c r="G9348" s="66" t="s">
        <v>96</v>
      </c>
      <c r="H9348" s="68">
        <v>8.2041759069243995E-3</v>
      </c>
      <c r="I9348" s="87">
        <v>15308.6687564392</v>
      </c>
      <c r="J9348" s="36" t="str">
        <f>_xlfn.XLOOKUP(SimpleBB[[#This Row],[customer_code]],'Input  - indicative charges'!$B$13:$B$69,'Input  - indicative charges'!$E$13:$E$69)</f>
        <v>Upper North Island distributor</v>
      </c>
      <c r="K9348" s="70">
        <f t="shared" si="147"/>
        <v>14152.153022213408</v>
      </c>
    </row>
    <row r="9349" spans="1:11" x14ac:dyDescent="0.25">
      <c r="A9349" s="65">
        <v>44593</v>
      </c>
      <c r="B9349" s="66" t="s">
        <v>149</v>
      </c>
      <c r="C9349" s="66" t="s">
        <v>137</v>
      </c>
      <c r="D9349" s="67">
        <v>3027567.62</v>
      </c>
      <c r="E9349" s="66">
        <v>0.61632333436765196</v>
      </c>
      <c r="F9349" s="67">
        <v>1865960.57058193</v>
      </c>
      <c r="G9349" s="66" t="s">
        <v>98</v>
      </c>
      <c r="H9349" s="68">
        <v>1.8325317533476201E-3</v>
      </c>
      <c r="I9349" s="87">
        <v>3419.4319960860498</v>
      </c>
      <c r="J9349" s="36" t="str">
        <f>_xlfn.XLOOKUP(SimpleBB[[#This Row],[customer_code]],'Input  - indicative charges'!$B$13:$B$69,'Input  - indicative charges'!$E$13:$E$69)</f>
        <v>Major Industrial</v>
      </c>
      <c r="K9349" s="70">
        <f t="shared" si="147"/>
        <v>3161.1060130429319</v>
      </c>
    </row>
    <row r="9350" spans="1:11" x14ac:dyDescent="0.25">
      <c r="A9350" s="65">
        <v>44593</v>
      </c>
      <c r="B9350" s="66" t="s">
        <v>149</v>
      </c>
      <c r="C9350" s="66" t="s">
        <v>137</v>
      </c>
      <c r="D9350" s="67">
        <v>3027567.62</v>
      </c>
      <c r="E9350" s="66">
        <v>0.61632333436765196</v>
      </c>
      <c r="F9350" s="67">
        <v>1865960.57058193</v>
      </c>
      <c r="G9350" s="66" t="s">
        <v>100</v>
      </c>
      <c r="H9350" s="68">
        <v>3.1615888252561799E-4</v>
      </c>
      <c r="I9350" s="87">
        <v>589.94000883205103</v>
      </c>
      <c r="J9350" s="36" t="str">
        <f>_xlfn.XLOOKUP(SimpleBB[[#This Row],[customer_code]],'Input  - indicative charges'!$B$13:$B$69,'Input  - indicative charges'!$E$13:$E$69)</f>
        <v>North Island generation</v>
      </c>
      <c r="K9350" s="70">
        <f t="shared" si="147"/>
        <v>545.37212946131297</v>
      </c>
    </row>
    <row r="9351" spans="1:11" x14ac:dyDescent="0.25">
      <c r="A9351" s="65">
        <v>44593</v>
      </c>
      <c r="B9351" s="66" t="s">
        <v>149</v>
      </c>
      <c r="C9351" s="66" t="s">
        <v>137</v>
      </c>
      <c r="D9351" s="67">
        <v>3027567.62</v>
      </c>
      <c r="E9351" s="66">
        <v>0.61632333436765196</v>
      </c>
      <c r="F9351" s="67">
        <v>1865960.57058193</v>
      </c>
      <c r="G9351" s="66" t="s">
        <v>102</v>
      </c>
      <c r="H9351" s="68">
        <v>1.97743092716921E-3</v>
      </c>
      <c r="I9351" s="87">
        <v>3689.8081411470398</v>
      </c>
      <c r="J9351" s="36" t="str">
        <f>_xlfn.XLOOKUP(SimpleBB[[#This Row],[customer_code]],'Input  - indicative charges'!$B$13:$B$69,'Input  - indicative charges'!$E$13:$E$69)</f>
        <v>Lower North Island distributor</v>
      </c>
      <c r="K9351" s="70">
        <f t="shared" si="147"/>
        <v>3411.0561974343618</v>
      </c>
    </row>
    <row r="9352" spans="1:11" x14ac:dyDescent="0.25">
      <c r="A9352" s="65">
        <v>44593</v>
      </c>
      <c r="B9352" s="66" t="s">
        <v>149</v>
      </c>
      <c r="C9352" s="66" t="s">
        <v>137</v>
      </c>
      <c r="D9352" s="67">
        <v>3027567.62</v>
      </c>
      <c r="E9352" s="66">
        <v>0.61632333436765196</v>
      </c>
      <c r="F9352" s="67">
        <v>1865960.57058193</v>
      </c>
      <c r="G9352" s="66" t="s">
        <v>104</v>
      </c>
      <c r="H9352" s="68">
        <v>4.1357238029394103E-3</v>
      </c>
      <c r="I9352" s="87">
        <v>7717.0975471021402</v>
      </c>
      <c r="J9352" s="36" t="str">
        <f>_xlfn.XLOOKUP(SimpleBB[[#This Row],[customer_code]],'Input  - indicative charges'!$B$13:$B$69,'Input  - indicative charges'!$E$13:$E$69)</f>
        <v>Lower North Island distributor</v>
      </c>
      <c r="K9352" s="70">
        <f t="shared" si="147"/>
        <v>7134.0981447520935</v>
      </c>
    </row>
    <row r="9353" spans="1:11" x14ac:dyDescent="0.25">
      <c r="A9353" s="65">
        <v>44593</v>
      </c>
      <c r="B9353" s="66" t="s">
        <v>149</v>
      </c>
      <c r="C9353" s="66" t="s">
        <v>137</v>
      </c>
      <c r="D9353" s="67">
        <v>3027567.62</v>
      </c>
      <c r="E9353" s="66">
        <v>0.61632333436765196</v>
      </c>
      <c r="F9353" s="67">
        <v>1865960.57058193</v>
      </c>
      <c r="G9353" s="66" t="s">
        <v>106</v>
      </c>
      <c r="H9353" s="68">
        <v>0.51363968217240297</v>
      </c>
      <c r="I9353" s="87">
        <v>958431.39441994298</v>
      </c>
      <c r="J9353" s="36" t="str">
        <f>_xlfn.XLOOKUP(SimpleBB[[#This Row],[customer_code]],'Input  - indicative charges'!$B$13:$B$69,'Input  - indicative charges'!$E$13:$E$69)</f>
        <v>Upper North Island distributor</v>
      </c>
      <c r="K9353" s="70">
        <f t="shared" si="147"/>
        <v>886025.29527063633</v>
      </c>
    </row>
    <row r="9354" spans="1:11" x14ac:dyDescent="0.25">
      <c r="A9354" s="65">
        <v>44593</v>
      </c>
      <c r="B9354" s="66" t="s">
        <v>149</v>
      </c>
      <c r="C9354" s="66" t="s">
        <v>137</v>
      </c>
      <c r="D9354" s="67">
        <v>3027567.62</v>
      </c>
      <c r="E9354" s="66">
        <v>0.61632333436765196</v>
      </c>
      <c r="F9354" s="67">
        <v>1865960.57058193</v>
      </c>
      <c r="G9354" s="66" t="s">
        <v>108</v>
      </c>
      <c r="H9354" s="68">
        <v>8.3961725979914896E-4</v>
      </c>
      <c r="I9354" s="87">
        <v>1566.6927011652599</v>
      </c>
      <c r="J9354" s="36" t="str">
        <f>_xlfn.XLOOKUP(SimpleBB[[#This Row],[customer_code]],'Input  - indicative charges'!$B$13:$B$69,'Input  - indicative charges'!$E$13:$E$69)</f>
        <v>Lower North Island distributor</v>
      </c>
      <c r="K9354" s="70">
        <f t="shared" si="147"/>
        <v>1448.334613442433</v>
      </c>
    </row>
    <row r="9355" spans="1:11" x14ac:dyDescent="0.25">
      <c r="A9355" s="65">
        <v>44593</v>
      </c>
      <c r="B9355" s="66" t="s">
        <v>149</v>
      </c>
      <c r="C9355" s="66" t="s">
        <v>137</v>
      </c>
      <c r="D9355" s="67">
        <v>3027567.62</v>
      </c>
      <c r="E9355" s="66">
        <v>0.61632333436765196</v>
      </c>
      <c r="F9355" s="67">
        <v>1865960.57058193</v>
      </c>
      <c r="G9355" s="66" t="s">
        <v>110</v>
      </c>
      <c r="H9355" s="68">
        <v>3.5703893417917601E-9</v>
      </c>
      <c r="I9355" s="87">
        <v>6.6622057334094296E-3</v>
      </c>
      <c r="J9355" s="36" t="str">
        <f>_xlfn.XLOOKUP(SimpleBB[[#This Row],[customer_code]],'Input  - indicative charges'!$B$13:$B$69,'Input  - indicative charges'!$E$13:$E$69)</f>
        <v>Lower South Island distributor</v>
      </c>
      <c r="K9355" s="70">
        <f t="shared" si="147"/>
        <v>6.1588996734297597E-3</v>
      </c>
    </row>
    <row r="9356" spans="1:11" x14ac:dyDescent="0.25">
      <c r="A9356" s="65">
        <v>44593</v>
      </c>
      <c r="B9356" s="66" t="s">
        <v>149</v>
      </c>
      <c r="C9356" s="66" t="s">
        <v>137</v>
      </c>
      <c r="D9356" s="67">
        <v>3027567.62</v>
      </c>
      <c r="E9356" s="66">
        <v>0.61632333436765196</v>
      </c>
      <c r="F9356" s="67">
        <v>1865960.57058193</v>
      </c>
      <c r="G9356" s="66" t="s">
        <v>112</v>
      </c>
      <c r="H9356" s="68">
        <v>6.7659494242856E-3</v>
      </c>
      <c r="I9356" s="87">
        <v>12624.994848268399</v>
      </c>
      <c r="J9356" s="36" t="str">
        <f>_xlfn.XLOOKUP(SimpleBB[[#This Row],[customer_code]],'Input  - indicative charges'!$B$13:$B$69,'Input  - indicative charges'!$E$13:$E$69)</f>
        <v>North Island generation</v>
      </c>
      <c r="K9356" s="70">
        <f t="shared" si="147"/>
        <v>11671.221178013733</v>
      </c>
    </row>
    <row r="9357" spans="1:11" x14ac:dyDescent="0.25">
      <c r="A9357" s="65">
        <v>44593</v>
      </c>
      <c r="B9357" s="66" t="s">
        <v>149</v>
      </c>
      <c r="C9357" s="66" t="s">
        <v>137</v>
      </c>
      <c r="D9357" s="67">
        <v>3027567.62</v>
      </c>
      <c r="E9357" s="66">
        <v>0.61632333436765196</v>
      </c>
      <c r="F9357" s="67">
        <v>1865960.57058193</v>
      </c>
      <c r="G9357" s="66" t="s">
        <v>114</v>
      </c>
      <c r="H9357" s="68">
        <v>1.8573549414539099E-3</v>
      </c>
      <c r="I9357" s="87">
        <v>3465.7510863285202</v>
      </c>
      <c r="J9357" s="36" t="str">
        <f>_xlfn.XLOOKUP(SimpleBB[[#This Row],[customer_code]],'Input  - indicative charges'!$B$13:$B$69,'Input  - indicative charges'!$E$13:$E$69)</f>
        <v>Lower North Island distributor</v>
      </c>
      <c r="K9357" s="70">
        <f t="shared" si="147"/>
        <v>3203.9258599800096</v>
      </c>
    </row>
    <row r="9358" spans="1:11" x14ac:dyDescent="0.25">
      <c r="A9358" s="65">
        <v>44593</v>
      </c>
      <c r="B9358" s="66" t="s">
        <v>149</v>
      </c>
      <c r="C9358" s="66" t="s">
        <v>137</v>
      </c>
      <c r="D9358" s="67">
        <v>3027567.62</v>
      </c>
      <c r="E9358" s="66">
        <v>0.61632333436765196</v>
      </c>
      <c r="F9358" s="67">
        <v>1865960.57058193</v>
      </c>
      <c r="G9358" s="66" t="s">
        <v>116</v>
      </c>
      <c r="H9358" s="68">
        <v>2.5294670717447501E-8</v>
      </c>
      <c r="I9358" s="87">
        <v>4.7198858204610603E-2</v>
      </c>
      <c r="J9358" s="36" t="str">
        <f>_xlfn.XLOOKUP(SimpleBB[[#This Row],[customer_code]],'Input  - indicative charges'!$B$13:$B$69,'Input  - indicative charges'!$E$13:$E$69)</f>
        <v>Major Industrial</v>
      </c>
      <c r="K9358" s="70">
        <f t="shared" ref="K9358:K9421" si="148">I9358*$L$9</f>
        <v>4.3633151543921118E-2</v>
      </c>
    </row>
    <row r="9359" spans="1:11" x14ac:dyDescent="0.25">
      <c r="A9359" s="65">
        <v>44593</v>
      </c>
      <c r="B9359" s="66" t="s">
        <v>149</v>
      </c>
      <c r="C9359" s="66" t="s">
        <v>137</v>
      </c>
      <c r="D9359" s="67">
        <v>3027567.62</v>
      </c>
      <c r="E9359" s="66">
        <v>0.61632333436765196</v>
      </c>
      <c r="F9359" s="67">
        <v>1865960.57058193</v>
      </c>
      <c r="G9359" s="66" t="s">
        <v>118</v>
      </c>
      <c r="H9359" s="68">
        <v>1.4111279145340599E-9</v>
      </c>
      <c r="I9359" s="87">
        <v>2.6331090485680899E-3</v>
      </c>
      <c r="J9359" s="36" t="str">
        <f>_xlfn.XLOOKUP(SimpleBB[[#This Row],[customer_code]],'Input  - indicative charges'!$B$13:$B$69,'Input  - indicative charges'!$E$13:$E$69)</f>
        <v>Upper South Island distributor</v>
      </c>
      <c r="K9359" s="70">
        <f t="shared" si="148"/>
        <v>2.4341869807481559E-3</v>
      </c>
    </row>
    <row r="9360" spans="1:11" x14ac:dyDescent="0.25">
      <c r="A9360" s="65">
        <v>44593</v>
      </c>
      <c r="B9360" s="66" t="s">
        <v>149</v>
      </c>
      <c r="C9360" s="66" t="s">
        <v>137</v>
      </c>
      <c r="D9360" s="67">
        <v>3027567.62</v>
      </c>
      <c r="E9360" s="66">
        <v>0.61632333436765196</v>
      </c>
      <c r="F9360" s="67">
        <v>1865960.57058193</v>
      </c>
      <c r="G9360" s="66" t="s">
        <v>120</v>
      </c>
      <c r="H9360" s="68">
        <v>3.4753054326897302E-4</v>
      </c>
      <c r="I9360" s="87">
        <v>648.47829081282498</v>
      </c>
      <c r="J9360" s="36" t="str">
        <f>_xlfn.XLOOKUP(SimpleBB[[#This Row],[customer_code]],'Input  - indicative charges'!$B$13:$B$69,'Input  - indicative charges'!$E$13:$E$69)</f>
        <v>Lower North Island distributor</v>
      </c>
      <c r="K9360" s="70">
        <f t="shared" si="148"/>
        <v>599.48805145491724</v>
      </c>
    </row>
    <row r="9361" spans="1:11" x14ac:dyDescent="0.25">
      <c r="A9361" s="65">
        <v>44593</v>
      </c>
      <c r="B9361" s="66" t="s">
        <v>149</v>
      </c>
      <c r="C9361" s="66" t="s">
        <v>137</v>
      </c>
      <c r="D9361" s="67">
        <v>3027567.62</v>
      </c>
      <c r="E9361" s="66">
        <v>0.61632333436765196</v>
      </c>
      <c r="F9361" s="67">
        <v>1865960.57058193</v>
      </c>
      <c r="G9361" s="66" t="s">
        <v>241</v>
      </c>
      <c r="H9361" s="68">
        <v>7.4511964773516198E-4</v>
      </c>
      <c r="I9361" s="87">
        <v>1390.3638830397099</v>
      </c>
      <c r="J9361" s="36" t="str">
        <f>_xlfn.XLOOKUP(SimpleBB[[#This Row],[customer_code]],'Input  - indicative charges'!$B$13:$B$69,'Input  - indicative charges'!$E$13:$E$69)</f>
        <v>North Island generation</v>
      </c>
      <c r="K9361" s="70">
        <f t="shared" si="148"/>
        <v>1285.3268133494837</v>
      </c>
    </row>
    <row r="9362" spans="1:11" x14ac:dyDescent="0.25">
      <c r="A9362" s="65">
        <v>44621</v>
      </c>
      <c r="B9362" s="66" t="s">
        <v>149</v>
      </c>
      <c r="C9362" s="66" t="s">
        <v>137</v>
      </c>
      <c r="D9362" s="67">
        <v>3368526.68</v>
      </c>
      <c r="E9362" s="66">
        <v>0.56787028716662102</v>
      </c>
      <c r="F9362" s="67">
        <v>1912886.2131000201</v>
      </c>
      <c r="G9362" s="66" t="s">
        <v>8</v>
      </c>
      <c r="H9362" s="68">
        <v>8.6288797113561595E-9</v>
      </c>
      <c r="I9362" s="87">
        <v>1.6506065034351699E-2</v>
      </c>
      <c r="J9362" s="36" t="str">
        <f>_xlfn.XLOOKUP(SimpleBB[[#This Row],[customer_code]],'Input  - indicative charges'!$B$13:$B$69,'Input  - indicative charges'!$E$13:$E$69)</f>
        <v>Lower South Island distributor</v>
      </c>
      <c r="K9362" s="70">
        <f t="shared" si="148"/>
        <v>1.5259090249927521E-2</v>
      </c>
    </row>
    <row r="9363" spans="1:11" x14ac:dyDescent="0.25">
      <c r="A9363" s="65">
        <v>44621</v>
      </c>
      <c r="B9363" s="66" t="s">
        <v>149</v>
      </c>
      <c r="C9363" s="66" t="s">
        <v>137</v>
      </c>
      <c r="D9363" s="67">
        <v>3368526.68</v>
      </c>
      <c r="E9363" s="66">
        <v>0.56787028716662102</v>
      </c>
      <c r="F9363" s="67">
        <v>1912886.2131000201</v>
      </c>
      <c r="G9363" s="66" t="s">
        <v>10</v>
      </c>
      <c r="H9363" s="68">
        <v>3.4032310359400203E-10</v>
      </c>
      <c r="I9363" s="87">
        <v>6.50999372864379E-4</v>
      </c>
      <c r="J9363" s="36" t="str">
        <f>_xlfn.XLOOKUP(SimpleBB[[#This Row],[customer_code]],'Input  - indicative charges'!$B$13:$B$69,'Input  - indicative charges'!$E$13:$E$69)</f>
        <v>Upper South Island distributor</v>
      </c>
      <c r="K9363" s="70">
        <f t="shared" si="148"/>
        <v>6.0181867468171745E-4</v>
      </c>
    </row>
    <row r="9364" spans="1:11" x14ac:dyDescent="0.25">
      <c r="A9364" s="65">
        <v>44621</v>
      </c>
      <c r="B9364" s="66" t="s">
        <v>149</v>
      </c>
      <c r="C9364" s="66" t="s">
        <v>137</v>
      </c>
      <c r="D9364" s="67">
        <v>3368526.68</v>
      </c>
      <c r="E9364" s="66">
        <v>0.56787028716662102</v>
      </c>
      <c r="F9364" s="67">
        <v>1912886.2131000201</v>
      </c>
      <c r="G9364" s="66" t="s">
        <v>12</v>
      </c>
      <c r="H9364" s="68">
        <v>2.2372879769936998E-6</v>
      </c>
      <c r="I9364" s="87">
        <v>4.2796773259257002</v>
      </c>
      <c r="J9364" s="36" t="str">
        <f>_xlfn.XLOOKUP(SimpleBB[[#This Row],[customer_code]],'Input  - indicative charges'!$B$13:$B$69,'Input  - indicative charges'!$E$13:$E$69)</f>
        <v>Lower North Island distributor</v>
      </c>
      <c r="K9364" s="70">
        <f t="shared" si="148"/>
        <v>3.9563628533488115</v>
      </c>
    </row>
    <row r="9365" spans="1:11" x14ac:dyDescent="0.25">
      <c r="A9365" s="65">
        <v>44621</v>
      </c>
      <c r="B9365" s="66" t="s">
        <v>149</v>
      </c>
      <c r="C9365" s="66" t="s">
        <v>137</v>
      </c>
      <c r="D9365" s="67">
        <v>3368526.68</v>
      </c>
      <c r="E9365" s="66">
        <v>0.56787028716662102</v>
      </c>
      <c r="F9365" s="67">
        <v>1912886.2131000201</v>
      </c>
      <c r="G9365" s="66" t="s">
        <v>14</v>
      </c>
      <c r="H9365" s="68">
        <v>9.4814645335218398E-3</v>
      </c>
      <c r="I9365" s="87">
        <v>18136.9627861708</v>
      </c>
      <c r="J9365" s="36" t="str">
        <f>_xlfn.XLOOKUP(SimpleBB[[#This Row],[customer_code]],'Input  - indicative charges'!$B$13:$B$69,'Input  - indicative charges'!$E$13:$E$69)</f>
        <v>Upper North Island distributor</v>
      </c>
      <c r="K9365" s="70">
        <f t="shared" si="148"/>
        <v>16766.779449722861</v>
      </c>
    </row>
    <row r="9366" spans="1:11" x14ac:dyDescent="0.25">
      <c r="A9366" s="65">
        <v>44621</v>
      </c>
      <c r="B9366" s="66" t="s">
        <v>149</v>
      </c>
      <c r="C9366" s="66" t="s">
        <v>137</v>
      </c>
      <c r="D9366" s="67">
        <v>3368526.68</v>
      </c>
      <c r="E9366" s="66">
        <v>0.56787028716662102</v>
      </c>
      <c r="F9366" s="67">
        <v>1912886.2131000201</v>
      </c>
      <c r="G9366" s="66" t="s">
        <v>16</v>
      </c>
      <c r="H9366" s="68">
        <v>9.0220934122903204E-2</v>
      </c>
      <c r="I9366" s="87">
        <v>172582.38101670699</v>
      </c>
      <c r="J9366" s="36" t="str">
        <f>_xlfn.XLOOKUP(SimpleBB[[#This Row],[customer_code]],'Input  - indicative charges'!$B$13:$B$69,'Input  - indicative charges'!$E$13:$E$69)</f>
        <v>South Island generation</v>
      </c>
      <c r="K9366" s="70">
        <f t="shared" si="148"/>
        <v>159544.39304587067</v>
      </c>
    </row>
    <row r="9367" spans="1:11" x14ac:dyDescent="0.25">
      <c r="A9367" s="65">
        <v>44621</v>
      </c>
      <c r="B9367" s="66" t="s">
        <v>149</v>
      </c>
      <c r="C9367" s="66" t="s">
        <v>137</v>
      </c>
      <c r="D9367" s="67">
        <v>3368526.68</v>
      </c>
      <c r="E9367" s="66">
        <v>0.56787028716662102</v>
      </c>
      <c r="F9367" s="67">
        <v>1912886.2131000201</v>
      </c>
      <c r="G9367" s="66" t="s">
        <v>19</v>
      </c>
      <c r="H9367" s="68">
        <v>8.6882696587324497E-5</v>
      </c>
      <c r="I9367" s="87">
        <v>166.19671245884501</v>
      </c>
      <c r="J9367" s="36" t="str">
        <f>_xlfn.XLOOKUP(SimpleBB[[#This Row],[customer_code]],'Input  - indicative charges'!$B$13:$B$69,'Input  - indicative charges'!$E$13:$E$69)</f>
        <v>Lower South Island distributor</v>
      </c>
      <c r="K9367" s="70">
        <f t="shared" si="148"/>
        <v>153.64113914327464</v>
      </c>
    </row>
    <row r="9368" spans="1:11" x14ac:dyDescent="0.25">
      <c r="A9368" s="65">
        <v>44621</v>
      </c>
      <c r="B9368" s="66" t="s">
        <v>149</v>
      </c>
      <c r="C9368" s="66" t="s">
        <v>137</v>
      </c>
      <c r="D9368" s="67">
        <v>3368526.68</v>
      </c>
      <c r="E9368" s="66">
        <v>0.56787028716662102</v>
      </c>
      <c r="F9368" s="67">
        <v>1912886.2131000201</v>
      </c>
      <c r="G9368" s="66" t="s">
        <v>21</v>
      </c>
      <c r="H9368" s="68">
        <v>5.7190364431679396E-9</v>
      </c>
      <c r="I9368" s="87">
        <v>1.0939865964352501E-2</v>
      </c>
      <c r="J9368" s="36" t="str">
        <f>_xlfn.XLOOKUP(SimpleBB[[#This Row],[customer_code]],'Input  - indicative charges'!$B$13:$B$69,'Input  - indicative charges'!$E$13:$E$69)</f>
        <v>Upper South Island distributor</v>
      </c>
      <c r="K9368" s="70">
        <f t="shared" si="148"/>
        <v>1.0113397816181676E-2</v>
      </c>
    </row>
    <row r="9369" spans="1:11" x14ac:dyDescent="0.25">
      <c r="A9369" s="65">
        <v>44621</v>
      </c>
      <c r="B9369" s="66" t="s">
        <v>149</v>
      </c>
      <c r="C9369" s="66" t="s">
        <v>137</v>
      </c>
      <c r="D9369" s="67">
        <v>3368526.68</v>
      </c>
      <c r="E9369" s="66">
        <v>0.56787028716662102</v>
      </c>
      <c r="F9369" s="67">
        <v>1912886.2131000201</v>
      </c>
      <c r="G9369" s="66" t="s">
        <v>23</v>
      </c>
      <c r="H9369" s="68">
        <v>1.9587915062884E-8</v>
      </c>
      <c r="I9369" s="87">
        <v>3.7469452667165101E-2</v>
      </c>
      <c r="J9369" s="36" t="str">
        <f>_xlfn.XLOOKUP(SimpleBB[[#This Row],[customer_code]],'Input  - indicative charges'!$B$13:$B$69,'Input  - indicative charges'!$E$13:$E$69)</f>
        <v>Lower North Island distributor</v>
      </c>
      <c r="K9369" s="70">
        <f t="shared" si="148"/>
        <v>3.4638768154236589E-2</v>
      </c>
    </row>
    <row r="9370" spans="1:11" x14ac:dyDescent="0.25">
      <c r="A9370" s="65">
        <v>44621</v>
      </c>
      <c r="B9370" s="66" t="s">
        <v>149</v>
      </c>
      <c r="C9370" s="66" t="s">
        <v>137</v>
      </c>
      <c r="D9370" s="67">
        <v>3368526.68</v>
      </c>
      <c r="E9370" s="66">
        <v>0.56787028716662102</v>
      </c>
      <c r="F9370" s="67">
        <v>1912886.2131000201</v>
      </c>
      <c r="G9370" s="66" t="s">
        <v>25</v>
      </c>
      <c r="H9370" s="68">
        <v>0.11329657832163501</v>
      </c>
      <c r="I9370" s="87">
        <v>216723.46266286401</v>
      </c>
      <c r="J9370" s="36" t="str">
        <f>_xlfn.XLOOKUP(SimpleBB[[#This Row],[customer_code]],'Input  - indicative charges'!$B$13:$B$69,'Input  - indicative charges'!$E$13:$E$69)</f>
        <v>North Island generation</v>
      </c>
      <c r="K9370" s="70">
        <f t="shared" si="148"/>
        <v>200350.77222627259</v>
      </c>
    </row>
    <row r="9371" spans="1:11" x14ac:dyDescent="0.25">
      <c r="A9371" s="65">
        <v>44621</v>
      </c>
      <c r="B9371" s="66" t="s">
        <v>149</v>
      </c>
      <c r="C9371" s="66" t="s">
        <v>137</v>
      </c>
      <c r="D9371" s="67">
        <v>3368526.68</v>
      </c>
      <c r="E9371" s="66">
        <v>0.56787028716662102</v>
      </c>
      <c r="F9371" s="67">
        <v>1912886.2131000201</v>
      </c>
      <c r="G9371" s="66" t="s">
        <v>27</v>
      </c>
      <c r="H9371" s="68">
        <v>1.4907290683821601E-5</v>
      </c>
      <c r="I9371" s="87">
        <v>28.515950823756899</v>
      </c>
      <c r="J9371" s="36" t="str">
        <f>_xlfn.XLOOKUP(SimpleBB[[#This Row],[customer_code]],'Input  - indicative charges'!$B$13:$B$69,'Input  - indicative charges'!$E$13:$E$69)</f>
        <v>Lower North Island distributor</v>
      </c>
      <c r="K9371" s="70">
        <f t="shared" si="148"/>
        <v>26.361671681084097</v>
      </c>
    </row>
    <row r="9372" spans="1:11" x14ac:dyDescent="0.25">
      <c r="A9372" s="65">
        <v>44621</v>
      </c>
      <c r="B9372" s="66" t="s">
        <v>149</v>
      </c>
      <c r="C9372" s="66" t="s">
        <v>137</v>
      </c>
      <c r="D9372" s="67">
        <v>3368526.68</v>
      </c>
      <c r="E9372" s="66">
        <v>0.56787028716662102</v>
      </c>
      <c r="F9372" s="67">
        <v>1912886.2131000201</v>
      </c>
      <c r="G9372" s="66" t="s">
        <v>29</v>
      </c>
      <c r="H9372" s="68">
        <v>4.04284900481293E-5</v>
      </c>
      <c r="I9372" s="87">
        <v>77.335101229518301</v>
      </c>
      <c r="J9372" s="36" t="str">
        <f>_xlfn.XLOOKUP(SimpleBB[[#This Row],[customer_code]],'Input  - indicative charges'!$B$13:$B$69,'Input  - indicative charges'!$E$13:$E$69)</f>
        <v>Lower North Island distributor</v>
      </c>
      <c r="K9372" s="70">
        <f t="shared" si="148"/>
        <v>71.492708085943235</v>
      </c>
    </row>
    <row r="9373" spans="1:11" x14ac:dyDescent="0.25">
      <c r="A9373" s="65">
        <v>44621</v>
      </c>
      <c r="B9373" s="66" t="s">
        <v>149</v>
      </c>
      <c r="C9373" s="66" t="s">
        <v>137</v>
      </c>
      <c r="D9373" s="67">
        <v>3368526.68</v>
      </c>
      <c r="E9373" s="66">
        <v>0.56787028716662102</v>
      </c>
      <c r="F9373" s="67">
        <v>1912886.2131000201</v>
      </c>
      <c r="G9373" s="66" t="s">
        <v>31</v>
      </c>
      <c r="H9373" s="68">
        <v>8.4042247356254097E-5</v>
      </c>
      <c r="I9373" s="87">
        <v>160.76325628571999</v>
      </c>
      <c r="J9373" s="36" t="str">
        <f>_xlfn.XLOOKUP(SimpleBB[[#This Row],[customer_code]],'Input  - indicative charges'!$B$13:$B$69,'Input  - indicative charges'!$E$13:$E$69)</f>
        <v>Major Industrial</v>
      </c>
      <c r="K9373" s="70">
        <f t="shared" si="148"/>
        <v>148.61816135043347</v>
      </c>
    </row>
    <row r="9374" spans="1:11" x14ac:dyDescent="0.25">
      <c r="A9374" s="65">
        <v>44621</v>
      </c>
      <c r="B9374" s="66" t="s">
        <v>149</v>
      </c>
      <c r="C9374" s="66" t="s">
        <v>137</v>
      </c>
      <c r="D9374" s="67">
        <v>3368526.68</v>
      </c>
      <c r="E9374" s="66">
        <v>0.56787028716662102</v>
      </c>
      <c r="F9374" s="67">
        <v>1912886.2131000201</v>
      </c>
      <c r="G9374" s="66" t="s">
        <v>34</v>
      </c>
      <c r="H9374" s="68">
        <v>1.1976251461441399E-6</v>
      </c>
      <c r="I9374" s="87">
        <v>2.2909206305210401</v>
      </c>
      <c r="J9374" s="36" t="str">
        <f>_xlfn.XLOOKUP(SimpleBB[[#This Row],[customer_code]],'Input  - indicative charges'!$B$13:$B$69,'Input  - indicative charges'!$E$13:$E$69)</f>
        <v>Major Industrial</v>
      </c>
      <c r="K9374" s="70">
        <f t="shared" si="148"/>
        <v>2.1178496863904073</v>
      </c>
    </row>
    <row r="9375" spans="1:11" x14ac:dyDescent="0.25">
      <c r="A9375" s="65">
        <v>44621</v>
      </c>
      <c r="B9375" s="66" t="s">
        <v>149</v>
      </c>
      <c r="C9375" s="66" t="s">
        <v>137</v>
      </c>
      <c r="D9375" s="67">
        <v>3368526.68</v>
      </c>
      <c r="E9375" s="66">
        <v>0.56787028716662102</v>
      </c>
      <c r="F9375" s="67">
        <v>1912886.2131000201</v>
      </c>
      <c r="G9375" s="66" t="s">
        <v>36</v>
      </c>
      <c r="H9375" s="68">
        <v>3.35466254862265E-9</v>
      </c>
      <c r="I9375" s="87">
        <v>6.4170877388632702E-3</v>
      </c>
      <c r="J9375" s="36" t="str">
        <f>_xlfn.XLOOKUP(SimpleBB[[#This Row],[customer_code]],'Input  - indicative charges'!$B$13:$B$69,'Input  - indicative charges'!$E$13:$E$69)</f>
        <v>Upper South Island distributor</v>
      </c>
      <c r="K9375" s="70">
        <f t="shared" si="148"/>
        <v>5.9322994756917172E-3</v>
      </c>
    </row>
    <row r="9376" spans="1:11" x14ac:dyDescent="0.25">
      <c r="A9376" s="65">
        <v>44621</v>
      </c>
      <c r="B9376" s="66" t="s">
        <v>149</v>
      </c>
      <c r="C9376" s="66" t="s">
        <v>137</v>
      </c>
      <c r="D9376" s="67">
        <v>3368526.68</v>
      </c>
      <c r="E9376" s="66">
        <v>0.56787028716662102</v>
      </c>
      <c r="F9376" s="67">
        <v>1912886.2131000201</v>
      </c>
      <c r="G9376" s="66" t="s">
        <v>38</v>
      </c>
      <c r="H9376" s="68">
        <v>1.25440393448386E-4</v>
      </c>
      <c r="I9376" s="87">
        <v>239.95319919326101</v>
      </c>
      <c r="J9376" s="36" t="str">
        <f>_xlfn.XLOOKUP(SimpleBB[[#This Row],[customer_code]],'Input  - indicative charges'!$B$13:$B$69,'Input  - indicative charges'!$E$13:$E$69)</f>
        <v>North Island generation</v>
      </c>
      <c r="K9376" s="70">
        <f t="shared" si="148"/>
        <v>221.82558439147789</v>
      </c>
    </row>
    <row r="9377" spans="1:11" x14ac:dyDescent="0.25">
      <c r="A9377" s="65">
        <v>44621</v>
      </c>
      <c r="B9377" s="66" t="s">
        <v>149</v>
      </c>
      <c r="C9377" s="66" t="s">
        <v>137</v>
      </c>
      <c r="D9377" s="67">
        <v>3368526.68</v>
      </c>
      <c r="E9377" s="66">
        <v>0.56787028716662102</v>
      </c>
      <c r="F9377" s="67">
        <v>1912886.2131000201</v>
      </c>
      <c r="G9377" s="66" t="s">
        <v>40</v>
      </c>
      <c r="H9377" s="68">
        <v>7.8239620455428397E-7</v>
      </c>
      <c r="I9377" s="87">
        <v>1.49663491287368</v>
      </c>
      <c r="J9377" s="36" t="str">
        <f>_xlfn.XLOOKUP(SimpleBB[[#This Row],[customer_code]],'Input  - indicative charges'!$B$13:$B$69,'Input  - indicative charges'!$E$13:$E$69)</f>
        <v>North Island generation</v>
      </c>
      <c r="K9377" s="70">
        <f t="shared" si="148"/>
        <v>1.3835694430625309</v>
      </c>
    </row>
    <row r="9378" spans="1:11" x14ac:dyDescent="0.25">
      <c r="A9378" s="65">
        <v>44621</v>
      </c>
      <c r="B9378" s="66" t="s">
        <v>149</v>
      </c>
      <c r="C9378" s="66" t="s">
        <v>137</v>
      </c>
      <c r="D9378" s="67">
        <v>3368526.68</v>
      </c>
      <c r="E9378" s="66">
        <v>0.56787028716662102</v>
      </c>
      <c r="F9378" s="67">
        <v>1912886.2131000201</v>
      </c>
      <c r="G9378" s="66" t="s">
        <v>42</v>
      </c>
      <c r="H9378" s="68">
        <v>4.1439757546182003E-2</v>
      </c>
      <c r="I9378" s="87">
        <v>79269.540884299393</v>
      </c>
      <c r="J9378" s="36" t="str">
        <f>_xlfn.XLOOKUP(SimpleBB[[#This Row],[customer_code]],'Input  - indicative charges'!$B$13:$B$69,'Input  - indicative charges'!$E$13:$E$69)</f>
        <v>South Island generation</v>
      </c>
      <c r="K9378" s="70">
        <f t="shared" si="148"/>
        <v>73281.007672423235</v>
      </c>
    </row>
    <row r="9379" spans="1:11" x14ac:dyDescent="0.25">
      <c r="A9379" s="65">
        <v>44621</v>
      </c>
      <c r="B9379" s="66" t="s">
        <v>149</v>
      </c>
      <c r="C9379" s="66" t="s">
        <v>137</v>
      </c>
      <c r="D9379" s="67">
        <v>3368526.68</v>
      </c>
      <c r="E9379" s="66">
        <v>0.56787028716662102</v>
      </c>
      <c r="F9379" s="67">
        <v>1912886.2131000201</v>
      </c>
      <c r="G9379" s="66" t="s">
        <v>44</v>
      </c>
      <c r="H9379" s="68">
        <v>9.2580505807164705E-7</v>
      </c>
      <c r="I9379" s="87">
        <v>1.7709597316035199</v>
      </c>
      <c r="J9379" s="36" t="str">
        <f>_xlfn.XLOOKUP(SimpleBB[[#This Row],[customer_code]],'Input  - indicative charges'!$B$13:$B$69,'Input  - indicative charges'!$E$13:$E$69)</f>
        <v>Major Industrial</v>
      </c>
      <c r="K9379" s="70">
        <f t="shared" si="148"/>
        <v>1.6371699928048242</v>
      </c>
    </row>
    <row r="9380" spans="1:11" x14ac:dyDescent="0.25">
      <c r="A9380" s="65">
        <v>44621</v>
      </c>
      <c r="B9380" s="66" t="s">
        <v>149</v>
      </c>
      <c r="C9380" s="66" t="s">
        <v>137</v>
      </c>
      <c r="D9380" s="67">
        <v>3368526.68</v>
      </c>
      <c r="E9380" s="66">
        <v>0.56787028716662102</v>
      </c>
      <c r="F9380" s="67">
        <v>1912886.2131000201</v>
      </c>
      <c r="G9380" s="66" t="s">
        <v>46</v>
      </c>
      <c r="H9380" s="68">
        <v>7.2367557926564903E-9</v>
      </c>
      <c r="I9380" s="87">
        <v>1.38430903833443E-2</v>
      </c>
      <c r="J9380" s="36" t="str">
        <f>_xlfn.XLOOKUP(SimpleBB[[#This Row],[customer_code]],'Input  - indicative charges'!$B$13:$B$69,'Input  - indicative charges'!$E$13:$E$69)</f>
        <v>Upper South Island distributor</v>
      </c>
      <c r="K9380" s="70">
        <f t="shared" si="148"/>
        <v>1.2797293907284724E-2</v>
      </c>
    </row>
    <row r="9381" spans="1:11" x14ac:dyDescent="0.25">
      <c r="A9381" s="65">
        <v>44621</v>
      </c>
      <c r="B9381" s="66" t="s">
        <v>149</v>
      </c>
      <c r="C9381" s="66" t="s">
        <v>137</v>
      </c>
      <c r="D9381" s="67">
        <v>3368526.68</v>
      </c>
      <c r="E9381" s="66">
        <v>0.56787028716662102</v>
      </c>
      <c r="F9381" s="67">
        <v>1912886.2131000201</v>
      </c>
      <c r="G9381" s="66" t="s">
        <v>48</v>
      </c>
      <c r="H9381" s="68">
        <v>5.3623720942961098E-2</v>
      </c>
      <c r="I9381" s="87">
        <v>102576.07648691301</v>
      </c>
      <c r="J9381" s="36" t="str">
        <f>_xlfn.XLOOKUP(SimpleBB[[#This Row],[customer_code]],'Input  - indicative charges'!$B$13:$B$69,'Input  - indicative charges'!$E$13:$E$69)</f>
        <v>North Island generation</v>
      </c>
      <c r="K9381" s="70">
        <f t="shared" si="148"/>
        <v>94826.817011796069</v>
      </c>
    </row>
    <row r="9382" spans="1:11" x14ac:dyDescent="0.25">
      <c r="A9382" s="65">
        <v>44621</v>
      </c>
      <c r="B9382" s="66" t="s">
        <v>149</v>
      </c>
      <c r="C9382" s="66" t="s">
        <v>137</v>
      </c>
      <c r="D9382" s="67">
        <v>3368526.68</v>
      </c>
      <c r="E9382" s="66">
        <v>0.56787028716662102</v>
      </c>
      <c r="F9382" s="67">
        <v>1912886.2131000201</v>
      </c>
      <c r="G9382" s="66" t="s">
        <v>50</v>
      </c>
      <c r="H9382" s="68">
        <v>1.1293539640536801E-2</v>
      </c>
      <c r="I9382" s="87">
        <v>21603.256275481599</v>
      </c>
      <c r="J9382" s="36" t="str">
        <f>_xlfn.XLOOKUP(SimpleBB[[#This Row],[customer_code]],'Input  - indicative charges'!$B$13:$B$69,'Input  - indicative charges'!$E$13:$E$69)</f>
        <v>North Island generation</v>
      </c>
      <c r="K9382" s="70">
        <f t="shared" si="148"/>
        <v>19971.206736059863</v>
      </c>
    </row>
    <row r="9383" spans="1:11" x14ac:dyDescent="0.25">
      <c r="A9383" s="65">
        <v>44621</v>
      </c>
      <c r="B9383" s="66" t="s">
        <v>149</v>
      </c>
      <c r="C9383" s="66" t="s">
        <v>137</v>
      </c>
      <c r="D9383" s="67">
        <v>3368526.68</v>
      </c>
      <c r="E9383" s="66">
        <v>0.56787028716662102</v>
      </c>
      <c r="F9383" s="67">
        <v>1912886.2131000201</v>
      </c>
      <c r="G9383" s="66" t="s">
        <v>52</v>
      </c>
      <c r="H9383" s="68">
        <v>2.2805591193504799E-2</v>
      </c>
      <c r="I9383" s="87">
        <v>43624.500975650801</v>
      </c>
      <c r="J9383" s="36" t="str">
        <f>_xlfn.XLOOKUP(SimpleBB[[#This Row],[customer_code]],'Input  - indicative charges'!$B$13:$B$69,'Input  - indicative charges'!$E$13:$E$69)</f>
        <v>North Island generation</v>
      </c>
      <c r="K9383" s="70">
        <f t="shared" si="148"/>
        <v>40328.824350936651</v>
      </c>
    </row>
    <row r="9384" spans="1:11" x14ac:dyDescent="0.25">
      <c r="A9384" s="65">
        <v>44621</v>
      </c>
      <c r="B9384" s="66" t="s">
        <v>149</v>
      </c>
      <c r="C9384" s="66" t="s">
        <v>137</v>
      </c>
      <c r="D9384" s="67">
        <v>3368526.68</v>
      </c>
      <c r="E9384" s="66">
        <v>0.56787028716662102</v>
      </c>
      <c r="F9384" s="67">
        <v>1912886.2131000201</v>
      </c>
      <c r="G9384" s="66" t="s">
        <v>54</v>
      </c>
      <c r="H9384" s="68">
        <v>6.0333936354914596E-10</v>
      </c>
      <c r="I9384" s="87">
        <v>1.1541195503537E-3</v>
      </c>
      <c r="J9384" s="36" t="str">
        <f>_xlfn.XLOOKUP(SimpleBB[[#This Row],[customer_code]],'Input  - indicative charges'!$B$13:$B$69,'Input  - indicative charges'!$E$13:$E$69)</f>
        <v>Upper South Island distributor</v>
      </c>
      <c r="K9384" s="70">
        <f t="shared" si="148"/>
        <v>1.0669299037294488E-3</v>
      </c>
    </row>
    <row r="9385" spans="1:11" x14ac:dyDescent="0.25">
      <c r="A9385" s="65">
        <v>44621</v>
      </c>
      <c r="B9385" s="66" t="s">
        <v>149</v>
      </c>
      <c r="C9385" s="66" t="s">
        <v>137</v>
      </c>
      <c r="D9385" s="67">
        <v>3368526.68</v>
      </c>
      <c r="E9385" s="66">
        <v>0.56787028716662102</v>
      </c>
      <c r="F9385" s="67">
        <v>1912886.2131000201</v>
      </c>
      <c r="G9385" s="66" t="s">
        <v>56</v>
      </c>
      <c r="H9385" s="68">
        <v>6.5967543696854897E-2</v>
      </c>
      <c r="I9385" s="87">
        <v>126188.404849787</v>
      </c>
      <c r="J9385" s="36" t="str">
        <f>_xlfn.XLOOKUP(SimpleBB[[#This Row],[customer_code]],'Input  - indicative charges'!$B$13:$B$69,'Input  - indicative charges'!$E$13:$E$69)</f>
        <v>Upper North Island distributor</v>
      </c>
      <c r="K9385" s="70">
        <f t="shared" si="148"/>
        <v>116655.31755085074</v>
      </c>
    </row>
    <row r="9386" spans="1:11" x14ac:dyDescent="0.25">
      <c r="A9386" s="65">
        <v>44621</v>
      </c>
      <c r="B9386" s="66" t="s">
        <v>149</v>
      </c>
      <c r="C9386" s="66" t="s">
        <v>137</v>
      </c>
      <c r="D9386" s="67">
        <v>3368526.68</v>
      </c>
      <c r="E9386" s="66">
        <v>0.56787028716662102</v>
      </c>
      <c r="F9386" s="67">
        <v>1912886.2131000201</v>
      </c>
      <c r="G9386" s="66" t="s">
        <v>58</v>
      </c>
      <c r="H9386" s="68">
        <v>1.4075533162242001E-2</v>
      </c>
      <c r="I9386" s="87">
        <v>26924.893328085102</v>
      </c>
      <c r="J9386" s="36" t="str">
        <f>_xlfn.XLOOKUP(SimpleBB[[#This Row],[customer_code]],'Input  - indicative charges'!$B$13:$B$69,'Input  - indicative charges'!$E$13:$E$69)</f>
        <v>North Island generation</v>
      </c>
      <c r="K9386" s="70">
        <f t="shared" si="148"/>
        <v>24890.812947112485</v>
      </c>
    </row>
    <row r="9387" spans="1:11" x14ac:dyDescent="0.25">
      <c r="A9387" s="65">
        <v>44621</v>
      </c>
      <c r="B9387" s="66" t="s">
        <v>149</v>
      </c>
      <c r="C9387" s="66" t="s">
        <v>137</v>
      </c>
      <c r="D9387" s="67">
        <v>3368526.68</v>
      </c>
      <c r="E9387" s="66">
        <v>0.56787028716662102</v>
      </c>
      <c r="F9387" s="67">
        <v>1912886.2131000201</v>
      </c>
      <c r="G9387" s="66" t="s">
        <v>60</v>
      </c>
      <c r="H9387" s="68">
        <v>1.54729533059906E-8</v>
      </c>
      <c r="I9387" s="87">
        <v>2.95979990549699E-2</v>
      </c>
      <c r="J9387" s="36" t="str">
        <f>_xlfn.XLOOKUP(SimpleBB[[#This Row],[customer_code]],'Input  - indicative charges'!$B$13:$B$69,'Input  - indicative charges'!$E$13:$E$69)</f>
        <v>Major Industrial</v>
      </c>
      <c r="K9387" s="70">
        <f t="shared" si="148"/>
        <v>2.7361974998712586E-2</v>
      </c>
    </row>
    <row r="9388" spans="1:11" x14ac:dyDescent="0.25">
      <c r="A9388" s="65">
        <v>44621</v>
      </c>
      <c r="B9388" s="66" t="s">
        <v>149</v>
      </c>
      <c r="C9388" s="66" t="s">
        <v>137</v>
      </c>
      <c r="D9388" s="67">
        <v>3368526.68</v>
      </c>
      <c r="E9388" s="66">
        <v>0.56787028716662102</v>
      </c>
      <c r="F9388" s="67">
        <v>1912886.2131000201</v>
      </c>
      <c r="G9388" s="66" t="s">
        <v>62</v>
      </c>
      <c r="H9388" s="68">
        <v>2.4957427588771001E-2</v>
      </c>
      <c r="I9388" s="87">
        <v>47740.719149002303</v>
      </c>
      <c r="J9388" s="36" t="str">
        <f>_xlfn.XLOOKUP(SimpleBB[[#This Row],[customer_code]],'Input  - indicative charges'!$B$13:$B$69,'Input  - indicative charges'!$E$13:$E$69)</f>
        <v>Major Industrial</v>
      </c>
      <c r="K9388" s="70">
        <f t="shared" si="148"/>
        <v>44134.076812068088</v>
      </c>
    </row>
    <row r="9389" spans="1:11" x14ac:dyDescent="0.25">
      <c r="A9389" s="65">
        <v>44621</v>
      </c>
      <c r="B9389" s="66" t="s">
        <v>149</v>
      </c>
      <c r="C9389" s="66" t="s">
        <v>137</v>
      </c>
      <c r="D9389" s="67">
        <v>3368526.68</v>
      </c>
      <c r="E9389" s="66">
        <v>0.56787028716662102</v>
      </c>
      <c r="F9389" s="67">
        <v>1912886.2131000201</v>
      </c>
      <c r="G9389" s="66" t="s">
        <v>64</v>
      </c>
      <c r="H9389" s="68">
        <v>9.851383798082131E-7</v>
      </c>
      <c r="I9389" s="87">
        <v>1.88445762473082</v>
      </c>
      <c r="J9389" s="36" t="str">
        <f>_xlfn.XLOOKUP(SimpleBB[[#This Row],[customer_code]],'Input  - indicative charges'!$B$13:$B$69,'Input  - indicative charges'!$E$13:$E$69)</f>
        <v>Major Industrial</v>
      </c>
      <c r="K9389" s="70">
        <f t="shared" si="148"/>
        <v>1.7420935218713702</v>
      </c>
    </row>
    <row r="9390" spans="1:11" x14ac:dyDescent="0.25">
      <c r="A9390" s="65">
        <v>44621</v>
      </c>
      <c r="B9390" s="66" t="s">
        <v>149</v>
      </c>
      <c r="C9390" s="66" t="s">
        <v>137</v>
      </c>
      <c r="D9390" s="67">
        <v>3368526.68</v>
      </c>
      <c r="E9390" s="66">
        <v>0.56787028716662102</v>
      </c>
      <c r="F9390" s="67">
        <v>1912886.2131000201</v>
      </c>
      <c r="G9390" s="66" t="s">
        <v>66</v>
      </c>
      <c r="H9390" s="68">
        <v>3.8370024993884101E-8</v>
      </c>
      <c r="I9390" s="87">
        <v>7.3397491807104406E-2</v>
      </c>
      <c r="J9390" s="36" t="str">
        <f>_xlfn.XLOOKUP(SimpleBB[[#This Row],[customer_code]],'Input  - indicative charges'!$B$13:$B$69,'Input  - indicative charges'!$E$13:$E$69)</f>
        <v>Upper South Island distributor</v>
      </c>
      <c r="K9390" s="70">
        <f t="shared" si="148"/>
        <v>6.7852571116863464E-2</v>
      </c>
    </row>
    <row r="9391" spans="1:11" x14ac:dyDescent="0.25">
      <c r="A9391" s="65">
        <v>44621</v>
      </c>
      <c r="B9391" s="66" t="s">
        <v>149</v>
      </c>
      <c r="C9391" s="66" t="s">
        <v>137</v>
      </c>
      <c r="D9391" s="67">
        <v>3368526.68</v>
      </c>
      <c r="E9391" s="66">
        <v>0.56787028716662102</v>
      </c>
      <c r="F9391" s="67">
        <v>1912886.2131000201</v>
      </c>
      <c r="G9391" s="66" t="s">
        <v>68</v>
      </c>
      <c r="H9391" s="68">
        <v>4.7321368847260497E-8</v>
      </c>
      <c r="I9391" s="87">
        <v>9.0520394052945805E-2</v>
      </c>
      <c r="J9391" s="36" t="str">
        <f>_xlfn.XLOOKUP(SimpleBB[[#This Row],[customer_code]],'Input  - indicative charges'!$B$13:$B$69,'Input  - indicative charges'!$E$13:$E$69)</f>
        <v>Major Industrial</v>
      </c>
      <c r="K9391" s="70">
        <f t="shared" si="148"/>
        <v>8.3681898710461097E-2</v>
      </c>
    </row>
    <row r="9392" spans="1:11" x14ac:dyDescent="0.25">
      <c r="A9392" s="65">
        <v>44621</v>
      </c>
      <c r="B9392" s="66" t="s">
        <v>149</v>
      </c>
      <c r="C9392" s="66" t="s">
        <v>137</v>
      </c>
      <c r="D9392" s="67">
        <v>3368526.68</v>
      </c>
      <c r="E9392" s="66">
        <v>0.56787028716662102</v>
      </c>
      <c r="F9392" s="67">
        <v>1912886.2131000201</v>
      </c>
      <c r="G9392" s="66" t="s">
        <v>70</v>
      </c>
      <c r="H9392" s="68">
        <v>2.10207103802803E-3</v>
      </c>
      <c r="I9392" s="87">
        <v>4021.02270760069</v>
      </c>
      <c r="J9392" s="36" t="str">
        <f>_xlfn.XLOOKUP(SimpleBB[[#This Row],[customer_code]],'Input  - indicative charges'!$B$13:$B$69,'Input  - indicative charges'!$E$13:$E$69)</f>
        <v>Lower North Island distributor</v>
      </c>
      <c r="K9392" s="70">
        <f t="shared" si="148"/>
        <v>3717.2486758408527</v>
      </c>
    </row>
    <row r="9393" spans="1:11" x14ac:dyDescent="0.25">
      <c r="A9393" s="65">
        <v>44621</v>
      </c>
      <c r="B9393" s="66" t="s">
        <v>149</v>
      </c>
      <c r="C9393" s="66" t="s">
        <v>137</v>
      </c>
      <c r="D9393" s="67">
        <v>3368526.68</v>
      </c>
      <c r="E9393" s="66">
        <v>0.56787028716662102</v>
      </c>
      <c r="F9393" s="67">
        <v>1912886.2131000201</v>
      </c>
      <c r="G9393" s="66" t="s">
        <v>72</v>
      </c>
      <c r="H9393" s="68">
        <v>5.7334365733105398E-5</v>
      </c>
      <c r="I9393" s="87">
        <v>109.67411774769199</v>
      </c>
      <c r="J9393" s="36" t="str">
        <f>_xlfn.XLOOKUP(SimpleBB[[#This Row],[customer_code]],'Input  - indicative charges'!$B$13:$B$69,'Input  - indicative charges'!$E$13:$E$69)</f>
        <v>Lower South Island distributor</v>
      </c>
      <c r="K9393" s="70">
        <f t="shared" si="148"/>
        <v>101.38862638129307</v>
      </c>
    </row>
    <row r="9394" spans="1:11" x14ac:dyDescent="0.25">
      <c r="A9394" s="65">
        <v>44621</v>
      </c>
      <c r="B9394" s="66" t="s">
        <v>149</v>
      </c>
      <c r="C9394" s="66" t="s">
        <v>137</v>
      </c>
      <c r="D9394" s="67">
        <v>3368526.68</v>
      </c>
      <c r="E9394" s="66">
        <v>0.56787028716662102</v>
      </c>
      <c r="F9394" s="67">
        <v>1912886.2131000201</v>
      </c>
      <c r="G9394" s="66" t="s">
        <v>74</v>
      </c>
      <c r="H9394" s="68">
        <v>2.80548394342484E-11</v>
      </c>
      <c r="I9394" s="87">
        <v>5.3665715564508799E-5</v>
      </c>
      <c r="J9394" s="36" t="str">
        <f>_xlfn.XLOOKUP(SimpleBB[[#This Row],[customer_code]],'Input  - indicative charges'!$B$13:$B$69,'Input  - indicative charges'!$E$13:$E$69)</f>
        <v>Major Industrial</v>
      </c>
      <c r="K9394" s="70">
        <f t="shared" si="148"/>
        <v>4.9611460721955348E-5</v>
      </c>
    </row>
    <row r="9395" spans="1:11" x14ac:dyDescent="0.25">
      <c r="A9395" s="65">
        <v>44621</v>
      </c>
      <c r="B9395" s="66" t="s">
        <v>149</v>
      </c>
      <c r="C9395" s="66" t="s">
        <v>137</v>
      </c>
      <c r="D9395" s="67">
        <v>3368526.68</v>
      </c>
      <c r="E9395" s="66">
        <v>0.56787028716662102</v>
      </c>
      <c r="F9395" s="67">
        <v>1912886.2131000201</v>
      </c>
      <c r="G9395" s="66" t="s">
        <v>76</v>
      </c>
      <c r="H9395" s="68">
        <v>1.5647455273165799E-6</v>
      </c>
      <c r="I9395" s="87">
        <v>2.9931801462138301</v>
      </c>
      <c r="J9395" s="36" t="str">
        <f>_xlfn.XLOOKUP(SimpleBB[[#This Row],[customer_code]],'Input  - indicative charges'!$B$13:$B$69,'Input  - indicative charges'!$E$13:$E$69)</f>
        <v>Lower North Island distributor</v>
      </c>
      <c r="K9395" s="70">
        <f t="shared" si="148"/>
        <v>2.7670559815628386</v>
      </c>
    </row>
    <row r="9396" spans="1:11" x14ac:dyDescent="0.25">
      <c r="A9396" s="65">
        <v>44621</v>
      </c>
      <c r="B9396" s="66" t="s">
        <v>149</v>
      </c>
      <c r="C9396" s="66" t="s">
        <v>137</v>
      </c>
      <c r="D9396" s="67">
        <v>3368526.68</v>
      </c>
      <c r="E9396" s="66">
        <v>0.56787028716662102</v>
      </c>
      <c r="F9396" s="67">
        <v>1912886.2131000201</v>
      </c>
      <c r="G9396" s="66" t="s">
        <v>78</v>
      </c>
      <c r="H9396" s="68">
        <v>1.19185904089779E-4</v>
      </c>
      <c r="I9396" s="87">
        <v>227.98907272920101</v>
      </c>
      <c r="J9396" s="36" t="str">
        <f>_xlfn.XLOOKUP(SimpleBB[[#This Row],[customer_code]],'Input  - indicative charges'!$B$13:$B$69,'Input  - indicative charges'!$E$13:$E$69)</f>
        <v>North Island generation</v>
      </c>
      <c r="K9396" s="70">
        <f t="shared" si="148"/>
        <v>210.76530533061765</v>
      </c>
    </row>
    <row r="9397" spans="1:11" x14ac:dyDescent="0.25">
      <c r="A9397" s="65">
        <v>44621</v>
      </c>
      <c r="B9397" s="66" t="s">
        <v>149</v>
      </c>
      <c r="C9397" s="66" t="s">
        <v>137</v>
      </c>
      <c r="D9397" s="67">
        <v>3368526.68</v>
      </c>
      <c r="E9397" s="66">
        <v>0.56787028716662102</v>
      </c>
      <c r="F9397" s="67">
        <v>1912886.2131000201</v>
      </c>
      <c r="G9397" s="66" t="s">
        <v>80</v>
      </c>
      <c r="H9397" s="68">
        <v>2.4238046559880301E-5</v>
      </c>
      <c r="I9397" s="87">
        <v>46.364625096871599</v>
      </c>
      <c r="J9397" s="36" t="str">
        <f>_xlfn.XLOOKUP(SimpleBB[[#This Row],[customer_code]],'Input  - indicative charges'!$B$13:$B$69,'Input  - indicative charges'!$E$13:$E$69)</f>
        <v>Major Industrial</v>
      </c>
      <c r="K9397" s="70">
        <f t="shared" si="148"/>
        <v>42.861941794415429</v>
      </c>
    </row>
    <row r="9398" spans="1:11" x14ac:dyDescent="0.25">
      <c r="A9398" s="65">
        <v>44621</v>
      </c>
      <c r="B9398" s="66" t="s">
        <v>149</v>
      </c>
      <c r="C9398" s="66" t="s">
        <v>137</v>
      </c>
      <c r="D9398" s="67">
        <v>3368526.68</v>
      </c>
      <c r="E9398" s="66">
        <v>0.56787028716662102</v>
      </c>
      <c r="F9398" s="67">
        <v>1912886.2131000201</v>
      </c>
      <c r="G9398" s="66" t="s">
        <v>82</v>
      </c>
      <c r="H9398" s="68">
        <v>8.2000882074468695E-4</v>
      </c>
      <c r="I9398" s="87">
        <v>1568.58356782292</v>
      </c>
      <c r="J9398" s="36" t="str">
        <f>_xlfn.XLOOKUP(SimpleBB[[#This Row],[customer_code]],'Input  - indicative charges'!$B$13:$B$69,'Input  - indicative charges'!$E$13:$E$69)</f>
        <v>Major Industrial</v>
      </c>
      <c r="K9398" s="70">
        <f t="shared" si="148"/>
        <v>1450.0826318174829</v>
      </c>
    </row>
    <row r="9399" spans="1:11" x14ac:dyDescent="0.25">
      <c r="A9399" s="65">
        <v>44621</v>
      </c>
      <c r="B9399" s="66" t="s">
        <v>149</v>
      </c>
      <c r="C9399" s="66" t="s">
        <v>137</v>
      </c>
      <c r="D9399" s="67">
        <v>3368526.68</v>
      </c>
      <c r="E9399" s="66">
        <v>0.56787028716662102</v>
      </c>
      <c r="F9399" s="67">
        <v>1912886.2131000201</v>
      </c>
      <c r="G9399" s="66" t="s">
        <v>84</v>
      </c>
      <c r="H9399" s="68">
        <v>9.0434021633895202E-14</v>
      </c>
      <c r="I9399" s="87">
        <v>1.7298999317866701E-7</v>
      </c>
      <c r="J9399" s="36" t="str">
        <f>_xlfn.XLOOKUP(SimpleBB[[#This Row],[customer_code]],'Input  - indicative charges'!$B$13:$B$69,'Input  - indicative charges'!$E$13:$E$69)</f>
        <v>Major Industrial</v>
      </c>
      <c r="K9399" s="70">
        <f t="shared" si="148"/>
        <v>1.599212115518787E-7</v>
      </c>
    </row>
    <row r="9400" spans="1:11" x14ac:dyDescent="0.25">
      <c r="A9400" s="65">
        <v>44621</v>
      </c>
      <c r="B9400" s="66" t="s">
        <v>149</v>
      </c>
      <c r="C9400" s="66" t="s">
        <v>137</v>
      </c>
      <c r="D9400" s="67">
        <v>3368526.68</v>
      </c>
      <c r="E9400" s="66">
        <v>0.56787028716662102</v>
      </c>
      <c r="F9400" s="67">
        <v>1912886.2131000201</v>
      </c>
      <c r="G9400" s="66" t="s">
        <v>86</v>
      </c>
      <c r="H9400" s="68">
        <v>8.5596203919579897E-5</v>
      </c>
      <c r="I9400" s="87">
        <v>163.73579837146301</v>
      </c>
      <c r="J9400" s="36" t="str">
        <f>_xlfn.XLOOKUP(SimpleBB[[#This Row],[customer_code]],'Input  - indicative charges'!$B$13:$B$69,'Input  - indicative charges'!$E$13:$E$69)</f>
        <v>North Island generation</v>
      </c>
      <c r="K9400" s="70">
        <f t="shared" si="148"/>
        <v>151.36613840393852</v>
      </c>
    </row>
    <row r="9401" spans="1:11" x14ac:dyDescent="0.25">
      <c r="A9401" s="65">
        <v>44621</v>
      </c>
      <c r="B9401" s="66" t="s">
        <v>149</v>
      </c>
      <c r="C9401" s="66" t="s">
        <v>137</v>
      </c>
      <c r="D9401" s="67">
        <v>3368526.68</v>
      </c>
      <c r="E9401" s="66">
        <v>0.56787028716662102</v>
      </c>
      <c r="F9401" s="67">
        <v>1912886.2131000201</v>
      </c>
      <c r="G9401" s="66" t="s">
        <v>88</v>
      </c>
      <c r="H9401" s="68">
        <v>8.1903598293983498E-3</v>
      </c>
      <c r="I9401" s="87">
        <v>15667.226397984399</v>
      </c>
      <c r="J9401" s="36" t="str">
        <f>_xlfn.XLOOKUP(SimpleBB[[#This Row],[customer_code]],'Input  - indicative charges'!$B$13:$B$69,'Input  - indicative charges'!$E$13:$E$69)</f>
        <v>North Island generation</v>
      </c>
      <c r="K9401" s="70">
        <f t="shared" si="148"/>
        <v>14483.622903178544</v>
      </c>
    </row>
    <row r="9402" spans="1:11" x14ac:dyDescent="0.25">
      <c r="A9402" s="65">
        <v>44621</v>
      </c>
      <c r="B9402" s="66" t="s">
        <v>149</v>
      </c>
      <c r="C9402" s="66" t="s">
        <v>137</v>
      </c>
      <c r="D9402" s="67">
        <v>3368526.68</v>
      </c>
      <c r="E9402" s="66">
        <v>0.56787028716662102</v>
      </c>
      <c r="F9402" s="67">
        <v>1912886.2131000201</v>
      </c>
      <c r="G9402" s="66" t="s">
        <v>90</v>
      </c>
      <c r="H9402" s="68">
        <v>7.2357940890242603E-9</v>
      </c>
      <c r="I9402" s="87">
        <v>1.3841250753725101E-2</v>
      </c>
      <c r="J9402" s="36" t="str">
        <f>_xlfn.XLOOKUP(SimpleBB[[#This Row],[customer_code]],'Input  - indicative charges'!$B$13:$B$69,'Input  - indicative charges'!$E$13:$E$69)</f>
        <v>Upper South Island distributor</v>
      </c>
      <c r="K9402" s="70">
        <f t="shared" si="148"/>
        <v>1.2795593255171251E-2</v>
      </c>
    </row>
    <row r="9403" spans="1:11" x14ac:dyDescent="0.25">
      <c r="A9403" s="65">
        <v>44621</v>
      </c>
      <c r="B9403" s="66" t="s">
        <v>149</v>
      </c>
      <c r="C9403" s="66" t="s">
        <v>137</v>
      </c>
      <c r="D9403" s="67">
        <v>3368526.68</v>
      </c>
      <c r="E9403" s="66">
        <v>0.56787028716662102</v>
      </c>
      <c r="F9403" s="67">
        <v>1912886.2131000201</v>
      </c>
      <c r="G9403" s="66" t="s">
        <v>92</v>
      </c>
      <c r="H9403" s="68">
        <v>6.6425353987504201E-5</v>
      </c>
      <c r="I9403" s="87">
        <v>127.064143842985</v>
      </c>
      <c r="J9403" s="36" t="str">
        <f>_xlfn.XLOOKUP(SimpleBB[[#This Row],[customer_code]],'Input  - indicative charges'!$B$13:$B$69,'Input  - indicative charges'!$E$13:$E$69)</f>
        <v>North Island generation</v>
      </c>
      <c r="K9403" s="70">
        <f t="shared" si="148"/>
        <v>117.46489756309343</v>
      </c>
    </row>
    <row r="9404" spans="1:11" x14ac:dyDescent="0.25">
      <c r="A9404" s="65">
        <v>44621</v>
      </c>
      <c r="B9404" s="66" t="s">
        <v>149</v>
      </c>
      <c r="C9404" s="66" t="s">
        <v>137</v>
      </c>
      <c r="D9404" s="67">
        <v>3368526.68</v>
      </c>
      <c r="E9404" s="66">
        <v>0.56787028716662102</v>
      </c>
      <c r="F9404" s="67">
        <v>1912886.2131000201</v>
      </c>
      <c r="G9404" s="66" t="s">
        <v>94</v>
      </c>
      <c r="H9404" s="68">
        <v>3.5183613476854199E-4</v>
      </c>
      <c r="I9404" s="87">
        <v>673.02249146914801</v>
      </c>
      <c r="J9404" s="36" t="str">
        <f>_xlfn.XLOOKUP(SimpleBB[[#This Row],[customer_code]],'Input  - indicative charges'!$B$13:$B$69,'Input  - indicative charges'!$E$13:$E$69)</f>
        <v>North Island generation</v>
      </c>
      <c r="K9404" s="70">
        <f t="shared" si="148"/>
        <v>622.17802463433486</v>
      </c>
    </row>
    <row r="9405" spans="1:11" x14ac:dyDescent="0.25">
      <c r="A9405" s="65">
        <v>44621</v>
      </c>
      <c r="B9405" s="66" t="s">
        <v>149</v>
      </c>
      <c r="C9405" s="66" t="s">
        <v>137</v>
      </c>
      <c r="D9405" s="67">
        <v>3368526.68</v>
      </c>
      <c r="E9405" s="66">
        <v>0.56787028716662102</v>
      </c>
      <c r="F9405" s="67">
        <v>1912886.2131000201</v>
      </c>
      <c r="G9405" s="66" t="s">
        <v>96</v>
      </c>
      <c r="H9405" s="68">
        <v>8.2041759069243995E-3</v>
      </c>
      <c r="I9405" s="87">
        <v>15693.654982203099</v>
      </c>
      <c r="J9405" s="36" t="str">
        <f>_xlfn.XLOOKUP(SimpleBB[[#This Row],[customer_code]],'Input  - indicative charges'!$B$13:$B$69,'Input  - indicative charges'!$E$13:$E$69)</f>
        <v>Upper North Island distributor</v>
      </c>
      <c r="K9405" s="70">
        <f t="shared" si="148"/>
        <v>14508.054901412628</v>
      </c>
    </row>
    <row r="9406" spans="1:11" x14ac:dyDescent="0.25">
      <c r="A9406" s="65">
        <v>44621</v>
      </c>
      <c r="B9406" s="66" t="s">
        <v>149</v>
      </c>
      <c r="C9406" s="66" t="s">
        <v>137</v>
      </c>
      <c r="D9406" s="67">
        <v>3368526.68</v>
      </c>
      <c r="E9406" s="66">
        <v>0.56787028716662102</v>
      </c>
      <c r="F9406" s="67">
        <v>1912886.2131000201</v>
      </c>
      <c r="G9406" s="66" t="s">
        <v>98</v>
      </c>
      <c r="H9406" s="68">
        <v>1.8325317533476201E-3</v>
      </c>
      <c r="I9406" s="87">
        <v>3505.42472604669</v>
      </c>
      <c r="J9406" s="36" t="str">
        <f>_xlfn.XLOOKUP(SimpleBB[[#This Row],[customer_code]],'Input  - indicative charges'!$B$13:$B$69,'Input  - indicative charges'!$E$13:$E$69)</f>
        <v>Major Industrial</v>
      </c>
      <c r="K9406" s="70">
        <f t="shared" si="148"/>
        <v>3240.6022966560295</v>
      </c>
    </row>
    <row r="9407" spans="1:11" x14ac:dyDescent="0.25">
      <c r="A9407" s="65">
        <v>44621</v>
      </c>
      <c r="B9407" s="66" t="s">
        <v>149</v>
      </c>
      <c r="C9407" s="66" t="s">
        <v>137</v>
      </c>
      <c r="D9407" s="67">
        <v>3368526.68</v>
      </c>
      <c r="E9407" s="66">
        <v>0.56787028716662102</v>
      </c>
      <c r="F9407" s="67">
        <v>1912886.2131000201</v>
      </c>
      <c r="G9407" s="66" t="s">
        <v>100</v>
      </c>
      <c r="H9407" s="68">
        <v>3.1615888252561799E-4</v>
      </c>
      <c r="I9407" s="87">
        <v>604.77596753236605</v>
      </c>
      <c r="J9407" s="36" t="str">
        <f>_xlfn.XLOOKUP(SimpleBB[[#This Row],[customer_code]],'Input  - indicative charges'!$B$13:$B$69,'Input  - indicative charges'!$E$13:$E$69)</f>
        <v>North Island generation</v>
      </c>
      <c r="K9407" s="70">
        <f t="shared" si="148"/>
        <v>559.0872839988217</v>
      </c>
    </row>
    <row r="9408" spans="1:11" x14ac:dyDescent="0.25">
      <c r="A9408" s="65">
        <v>44621</v>
      </c>
      <c r="B9408" s="66" t="s">
        <v>149</v>
      </c>
      <c r="C9408" s="66" t="s">
        <v>137</v>
      </c>
      <c r="D9408" s="67">
        <v>3368526.68</v>
      </c>
      <c r="E9408" s="66">
        <v>0.56787028716662102</v>
      </c>
      <c r="F9408" s="67">
        <v>1912886.2131000201</v>
      </c>
      <c r="G9408" s="66" t="s">
        <v>102</v>
      </c>
      <c r="H9408" s="68">
        <v>1.97743092716921E-3</v>
      </c>
      <c r="I9408" s="87">
        <v>3782.6003579396001</v>
      </c>
      <c r="J9408" s="36" t="str">
        <f>_xlfn.XLOOKUP(SimpleBB[[#This Row],[customer_code]],'Input  - indicative charges'!$B$13:$B$69,'Input  - indicative charges'!$E$13:$E$69)</f>
        <v>Lower North Island distributor</v>
      </c>
      <c r="K9408" s="70">
        <f t="shared" si="148"/>
        <v>3496.8382907183613</v>
      </c>
    </row>
    <row r="9409" spans="1:11" x14ac:dyDescent="0.25">
      <c r="A9409" s="65">
        <v>44621</v>
      </c>
      <c r="B9409" s="66" t="s">
        <v>149</v>
      </c>
      <c r="C9409" s="66" t="s">
        <v>137</v>
      </c>
      <c r="D9409" s="67">
        <v>3368526.68</v>
      </c>
      <c r="E9409" s="66">
        <v>0.56787028716662102</v>
      </c>
      <c r="F9409" s="67">
        <v>1912886.2131000201</v>
      </c>
      <c r="G9409" s="66" t="s">
        <v>104</v>
      </c>
      <c r="H9409" s="68">
        <v>4.1357238029394103E-3</v>
      </c>
      <c r="I9409" s="87">
        <v>7911.1690438324204</v>
      </c>
      <c r="J9409" s="36" t="str">
        <f>_xlfn.XLOOKUP(SimpleBB[[#This Row],[customer_code]],'Input  - indicative charges'!$B$13:$B$69,'Input  - indicative charges'!$E$13:$E$69)</f>
        <v>Lower North Island distributor</v>
      </c>
      <c r="K9409" s="70">
        <f t="shared" si="148"/>
        <v>7313.5082268875276</v>
      </c>
    </row>
    <row r="9410" spans="1:11" x14ac:dyDescent="0.25">
      <c r="A9410" s="65">
        <v>44621</v>
      </c>
      <c r="B9410" s="66" t="s">
        <v>149</v>
      </c>
      <c r="C9410" s="66" t="s">
        <v>137</v>
      </c>
      <c r="D9410" s="67">
        <v>3368526.68</v>
      </c>
      <c r="E9410" s="66">
        <v>0.56787028716662102</v>
      </c>
      <c r="F9410" s="67">
        <v>1912886.2131000201</v>
      </c>
      <c r="G9410" s="66" t="s">
        <v>106</v>
      </c>
      <c r="H9410" s="68">
        <v>0.51363968217240297</v>
      </c>
      <c r="I9410" s="87">
        <v>982534.26652867103</v>
      </c>
      <c r="J9410" s="36" t="str">
        <f>_xlfn.XLOOKUP(SimpleBB[[#This Row],[customer_code]],'Input  - indicative charges'!$B$13:$B$69,'Input  - indicative charges'!$E$13:$E$69)</f>
        <v>Upper North Island distributor</v>
      </c>
      <c r="K9410" s="70">
        <f t="shared" si="148"/>
        <v>908307.28071199486</v>
      </c>
    </row>
    <row r="9411" spans="1:11" x14ac:dyDescent="0.25">
      <c r="A9411" s="65">
        <v>44621</v>
      </c>
      <c r="B9411" s="66" t="s">
        <v>149</v>
      </c>
      <c r="C9411" s="66" t="s">
        <v>137</v>
      </c>
      <c r="D9411" s="67">
        <v>3368526.68</v>
      </c>
      <c r="E9411" s="66">
        <v>0.56787028716662102</v>
      </c>
      <c r="F9411" s="67">
        <v>1912886.2131000201</v>
      </c>
      <c r="G9411" s="66" t="s">
        <v>108</v>
      </c>
      <c r="H9411" s="68">
        <v>8.3961725979914896E-4</v>
      </c>
      <c r="I9411" s="87">
        <v>1606.09228055061</v>
      </c>
      <c r="J9411" s="36" t="str">
        <f>_xlfn.XLOOKUP(SimpleBB[[#This Row],[customer_code]],'Input  - indicative charges'!$B$13:$B$69,'Input  - indicative charges'!$E$13:$E$69)</f>
        <v>Lower North Island distributor</v>
      </c>
      <c r="K9411" s="70">
        <f t="shared" si="148"/>
        <v>1484.7576940736462</v>
      </c>
    </row>
    <row r="9412" spans="1:11" x14ac:dyDescent="0.25">
      <c r="A9412" s="65">
        <v>44621</v>
      </c>
      <c r="B9412" s="66" t="s">
        <v>149</v>
      </c>
      <c r="C9412" s="66" t="s">
        <v>137</v>
      </c>
      <c r="D9412" s="67">
        <v>3368526.68</v>
      </c>
      <c r="E9412" s="66">
        <v>0.56787028716662102</v>
      </c>
      <c r="F9412" s="67">
        <v>1912886.2131000201</v>
      </c>
      <c r="G9412" s="66" t="s">
        <v>110</v>
      </c>
      <c r="H9412" s="68">
        <v>3.5703893417917601E-9</v>
      </c>
      <c r="I9412" s="87">
        <v>6.8297485473127403E-3</v>
      </c>
      <c r="J9412" s="36" t="str">
        <f>_xlfn.XLOOKUP(SimpleBB[[#This Row],[customer_code]],'Input  - indicative charges'!$B$13:$B$69,'Input  - indicative charges'!$E$13:$E$69)</f>
        <v>Lower South Island distributor</v>
      </c>
      <c r="K9412" s="70">
        <f t="shared" si="148"/>
        <v>6.3137852208183616E-3</v>
      </c>
    </row>
    <row r="9413" spans="1:11" x14ac:dyDescent="0.25">
      <c r="A9413" s="65">
        <v>44621</v>
      </c>
      <c r="B9413" s="66" t="s">
        <v>149</v>
      </c>
      <c r="C9413" s="66" t="s">
        <v>137</v>
      </c>
      <c r="D9413" s="67">
        <v>3368526.68</v>
      </c>
      <c r="E9413" s="66">
        <v>0.56787028716662102</v>
      </c>
      <c r="F9413" s="67">
        <v>1912886.2131000201</v>
      </c>
      <c r="G9413" s="66" t="s">
        <v>112</v>
      </c>
      <c r="H9413" s="68">
        <v>6.7659494242856E-3</v>
      </c>
      <c r="I9413" s="87">
        <v>12942.4913722479</v>
      </c>
      <c r="J9413" s="36" t="str">
        <f>_xlfn.XLOOKUP(SimpleBB[[#This Row],[customer_code]],'Input  - indicative charges'!$B$13:$B$69,'Input  - indicative charges'!$E$13:$E$69)</f>
        <v>North Island generation</v>
      </c>
      <c r="K9413" s="70">
        <f t="shared" si="148"/>
        <v>11964.731963495244</v>
      </c>
    </row>
    <row r="9414" spans="1:11" x14ac:dyDescent="0.25">
      <c r="A9414" s="65">
        <v>44621</v>
      </c>
      <c r="B9414" s="66" t="s">
        <v>149</v>
      </c>
      <c r="C9414" s="66" t="s">
        <v>137</v>
      </c>
      <c r="D9414" s="67">
        <v>3368526.68</v>
      </c>
      <c r="E9414" s="66">
        <v>0.56787028716662102</v>
      </c>
      <c r="F9414" s="67">
        <v>1912886.2131000201</v>
      </c>
      <c r="G9414" s="66" t="s">
        <v>114</v>
      </c>
      <c r="H9414" s="68">
        <v>1.8573549414539099E-3</v>
      </c>
      <c r="I9414" s="87">
        <v>3552.9086603403998</v>
      </c>
      <c r="J9414" s="36" t="str">
        <f>_xlfn.XLOOKUP(SimpleBB[[#This Row],[customer_code]],'Input  - indicative charges'!$B$13:$B$69,'Input  - indicative charges'!$E$13:$E$69)</f>
        <v>Lower North Island distributor</v>
      </c>
      <c r="K9414" s="70">
        <f t="shared" si="148"/>
        <v>3284.4989877996436</v>
      </c>
    </row>
    <row r="9415" spans="1:11" x14ac:dyDescent="0.25">
      <c r="A9415" s="65">
        <v>44621</v>
      </c>
      <c r="B9415" s="66" t="s">
        <v>149</v>
      </c>
      <c r="C9415" s="66" t="s">
        <v>137</v>
      </c>
      <c r="D9415" s="67">
        <v>3368526.68</v>
      </c>
      <c r="E9415" s="66">
        <v>0.56787028716662102</v>
      </c>
      <c r="F9415" s="67">
        <v>1912886.2131000201</v>
      </c>
      <c r="G9415" s="66" t="s">
        <v>116</v>
      </c>
      <c r="H9415" s="68">
        <v>2.5294670717447501E-8</v>
      </c>
      <c r="I9415" s="87">
        <v>4.8385826880310297E-2</v>
      </c>
      <c r="J9415" s="36" t="str">
        <f>_xlfn.XLOOKUP(SimpleBB[[#This Row],[customer_code]],'Input  - indicative charges'!$B$13:$B$69,'Input  - indicative charges'!$E$13:$E$69)</f>
        <v>Major Industrial</v>
      </c>
      <c r="K9415" s="70">
        <f t="shared" si="148"/>
        <v>4.4730448937857499E-2</v>
      </c>
    </row>
    <row r="9416" spans="1:11" x14ac:dyDescent="0.25">
      <c r="A9416" s="65">
        <v>44621</v>
      </c>
      <c r="B9416" s="66" t="s">
        <v>149</v>
      </c>
      <c r="C9416" s="66" t="s">
        <v>137</v>
      </c>
      <c r="D9416" s="67">
        <v>3368526.68</v>
      </c>
      <c r="E9416" s="66">
        <v>0.56787028716662102</v>
      </c>
      <c r="F9416" s="67">
        <v>1912886.2131000201</v>
      </c>
      <c r="G9416" s="66" t="s">
        <v>118</v>
      </c>
      <c r="H9416" s="68">
        <v>1.4111279145340599E-9</v>
      </c>
      <c r="I9416" s="87">
        <v>2.6993271326328102E-3</v>
      </c>
      <c r="J9416" s="36" t="str">
        <f>_xlfn.XLOOKUP(SimpleBB[[#This Row],[customer_code]],'Input  - indicative charges'!$B$13:$B$69,'Input  - indicative charges'!$E$13:$E$69)</f>
        <v>Upper South Island distributor</v>
      </c>
      <c r="K9416" s="70">
        <f t="shared" si="148"/>
        <v>2.4954025229635777E-3</v>
      </c>
    </row>
    <row r="9417" spans="1:11" x14ac:dyDescent="0.25">
      <c r="A9417" s="65">
        <v>44621</v>
      </c>
      <c r="B9417" s="66" t="s">
        <v>149</v>
      </c>
      <c r="C9417" s="66" t="s">
        <v>137</v>
      </c>
      <c r="D9417" s="67">
        <v>3368526.68</v>
      </c>
      <c r="E9417" s="66">
        <v>0.56787028716662102</v>
      </c>
      <c r="F9417" s="67">
        <v>1912886.2131000201</v>
      </c>
      <c r="G9417" s="66" t="s">
        <v>120</v>
      </c>
      <c r="H9417" s="68">
        <v>3.4753054326897302E-4</v>
      </c>
      <c r="I9417" s="87">
        <v>664.78638485038198</v>
      </c>
      <c r="J9417" s="36" t="str">
        <f>_xlfn.XLOOKUP(SimpleBB[[#This Row],[customer_code]],'Input  - indicative charges'!$B$13:$B$69,'Input  - indicative charges'!$E$13:$E$69)</f>
        <v>Lower North Island distributor</v>
      </c>
      <c r="K9417" s="70">
        <f t="shared" si="148"/>
        <v>614.56412671607109</v>
      </c>
    </row>
    <row r="9418" spans="1:11" x14ac:dyDescent="0.25">
      <c r="A9418" s="65">
        <v>44621</v>
      </c>
      <c r="B9418" s="66" t="s">
        <v>149</v>
      </c>
      <c r="C9418" s="66" t="s">
        <v>137</v>
      </c>
      <c r="D9418" s="67">
        <v>3368526.68</v>
      </c>
      <c r="E9418" s="66">
        <v>0.56787028716662102</v>
      </c>
      <c r="F9418" s="67">
        <v>1912886.2131000201</v>
      </c>
      <c r="G9418" s="66" t="s">
        <v>241</v>
      </c>
      <c r="H9418" s="68">
        <v>7.4511964773516198E-4</v>
      </c>
      <c r="I9418" s="87">
        <v>1425.32910126254</v>
      </c>
      <c r="J9418" s="36" t="str">
        <f>_xlfn.XLOOKUP(SimpleBB[[#This Row],[customer_code]],'Input  - indicative charges'!$B$13:$B$69,'Input  - indicative charges'!$E$13:$E$69)</f>
        <v>North Island generation</v>
      </c>
      <c r="K9418" s="70">
        <f t="shared" si="148"/>
        <v>1317.6505331070516</v>
      </c>
    </row>
    <row r="9419" spans="1:11" x14ac:dyDescent="0.25">
      <c r="A9419" s="65">
        <v>44287</v>
      </c>
      <c r="B9419" s="66" t="s">
        <v>150</v>
      </c>
      <c r="C9419" s="66" t="s">
        <v>137</v>
      </c>
      <c r="D9419" s="67">
        <v>212798.5</v>
      </c>
      <c r="E9419" s="66">
        <v>0.20369999999999999</v>
      </c>
      <c r="F9419" s="67">
        <v>43347.054449999901</v>
      </c>
      <c r="G9419" s="66" t="s">
        <v>8</v>
      </c>
      <c r="H9419" s="68">
        <v>2.2110786029618399E-8</v>
      </c>
      <c r="I9419" s="87">
        <v>9.5843744595817103E-4</v>
      </c>
      <c r="J9419" s="36" t="str">
        <f>_xlfn.XLOOKUP(SimpleBB[[#This Row],[customer_code]],'Input  - indicative charges'!$B$13:$B$69,'Input  - indicative charges'!$E$13:$E$69)</f>
        <v>Lower South Island distributor</v>
      </c>
      <c r="K9419" s="70">
        <f t="shared" si="148"/>
        <v>8.8603088963657274E-4</v>
      </c>
    </row>
    <row r="9420" spans="1:11" x14ac:dyDescent="0.25">
      <c r="A9420" s="65">
        <v>44287</v>
      </c>
      <c r="B9420" s="66" t="s">
        <v>150</v>
      </c>
      <c r="C9420" s="66" t="s">
        <v>137</v>
      </c>
      <c r="D9420" s="67">
        <v>212798.5</v>
      </c>
      <c r="E9420" s="66">
        <v>0.20369999999999999</v>
      </c>
      <c r="F9420" s="67">
        <v>43347.054449999901</v>
      </c>
      <c r="G9420" s="66" t="s">
        <v>10</v>
      </c>
      <c r="H9420" s="68">
        <v>8.6444670875267995E-10</v>
      </c>
      <c r="I9420" s="87">
        <v>3.7471218553425697E-5</v>
      </c>
      <c r="J9420" s="36" t="str">
        <f>_xlfn.XLOOKUP(SimpleBB[[#This Row],[customer_code]],'Input  - indicative charges'!$B$13:$B$69,'Input  - indicative charges'!$E$13:$E$69)</f>
        <v>Upper South Island distributor</v>
      </c>
      <c r="K9420" s="70">
        <f t="shared" si="148"/>
        <v>3.4640400634041161E-5</v>
      </c>
    </row>
    <row r="9421" spans="1:11" x14ac:dyDescent="0.25">
      <c r="A9421" s="65">
        <v>44287</v>
      </c>
      <c r="B9421" s="66" t="s">
        <v>150</v>
      </c>
      <c r="C9421" s="66" t="s">
        <v>137</v>
      </c>
      <c r="D9421" s="67">
        <v>212798.5</v>
      </c>
      <c r="E9421" s="66">
        <v>0.20369999999999999</v>
      </c>
      <c r="F9421" s="67">
        <v>43347.054449999901</v>
      </c>
      <c r="G9421" s="66" t="s">
        <v>12</v>
      </c>
      <c r="H9421" s="68">
        <v>5.5905181867622498E-6</v>
      </c>
      <c r="I9421" s="87">
        <v>0.24233249624529801</v>
      </c>
      <c r="J9421" s="36" t="str">
        <f>_xlfn.XLOOKUP(SimpleBB[[#This Row],[customer_code]],'Input  - indicative charges'!$B$13:$B$69,'Input  - indicative charges'!$E$13:$E$69)</f>
        <v>Lower North Island distributor</v>
      </c>
      <c r="K9421" s="70">
        <f t="shared" si="148"/>
        <v>0.22402513397357762</v>
      </c>
    </row>
    <row r="9422" spans="1:11" x14ac:dyDescent="0.25">
      <c r="A9422" s="65">
        <v>44287</v>
      </c>
      <c r="B9422" s="66" t="s">
        <v>150</v>
      </c>
      <c r="C9422" s="66" t="s">
        <v>137</v>
      </c>
      <c r="D9422" s="67">
        <v>212798.5</v>
      </c>
      <c r="E9422" s="66">
        <v>0.20369999999999999</v>
      </c>
      <c r="F9422" s="67">
        <v>43347.054449999901</v>
      </c>
      <c r="G9422" s="66" t="s">
        <v>14</v>
      </c>
      <c r="H9422" s="68">
        <v>2.16076579849378E-3</v>
      </c>
      <c r="I9422" s="87">
        <v>93.662832721008002</v>
      </c>
      <c r="J9422" s="36" t="str">
        <f>_xlfn.XLOOKUP(SimpleBB[[#This Row],[customer_code]],'Input  - indicative charges'!$B$13:$B$69,'Input  - indicative charges'!$E$13:$E$69)</f>
        <v>Upper North Island distributor</v>
      </c>
      <c r="K9422" s="70">
        <f t="shared" ref="K9422:K9485" si="149">I9422*$L$9</f>
        <v>86.586937260898779</v>
      </c>
    </row>
    <row r="9423" spans="1:11" x14ac:dyDescent="0.25">
      <c r="A9423" s="65">
        <v>44287</v>
      </c>
      <c r="B9423" s="66" t="s">
        <v>150</v>
      </c>
      <c r="C9423" s="66" t="s">
        <v>137</v>
      </c>
      <c r="D9423" s="67">
        <v>212798.5</v>
      </c>
      <c r="E9423" s="66">
        <v>0.20369999999999999</v>
      </c>
      <c r="F9423" s="67">
        <v>43347.054449999901</v>
      </c>
      <c r="G9423" s="66" t="s">
        <v>16</v>
      </c>
      <c r="H9423" s="68">
        <v>9.0604074024612E-2</v>
      </c>
      <c r="I9423" s="87">
        <v>3927.4197301366899</v>
      </c>
      <c r="J9423" s="36" t="str">
        <f>_xlfn.XLOOKUP(SimpleBB[[#This Row],[customer_code]],'Input  - indicative charges'!$B$13:$B$69,'Input  - indicative charges'!$E$13:$E$69)</f>
        <v>South Island generation</v>
      </c>
      <c r="K9423" s="70">
        <f t="shared" si="149"/>
        <v>3630.7170719841729</v>
      </c>
    </row>
    <row r="9424" spans="1:11" x14ac:dyDescent="0.25">
      <c r="A9424" s="65">
        <v>44287</v>
      </c>
      <c r="B9424" s="66" t="s">
        <v>150</v>
      </c>
      <c r="C9424" s="66" t="s">
        <v>137</v>
      </c>
      <c r="D9424" s="67">
        <v>212798.5</v>
      </c>
      <c r="E9424" s="66">
        <v>0.20369999999999999</v>
      </c>
      <c r="F9424" s="67">
        <v>43347.054449999901</v>
      </c>
      <c r="G9424" s="66" t="s">
        <v>19</v>
      </c>
      <c r="H9424" s="68">
        <v>8.7382045829751206E-5</v>
      </c>
      <c r="I9424" s="87">
        <v>3.7877542985346202</v>
      </c>
      <c r="J9424" s="36" t="str">
        <f>_xlfn.XLOOKUP(SimpleBB[[#This Row],[customer_code]],'Input  - indicative charges'!$B$13:$B$69,'Input  - indicative charges'!$E$13:$E$69)</f>
        <v>Lower South Island distributor</v>
      </c>
      <c r="K9424" s="70">
        <f t="shared" si="149"/>
        <v>3.5016028693455814</v>
      </c>
    </row>
    <row r="9425" spans="1:11" x14ac:dyDescent="0.25">
      <c r="A9425" s="65">
        <v>44287</v>
      </c>
      <c r="B9425" s="66" t="s">
        <v>150</v>
      </c>
      <c r="C9425" s="66" t="s">
        <v>137</v>
      </c>
      <c r="D9425" s="67">
        <v>212798.5</v>
      </c>
      <c r="E9425" s="66">
        <v>0.20369999999999999</v>
      </c>
      <c r="F9425" s="67">
        <v>43347.054449999901</v>
      </c>
      <c r="G9425" s="66" t="s">
        <v>21</v>
      </c>
      <c r="H9425" s="68">
        <v>1.4638674582800601E-8</v>
      </c>
      <c r="I9425" s="87">
        <v>6.3454342421648995E-4</v>
      </c>
      <c r="J9425" s="36" t="str">
        <f>_xlfn.XLOOKUP(SimpleBB[[#This Row],[customer_code]],'Input  - indicative charges'!$B$13:$B$69,'Input  - indicative charges'!$E$13:$E$69)</f>
        <v>Upper South Island distributor</v>
      </c>
      <c r="K9425" s="70">
        <f t="shared" si="149"/>
        <v>5.8660591470265956E-4</v>
      </c>
    </row>
    <row r="9426" spans="1:11" x14ac:dyDescent="0.25">
      <c r="A9426" s="65">
        <v>44287</v>
      </c>
      <c r="B9426" s="66" t="s">
        <v>150</v>
      </c>
      <c r="C9426" s="66" t="s">
        <v>137</v>
      </c>
      <c r="D9426" s="67">
        <v>212798.5</v>
      </c>
      <c r="E9426" s="66">
        <v>0.20369999999999999</v>
      </c>
      <c r="F9426" s="67">
        <v>43347.054449999901</v>
      </c>
      <c r="G9426" s="66" t="s">
        <v>23</v>
      </c>
      <c r="H9426" s="68">
        <v>4.8581684357737301E-8</v>
      </c>
      <c r="I9426" s="87">
        <v>2.1058729171275501E-3</v>
      </c>
      <c r="J9426" s="36" t="str">
        <f>_xlfn.XLOOKUP(SimpleBB[[#This Row],[customer_code]],'Input  - indicative charges'!$B$13:$B$69,'Input  - indicative charges'!$E$13:$E$69)</f>
        <v>Lower North Island distributor</v>
      </c>
      <c r="K9426" s="70">
        <f t="shared" si="149"/>
        <v>1.9467816727034679E-3</v>
      </c>
    </row>
    <row r="9427" spans="1:11" x14ac:dyDescent="0.25">
      <c r="A9427" s="65">
        <v>44287</v>
      </c>
      <c r="B9427" s="66" t="s">
        <v>150</v>
      </c>
      <c r="C9427" s="66" t="s">
        <v>137</v>
      </c>
      <c r="D9427" s="67">
        <v>212798.5</v>
      </c>
      <c r="E9427" s="66">
        <v>0.20369999999999999</v>
      </c>
      <c r="F9427" s="67">
        <v>43347.054449999901</v>
      </c>
      <c r="G9427" s="66" t="s">
        <v>25</v>
      </c>
      <c r="H9427" s="68">
        <v>0.113774767655483</v>
      </c>
      <c r="I9427" s="87">
        <v>4931.8010485983305</v>
      </c>
      <c r="J9427" s="36" t="str">
        <f>_xlfn.XLOOKUP(SimpleBB[[#This Row],[customer_code]],'Input  - indicative charges'!$B$13:$B$69,'Input  - indicative charges'!$E$13:$E$69)</f>
        <v>North Island generation</v>
      </c>
      <c r="K9427" s="70">
        <f t="shared" si="149"/>
        <v>4559.2209371907911</v>
      </c>
    </row>
    <row r="9428" spans="1:11" x14ac:dyDescent="0.25">
      <c r="A9428" s="65">
        <v>44287</v>
      </c>
      <c r="B9428" s="66" t="s">
        <v>150</v>
      </c>
      <c r="C9428" s="66" t="s">
        <v>137</v>
      </c>
      <c r="D9428" s="67">
        <v>212798.5</v>
      </c>
      <c r="E9428" s="66">
        <v>0.20369999999999999</v>
      </c>
      <c r="F9428" s="67">
        <v>43347.054449999901</v>
      </c>
      <c r="G9428" s="66" t="s">
        <v>27</v>
      </c>
      <c r="H9428" s="68">
        <v>1.7845052360531702E-5</v>
      </c>
      <c r="I9428" s="87">
        <v>0.773530456335072</v>
      </c>
      <c r="J9428" s="36" t="str">
        <f>_xlfn.XLOOKUP(SimpleBB[[#This Row],[customer_code]],'Input  - indicative charges'!$B$13:$B$69,'Input  - indicative charges'!$E$13:$E$69)</f>
        <v>Lower North Island distributor</v>
      </c>
      <c r="K9428" s="70">
        <f t="shared" si="149"/>
        <v>0.71509296853731186</v>
      </c>
    </row>
    <row r="9429" spans="1:11" x14ac:dyDescent="0.25">
      <c r="A9429" s="65">
        <v>44287</v>
      </c>
      <c r="B9429" s="66" t="s">
        <v>150</v>
      </c>
      <c r="C9429" s="66" t="s">
        <v>137</v>
      </c>
      <c r="D9429" s="67">
        <v>212798.5</v>
      </c>
      <c r="E9429" s="66">
        <v>0.20369999999999999</v>
      </c>
      <c r="F9429" s="67">
        <v>43347.054449999901</v>
      </c>
      <c r="G9429" s="66" t="s">
        <v>29</v>
      </c>
      <c r="H9429" s="68">
        <v>4.0523433206392801E-5</v>
      </c>
      <c r="I9429" s="87">
        <v>1.7565714656984399</v>
      </c>
      <c r="J9429" s="36" t="str">
        <f>_xlfn.XLOOKUP(SimpleBB[[#This Row],[customer_code]],'Input  - indicative charges'!$B$13:$B$69,'Input  - indicative charges'!$E$13:$E$69)</f>
        <v>Lower North Island distributor</v>
      </c>
      <c r="K9429" s="70">
        <f t="shared" si="149"/>
        <v>1.6238687094566338</v>
      </c>
    </row>
    <row r="9430" spans="1:11" x14ac:dyDescent="0.25">
      <c r="A9430" s="65">
        <v>44287</v>
      </c>
      <c r="B9430" s="66" t="s">
        <v>150</v>
      </c>
      <c r="C9430" s="66" t="s">
        <v>137</v>
      </c>
      <c r="D9430" s="67">
        <v>212798.5</v>
      </c>
      <c r="E9430" s="66">
        <v>0.20369999999999999</v>
      </c>
      <c r="F9430" s="67">
        <v>43347.054449999901</v>
      </c>
      <c r="G9430" s="66" t="s">
        <v>31</v>
      </c>
      <c r="H9430" s="68">
        <v>8.9812072223525595E-5</v>
      </c>
      <c r="I9430" s="87">
        <v>3.89308878494049</v>
      </c>
      <c r="J9430" s="36" t="str">
        <f>_xlfn.XLOOKUP(SimpleBB[[#This Row],[customer_code]],'Input  - indicative charges'!$B$13:$B$69,'Input  - indicative charges'!$E$13:$E$69)</f>
        <v>Major Industrial</v>
      </c>
      <c r="K9430" s="70">
        <f t="shared" si="149"/>
        <v>3.598979708171302</v>
      </c>
    </row>
    <row r="9431" spans="1:11" x14ac:dyDescent="0.25">
      <c r="A9431" s="65">
        <v>44287</v>
      </c>
      <c r="B9431" s="66" t="s">
        <v>150</v>
      </c>
      <c r="C9431" s="66" t="s">
        <v>137</v>
      </c>
      <c r="D9431" s="67">
        <v>212798.5</v>
      </c>
      <c r="E9431" s="66">
        <v>0.20369999999999999</v>
      </c>
      <c r="F9431" s="67">
        <v>43347.054449999901</v>
      </c>
      <c r="G9431" s="66" t="s">
        <v>34</v>
      </c>
      <c r="H9431" s="68">
        <v>2.9926166096147201E-6</v>
      </c>
      <c r="I9431" s="87">
        <v>0.129721115124943</v>
      </c>
      <c r="J9431" s="36" t="str">
        <f>_xlfn.XLOOKUP(SimpleBB[[#This Row],[customer_code]],'Input  - indicative charges'!$B$13:$B$69,'Input  - indicative charges'!$E$13:$E$69)</f>
        <v>Major Industrial</v>
      </c>
      <c r="K9431" s="70">
        <f t="shared" si="149"/>
        <v>0.1199211440699675</v>
      </c>
    </row>
    <row r="9432" spans="1:11" x14ac:dyDescent="0.25">
      <c r="A9432" s="65">
        <v>44287</v>
      </c>
      <c r="B9432" s="66" t="s">
        <v>150</v>
      </c>
      <c r="C9432" s="66" t="s">
        <v>137</v>
      </c>
      <c r="D9432" s="67">
        <v>212798.5</v>
      </c>
      <c r="E9432" s="66">
        <v>0.20369999999999999</v>
      </c>
      <c r="F9432" s="67">
        <v>43347.054449999901</v>
      </c>
      <c r="G9432" s="66" t="s">
        <v>36</v>
      </c>
      <c r="H9432" s="68">
        <v>8.52109941554917E-9</v>
      </c>
      <c r="I9432" s="87">
        <v>3.69364560339673E-4</v>
      </c>
      <c r="J9432" s="36" t="str">
        <f>_xlfn.XLOOKUP(SimpleBB[[#This Row],[customer_code]],'Input  - indicative charges'!$B$13:$B$69,'Input  - indicative charges'!$E$13:$E$69)</f>
        <v>Upper South Island distributor</v>
      </c>
      <c r="K9432" s="70">
        <f t="shared" si="149"/>
        <v>3.4146037529951117E-4</v>
      </c>
    </row>
    <row r="9433" spans="1:11" x14ac:dyDescent="0.25">
      <c r="A9433" s="65">
        <v>44287</v>
      </c>
      <c r="B9433" s="66" t="s">
        <v>150</v>
      </c>
      <c r="C9433" s="66" t="s">
        <v>137</v>
      </c>
      <c r="D9433" s="67">
        <v>212798.5</v>
      </c>
      <c r="E9433" s="66">
        <v>0.20369999999999999</v>
      </c>
      <c r="F9433" s="67">
        <v>43347.054449999901</v>
      </c>
      <c r="G9433" s="66" t="s">
        <v>38</v>
      </c>
      <c r="H9433" s="68">
        <v>1.3405654681739301E-4</v>
      </c>
      <c r="I9433" s="87">
        <v>5.8109564342725299</v>
      </c>
      <c r="J9433" s="36" t="str">
        <f>_xlfn.XLOOKUP(SimpleBB[[#This Row],[customer_code]],'Input  - indicative charges'!$B$13:$B$69,'Input  - indicative charges'!$E$13:$E$69)</f>
        <v>North Island generation</v>
      </c>
      <c r="K9433" s="70">
        <f t="shared" si="149"/>
        <v>5.3719592455515972</v>
      </c>
    </row>
    <row r="9434" spans="1:11" x14ac:dyDescent="0.25">
      <c r="A9434" s="65">
        <v>44287</v>
      </c>
      <c r="B9434" s="66" t="s">
        <v>150</v>
      </c>
      <c r="C9434" s="66" t="s">
        <v>137</v>
      </c>
      <c r="D9434" s="67">
        <v>212798.5</v>
      </c>
      <c r="E9434" s="66">
        <v>0.20369999999999999</v>
      </c>
      <c r="F9434" s="67">
        <v>43347.054449999901</v>
      </c>
      <c r="G9434" s="66" t="s">
        <v>40</v>
      </c>
      <c r="H9434" s="68">
        <v>1.3815303935652999E-6</v>
      </c>
      <c r="I9434" s="87">
        <v>5.9885273194205099E-2</v>
      </c>
      <c r="J9434" s="36" t="str">
        <f>_xlfn.XLOOKUP(SimpleBB[[#This Row],[customer_code]],'Input  - indicative charges'!$B$13:$B$69,'Input  - indicative charges'!$E$13:$E$69)</f>
        <v>North Island generation</v>
      </c>
      <c r="K9434" s="70">
        <f t="shared" si="149"/>
        <v>5.5361152789001576E-2</v>
      </c>
    </row>
    <row r="9435" spans="1:11" x14ac:dyDescent="0.25">
      <c r="A9435" s="65">
        <v>44287</v>
      </c>
      <c r="B9435" s="66" t="s">
        <v>150</v>
      </c>
      <c r="C9435" s="66" t="s">
        <v>137</v>
      </c>
      <c r="D9435" s="67">
        <v>212798.5</v>
      </c>
      <c r="E9435" s="66">
        <v>0.20369999999999999</v>
      </c>
      <c r="F9435" s="67">
        <v>43347.054449999901</v>
      </c>
      <c r="G9435" s="66" t="s">
        <v>42</v>
      </c>
      <c r="H9435" s="68">
        <v>4.1661644278476601E-2</v>
      </c>
      <c r="I9435" s="87">
        <v>1805.9095630156501</v>
      </c>
      <c r="J9435" s="36" t="str">
        <f>_xlfn.XLOOKUP(SimpleBB[[#This Row],[customer_code]],'Input  - indicative charges'!$B$13:$B$69,'Input  - indicative charges'!$E$13:$E$69)</f>
        <v>South Island generation</v>
      </c>
      <c r="K9435" s="70">
        <f t="shared" si="149"/>
        <v>1669.4794881707735</v>
      </c>
    </row>
    <row r="9436" spans="1:11" x14ac:dyDescent="0.25">
      <c r="A9436" s="65">
        <v>44287</v>
      </c>
      <c r="B9436" s="66" t="s">
        <v>150</v>
      </c>
      <c r="C9436" s="66" t="s">
        <v>137</v>
      </c>
      <c r="D9436" s="67">
        <v>212798.5</v>
      </c>
      <c r="E9436" s="66">
        <v>0.20369999999999999</v>
      </c>
      <c r="F9436" s="67">
        <v>43347.054449999901</v>
      </c>
      <c r="G9436" s="66" t="s">
        <v>44</v>
      </c>
      <c r="H9436" s="68">
        <v>2.3133946401932499E-6</v>
      </c>
      <c r="I9436" s="87">
        <v>0.100278843432795</v>
      </c>
      <c r="J9436" s="36" t="str">
        <f>_xlfn.XLOOKUP(SimpleBB[[#This Row],[customer_code]],'Input  - indicative charges'!$B$13:$B$69,'Input  - indicative charges'!$E$13:$E$69)</f>
        <v>Major Industrial</v>
      </c>
      <c r="K9436" s="70">
        <f t="shared" si="149"/>
        <v>9.2703131783066439E-2</v>
      </c>
    </row>
    <row r="9437" spans="1:11" x14ac:dyDescent="0.25">
      <c r="A9437" s="65">
        <v>44287</v>
      </c>
      <c r="B9437" s="66" t="s">
        <v>150</v>
      </c>
      <c r="C9437" s="66" t="s">
        <v>137</v>
      </c>
      <c r="D9437" s="67">
        <v>212798.5</v>
      </c>
      <c r="E9437" s="66">
        <v>0.20369999999999999</v>
      </c>
      <c r="F9437" s="67">
        <v>43347.054449999901</v>
      </c>
      <c r="G9437" s="66" t="s">
        <v>46</v>
      </c>
      <c r="H9437" s="68">
        <v>1.8488666226382999E-8</v>
      </c>
      <c r="I9437" s="87">
        <v>8.0142922162290101E-4</v>
      </c>
      <c r="J9437" s="36" t="str">
        <f>_xlfn.XLOOKUP(SimpleBB[[#This Row],[customer_code]],'Input  - indicative charges'!$B$13:$B$69,'Input  - indicative charges'!$E$13:$E$69)</f>
        <v>Upper South Island distributor</v>
      </c>
      <c r="K9437" s="70">
        <f t="shared" si="149"/>
        <v>7.408840808649659E-4</v>
      </c>
    </row>
    <row r="9438" spans="1:11" x14ac:dyDescent="0.25">
      <c r="A9438" s="65">
        <v>44287</v>
      </c>
      <c r="B9438" s="66" t="s">
        <v>150</v>
      </c>
      <c r="C9438" s="66" t="s">
        <v>137</v>
      </c>
      <c r="D9438" s="67">
        <v>212798.5</v>
      </c>
      <c r="E9438" s="66">
        <v>0.20369999999999999</v>
      </c>
      <c r="F9438" s="67">
        <v>43347.054449999901</v>
      </c>
      <c r="G9438" s="66" t="s">
        <v>48</v>
      </c>
      <c r="H9438" s="68">
        <v>5.5336176053994997E-2</v>
      </c>
      <c r="I9438" s="87">
        <v>2398.6602364673099</v>
      </c>
      <c r="J9438" s="36" t="str">
        <f>_xlfn.XLOOKUP(SimpleBB[[#This Row],[customer_code]],'Input  - indicative charges'!$B$13:$B$69,'Input  - indicative charges'!$E$13:$E$69)</f>
        <v>North Island generation</v>
      </c>
      <c r="K9438" s="70">
        <f t="shared" si="149"/>
        <v>2217.4499464890027</v>
      </c>
    </row>
    <row r="9439" spans="1:11" x14ac:dyDescent="0.25">
      <c r="A9439" s="65">
        <v>44287</v>
      </c>
      <c r="B9439" s="66" t="s">
        <v>150</v>
      </c>
      <c r="C9439" s="66" t="s">
        <v>137</v>
      </c>
      <c r="D9439" s="67">
        <v>212798.5</v>
      </c>
      <c r="E9439" s="66">
        <v>0.20369999999999999</v>
      </c>
      <c r="F9439" s="67">
        <v>43347.054449999901</v>
      </c>
      <c r="G9439" s="66" t="s">
        <v>50</v>
      </c>
      <c r="H9439" s="68">
        <v>1.13407617851056E-2</v>
      </c>
      <c r="I9439" s="87">
        <v>491.58861860345502</v>
      </c>
      <c r="J9439" s="36" t="str">
        <f>_xlfn.XLOOKUP(SimpleBB[[#This Row],[customer_code]],'Input  - indicative charges'!$B$13:$B$69,'Input  - indicative charges'!$E$13:$E$69)</f>
        <v>North Island generation</v>
      </c>
      <c r="K9439" s="70">
        <f t="shared" si="149"/>
        <v>454.45083861575495</v>
      </c>
    </row>
    <row r="9440" spans="1:11" x14ac:dyDescent="0.25">
      <c r="A9440" s="65">
        <v>44287</v>
      </c>
      <c r="B9440" s="66" t="s">
        <v>150</v>
      </c>
      <c r="C9440" s="66" t="s">
        <v>137</v>
      </c>
      <c r="D9440" s="67">
        <v>212798.5</v>
      </c>
      <c r="E9440" s="66">
        <v>0.20369999999999999</v>
      </c>
      <c r="F9440" s="67">
        <v>43347.054449999901</v>
      </c>
      <c r="G9440" s="66" t="s">
        <v>52</v>
      </c>
      <c r="H9440" s="68">
        <v>2.2900949015149101E-2</v>
      </c>
      <c r="I9440" s="87">
        <v>992.68868391634396</v>
      </c>
      <c r="J9440" s="36" t="str">
        <f>_xlfn.XLOOKUP(SimpleBB[[#This Row],[customer_code]],'Input  - indicative charges'!$B$13:$B$69,'Input  - indicative charges'!$E$13:$E$69)</f>
        <v>North Island generation</v>
      </c>
      <c r="K9440" s="70">
        <f t="shared" si="149"/>
        <v>917.69456781109852</v>
      </c>
    </row>
    <row r="9441" spans="1:11" x14ac:dyDescent="0.25">
      <c r="A9441" s="65">
        <v>44287</v>
      </c>
      <c r="B9441" s="66" t="s">
        <v>150</v>
      </c>
      <c r="C9441" s="66" t="s">
        <v>137</v>
      </c>
      <c r="D9441" s="67">
        <v>212798.5</v>
      </c>
      <c r="E9441" s="66">
        <v>0.20369999999999999</v>
      </c>
      <c r="F9441" s="67">
        <v>43347.054449999901</v>
      </c>
      <c r="G9441" s="66" t="s">
        <v>54</v>
      </c>
      <c r="H9441" s="68">
        <v>1.5443315834332499E-9</v>
      </c>
      <c r="I9441" s="87">
        <v>6.6942225235935802E-5</v>
      </c>
      <c r="J9441" s="36" t="str">
        <f>_xlfn.XLOOKUP(SimpleBB[[#This Row],[customer_code]],'Input  - indicative charges'!$B$13:$B$69,'Input  - indicative charges'!$E$13:$E$69)</f>
        <v>Upper South Island distributor</v>
      </c>
      <c r="K9441" s="70">
        <f t="shared" si="149"/>
        <v>6.1884977084499903E-5</v>
      </c>
    </row>
    <row r="9442" spans="1:11" x14ac:dyDescent="0.25">
      <c r="A9442" s="65">
        <v>44287</v>
      </c>
      <c r="B9442" s="66" t="s">
        <v>150</v>
      </c>
      <c r="C9442" s="66" t="s">
        <v>137</v>
      </c>
      <c r="D9442" s="67">
        <v>212798.5</v>
      </c>
      <c r="E9442" s="66">
        <v>0.20369999999999999</v>
      </c>
      <c r="F9442" s="67">
        <v>43347.054449999901</v>
      </c>
      <c r="G9442" s="66" t="s">
        <v>56</v>
      </c>
      <c r="H9442" s="68">
        <v>2.6083080697933799E-2</v>
      </c>
      <c r="I9442" s="87">
        <v>1130.6247192370799</v>
      </c>
      <c r="J9442" s="36" t="str">
        <f>_xlfn.XLOOKUP(SimpleBB[[#This Row],[customer_code]],'Input  - indicative charges'!$B$13:$B$69,'Input  - indicative charges'!$E$13:$E$69)</f>
        <v>Upper North Island distributor</v>
      </c>
      <c r="K9442" s="70">
        <f t="shared" si="149"/>
        <v>1045.2100239356157</v>
      </c>
    </row>
    <row r="9443" spans="1:11" x14ac:dyDescent="0.25">
      <c r="A9443" s="65">
        <v>44287</v>
      </c>
      <c r="B9443" s="66" t="s">
        <v>150</v>
      </c>
      <c r="C9443" s="66" t="s">
        <v>137</v>
      </c>
      <c r="D9443" s="67">
        <v>212798.5</v>
      </c>
      <c r="E9443" s="66">
        <v>0.20369999999999999</v>
      </c>
      <c r="F9443" s="67">
        <v>43347.054449999901</v>
      </c>
      <c r="G9443" s="66" t="s">
        <v>58</v>
      </c>
      <c r="H9443" s="68">
        <v>1.41343876775884E-2</v>
      </c>
      <c r="I9443" s="87">
        <v>612.68407227783496</v>
      </c>
      <c r="J9443" s="36" t="str">
        <f>_xlfn.XLOOKUP(SimpleBB[[#This Row],[customer_code]],'Input  - indicative charges'!$B$13:$B$69,'Input  - indicative charges'!$E$13:$E$69)</f>
        <v>North Island generation</v>
      </c>
      <c r="K9443" s="70">
        <f t="shared" si="149"/>
        <v>566.39795942423996</v>
      </c>
    </row>
    <row r="9444" spans="1:11" x14ac:dyDescent="0.25">
      <c r="A9444" s="65">
        <v>44287</v>
      </c>
      <c r="B9444" s="66" t="s">
        <v>150</v>
      </c>
      <c r="C9444" s="66" t="s">
        <v>137</v>
      </c>
      <c r="D9444" s="67">
        <v>212798.5</v>
      </c>
      <c r="E9444" s="66">
        <v>0.20369999999999999</v>
      </c>
      <c r="F9444" s="67">
        <v>43347.054449999901</v>
      </c>
      <c r="G9444" s="66" t="s">
        <v>60</v>
      </c>
      <c r="H9444" s="68">
        <v>3.9300071669765198E-8</v>
      </c>
      <c r="I9444" s="87">
        <v>1.70354234655821E-3</v>
      </c>
      <c r="J9444" s="36" t="str">
        <f>_xlfn.XLOOKUP(SimpleBB[[#This Row],[customer_code]],'Input  - indicative charges'!$B$13:$B$69,'Input  - indicative charges'!$E$13:$E$69)</f>
        <v>Major Industrial</v>
      </c>
      <c r="K9444" s="70">
        <f t="shared" si="149"/>
        <v>1.5748457525525559E-3</v>
      </c>
    </row>
    <row r="9445" spans="1:11" x14ac:dyDescent="0.25">
      <c r="A9445" s="65">
        <v>44287</v>
      </c>
      <c r="B9445" s="66" t="s">
        <v>150</v>
      </c>
      <c r="C9445" s="66" t="s">
        <v>137</v>
      </c>
      <c r="D9445" s="67">
        <v>212798.5</v>
      </c>
      <c r="E9445" s="66">
        <v>0.20369999999999999</v>
      </c>
      <c r="F9445" s="67">
        <v>43347.054449999901</v>
      </c>
      <c r="G9445" s="66" t="s">
        <v>62</v>
      </c>
      <c r="H9445" s="68">
        <v>2.7788696403803298E-6</v>
      </c>
      <c r="I9445" s="87">
        <v>0.120455813611018</v>
      </c>
      <c r="J9445" s="36" t="str">
        <f>_xlfn.XLOOKUP(SimpleBB[[#This Row],[customer_code]],'Input  - indicative charges'!$B$13:$B$69,'Input  - indicative charges'!$E$13:$E$69)</f>
        <v>Major Industrial</v>
      </c>
      <c r="K9445" s="70">
        <f t="shared" si="149"/>
        <v>0.11135580328768306</v>
      </c>
    </row>
    <row r="9446" spans="1:11" x14ac:dyDescent="0.25">
      <c r="A9446" s="65">
        <v>44287</v>
      </c>
      <c r="B9446" s="66" t="s">
        <v>150</v>
      </c>
      <c r="C9446" s="66" t="s">
        <v>137</v>
      </c>
      <c r="D9446" s="67">
        <v>212798.5</v>
      </c>
      <c r="E9446" s="66">
        <v>0.20369999999999999</v>
      </c>
      <c r="F9446" s="67">
        <v>43347.054449999901</v>
      </c>
      <c r="G9446" s="66" t="s">
        <v>64</v>
      </c>
      <c r="H9446" s="68">
        <v>2.4616562934360299E-6</v>
      </c>
      <c r="I9446" s="87">
        <v>0.106705549388757</v>
      </c>
      <c r="J9446" s="36" t="str">
        <f>_xlfn.XLOOKUP(SimpleBB[[#This Row],[customer_code]],'Input  - indicative charges'!$B$13:$B$69,'Input  - indicative charges'!$E$13:$E$69)</f>
        <v>Major Industrial</v>
      </c>
      <c r="K9446" s="70">
        <f t="shared" si="149"/>
        <v>9.8644322853602071E-2</v>
      </c>
    </row>
    <row r="9447" spans="1:11" x14ac:dyDescent="0.25">
      <c r="A9447" s="65">
        <v>44287</v>
      </c>
      <c r="B9447" s="66" t="s">
        <v>150</v>
      </c>
      <c r="C9447" s="66" t="s">
        <v>137</v>
      </c>
      <c r="D9447" s="67">
        <v>212798.5</v>
      </c>
      <c r="E9447" s="66">
        <v>0.20369999999999999</v>
      </c>
      <c r="F9447" s="67">
        <v>43347.054449999901</v>
      </c>
      <c r="G9447" s="66" t="s">
        <v>66</v>
      </c>
      <c r="H9447" s="68">
        <v>9.8062664296276E-8</v>
      </c>
      <c r="I9447" s="87">
        <v>4.2507276487627503E-3</v>
      </c>
      <c r="J9447" s="36" t="str">
        <f>_xlfn.XLOOKUP(SimpleBB[[#This Row],[customer_code]],'Input  - indicative charges'!$B$13:$B$69,'Input  - indicative charges'!$E$13:$E$69)</f>
        <v>Upper South Island distributor</v>
      </c>
      <c r="K9447" s="70">
        <f t="shared" si="149"/>
        <v>3.929600221818136E-3</v>
      </c>
    </row>
    <row r="9448" spans="1:11" x14ac:dyDescent="0.25">
      <c r="A9448" s="65">
        <v>44287</v>
      </c>
      <c r="B9448" s="66" t="s">
        <v>150</v>
      </c>
      <c r="C9448" s="66" t="s">
        <v>137</v>
      </c>
      <c r="D9448" s="67">
        <v>212798.5</v>
      </c>
      <c r="E9448" s="66">
        <v>0.20369999999999999</v>
      </c>
      <c r="F9448" s="67">
        <v>43347.054449999901</v>
      </c>
      <c r="G9448" s="66" t="s">
        <v>68</v>
      </c>
      <c r="H9448" s="68">
        <v>1.17820234642117E-7</v>
      </c>
      <c r="I9448" s="87">
        <v>5.1071601263436399E-3</v>
      </c>
      <c r="J9448" s="36" t="str">
        <f>_xlfn.XLOOKUP(SimpleBB[[#This Row],[customer_code]],'Input  - indicative charges'!$B$13:$B$69,'Input  - indicative charges'!$E$13:$E$69)</f>
        <v>Major Industrial</v>
      </c>
      <c r="K9448" s="70">
        <f t="shared" si="149"/>
        <v>4.7213322573564963E-3</v>
      </c>
    </row>
    <row r="9449" spans="1:11" x14ac:dyDescent="0.25">
      <c r="A9449" s="65">
        <v>44287</v>
      </c>
      <c r="B9449" s="66" t="s">
        <v>150</v>
      </c>
      <c r="C9449" s="66" t="s">
        <v>137</v>
      </c>
      <c r="D9449" s="67">
        <v>212798.5</v>
      </c>
      <c r="E9449" s="66">
        <v>0.20369999999999999</v>
      </c>
      <c r="F9449" s="67">
        <v>43347.054449999901</v>
      </c>
      <c r="G9449" s="66" t="s">
        <v>70</v>
      </c>
      <c r="H9449" s="68">
        <v>5.1143680094949597E-3</v>
      </c>
      <c r="I9449" s="87">
        <v>221.692788584916</v>
      </c>
      <c r="J9449" s="36" t="str">
        <f>_xlfn.XLOOKUP(SimpleBB[[#This Row],[customer_code]],'Input  - indicative charges'!$B$13:$B$69,'Input  - indicative charges'!$E$13:$E$69)</f>
        <v>Lower North Island distributor</v>
      </c>
      <c r="K9449" s="70">
        <f t="shared" si="149"/>
        <v>204.94468316555987</v>
      </c>
    </row>
    <row r="9450" spans="1:11" x14ac:dyDescent="0.25">
      <c r="A9450" s="65">
        <v>44287</v>
      </c>
      <c r="B9450" s="66" t="s">
        <v>150</v>
      </c>
      <c r="C9450" s="66" t="s">
        <v>137</v>
      </c>
      <c r="D9450" s="67">
        <v>212798.5</v>
      </c>
      <c r="E9450" s="66">
        <v>0.20369999999999999</v>
      </c>
      <c r="F9450" s="67">
        <v>43347.054449999901</v>
      </c>
      <c r="G9450" s="66" t="s">
        <v>72</v>
      </c>
      <c r="H9450" s="68">
        <v>5.76628172341822E-5</v>
      </c>
      <c r="I9450" s="87">
        <v>2.4995132783904901</v>
      </c>
      <c r="J9450" s="36" t="str">
        <f>_xlfn.XLOOKUP(SimpleBB[[#This Row],[customer_code]],'Input  - indicative charges'!$B$13:$B$69,'Input  - indicative charges'!$E$13:$E$69)</f>
        <v>Lower South Island distributor</v>
      </c>
      <c r="K9450" s="70">
        <f t="shared" si="149"/>
        <v>2.3106838980990796</v>
      </c>
    </row>
    <row r="9451" spans="1:11" x14ac:dyDescent="0.25">
      <c r="A9451" s="65">
        <v>44287</v>
      </c>
      <c r="B9451" s="66" t="s">
        <v>150</v>
      </c>
      <c r="C9451" s="66" t="s">
        <v>137</v>
      </c>
      <c r="D9451" s="67">
        <v>212798.5</v>
      </c>
      <c r="E9451" s="66">
        <v>0.20369999999999999</v>
      </c>
      <c r="F9451" s="67">
        <v>43347.054449999901</v>
      </c>
      <c r="G9451" s="66" t="s">
        <v>74</v>
      </c>
      <c r="H9451" s="68">
        <v>7.0212684004544499E-11</v>
      </c>
      <c r="I9451" s="87">
        <v>3.04351303662563E-6</v>
      </c>
      <c r="J9451" s="36" t="str">
        <f>_xlfn.XLOOKUP(SimpleBB[[#This Row],[customer_code]],'Input  - indicative charges'!$B$13:$B$69,'Input  - indicative charges'!$E$13:$E$69)</f>
        <v>Major Industrial</v>
      </c>
      <c r="K9451" s="70">
        <f t="shared" si="149"/>
        <v>2.8135864002746859E-6</v>
      </c>
    </row>
    <row r="9452" spans="1:11" x14ac:dyDescent="0.25">
      <c r="A9452" s="65">
        <v>44287</v>
      </c>
      <c r="B9452" s="66" t="s">
        <v>150</v>
      </c>
      <c r="C9452" s="66" t="s">
        <v>137</v>
      </c>
      <c r="D9452" s="67">
        <v>212798.5</v>
      </c>
      <c r="E9452" s="66">
        <v>0.20369999999999999</v>
      </c>
      <c r="F9452" s="67">
        <v>43347.054449999901</v>
      </c>
      <c r="G9452" s="66" t="s">
        <v>76</v>
      </c>
      <c r="H9452" s="68">
        <v>3.9099742268640898E-6</v>
      </c>
      <c r="I9452" s="87">
        <v>0.16948586570997401</v>
      </c>
      <c r="J9452" s="36" t="str">
        <f>_xlfn.XLOOKUP(SimpleBB[[#This Row],[customer_code]],'Input  - indicative charges'!$B$13:$B$69,'Input  - indicative charges'!$E$13:$E$69)</f>
        <v>Lower North Island distributor</v>
      </c>
      <c r="K9452" s="70">
        <f t="shared" si="149"/>
        <v>0.15668180850937538</v>
      </c>
    </row>
    <row r="9453" spans="1:11" x14ac:dyDescent="0.25">
      <c r="A9453" s="65">
        <v>44287</v>
      </c>
      <c r="B9453" s="66" t="s">
        <v>150</v>
      </c>
      <c r="C9453" s="66" t="s">
        <v>137</v>
      </c>
      <c r="D9453" s="67">
        <v>212798.5</v>
      </c>
      <c r="E9453" s="66">
        <v>0.20369999999999999</v>
      </c>
      <c r="F9453" s="67">
        <v>43347.054449999901</v>
      </c>
      <c r="G9453" s="66" t="s">
        <v>78</v>
      </c>
      <c r="H9453" s="68">
        <v>1.9086439387791599E-5</v>
      </c>
      <c r="I9453" s="87">
        <v>0.82734092739922704</v>
      </c>
      <c r="J9453" s="36" t="str">
        <f>_xlfn.XLOOKUP(SimpleBB[[#This Row],[customer_code]],'Input  - indicative charges'!$B$13:$B$69,'Input  - indicative charges'!$E$13:$E$69)</f>
        <v>North Island generation</v>
      </c>
      <c r="K9453" s="70">
        <f t="shared" si="149"/>
        <v>0.76483824899332731</v>
      </c>
    </row>
    <row r="9454" spans="1:11" x14ac:dyDescent="0.25">
      <c r="A9454" s="65">
        <v>44287</v>
      </c>
      <c r="B9454" s="66" t="s">
        <v>150</v>
      </c>
      <c r="C9454" s="66" t="s">
        <v>137</v>
      </c>
      <c r="D9454" s="67">
        <v>212798.5</v>
      </c>
      <c r="E9454" s="66">
        <v>0.20369999999999999</v>
      </c>
      <c r="F9454" s="67">
        <v>43347.054449999901</v>
      </c>
      <c r="G9454" s="66" t="s">
        <v>80</v>
      </c>
      <c r="H9454" s="68">
        <v>1.11122807486482E-10</v>
      </c>
      <c r="I9454" s="87">
        <v>4.8168463867534101E-6</v>
      </c>
      <c r="J9454" s="36" t="str">
        <f>_xlfn.XLOOKUP(SimpleBB[[#This Row],[customer_code]],'Input  - indicative charges'!$B$13:$B$69,'Input  - indicative charges'!$E$13:$E$69)</f>
        <v>Major Industrial</v>
      </c>
      <c r="K9454" s="70">
        <f t="shared" si="149"/>
        <v>4.4529506931265054E-6</v>
      </c>
    </row>
    <row r="9455" spans="1:11" x14ac:dyDescent="0.25">
      <c r="A9455" s="65">
        <v>44287</v>
      </c>
      <c r="B9455" s="66" t="s">
        <v>150</v>
      </c>
      <c r="C9455" s="66" t="s">
        <v>137</v>
      </c>
      <c r="D9455" s="67">
        <v>212798.5</v>
      </c>
      <c r="E9455" s="66">
        <v>0.20369999999999999</v>
      </c>
      <c r="F9455" s="67">
        <v>43347.054449999901</v>
      </c>
      <c r="G9455" s="66" t="s">
        <v>82</v>
      </c>
      <c r="H9455" s="68">
        <v>8.2094701908514605E-4</v>
      </c>
      <c r="I9455" s="87">
        <v>35.585635136849</v>
      </c>
      <c r="J9455" s="36" t="str">
        <f>_xlfn.XLOOKUP(SimpleBB[[#This Row],[customer_code]],'Input  - indicative charges'!$B$13:$B$69,'Input  - indicative charges'!$E$13:$E$69)</f>
        <v>Major Industrial</v>
      </c>
      <c r="K9455" s="70">
        <f t="shared" si="149"/>
        <v>32.897266369912742</v>
      </c>
    </row>
    <row r="9456" spans="1:11" x14ac:dyDescent="0.25">
      <c r="A9456" s="65">
        <v>44287</v>
      </c>
      <c r="B9456" s="66" t="s">
        <v>150</v>
      </c>
      <c r="C9456" s="66" t="s">
        <v>137</v>
      </c>
      <c r="D9456" s="67">
        <v>212798.5</v>
      </c>
      <c r="E9456" s="66">
        <v>0.20369999999999999</v>
      </c>
      <c r="F9456" s="67">
        <v>43347.054449999901</v>
      </c>
      <c r="G9456" s="66" t="s">
        <v>84</v>
      </c>
      <c r="H9456" s="68">
        <v>2.26328701653142E-13</v>
      </c>
      <c r="I9456" s="87">
        <v>9.8106825541565593E-9</v>
      </c>
      <c r="J9456" s="36" t="str">
        <f>_xlfn.XLOOKUP(SimpleBB[[#This Row],[customer_code]],'Input  - indicative charges'!$B$13:$B$69,'Input  - indicative charges'!$E$13:$E$69)</f>
        <v>Major Industrial</v>
      </c>
      <c r="K9456" s="70">
        <f t="shared" si="149"/>
        <v>9.0695202154911511E-9</v>
      </c>
    </row>
    <row r="9457" spans="1:11" x14ac:dyDescent="0.25">
      <c r="A9457" s="65">
        <v>44287</v>
      </c>
      <c r="B9457" s="66" t="s">
        <v>150</v>
      </c>
      <c r="C9457" s="66" t="s">
        <v>137</v>
      </c>
      <c r="D9457" s="67">
        <v>212798.5</v>
      </c>
      <c r="E9457" s="66">
        <v>0.20369999999999999</v>
      </c>
      <c r="F9457" s="67">
        <v>43347.054449999901</v>
      </c>
      <c r="G9457" s="66" t="s">
        <v>86</v>
      </c>
      <c r="H9457" s="68">
        <v>8.5688661906494198E-5</v>
      </c>
      <c r="I9457" s="87">
        <v>3.7143510934084398</v>
      </c>
      <c r="J9457" s="36" t="str">
        <f>_xlfn.XLOOKUP(SimpleBB[[#This Row],[customer_code]],'Input  - indicative charges'!$B$13:$B$69,'Input  - indicative charges'!$E$13:$E$69)</f>
        <v>North Island generation</v>
      </c>
      <c r="K9457" s="70">
        <f t="shared" si="149"/>
        <v>3.4337450165306738</v>
      </c>
    </row>
    <row r="9458" spans="1:11" x14ac:dyDescent="0.25">
      <c r="A9458" s="65">
        <v>44287</v>
      </c>
      <c r="B9458" s="66" t="s">
        <v>150</v>
      </c>
      <c r="C9458" s="66" t="s">
        <v>137</v>
      </c>
      <c r="D9458" s="67">
        <v>212798.5</v>
      </c>
      <c r="E9458" s="66">
        <v>0.20369999999999999</v>
      </c>
      <c r="F9458" s="67">
        <v>43347.054449999901</v>
      </c>
      <c r="G9458" s="66" t="s">
        <v>88</v>
      </c>
      <c r="H9458" s="68">
        <v>8.2246065198288993E-3</v>
      </c>
      <c r="I9458" s="87">
        <v>356.51246664484802</v>
      </c>
      <c r="J9458" s="36" t="str">
        <f>_xlfn.XLOOKUP(SimpleBB[[#This Row],[customer_code]],'Input  - indicative charges'!$B$13:$B$69,'Input  - indicative charges'!$E$13:$E$69)</f>
        <v>North Island generation</v>
      </c>
      <c r="K9458" s="70">
        <f t="shared" si="149"/>
        <v>329.57921178890336</v>
      </c>
    </row>
    <row r="9459" spans="1:11" x14ac:dyDescent="0.25">
      <c r="A9459" s="65">
        <v>44287</v>
      </c>
      <c r="B9459" s="66" t="s">
        <v>150</v>
      </c>
      <c r="C9459" s="66" t="s">
        <v>137</v>
      </c>
      <c r="D9459" s="67">
        <v>212798.5</v>
      </c>
      <c r="E9459" s="66">
        <v>0.20369999999999999</v>
      </c>
      <c r="F9459" s="67">
        <v>43347.054449999901</v>
      </c>
      <c r="G9459" s="66" t="s">
        <v>90</v>
      </c>
      <c r="H9459" s="68">
        <v>1.8515611589606999E-8</v>
      </c>
      <c r="I9459" s="87">
        <v>8.02597223749746E-4</v>
      </c>
      <c r="J9459" s="36" t="str">
        <f>_xlfn.XLOOKUP(SimpleBB[[#This Row],[customer_code]],'Input  - indicative charges'!$B$13:$B$69,'Input  - indicative charges'!$E$13:$E$69)</f>
        <v>Upper South Island distributor</v>
      </c>
      <c r="K9459" s="70">
        <f t="shared" si="149"/>
        <v>7.4196384456567499E-4</v>
      </c>
    </row>
    <row r="9460" spans="1:11" x14ac:dyDescent="0.25">
      <c r="A9460" s="65">
        <v>44287</v>
      </c>
      <c r="B9460" s="66" t="s">
        <v>150</v>
      </c>
      <c r="C9460" s="66" t="s">
        <v>137</v>
      </c>
      <c r="D9460" s="67">
        <v>212798.5</v>
      </c>
      <c r="E9460" s="66">
        <v>0.20369999999999999</v>
      </c>
      <c r="F9460" s="67">
        <v>43347.054449999901</v>
      </c>
      <c r="G9460" s="66" t="s">
        <v>92</v>
      </c>
      <c r="H9460" s="68">
        <v>7.0980369562235199E-5</v>
      </c>
      <c r="I9460" s="87">
        <v>3.0767899442953301</v>
      </c>
      <c r="J9460" s="36" t="str">
        <f>_xlfn.XLOOKUP(SimpleBB[[#This Row],[customer_code]],'Input  - indicative charges'!$B$13:$B$69,'Input  - indicative charges'!$E$13:$E$69)</f>
        <v>North Island generation</v>
      </c>
      <c r="K9460" s="70">
        <f t="shared" si="149"/>
        <v>2.8443493553650541</v>
      </c>
    </row>
    <row r="9461" spans="1:11" x14ac:dyDescent="0.25">
      <c r="A9461" s="65">
        <v>44287</v>
      </c>
      <c r="B9461" s="66" t="s">
        <v>150</v>
      </c>
      <c r="C9461" s="66" t="s">
        <v>137</v>
      </c>
      <c r="D9461" s="67">
        <v>212798.5</v>
      </c>
      <c r="E9461" s="66">
        <v>0.20369999999999999</v>
      </c>
      <c r="F9461" s="67">
        <v>43347.054449999901</v>
      </c>
      <c r="G9461" s="66" t="s">
        <v>94</v>
      </c>
      <c r="H9461" s="68">
        <v>3.75993646717536E-4</v>
      </c>
      <c r="I9461" s="87">
        <v>16.298217077119102</v>
      </c>
      <c r="J9461" s="36" t="str">
        <f>_xlfn.XLOOKUP(SimpleBB[[#This Row],[customer_code]],'Input  - indicative charges'!$B$13:$B$69,'Input  - indicative charges'!$E$13:$E$69)</f>
        <v>North Island generation</v>
      </c>
      <c r="K9461" s="70">
        <f t="shared" si="149"/>
        <v>15.066944470114176</v>
      </c>
    </row>
    <row r="9462" spans="1:11" x14ac:dyDescent="0.25">
      <c r="A9462" s="65">
        <v>44287</v>
      </c>
      <c r="B9462" s="66" t="s">
        <v>150</v>
      </c>
      <c r="C9462" s="66" t="s">
        <v>137</v>
      </c>
      <c r="D9462" s="67">
        <v>212798.5</v>
      </c>
      <c r="E9462" s="66">
        <v>0.20369999999999999</v>
      </c>
      <c r="F9462" s="67">
        <v>43347.054449999901</v>
      </c>
      <c r="G9462" s="66" t="s">
        <v>96</v>
      </c>
      <c r="H9462" s="68">
        <v>1.65751901515796E-3</v>
      </c>
      <c r="I9462" s="87">
        <v>71.848567001962806</v>
      </c>
      <c r="J9462" s="36" t="str">
        <f>_xlfn.XLOOKUP(SimpleBB[[#This Row],[customer_code]],'Input  - indicative charges'!$B$13:$B$69,'Input  - indicative charges'!$E$13:$E$69)</f>
        <v>Upper North Island distributor</v>
      </c>
      <c r="K9462" s="70">
        <f t="shared" si="149"/>
        <v>66.420662097795699</v>
      </c>
    </row>
    <row r="9463" spans="1:11" x14ac:dyDescent="0.25">
      <c r="A9463" s="65">
        <v>44287</v>
      </c>
      <c r="B9463" s="66" t="s">
        <v>150</v>
      </c>
      <c r="C9463" s="66" t="s">
        <v>137</v>
      </c>
      <c r="D9463" s="67">
        <v>212798.5</v>
      </c>
      <c r="E9463" s="66">
        <v>0.20369999999999999</v>
      </c>
      <c r="F9463" s="67">
        <v>43347.054449999901</v>
      </c>
      <c r="G9463" s="66" t="s">
        <v>98</v>
      </c>
      <c r="H9463" s="68">
        <v>6.2091932090783404E-6</v>
      </c>
      <c r="I9463" s="87">
        <v>0.26915023612448902</v>
      </c>
      <c r="J9463" s="36" t="str">
        <f>_xlfn.XLOOKUP(SimpleBB[[#This Row],[customer_code]],'Input  - indicative charges'!$B$13:$B$69,'Input  - indicative charges'!$E$13:$E$69)</f>
        <v>Major Industrial</v>
      </c>
      <c r="K9463" s="70">
        <f t="shared" si="149"/>
        <v>0.24881688853555331</v>
      </c>
    </row>
    <row r="9464" spans="1:11" x14ac:dyDescent="0.25">
      <c r="A9464" s="65">
        <v>44287</v>
      </c>
      <c r="B9464" s="66" t="s">
        <v>150</v>
      </c>
      <c r="C9464" s="66" t="s">
        <v>137</v>
      </c>
      <c r="D9464" s="67">
        <v>212798.5</v>
      </c>
      <c r="E9464" s="66">
        <v>0.20369999999999999</v>
      </c>
      <c r="F9464" s="67">
        <v>43347.054449999901</v>
      </c>
      <c r="G9464" s="66" t="s">
        <v>100</v>
      </c>
      <c r="H9464" s="68">
        <v>3.2063388844987299E-4</v>
      </c>
      <c r="I9464" s="87">
        <v>13.8985346211518</v>
      </c>
      <c r="J9464" s="36" t="str">
        <f>_xlfn.XLOOKUP(SimpleBB[[#This Row],[customer_code]],'Input  - indicative charges'!$B$13:$B$69,'Input  - indicative charges'!$E$13:$E$69)</f>
        <v>North Island generation</v>
      </c>
      <c r="K9464" s="70">
        <f t="shared" si="149"/>
        <v>12.848549529189908</v>
      </c>
    </row>
    <row r="9465" spans="1:11" x14ac:dyDescent="0.25">
      <c r="A9465" s="65">
        <v>44287</v>
      </c>
      <c r="B9465" s="66" t="s">
        <v>150</v>
      </c>
      <c r="C9465" s="66" t="s">
        <v>137</v>
      </c>
      <c r="D9465" s="67">
        <v>212798.5</v>
      </c>
      <c r="E9465" s="66">
        <v>0.20369999999999999</v>
      </c>
      <c r="F9465" s="67">
        <v>43347.054449999901</v>
      </c>
      <c r="G9465" s="66" t="s">
        <v>102</v>
      </c>
      <c r="H9465" s="68">
        <v>1.98942562628157E-3</v>
      </c>
      <c r="I9465" s="87">
        <v>86.235740946652896</v>
      </c>
      <c r="J9465" s="36" t="str">
        <f>_xlfn.XLOOKUP(SimpleBB[[#This Row],[customer_code]],'Input  - indicative charges'!$B$13:$B$69,'Input  - indicative charges'!$E$13:$E$69)</f>
        <v>Lower North Island distributor</v>
      </c>
      <c r="K9465" s="70">
        <f t="shared" si="149"/>
        <v>79.720935979338321</v>
      </c>
    </row>
    <row r="9466" spans="1:11" x14ac:dyDescent="0.25">
      <c r="A9466" s="65">
        <v>44287</v>
      </c>
      <c r="B9466" s="66" t="s">
        <v>150</v>
      </c>
      <c r="C9466" s="66" t="s">
        <v>137</v>
      </c>
      <c r="D9466" s="67">
        <v>212798.5</v>
      </c>
      <c r="E9466" s="66">
        <v>0.20369999999999999</v>
      </c>
      <c r="F9466" s="67">
        <v>43347.054449999901</v>
      </c>
      <c r="G9466" s="66" t="s">
        <v>104</v>
      </c>
      <c r="H9466" s="68">
        <v>4.1531488981881E-3</v>
      </c>
      <c r="I9466" s="87">
        <v>180.02677142871701</v>
      </c>
      <c r="J9466" s="36" t="str">
        <f>_xlfn.XLOOKUP(SimpleBB[[#This Row],[customer_code]],'Input  - indicative charges'!$B$13:$B$69,'Input  - indicative charges'!$E$13:$E$69)</f>
        <v>Lower North Island distributor</v>
      </c>
      <c r="K9466" s="70">
        <f t="shared" si="149"/>
        <v>166.4263861142457</v>
      </c>
    </row>
    <row r="9467" spans="1:11" x14ac:dyDescent="0.25">
      <c r="A9467" s="65">
        <v>44287</v>
      </c>
      <c r="B9467" s="66" t="s">
        <v>150</v>
      </c>
      <c r="C9467" s="66" t="s">
        <v>137</v>
      </c>
      <c r="D9467" s="67">
        <v>212798.5</v>
      </c>
      <c r="E9467" s="66">
        <v>0.20369999999999999</v>
      </c>
      <c r="F9467" s="67">
        <v>43347.054449999901</v>
      </c>
      <c r="G9467" s="66" t="s">
        <v>106</v>
      </c>
      <c r="H9467" s="68">
        <v>0.58598808971733396</v>
      </c>
      <c r="I9467" s="87">
        <v>25400.857632028699</v>
      </c>
      <c r="J9467" s="36" t="str">
        <f>_xlfn.XLOOKUP(SimpleBB[[#This Row],[customer_code]],'Input  - indicative charges'!$B$13:$B$69,'Input  - indicative charges'!$E$13:$E$69)</f>
        <v>Upper North Island distributor</v>
      </c>
      <c r="K9467" s="70">
        <f t="shared" si="149"/>
        <v>23481.912753042143</v>
      </c>
    </row>
    <row r="9468" spans="1:11" x14ac:dyDescent="0.25">
      <c r="A9468" s="65">
        <v>44287</v>
      </c>
      <c r="B9468" s="66" t="s">
        <v>150</v>
      </c>
      <c r="C9468" s="66" t="s">
        <v>137</v>
      </c>
      <c r="D9468" s="67">
        <v>212798.5</v>
      </c>
      <c r="E9468" s="66">
        <v>0.20369999999999999</v>
      </c>
      <c r="F9468" s="67">
        <v>43347.054449999901</v>
      </c>
      <c r="G9468" s="66" t="s">
        <v>108</v>
      </c>
      <c r="H9468" s="68">
        <v>2.1075605271408198E-3</v>
      </c>
      <c r="I9468" s="87">
        <v>91.356540926644101</v>
      </c>
      <c r="J9468" s="36" t="str">
        <f>_xlfn.XLOOKUP(SimpleBB[[#This Row],[customer_code]],'Input  - indicative charges'!$B$13:$B$69,'Input  - indicative charges'!$E$13:$E$69)</f>
        <v>Lower North Island distributor</v>
      </c>
      <c r="K9468" s="70">
        <f t="shared" si="149"/>
        <v>84.454877647682295</v>
      </c>
    </row>
    <row r="9469" spans="1:11" x14ac:dyDescent="0.25">
      <c r="A9469" s="65">
        <v>44287</v>
      </c>
      <c r="B9469" s="66" t="s">
        <v>150</v>
      </c>
      <c r="C9469" s="66" t="s">
        <v>137</v>
      </c>
      <c r="D9469" s="67">
        <v>212798.5</v>
      </c>
      <c r="E9469" s="66">
        <v>0.20369999999999999</v>
      </c>
      <c r="F9469" s="67">
        <v>43347.054449999901</v>
      </c>
      <c r="G9469" s="66" t="s">
        <v>110</v>
      </c>
      <c r="H9469" s="68">
        <v>9.1623542512736704E-9</v>
      </c>
      <c r="I9469" s="87">
        <v>3.9716106862014802E-4</v>
      </c>
      <c r="J9469" s="36" t="str">
        <f>_xlfn.XLOOKUP(SimpleBB[[#This Row],[customer_code]],'Input  - indicative charges'!$B$13:$B$69,'Input  - indicative charges'!$E$13:$E$69)</f>
        <v>Lower South Island distributor</v>
      </c>
      <c r="K9469" s="70">
        <f t="shared" si="149"/>
        <v>3.6715695577474282E-4</v>
      </c>
    </row>
    <row r="9470" spans="1:11" x14ac:dyDescent="0.25">
      <c r="A9470" s="65">
        <v>44287</v>
      </c>
      <c r="B9470" s="66" t="s">
        <v>150</v>
      </c>
      <c r="C9470" s="66" t="s">
        <v>137</v>
      </c>
      <c r="D9470" s="67">
        <v>212798.5</v>
      </c>
      <c r="E9470" s="66">
        <v>0.20369999999999999</v>
      </c>
      <c r="F9470" s="67">
        <v>43347.054449999901</v>
      </c>
      <c r="G9470" s="66" t="s">
        <v>112</v>
      </c>
      <c r="H9470" s="68">
        <v>6.7942401685543103E-3</v>
      </c>
      <c r="I9470" s="87">
        <v>294.51029853270097</v>
      </c>
      <c r="J9470" s="36" t="str">
        <f>_xlfn.XLOOKUP(SimpleBB[[#This Row],[customer_code]],'Input  - indicative charges'!$B$13:$B$69,'Input  - indicative charges'!$E$13:$E$69)</f>
        <v>North Island generation</v>
      </c>
      <c r="K9470" s="70">
        <f t="shared" si="149"/>
        <v>272.26108799952925</v>
      </c>
    </row>
    <row r="9471" spans="1:11" x14ac:dyDescent="0.25">
      <c r="A9471" s="65">
        <v>44287</v>
      </c>
      <c r="B9471" s="66" t="s">
        <v>150</v>
      </c>
      <c r="C9471" s="66" t="s">
        <v>137</v>
      </c>
      <c r="D9471" s="67">
        <v>212798.5</v>
      </c>
      <c r="E9471" s="66">
        <v>0.20369999999999999</v>
      </c>
      <c r="F9471" s="67">
        <v>43347.054449999901</v>
      </c>
      <c r="G9471" s="66" t="s">
        <v>114</v>
      </c>
      <c r="H9471" s="68">
        <v>2.21233680514114E-3</v>
      </c>
      <c r="I9471" s="87">
        <v>95.898283954192294</v>
      </c>
      <c r="J9471" s="36" t="str">
        <f>_xlfn.XLOOKUP(SimpleBB[[#This Row],[customer_code]],'Input  - indicative charges'!$B$13:$B$69,'Input  - indicative charges'!$E$13:$E$69)</f>
        <v>Lower North Island distributor</v>
      </c>
      <c r="K9471" s="70">
        <f t="shared" si="149"/>
        <v>88.653508066568122</v>
      </c>
    </row>
    <row r="9472" spans="1:11" x14ac:dyDescent="0.25">
      <c r="A9472" s="65">
        <v>44287</v>
      </c>
      <c r="B9472" s="66" t="s">
        <v>150</v>
      </c>
      <c r="C9472" s="66" t="s">
        <v>137</v>
      </c>
      <c r="D9472" s="67">
        <v>212798.5</v>
      </c>
      <c r="E9472" s="66">
        <v>0.20369999999999999</v>
      </c>
      <c r="F9472" s="67">
        <v>43347.054449999901</v>
      </c>
      <c r="G9472" s="66" t="s">
        <v>116</v>
      </c>
      <c r="H9472" s="68">
        <v>6.2799259041934105E-8</v>
      </c>
      <c r="I9472" s="87">
        <v>2.7221629011103701E-3</v>
      </c>
      <c r="J9472" s="36" t="str">
        <f>_xlfn.XLOOKUP(SimpleBB[[#This Row],[customer_code]],'Input  - indicative charges'!$B$13:$B$69,'Input  - indicative charges'!$E$13:$E$69)</f>
        <v>Major Industrial</v>
      </c>
      <c r="K9472" s="70">
        <f t="shared" si="149"/>
        <v>2.516513129967752E-3</v>
      </c>
    </row>
    <row r="9473" spans="1:11" x14ac:dyDescent="0.25">
      <c r="A9473" s="65">
        <v>44287</v>
      </c>
      <c r="B9473" s="66" t="s">
        <v>150</v>
      </c>
      <c r="C9473" s="66" t="s">
        <v>137</v>
      </c>
      <c r="D9473" s="67">
        <v>212798.5</v>
      </c>
      <c r="E9473" s="66">
        <v>0.20369999999999999</v>
      </c>
      <c r="F9473" s="67">
        <v>43347.054449999901</v>
      </c>
      <c r="G9473" s="66" t="s">
        <v>118</v>
      </c>
      <c r="H9473" s="68">
        <v>3.6010289300529002E-9</v>
      </c>
      <c r="I9473" s="87">
        <v>1.5609399710702799E-4</v>
      </c>
      <c r="J9473" s="36" t="str">
        <f>_xlfn.XLOOKUP(SimpleBB[[#This Row],[customer_code]],'Input  - indicative charges'!$B$13:$B$69,'Input  - indicative charges'!$E$13:$E$69)</f>
        <v>Upper South Island distributor</v>
      </c>
      <c r="K9473" s="70">
        <f t="shared" si="149"/>
        <v>1.4430164817423526E-4</v>
      </c>
    </row>
    <row r="9474" spans="1:11" x14ac:dyDescent="0.25">
      <c r="A9474" s="65">
        <v>44287</v>
      </c>
      <c r="B9474" s="66" t="s">
        <v>150</v>
      </c>
      <c r="C9474" s="66" t="s">
        <v>137</v>
      </c>
      <c r="D9474" s="67">
        <v>212798.5</v>
      </c>
      <c r="E9474" s="66">
        <v>0.20369999999999999</v>
      </c>
      <c r="F9474" s="67">
        <v>43347.054449999901</v>
      </c>
      <c r="G9474" s="66" t="s">
        <v>120</v>
      </c>
      <c r="H9474" s="68">
        <v>8.6745941390604995E-4</v>
      </c>
      <c r="I9474" s="87">
        <v>37.601810447750601</v>
      </c>
      <c r="J9474" s="36" t="str">
        <f>_xlfn.XLOOKUP(SimpleBB[[#This Row],[customer_code]],'Input  - indicative charges'!$B$13:$B$69,'Input  - indicative charges'!$E$13:$E$69)</f>
        <v>Lower North Island distributor</v>
      </c>
      <c r="K9474" s="70">
        <f t="shared" si="149"/>
        <v>34.761126773024962</v>
      </c>
    </row>
    <row r="9475" spans="1:11" x14ac:dyDescent="0.25">
      <c r="A9475" s="65">
        <v>44287</v>
      </c>
      <c r="B9475" s="66" t="s">
        <v>150</v>
      </c>
      <c r="C9475" s="66" t="s">
        <v>137</v>
      </c>
      <c r="D9475" s="67">
        <v>212798.5</v>
      </c>
      <c r="E9475" s="66">
        <v>0.20369999999999999</v>
      </c>
      <c r="F9475" s="67">
        <v>43347.054449999901</v>
      </c>
      <c r="G9475" s="66" t="s">
        <v>241</v>
      </c>
      <c r="H9475" s="68">
        <v>7.4592437367691701E-4</v>
      </c>
      <c r="I9475" s="87">
        <v>32.333624441355497</v>
      </c>
      <c r="J9475" s="36" t="str">
        <f>_xlfn.XLOOKUP(SimpleBB[[#This Row],[customer_code]],'Input  - indicative charges'!$B$13:$B$69,'Input  - indicative charges'!$E$13:$E$69)</f>
        <v>North Island generation</v>
      </c>
      <c r="K9475" s="70">
        <f t="shared" si="149"/>
        <v>29.890933570848141</v>
      </c>
    </row>
    <row r="9476" spans="1:11" x14ac:dyDescent="0.25">
      <c r="A9476" s="65">
        <v>44317</v>
      </c>
      <c r="B9476" s="66" t="s">
        <v>150</v>
      </c>
      <c r="C9476" s="66" t="s">
        <v>137</v>
      </c>
      <c r="D9476" s="67">
        <v>503753.83999999898</v>
      </c>
      <c r="E9476" s="66">
        <v>0.1762</v>
      </c>
      <c r="F9476" s="67">
        <v>88761.426607999994</v>
      </c>
      <c r="G9476" s="66" t="s">
        <v>8</v>
      </c>
      <c r="H9476" s="68">
        <v>2.2110786029618399E-8</v>
      </c>
      <c r="I9476" s="87">
        <v>1.9625849114131701E-3</v>
      </c>
      <c r="J9476" s="36" t="str">
        <f>_xlfn.XLOOKUP(SimpleBB[[#This Row],[customer_code]],'Input  - indicative charges'!$B$13:$B$69,'Input  - indicative charges'!$E$13:$E$69)</f>
        <v>Lower South Island distributor</v>
      </c>
      <c r="K9476" s="70">
        <f t="shared" si="149"/>
        <v>1.814318568603398E-3</v>
      </c>
    </row>
    <row r="9477" spans="1:11" x14ac:dyDescent="0.25">
      <c r="A9477" s="65">
        <v>44317</v>
      </c>
      <c r="B9477" s="66" t="s">
        <v>150</v>
      </c>
      <c r="C9477" s="66" t="s">
        <v>137</v>
      </c>
      <c r="D9477" s="67">
        <v>503753.83999999898</v>
      </c>
      <c r="E9477" s="66">
        <v>0.1762</v>
      </c>
      <c r="F9477" s="67">
        <v>88761.426607999994</v>
      </c>
      <c r="G9477" s="66" t="s">
        <v>10</v>
      </c>
      <c r="H9477" s="68">
        <v>8.6444670875267995E-10</v>
      </c>
      <c r="I9477" s="87">
        <v>7.6729523095478205E-5</v>
      </c>
      <c r="J9477" s="36" t="str">
        <f>_xlfn.XLOOKUP(SimpleBB[[#This Row],[customer_code]],'Input  - indicative charges'!$B$13:$B$69,'Input  - indicative charges'!$E$13:$E$69)</f>
        <v>Upper South Island distributor</v>
      </c>
      <c r="K9477" s="70">
        <f t="shared" si="149"/>
        <v>7.0932879236276794E-5</v>
      </c>
    </row>
    <row r="9478" spans="1:11" x14ac:dyDescent="0.25">
      <c r="A9478" s="65">
        <v>44317</v>
      </c>
      <c r="B9478" s="66" t="s">
        <v>150</v>
      </c>
      <c r="C9478" s="66" t="s">
        <v>137</v>
      </c>
      <c r="D9478" s="67">
        <v>503753.83999999898</v>
      </c>
      <c r="E9478" s="66">
        <v>0.1762</v>
      </c>
      <c r="F9478" s="67">
        <v>88761.426607999994</v>
      </c>
      <c r="G9478" s="66" t="s">
        <v>12</v>
      </c>
      <c r="H9478" s="68">
        <v>5.5905181867622498E-6</v>
      </c>
      <c r="I9478" s="87">
        <v>0.49622236973498701</v>
      </c>
      <c r="J9478" s="36" t="str">
        <f>_xlfn.XLOOKUP(SimpleBB[[#This Row],[customer_code]],'Input  - indicative charges'!$B$13:$B$69,'Input  - indicative charges'!$E$13:$E$69)</f>
        <v>Lower North Island distributor</v>
      </c>
      <c r="K9478" s="70">
        <f t="shared" si="149"/>
        <v>0.45873452625206307</v>
      </c>
    </row>
    <row r="9479" spans="1:11" x14ac:dyDescent="0.25">
      <c r="A9479" s="65">
        <v>44317</v>
      </c>
      <c r="B9479" s="66" t="s">
        <v>150</v>
      </c>
      <c r="C9479" s="66" t="s">
        <v>137</v>
      </c>
      <c r="D9479" s="67">
        <v>503753.83999999898</v>
      </c>
      <c r="E9479" s="66">
        <v>0.1762</v>
      </c>
      <c r="F9479" s="67">
        <v>88761.426607999994</v>
      </c>
      <c r="G9479" s="66" t="s">
        <v>14</v>
      </c>
      <c r="H9479" s="68">
        <v>2.16076579849378E-3</v>
      </c>
      <c r="I9479" s="87">
        <v>191.79265484008201</v>
      </c>
      <c r="J9479" s="36" t="str">
        <f>_xlfn.XLOOKUP(SimpleBB[[#This Row],[customer_code]],'Input  - indicative charges'!$B$13:$B$69,'Input  - indicative charges'!$E$13:$E$69)</f>
        <v>Upper North Island distributor</v>
      </c>
      <c r="K9479" s="70">
        <f t="shared" si="149"/>
        <v>177.30339868329227</v>
      </c>
    </row>
    <row r="9480" spans="1:11" x14ac:dyDescent="0.25">
      <c r="A9480" s="65">
        <v>44317</v>
      </c>
      <c r="B9480" s="66" t="s">
        <v>150</v>
      </c>
      <c r="C9480" s="66" t="s">
        <v>137</v>
      </c>
      <c r="D9480" s="67">
        <v>503753.83999999898</v>
      </c>
      <c r="E9480" s="66">
        <v>0.1762</v>
      </c>
      <c r="F9480" s="67">
        <v>88761.426607999994</v>
      </c>
      <c r="G9480" s="66" t="s">
        <v>16</v>
      </c>
      <c r="H9480" s="68">
        <v>9.0604074024612E-2</v>
      </c>
      <c r="I9480" s="87">
        <v>8042.1468669214</v>
      </c>
      <c r="J9480" s="36" t="str">
        <f>_xlfn.XLOOKUP(SimpleBB[[#This Row],[customer_code]],'Input  - indicative charges'!$B$13:$B$69,'Input  - indicative charges'!$E$13:$E$69)</f>
        <v>South Island generation</v>
      </c>
      <c r="K9480" s="70">
        <f t="shared" si="149"/>
        <v>7434.5911390834008</v>
      </c>
    </row>
    <row r="9481" spans="1:11" x14ac:dyDescent="0.25">
      <c r="A9481" s="65">
        <v>44317</v>
      </c>
      <c r="B9481" s="66" t="s">
        <v>150</v>
      </c>
      <c r="C9481" s="66" t="s">
        <v>137</v>
      </c>
      <c r="D9481" s="67">
        <v>503753.83999999898</v>
      </c>
      <c r="E9481" s="66">
        <v>0.1762</v>
      </c>
      <c r="F9481" s="67">
        <v>88761.426607999994</v>
      </c>
      <c r="G9481" s="66" t="s">
        <v>19</v>
      </c>
      <c r="H9481" s="68">
        <v>8.7382045829751206E-5</v>
      </c>
      <c r="I9481" s="87">
        <v>7.7561550477743504</v>
      </c>
      <c r="J9481" s="36" t="str">
        <f>_xlfn.XLOOKUP(SimpleBB[[#This Row],[customer_code]],'Input  - indicative charges'!$B$13:$B$69,'Input  - indicative charges'!$E$13:$E$69)</f>
        <v>Lower South Island distributor</v>
      </c>
      <c r="K9481" s="70">
        <f t="shared" si="149"/>
        <v>7.1702049895060389</v>
      </c>
    </row>
    <row r="9482" spans="1:11" x14ac:dyDescent="0.25">
      <c r="A9482" s="65">
        <v>44317</v>
      </c>
      <c r="B9482" s="66" t="s">
        <v>150</v>
      </c>
      <c r="C9482" s="66" t="s">
        <v>137</v>
      </c>
      <c r="D9482" s="67">
        <v>503753.83999999898</v>
      </c>
      <c r="E9482" s="66">
        <v>0.1762</v>
      </c>
      <c r="F9482" s="67">
        <v>88761.426607999994</v>
      </c>
      <c r="G9482" s="66" t="s">
        <v>21</v>
      </c>
      <c r="H9482" s="68">
        <v>1.4638674582800601E-8</v>
      </c>
      <c r="I9482" s="87">
        <v>1.29934963961965E-3</v>
      </c>
      <c r="J9482" s="36" t="str">
        <f>_xlfn.XLOOKUP(SimpleBB[[#This Row],[customer_code]],'Input  - indicative charges'!$B$13:$B$69,'Input  - indicative charges'!$E$13:$E$69)</f>
        <v>Upper South Island distributor</v>
      </c>
      <c r="K9482" s="70">
        <f t="shared" si="149"/>
        <v>1.2011883738434436E-3</v>
      </c>
    </row>
    <row r="9483" spans="1:11" x14ac:dyDescent="0.25">
      <c r="A9483" s="65">
        <v>44317</v>
      </c>
      <c r="B9483" s="66" t="s">
        <v>150</v>
      </c>
      <c r="C9483" s="66" t="s">
        <v>137</v>
      </c>
      <c r="D9483" s="67">
        <v>503753.83999999898</v>
      </c>
      <c r="E9483" s="66">
        <v>0.1762</v>
      </c>
      <c r="F9483" s="67">
        <v>88761.426607999994</v>
      </c>
      <c r="G9483" s="66" t="s">
        <v>23</v>
      </c>
      <c r="H9483" s="68">
        <v>4.8581684357737301E-8</v>
      </c>
      <c r="I9483" s="87">
        <v>4.3121796106123196E-3</v>
      </c>
      <c r="J9483" s="36" t="str">
        <f>_xlfn.XLOOKUP(SimpleBB[[#This Row],[customer_code]],'Input  - indicative charges'!$B$13:$B$69,'Input  - indicative charges'!$E$13:$E$69)</f>
        <v>Lower North Island distributor</v>
      </c>
      <c r="K9483" s="70">
        <f t="shared" si="149"/>
        <v>3.9864097054804247E-3</v>
      </c>
    </row>
    <row r="9484" spans="1:11" x14ac:dyDescent="0.25">
      <c r="A9484" s="65">
        <v>44317</v>
      </c>
      <c r="B9484" s="66" t="s">
        <v>150</v>
      </c>
      <c r="C9484" s="66" t="s">
        <v>137</v>
      </c>
      <c r="D9484" s="67">
        <v>503753.83999999898</v>
      </c>
      <c r="E9484" s="66">
        <v>0.1762</v>
      </c>
      <c r="F9484" s="67">
        <v>88761.426607999994</v>
      </c>
      <c r="G9484" s="66" t="s">
        <v>25</v>
      </c>
      <c r="H9484" s="68">
        <v>0.113774767655483</v>
      </c>
      <c r="I9484" s="87">
        <v>10098.8106890944</v>
      </c>
      <c r="J9484" s="36" t="str">
        <f>_xlfn.XLOOKUP(SimpleBB[[#This Row],[customer_code]],'Input  - indicative charges'!$B$13:$B$69,'Input  - indicative charges'!$E$13:$E$69)</f>
        <v>North Island generation</v>
      </c>
      <c r="K9484" s="70">
        <f t="shared" si="149"/>
        <v>9335.881289763538</v>
      </c>
    </row>
    <row r="9485" spans="1:11" x14ac:dyDescent="0.25">
      <c r="A9485" s="65">
        <v>44317</v>
      </c>
      <c r="B9485" s="66" t="s">
        <v>150</v>
      </c>
      <c r="C9485" s="66" t="s">
        <v>137</v>
      </c>
      <c r="D9485" s="67">
        <v>503753.83999999898</v>
      </c>
      <c r="E9485" s="66">
        <v>0.1762</v>
      </c>
      <c r="F9485" s="67">
        <v>88761.426607999994</v>
      </c>
      <c r="G9485" s="66" t="s">
        <v>27</v>
      </c>
      <c r="H9485" s="68">
        <v>1.7845052360531702E-5</v>
      </c>
      <c r="I9485" s="87">
        <v>1.58395230541526</v>
      </c>
      <c r="J9485" s="36" t="str">
        <f>_xlfn.XLOOKUP(SimpleBB[[#This Row],[customer_code]],'Input  - indicative charges'!$B$13:$B$69,'Input  - indicative charges'!$E$13:$E$69)</f>
        <v>Lower North Island distributor</v>
      </c>
      <c r="K9485" s="70">
        <f t="shared" si="149"/>
        <v>1.4642903156876792</v>
      </c>
    </row>
    <row r="9486" spans="1:11" x14ac:dyDescent="0.25">
      <c r="A9486" s="65">
        <v>44317</v>
      </c>
      <c r="B9486" s="66" t="s">
        <v>150</v>
      </c>
      <c r="C9486" s="66" t="s">
        <v>137</v>
      </c>
      <c r="D9486" s="67">
        <v>503753.83999999898</v>
      </c>
      <c r="E9486" s="66">
        <v>0.1762</v>
      </c>
      <c r="F9486" s="67">
        <v>88761.426607999994</v>
      </c>
      <c r="G9486" s="66" t="s">
        <v>29</v>
      </c>
      <c r="H9486" s="68">
        <v>4.0523433206392801E-5</v>
      </c>
      <c r="I9486" s="87">
        <v>3.59691774245342</v>
      </c>
      <c r="J9486" s="36" t="str">
        <f>_xlfn.XLOOKUP(SimpleBB[[#This Row],[customer_code]],'Input  - indicative charges'!$B$13:$B$69,'Input  - indicative charges'!$E$13:$E$69)</f>
        <v>Lower North Island distributor</v>
      </c>
      <c r="K9486" s="70">
        <f t="shared" ref="K9486:K9549" si="150">I9486*$L$9</f>
        <v>3.3251833395443793</v>
      </c>
    </row>
    <row r="9487" spans="1:11" x14ac:dyDescent="0.25">
      <c r="A9487" s="65">
        <v>44317</v>
      </c>
      <c r="B9487" s="66" t="s">
        <v>150</v>
      </c>
      <c r="C9487" s="66" t="s">
        <v>137</v>
      </c>
      <c r="D9487" s="67">
        <v>503753.83999999898</v>
      </c>
      <c r="E9487" s="66">
        <v>0.1762</v>
      </c>
      <c r="F9487" s="67">
        <v>88761.426607999994</v>
      </c>
      <c r="G9487" s="66" t="s">
        <v>31</v>
      </c>
      <c r="H9487" s="68">
        <v>8.9812072223525595E-5</v>
      </c>
      <c r="I9487" s="87">
        <v>7.9718476571808603</v>
      </c>
      <c r="J9487" s="36" t="str">
        <f>_xlfn.XLOOKUP(SimpleBB[[#This Row],[customer_code]],'Input  - indicative charges'!$B$13:$B$69,'Input  - indicative charges'!$E$13:$E$69)</f>
        <v>Major Industrial</v>
      </c>
      <c r="K9487" s="70">
        <f t="shared" si="150"/>
        <v>7.3696027857904136</v>
      </c>
    </row>
    <row r="9488" spans="1:11" x14ac:dyDescent="0.25">
      <c r="A9488" s="65">
        <v>44317</v>
      </c>
      <c r="B9488" s="66" t="s">
        <v>150</v>
      </c>
      <c r="C9488" s="66" t="s">
        <v>137</v>
      </c>
      <c r="D9488" s="67">
        <v>503753.83999999898</v>
      </c>
      <c r="E9488" s="66">
        <v>0.1762</v>
      </c>
      <c r="F9488" s="67">
        <v>88761.426607999994</v>
      </c>
      <c r="G9488" s="66" t="s">
        <v>34</v>
      </c>
      <c r="H9488" s="68">
        <v>2.9926166096147201E-6</v>
      </c>
      <c r="I9488" s="87">
        <v>0.26562891956019902</v>
      </c>
      <c r="J9488" s="36" t="str">
        <f>_xlfn.XLOOKUP(SimpleBB[[#This Row],[customer_code]],'Input  - indicative charges'!$B$13:$B$69,'Input  - indicative charges'!$E$13:$E$69)</f>
        <v>Major Industrial</v>
      </c>
      <c r="K9488" s="70">
        <f t="shared" si="150"/>
        <v>0.24556159497277857</v>
      </c>
    </row>
    <row r="9489" spans="1:11" x14ac:dyDescent="0.25">
      <c r="A9489" s="65">
        <v>44317</v>
      </c>
      <c r="B9489" s="66" t="s">
        <v>150</v>
      </c>
      <c r="C9489" s="66" t="s">
        <v>137</v>
      </c>
      <c r="D9489" s="67">
        <v>503753.83999999898</v>
      </c>
      <c r="E9489" s="66">
        <v>0.1762</v>
      </c>
      <c r="F9489" s="67">
        <v>88761.426607999994</v>
      </c>
      <c r="G9489" s="66" t="s">
        <v>36</v>
      </c>
      <c r="H9489" s="68">
        <v>8.52109941554917E-9</v>
      </c>
      <c r="I9489" s="87">
        <v>7.5634494039273899E-4</v>
      </c>
      <c r="J9489" s="36" t="str">
        <f>_xlfn.XLOOKUP(SimpleBB[[#This Row],[customer_code]],'Input  - indicative charges'!$B$13:$B$69,'Input  - indicative charges'!$E$13:$E$69)</f>
        <v>Upper South Island distributor</v>
      </c>
      <c r="K9489" s="70">
        <f t="shared" si="150"/>
        <v>6.9920575749034979E-4</v>
      </c>
    </row>
    <row r="9490" spans="1:11" x14ac:dyDescent="0.25">
      <c r="A9490" s="65">
        <v>44317</v>
      </c>
      <c r="B9490" s="66" t="s">
        <v>150</v>
      </c>
      <c r="C9490" s="66" t="s">
        <v>137</v>
      </c>
      <c r="D9490" s="67">
        <v>503753.83999999898</v>
      </c>
      <c r="E9490" s="66">
        <v>0.1762</v>
      </c>
      <c r="F9490" s="67">
        <v>88761.426607999994</v>
      </c>
      <c r="G9490" s="66" t="s">
        <v>38</v>
      </c>
      <c r="H9490" s="68">
        <v>1.3405654681739301E-4</v>
      </c>
      <c r="I9490" s="87">
        <v>11.899050341654</v>
      </c>
      <c r="J9490" s="36" t="str">
        <f>_xlfn.XLOOKUP(SimpleBB[[#This Row],[customer_code]],'Input  - indicative charges'!$B$13:$B$69,'Input  - indicative charges'!$E$13:$E$69)</f>
        <v>North Island generation</v>
      </c>
      <c r="K9490" s="70">
        <f t="shared" si="150"/>
        <v>11.000119209142609</v>
      </c>
    </row>
    <row r="9491" spans="1:11" x14ac:dyDescent="0.25">
      <c r="A9491" s="65">
        <v>44317</v>
      </c>
      <c r="B9491" s="66" t="s">
        <v>150</v>
      </c>
      <c r="C9491" s="66" t="s">
        <v>137</v>
      </c>
      <c r="D9491" s="67">
        <v>503753.83999999898</v>
      </c>
      <c r="E9491" s="66">
        <v>0.1762</v>
      </c>
      <c r="F9491" s="67">
        <v>88761.426607999994</v>
      </c>
      <c r="G9491" s="66" t="s">
        <v>40</v>
      </c>
      <c r="H9491" s="68">
        <v>1.3815303935652999E-6</v>
      </c>
      <c r="I9491" s="87">
        <v>0.122626608635167</v>
      </c>
      <c r="J9491" s="36" t="str">
        <f>_xlfn.XLOOKUP(SimpleBB[[#This Row],[customer_code]],'Input  - indicative charges'!$B$13:$B$69,'Input  - indicative charges'!$E$13:$E$69)</f>
        <v>North Island generation</v>
      </c>
      <c r="K9491" s="70">
        <f t="shared" si="150"/>
        <v>0.11336260243203675</v>
      </c>
    </row>
    <row r="9492" spans="1:11" x14ac:dyDescent="0.25">
      <c r="A9492" s="65">
        <v>44317</v>
      </c>
      <c r="B9492" s="66" t="s">
        <v>150</v>
      </c>
      <c r="C9492" s="66" t="s">
        <v>137</v>
      </c>
      <c r="D9492" s="67">
        <v>503753.83999999898</v>
      </c>
      <c r="E9492" s="66">
        <v>0.1762</v>
      </c>
      <c r="F9492" s="67">
        <v>88761.426607999994</v>
      </c>
      <c r="G9492" s="66" t="s">
        <v>42</v>
      </c>
      <c r="H9492" s="68">
        <v>4.1661644278476601E-2</v>
      </c>
      <c r="I9492" s="87">
        <v>3697.94698099261</v>
      </c>
      <c r="J9492" s="36" t="str">
        <f>_xlfn.XLOOKUP(SimpleBB[[#This Row],[customer_code]],'Input  - indicative charges'!$B$13:$B$69,'Input  - indicative charges'!$E$13:$E$69)</f>
        <v>South Island generation</v>
      </c>
      <c r="K9492" s="70">
        <f t="shared" si="150"/>
        <v>3418.5801767398352</v>
      </c>
    </row>
    <row r="9493" spans="1:11" x14ac:dyDescent="0.25">
      <c r="A9493" s="65">
        <v>44317</v>
      </c>
      <c r="B9493" s="66" t="s">
        <v>150</v>
      </c>
      <c r="C9493" s="66" t="s">
        <v>137</v>
      </c>
      <c r="D9493" s="67">
        <v>503753.83999999898</v>
      </c>
      <c r="E9493" s="66">
        <v>0.1762</v>
      </c>
      <c r="F9493" s="67">
        <v>88761.426607999994</v>
      </c>
      <c r="G9493" s="66" t="s">
        <v>44</v>
      </c>
      <c r="H9493" s="68">
        <v>2.3133946401932499E-6</v>
      </c>
      <c r="I9493" s="87">
        <v>0.205340208570854</v>
      </c>
      <c r="J9493" s="36" t="str">
        <f>_xlfn.XLOOKUP(SimpleBB[[#This Row],[customer_code]],'Input  - indicative charges'!$B$13:$B$69,'Input  - indicative charges'!$E$13:$E$69)</f>
        <v>Major Industrial</v>
      </c>
      <c r="K9493" s="70">
        <f t="shared" si="150"/>
        <v>0.18982748268595243</v>
      </c>
    </row>
    <row r="9494" spans="1:11" x14ac:dyDescent="0.25">
      <c r="A9494" s="65">
        <v>44317</v>
      </c>
      <c r="B9494" s="66" t="s">
        <v>150</v>
      </c>
      <c r="C9494" s="66" t="s">
        <v>137</v>
      </c>
      <c r="D9494" s="67">
        <v>503753.83999999898</v>
      </c>
      <c r="E9494" s="66">
        <v>0.1762</v>
      </c>
      <c r="F9494" s="67">
        <v>88761.426607999994</v>
      </c>
      <c r="G9494" s="66" t="s">
        <v>46</v>
      </c>
      <c r="H9494" s="68">
        <v>1.8488666226382999E-8</v>
      </c>
      <c r="I9494" s="87">
        <v>1.6410803903329E-3</v>
      </c>
      <c r="J9494" s="36" t="str">
        <f>_xlfn.XLOOKUP(SimpleBB[[#This Row],[customer_code]],'Input  - indicative charges'!$B$13:$B$69,'Input  - indicative charges'!$E$13:$E$69)</f>
        <v>Upper South Island distributor</v>
      </c>
      <c r="K9494" s="70">
        <f t="shared" si="150"/>
        <v>1.5171025760143894E-3</v>
      </c>
    </row>
    <row r="9495" spans="1:11" x14ac:dyDescent="0.25">
      <c r="A9495" s="65">
        <v>44317</v>
      </c>
      <c r="B9495" s="66" t="s">
        <v>150</v>
      </c>
      <c r="C9495" s="66" t="s">
        <v>137</v>
      </c>
      <c r="D9495" s="67">
        <v>503753.83999999898</v>
      </c>
      <c r="E9495" s="66">
        <v>0.1762</v>
      </c>
      <c r="F9495" s="67">
        <v>88761.426607999994</v>
      </c>
      <c r="G9495" s="66" t="s">
        <v>48</v>
      </c>
      <c r="H9495" s="68">
        <v>5.5336176053994997E-2</v>
      </c>
      <c r="I9495" s="87">
        <v>4911.7179295840497</v>
      </c>
      <c r="J9495" s="36" t="str">
        <f>_xlfn.XLOOKUP(SimpleBB[[#This Row],[customer_code]],'Input  - indicative charges'!$B$13:$B$69,'Input  - indicative charges'!$E$13:$E$69)</f>
        <v>North Island generation</v>
      </c>
      <c r="K9495" s="70">
        <f t="shared" si="150"/>
        <v>4540.6550267269004</v>
      </c>
    </row>
    <row r="9496" spans="1:11" x14ac:dyDescent="0.25">
      <c r="A9496" s="65">
        <v>44317</v>
      </c>
      <c r="B9496" s="66" t="s">
        <v>150</v>
      </c>
      <c r="C9496" s="66" t="s">
        <v>137</v>
      </c>
      <c r="D9496" s="67">
        <v>503753.83999999898</v>
      </c>
      <c r="E9496" s="66">
        <v>0.1762</v>
      </c>
      <c r="F9496" s="67">
        <v>88761.426607999994</v>
      </c>
      <c r="G9496" s="66" t="s">
        <v>50</v>
      </c>
      <c r="H9496" s="68">
        <v>1.13407617851056E-2</v>
      </c>
      <c r="I9496" s="87">
        <v>1006.6221948674699</v>
      </c>
      <c r="J9496" s="36" t="str">
        <f>_xlfn.XLOOKUP(SimpleBB[[#This Row],[customer_code]],'Input  - indicative charges'!$B$13:$B$69,'Input  - indicative charges'!$E$13:$E$69)</f>
        <v>North Island generation</v>
      </c>
      <c r="K9496" s="70">
        <f t="shared" si="150"/>
        <v>930.57545133234385</v>
      </c>
    </row>
    <row r="9497" spans="1:11" x14ac:dyDescent="0.25">
      <c r="A9497" s="65">
        <v>44317</v>
      </c>
      <c r="B9497" s="66" t="s">
        <v>150</v>
      </c>
      <c r="C9497" s="66" t="s">
        <v>137</v>
      </c>
      <c r="D9497" s="67">
        <v>503753.83999999898</v>
      </c>
      <c r="E9497" s="66">
        <v>0.1762</v>
      </c>
      <c r="F9497" s="67">
        <v>88761.426607999994</v>
      </c>
      <c r="G9497" s="66" t="s">
        <v>52</v>
      </c>
      <c r="H9497" s="68">
        <v>2.2900949015149101E-2</v>
      </c>
      <c r="I9497" s="87">
        <v>2032.72090526171</v>
      </c>
      <c r="J9497" s="36" t="str">
        <f>_xlfn.XLOOKUP(SimpleBB[[#This Row],[customer_code]],'Input  - indicative charges'!$B$13:$B$69,'Input  - indicative charges'!$E$13:$E$69)</f>
        <v>North Island generation</v>
      </c>
      <c r="K9497" s="70">
        <f t="shared" si="150"/>
        <v>1879.1560363872672</v>
      </c>
    </row>
    <row r="9498" spans="1:11" x14ac:dyDescent="0.25">
      <c r="A9498" s="65">
        <v>44317</v>
      </c>
      <c r="B9498" s="66" t="s">
        <v>150</v>
      </c>
      <c r="C9498" s="66" t="s">
        <v>137</v>
      </c>
      <c r="D9498" s="67">
        <v>503753.83999999898</v>
      </c>
      <c r="E9498" s="66">
        <v>0.1762</v>
      </c>
      <c r="F9498" s="67">
        <v>88761.426607999994</v>
      </c>
      <c r="G9498" s="66" t="s">
        <v>54</v>
      </c>
      <c r="H9498" s="68">
        <v>1.5443315834332499E-9</v>
      </c>
      <c r="I9498" s="87">
        <v>1.37077074501326E-4</v>
      </c>
      <c r="J9498" s="36" t="str">
        <f>_xlfn.XLOOKUP(SimpleBB[[#This Row],[customer_code]],'Input  - indicative charges'!$B$13:$B$69,'Input  - indicative charges'!$E$13:$E$69)</f>
        <v>Upper South Island distributor</v>
      </c>
      <c r="K9498" s="70">
        <f t="shared" si="150"/>
        <v>1.2672138675442492E-4</v>
      </c>
    </row>
    <row r="9499" spans="1:11" x14ac:dyDescent="0.25">
      <c r="A9499" s="65">
        <v>44317</v>
      </c>
      <c r="B9499" s="66" t="s">
        <v>150</v>
      </c>
      <c r="C9499" s="66" t="s">
        <v>137</v>
      </c>
      <c r="D9499" s="67">
        <v>503753.83999999898</v>
      </c>
      <c r="E9499" s="66">
        <v>0.1762</v>
      </c>
      <c r="F9499" s="67">
        <v>88761.426607999994</v>
      </c>
      <c r="G9499" s="66" t="s">
        <v>56</v>
      </c>
      <c r="H9499" s="68">
        <v>2.6083080697933799E-2</v>
      </c>
      <c r="I9499" s="87">
        <v>2315.1714530801901</v>
      </c>
      <c r="J9499" s="36" t="str">
        <f>_xlfn.XLOOKUP(SimpleBB[[#This Row],[customer_code]],'Input  - indicative charges'!$B$13:$B$69,'Input  - indicative charges'!$E$13:$E$69)</f>
        <v>Upper North Island distributor</v>
      </c>
      <c r="K9499" s="70">
        <f t="shared" si="150"/>
        <v>2140.2684451493801</v>
      </c>
    </row>
    <row r="9500" spans="1:11" x14ac:dyDescent="0.25">
      <c r="A9500" s="65">
        <v>44317</v>
      </c>
      <c r="B9500" s="66" t="s">
        <v>150</v>
      </c>
      <c r="C9500" s="66" t="s">
        <v>137</v>
      </c>
      <c r="D9500" s="67">
        <v>503753.83999999898</v>
      </c>
      <c r="E9500" s="66">
        <v>0.1762</v>
      </c>
      <c r="F9500" s="67">
        <v>88761.426607999994</v>
      </c>
      <c r="G9500" s="66" t="s">
        <v>58</v>
      </c>
      <c r="H9500" s="68">
        <v>1.41343876775884E-2</v>
      </c>
      <c r="I9500" s="87">
        <v>1254.58841449328</v>
      </c>
      <c r="J9500" s="36" t="str">
        <f>_xlfn.XLOOKUP(SimpleBB[[#This Row],[customer_code]],'Input  - indicative charges'!$B$13:$B$69,'Input  - indicative charges'!$E$13:$E$69)</f>
        <v>North Island generation</v>
      </c>
      <c r="K9500" s="70">
        <f t="shared" si="150"/>
        <v>1159.8087008275465</v>
      </c>
    </row>
    <row r="9501" spans="1:11" x14ac:dyDescent="0.25">
      <c r="A9501" s="65">
        <v>44317</v>
      </c>
      <c r="B9501" s="66" t="s">
        <v>150</v>
      </c>
      <c r="C9501" s="66" t="s">
        <v>137</v>
      </c>
      <c r="D9501" s="67">
        <v>503753.83999999898</v>
      </c>
      <c r="E9501" s="66">
        <v>0.1762</v>
      </c>
      <c r="F9501" s="67">
        <v>88761.426607999994</v>
      </c>
      <c r="G9501" s="66" t="s">
        <v>60</v>
      </c>
      <c r="H9501" s="68">
        <v>3.9300071669765198E-8</v>
      </c>
      <c r="I9501" s="87">
        <v>3.4883304272050101E-3</v>
      </c>
      <c r="J9501" s="36" t="str">
        <f>_xlfn.XLOOKUP(SimpleBB[[#This Row],[customer_code]],'Input  - indicative charges'!$B$13:$B$69,'Input  - indicative charges'!$E$13:$E$69)</f>
        <v>Major Industrial</v>
      </c>
      <c r="K9501" s="70">
        <f t="shared" si="150"/>
        <v>3.2247994115806606E-3</v>
      </c>
    </row>
    <row r="9502" spans="1:11" x14ac:dyDescent="0.25">
      <c r="A9502" s="65">
        <v>44317</v>
      </c>
      <c r="B9502" s="66" t="s">
        <v>150</v>
      </c>
      <c r="C9502" s="66" t="s">
        <v>137</v>
      </c>
      <c r="D9502" s="67">
        <v>503753.83999999898</v>
      </c>
      <c r="E9502" s="66">
        <v>0.1762</v>
      </c>
      <c r="F9502" s="67">
        <v>88761.426607999994</v>
      </c>
      <c r="G9502" s="66" t="s">
        <v>62</v>
      </c>
      <c r="H9502" s="68">
        <v>2.7788696403803298E-6</v>
      </c>
      <c r="I9502" s="87">
        <v>0.246656433637818</v>
      </c>
      <c r="J9502" s="36" t="str">
        <f>_xlfn.XLOOKUP(SimpleBB[[#This Row],[customer_code]],'Input  - indicative charges'!$B$13:$B$69,'Input  - indicative charges'!$E$13:$E$69)</f>
        <v>Major Industrial</v>
      </c>
      <c r="K9502" s="70">
        <f t="shared" si="150"/>
        <v>0.22802241320216332</v>
      </c>
    </row>
    <row r="9503" spans="1:11" x14ac:dyDescent="0.25">
      <c r="A9503" s="65">
        <v>44317</v>
      </c>
      <c r="B9503" s="66" t="s">
        <v>150</v>
      </c>
      <c r="C9503" s="66" t="s">
        <v>137</v>
      </c>
      <c r="D9503" s="67">
        <v>503753.83999999898</v>
      </c>
      <c r="E9503" s="66">
        <v>0.1762</v>
      </c>
      <c r="F9503" s="67">
        <v>88761.426607999994</v>
      </c>
      <c r="G9503" s="66" t="s">
        <v>64</v>
      </c>
      <c r="H9503" s="68">
        <v>2.4616562934360299E-6</v>
      </c>
      <c r="I9503" s="87">
        <v>0.21850012442394301</v>
      </c>
      <c r="J9503" s="36" t="str">
        <f>_xlfn.XLOOKUP(SimpleBB[[#This Row],[customer_code]],'Input  - indicative charges'!$B$13:$B$69,'Input  - indicative charges'!$E$13:$E$69)</f>
        <v>Major Industrial</v>
      </c>
      <c r="K9503" s="70">
        <f t="shared" si="150"/>
        <v>0.20199321348041033</v>
      </c>
    </row>
    <row r="9504" spans="1:11" x14ac:dyDescent="0.25">
      <c r="A9504" s="65">
        <v>44317</v>
      </c>
      <c r="B9504" s="66" t="s">
        <v>150</v>
      </c>
      <c r="C9504" s="66" t="s">
        <v>137</v>
      </c>
      <c r="D9504" s="67">
        <v>503753.83999999898</v>
      </c>
      <c r="E9504" s="66">
        <v>0.1762</v>
      </c>
      <c r="F9504" s="67">
        <v>88761.426607999994</v>
      </c>
      <c r="G9504" s="66" t="s">
        <v>66</v>
      </c>
      <c r="H9504" s="68">
        <v>9.8062664296276E-8</v>
      </c>
      <c r="I9504" s="87">
        <v>8.7041819799188493E-3</v>
      </c>
      <c r="J9504" s="36" t="str">
        <f>_xlfn.XLOOKUP(SimpleBB[[#This Row],[customer_code]],'Input  - indicative charges'!$B$13:$B$69,'Input  - indicative charges'!$E$13:$E$69)</f>
        <v>Upper South Island distributor</v>
      </c>
      <c r="K9504" s="70">
        <f t="shared" si="150"/>
        <v>8.0466118427959515E-3</v>
      </c>
    </row>
    <row r="9505" spans="1:11" x14ac:dyDescent="0.25">
      <c r="A9505" s="65">
        <v>44317</v>
      </c>
      <c r="B9505" s="66" t="s">
        <v>150</v>
      </c>
      <c r="C9505" s="66" t="s">
        <v>137</v>
      </c>
      <c r="D9505" s="67">
        <v>503753.83999999898</v>
      </c>
      <c r="E9505" s="66">
        <v>0.1762</v>
      </c>
      <c r="F9505" s="67">
        <v>88761.426607999994</v>
      </c>
      <c r="G9505" s="66" t="s">
        <v>68</v>
      </c>
      <c r="H9505" s="68">
        <v>1.17820234642117E-7</v>
      </c>
      <c r="I9505" s="87">
        <v>1.0457892110123599E-2</v>
      </c>
      <c r="J9505" s="36" t="str">
        <f>_xlfn.XLOOKUP(SimpleBB[[#This Row],[customer_code]],'Input  - indicative charges'!$B$13:$B$69,'Input  - indicative charges'!$E$13:$E$69)</f>
        <v>Major Industrial</v>
      </c>
      <c r="K9505" s="70">
        <f t="shared" si="150"/>
        <v>9.6678353805267573E-3</v>
      </c>
    </row>
    <row r="9506" spans="1:11" x14ac:dyDescent="0.25">
      <c r="A9506" s="65">
        <v>44317</v>
      </c>
      <c r="B9506" s="66" t="s">
        <v>150</v>
      </c>
      <c r="C9506" s="66" t="s">
        <v>137</v>
      </c>
      <c r="D9506" s="67">
        <v>503753.83999999898</v>
      </c>
      <c r="E9506" s="66">
        <v>0.1762</v>
      </c>
      <c r="F9506" s="67">
        <v>88761.426607999994</v>
      </c>
      <c r="G9506" s="66" t="s">
        <v>70</v>
      </c>
      <c r="H9506" s="68">
        <v>5.1143680094949597E-3</v>
      </c>
      <c r="I9506" s="87">
        <v>453.95860072109002</v>
      </c>
      <c r="J9506" s="36" t="str">
        <f>_xlfn.XLOOKUP(SimpleBB[[#This Row],[customer_code]],'Input  - indicative charges'!$B$13:$B$69,'Input  - indicative charges'!$E$13:$E$69)</f>
        <v>Lower North Island distributor</v>
      </c>
      <c r="K9506" s="70">
        <f t="shared" si="150"/>
        <v>419.66363537995073</v>
      </c>
    </row>
    <row r="9507" spans="1:11" x14ac:dyDescent="0.25">
      <c r="A9507" s="65">
        <v>44317</v>
      </c>
      <c r="B9507" s="66" t="s">
        <v>150</v>
      </c>
      <c r="C9507" s="66" t="s">
        <v>137</v>
      </c>
      <c r="D9507" s="67">
        <v>503753.83999999898</v>
      </c>
      <c r="E9507" s="66">
        <v>0.1762</v>
      </c>
      <c r="F9507" s="67">
        <v>88761.426607999994</v>
      </c>
      <c r="G9507" s="66" t="s">
        <v>72</v>
      </c>
      <c r="H9507" s="68">
        <v>5.76628172341822E-5</v>
      </c>
      <c r="I9507" s="87">
        <v>5.1182339199423801</v>
      </c>
      <c r="J9507" s="36" t="str">
        <f>_xlfn.XLOOKUP(SimpleBB[[#This Row],[customer_code]],'Input  - indicative charges'!$B$13:$B$69,'Input  - indicative charges'!$E$13:$E$69)</f>
        <v>Lower South Island distributor</v>
      </c>
      <c r="K9507" s="70">
        <f t="shared" si="150"/>
        <v>4.7315694650483708</v>
      </c>
    </row>
    <row r="9508" spans="1:11" x14ac:dyDescent="0.25">
      <c r="A9508" s="65">
        <v>44317</v>
      </c>
      <c r="B9508" s="66" t="s">
        <v>150</v>
      </c>
      <c r="C9508" s="66" t="s">
        <v>137</v>
      </c>
      <c r="D9508" s="67">
        <v>503753.83999999898</v>
      </c>
      <c r="E9508" s="66">
        <v>0.1762</v>
      </c>
      <c r="F9508" s="67">
        <v>88761.426607999994</v>
      </c>
      <c r="G9508" s="66" t="s">
        <v>74</v>
      </c>
      <c r="H9508" s="68">
        <v>7.0212684004544499E-11</v>
      </c>
      <c r="I9508" s="87">
        <v>6.2321779982200696E-6</v>
      </c>
      <c r="J9508" s="36" t="str">
        <f>_xlfn.XLOOKUP(SimpleBB[[#This Row],[customer_code]],'Input  - indicative charges'!$B$13:$B$69,'Input  - indicative charges'!$E$13:$E$69)</f>
        <v>Major Industrial</v>
      </c>
      <c r="K9508" s="70">
        <f t="shared" si="150"/>
        <v>5.7613590114021849E-6</v>
      </c>
    </row>
    <row r="9509" spans="1:11" x14ac:dyDescent="0.25">
      <c r="A9509" s="65">
        <v>44317</v>
      </c>
      <c r="B9509" s="66" t="s">
        <v>150</v>
      </c>
      <c r="C9509" s="66" t="s">
        <v>137</v>
      </c>
      <c r="D9509" s="67">
        <v>503753.83999999898</v>
      </c>
      <c r="E9509" s="66">
        <v>0.1762</v>
      </c>
      <c r="F9509" s="67">
        <v>88761.426607999994</v>
      </c>
      <c r="G9509" s="66" t="s">
        <v>76</v>
      </c>
      <c r="H9509" s="68">
        <v>3.9099742268640898E-6</v>
      </c>
      <c r="I9509" s="87">
        <v>0.34705489037696902</v>
      </c>
      <c r="J9509" s="36" t="str">
        <f>_xlfn.XLOOKUP(SimpleBB[[#This Row],[customer_code]],'Input  - indicative charges'!$B$13:$B$69,'Input  - indicative charges'!$E$13:$E$69)</f>
        <v>Lower North Island distributor</v>
      </c>
      <c r="K9509" s="70">
        <f t="shared" si="150"/>
        <v>0.32083612192970323</v>
      </c>
    </row>
    <row r="9510" spans="1:11" x14ac:dyDescent="0.25">
      <c r="A9510" s="65">
        <v>44317</v>
      </c>
      <c r="B9510" s="66" t="s">
        <v>150</v>
      </c>
      <c r="C9510" s="66" t="s">
        <v>137</v>
      </c>
      <c r="D9510" s="67">
        <v>503753.83999999898</v>
      </c>
      <c r="E9510" s="66">
        <v>0.1762</v>
      </c>
      <c r="F9510" s="67">
        <v>88761.426607999994</v>
      </c>
      <c r="G9510" s="66" t="s">
        <v>78</v>
      </c>
      <c r="H9510" s="68">
        <v>1.9086439387791599E-5</v>
      </c>
      <c r="I9510" s="87">
        <v>1.6941395889274999</v>
      </c>
      <c r="J9510" s="36" t="str">
        <f>_xlfn.XLOOKUP(SimpleBB[[#This Row],[customer_code]],'Input  - indicative charges'!$B$13:$B$69,'Input  - indicative charges'!$E$13:$E$69)</f>
        <v>North Island generation</v>
      </c>
      <c r="K9510" s="70">
        <f t="shared" si="150"/>
        <v>1.5661533399765362</v>
      </c>
    </row>
    <row r="9511" spans="1:11" x14ac:dyDescent="0.25">
      <c r="A9511" s="65">
        <v>44317</v>
      </c>
      <c r="B9511" s="66" t="s">
        <v>150</v>
      </c>
      <c r="C9511" s="66" t="s">
        <v>137</v>
      </c>
      <c r="D9511" s="67">
        <v>503753.83999999898</v>
      </c>
      <c r="E9511" s="66">
        <v>0.1762</v>
      </c>
      <c r="F9511" s="67">
        <v>88761.426607999994</v>
      </c>
      <c r="G9511" s="66" t="s">
        <v>80</v>
      </c>
      <c r="H9511" s="68">
        <v>1.11122807486482E-10</v>
      </c>
      <c r="I9511" s="87">
        <v>9.8634189211862996E-6</v>
      </c>
      <c r="J9511" s="36" t="str">
        <f>_xlfn.XLOOKUP(SimpleBB[[#This Row],[customer_code]],'Input  - indicative charges'!$B$13:$B$69,'Input  - indicative charges'!$E$13:$E$69)</f>
        <v>Major Industrial</v>
      </c>
      <c r="K9511" s="70">
        <f t="shared" si="150"/>
        <v>9.1182725366703892E-6</v>
      </c>
    </row>
    <row r="9512" spans="1:11" x14ac:dyDescent="0.25">
      <c r="A9512" s="65">
        <v>44317</v>
      </c>
      <c r="B9512" s="66" t="s">
        <v>150</v>
      </c>
      <c r="C9512" s="66" t="s">
        <v>137</v>
      </c>
      <c r="D9512" s="67">
        <v>503753.83999999898</v>
      </c>
      <c r="E9512" s="66">
        <v>0.1762</v>
      </c>
      <c r="F9512" s="67">
        <v>88761.426607999994</v>
      </c>
      <c r="G9512" s="66" t="s">
        <v>82</v>
      </c>
      <c r="H9512" s="68">
        <v>8.2094701908514605E-4</v>
      </c>
      <c r="I9512" s="87">
        <v>72.868428583582499</v>
      </c>
      <c r="J9512" s="36" t="str">
        <f>_xlfn.XLOOKUP(SimpleBB[[#This Row],[customer_code]],'Input  - indicative charges'!$B$13:$B$69,'Input  - indicative charges'!$E$13:$E$69)</f>
        <v>Major Industrial</v>
      </c>
      <c r="K9512" s="70">
        <f t="shared" si="150"/>
        <v>67.363476747076533</v>
      </c>
    </row>
    <row r="9513" spans="1:11" x14ac:dyDescent="0.25">
      <c r="A9513" s="65">
        <v>44317</v>
      </c>
      <c r="B9513" s="66" t="s">
        <v>150</v>
      </c>
      <c r="C9513" s="66" t="s">
        <v>137</v>
      </c>
      <c r="D9513" s="67">
        <v>503753.83999999898</v>
      </c>
      <c r="E9513" s="66">
        <v>0.1762</v>
      </c>
      <c r="F9513" s="67">
        <v>88761.426607999994</v>
      </c>
      <c r="G9513" s="66" t="s">
        <v>84</v>
      </c>
      <c r="H9513" s="68">
        <v>2.26328701653142E-13</v>
      </c>
      <c r="I9513" s="87">
        <v>2.0089258441069301E-8</v>
      </c>
      <c r="J9513" s="36" t="str">
        <f>_xlfn.XLOOKUP(SimpleBB[[#This Row],[customer_code]],'Input  - indicative charges'!$B$13:$B$69,'Input  - indicative charges'!$E$13:$E$69)</f>
        <v>Major Industrial</v>
      </c>
      <c r="K9513" s="70">
        <f t="shared" si="150"/>
        <v>1.8571586078718894E-8</v>
      </c>
    </row>
    <row r="9514" spans="1:11" x14ac:dyDescent="0.25">
      <c r="A9514" s="65">
        <v>44317</v>
      </c>
      <c r="B9514" s="66" t="s">
        <v>150</v>
      </c>
      <c r="C9514" s="66" t="s">
        <v>137</v>
      </c>
      <c r="D9514" s="67">
        <v>503753.83999999898</v>
      </c>
      <c r="E9514" s="66">
        <v>0.1762</v>
      </c>
      <c r="F9514" s="67">
        <v>88761.426607999994</v>
      </c>
      <c r="G9514" s="66" t="s">
        <v>86</v>
      </c>
      <c r="H9514" s="68">
        <v>8.5688661906494198E-5</v>
      </c>
      <c r="I9514" s="87">
        <v>7.6058478749510101</v>
      </c>
      <c r="J9514" s="36" t="str">
        <f>_xlfn.XLOOKUP(SimpleBB[[#This Row],[customer_code]],'Input  - indicative charges'!$B$13:$B$69,'Input  - indicative charges'!$E$13:$E$69)</f>
        <v>North Island generation</v>
      </c>
      <c r="K9514" s="70">
        <f t="shared" si="150"/>
        <v>7.0312529915253226</v>
      </c>
    </row>
    <row r="9515" spans="1:11" x14ac:dyDescent="0.25">
      <c r="A9515" s="65">
        <v>44317</v>
      </c>
      <c r="B9515" s="66" t="s">
        <v>150</v>
      </c>
      <c r="C9515" s="66" t="s">
        <v>137</v>
      </c>
      <c r="D9515" s="67">
        <v>503753.83999999898</v>
      </c>
      <c r="E9515" s="66">
        <v>0.1762</v>
      </c>
      <c r="F9515" s="67">
        <v>88761.426607999994</v>
      </c>
      <c r="G9515" s="66" t="s">
        <v>88</v>
      </c>
      <c r="H9515" s="68">
        <v>8.2246065198288993E-3</v>
      </c>
      <c r="I9515" s="87">
        <v>730.02780798947094</v>
      </c>
      <c r="J9515" s="36" t="str">
        <f>_xlfn.XLOOKUP(SimpleBB[[#This Row],[customer_code]],'Input  - indicative charges'!$B$13:$B$69,'Input  - indicative charges'!$E$13:$E$69)</f>
        <v>North Island generation</v>
      </c>
      <c r="K9515" s="70">
        <f t="shared" si="150"/>
        <v>674.87679128156424</v>
      </c>
    </row>
    <row r="9516" spans="1:11" x14ac:dyDescent="0.25">
      <c r="A9516" s="65">
        <v>44317</v>
      </c>
      <c r="B9516" s="66" t="s">
        <v>150</v>
      </c>
      <c r="C9516" s="66" t="s">
        <v>137</v>
      </c>
      <c r="D9516" s="67">
        <v>503753.83999999898</v>
      </c>
      <c r="E9516" s="66">
        <v>0.1762</v>
      </c>
      <c r="F9516" s="67">
        <v>88761.426607999994</v>
      </c>
      <c r="G9516" s="66" t="s">
        <v>90</v>
      </c>
      <c r="H9516" s="68">
        <v>1.8515611589606999E-8</v>
      </c>
      <c r="I9516" s="87">
        <v>1.6434720992131301E-3</v>
      </c>
      <c r="J9516" s="36" t="str">
        <f>_xlfn.XLOOKUP(SimpleBB[[#This Row],[customer_code]],'Input  - indicative charges'!$B$13:$B$69,'Input  - indicative charges'!$E$13:$E$69)</f>
        <v>Upper South Island distributor</v>
      </c>
      <c r="K9516" s="70">
        <f t="shared" si="150"/>
        <v>1.5193135997549983E-3</v>
      </c>
    </row>
    <row r="9517" spans="1:11" x14ac:dyDescent="0.25">
      <c r="A9517" s="65">
        <v>44317</v>
      </c>
      <c r="B9517" s="66" t="s">
        <v>150</v>
      </c>
      <c r="C9517" s="66" t="s">
        <v>137</v>
      </c>
      <c r="D9517" s="67">
        <v>503753.83999999898</v>
      </c>
      <c r="E9517" s="66">
        <v>0.1762</v>
      </c>
      <c r="F9517" s="67">
        <v>88761.426607999994</v>
      </c>
      <c r="G9517" s="66" t="s">
        <v>92</v>
      </c>
      <c r="H9517" s="68">
        <v>7.0980369562235199E-5</v>
      </c>
      <c r="I9517" s="87">
        <v>6.3003188635070604</v>
      </c>
      <c r="J9517" s="36" t="str">
        <f>_xlfn.XLOOKUP(SimpleBB[[#This Row],[customer_code]],'Input  - indicative charges'!$B$13:$B$69,'Input  - indicative charges'!$E$13:$E$69)</f>
        <v>North Island generation</v>
      </c>
      <c r="K9517" s="70">
        <f t="shared" si="150"/>
        <v>5.8243520755248834</v>
      </c>
    </row>
    <row r="9518" spans="1:11" x14ac:dyDescent="0.25">
      <c r="A9518" s="65">
        <v>44317</v>
      </c>
      <c r="B9518" s="66" t="s">
        <v>150</v>
      </c>
      <c r="C9518" s="66" t="s">
        <v>137</v>
      </c>
      <c r="D9518" s="67">
        <v>503753.83999999898</v>
      </c>
      <c r="E9518" s="66">
        <v>0.1762</v>
      </c>
      <c r="F9518" s="67">
        <v>88761.426607999994</v>
      </c>
      <c r="G9518" s="66" t="s">
        <v>94</v>
      </c>
      <c r="H9518" s="68">
        <v>3.75993646717536E-4</v>
      </c>
      <c r="I9518" s="87">
        <v>33.373732478192899</v>
      </c>
      <c r="J9518" s="36" t="str">
        <f>_xlfn.XLOOKUP(SimpleBB[[#This Row],[customer_code]],'Input  - indicative charges'!$B$13:$B$69,'Input  - indicative charges'!$E$13:$E$69)</f>
        <v>North Island generation</v>
      </c>
      <c r="K9518" s="70">
        <f t="shared" si="150"/>
        <v>30.852465127324297</v>
      </c>
    </row>
    <row r="9519" spans="1:11" x14ac:dyDescent="0.25">
      <c r="A9519" s="65">
        <v>44317</v>
      </c>
      <c r="B9519" s="66" t="s">
        <v>150</v>
      </c>
      <c r="C9519" s="66" t="s">
        <v>137</v>
      </c>
      <c r="D9519" s="67">
        <v>503753.83999999898</v>
      </c>
      <c r="E9519" s="66">
        <v>0.1762</v>
      </c>
      <c r="F9519" s="67">
        <v>88761.426607999994</v>
      </c>
      <c r="G9519" s="66" t="s">
        <v>96</v>
      </c>
      <c r="H9519" s="68">
        <v>1.65751901515796E-3</v>
      </c>
      <c r="I9519" s="87">
        <v>147.12375241530799</v>
      </c>
      <c r="J9519" s="36" t="str">
        <f>_xlfn.XLOOKUP(SimpleBB[[#This Row],[customer_code]],'Input  - indicative charges'!$B$13:$B$69,'Input  - indicative charges'!$E$13:$E$69)</f>
        <v>Upper North Island distributor</v>
      </c>
      <c r="K9519" s="70">
        <f t="shared" si="150"/>
        <v>136.00907371569383</v>
      </c>
    </row>
    <row r="9520" spans="1:11" x14ac:dyDescent="0.25">
      <c r="A9520" s="65">
        <v>44317</v>
      </c>
      <c r="B9520" s="66" t="s">
        <v>150</v>
      </c>
      <c r="C9520" s="66" t="s">
        <v>137</v>
      </c>
      <c r="D9520" s="67">
        <v>503753.83999999898</v>
      </c>
      <c r="E9520" s="66">
        <v>0.1762</v>
      </c>
      <c r="F9520" s="67">
        <v>88761.426607999994</v>
      </c>
      <c r="G9520" s="66" t="s">
        <v>98</v>
      </c>
      <c r="H9520" s="68">
        <v>6.2091932090783404E-6</v>
      </c>
      <c r="I9520" s="87">
        <v>0.55113684732249901</v>
      </c>
      <c r="J9520" s="36" t="str">
        <f>_xlfn.XLOOKUP(SimpleBB[[#This Row],[customer_code]],'Input  - indicative charges'!$B$13:$B$69,'Input  - indicative charges'!$E$13:$E$69)</f>
        <v>Major Industrial</v>
      </c>
      <c r="K9520" s="70">
        <f t="shared" si="150"/>
        <v>0.50950040944660846</v>
      </c>
    </row>
    <row r="9521" spans="1:11" x14ac:dyDescent="0.25">
      <c r="A9521" s="65">
        <v>44317</v>
      </c>
      <c r="B9521" s="66" t="s">
        <v>150</v>
      </c>
      <c r="C9521" s="66" t="s">
        <v>137</v>
      </c>
      <c r="D9521" s="67">
        <v>503753.83999999898</v>
      </c>
      <c r="E9521" s="66">
        <v>0.1762</v>
      </c>
      <c r="F9521" s="67">
        <v>88761.426607999994</v>
      </c>
      <c r="G9521" s="66" t="s">
        <v>100</v>
      </c>
      <c r="H9521" s="68">
        <v>3.2063388844987299E-4</v>
      </c>
      <c r="I9521" s="87">
        <v>28.459921357681001</v>
      </c>
      <c r="J9521" s="36" t="str">
        <f>_xlfn.XLOOKUP(SimpleBB[[#This Row],[customer_code]],'Input  - indicative charges'!$B$13:$B$69,'Input  - indicative charges'!$E$13:$E$69)</f>
        <v>North Island generation</v>
      </c>
      <c r="K9521" s="70">
        <f t="shared" si="150"/>
        <v>26.309875042834573</v>
      </c>
    </row>
    <row r="9522" spans="1:11" x14ac:dyDescent="0.25">
      <c r="A9522" s="65">
        <v>44317</v>
      </c>
      <c r="B9522" s="66" t="s">
        <v>150</v>
      </c>
      <c r="C9522" s="66" t="s">
        <v>137</v>
      </c>
      <c r="D9522" s="67">
        <v>503753.83999999898</v>
      </c>
      <c r="E9522" s="66">
        <v>0.1762</v>
      </c>
      <c r="F9522" s="67">
        <v>88761.426607999994</v>
      </c>
      <c r="G9522" s="66" t="s">
        <v>102</v>
      </c>
      <c r="H9522" s="68">
        <v>1.98942562628157E-3</v>
      </c>
      <c r="I9522" s="87">
        <v>176.58425671926599</v>
      </c>
      <c r="J9522" s="36" t="str">
        <f>_xlfn.XLOOKUP(SimpleBB[[#This Row],[customer_code]],'Input  - indicative charges'!$B$13:$B$69,'Input  - indicative charges'!$E$13:$E$69)</f>
        <v>Lower North Island distributor</v>
      </c>
      <c r="K9522" s="70">
        <f t="shared" si="150"/>
        <v>163.24394120512329</v>
      </c>
    </row>
    <row r="9523" spans="1:11" x14ac:dyDescent="0.25">
      <c r="A9523" s="65">
        <v>44317</v>
      </c>
      <c r="B9523" s="66" t="s">
        <v>150</v>
      </c>
      <c r="C9523" s="66" t="s">
        <v>137</v>
      </c>
      <c r="D9523" s="67">
        <v>503753.83999999898</v>
      </c>
      <c r="E9523" s="66">
        <v>0.1762</v>
      </c>
      <c r="F9523" s="67">
        <v>88761.426607999994</v>
      </c>
      <c r="G9523" s="66" t="s">
        <v>104</v>
      </c>
      <c r="H9523" s="68">
        <v>4.1531488981881E-3</v>
      </c>
      <c r="I9523" s="87">
        <v>368.639421118619</v>
      </c>
      <c r="J9523" s="36" t="str">
        <f>_xlfn.XLOOKUP(SimpleBB[[#This Row],[customer_code]],'Input  - indicative charges'!$B$13:$B$69,'Input  - indicative charges'!$E$13:$E$69)</f>
        <v>Lower North Island distributor</v>
      </c>
      <c r="K9523" s="70">
        <f t="shared" si="150"/>
        <v>340.79001777972695</v>
      </c>
    </row>
    <row r="9524" spans="1:11" x14ac:dyDescent="0.25">
      <c r="A9524" s="65">
        <v>44317</v>
      </c>
      <c r="B9524" s="66" t="s">
        <v>150</v>
      </c>
      <c r="C9524" s="66" t="s">
        <v>137</v>
      </c>
      <c r="D9524" s="67">
        <v>503753.83999999898</v>
      </c>
      <c r="E9524" s="66">
        <v>0.1762</v>
      </c>
      <c r="F9524" s="67">
        <v>88761.426607999994</v>
      </c>
      <c r="G9524" s="66" t="s">
        <v>106</v>
      </c>
      <c r="H9524" s="68">
        <v>0.58598808971733396</v>
      </c>
      <c r="I9524" s="87">
        <v>52013.138818607302</v>
      </c>
      <c r="J9524" s="36" t="str">
        <f>_xlfn.XLOOKUP(SimpleBB[[#This Row],[customer_code]],'Input  - indicative charges'!$B$13:$B$69,'Input  - indicative charges'!$E$13:$E$69)</f>
        <v>Upper North Island distributor</v>
      </c>
      <c r="K9524" s="70">
        <f t="shared" si="150"/>
        <v>48083.730299340241</v>
      </c>
    </row>
    <row r="9525" spans="1:11" x14ac:dyDescent="0.25">
      <c r="A9525" s="65">
        <v>44317</v>
      </c>
      <c r="B9525" s="66" t="s">
        <v>150</v>
      </c>
      <c r="C9525" s="66" t="s">
        <v>137</v>
      </c>
      <c r="D9525" s="67">
        <v>503753.83999999898</v>
      </c>
      <c r="E9525" s="66">
        <v>0.1762</v>
      </c>
      <c r="F9525" s="67">
        <v>88761.426607999994</v>
      </c>
      <c r="G9525" s="66" t="s">
        <v>108</v>
      </c>
      <c r="H9525" s="68">
        <v>2.1075605271408198E-3</v>
      </c>
      <c r="I9525" s="87">
        <v>187.07007905172799</v>
      </c>
      <c r="J9525" s="36" t="str">
        <f>_xlfn.XLOOKUP(SimpleBB[[#This Row],[customer_code]],'Input  - indicative charges'!$B$13:$B$69,'Input  - indicative charges'!$E$13:$E$69)</f>
        <v>Lower North Island distributor</v>
      </c>
      <c r="K9525" s="70">
        <f t="shared" si="150"/>
        <v>172.93759677855945</v>
      </c>
    </row>
    <row r="9526" spans="1:11" x14ac:dyDescent="0.25">
      <c r="A9526" s="65">
        <v>44317</v>
      </c>
      <c r="B9526" s="66" t="s">
        <v>150</v>
      </c>
      <c r="C9526" s="66" t="s">
        <v>137</v>
      </c>
      <c r="D9526" s="67">
        <v>503753.83999999898</v>
      </c>
      <c r="E9526" s="66">
        <v>0.1762</v>
      </c>
      <c r="F9526" s="67">
        <v>88761.426607999994</v>
      </c>
      <c r="G9526" s="66" t="s">
        <v>110</v>
      </c>
      <c r="H9526" s="68">
        <v>9.1623542512736704E-9</v>
      </c>
      <c r="I9526" s="87">
        <v>8.1326363443092397E-4</v>
      </c>
      <c r="J9526" s="36" t="str">
        <f>_xlfn.XLOOKUP(SimpleBB[[#This Row],[customer_code]],'Input  - indicative charges'!$B$13:$B$69,'Input  - indicative charges'!$E$13:$E$69)</f>
        <v>Lower South Island distributor</v>
      </c>
      <c r="K9526" s="70">
        <f t="shared" si="150"/>
        <v>7.518244456773364E-4</v>
      </c>
    </row>
    <row r="9527" spans="1:11" x14ac:dyDescent="0.25">
      <c r="A9527" s="65">
        <v>44317</v>
      </c>
      <c r="B9527" s="66" t="s">
        <v>150</v>
      </c>
      <c r="C9527" s="66" t="s">
        <v>137</v>
      </c>
      <c r="D9527" s="67">
        <v>503753.83999999898</v>
      </c>
      <c r="E9527" s="66">
        <v>0.1762</v>
      </c>
      <c r="F9527" s="67">
        <v>88761.426607999994</v>
      </c>
      <c r="G9527" s="66" t="s">
        <v>112</v>
      </c>
      <c r="H9527" s="68">
        <v>6.7942401685543103E-3</v>
      </c>
      <c r="I9527" s="87">
        <v>603.06645007825898</v>
      </c>
      <c r="J9527" s="36" t="str">
        <f>_xlfn.XLOOKUP(SimpleBB[[#This Row],[customer_code]],'Input  - indicative charges'!$B$13:$B$69,'Input  - indicative charges'!$E$13:$E$69)</f>
        <v>North Island generation</v>
      </c>
      <c r="K9527" s="70">
        <f t="shared" si="150"/>
        <v>557.50691453694469</v>
      </c>
    </row>
    <row r="9528" spans="1:11" x14ac:dyDescent="0.25">
      <c r="A9528" s="65">
        <v>44317</v>
      </c>
      <c r="B9528" s="66" t="s">
        <v>150</v>
      </c>
      <c r="C9528" s="66" t="s">
        <v>137</v>
      </c>
      <c r="D9528" s="67">
        <v>503753.83999999898</v>
      </c>
      <c r="E9528" s="66">
        <v>0.1762</v>
      </c>
      <c r="F9528" s="67">
        <v>88761.426607999994</v>
      </c>
      <c r="G9528" s="66" t="s">
        <v>114</v>
      </c>
      <c r="H9528" s="68">
        <v>2.21233680514114E-3</v>
      </c>
      <c r="I9528" s="87">
        <v>196.370170961713</v>
      </c>
      <c r="J9528" s="36" t="str">
        <f>_xlfn.XLOOKUP(SimpleBB[[#This Row],[customer_code]],'Input  - indicative charges'!$B$13:$B$69,'Input  - indicative charges'!$E$13:$E$69)</f>
        <v>Lower North Island distributor</v>
      </c>
      <c r="K9528" s="70">
        <f t="shared" si="150"/>
        <v>181.53509966563419</v>
      </c>
    </row>
    <row r="9529" spans="1:11" x14ac:dyDescent="0.25">
      <c r="A9529" s="65">
        <v>44317</v>
      </c>
      <c r="B9529" s="66" t="s">
        <v>150</v>
      </c>
      <c r="C9529" s="66" t="s">
        <v>137</v>
      </c>
      <c r="D9529" s="67">
        <v>503753.83999999898</v>
      </c>
      <c r="E9529" s="66">
        <v>0.1762</v>
      </c>
      <c r="F9529" s="67">
        <v>88761.426607999994</v>
      </c>
      <c r="G9529" s="66" t="s">
        <v>116</v>
      </c>
      <c r="H9529" s="68">
        <v>6.2799259041934105E-8</v>
      </c>
      <c r="I9529" s="87">
        <v>5.5741518224874196E-3</v>
      </c>
      <c r="J9529" s="36" t="str">
        <f>_xlfn.XLOOKUP(SimpleBB[[#This Row],[customer_code]],'Input  - indicative charges'!$B$13:$B$69,'Input  - indicative charges'!$E$13:$E$69)</f>
        <v>Major Industrial</v>
      </c>
      <c r="K9529" s="70">
        <f t="shared" si="150"/>
        <v>5.153044383935098E-3</v>
      </c>
    </row>
    <row r="9530" spans="1:11" x14ac:dyDescent="0.25">
      <c r="A9530" s="65">
        <v>44317</v>
      </c>
      <c r="B9530" s="66" t="s">
        <v>150</v>
      </c>
      <c r="C9530" s="66" t="s">
        <v>137</v>
      </c>
      <c r="D9530" s="67">
        <v>503753.83999999898</v>
      </c>
      <c r="E9530" s="66">
        <v>0.1762</v>
      </c>
      <c r="F9530" s="67">
        <v>88761.426607999994</v>
      </c>
      <c r="G9530" s="66" t="s">
        <v>118</v>
      </c>
      <c r="H9530" s="68">
        <v>3.6010289300529002E-9</v>
      </c>
      <c r="I9530" s="87">
        <v>3.1963246508817601E-4</v>
      </c>
      <c r="J9530" s="36" t="str">
        <f>_xlfn.XLOOKUP(SimpleBB[[#This Row],[customer_code]],'Input  - indicative charges'!$B$13:$B$69,'Input  - indicative charges'!$E$13:$E$69)</f>
        <v>Upper South Island distributor</v>
      </c>
      <c r="K9530" s="70">
        <f t="shared" si="150"/>
        <v>2.9548536380032798E-4</v>
      </c>
    </row>
    <row r="9531" spans="1:11" x14ac:dyDescent="0.25">
      <c r="A9531" s="65">
        <v>44317</v>
      </c>
      <c r="B9531" s="66" t="s">
        <v>150</v>
      </c>
      <c r="C9531" s="66" t="s">
        <v>137</v>
      </c>
      <c r="D9531" s="67">
        <v>503753.83999999898</v>
      </c>
      <c r="E9531" s="66">
        <v>0.1762</v>
      </c>
      <c r="F9531" s="67">
        <v>88761.426607999994</v>
      </c>
      <c r="G9531" s="66" t="s">
        <v>120</v>
      </c>
      <c r="H9531" s="68">
        <v>8.6745941390604995E-4</v>
      </c>
      <c r="I9531" s="87">
        <v>76.996935102840595</v>
      </c>
      <c r="J9531" s="36" t="str">
        <f>_xlfn.XLOOKUP(SimpleBB[[#This Row],[customer_code]],'Input  - indicative charges'!$B$13:$B$69,'Input  - indicative charges'!$E$13:$E$69)</f>
        <v>Lower North Island distributor</v>
      </c>
      <c r="K9531" s="70">
        <f t="shared" si="150"/>
        <v>71.180089213080166</v>
      </c>
    </row>
    <row r="9532" spans="1:11" x14ac:dyDescent="0.25">
      <c r="A9532" s="65">
        <v>44317</v>
      </c>
      <c r="B9532" s="66" t="s">
        <v>150</v>
      </c>
      <c r="C9532" s="66" t="s">
        <v>137</v>
      </c>
      <c r="D9532" s="67">
        <v>503753.83999999898</v>
      </c>
      <c r="E9532" s="66">
        <v>0.1762</v>
      </c>
      <c r="F9532" s="67">
        <v>88761.426607999994</v>
      </c>
      <c r="G9532" s="66" t="s">
        <v>241</v>
      </c>
      <c r="H9532" s="68">
        <v>7.4592437367691701E-4</v>
      </c>
      <c r="I9532" s="87">
        <v>66.209311549242003</v>
      </c>
      <c r="J9532" s="36" t="str">
        <f>_xlfn.XLOOKUP(SimpleBB[[#This Row],[customer_code]],'Input  - indicative charges'!$B$13:$B$69,'Input  - indicative charges'!$E$13:$E$69)</f>
        <v>North Island generation</v>
      </c>
      <c r="K9532" s="70">
        <f t="shared" si="150"/>
        <v>61.207432432434558</v>
      </c>
    </row>
    <row r="9533" spans="1:11" x14ac:dyDescent="0.25">
      <c r="A9533" s="65">
        <v>44348</v>
      </c>
      <c r="B9533" s="66" t="s">
        <v>150</v>
      </c>
      <c r="C9533" s="66" t="s">
        <v>137</v>
      </c>
      <c r="D9533" s="67">
        <v>349937.28</v>
      </c>
      <c r="E9533" s="66">
        <v>0.2994</v>
      </c>
      <c r="F9533" s="67">
        <v>104771.221632</v>
      </c>
      <c r="G9533" s="66" t="s">
        <v>8</v>
      </c>
      <c r="H9533" s="68">
        <v>2.2110786029618399E-8</v>
      </c>
      <c r="I9533" s="87">
        <v>2.3165740635668801E-3</v>
      </c>
      <c r="J9533" s="36" t="str">
        <f>_xlfn.XLOOKUP(SimpleBB[[#This Row],[customer_code]],'Input  - indicative charges'!$B$13:$B$69,'Input  - indicative charges'!$E$13:$E$69)</f>
        <v>Lower South Island distributor</v>
      </c>
      <c r="K9533" s="70">
        <f t="shared" si="150"/>
        <v>2.1415650933788253E-3</v>
      </c>
    </row>
    <row r="9534" spans="1:11" x14ac:dyDescent="0.25">
      <c r="A9534" s="65">
        <v>44348</v>
      </c>
      <c r="B9534" s="66" t="s">
        <v>150</v>
      </c>
      <c r="C9534" s="66" t="s">
        <v>137</v>
      </c>
      <c r="D9534" s="67">
        <v>349937.28</v>
      </c>
      <c r="E9534" s="66">
        <v>0.2994</v>
      </c>
      <c r="F9534" s="67">
        <v>104771.221632</v>
      </c>
      <c r="G9534" s="66" t="s">
        <v>10</v>
      </c>
      <c r="H9534" s="68">
        <v>8.6444670875267995E-10</v>
      </c>
      <c r="I9534" s="87">
        <v>9.0569137711780001E-5</v>
      </c>
      <c r="J9534" s="36" t="str">
        <f>_xlfn.XLOOKUP(SimpleBB[[#This Row],[customer_code]],'Input  - indicative charges'!$B$13:$B$69,'Input  - indicative charges'!$E$13:$E$69)</f>
        <v>Upper South Island distributor</v>
      </c>
      <c r="K9534" s="70">
        <f t="shared" si="150"/>
        <v>8.3726959958415402E-5</v>
      </c>
    </row>
    <row r="9535" spans="1:11" x14ac:dyDescent="0.25">
      <c r="A9535" s="65">
        <v>44348</v>
      </c>
      <c r="B9535" s="66" t="s">
        <v>150</v>
      </c>
      <c r="C9535" s="66" t="s">
        <v>137</v>
      </c>
      <c r="D9535" s="67">
        <v>349937.28</v>
      </c>
      <c r="E9535" s="66">
        <v>0.2994</v>
      </c>
      <c r="F9535" s="67">
        <v>104771.221632</v>
      </c>
      <c r="G9535" s="66" t="s">
        <v>12</v>
      </c>
      <c r="H9535" s="68">
        <v>5.5905181867622498E-6</v>
      </c>
      <c r="I9535" s="87">
        <v>0.58572541998299499</v>
      </c>
      <c r="J9535" s="36" t="str">
        <f>_xlfn.XLOOKUP(SimpleBB[[#This Row],[customer_code]],'Input  - indicative charges'!$B$13:$B$69,'Input  - indicative charges'!$E$13:$E$69)</f>
        <v>Lower North Island distributor</v>
      </c>
      <c r="K9535" s="70">
        <f t="shared" si="150"/>
        <v>0.54147593788080939</v>
      </c>
    </row>
    <row r="9536" spans="1:11" x14ac:dyDescent="0.25">
      <c r="A9536" s="65">
        <v>44348</v>
      </c>
      <c r="B9536" s="66" t="s">
        <v>150</v>
      </c>
      <c r="C9536" s="66" t="s">
        <v>137</v>
      </c>
      <c r="D9536" s="67">
        <v>349937.28</v>
      </c>
      <c r="E9536" s="66">
        <v>0.2994</v>
      </c>
      <c r="F9536" s="67">
        <v>104771.221632</v>
      </c>
      <c r="G9536" s="66" t="s">
        <v>14</v>
      </c>
      <c r="H9536" s="68">
        <v>2.16076579849378E-3</v>
      </c>
      <c r="I9536" s="87">
        <v>226.386072368838</v>
      </c>
      <c r="J9536" s="36" t="str">
        <f>_xlfn.XLOOKUP(SimpleBB[[#This Row],[customer_code]],'Input  - indicative charges'!$B$13:$B$69,'Input  - indicative charges'!$E$13:$E$69)</f>
        <v>Upper North Island distributor</v>
      </c>
      <c r="K9536" s="70">
        <f t="shared" si="150"/>
        <v>209.28340597310634</v>
      </c>
    </row>
    <row r="9537" spans="1:11" x14ac:dyDescent="0.25">
      <c r="A9537" s="65">
        <v>44348</v>
      </c>
      <c r="B9537" s="66" t="s">
        <v>150</v>
      </c>
      <c r="C9537" s="66" t="s">
        <v>137</v>
      </c>
      <c r="D9537" s="67">
        <v>349937.28</v>
      </c>
      <c r="E9537" s="66">
        <v>0.2994</v>
      </c>
      <c r="F9537" s="67">
        <v>104771.221632</v>
      </c>
      <c r="G9537" s="66" t="s">
        <v>16</v>
      </c>
      <c r="H9537" s="68">
        <v>9.0604074024612E-2</v>
      </c>
      <c r="I9537" s="87">
        <v>9492.6995203947608</v>
      </c>
      <c r="J9537" s="36" t="str">
        <f>_xlfn.XLOOKUP(SimpleBB[[#This Row],[customer_code]],'Input  - indicative charges'!$B$13:$B$69,'Input  - indicative charges'!$E$13:$E$69)</f>
        <v>South Island generation</v>
      </c>
      <c r="K9537" s="70">
        <f t="shared" si="150"/>
        <v>8775.5596743192255</v>
      </c>
    </row>
    <row r="9538" spans="1:11" x14ac:dyDescent="0.25">
      <c r="A9538" s="65">
        <v>44348</v>
      </c>
      <c r="B9538" s="66" t="s">
        <v>150</v>
      </c>
      <c r="C9538" s="66" t="s">
        <v>137</v>
      </c>
      <c r="D9538" s="67">
        <v>349937.28</v>
      </c>
      <c r="E9538" s="66">
        <v>0.2994</v>
      </c>
      <c r="F9538" s="67">
        <v>104771.221632</v>
      </c>
      <c r="G9538" s="66" t="s">
        <v>19</v>
      </c>
      <c r="H9538" s="68">
        <v>8.7382045829751206E-5</v>
      </c>
      <c r="I9538" s="87">
        <v>9.1551236902864392</v>
      </c>
      <c r="J9538" s="36" t="str">
        <f>_xlfn.XLOOKUP(SimpleBB[[#This Row],[customer_code]],'Input  - indicative charges'!$B$13:$B$69,'Input  - indicative charges'!$E$13:$E$69)</f>
        <v>Lower South Island distributor</v>
      </c>
      <c r="K9538" s="70">
        <f t="shared" si="150"/>
        <v>8.4634865032092819</v>
      </c>
    </row>
    <row r="9539" spans="1:11" x14ac:dyDescent="0.25">
      <c r="A9539" s="65">
        <v>44348</v>
      </c>
      <c r="B9539" s="66" t="s">
        <v>150</v>
      </c>
      <c r="C9539" s="66" t="s">
        <v>137</v>
      </c>
      <c r="D9539" s="67">
        <v>349937.28</v>
      </c>
      <c r="E9539" s="66">
        <v>0.2994</v>
      </c>
      <c r="F9539" s="67">
        <v>104771.221632</v>
      </c>
      <c r="G9539" s="66" t="s">
        <v>21</v>
      </c>
      <c r="H9539" s="68">
        <v>1.4638674582800601E-8</v>
      </c>
      <c r="I9539" s="87">
        <v>1.53371181911333E-3</v>
      </c>
      <c r="J9539" s="36" t="str">
        <f>_xlfn.XLOOKUP(SimpleBB[[#This Row],[customer_code]],'Input  - indicative charges'!$B$13:$B$69,'Input  - indicative charges'!$E$13:$E$69)</f>
        <v>Upper South Island distributor</v>
      </c>
      <c r="K9539" s="70">
        <f t="shared" si="150"/>
        <v>1.4178453202822975E-3</v>
      </c>
    </row>
    <row r="9540" spans="1:11" x14ac:dyDescent="0.25">
      <c r="A9540" s="65">
        <v>44348</v>
      </c>
      <c r="B9540" s="66" t="s">
        <v>150</v>
      </c>
      <c r="C9540" s="66" t="s">
        <v>137</v>
      </c>
      <c r="D9540" s="67">
        <v>349937.28</v>
      </c>
      <c r="E9540" s="66">
        <v>0.2994</v>
      </c>
      <c r="F9540" s="67">
        <v>104771.221632</v>
      </c>
      <c r="G9540" s="66" t="s">
        <v>23</v>
      </c>
      <c r="H9540" s="68">
        <v>4.8581684357737301E-8</v>
      </c>
      <c r="I9540" s="87">
        <v>5.0899624191003603E-3</v>
      </c>
      <c r="J9540" s="36" t="str">
        <f>_xlfn.XLOOKUP(SimpleBB[[#This Row],[customer_code]],'Input  - indicative charges'!$B$13:$B$69,'Input  - indicative charges'!$E$13:$E$69)</f>
        <v>Lower North Island distributor</v>
      </c>
      <c r="K9540" s="70">
        <f t="shared" si="150"/>
        <v>4.7054337760182186E-3</v>
      </c>
    </row>
    <row r="9541" spans="1:11" x14ac:dyDescent="0.25">
      <c r="A9541" s="65">
        <v>44348</v>
      </c>
      <c r="B9541" s="66" t="s">
        <v>150</v>
      </c>
      <c r="C9541" s="66" t="s">
        <v>137</v>
      </c>
      <c r="D9541" s="67">
        <v>349937.28</v>
      </c>
      <c r="E9541" s="66">
        <v>0.2994</v>
      </c>
      <c r="F9541" s="67">
        <v>104771.221632</v>
      </c>
      <c r="G9541" s="66" t="s">
        <v>25</v>
      </c>
      <c r="H9541" s="68">
        <v>0.113774767655483</v>
      </c>
      <c r="I9541" s="87">
        <v>11920.321398161899</v>
      </c>
      <c r="J9541" s="36" t="str">
        <f>_xlfn.XLOOKUP(SimpleBB[[#This Row],[customer_code]],'Input  - indicative charges'!$B$13:$B$69,'Input  - indicative charges'!$E$13:$E$69)</f>
        <v>North Island generation</v>
      </c>
      <c r="K9541" s="70">
        <f t="shared" si="150"/>
        <v>11019.783312627591</v>
      </c>
    </row>
    <row r="9542" spans="1:11" x14ac:dyDescent="0.25">
      <c r="A9542" s="65">
        <v>44348</v>
      </c>
      <c r="B9542" s="66" t="s">
        <v>150</v>
      </c>
      <c r="C9542" s="66" t="s">
        <v>137</v>
      </c>
      <c r="D9542" s="67">
        <v>349937.28</v>
      </c>
      <c r="E9542" s="66">
        <v>0.2994</v>
      </c>
      <c r="F9542" s="67">
        <v>104771.221632</v>
      </c>
      <c r="G9542" s="66" t="s">
        <v>27</v>
      </c>
      <c r="H9542" s="68">
        <v>1.7845052360531702E-5</v>
      </c>
      <c r="I9542" s="87">
        <v>1.8696479358999201</v>
      </c>
      <c r="J9542" s="36" t="str">
        <f>_xlfn.XLOOKUP(SimpleBB[[#This Row],[customer_code]],'Input  - indicative charges'!$B$13:$B$69,'Input  - indicative charges'!$E$13:$E$69)</f>
        <v>Lower North Island distributor</v>
      </c>
      <c r="K9542" s="70">
        <f t="shared" si="150"/>
        <v>1.7284026526076335</v>
      </c>
    </row>
    <row r="9543" spans="1:11" x14ac:dyDescent="0.25">
      <c r="A9543" s="65">
        <v>44348</v>
      </c>
      <c r="B9543" s="66" t="s">
        <v>150</v>
      </c>
      <c r="C9543" s="66" t="s">
        <v>137</v>
      </c>
      <c r="D9543" s="67">
        <v>349937.28</v>
      </c>
      <c r="E9543" s="66">
        <v>0.2994</v>
      </c>
      <c r="F9543" s="67">
        <v>104771.221632</v>
      </c>
      <c r="G9543" s="66" t="s">
        <v>29</v>
      </c>
      <c r="H9543" s="68">
        <v>4.0523433206392801E-5</v>
      </c>
      <c r="I9543" s="87">
        <v>4.2456896017565198</v>
      </c>
      <c r="J9543" s="36" t="str">
        <f>_xlfn.XLOOKUP(SimpleBB[[#This Row],[customer_code]],'Input  - indicative charges'!$B$13:$B$69,'Input  - indicative charges'!$E$13:$E$69)</f>
        <v>Lower North Island distributor</v>
      </c>
      <c r="K9543" s="70">
        <f t="shared" si="150"/>
        <v>3.9249427814293179</v>
      </c>
    </row>
    <row r="9544" spans="1:11" x14ac:dyDescent="0.25">
      <c r="A9544" s="65">
        <v>44348</v>
      </c>
      <c r="B9544" s="66" t="s">
        <v>150</v>
      </c>
      <c r="C9544" s="66" t="s">
        <v>137</v>
      </c>
      <c r="D9544" s="67">
        <v>349937.28</v>
      </c>
      <c r="E9544" s="66">
        <v>0.2994</v>
      </c>
      <c r="F9544" s="67">
        <v>104771.221632</v>
      </c>
      <c r="G9544" s="66" t="s">
        <v>31</v>
      </c>
      <c r="H9544" s="68">
        <v>8.9812072223525595E-5</v>
      </c>
      <c r="I9544" s="87">
        <v>9.4097205241601998</v>
      </c>
      <c r="J9544" s="36" t="str">
        <f>_xlfn.XLOOKUP(SimpleBB[[#This Row],[customer_code]],'Input  - indicative charges'!$B$13:$B$69,'Input  - indicative charges'!$E$13:$E$69)</f>
        <v>Major Industrial</v>
      </c>
      <c r="K9544" s="70">
        <f t="shared" si="150"/>
        <v>8.6988494475173539</v>
      </c>
    </row>
    <row r="9545" spans="1:11" x14ac:dyDescent="0.25">
      <c r="A9545" s="65">
        <v>44348</v>
      </c>
      <c r="B9545" s="66" t="s">
        <v>150</v>
      </c>
      <c r="C9545" s="66" t="s">
        <v>137</v>
      </c>
      <c r="D9545" s="67">
        <v>349937.28</v>
      </c>
      <c r="E9545" s="66">
        <v>0.2994</v>
      </c>
      <c r="F9545" s="67">
        <v>104771.221632</v>
      </c>
      <c r="G9545" s="66" t="s">
        <v>34</v>
      </c>
      <c r="H9545" s="68">
        <v>2.9926166096147201E-6</v>
      </c>
      <c r="I9545" s="87">
        <v>0.313540098065548</v>
      </c>
      <c r="J9545" s="36" t="str">
        <f>_xlfn.XLOOKUP(SimpleBB[[#This Row],[customer_code]],'Input  - indicative charges'!$B$13:$B$69,'Input  - indicative charges'!$E$13:$E$69)</f>
        <v>Major Industrial</v>
      </c>
      <c r="K9545" s="70">
        <f t="shared" si="150"/>
        <v>0.28985325354022118</v>
      </c>
    </row>
    <row r="9546" spans="1:11" x14ac:dyDescent="0.25">
      <c r="A9546" s="65">
        <v>44348</v>
      </c>
      <c r="B9546" s="66" t="s">
        <v>150</v>
      </c>
      <c r="C9546" s="66" t="s">
        <v>137</v>
      </c>
      <c r="D9546" s="67">
        <v>349937.28</v>
      </c>
      <c r="E9546" s="66">
        <v>0.2994</v>
      </c>
      <c r="F9546" s="67">
        <v>104771.221632</v>
      </c>
      <c r="G9546" s="66" t="s">
        <v>36</v>
      </c>
      <c r="H9546" s="68">
        <v>8.52109941554917E-9</v>
      </c>
      <c r="I9546" s="87">
        <v>8.9276599541480799E-4</v>
      </c>
      <c r="J9546" s="36" t="str">
        <f>_xlfn.XLOOKUP(SimpleBB[[#This Row],[customer_code]],'Input  - indicative charges'!$B$13:$B$69,'Input  - indicative charges'!$E$13:$E$69)</f>
        <v>Upper South Island distributor</v>
      </c>
      <c r="K9546" s="70">
        <f t="shared" si="150"/>
        <v>8.2532068471496793E-4</v>
      </c>
    </row>
    <row r="9547" spans="1:11" x14ac:dyDescent="0.25">
      <c r="A9547" s="65">
        <v>44348</v>
      </c>
      <c r="B9547" s="66" t="s">
        <v>150</v>
      </c>
      <c r="C9547" s="66" t="s">
        <v>137</v>
      </c>
      <c r="D9547" s="67">
        <v>349937.28</v>
      </c>
      <c r="E9547" s="66">
        <v>0.2994</v>
      </c>
      <c r="F9547" s="67">
        <v>104771.221632</v>
      </c>
      <c r="G9547" s="66" t="s">
        <v>38</v>
      </c>
      <c r="H9547" s="68">
        <v>1.3405654681739301E-4</v>
      </c>
      <c r="I9547" s="87">
        <v>14.045268177825699</v>
      </c>
      <c r="J9547" s="36" t="str">
        <f>_xlfn.XLOOKUP(SimpleBB[[#This Row],[customer_code]],'Input  - indicative charges'!$B$13:$B$69,'Input  - indicative charges'!$E$13:$E$69)</f>
        <v>North Island generation</v>
      </c>
      <c r="K9547" s="70">
        <f t="shared" si="150"/>
        <v>12.984197885071223</v>
      </c>
    </row>
    <row r="9548" spans="1:11" x14ac:dyDescent="0.25">
      <c r="A9548" s="65">
        <v>44348</v>
      </c>
      <c r="B9548" s="66" t="s">
        <v>150</v>
      </c>
      <c r="C9548" s="66" t="s">
        <v>137</v>
      </c>
      <c r="D9548" s="67">
        <v>349937.28</v>
      </c>
      <c r="E9548" s="66">
        <v>0.2994</v>
      </c>
      <c r="F9548" s="67">
        <v>104771.221632</v>
      </c>
      <c r="G9548" s="66" t="s">
        <v>40</v>
      </c>
      <c r="H9548" s="68">
        <v>1.3815303935652999E-6</v>
      </c>
      <c r="I9548" s="87">
        <v>0.144744627055574</v>
      </c>
      <c r="J9548" s="36" t="str">
        <f>_xlfn.XLOOKUP(SimpleBB[[#This Row],[customer_code]],'Input  - indicative charges'!$B$13:$B$69,'Input  - indicative charges'!$E$13:$E$69)</f>
        <v>North Island generation</v>
      </c>
      <c r="K9548" s="70">
        <f t="shared" si="150"/>
        <v>0.13380968285515141</v>
      </c>
    </row>
    <row r="9549" spans="1:11" x14ac:dyDescent="0.25">
      <c r="A9549" s="65">
        <v>44348</v>
      </c>
      <c r="B9549" s="66" t="s">
        <v>150</v>
      </c>
      <c r="C9549" s="66" t="s">
        <v>137</v>
      </c>
      <c r="D9549" s="67">
        <v>349937.28</v>
      </c>
      <c r="E9549" s="66">
        <v>0.2994</v>
      </c>
      <c r="F9549" s="67">
        <v>104771.221632</v>
      </c>
      <c r="G9549" s="66" t="s">
        <v>42</v>
      </c>
      <c r="H9549" s="68">
        <v>4.1661644278476601E-2</v>
      </c>
      <c r="I9549" s="87">
        <v>4364.94136625382</v>
      </c>
      <c r="J9549" s="36" t="str">
        <f>_xlfn.XLOOKUP(SimpleBB[[#This Row],[customer_code]],'Input  - indicative charges'!$B$13:$B$69,'Input  - indicative charges'!$E$13:$E$69)</f>
        <v>South Island generation</v>
      </c>
      <c r="K9549" s="70">
        <f t="shared" si="150"/>
        <v>4035.1854972516767</v>
      </c>
    </row>
    <row r="9550" spans="1:11" x14ac:dyDescent="0.25">
      <c r="A9550" s="65">
        <v>44348</v>
      </c>
      <c r="B9550" s="66" t="s">
        <v>150</v>
      </c>
      <c r="C9550" s="66" t="s">
        <v>137</v>
      </c>
      <c r="D9550" s="67">
        <v>349937.28</v>
      </c>
      <c r="E9550" s="66">
        <v>0.2994</v>
      </c>
      <c r="F9550" s="67">
        <v>104771.221632</v>
      </c>
      <c r="G9550" s="66" t="s">
        <v>44</v>
      </c>
      <c r="H9550" s="68">
        <v>2.3133946401932499E-6</v>
      </c>
      <c r="I9550" s="87">
        <v>0.24237718256996801</v>
      </c>
      <c r="J9550" s="36" t="str">
        <f>_xlfn.XLOOKUP(SimpleBB[[#This Row],[customer_code]],'Input  - indicative charges'!$B$13:$B$69,'Input  - indicative charges'!$E$13:$E$69)</f>
        <v>Major Industrial</v>
      </c>
      <c r="K9550" s="70">
        <f t="shared" ref="K9550:K9613" si="151">I9550*$L$9</f>
        <v>0.22406644440460149</v>
      </c>
    </row>
    <row r="9551" spans="1:11" x14ac:dyDescent="0.25">
      <c r="A9551" s="65">
        <v>44348</v>
      </c>
      <c r="B9551" s="66" t="s">
        <v>150</v>
      </c>
      <c r="C9551" s="66" t="s">
        <v>137</v>
      </c>
      <c r="D9551" s="67">
        <v>349937.28</v>
      </c>
      <c r="E9551" s="66">
        <v>0.2994</v>
      </c>
      <c r="F9551" s="67">
        <v>104771.221632</v>
      </c>
      <c r="G9551" s="66" t="s">
        <v>46</v>
      </c>
      <c r="H9551" s="68">
        <v>1.8488666226382999E-8</v>
      </c>
      <c r="I9551" s="87">
        <v>1.93708014688445E-3</v>
      </c>
      <c r="J9551" s="36" t="str">
        <f>_xlfn.XLOOKUP(SimpleBB[[#This Row],[customer_code]],'Input  - indicative charges'!$B$13:$B$69,'Input  - indicative charges'!$E$13:$E$69)</f>
        <v>Upper South Island distributor</v>
      </c>
      <c r="K9551" s="70">
        <f t="shared" si="151"/>
        <v>1.7907405987518952E-3</v>
      </c>
    </row>
    <row r="9552" spans="1:11" x14ac:dyDescent="0.25">
      <c r="A9552" s="65">
        <v>44348</v>
      </c>
      <c r="B9552" s="66" t="s">
        <v>150</v>
      </c>
      <c r="C9552" s="66" t="s">
        <v>137</v>
      </c>
      <c r="D9552" s="67">
        <v>349937.28</v>
      </c>
      <c r="E9552" s="66">
        <v>0.2994</v>
      </c>
      <c r="F9552" s="67">
        <v>104771.221632</v>
      </c>
      <c r="G9552" s="66" t="s">
        <v>48</v>
      </c>
      <c r="H9552" s="68">
        <v>5.5336176053994997E-2</v>
      </c>
      <c r="I9552" s="87">
        <v>5797.6387656204797</v>
      </c>
      <c r="J9552" s="36" t="str">
        <f>_xlfn.XLOOKUP(SimpleBB[[#This Row],[customer_code]],'Input  - indicative charges'!$B$13:$B$69,'Input  - indicative charges'!$E$13:$E$69)</f>
        <v>North Island generation</v>
      </c>
      <c r="K9552" s="70">
        <f t="shared" si="151"/>
        <v>5359.6476796237193</v>
      </c>
    </row>
    <row r="9553" spans="1:11" x14ac:dyDescent="0.25">
      <c r="A9553" s="65">
        <v>44348</v>
      </c>
      <c r="B9553" s="66" t="s">
        <v>150</v>
      </c>
      <c r="C9553" s="66" t="s">
        <v>137</v>
      </c>
      <c r="D9553" s="67">
        <v>349937.28</v>
      </c>
      <c r="E9553" s="66">
        <v>0.2994</v>
      </c>
      <c r="F9553" s="67">
        <v>104771.221632</v>
      </c>
      <c r="G9553" s="66" t="s">
        <v>50</v>
      </c>
      <c r="H9553" s="68">
        <v>1.13407617851056E-2</v>
      </c>
      <c r="I9553" s="87">
        <v>1188.18546646302</v>
      </c>
      <c r="J9553" s="36" t="str">
        <f>_xlfn.XLOOKUP(SimpleBB[[#This Row],[customer_code]],'Input  - indicative charges'!$B$13:$B$69,'Input  - indicative charges'!$E$13:$E$69)</f>
        <v>North Island generation</v>
      </c>
      <c r="K9553" s="70">
        <f t="shared" si="151"/>
        <v>1098.4222604647916</v>
      </c>
    </row>
    <row r="9554" spans="1:11" x14ac:dyDescent="0.25">
      <c r="A9554" s="65">
        <v>44348</v>
      </c>
      <c r="B9554" s="66" t="s">
        <v>150</v>
      </c>
      <c r="C9554" s="66" t="s">
        <v>137</v>
      </c>
      <c r="D9554" s="67">
        <v>349937.28</v>
      </c>
      <c r="E9554" s="66">
        <v>0.2994</v>
      </c>
      <c r="F9554" s="67">
        <v>104771.221632</v>
      </c>
      <c r="G9554" s="66" t="s">
        <v>52</v>
      </c>
      <c r="H9554" s="68">
        <v>2.2900949015149101E-2</v>
      </c>
      <c r="I9554" s="87">
        <v>2399.3604048493198</v>
      </c>
      <c r="J9554" s="36" t="str">
        <f>_xlfn.XLOOKUP(SimpleBB[[#This Row],[customer_code]],'Input  - indicative charges'!$B$13:$B$69,'Input  - indicative charges'!$E$13:$E$69)</f>
        <v>North Island generation</v>
      </c>
      <c r="K9554" s="70">
        <f t="shared" si="151"/>
        <v>2218.0972196282396</v>
      </c>
    </row>
    <row r="9555" spans="1:11" x14ac:dyDescent="0.25">
      <c r="A9555" s="65">
        <v>44348</v>
      </c>
      <c r="B9555" s="66" t="s">
        <v>150</v>
      </c>
      <c r="C9555" s="66" t="s">
        <v>137</v>
      </c>
      <c r="D9555" s="67">
        <v>349937.28</v>
      </c>
      <c r="E9555" s="66">
        <v>0.2994</v>
      </c>
      <c r="F9555" s="67">
        <v>104771.221632</v>
      </c>
      <c r="G9555" s="66" t="s">
        <v>54</v>
      </c>
      <c r="H9555" s="68">
        <v>1.5443315834332499E-9</v>
      </c>
      <c r="I9555" s="87">
        <v>1.61801506601182E-4</v>
      </c>
      <c r="J9555" s="36" t="str">
        <f>_xlfn.XLOOKUP(SimpleBB[[#This Row],[customer_code]],'Input  - indicative charges'!$B$13:$B$69,'Input  - indicative charges'!$E$13:$E$69)</f>
        <v>Upper South Island distributor</v>
      </c>
      <c r="K9555" s="70">
        <f t="shared" si="151"/>
        <v>1.4957797552980811E-4</v>
      </c>
    </row>
    <row r="9556" spans="1:11" x14ac:dyDescent="0.25">
      <c r="A9556" s="65">
        <v>44348</v>
      </c>
      <c r="B9556" s="66" t="s">
        <v>150</v>
      </c>
      <c r="C9556" s="66" t="s">
        <v>137</v>
      </c>
      <c r="D9556" s="67">
        <v>349937.28</v>
      </c>
      <c r="E9556" s="66">
        <v>0.2994</v>
      </c>
      <c r="F9556" s="67">
        <v>104771.221632</v>
      </c>
      <c r="G9556" s="66" t="s">
        <v>56</v>
      </c>
      <c r="H9556" s="68">
        <v>2.6083080697933799E-2</v>
      </c>
      <c r="I9556" s="87">
        <v>2732.75622864857</v>
      </c>
      <c r="J9556" s="36" t="str">
        <f>_xlfn.XLOOKUP(SimpleBB[[#This Row],[customer_code]],'Input  - indicative charges'!$B$13:$B$69,'Input  - indicative charges'!$E$13:$E$69)</f>
        <v>Upper North Island distributor</v>
      </c>
      <c r="K9556" s="70">
        <f t="shared" si="151"/>
        <v>2526.3061691091843</v>
      </c>
    </row>
    <row r="9557" spans="1:11" x14ac:dyDescent="0.25">
      <c r="A9557" s="65">
        <v>44348</v>
      </c>
      <c r="B9557" s="66" t="s">
        <v>150</v>
      </c>
      <c r="C9557" s="66" t="s">
        <v>137</v>
      </c>
      <c r="D9557" s="67">
        <v>349937.28</v>
      </c>
      <c r="E9557" s="66">
        <v>0.2994</v>
      </c>
      <c r="F9557" s="67">
        <v>104771.221632</v>
      </c>
      <c r="G9557" s="66" t="s">
        <v>58</v>
      </c>
      <c r="H9557" s="68">
        <v>1.41343876775884E-2</v>
      </c>
      <c r="I9557" s="87">
        <v>1480.8770640012201</v>
      </c>
      <c r="J9557" s="36" t="str">
        <f>_xlfn.XLOOKUP(SimpleBB[[#This Row],[customer_code]],'Input  - indicative charges'!$B$13:$B$69,'Input  - indicative charges'!$E$13:$E$69)</f>
        <v>North Island generation</v>
      </c>
      <c r="K9557" s="70">
        <f t="shared" si="151"/>
        <v>1369.002043892034</v>
      </c>
    </row>
    <row r="9558" spans="1:11" x14ac:dyDescent="0.25">
      <c r="A9558" s="65">
        <v>44348</v>
      </c>
      <c r="B9558" s="66" t="s">
        <v>150</v>
      </c>
      <c r="C9558" s="66" t="s">
        <v>137</v>
      </c>
      <c r="D9558" s="67">
        <v>349937.28</v>
      </c>
      <c r="E9558" s="66">
        <v>0.2994</v>
      </c>
      <c r="F9558" s="67">
        <v>104771.221632</v>
      </c>
      <c r="G9558" s="66" t="s">
        <v>60</v>
      </c>
      <c r="H9558" s="68">
        <v>3.9300071669765198E-8</v>
      </c>
      <c r="I9558" s="87">
        <v>4.1175165190664598E-3</v>
      </c>
      <c r="J9558" s="36" t="str">
        <f>_xlfn.XLOOKUP(SimpleBB[[#This Row],[customer_code]],'Input  - indicative charges'!$B$13:$B$69,'Input  - indicative charges'!$E$13:$E$69)</f>
        <v>Major Industrial</v>
      </c>
      <c r="K9558" s="70">
        <f t="shared" si="151"/>
        <v>3.8064527214235738E-3</v>
      </c>
    </row>
    <row r="9559" spans="1:11" x14ac:dyDescent="0.25">
      <c r="A9559" s="65">
        <v>44348</v>
      </c>
      <c r="B9559" s="66" t="s">
        <v>150</v>
      </c>
      <c r="C9559" s="66" t="s">
        <v>137</v>
      </c>
      <c r="D9559" s="67">
        <v>349937.28</v>
      </c>
      <c r="E9559" s="66">
        <v>0.2994</v>
      </c>
      <c r="F9559" s="67">
        <v>104771.221632</v>
      </c>
      <c r="G9559" s="66" t="s">
        <v>62</v>
      </c>
      <c r="H9559" s="68">
        <v>2.7788696403803298E-6</v>
      </c>
      <c r="I9559" s="87">
        <v>0.29114556697872401</v>
      </c>
      <c r="J9559" s="36" t="str">
        <f>_xlfn.XLOOKUP(SimpleBB[[#This Row],[customer_code]],'Input  - indicative charges'!$B$13:$B$69,'Input  - indicative charges'!$E$13:$E$69)</f>
        <v>Major Industrial</v>
      </c>
      <c r="K9559" s="70">
        <f t="shared" si="151"/>
        <v>0.26915055000382521</v>
      </c>
    </row>
    <row r="9560" spans="1:11" x14ac:dyDescent="0.25">
      <c r="A9560" s="65">
        <v>44348</v>
      </c>
      <c r="B9560" s="66" t="s">
        <v>150</v>
      </c>
      <c r="C9560" s="66" t="s">
        <v>137</v>
      </c>
      <c r="D9560" s="67">
        <v>349937.28</v>
      </c>
      <c r="E9560" s="66">
        <v>0.2994</v>
      </c>
      <c r="F9560" s="67">
        <v>104771.221632</v>
      </c>
      <c r="G9560" s="66" t="s">
        <v>64</v>
      </c>
      <c r="H9560" s="68">
        <v>2.4616562934360299E-6</v>
      </c>
      <c r="I9560" s="87">
        <v>0.25791073710139401</v>
      </c>
      <c r="J9560" s="36" t="str">
        <f>_xlfn.XLOOKUP(SimpleBB[[#This Row],[customer_code]],'Input  - indicative charges'!$B$13:$B$69,'Input  - indicative charges'!$E$13:$E$69)</f>
        <v>Major Industrial</v>
      </c>
      <c r="K9560" s="70">
        <f t="shared" si="151"/>
        <v>0.23842649387756235</v>
      </c>
    </row>
    <row r="9561" spans="1:11" x14ac:dyDescent="0.25">
      <c r="A9561" s="65">
        <v>44348</v>
      </c>
      <c r="B9561" s="66" t="s">
        <v>150</v>
      </c>
      <c r="C9561" s="66" t="s">
        <v>137</v>
      </c>
      <c r="D9561" s="67">
        <v>349937.28</v>
      </c>
      <c r="E9561" s="66">
        <v>0.2994</v>
      </c>
      <c r="F9561" s="67">
        <v>104771.221632</v>
      </c>
      <c r="G9561" s="66" t="s">
        <v>66</v>
      </c>
      <c r="H9561" s="68">
        <v>9.8062664296276E-8</v>
      </c>
      <c r="I9561" s="87">
        <v>1.0274145134809501E-2</v>
      </c>
      <c r="J9561" s="36" t="str">
        <f>_xlfn.XLOOKUP(SimpleBB[[#This Row],[customer_code]],'Input  - indicative charges'!$B$13:$B$69,'Input  - indicative charges'!$E$13:$E$69)</f>
        <v>Upper South Island distributor</v>
      </c>
      <c r="K9561" s="70">
        <f t="shared" si="151"/>
        <v>9.4979698387617235E-3</v>
      </c>
    </row>
    <row r="9562" spans="1:11" x14ac:dyDescent="0.25">
      <c r="A9562" s="65">
        <v>44348</v>
      </c>
      <c r="B9562" s="66" t="s">
        <v>150</v>
      </c>
      <c r="C9562" s="66" t="s">
        <v>137</v>
      </c>
      <c r="D9562" s="67">
        <v>349937.28</v>
      </c>
      <c r="E9562" s="66">
        <v>0.2994</v>
      </c>
      <c r="F9562" s="67">
        <v>104771.221632</v>
      </c>
      <c r="G9562" s="66" t="s">
        <v>68</v>
      </c>
      <c r="H9562" s="68">
        <v>1.17820234642117E-7</v>
      </c>
      <c r="I9562" s="87">
        <v>1.23441699164235E-2</v>
      </c>
      <c r="J9562" s="36" t="str">
        <f>_xlfn.XLOOKUP(SimpleBB[[#This Row],[customer_code]],'Input  - indicative charges'!$B$13:$B$69,'Input  - indicative charges'!$E$13:$E$69)</f>
        <v>Major Industrial</v>
      </c>
      <c r="K9562" s="70">
        <f t="shared" si="151"/>
        <v>1.1411611575692825E-2</v>
      </c>
    </row>
    <row r="9563" spans="1:11" x14ac:dyDescent="0.25">
      <c r="A9563" s="65">
        <v>44348</v>
      </c>
      <c r="B9563" s="66" t="s">
        <v>150</v>
      </c>
      <c r="C9563" s="66" t="s">
        <v>137</v>
      </c>
      <c r="D9563" s="67">
        <v>349937.28</v>
      </c>
      <c r="E9563" s="66">
        <v>0.2994</v>
      </c>
      <c r="F9563" s="67">
        <v>104771.221632</v>
      </c>
      <c r="G9563" s="66" t="s">
        <v>70</v>
      </c>
      <c r="H9563" s="68">
        <v>5.1143680094949597E-3</v>
      </c>
      <c r="I9563" s="87">
        <v>535.83858423040795</v>
      </c>
      <c r="J9563" s="36" t="str">
        <f>_xlfn.XLOOKUP(SimpleBB[[#This Row],[customer_code]],'Input  - indicative charges'!$B$13:$B$69,'Input  - indicative charges'!$E$13:$E$69)</f>
        <v>Lower North Island distributor</v>
      </c>
      <c r="K9563" s="70">
        <f t="shared" si="151"/>
        <v>495.35787597763607</v>
      </c>
    </row>
    <row r="9564" spans="1:11" x14ac:dyDescent="0.25">
      <c r="A9564" s="65">
        <v>44348</v>
      </c>
      <c r="B9564" s="66" t="s">
        <v>150</v>
      </c>
      <c r="C9564" s="66" t="s">
        <v>137</v>
      </c>
      <c r="D9564" s="67">
        <v>349937.28</v>
      </c>
      <c r="E9564" s="66">
        <v>0.2994</v>
      </c>
      <c r="F9564" s="67">
        <v>104771.221632</v>
      </c>
      <c r="G9564" s="66" t="s">
        <v>72</v>
      </c>
      <c r="H9564" s="68">
        <v>5.76628172341822E-5</v>
      </c>
      <c r="I9564" s="87">
        <v>6.0414038043680103</v>
      </c>
      <c r="J9564" s="36" t="str">
        <f>_xlfn.XLOOKUP(SimpleBB[[#This Row],[customer_code]],'Input  - indicative charges'!$B$13:$B$69,'Input  - indicative charges'!$E$13:$E$69)</f>
        <v>Lower South Island distributor</v>
      </c>
      <c r="K9564" s="70">
        <f t="shared" si="151"/>
        <v>5.5849971325844647</v>
      </c>
    </row>
    <row r="9565" spans="1:11" x14ac:dyDescent="0.25">
      <c r="A9565" s="65">
        <v>44348</v>
      </c>
      <c r="B9565" s="66" t="s">
        <v>150</v>
      </c>
      <c r="C9565" s="66" t="s">
        <v>137</v>
      </c>
      <c r="D9565" s="67">
        <v>349937.28</v>
      </c>
      <c r="E9565" s="66">
        <v>0.2994</v>
      </c>
      <c r="F9565" s="67">
        <v>104771.221632</v>
      </c>
      <c r="G9565" s="66" t="s">
        <v>74</v>
      </c>
      <c r="H9565" s="68">
        <v>7.0212684004544499E-11</v>
      </c>
      <c r="I9565" s="87">
        <v>7.3562686772177196E-6</v>
      </c>
      <c r="J9565" s="36" t="str">
        <f>_xlfn.XLOOKUP(SimpleBB[[#This Row],[customer_code]],'Input  - indicative charges'!$B$13:$B$69,'Input  - indicative charges'!$E$13:$E$69)</f>
        <v>Major Industrial</v>
      </c>
      <c r="K9565" s="70">
        <f t="shared" si="151"/>
        <v>6.8005286187089664E-6</v>
      </c>
    </row>
    <row r="9566" spans="1:11" x14ac:dyDescent="0.25">
      <c r="A9566" s="65">
        <v>44348</v>
      </c>
      <c r="B9566" s="66" t="s">
        <v>150</v>
      </c>
      <c r="C9566" s="66" t="s">
        <v>137</v>
      </c>
      <c r="D9566" s="67">
        <v>349937.28</v>
      </c>
      <c r="E9566" s="66">
        <v>0.2994</v>
      </c>
      <c r="F9566" s="67">
        <v>104771.221632</v>
      </c>
      <c r="G9566" s="66" t="s">
        <v>76</v>
      </c>
      <c r="H9566" s="68">
        <v>3.9099742268640898E-6</v>
      </c>
      <c r="I9566" s="87">
        <v>0.40965277629818603</v>
      </c>
      <c r="J9566" s="36" t="str">
        <f>_xlfn.XLOOKUP(SimpleBB[[#This Row],[customer_code]],'Input  - indicative charges'!$B$13:$B$69,'Input  - indicative charges'!$E$13:$E$69)</f>
        <v>Lower North Island distributor</v>
      </c>
      <c r="K9566" s="70">
        <f t="shared" si="151"/>
        <v>0.37870495915642105</v>
      </c>
    </row>
    <row r="9567" spans="1:11" x14ac:dyDescent="0.25">
      <c r="A9567" s="65">
        <v>44348</v>
      </c>
      <c r="B9567" s="66" t="s">
        <v>150</v>
      </c>
      <c r="C9567" s="66" t="s">
        <v>137</v>
      </c>
      <c r="D9567" s="67">
        <v>349937.28</v>
      </c>
      <c r="E9567" s="66">
        <v>0.2994</v>
      </c>
      <c r="F9567" s="67">
        <v>104771.221632</v>
      </c>
      <c r="G9567" s="66" t="s">
        <v>78</v>
      </c>
      <c r="H9567" s="68">
        <v>1.9086439387791599E-5</v>
      </c>
      <c r="I9567" s="87">
        <v>1.99970957126404</v>
      </c>
      <c r="J9567" s="36" t="str">
        <f>_xlfn.XLOOKUP(SimpleBB[[#This Row],[customer_code]],'Input  - indicative charges'!$B$13:$B$69,'Input  - indicative charges'!$E$13:$E$69)</f>
        <v>North Island generation</v>
      </c>
      <c r="K9567" s="70">
        <f t="shared" si="151"/>
        <v>1.8486385918180972</v>
      </c>
    </row>
    <row r="9568" spans="1:11" x14ac:dyDescent="0.25">
      <c r="A9568" s="65">
        <v>44348</v>
      </c>
      <c r="B9568" s="66" t="s">
        <v>150</v>
      </c>
      <c r="C9568" s="66" t="s">
        <v>137</v>
      </c>
      <c r="D9568" s="67">
        <v>349937.28</v>
      </c>
      <c r="E9568" s="66">
        <v>0.2994</v>
      </c>
      <c r="F9568" s="67">
        <v>104771.221632</v>
      </c>
      <c r="G9568" s="66" t="s">
        <v>80</v>
      </c>
      <c r="H9568" s="68">
        <v>1.11122807486482E-10</v>
      </c>
      <c r="I9568" s="87">
        <v>1.16424722915363E-5</v>
      </c>
      <c r="J9568" s="36" t="str">
        <f>_xlfn.XLOOKUP(SimpleBB[[#This Row],[customer_code]],'Input  - indicative charges'!$B$13:$B$69,'Input  - indicative charges'!$E$13:$E$69)</f>
        <v>Major Industrial</v>
      </c>
      <c r="K9568" s="70">
        <f t="shared" si="151"/>
        <v>1.0762924722464628E-5</v>
      </c>
    </row>
    <row r="9569" spans="1:11" x14ac:dyDescent="0.25">
      <c r="A9569" s="65">
        <v>44348</v>
      </c>
      <c r="B9569" s="66" t="s">
        <v>150</v>
      </c>
      <c r="C9569" s="66" t="s">
        <v>137</v>
      </c>
      <c r="D9569" s="67">
        <v>349937.28</v>
      </c>
      <c r="E9569" s="66">
        <v>0.2994</v>
      </c>
      <c r="F9569" s="67">
        <v>104771.221632</v>
      </c>
      <c r="G9569" s="66" t="s">
        <v>82</v>
      </c>
      <c r="H9569" s="68">
        <v>8.2094701908514605E-4</v>
      </c>
      <c r="I9569" s="87">
        <v>86.011622084699496</v>
      </c>
      <c r="J9569" s="36" t="str">
        <f>_xlfn.XLOOKUP(SimpleBB[[#This Row],[customer_code]],'Input  - indicative charges'!$B$13:$B$69,'Input  - indicative charges'!$E$13:$E$69)</f>
        <v>Major Industrial</v>
      </c>
      <c r="K9569" s="70">
        <f t="shared" si="151"/>
        <v>79.51374850405935</v>
      </c>
    </row>
    <row r="9570" spans="1:11" x14ac:dyDescent="0.25">
      <c r="A9570" s="65">
        <v>44348</v>
      </c>
      <c r="B9570" s="66" t="s">
        <v>150</v>
      </c>
      <c r="C9570" s="66" t="s">
        <v>137</v>
      </c>
      <c r="D9570" s="67">
        <v>349937.28</v>
      </c>
      <c r="E9570" s="66">
        <v>0.2994</v>
      </c>
      <c r="F9570" s="67">
        <v>104771.221632</v>
      </c>
      <c r="G9570" s="66" t="s">
        <v>84</v>
      </c>
      <c r="H9570" s="68">
        <v>2.26328701653142E-13</v>
      </c>
      <c r="I9570" s="87">
        <v>2.37127345625841E-8</v>
      </c>
      <c r="J9570" s="36" t="str">
        <f>_xlfn.XLOOKUP(SimpleBB[[#This Row],[customer_code]],'Input  - indicative charges'!$B$13:$B$69,'Input  - indicative charges'!$E$13:$E$69)</f>
        <v>Major Industrial</v>
      </c>
      <c r="K9570" s="70">
        <f t="shared" si="151"/>
        <v>2.1921321405799126E-8</v>
      </c>
    </row>
    <row r="9571" spans="1:11" x14ac:dyDescent="0.25">
      <c r="A9571" s="65">
        <v>44348</v>
      </c>
      <c r="B9571" s="66" t="s">
        <v>150</v>
      </c>
      <c r="C9571" s="66" t="s">
        <v>137</v>
      </c>
      <c r="D9571" s="67">
        <v>349937.28</v>
      </c>
      <c r="E9571" s="66">
        <v>0.2994</v>
      </c>
      <c r="F9571" s="67">
        <v>104771.221632</v>
      </c>
      <c r="G9571" s="66" t="s">
        <v>86</v>
      </c>
      <c r="H9571" s="68">
        <v>8.5688661906494198E-5</v>
      </c>
      <c r="I9571" s="87">
        <v>8.9777057879548305</v>
      </c>
      <c r="J9571" s="36" t="str">
        <f>_xlfn.XLOOKUP(SimpleBB[[#This Row],[customer_code]],'Input  - indicative charges'!$B$13:$B$69,'Input  - indicative charges'!$E$13:$E$69)</f>
        <v>North Island generation</v>
      </c>
      <c r="K9571" s="70">
        <f t="shared" si="151"/>
        <v>8.2994718953668531</v>
      </c>
    </row>
    <row r="9572" spans="1:11" x14ac:dyDescent="0.25">
      <c r="A9572" s="65">
        <v>44348</v>
      </c>
      <c r="B9572" s="66" t="s">
        <v>150</v>
      </c>
      <c r="C9572" s="66" t="s">
        <v>137</v>
      </c>
      <c r="D9572" s="67">
        <v>349937.28</v>
      </c>
      <c r="E9572" s="66">
        <v>0.2994</v>
      </c>
      <c r="F9572" s="67">
        <v>104771.221632</v>
      </c>
      <c r="G9572" s="66" t="s">
        <v>88</v>
      </c>
      <c r="H9572" s="68">
        <v>8.2246065198288993E-3</v>
      </c>
      <c r="I9572" s="87">
        <v>861.70207252498597</v>
      </c>
      <c r="J9572" s="36" t="str">
        <f>_xlfn.XLOOKUP(SimpleBB[[#This Row],[customer_code]],'Input  - indicative charges'!$B$13:$B$69,'Input  - indicative charges'!$E$13:$E$69)</f>
        <v>North Island generation</v>
      </c>
      <c r="K9572" s="70">
        <f t="shared" si="151"/>
        <v>796.60353123798234</v>
      </c>
    </row>
    <row r="9573" spans="1:11" x14ac:dyDescent="0.25">
      <c r="A9573" s="65">
        <v>44348</v>
      </c>
      <c r="B9573" s="66" t="s">
        <v>150</v>
      </c>
      <c r="C9573" s="66" t="s">
        <v>137</v>
      </c>
      <c r="D9573" s="67">
        <v>349937.28</v>
      </c>
      <c r="E9573" s="66">
        <v>0.2994</v>
      </c>
      <c r="F9573" s="67">
        <v>104771.221632</v>
      </c>
      <c r="G9573" s="66" t="s">
        <v>90</v>
      </c>
      <c r="H9573" s="68">
        <v>1.8515611589606999E-8</v>
      </c>
      <c r="I9573" s="87">
        <v>1.9399032455067399E-3</v>
      </c>
      <c r="J9573" s="36" t="str">
        <f>_xlfn.XLOOKUP(SimpleBB[[#This Row],[customer_code]],'Input  - indicative charges'!$B$13:$B$69,'Input  - indicative charges'!$E$13:$E$69)</f>
        <v>Upper South Island distributor</v>
      </c>
      <c r="K9573" s="70">
        <f t="shared" si="151"/>
        <v>1.793350422266604E-3</v>
      </c>
    </row>
    <row r="9574" spans="1:11" x14ac:dyDescent="0.25">
      <c r="A9574" s="65">
        <v>44348</v>
      </c>
      <c r="B9574" s="66" t="s">
        <v>150</v>
      </c>
      <c r="C9574" s="66" t="s">
        <v>137</v>
      </c>
      <c r="D9574" s="67">
        <v>349937.28</v>
      </c>
      <c r="E9574" s="66">
        <v>0.2994</v>
      </c>
      <c r="F9574" s="67">
        <v>104771.221632</v>
      </c>
      <c r="G9574" s="66" t="s">
        <v>92</v>
      </c>
      <c r="H9574" s="68">
        <v>7.0980369562235199E-5</v>
      </c>
      <c r="I9574" s="87">
        <v>7.4367000309262101</v>
      </c>
      <c r="J9574" s="36" t="str">
        <f>_xlfn.XLOOKUP(SimpleBB[[#This Row],[customer_code]],'Input  - indicative charges'!$B$13:$B$69,'Input  - indicative charges'!$E$13:$E$69)</f>
        <v>North Island generation</v>
      </c>
      <c r="K9574" s="70">
        <f t="shared" si="151"/>
        <v>6.8748836683593506</v>
      </c>
    </row>
    <row r="9575" spans="1:11" x14ac:dyDescent="0.25">
      <c r="A9575" s="65">
        <v>44348</v>
      </c>
      <c r="B9575" s="66" t="s">
        <v>150</v>
      </c>
      <c r="C9575" s="66" t="s">
        <v>137</v>
      </c>
      <c r="D9575" s="67">
        <v>349937.28</v>
      </c>
      <c r="E9575" s="66">
        <v>0.2994</v>
      </c>
      <c r="F9575" s="67">
        <v>104771.221632</v>
      </c>
      <c r="G9575" s="66" t="s">
        <v>94</v>
      </c>
      <c r="H9575" s="68">
        <v>3.75993646717536E-4</v>
      </c>
      <c r="I9575" s="87">
        <v>39.393313692466897</v>
      </c>
      <c r="J9575" s="36" t="str">
        <f>_xlfn.XLOOKUP(SimpleBB[[#This Row],[customer_code]],'Input  - indicative charges'!$B$13:$B$69,'Input  - indicative charges'!$E$13:$E$69)</f>
        <v>North Island generation</v>
      </c>
      <c r="K9575" s="70">
        <f t="shared" si="151"/>
        <v>36.41728828924775</v>
      </c>
    </row>
    <row r="9576" spans="1:11" x14ac:dyDescent="0.25">
      <c r="A9576" s="65">
        <v>44348</v>
      </c>
      <c r="B9576" s="66" t="s">
        <v>150</v>
      </c>
      <c r="C9576" s="66" t="s">
        <v>137</v>
      </c>
      <c r="D9576" s="67">
        <v>349937.28</v>
      </c>
      <c r="E9576" s="66">
        <v>0.2994</v>
      </c>
      <c r="F9576" s="67">
        <v>104771.221632</v>
      </c>
      <c r="G9576" s="66" t="s">
        <v>96</v>
      </c>
      <c r="H9576" s="68">
        <v>1.65751901515796E-3</v>
      </c>
      <c r="I9576" s="87">
        <v>173.66029209636901</v>
      </c>
      <c r="J9576" s="36" t="str">
        <f>_xlfn.XLOOKUP(SimpleBB[[#This Row],[customer_code]],'Input  - indicative charges'!$B$13:$B$69,'Input  - indicative charges'!$E$13:$E$69)</f>
        <v>Upper North Island distributor</v>
      </c>
      <c r="K9576" s="70">
        <f t="shared" si="151"/>
        <v>160.54087175910297</v>
      </c>
    </row>
    <row r="9577" spans="1:11" x14ac:dyDescent="0.25">
      <c r="A9577" s="65">
        <v>44348</v>
      </c>
      <c r="B9577" s="66" t="s">
        <v>150</v>
      </c>
      <c r="C9577" s="66" t="s">
        <v>137</v>
      </c>
      <c r="D9577" s="67">
        <v>349937.28</v>
      </c>
      <c r="E9577" s="66">
        <v>0.2994</v>
      </c>
      <c r="F9577" s="67">
        <v>104771.221632</v>
      </c>
      <c r="G9577" s="66" t="s">
        <v>98</v>
      </c>
      <c r="H9577" s="68">
        <v>6.2091932090783404E-6</v>
      </c>
      <c r="I9577" s="87">
        <v>0.65054475786425603</v>
      </c>
      <c r="J9577" s="36" t="str">
        <f>_xlfn.XLOOKUP(SimpleBB[[#This Row],[customer_code]],'Input  - indicative charges'!$B$13:$B$69,'Input  - indicative charges'!$E$13:$E$69)</f>
        <v>Major Industrial</v>
      </c>
      <c r="K9577" s="70">
        <f t="shared" si="151"/>
        <v>0.60139840423558688</v>
      </c>
    </row>
    <row r="9578" spans="1:11" x14ac:dyDescent="0.25">
      <c r="A9578" s="65">
        <v>44348</v>
      </c>
      <c r="B9578" s="66" t="s">
        <v>150</v>
      </c>
      <c r="C9578" s="66" t="s">
        <v>137</v>
      </c>
      <c r="D9578" s="67">
        <v>349937.28</v>
      </c>
      <c r="E9578" s="66">
        <v>0.2994</v>
      </c>
      <c r="F9578" s="67">
        <v>104771.221632</v>
      </c>
      <c r="G9578" s="66" t="s">
        <v>100</v>
      </c>
      <c r="H9578" s="68">
        <v>3.2063388844987299E-4</v>
      </c>
      <c r="I9578" s="87">
        <v>33.593204189511603</v>
      </c>
      <c r="J9578" s="36" t="str">
        <f>_xlfn.XLOOKUP(SimpleBB[[#This Row],[customer_code]],'Input  - indicative charges'!$B$13:$B$69,'Input  - indicative charges'!$E$13:$E$69)</f>
        <v>North Island generation</v>
      </c>
      <c r="K9578" s="70">
        <f t="shared" si="151"/>
        <v>31.055356527748835</v>
      </c>
    </row>
    <row r="9579" spans="1:11" x14ac:dyDescent="0.25">
      <c r="A9579" s="65">
        <v>44348</v>
      </c>
      <c r="B9579" s="66" t="s">
        <v>150</v>
      </c>
      <c r="C9579" s="66" t="s">
        <v>137</v>
      </c>
      <c r="D9579" s="67">
        <v>349937.28</v>
      </c>
      <c r="E9579" s="66">
        <v>0.2994</v>
      </c>
      <c r="F9579" s="67">
        <v>104771.221632</v>
      </c>
      <c r="G9579" s="66" t="s">
        <v>102</v>
      </c>
      <c r="H9579" s="68">
        <v>1.98942562628157E-3</v>
      </c>
      <c r="I9579" s="87">
        <v>208.434553211527</v>
      </c>
      <c r="J9579" s="36" t="str">
        <f>_xlfn.XLOOKUP(SimpleBB[[#This Row],[customer_code]],'Input  - indicative charges'!$B$13:$B$69,'Input  - indicative charges'!$E$13:$E$69)</f>
        <v>Lower North Island distributor</v>
      </c>
      <c r="K9579" s="70">
        <f t="shared" si="151"/>
        <v>192.68806054252474</v>
      </c>
    </row>
    <row r="9580" spans="1:11" x14ac:dyDescent="0.25">
      <c r="A9580" s="65">
        <v>44348</v>
      </c>
      <c r="B9580" s="66" t="s">
        <v>150</v>
      </c>
      <c r="C9580" s="66" t="s">
        <v>137</v>
      </c>
      <c r="D9580" s="67">
        <v>349937.28</v>
      </c>
      <c r="E9580" s="66">
        <v>0.2994</v>
      </c>
      <c r="F9580" s="67">
        <v>104771.221632</v>
      </c>
      <c r="G9580" s="66" t="s">
        <v>104</v>
      </c>
      <c r="H9580" s="68">
        <v>4.1531488981881E-3</v>
      </c>
      <c r="I9580" s="87">
        <v>435.13048368276202</v>
      </c>
      <c r="J9580" s="36" t="str">
        <f>_xlfn.XLOOKUP(SimpleBB[[#This Row],[customer_code]],'Input  - indicative charges'!$B$13:$B$69,'Input  - indicative charges'!$E$13:$E$69)</f>
        <v>Lower North Island distributor</v>
      </c>
      <c r="K9580" s="70">
        <f t="shared" si="151"/>
        <v>402.25791593524184</v>
      </c>
    </row>
    <row r="9581" spans="1:11" x14ac:dyDescent="0.25">
      <c r="A9581" s="65">
        <v>44348</v>
      </c>
      <c r="B9581" s="66" t="s">
        <v>150</v>
      </c>
      <c r="C9581" s="66" t="s">
        <v>137</v>
      </c>
      <c r="D9581" s="67">
        <v>349937.28</v>
      </c>
      <c r="E9581" s="66">
        <v>0.2994</v>
      </c>
      <c r="F9581" s="67">
        <v>104771.221632</v>
      </c>
      <c r="G9581" s="66" t="s">
        <v>106</v>
      </c>
      <c r="H9581" s="68">
        <v>0.58598808971733396</v>
      </c>
      <c r="I9581" s="87">
        <v>61394.688021487098</v>
      </c>
      <c r="J9581" s="36" t="str">
        <f>_xlfn.XLOOKUP(SimpleBB[[#This Row],[customer_code]],'Input  - indicative charges'!$B$13:$B$69,'Input  - indicative charges'!$E$13:$E$69)</f>
        <v>Upper North Island distributor</v>
      </c>
      <c r="K9581" s="70">
        <f t="shared" si="151"/>
        <v>56756.536669177804</v>
      </c>
    </row>
    <row r="9582" spans="1:11" x14ac:dyDescent="0.25">
      <c r="A9582" s="65">
        <v>44348</v>
      </c>
      <c r="B9582" s="66" t="s">
        <v>150</v>
      </c>
      <c r="C9582" s="66" t="s">
        <v>137</v>
      </c>
      <c r="D9582" s="67">
        <v>349937.28</v>
      </c>
      <c r="E9582" s="66">
        <v>0.2994</v>
      </c>
      <c r="F9582" s="67">
        <v>104771.221632</v>
      </c>
      <c r="G9582" s="66" t="s">
        <v>108</v>
      </c>
      <c r="H9582" s="68">
        <v>2.1075605271408198E-3</v>
      </c>
      <c r="I9582" s="87">
        <v>220.81169109192601</v>
      </c>
      <c r="J9582" s="36" t="str">
        <f>_xlfn.XLOOKUP(SimpleBB[[#This Row],[customer_code]],'Input  - indicative charges'!$B$13:$B$69,'Input  - indicative charges'!$E$13:$E$69)</f>
        <v>Lower North Island distributor</v>
      </c>
      <c r="K9582" s="70">
        <f t="shared" si="151"/>
        <v>204.13014946921621</v>
      </c>
    </row>
    <row r="9583" spans="1:11" x14ac:dyDescent="0.25">
      <c r="A9583" s="65">
        <v>44348</v>
      </c>
      <c r="B9583" s="66" t="s">
        <v>150</v>
      </c>
      <c r="C9583" s="66" t="s">
        <v>137</v>
      </c>
      <c r="D9583" s="67">
        <v>349937.28</v>
      </c>
      <c r="E9583" s="66">
        <v>0.2994</v>
      </c>
      <c r="F9583" s="67">
        <v>104771.221632</v>
      </c>
      <c r="G9583" s="66" t="s">
        <v>110</v>
      </c>
      <c r="H9583" s="68">
        <v>9.1623542512736704E-9</v>
      </c>
      <c r="I9583" s="87">
        <v>9.5995104793109097E-4</v>
      </c>
      <c r="J9583" s="36" t="str">
        <f>_xlfn.XLOOKUP(SimpleBB[[#This Row],[customer_code]],'Input  - indicative charges'!$B$13:$B$69,'Input  - indicative charges'!$E$13:$E$69)</f>
        <v>Lower South Island distributor</v>
      </c>
      <c r="K9583" s="70">
        <f t="shared" si="151"/>
        <v>8.8743014433835586E-4</v>
      </c>
    </row>
    <row r="9584" spans="1:11" x14ac:dyDescent="0.25">
      <c r="A9584" s="65">
        <v>44348</v>
      </c>
      <c r="B9584" s="66" t="s">
        <v>150</v>
      </c>
      <c r="C9584" s="66" t="s">
        <v>137</v>
      </c>
      <c r="D9584" s="67">
        <v>349937.28</v>
      </c>
      <c r="E9584" s="66">
        <v>0.2994</v>
      </c>
      <c r="F9584" s="67">
        <v>104771.221632</v>
      </c>
      <c r="G9584" s="66" t="s">
        <v>112</v>
      </c>
      <c r="H9584" s="68">
        <v>6.7942401685543103E-3</v>
      </c>
      <c r="I9584" s="87">
        <v>711.84084252064099</v>
      </c>
      <c r="J9584" s="36" t="str">
        <f>_xlfn.XLOOKUP(SimpleBB[[#This Row],[customer_code]],'Input  - indicative charges'!$B$13:$B$69,'Input  - indicative charges'!$E$13:$E$69)</f>
        <v>North Island generation</v>
      </c>
      <c r="K9584" s="70">
        <f t="shared" si="151"/>
        <v>658.06378667485535</v>
      </c>
    </row>
    <row r="9585" spans="1:11" x14ac:dyDescent="0.25">
      <c r="A9585" s="65">
        <v>44348</v>
      </c>
      <c r="B9585" s="66" t="s">
        <v>150</v>
      </c>
      <c r="C9585" s="66" t="s">
        <v>137</v>
      </c>
      <c r="D9585" s="67">
        <v>349937.28</v>
      </c>
      <c r="E9585" s="66">
        <v>0.2994</v>
      </c>
      <c r="F9585" s="67">
        <v>104771.221632</v>
      </c>
      <c r="G9585" s="66" t="s">
        <v>114</v>
      </c>
      <c r="H9585" s="68">
        <v>2.21233680514114E-3</v>
      </c>
      <c r="I9585" s="87">
        <v>231.789229736073</v>
      </c>
      <c r="J9585" s="36" t="str">
        <f>_xlfn.XLOOKUP(SimpleBB[[#This Row],[customer_code]],'Input  - indicative charges'!$B$13:$B$69,'Input  - indicative charges'!$E$13:$E$69)</f>
        <v>Lower North Island distributor</v>
      </c>
      <c r="K9585" s="70">
        <f t="shared" si="151"/>
        <v>214.27837392758937</v>
      </c>
    </row>
    <row r="9586" spans="1:11" x14ac:dyDescent="0.25">
      <c r="A9586" s="65">
        <v>44348</v>
      </c>
      <c r="B9586" s="66" t="s">
        <v>150</v>
      </c>
      <c r="C9586" s="66" t="s">
        <v>137</v>
      </c>
      <c r="D9586" s="67">
        <v>349937.28</v>
      </c>
      <c r="E9586" s="66">
        <v>0.2994</v>
      </c>
      <c r="F9586" s="67">
        <v>104771.221632</v>
      </c>
      <c r="G9586" s="66" t="s">
        <v>116</v>
      </c>
      <c r="H9586" s="68">
        <v>6.2799259041934105E-8</v>
      </c>
      <c r="I9586" s="87">
        <v>6.5795550874078604E-3</v>
      </c>
      <c r="J9586" s="36" t="str">
        <f>_xlfn.XLOOKUP(SimpleBB[[#This Row],[customer_code]],'Input  - indicative charges'!$B$13:$B$69,'Input  - indicative charges'!$E$13:$E$69)</f>
        <v>Major Industrial</v>
      </c>
      <c r="K9586" s="70">
        <f t="shared" si="151"/>
        <v>6.0824929911630866E-3</v>
      </c>
    </row>
    <row r="9587" spans="1:11" x14ac:dyDescent="0.25">
      <c r="A9587" s="65">
        <v>44348</v>
      </c>
      <c r="B9587" s="66" t="s">
        <v>150</v>
      </c>
      <c r="C9587" s="66" t="s">
        <v>137</v>
      </c>
      <c r="D9587" s="67">
        <v>349937.28</v>
      </c>
      <c r="E9587" s="66">
        <v>0.2994</v>
      </c>
      <c r="F9587" s="67">
        <v>104771.221632</v>
      </c>
      <c r="G9587" s="66" t="s">
        <v>118</v>
      </c>
      <c r="H9587" s="68">
        <v>3.6010289300529002E-9</v>
      </c>
      <c r="I9587" s="87">
        <v>3.7728420013381699E-4</v>
      </c>
      <c r="J9587" s="36" t="str">
        <f>_xlfn.XLOOKUP(SimpleBB[[#This Row],[customer_code]],'Input  - indicative charges'!$B$13:$B$69,'Input  - indicative charges'!$E$13:$E$69)</f>
        <v>Upper South Island distributor</v>
      </c>
      <c r="K9587" s="70">
        <f t="shared" si="151"/>
        <v>3.4878171434150939E-4</v>
      </c>
    </row>
    <row r="9588" spans="1:11" x14ac:dyDescent="0.25">
      <c r="A9588" s="65">
        <v>44348</v>
      </c>
      <c r="B9588" s="66" t="s">
        <v>150</v>
      </c>
      <c r="C9588" s="66" t="s">
        <v>137</v>
      </c>
      <c r="D9588" s="67">
        <v>349937.28</v>
      </c>
      <c r="E9588" s="66">
        <v>0.2994</v>
      </c>
      <c r="F9588" s="67">
        <v>104771.221632</v>
      </c>
      <c r="G9588" s="66" t="s">
        <v>120</v>
      </c>
      <c r="H9588" s="68">
        <v>8.6745941390604995E-4</v>
      </c>
      <c r="I9588" s="87">
        <v>90.884782511115702</v>
      </c>
      <c r="J9588" s="36" t="str">
        <f>_xlfn.XLOOKUP(SimpleBB[[#This Row],[customer_code]],'Input  - indicative charges'!$B$13:$B$69,'Input  - indicative charges'!$E$13:$E$69)</f>
        <v>Lower North Island distributor</v>
      </c>
      <c r="K9588" s="70">
        <f t="shared" si="151"/>
        <v>84.018758910495123</v>
      </c>
    </row>
    <row r="9589" spans="1:11" x14ac:dyDescent="0.25">
      <c r="A9589" s="65">
        <v>44348</v>
      </c>
      <c r="B9589" s="66" t="s">
        <v>150</v>
      </c>
      <c r="C9589" s="66" t="s">
        <v>137</v>
      </c>
      <c r="D9589" s="67">
        <v>349937.28</v>
      </c>
      <c r="E9589" s="66">
        <v>0.2994</v>
      </c>
      <c r="F9589" s="67">
        <v>104771.221632</v>
      </c>
      <c r="G9589" s="66" t="s">
        <v>241</v>
      </c>
      <c r="H9589" s="68">
        <v>7.4592437367691701E-4</v>
      </c>
      <c r="I9589" s="87">
        <v>78.151407875215099</v>
      </c>
      <c r="J9589" s="36" t="str">
        <f>_xlfn.XLOOKUP(SimpleBB[[#This Row],[customer_code]],'Input  - indicative charges'!$B$13:$B$69,'Input  - indicative charges'!$E$13:$E$69)</f>
        <v>North Island generation</v>
      </c>
      <c r="K9589" s="70">
        <f t="shared" si="151"/>
        <v>72.247345654157101</v>
      </c>
    </row>
    <row r="9590" spans="1:11" x14ac:dyDescent="0.25">
      <c r="A9590" s="65">
        <v>44378</v>
      </c>
      <c r="B9590" s="66" t="s">
        <v>150</v>
      </c>
      <c r="C9590" s="66" t="s">
        <v>137</v>
      </c>
      <c r="D9590" s="67">
        <v>331839.06</v>
      </c>
      <c r="E9590" s="66">
        <v>0.58430000000000004</v>
      </c>
      <c r="F9590" s="67">
        <v>193893.56275799999</v>
      </c>
      <c r="G9590" s="66" t="s">
        <v>8</v>
      </c>
      <c r="H9590" s="68">
        <v>2.2110786029618399E-8</v>
      </c>
      <c r="I9590" s="87">
        <v>4.2871390786625397E-3</v>
      </c>
      <c r="J9590" s="36" t="str">
        <f>_xlfn.XLOOKUP(SimpleBB[[#This Row],[customer_code]],'Input  - indicative charges'!$B$13:$B$69,'Input  - indicative charges'!$E$13:$E$69)</f>
        <v>Lower South Island distributor</v>
      </c>
      <c r="K9590" s="70">
        <f t="shared" si="151"/>
        <v>3.9632608970798355E-3</v>
      </c>
    </row>
    <row r="9591" spans="1:11" x14ac:dyDescent="0.25">
      <c r="A9591" s="65">
        <v>44378</v>
      </c>
      <c r="B9591" s="66" t="s">
        <v>150</v>
      </c>
      <c r="C9591" s="66" t="s">
        <v>137</v>
      </c>
      <c r="D9591" s="67">
        <v>331839.06</v>
      </c>
      <c r="E9591" s="66">
        <v>0.58430000000000004</v>
      </c>
      <c r="F9591" s="67">
        <v>193893.56275799999</v>
      </c>
      <c r="G9591" s="66" t="s">
        <v>10</v>
      </c>
      <c r="H9591" s="68">
        <v>8.6444670875267995E-10</v>
      </c>
      <c r="I9591" s="87">
        <v>1.6761065217448399E-4</v>
      </c>
      <c r="J9591" s="36" t="str">
        <f>_xlfn.XLOOKUP(SimpleBB[[#This Row],[customer_code]],'Input  - indicative charges'!$B$13:$B$69,'Input  - indicative charges'!$E$13:$E$69)</f>
        <v>Upper South Island distributor</v>
      </c>
      <c r="K9591" s="70">
        <f t="shared" si="151"/>
        <v>1.5494826071852532E-4</v>
      </c>
    </row>
    <row r="9592" spans="1:11" x14ac:dyDescent="0.25">
      <c r="A9592" s="65">
        <v>44378</v>
      </c>
      <c r="B9592" s="66" t="s">
        <v>150</v>
      </c>
      <c r="C9592" s="66" t="s">
        <v>137</v>
      </c>
      <c r="D9592" s="67">
        <v>331839.06</v>
      </c>
      <c r="E9592" s="66">
        <v>0.58430000000000004</v>
      </c>
      <c r="F9592" s="67">
        <v>193893.56275799999</v>
      </c>
      <c r="G9592" s="66" t="s">
        <v>12</v>
      </c>
      <c r="H9592" s="68">
        <v>5.5905181867622498E-6</v>
      </c>
      <c r="I9592" s="87">
        <v>1.0839654888947201</v>
      </c>
      <c r="J9592" s="36" t="str">
        <f>_xlfn.XLOOKUP(SimpleBB[[#This Row],[customer_code]],'Input  - indicative charges'!$B$13:$B$69,'Input  - indicative charges'!$E$13:$E$69)</f>
        <v>Lower North Island distributor</v>
      </c>
      <c r="K9592" s="70">
        <f t="shared" si="151"/>
        <v>1.0020757332791514</v>
      </c>
    </row>
    <row r="9593" spans="1:11" x14ac:dyDescent="0.25">
      <c r="A9593" s="65">
        <v>44378</v>
      </c>
      <c r="B9593" s="66" t="s">
        <v>150</v>
      </c>
      <c r="C9593" s="66" t="s">
        <v>137</v>
      </c>
      <c r="D9593" s="67">
        <v>331839.06</v>
      </c>
      <c r="E9593" s="66">
        <v>0.58430000000000004</v>
      </c>
      <c r="F9593" s="67">
        <v>193893.56275799999</v>
      </c>
      <c r="G9593" s="66" t="s">
        <v>14</v>
      </c>
      <c r="H9593" s="68">
        <v>2.16076579849378E-3</v>
      </c>
      <c r="I9593" s="87">
        <v>418.95857895559499</v>
      </c>
      <c r="J9593" s="36" t="str">
        <f>_xlfn.XLOOKUP(SimpleBB[[#This Row],[customer_code]],'Input  - indicative charges'!$B$13:$B$69,'Input  - indicative charges'!$E$13:$E$69)</f>
        <v>Upper North Island distributor</v>
      </c>
      <c r="K9593" s="70">
        <f t="shared" si="151"/>
        <v>387.30774136416704</v>
      </c>
    </row>
    <row r="9594" spans="1:11" x14ac:dyDescent="0.25">
      <c r="A9594" s="65">
        <v>44378</v>
      </c>
      <c r="B9594" s="66" t="s">
        <v>150</v>
      </c>
      <c r="C9594" s="66" t="s">
        <v>137</v>
      </c>
      <c r="D9594" s="67">
        <v>331839.06</v>
      </c>
      <c r="E9594" s="66">
        <v>0.58430000000000004</v>
      </c>
      <c r="F9594" s="67">
        <v>193893.56275799999</v>
      </c>
      <c r="G9594" s="66" t="s">
        <v>16</v>
      </c>
      <c r="H9594" s="68">
        <v>9.0604074024612E-2</v>
      </c>
      <c r="I9594" s="87">
        <v>17567.546713021598</v>
      </c>
      <c r="J9594" s="36" t="str">
        <f>_xlfn.XLOOKUP(SimpleBB[[#This Row],[customer_code]],'Input  - indicative charges'!$B$13:$B$69,'Input  - indicative charges'!$E$13:$E$69)</f>
        <v>South Island generation</v>
      </c>
      <c r="K9594" s="70">
        <f t="shared" si="151"/>
        <v>16240.380745255121</v>
      </c>
    </row>
    <row r="9595" spans="1:11" x14ac:dyDescent="0.25">
      <c r="A9595" s="65">
        <v>44378</v>
      </c>
      <c r="B9595" s="66" t="s">
        <v>150</v>
      </c>
      <c r="C9595" s="66" t="s">
        <v>137</v>
      </c>
      <c r="D9595" s="67">
        <v>331839.06</v>
      </c>
      <c r="E9595" s="66">
        <v>0.58430000000000004</v>
      </c>
      <c r="F9595" s="67">
        <v>193893.56275799999</v>
      </c>
      <c r="G9595" s="66" t="s">
        <v>19</v>
      </c>
      <c r="H9595" s="68">
        <v>8.7382045829751206E-5</v>
      </c>
      <c r="I9595" s="87">
        <v>16.9428161870133</v>
      </c>
      <c r="J9595" s="36" t="str">
        <f>_xlfn.XLOOKUP(SimpleBB[[#This Row],[customer_code]],'Input  - indicative charges'!$B$13:$B$69,'Input  - indicative charges'!$E$13:$E$69)</f>
        <v>Lower South Island distributor</v>
      </c>
      <c r="K9595" s="70">
        <f t="shared" si="151"/>
        <v>15.662846399037168</v>
      </c>
    </row>
    <row r="9596" spans="1:11" x14ac:dyDescent="0.25">
      <c r="A9596" s="65">
        <v>44378</v>
      </c>
      <c r="B9596" s="66" t="s">
        <v>150</v>
      </c>
      <c r="C9596" s="66" t="s">
        <v>137</v>
      </c>
      <c r="D9596" s="67">
        <v>331839.06</v>
      </c>
      <c r="E9596" s="66">
        <v>0.58430000000000004</v>
      </c>
      <c r="F9596" s="67">
        <v>193893.56275799999</v>
      </c>
      <c r="G9596" s="66" t="s">
        <v>21</v>
      </c>
      <c r="H9596" s="68">
        <v>1.4638674582800601E-8</v>
      </c>
      <c r="I9596" s="87">
        <v>2.8383447689141902E-3</v>
      </c>
      <c r="J9596" s="36" t="str">
        <f>_xlfn.XLOOKUP(SimpleBB[[#This Row],[customer_code]],'Input  - indicative charges'!$B$13:$B$69,'Input  - indicative charges'!$E$13:$E$69)</f>
        <v>Upper South Island distributor</v>
      </c>
      <c r="K9596" s="70">
        <f t="shared" si="151"/>
        <v>2.6239178689248625E-3</v>
      </c>
    </row>
    <row r="9597" spans="1:11" x14ac:dyDescent="0.25">
      <c r="A9597" s="65">
        <v>44378</v>
      </c>
      <c r="B9597" s="66" t="s">
        <v>150</v>
      </c>
      <c r="C9597" s="66" t="s">
        <v>137</v>
      </c>
      <c r="D9597" s="67">
        <v>331839.06</v>
      </c>
      <c r="E9597" s="66">
        <v>0.58430000000000004</v>
      </c>
      <c r="F9597" s="67">
        <v>193893.56275799999</v>
      </c>
      <c r="G9597" s="66" t="s">
        <v>23</v>
      </c>
      <c r="H9597" s="68">
        <v>4.8581684357737301E-8</v>
      </c>
      <c r="I9597" s="87">
        <v>9.4196758649062792E-3</v>
      </c>
      <c r="J9597" s="36" t="str">
        <f>_xlfn.XLOOKUP(SimpleBB[[#This Row],[customer_code]],'Input  - indicative charges'!$B$13:$B$69,'Input  - indicative charges'!$E$13:$E$69)</f>
        <v>Lower North Island distributor</v>
      </c>
      <c r="K9597" s="70">
        <f t="shared" si="151"/>
        <v>8.7080526975104357E-3</v>
      </c>
    </row>
    <row r="9598" spans="1:11" x14ac:dyDescent="0.25">
      <c r="A9598" s="65">
        <v>44378</v>
      </c>
      <c r="B9598" s="66" t="s">
        <v>150</v>
      </c>
      <c r="C9598" s="66" t="s">
        <v>137</v>
      </c>
      <c r="D9598" s="67">
        <v>331839.06</v>
      </c>
      <c r="E9598" s="66">
        <v>0.58430000000000004</v>
      </c>
      <c r="F9598" s="67">
        <v>193893.56275799999</v>
      </c>
      <c r="G9598" s="66" t="s">
        <v>25</v>
      </c>
      <c r="H9598" s="68">
        <v>0.113774767655483</v>
      </c>
      <c r="I9598" s="87">
        <v>22060.1950526853</v>
      </c>
      <c r="J9598" s="36" t="str">
        <f>_xlfn.XLOOKUP(SimpleBB[[#This Row],[customer_code]],'Input  - indicative charges'!$B$13:$B$69,'Input  - indicative charges'!$E$13:$E$69)</f>
        <v>North Island generation</v>
      </c>
      <c r="K9598" s="70">
        <f t="shared" si="151"/>
        <v>20393.625406138526</v>
      </c>
    </row>
    <row r="9599" spans="1:11" x14ac:dyDescent="0.25">
      <c r="A9599" s="65">
        <v>44378</v>
      </c>
      <c r="B9599" s="66" t="s">
        <v>150</v>
      </c>
      <c r="C9599" s="66" t="s">
        <v>137</v>
      </c>
      <c r="D9599" s="67">
        <v>331839.06</v>
      </c>
      <c r="E9599" s="66">
        <v>0.58430000000000004</v>
      </c>
      <c r="F9599" s="67">
        <v>193893.56275799999</v>
      </c>
      <c r="G9599" s="66" t="s">
        <v>27</v>
      </c>
      <c r="H9599" s="68">
        <v>1.7845052360531702E-5</v>
      </c>
      <c r="I9599" s="87">
        <v>3.46004077978656</v>
      </c>
      <c r="J9599" s="36" t="str">
        <f>_xlfn.XLOOKUP(SimpleBB[[#This Row],[customer_code]],'Input  - indicative charges'!$B$13:$B$69,'Input  - indicative charges'!$E$13:$E$69)</f>
        <v>Lower North Island distributor</v>
      </c>
      <c r="K9599" s="70">
        <f t="shared" si="151"/>
        <v>3.1986469468836916</v>
      </c>
    </row>
    <row r="9600" spans="1:11" x14ac:dyDescent="0.25">
      <c r="A9600" s="65">
        <v>44378</v>
      </c>
      <c r="B9600" s="66" t="s">
        <v>150</v>
      </c>
      <c r="C9600" s="66" t="s">
        <v>137</v>
      </c>
      <c r="D9600" s="67">
        <v>331839.06</v>
      </c>
      <c r="E9600" s="66">
        <v>0.58430000000000004</v>
      </c>
      <c r="F9600" s="67">
        <v>193893.56275799999</v>
      </c>
      <c r="G9600" s="66" t="s">
        <v>29</v>
      </c>
      <c r="H9600" s="68">
        <v>4.0523433206392801E-5</v>
      </c>
      <c r="I9600" s="87">
        <v>7.8572328395733404</v>
      </c>
      <c r="J9600" s="36" t="str">
        <f>_xlfn.XLOOKUP(SimpleBB[[#This Row],[customer_code]],'Input  - indicative charges'!$B$13:$B$69,'Input  - indicative charges'!$E$13:$E$69)</f>
        <v>Lower North Island distributor</v>
      </c>
      <c r="K9600" s="70">
        <f t="shared" si="151"/>
        <v>7.2636467119343875</v>
      </c>
    </row>
    <row r="9601" spans="1:11" x14ac:dyDescent="0.25">
      <c r="A9601" s="65">
        <v>44378</v>
      </c>
      <c r="B9601" s="66" t="s">
        <v>150</v>
      </c>
      <c r="C9601" s="66" t="s">
        <v>137</v>
      </c>
      <c r="D9601" s="67">
        <v>331839.06</v>
      </c>
      <c r="E9601" s="66">
        <v>0.58430000000000004</v>
      </c>
      <c r="F9601" s="67">
        <v>193893.56275799999</v>
      </c>
      <c r="G9601" s="66" t="s">
        <v>31</v>
      </c>
      <c r="H9601" s="68">
        <v>8.9812072223525595E-5</v>
      </c>
      <c r="I9601" s="87">
        <v>17.413982662098199</v>
      </c>
      <c r="J9601" s="36" t="str">
        <f>_xlfn.XLOOKUP(SimpleBB[[#This Row],[customer_code]],'Input  - indicative charges'!$B$13:$B$69,'Input  - indicative charges'!$E$13:$E$69)</f>
        <v>Major Industrial</v>
      </c>
      <c r="K9601" s="70">
        <f t="shared" si="151"/>
        <v>16.098417914785959</v>
      </c>
    </row>
    <row r="9602" spans="1:11" x14ac:dyDescent="0.25">
      <c r="A9602" s="65">
        <v>44378</v>
      </c>
      <c r="B9602" s="66" t="s">
        <v>150</v>
      </c>
      <c r="C9602" s="66" t="s">
        <v>137</v>
      </c>
      <c r="D9602" s="67">
        <v>331839.06</v>
      </c>
      <c r="E9602" s="66">
        <v>0.58430000000000004</v>
      </c>
      <c r="F9602" s="67">
        <v>193893.56275799999</v>
      </c>
      <c r="G9602" s="66" t="s">
        <v>34</v>
      </c>
      <c r="H9602" s="68">
        <v>2.9926166096147201E-6</v>
      </c>
      <c r="I9602" s="87">
        <v>0.58024909640696498</v>
      </c>
      <c r="J9602" s="36" t="str">
        <f>_xlfn.XLOOKUP(SimpleBB[[#This Row],[customer_code]],'Input  - indicative charges'!$B$13:$B$69,'Input  - indicative charges'!$E$13:$E$69)</f>
        <v>Major Industrial</v>
      </c>
      <c r="K9602" s="70">
        <f t="shared" si="151"/>
        <v>0.53641333116560874</v>
      </c>
    </row>
    <row r="9603" spans="1:11" x14ac:dyDescent="0.25">
      <c r="A9603" s="65">
        <v>44378</v>
      </c>
      <c r="B9603" s="66" t="s">
        <v>150</v>
      </c>
      <c r="C9603" s="66" t="s">
        <v>137</v>
      </c>
      <c r="D9603" s="67">
        <v>331839.06</v>
      </c>
      <c r="E9603" s="66">
        <v>0.58430000000000004</v>
      </c>
      <c r="F9603" s="67">
        <v>193893.56275799999</v>
      </c>
      <c r="G9603" s="66" t="s">
        <v>36</v>
      </c>
      <c r="H9603" s="68">
        <v>8.52109941554917E-9</v>
      </c>
      <c r="I9603" s="87">
        <v>1.6521863242959401E-3</v>
      </c>
      <c r="J9603" s="36" t="str">
        <f>_xlfn.XLOOKUP(SimpleBB[[#This Row],[customer_code]],'Input  - indicative charges'!$B$13:$B$69,'Input  - indicative charges'!$E$13:$E$69)</f>
        <v>Upper South Island distributor</v>
      </c>
      <c r="K9603" s="70">
        <f t="shared" si="151"/>
        <v>1.527369495979813E-3</v>
      </c>
    </row>
    <row r="9604" spans="1:11" x14ac:dyDescent="0.25">
      <c r="A9604" s="65">
        <v>44378</v>
      </c>
      <c r="B9604" s="66" t="s">
        <v>150</v>
      </c>
      <c r="C9604" s="66" t="s">
        <v>137</v>
      </c>
      <c r="D9604" s="67">
        <v>331839.06</v>
      </c>
      <c r="E9604" s="66">
        <v>0.58430000000000004</v>
      </c>
      <c r="F9604" s="67">
        <v>193893.56275799999</v>
      </c>
      <c r="G9604" s="66" t="s">
        <v>38</v>
      </c>
      <c r="H9604" s="68">
        <v>1.3405654681739301E-4</v>
      </c>
      <c r="I9604" s="87">
        <v>25.992701473459</v>
      </c>
      <c r="J9604" s="36" t="str">
        <f>_xlfn.XLOOKUP(SimpleBB[[#This Row],[customer_code]],'Input  - indicative charges'!$B$13:$B$69,'Input  - indicative charges'!$E$13:$E$69)</f>
        <v>North Island generation</v>
      </c>
      <c r="K9604" s="70">
        <f t="shared" si="151"/>
        <v>24.029044887288183</v>
      </c>
    </row>
    <row r="9605" spans="1:11" x14ac:dyDescent="0.25">
      <c r="A9605" s="65">
        <v>44378</v>
      </c>
      <c r="B9605" s="66" t="s">
        <v>150</v>
      </c>
      <c r="C9605" s="66" t="s">
        <v>137</v>
      </c>
      <c r="D9605" s="67">
        <v>331839.06</v>
      </c>
      <c r="E9605" s="66">
        <v>0.58430000000000004</v>
      </c>
      <c r="F9605" s="67">
        <v>193893.56275799999</v>
      </c>
      <c r="G9605" s="66" t="s">
        <v>40</v>
      </c>
      <c r="H9605" s="68">
        <v>1.3815303935652999E-6</v>
      </c>
      <c r="I9605" s="87">
        <v>0.267869850066838</v>
      </c>
      <c r="J9605" s="36" t="str">
        <f>_xlfn.XLOOKUP(SimpleBB[[#This Row],[customer_code]],'Input  - indicative charges'!$B$13:$B$69,'Input  - indicative charges'!$E$13:$E$69)</f>
        <v>North Island generation</v>
      </c>
      <c r="K9605" s="70">
        <f t="shared" si="151"/>
        <v>0.24763323111218891</v>
      </c>
    </row>
    <row r="9606" spans="1:11" x14ac:dyDescent="0.25">
      <c r="A9606" s="65">
        <v>44378</v>
      </c>
      <c r="B9606" s="66" t="s">
        <v>150</v>
      </c>
      <c r="C9606" s="66" t="s">
        <v>137</v>
      </c>
      <c r="D9606" s="67">
        <v>331839.06</v>
      </c>
      <c r="E9606" s="66">
        <v>0.58430000000000004</v>
      </c>
      <c r="F9606" s="67">
        <v>193893.56275799999</v>
      </c>
      <c r="G9606" s="66" t="s">
        <v>42</v>
      </c>
      <c r="H9606" s="68">
        <v>4.1661644278476601E-2</v>
      </c>
      <c r="I9606" s="87">
        <v>8077.92463951029</v>
      </c>
      <c r="J9606" s="36" t="str">
        <f>_xlfn.XLOOKUP(SimpleBB[[#This Row],[customer_code]],'Input  - indicative charges'!$B$13:$B$69,'Input  - indicative charges'!$E$13:$E$69)</f>
        <v>South Island generation</v>
      </c>
      <c r="K9606" s="70">
        <f t="shared" si="151"/>
        <v>7467.6660276009898</v>
      </c>
    </row>
    <row r="9607" spans="1:11" x14ac:dyDescent="0.25">
      <c r="A9607" s="65">
        <v>44378</v>
      </c>
      <c r="B9607" s="66" t="s">
        <v>150</v>
      </c>
      <c r="C9607" s="66" t="s">
        <v>137</v>
      </c>
      <c r="D9607" s="67">
        <v>331839.06</v>
      </c>
      <c r="E9607" s="66">
        <v>0.58430000000000004</v>
      </c>
      <c r="F9607" s="67">
        <v>193893.56275799999</v>
      </c>
      <c r="G9607" s="66" t="s">
        <v>44</v>
      </c>
      <c r="H9607" s="68">
        <v>2.3133946401932499E-6</v>
      </c>
      <c r="I9607" s="87">
        <v>0.44855232885233098</v>
      </c>
      <c r="J9607" s="36" t="str">
        <f>_xlfn.XLOOKUP(SimpleBB[[#This Row],[customer_code]],'Input  - indicative charges'!$B$13:$B$69,'Input  - indicative charges'!$E$13:$E$69)</f>
        <v>Major Industrial</v>
      </c>
      <c r="K9607" s="70">
        <f t="shared" si="151"/>
        <v>0.41466578821350891</v>
      </c>
    </row>
    <row r="9608" spans="1:11" x14ac:dyDescent="0.25">
      <c r="A9608" s="65">
        <v>44378</v>
      </c>
      <c r="B9608" s="66" t="s">
        <v>150</v>
      </c>
      <c r="C9608" s="66" t="s">
        <v>137</v>
      </c>
      <c r="D9608" s="67">
        <v>331839.06</v>
      </c>
      <c r="E9608" s="66">
        <v>0.58430000000000004</v>
      </c>
      <c r="F9608" s="67">
        <v>193893.56275799999</v>
      </c>
      <c r="G9608" s="66" t="s">
        <v>46</v>
      </c>
      <c r="H9608" s="68">
        <v>1.8488666226382999E-8</v>
      </c>
      <c r="I9608" s="87">
        <v>3.5848333652769098E-3</v>
      </c>
      <c r="J9608" s="36" t="str">
        <f>_xlfn.XLOOKUP(SimpleBB[[#This Row],[customer_code]],'Input  - indicative charges'!$B$13:$B$69,'Input  - indicative charges'!$E$13:$E$69)</f>
        <v>Upper South Island distributor</v>
      </c>
      <c r="K9608" s="70">
        <f t="shared" si="151"/>
        <v>3.3140118942867254E-3</v>
      </c>
    </row>
    <row r="9609" spans="1:11" x14ac:dyDescent="0.25">
      <c r="A9609" s="65">
        <v>44378</v>
      </c>
      <c r="B9609" s="66" t="s">
        <v>150</v>
      </c>
      <c r="C9609" s="66" t="s">
        <v>137</v>
      </c>
      <c r="D9609" s="67">
        <v>331839.06</v>
      </c>
      <c r="E9609" s="66">
        <v>0.58430000000000004</v>
      </c>
      <c r="F9609" s="67">
        <v>193893.56275799999</v>
      </c>
      <c r="G9609" s="66" t="s">
        <v>48</v>
      </c>
      <c r="H9609" s="68">
        <v>5.5336176053994997E-2</v>
      </c>
      <c r="I9609" s="87">
        <v>10729.328324513001</v>
      </c>
      <c r="J9609" s="36" t="str">
        <f>_xlfn.XLOOKUP(SimpleBB[[#This Row],[customer_code]],'Input  - indicative charges'!$B$13:$B$69,'Input  - indicative charges'!$E$13:$E$69)</f>
        <v>North Island generation</v>
      </c>
      <c r="K9609" s="70">
        <f t="shared" si="151"/>
        <v>9918.7655497613196</v>
      </c>
    </row>
    <row r="9610" spans="1:11" x14ac:dyDescent="0.25">
      <c r="A9610" s="65">
        <v>44378</v>
      </c>
      <c r="B9610" s="66" t="s">
        <v>150</v>
      </c>
      <c r="C9610" s="66" t="s">
        <v>137</v>
      </c>
      <c r="D9610" s="67">
        <v>331839.06</v>
      </c>
      <c r="E9610" s="66">
        <v>0.58430000000000004</v>
      </c>
      <c r="F9610" s="67">
        <v>193893.56275799999</v>
      </c>
      <c r="G9610" s="66" t="s">
        <v>50</v>
      </c>
      <c r="H9610" s="68">
        <v>1.13407617851056E-2</v>
      </c>
      <c r="I9610" s="87">
        <v>2198.9007069039199</v>
      </c>
      <c r="J9610" s="36" t="str">
        <f>_xlfn.XLOOKUP(SimpleBB[[#This Row],[customer_code]],'Input  - indicative charges'!$B$13:$B$69,'Input  - indicative charges'!$E$13:$E$69)</f>
        <v>North Island generation</v>
      </c>
      <c r="K9610" s="70">
        <f t="shared" si="151"/>
        <v>2032.781542266242</v>
      </c>
    </row>
    <row r="9611" spans="1:11" x14ac:dyDescent="0.25">
      <c r="A9611" s="65">
        <v>44378</v>
      </c>
      <c r="B9611" s="66" t="s">
        <v>150</v>
      </c>
      <c r="C9611" s="66" t="s">
        <v>137</v>
      </c>
      <c r="D9611" s="67">
        <v>331839.06</v>
      </c>
      <c r="E9611" s="66">
        <v>0.58430000000000004</v>
      </c>
      <c r="F9611" s="67">
        <v>193893.56275799999</v>
      </c>
      <c r="G9611" s="66" t="s">
        <v>52</v>
      </c>
      <c r="H9611" s="68">
        <v>2.2900949015149101E-2</v>
      </c>
      <c r="I9611" s="87">
        <v>4440.3465950865802</v>
      </c>
      <c r="J9611" s="36" t="str">
        <f>_xlfn.XLOOKUP(SimpleBB[[#This Row],[customer_code]],'Input  - indicative charges'!$B$13:$B$69,'Input  - indicative charges'!$E$13:$E$69)</f>
        <v>North Island generation</v>
      </c>
      <c r="K9611" s="70">
        <f t="shared" si="151"/>
        <v>4104.894127968987</v>
      </c>
    </row>
    <row r="9612" spans="1:11" x14ac:dyDescent="0.25">
      <c r="A9612" s="65">
        <v>44378</v>
      </c>
      <c r="B9612" s="66" t="s">
        <v>150</v>
      </c>
      <c r="C9612" s="66" t="s">
        <v>137</v>
      </c>
      <c r="D9612" s="67">
        <v>331839.06</v>
      </c>
      <c r="E9612" s="66">
        <v>0.58430000000000004</v>
      </c>
      <c r="F9612" s="67">
        <v>193893.56275799999</v>
      </c>
      <c r="G9612" s="66" t="s">
        <v>54</v>
      </c>
      <c r="H9612" s="68">
        <v>1.5443315834332499E-9</v>
      </c>
      <c r="I9612" s="87">
        <v>2.9943595279157602E-4</v>
      </c>
      <c r="J9612" s="36" t="str">
        <f>_xlfn.XLOOKUP(SimpleBB[[#This Row],[customer_code]],'Input  - indicative charges'!$B$13:$B$69,'Input  - indicative charges'!$E$13:$E$69)</f>
        <v>Upper South Island distributor</v>
      </c>
      <c r="K9612" s="70">
        <f t="shared" si="151"/>
        <v>2.7681462651520165E-4</v>
      </c>
    </row>
    <row r="9613" spans="1:11" x14ac:dyDescent="0.25">
      <c r="A9613" s="65">
        <v>44378</v>
      </c>
      <c r="B9613" s="66" t="s">
        <v>150</v>
      </c>
      <c r="C9613" s="66" t="s">
        <v>137</v>
      </c>
      <c r="D9613" s="67">
        <v>331839.06</v>
      </c>
      <c r="E9613" s="66">
        <v>0.58430000000000004</v>
      </c>
      <c r="F9613" s="67">
        <v>193893.56275799999</v>
      </c>
      <c r="G9613" s="66" t="s">
        <v>56</v>
      </c>
      <c r="H9613" s="68">
        <v>2.6083080697933799E-2</v>
      </c>
      <c r="I9613" s="87">
        <v>5057.3414442268204</v>
      </c>
      <c r="J9613" s="36" t="str">
        <f>_xlfn.XLOOKUP(SimpleBB[[#This Row],[customer_code]],'Input  - indicative charges'!$B$13:$B$69,'Input  - indicative charges'!$E$13:$E$69)</f>
        <v>Upper North Island distributor</v>
      </c>
      <c r="K9613" s="70">
        <f t="shared" si="151"/>
        <v>4675.2772003231612</v>
      </c>
    </row>
    <row r="9614" spans="1:11" x14ac:dyDescent="0.25">
      <c r="A9614" s="65">
        <v>44378</v>
      </c>
      <c r="B9614" s="66" t="s">
        <v>150</v>
      </c>
      <c r="C9614" s="66" t="s">
        <v>137</v>
      </c>
      <c r="D9614" s="67">
        <v>331839.06</v>
      </c>
      <c r="E9614" s="66">
        <v>0.58430000000000004</v>
      </c>
      <c r="F9614" s="67">
        <v>193893.56275799999</v>
      </c>
      <c r="G9614" s="66" t="s">
        <v>58</v>
      </c>
      <c r="H9614" s="68">
        <v>1.41343876775884E-2</v>
      </c>
      <c r="I9614" s="87">
        <v>2740.5667842103899</v>
      </c>
      <c r="J9614" s="36" t="str">
        <f>_xlfn.XLOOKUP(SimpleBB[[#This Row],[customer_code]],'Input  - indicative charges'!$B$13:$B$69,'Input  - indicative charges'!$E$13:$E$69)</f>
        <v>North Island generation</v>
      </c>
      <c r="K9614" s="70">
        <f t="shared" ref="K9614:K9677" si="152">I9614*$L$9</f>
        <v>2533.526664846469</v>
      </c>
    </row>
    <row r="9615" spans="1:11" x14ac:dyDescent="0.25">
      <c r="A9615" s="65">
        <v>44378</v>
      </c>
      <c r="B9615" s="66" t="s">
        <v>150</v>
      </c>
      <c r="C9615" s="66" t="s">
        <v>137</v>
      </c>
      <c r="D9615" s="67">
        <v>331839.06</v>
      </c>
      <c r="E9615" s="66">
        <v>0.58430000000000004</v>
      </c>
      <c r="F9615" s="67">
        <v>193893.56275799999</v>
      </c>
      <c r="G9615" s="66" t="s">
        <v>60</v>
      </c>
      <c r="H9615" s="68">
        <v>3.9300071669765198E-8</v>
      </c>
      <c r="I9615" s="87">
        <v>7.6200309126955301E-3</v>
      </c>
      <c r="J9615" s="36" t="str">
        <f>_xlfn.XLOOKUP(SimpleBB[[#This Row],[customer_code]],'Input  - indicative charges'!$B$13:$B$69,'Input  - indicative charges'!$E$13:$E$69)</f>
        <v>Major Industrial</v>
      </c>
      <c r="K9615" s="70">
        <f t="shared" si="152"/>
        <v>7.0443645509740077E-3</v>
      </c>
    </row>
    <row r="9616" spans="1:11" x14ac:dyDescent="0.25">
      <c r="A9616" s="65">
        <v>44378</v>
      </c>
      <c r="B9616" s="66" t="s">
        <v>150</v>
      </c>
      <c r="C9616" s="66" t="s">
        <v>137</v>
      </c>
      <c r="D9616" s="67">
        <v>331839.06</v>
      </c>
      <c r="E9616" s="66">
        <v>0.58430000000000004</v>
      </c>
      <c r="F9616" s="67">
        <v>193893.56275799999</v>
      </c>
      <c r="G9616" s="66" t="s">
        <v>62</v>
      </c>
      <c r="H9616" s="68">
        <v>2.7788696403803298E-6</v>
      </c>
      <c r="I9616" s="87">
        <v>0.538804935013386</v>
      </c>
      <c r="J9616" s="36" t="str">
        <f>_xlfn.XLOOKUP(SimpleBB[[#This Row],[customer_code]],'Input  - indicative charges'!$B$13:$B$69,'Input  - indicative charges'!$E$13:$E$69)</f>
        <v>Major Industrial</v>
      </c>
      <c r="K9616" s="70">
        <f t="shared" si="152"/>
        <v>0.49810012945938381</v>
      </c>
    </row>
    <row r="9617" spans="1:11" x14ac:dyDescent="0.25">
      <c r="A9617" s="65">
        <v>44378</v>
      </c>
      <c r="B9617" s="66" t="s">
        <v>150</v>
      </c>
      <c r="C9617" s="66" t="s">
        <v>137</v>
      </c>
      <c r="D9617" s="67">
        <v>331839.06</v>
      </c>
      <c r="E9617" s="66">
        <v>0.58430000000000004</v>
      </c>
      <c r="F9617" s="67">
        <v>193893.56275799999</v>
      </c>
      <c r="G9617" s="66" t="s">
        <v>64</v>
      </c>
      <c r="H9617" s="68">
        <v>2.4616562934360299E-6</v>
      </c>
      <c r="I9617" s="87">
        <v>0.47729930901996498</v>
      </c>
      <c r="J9617" s="36" t="str">
        <f>_xlfn.XLOOKUP(SimpleBB[[#This Row],[customer_code]],'Input  - indicative charges'!$B$13:$B$69,'Input  - indicative charges'!$E$13:$E$69)</f>
        <v>Major Industrial</v>
      </c>
      <c r="K9617" s="70">
        <f t="shared" si="152"/>
        <v>0.44124103578934842</v>
      </c>
    </row>
    <row r="9618" spans="1:11" x14ac:dyDescent="0.25">
      <c r="A9618" s="65">
        <v>44378</v>
      </c>
      <c r="B9618" s="66" t="s">
        <v>150</v>
      </c>
      <c r="C9618" s="66" t="s">
        <v>137</v>
      </c>
      <c r="D9618" s="67">
        <v>331839.06</v>
      </c>
      <c r="E9618" s="66">
        <v>0.58430000000000004</v>
      </c>
      <c r="F9618" s="67">
        <v>193893.56275799999</v>
      </c>
      <c r="G9618" s="66" t="s">
        <v>66</v>
      </c>
      <c r="H9618" s="68">
        <v>9.8062664296276E-8</v>
      </c>
      <c r="I9618" s="87">
        <v>1.90137193539466E-2</v>
      </c>
      <c r="J9618" s="36" t="str">
        <f>_xlfn.XLOOKUP(SimpleBB[[#This Row],[customer_code]],'Input  - indicative charges'!$B$13:$B$69,'Input  - indicative charges'!$E$13:$E$69)</f>
        <v>Upper South Island distributor</v>
      </c>
      <c r="K9618" s="70">
        <f t="shared" si="152"/>
        <v>1.7577300162386046E-2</v>
      </c>
    </row>
    <row r="9619" spans="1:11" x14ac:dyDescent="0.25">
      <c r="A9619" s="65">
        <v>44378</v>
      </c>
      <c r="B9619" s="66" t="s">
        <v>150</v>
      </c>
      <c r="C9619" s="66" t="s">
        <v>137</v>
      </c>
      <c r="D9619" s="67">
        <v>331839.06</v>
      </c>
      <c r="E9619" s="66">
        <v>0.58430000000000004</v>
      </c>
      <c r="F9619" s="67">
        <v>193893.56275799999</v>
      </c>
      <c r="G9619" s="66" t="s">
        <v>68</v>
      </c>
      <c r="H9619" s="68">
        <v>1.17820234642117E-7</v>
      </c>
      <c r="I9619" s="87">
        <v>2.28445850597437E-2</v>
      </c>
      <c r="J9619" s="36" t="str">
        <f>_xlfn.XLOOKUP(SimpleBB[[#This Row],[customer_code]],'Input  - indicative charges'!$B$13:$B$69,'Input  - indicative charges'!$E$13:$E$69)</f>
        <v>Major Industrial</v>
      </c>
      <c r="K9619" s="70">
        <f t="shared" si="152"/>
        <v>2.1118757524783153E-2</v>
      </c>
    </row>
    <row r="9620" spans="1:11" x14ac:dyDescent="0.25">
      <c r="A9620" s="65">
        <v>44378</v>
      </c>
      <c r="B9620" s="66" t="s">
        <v>150</v>
      </c>
      <c r="C9620" s="66" t="s">
        <v>137</v>
      </c>
      <c r="D9620" s="67">
        <v>331839.06</v>
      </c>
      <c r="E9620" s="66">
        <v>0.58430000000000004</v>
      </c>
      <c r="F9620" s="67">
        <v>193893.56275799999</v>
      </c>
      <c r="G9620" s="66" t="s">
        <v>70</v>
      </c>
      <c r="H9620" s="68">
        <v>5.1143680094949597E-3</v>
      </c>
      <c r="I9620" s="87">
        <v>991.64303461652003</v>
      </c>
      <c r="J9620" s="36" t="str">
        <f>_xlfn.XLOOKUP(SimpleBB[[#This Row],[customer_code]],'Input  - indicative charges'!$B$13:$B$69,'Input  - indicative charges'!$E$13:$E$69)</f>
        <v>Lower North Island distributor</v>
      </c>
      <c r="K9620" s="70">
        <f t="shared" si="152"/>
        <v>916.72791361443922</v>
      </c>
    </row>
    <row r="9621" spans="1:11" x14ac:dyDescent="0.25">
      <c r="A9621" s="65">
        <v>44378</v>
      </c>
      <c r="B9621" s="66" t="s">
        <v>150</v>
      </c>
      <c r="C9621" s="66" t="s">
        <v>137</v>
      </c>
      <c r="D9621" s="67">
        <v>331839.06</v>
      </c>
      <c r="E9621" s="66">
        <v>0.58430000000000004</v>
      </c>
      <c r="F9621" s="67">
        <v>193893.56275799999</v>
      </c>
      <c r="G9621" s="66" t="s">
        <v>72</v>
      </c>
      <c r="H9621" s="68">
        <v>5.76628172341822E-5</v>
      </c>
      <c r="I9621" s="87">
        <v>11.1804490721989</v>
      </c>
      <c r="J9621" s="36" t="str">
        <f>_xlfn.XLOOKUP(SimpleBB[[#This Row],[customer_code]],'Input  - indicative charges'!$B$13:$B$69,'Input  - indicative charges'!$E$13:$E$69)</f>
        <v>Lower South Island distributor</v>
      </c>
      <c r="K9621" s="70">
        <f t="shared" si="152"/>
        <v>10.335805721857326</v>
      </c>
    </row>
    <row r="9622" spans="1:11" x14ac:dyDescent="0.25">
      <c r="A9622" s="65">
        <v>44378</v>
      </c>
      <c r="B9622" s="66" t="s">
        <v>150</v>
      </c>
      <c r="C9622" s="66" t="s">
        <v>137</v>
      </c>
      <c r="D9622" s="67">
        <v>331839.06</v>
      </c>
      <c r="E9622" s="66">
        <v>0.58430000000000004</v>
      </c>
      <c r="F9622" s="67">
        <v>193893.56275799999</v>
      </c>
      <c r="G9622" s="66" t="s">
        <v>74</v>
      </c>
      <c r="H9622" s="68">
        <v>7.0212684004544499E-11</v>
      </c>
      <c r="I9622" s="87">
        <v>1.3613787452442701E-5</v>
      </c>
      <c r="J9622" s="36" t="str">
        <f>_xlfn.XLOOKUP(SimpleBB[[#This Row],[customer_code]],'Input  - indicative charges'!$B$13:$B$69,'Input  - indicative charges'!$E$13:$E$69)</f>
        <v>Major Industrial</v>
      </c>
      <c r="K9622" s="70">
        <f t="shared" si="152"/>
        <v>1.2585314001115779E-5</v>
      </c>
    </row>
    <row r="9623" spans="1:11" x14ac:dyDescent="0.25">
      <c r="A9623" s="65">
        <v>44378</v>
      </c>
      <c r="B9623" s="66" t="s">
        <v>150</v>
      </c>
      <c r="C9623" s="66" t="s">
        <v>137</v>
      </c>
      <c r="D9623" s="67">
        <v>331839.06</v>
      </c>
      <c r="E9623" s="66">
        <v>0.58430000000000004</v>
      </c>
      <c r="F9623" s="67">
        <v>193893.56275799999</v>
      </c>
      <c r="G9623" s="66" t="s">
        <v>76</v>
      </c>
      <c r="H9623" s="68">
        <v>3.9099742268640898E-6</v>
      </c>
      <c r="I9623" s="87">
        <v>0.75811883313863604</v>
      </c>
      <c r="J9623" s="36" t="str">
        <f>_xlfn.XLOOKUP(SimpleBB[[#This Row],[customer_code]],'Input  - indicative charges'!$B$13:$B$69,'Input  - indicative charges'!$E$13:$E$69)</f>
        <v>Lower North Island distributor</v>
      </c>
      <c r="K9623" s="70">
        <f t="shared" si="152"/>
        <v>0.70084563891860063</v>
      </c>
    </row>
    <row r="9624" spans="1:11" x14ac:dyDescent="0.25">
      <c r="A9624" s="65">
        <v>44378</v>
      </c>
      <c r="B9624" s="66" t="s">
        <v>150</v>
      </c>
      <c r="C9624" s="66" t="s">
        <v>137</v>
      </c>
      <c r="D9624" s="67">
        <v>331839.06</v>
      </c>
      <c r="E9624" s="66">
        <v>0.58430000000000004</v>
      </c>
      <c r="F9624" s="67">
        <v>193893.56275799999</v>
      </c>
      <c r="G9624" s="66" t="s">
        <v>78</v>
      </c>
      <c r="H9624" s="68">
        <v>1.9086439387791599E-5</v>
      </c>
      <c r="I9624" s="87">
        <v>3.7007377332635301</v>
      </c>
      <c r="J9624" s="36" t="str">
        <f>_xlfn.XLOOKUP(SimpleBB[[#This Row],[customer_code]],'Input  - indicative charges'!$B$13:$B$69,'Input  - indicative charges'!$E$13:$E$69)</f>
        <v>North Island generation</v>
      </c>
      <c r="K9624" s="70">
        <f t="shared" si="152"/>
        <v>3.4211600975555192</v>
      </c>
    </row>
    <row r="9625" spans="1:11" x14ac:dyDescent="0.25">
      <c r="A9625" s="65">
        <v>44378</v>
      </c>
      <c r="B9625" s="66" t="s">
        <v>150</v>
      </c>
      <c r="C9625" s="66" t="s">
        <v>137</v>
      </c>
      <c r="D9625" s="67">
        <v>331839.06</v>
      </c>
      <c r="E9625" s="66">
        <v>0.58430000000000004</v>
      </c>
      <c r="F9625" s="67">
        <v>193893.56275799999</v>
      </c>
      <c r="G9625" s="66" t="s">
        <v>80</v>
      </c>
      <c r="H9625" s="68">
        <v>1.11122807486482E-10</v>
      </c>
      <c r="I9625" s="87">
        <v>2.1545997047225399E-5</v>
      </c>
      <c r="J9625" s="36" t="str">
        <f>_xlfn.XLOOKUP(SimpleBB[[#This Row],[customer_code]],'Input  - indicative charges'!$B$13:$B$69,'Input  - indicative charges'!$E$13:$E$69)</f>
        <v>Major Industrial</v>
      </c>
      <c r="K9625" s="70">
        <f t="shared" si="152"/>
        <v>1.9918273239809591E-5</v>
      </c>
    </row>
    <row r="9626" spans="1:11" x14ac:dyDescent="0.25">
      <c r="A9626" s="65">
        <v>44378</v>
      </c>
      <c r="B9626" s="66" t="s">
        <v>150</v>
      </c>
      <c r="C9626" s="66" t="s">
        <v>137</v>
      </c>
      <c r="D9626" s="67">
        <v>331839.06</v>
      </c>
      <c r="E9626" s="66">
        <v>0.58430000000000004</v>
      </c>
      <c r="F9626" s="67">
        <v>193893.56275799999</v>
      </c>
      <c r="G9626" s="66" t="s">
        <v>82</v>
      </c>
      <c r="H9626" s="68">
        <v>8.2094701908514605E-4</v>
      </c>
      <c r="I9626" s="87">
        <v>159.176342365978</v>
      </c>
      <c r="J9626" s="36" t="str">
        <f>_xlfn.XLOOKUP(SimpleBB[[#This Row],[customer_code]],'Input  - indicative charges'!$B$13:$B$69,'Input  - indicative charges'!$E$13:$E$69)</f>
        <v>Major Industrial</v>
      </c>
      <c r="K9626" s="70">
        <f t="shared" si="152"/>
        <v>147.1511331598978</v>
      </c>
    </row>
    <row r="9627" spans="1:11" x14ac:dyDescent="0.25">
      <c r="A9627" s="65">
        <v>44378</v>
      </c>
      <c r="B9627" s="66" t="s">
        <v>150</v>
      </c>
      <c r="C9627" s="66" t="s">
        <v>137</v>
      </c>
      <c r="D9627" s="67">
        <v>331839.06</v>
      </c>
      <c r="E9627" s="66">
        <v>0.58430000000000004</v>
      </c>
      <c r="F9627" s="67">
        <v>193893.56275799999</v>
      </c>
      <c r="G9627" s="66" t="s">
        <v>84</v>
      </c>
      <c r="H9627" s="68">
        <v>2.26328701653142E-13</v>
      </c>
      <c r="I9627" s="87">
        <v>4.3883678317920199E-8</v>
      </c>
      <c r="J9627" s="36" t="str">
        <f>_xlfn.XLOOKUP(SimpleBB[[#This Row],[customer_code]],'Input  - indicative charges'!$B$13:$B$69,'Input  - indicative charges'!$E$13:$E$69)</f>
        <v>Major Industrial</v>
      </c>
      <c r="K9627" s="70">
        <f t="shared" si="152"/>
        <v>4.056842176244536E-8</v>
      </c>
    </row>
    <row r="9628" spans="1:11" x14ac:dyDescent="0.25">
      <c r="A9628" s="65">
        <v>44378</v>
      </c>
      <c r="B9628" s="66" t="s">
        <v>150</v>
      </c>
      <c r="C9628" s="66" t="s">
        <v>137</v>
      </c>
      <c r="D9628" s="67">
        <v>331839.06</v>
      </c>
      <c r="E9628" s="66">
        <v>0.58430000000000004</v>
      </c>
      <c r="F9628" s="67">
        <v>193893.56275799999</v>
      </c>
      <c r="G9628" s="66" t="s">
        <v>86</v>
      </c>
      <c r="H9628" s="68">
        <v>8.5688661906494198E-5</v>
      </c>
      <c r="I9628" s="87">
        <v>16.614479945015798</v>
      </c>
      <c r="J9628" s="36" t="str">
        <f>_xlfn.XLOOKUP(SimpleBB[[#This Row],[customer_code]],'Input  - indicative charges'!$B$13:$B$69,'Input  - indicative charges'!$E$13:$E$69)</f>
        <v>North Island generation</v>
      </c>
      <c r="K9628" s="70">
        <f t="shared" si="152"/>
        <v>15.359314797862988</v>
      </c>
    </row>
    <row r="9629" spans="1:11" x14ac:dyDescent="0.25">
      <c r="A9629" s="65">
        <v>44378</v>
      </c>
      <c r="B9629" s="66" t="s">
        <v>150</v>
      </c>
      <c r="C9629" s="66" t="s">
        <v>137</v>
      </c>
      <c r="D9629" s="67">
        <v>331839.06</v>
      </c>
      <c r="E9629" s="66">
        <v>0.58430000000000004</v>
      </c>
      <c r="F9629" s="67">
        <v>193893.56275799999</v>
      </c>
      <c r="G9629" s="66" t="s">
        <v>88</v>
      </c>
      <c r="H9629" s="68">
        <v>8.2246065198288993E-3</v>
      </c>
      <c r="I9629" s="87">
        <v>1594.6982604123</v>
      </c>
      <c r="J9629" s="36" t="str">
        <f>_xlfn.XLOOKUP(SimpleBB[[#This Row],[customer_code]],'Input  - indicative charges'!$B$13:$B$69,'Input  - indicative charges'!$E$13:$E$69)</f>
        <v>North Island generation</v>
      </c>
      <c r="K9629" s="70">
        <f t="shared" si="152"/>
        <v>1474.2244518237139</v>
      </c>
    </row>
    <row r="9630" spans="1:11" x14ac:dyDescent="0.25">
      <c r="A9630" s="65">
        <v>44378</v>
      </c>
      <c r="B9630" s="66" t="s">
        <v>150</v>
      </c>
      <c r="C9630" s="66" t="s">
        <v>137</v>
      </c>
      <c r="D9630" s="67">
        <v>331839.06</v>
      </c>
      <c r="E9630" s="66">
        <v>0.58430000000000004</v>
      </c>
      <c r="F9630" s="67">
        <v>193893.56275799999</v>
      </c>
      <c r="G9630" s="66" t="s">
        <v>90</v>
      </c>
      <c r="H9630" s="68">
        <v>1.8515611589606999E-8</v>
      </c>
      <c r="I9630" s="87">
        <v>3.59005789775221E-3</v>
      </c>
      <c r="J9630" s="36" t="str">
        <f>_xlfn.XLOOKUP(SimpleBB[[#This Row],[customer_code]],'Input  - indicative charges'!$B$13:$B$69,'Input  - indicative charges'!$E$13:$E$69)</f>
        <v>Upper South Island distributor</v>
      </c>
      <c r="K9630" s="70">
        <f t="shared" si="152"/>
        <v>3.3188417318275546E-3</v>
      </c>
    </row>
    <row r="9631" spans="1:11" x14ac:dyDescent="0.25">
      <c r="A9631" s="65">
        <v>44378</v>
      </c>
      <c r="B9631" s="66" t="s">
        <v>150</v>
      </c>
      <c r="C9631" s="66" t="s">
        <v>137</v>
      </c>
      <c r="D9631" s="67">
        <v>331839.06</v>
      </c>
      <c r="E9631" s="66">
        <v>0.58430000000000004</v>
      </c>
      <c r="F9631" s="67">
        <v>193893.56275799999</v>
      </c>
      <c r="G9631" s="66" t="s">
        <v>92</v>
      </c>
      <c r="H9631" s="68">
        <v>7.0980369562235199E-5</v>
      </c>
      <c r="I9631" s="87">
        <v>13.7626367403012</v>
      </c>
      <c r="J9631" s="36" t="str">
        <f>_xlfn.XLOOKUP(SimpleBB[[#This Row],[customer_code]],'Input  - indicative charges'!$B$13:$B$69,'Input  - indicative charges'!$E$13:$E$69)</f>
        <v>North Island generation</v>
      </c>
      <c r="K9631" s="70">
        <f t="shared" si="152"/>
        <v>12.72291825218006</v>
      </c>
    </row>
    <row r="9632" spans="1:11" x14ac:dyDescent="0.25">
      <c r="A9632" s="65">
        <v>44378</v>
      </c>
      <c r="B9632" s="66" t="s">
        <v>150</v>
      </c>
      <c r="C9632" s="66" t="s">
        <v>137</v>
      </c>
      <c r="D9632" s="67">
        <v>331839.06</v>
      </c>
      <c r="E9632" s="66">
        <v>0.58430000000000004</v>
      </c>
      <c r="F9632" s="67">
        <v>193893.56275799999</v>
      </c>
      <c r="G9632" s="66" t="s">
        <v>94</v>
      </c>
      <c r="H9632" s="68">
        <v>3.75993646717536E-4</v>
      </c>
      <c r="I9632" s="87">
        <v>72.902747736435899</v>
      </c>
      <c r="J9632" s="36" t="str">
        <f>_xlfn.XLOOKUP(SimpleBB[[#This Row],[customer_code]],'Input  - indicative charges'!$B$13:$B$69,'Input  - indicative charges'!$E$13:$E$69)</f>
        <v>North Island generation</v>
      </c>
      <c r="K9632" s="70">
        <f t="shared" si="152"/>
        <v>67.395203209416351</v>
      </c>
    </row>
    <row r="9633" spans="1:11" x14ac:dyDescent="0.25">
      <c r="A9633" s="65">
        <v>44378</v>
      </c>
      <c r="B9633" s="66" t="s">
        <v>150</v>
      </c>
      <c r="C9633" s="66" t="s">
        <v>137</v>
      </c>
      <c r="D9633" s="67">
        <v>331839.06</v>
      </c>
      <c r="E9633" s="66">
        <v>0.58430000000000004</v>
      </c>
      <c r="F9633" s="67">
        <v>193893.56275799999</v>
      </c>
      <c r="G9633" s="66" t="s">
        <v>96</v>
      </c>
      <c r="H9633" s="68">
        <v>1.65751901515796E-3</v>
      </c>
      <c r="I9633" s="87">
        <v>321.38226718810898</v>
      </c>
      <c r="J9633" s="36" t="str">
        <f>_xlfn.XLOOKUP(SimpleBB[[#This Row],[customer_code]],'Input  - indicative charges'!$B$13:$B$69,'Input  - indicative charges'!$E$13:$E$69)</f>
        <v>Upper North Island distributor</v>
      </c>
      <c r="K9633" s="70">
        <f t="shared" si="152"/>
        <v>297.10297454564022</v>
      </c>
    </row>
    <row r="9634" spans="1:11" x14ac:dyDescent="0.25">
      <c r="A9634" s="65">
        <v>44378</v>
      </c>
      <c r="B9634" s="66" t="s">
        <v>150</v>
      </c>
      <c r="C9634" s="66" t="s">
        <v>137</v>
      </c>
      <c r="D9634" s="67">
        <v>331839.06</v>
      </c>
      <c r="E9634" s="66">
        <v>0.58430000000000004</v>
      </c>
      <c r="F9634" s="67">
        <v>193893.56275799999</v>
      </c>
      <c r="G9634" s="66" t="s">
        <v>98</v>
      </c>
      <c r="H9634" s="68">
        <v>6.2091932090783404E-6</v>
      </c>
      <c r="I9634" s="87">
        <v>1.20392259316098</v>
      </c>
      <c r="J9634" s="36" t="str">
        <f>_xlfn.XLOOKUP(SimpleBB[[#This Row],[customer_code]],'Input  - indicative charges'!$B$13:$B$69,'Input  - indicative charges'!$E$13:$E$69)</f>
        <v>Major Industrial</v>
      </c>
      <c r="K9634" s="70">
        <f t="shared" si="152"/>
        <v>1.112970502947719</v>
      </c>
    </row>
    <row r="9635" spans="1:11" x14ac:dyDescent="0.25">
      <c r="A9635" s="65">
        <v>44378</v>
      </c>
      <c r="B9635" s="66" t="s">
        <v>150</v>
      </c>
      <c r="C9635" s="66" t="s">
        <v>137</v>
      </c>
      <c r="D9635" s="67">
        <v>331839.06</v>
      </c>
      <c r="E9635" s="66">
        <v>0.58430000000000004</v>
      </c>
      <c r="F9635" s="67">
        <v>193893.56275799999</v>
      </c>
      <c r="G9635" s="66" t="s">
        <v>100</v>
      </c>
      <c r="H9635" s="68">
        <v>3.2063388844987299E-4</v>
      </c>
      <c r="I9635" s="87">
        <v>62.168846972497001</v>
      </c>
      <c r="J9635" s="36" t="str">
        <f>_xlfn.XLOOKUP(SimpleBB[[#This Row],[customer_code]],'Input  - indicative charges'!$B$13:$B$69,'Input  - indicative charges'!$E$13:$E$69)</f>
        <v>North Island generation</v>
      </c>
      <c r="K9635" s="70">
        <f t="shared" si="152"/>
        <v>57.472210651842033</v>
      </c>
    </row>
    <row r="9636" spans="1:11" x14ac:dyDescent="0.25">
      <c r="A9636" s="65">
        <v>44378</v>
      </c>
      <c r="B9636" s="66" t="s">
        <v>150</v>
      </c>
      <c r="C9636" s="66" t="s">
        <v>137</v>
      </c>
      <c r="D9636" s="67">
        <v>331839.06</v>
      </c>
      <c r="E9636" s="66">
        <v>0.58430000000000004</v>
      </c>
      <c r="F9636" s="67">
        <v>193893.56275799999</v>
      </c>
      <c r="G9636" s="66" t="s">
        <v>102</v>
      </c>
      <c r="H9636" s="68">
        <v>1.98942562628157E-3</v>
      </c>
      <c r="I9636" s="87">
        <v>385.73682252179998</v>
      </c>
      <c r="J9636" s="36" t="str">
        <f>_xlfn.XLOOKUP(SimpleBB[[#This Row],[customer_code]],'Input  - indicative charges'!$B$13:$B$69,'Input  - indicative charges'!$E$13:$E$69)</f>
        <v>Lower North Island distributor</v>
      </c>
      <c r="K9636" s="70">
        <f t="shared" si="152"/>
        <v>356.59577102905808</v>
      </c>
    </row>
    <row r="9637" spans="1:11" x14ac:dyDescent="0.25">
      <c r="A9637" s="65">
        <v>44378</v>
      </c>
      <c r="B9637" s="66" t="s">
        <v>150</v>
      </c>
      <c r="C9637" s="66" t="s">
        <v>137</v>
      </c>
      <c r="D9637" s="67">
        <v>331839.06</v>
      </c>
      <c r="E9637" s="66">
        <v>0.58430000000000004</v>
      </c>
      <c r="F9637" s="67">
        <v>193893.56275799999</v>
      </c>
      <c r="G9637" s="66" t="s">
        <v>104</v>
      </c>
      <c r="H9637" s="68">
        <v>4.1531488981881E-3</v>
      </c>
      <c r="I9637" s="87">
        <v>805.26883653415302</v>
      </c>
      <c r="J9637" s="36" t="str">
        <f>_xlfn.XLOOKUP(SimpleBB[[#This Row],[customer_code]],'Input  - indicative charges'!$B$13:$B$69,'Input  - indicative charges'!$E$13:$E$69)</f>
        <v>Lower North Island distributor</v>
      </c>
      <c r="K9637" s="70">
        <f t="shared" si="152"/>
        <v>744.43362646131663</v>
      </c>
    </row>
    <row r="9638" spans="1:11" x14ac:dyDescent="0.25">
      <c r="A9638" s="65">
        <v>44378</v>
      </c>
      <c r="B9638" s="66" t="s">
        <v>150</v>
      </c>
      <c r="C9638" s="66" t="s">
        <v>137</v>
      </c>
      <c r="D9638" s="67">
        <v>331839.06</v>
      </c>
      <c r="E9638" s="66">
        <v>0.58430000000000004</v>
      </c>
      <c r="F9638" s="67">
        <v>193893.56275799999</v>
      </c>
      <c r="G9638" s="66" t="s">
        <v>106</v>
      </c>
      <c r="H9638" s="68">
        <v>0.58598808971733396</v>
      </c>
      <c r="I9638" s="87">
        <v>113619.31844904801</v>
      </c>
      <c r="J9638" s="36" t="str">
        <f>_xlfn.XLOOKUP(SimpleBB[[#This Row],[customer_code]],'Input  - indicative charges'!$B$13:$B$69,'Input  - indicative charges'!$E$13:$E$69)</f>
        <v>Upper North Island distributor</v>
      </c>
      <c r="K9638" s="70">
        <f t="shared" si="152"/>
        <v>105035.78113506283</v>
      </c>
    </row>
    <row r="9639" spans="1:11" x14ac:dyDescent="0.25">
      <c r="A9639" s="65">
        <v>44378</v>
      </c>
      <c r="B9639" s="66" t="s">
        <v>150</v>
      </c>
      <c r="C9639" s="66" t="s">
        <v>137</v>
      </c>
      <c r="D9639" s="67">
        <v>331839.06</v>
      </c>
      <c r="E9639" s="66">
        <v>0.58430000000000004</v>
      </c>
      <c r="F9639" s="67">
        <v>193893.56275799999</v>
      </c>
      <c r="G9639" s="66" t="s">
        <v>108</v>
      </c>
      <c r="H9639" s="68">
        <v>2.1075605271408198E-3</v>
      </c>
      <c r="I9639" s="87">
        <v>408.64241933546299</v>
      </c>
      <c r="J9639" s="36" t="str">
        <f>_xlfn.XLOOKUP(SimpleBB[[#This Row],[customer_code]],'Input  - indicative charges'!$B$13:$B$69,'Input  - indicative charges'!$E$13:$E$69)</f>
        <v>Lower North Island distributor</v>
      </c>
      <c r="K9639" s="70">
        <f t="shared" si="152"/>
        <v>377.77093108572416</v>
      </c>
    </row>
    <row r="9640" spans="1:11" x14ac:dyDescent="0.25">
      <c r="A9640" s="65">
        <v>44378</v>
      </c>
      <c r="B9640" s="66" t="s">
        <v>150</v>
      </c>
      <c r="C9640" s="66" t="s">
        <v>137</v>
      </c>
      <c r="D9640" s="67">
        <v>331839.06</v>
      </c>
      <c r="E9640" s="66">
        <v>0.58430000000000004</v>
      </c>
      <c r="F9640" s="67">
        <v>193893.56275799999</v>
      </c>
      <c r="G9640" s="66" t="s">
        <v>110</v>
      </c>
      <c r="H9640" s="68">
        <v>9.1623542512736704E-9</v>
      </c>
      <c r="I9640" s="87">
        <v>1.7765215090303501E-3</v>
      </c>
      <c r="J9640" s="36" t="str">
        <f>_xlfn.XLOOKUP(SimpleBB[[#This Row],[customer_code]],'Input  - indicative charges'!$B$13:$B$69,'Input  - indicative charges'!$E$13:$E$69)</f>
        <v>Lower South Island distributor</v>
      </c>
      <c r="K9640" s="70">
        <f t="shared" si="152"/>
        <v>1.6423115976348904E-3</v>
      </c>
    </row>
    <row r="9641" spans="1:11" x14ac:dyDescent="0.25">
      <c r="A9641" s="65">
        <v>44378</v>
      </c>
      <c r="B9641" s="66" t="s">
        <v>150</v>
      </c>
      <c r="C9641" s="66" t="s">
        <v>137</v>
      </c>
      <c r="D9641" s="67">
        <v>331839.06</v>
      </c>
      <c r="E9641" s="66">
        <v>0.58430000000000004</v>
      </c>
      <c r="F9641" s="67">
        <v>193893.56275799999</v>
      </c>
      <c r="G9641" s="66" t="s">
        <v>112</v>
      </c>
      <c r="H9641" s="68">
        <v>6.7942401685543103E-3</v>
      </c>
      <c r="I9641" s="87">
        <v>1317.35943251451</v>
      </c>
      <c r="J9641" s="36" t="str">
        <f>_xlfn.XLOOKUP(SimpleBB[[#This Row],[customer_code]],'Input  - indicative charges'!$B$13:$B$69,'Input  - indicative charges'!$E$13:$E$69)</f>
        <v>North Island generation</v>
      </c>
      <c r="K9641" s="70">
        <f t="shared" si="152"/>
        <v>1217.8375906369822</v>
      </c>
    </row>
    <row r="9642" spans="1:11" x14ac:dyDescent="0.25">
      <c r="A9642" s="65">
        <v>44378</v>
      </c>
      <c r="B9642" s="66" t="s">
        <v>150</v>
      </c>
      <c r="C9642" s="66" t="s">
        <v>137</v>
      </c>
      <c r="D9642" s="67">
        <v>331839.06</v>
      </c>
      <c r="E9642" s="66">
        <v>0.58430000000000004</v>
      </c>
      <c r="F9642" s="67">
        <v>193893.56275799999</v>
      </c>
      <c r="G9642" s="66" t="s">
        <v>114</v>
      </c>
      <c r="H9642" s="68">
        <v>2.21233680514114E-3</v>
      </c>
      <c r="I9642" s="87">
        <v>428.95786516946799</v>
      </c>
      <c r="J9642" s="36" t="str">
        <f>_xlfn.XLOOKUP(SimpleBB[[#This Row],[customer_code]],'Input  - indicative charges'!$B$13:$B$69,'Input  - indicative charges'!$E$13:$E$69)</f>
        <v>Lower North Island distributor</v>
      </c>
      <c r="K9642" s="70">
        <f t="shared" si="152"/>
        <v>396.55161690051091</v>
      </c>
    </row>
    <row r="9643" spans="1:11" x14ac:dyDescent="0.25">
      <c r="A9643" s="65">
        <v>44378</v>
      </c>
      <c r="B9643" s="66" t="s">
        <v>150</v>
      </c>
      <c r="C9643" s="66" t="s">
        <v>137</v>
      </c>
      <c r="D9643" s="67">
        <v>331839.06</v>
      </c>
      <c r="E9643" s="66">
        <v>0.58430000000000004</v>
      </c>
      <c r="F9643" s="67">
        <v>193893.56275799999</v>
      </c>
      <c r="G9643" s="66" t="s">
        <v>116</v>
      </c>
      <c r="H9643" s="68">
        <v>6.2799259041934105E-8</v>
      </c>
      <c r="I9643" s="87">
        <v>1.21763720742031E-2</v>
      </c>
      <c r="J9643" s="36" t="str">
        <f>_xlfn.XLOOKUP(SimpleBB[[#This Row],[customer_code]],'Input  - indicative charges'!$B$13:$B$69,'Input  - indicative charges'!$E$13:$E$69)</f>
        <v>Major Industrial</v>
      </c>
      <c r="K9643" s="70">
        <f t="shared" si="152"/>
        <v>1.1256490266473729E-2</v>
      </c>
    </row>
    <row r="9644" spans="1:11" x14ac:dyDescent="0.25">
      <c r="A9644" s="65">
        <v>44378</v>
      </c>
      <c r="B9644" s="66" t="s">
        <v>150</v>
      </c>
      <c r="C9644" s="66" t="s">
        <v>137</v>
      </c>
      <c r="D9644" s="67">
        <v>331839.06</v>
      </c>
      <c r="E9644" s="66">
        <v>0.58430000000000004</v>
      </c>
      <c r="F9644" s="67">
        <v>193893.56275799999</v>
      </c>
      <c r="G9644" s="66" t="s">
        <v>118</v>
      </c>
      <c r="H9644" s="68">
        <v>3.6010289300529002E-9</v>
      </c>
      <c r="I9644" s="87">
        <v>6.9821632884258704E-4</v>
      </c>
      <c r="J9644" s="36" t="str">
        <f>_xlfn.XLOOKUP(SimpleBB[[#This Row],[customer_code]],'Input  - indicative charges'!$B$13:$B$69,'Input  - indicative charges'!$E$13:$E$69)</f>
        <v>Upper South Island distributor</v>
      </c>
      <c r="K9644" s="70">
        <f t="shared" si="152"/>
        <v>6.4546855677650409E-4</v>
      </c>
    </row>
    <row r="9645" spans="1:11" x14ac:dyDescent="0.25">
      <c r="A9645" s="65">
        <v>44378</v>
      </c>
      <c r="B9645" s="66" t="s">
        <v>150</v>
      </c>
      <c r="C9645" s="66" t="s">
        <v>137</v>
      </c>
      <c r="D9645" s="67">
        <v>331839.06</v>
      </c>
      <c r="E9645" s="66">
        <v>0.58430000000000004</v>
      </c>
      <c r="F9645" s="67">
        <v>193893.56275799999</v>
      </c>
      <c r="G9645" s="66" t="s">
        <v>120</v>
      </c>
      <c r="H9645" s="68">
        <v>8.6745941390604995E-4</v>
      </c>
      <c r="I9645" s="87">
        <v>168.19479631020999</v>
      </c>
      <c r="J9645" s="36" t="str">
        <f>_xlfn.XLOOKUP(SimpleBB[[#This Row],[customer_code]],'Input  - indicative charges'!$B$13:$B$69,'Input  - indicative charges'!$E$13:$E$69)</f>
        <v>Lower North Island distributor</v>
      </c>
      <c r="K9645" s="70">
        <f t="shared" si="152"/>
        <v>155.48827483257725</v>
      </c>
    </row>
    <row r="9646" spans="1:11" x14ac:dyDescent="0.25">
      <c r="A9646" s="65">
        <v>44378</v>
      </c>
      <c r="B9646" s="66" t="s">
        <v>150</v>
      </c>
      <c r="C9646" s="66" t="s">
        <v>137</v>
      </c>
      <c r="D9646" s="67">
        <v>331839.06</v>
      </c>
      <c r="E9646" s="66">
        <v>0.58430000000000004</v>
      </c>
      <c r="F9646" s="67">
        <v>193893.56275799999</v>
      </c>
      <c r="G9646" s="66" t="s">
        <v>241</v>
      </c>
      <c r="H9646" s="68">
        <v>7.4592437367691701E-4</v>
      </c>
      <c r="I9646" s="87">
        <v>144.62993436024701</v>
      </c>
      <c r="J9646" s="36" t="str">
        <f>_xlfn.XLOOKUP(SimpleBB[[#This Row],[customer_code]],'Input  - indicative charges'!$B$13:$B$69,'Input  - indicative charges'!$E$13:$E$69)</f>
        <v>North Island generation</v>
      </c>
      <c r="K9646" s="70">
        <f t="shared" si="152"/>
        <v>133.70365478696192</v>
      </c>
    </row>
    <row r="9647" spans="1:11" x14ac:dyDescent="0.25">
      <c r="A9647" s="65">
        <v>44440</v>
      </c>
      <c r="B9647" s="66" t="s">
        <v>150</v>
      </c>
      <c r="C9647" s="66" t="s">
        <v>137</v>
      </c>
      <c r="D9647" s="67">
        <v>100615.59</v>
      </c>
      <c r="E9647" s="66">
        <v>0.8962</v>
      </c>
      <c r="F9647" s="67">
        <v>90171.691758000001</v>
      </c>
      <c r="G9647" s="66" t="s">
        <v>8</v>
      </c>
      <c r="H9647" s="68">
        <v>2.2110786029618399E-8</v>
      </c>
      <c r="I9647" s="87">
        <v>1.9937669823898501E-3</v>
      </c>
      <c r="J9647" s="36" t="str">
        <f>_xlfn.XLOOKUP(SimpleBB[[#This Row],[customer_code]],'Input  - indicative charges'!$B$13:$B$69,'Input  - indicative charges'!$E$13:$E$69)</f>
        <v>Lower South Island distributor</v>
      </c>
      <c r="K9647" s="70">
        <f t="shared" si="152"/>
        <v>1.8431449444975055E-3</v>
      </c>
    </row>
    <row r="9648" spans="1:11" x14ac:dyDescent="0.25">
      <c r="A9648" s="65">
        <v>44440</v>
      </c>
      <c r="B9648" s="66" t="s">
        <v>150</v>
      </c>
      <c r="C9648" s="66" t="s">
        <v>137</v>
      </c>
      <c r="D9648" s="67">
        <v>100615.59</v>
      </c>
      <c r="E9648" s="66">
        <v>0.8962</v>
      </c>
      <c r="F9648" s="67">
        <v>90171.691758000001</v>
      </c>
      <c r="G9648" s="66" t="s">
        <v>10</v>
      </c>
      <c r="H9648" s="68">
        <v>8.6444670875267995E-10</v>
      </c>
      <c r="I9648" s="87">
        <v>7.7948622162864298E-5</v>
      </c>
      <c r="J9648" s="36" t="str">
        <f>_xlfn.XLOOKUP(SimpleBB[[#This Row],[customer_code]],'Input  - indicative charges'!$B$13:$B$69,'Input  - indicative charges'!$E$13:$E$69)</f>
        <v>Upper South Island distributor</v>
      </c>
      <c r="K9648" s="70">
        <f t="shared" si="152"/>
        <v>7.2059879684544293E-5</v>
      </c>
    </row>
    <row r="9649" spans="1:11" x14ac:dyDescent="0.25">
      <c r="A9649" s="65">
        <v>44440</v>
      </c>
      <c r="B9649" s="66" t="s">
        <v>150</v>
      </c>
      <c r="C9649" s="66" t="s">
        <v>137</v>
      </c>
      <c r="D9649" s="67">
        <v>100615.59</v>
      </c>
      <c r="E9649" s="66">
        <v>0.8962</v>
      </c>
      <c r="F9649" s="67">
        <v>90171.691758000001</v>
      </c>
      <c r="G9649" s="66" t="s">
        <v>12</v>
      </c>
      <c r="H9649" s="68">
        <v>5.5905181867622498E-6</v>
      </c>
      <c r="I9649" s="87">
        <v>0.50410648270421898</v>
      </c>
      <c r="J9649" s="36" t="str">
        <f>_xlfn.XLOOKUP(SimpleBB[[#This Row],[customer_code]],'Input  - indicative charges'!$B$13:$B$69,'Input  - indicative charges'!$E$13:$E$69)</f>
        <v>Lower North Island distributor</v>
      </c>
      <c r="K9649" s="70">
        <f t="shared" si="152"/>
        <v>0.46602302239501187</v>
      </c>
    </row>
    <row r="9650" spans="1:11" x14ac:dyDescent="0.25">
      <c r="A9650" s="65">
        <v>44440</v>
      </c>
      <c r="B9650" s="66" t="s">
        <v>150</v>
      </c>
      <c r="C9650" s="66" t="s">
        <v>137</v>
      </c>
      <c r="D9650" s="67">
        <v>100615.59</v>
      </c>
      <c r="E9650" s="66">
        <v>0.8962</v>
      </c>
      <c r="F9650" s="67">
        <v>90171.691758000001</v>
      </c>
      <c r="G9650" s="66" t="s">
        <v>14</v>
      </c>
      <c r="H9650" s="68">
        <v>2.16076579849378E-3</v>
      </c>
      <c r="I9650" s="87">
        <v>194.83990754301001</v>
      </c>
      <c r="J9650" s="36" t="str">
        <f>_xlfn.XLOOKUP(SimpleBB[[#This Row],[customer_code]],'Input  - indicative charges'!$B$13:$B$69,'Input  - indicative charges'!$E$13:$E$69)</f>
        <v>Upper North Island distributor</v>
      </c>
      <c r="K9650" s="70">
        <f t="shared" si="152"/>
        <v>180.12044223131804</v>
      </c>
    </row>
    <row r="9651" spans="1:11" x14ac:dyDescent="0.25">
      <c r="A9651" s="65">
        <v>44440</v>
      </c>
      <c r="B9651" s="66" t="s">
        <v>150</v>
      </c>
      <c r="C9651" s="66" t="s">
        <v>137</v>
      </c>
      <c r="D9651" s="67">
        <v>100615.59</v>
      </c>
      <c r="E9651" s="66">
        <v>0.8962</v>
      </c>
      <c r="F9651" s="67">
        <v>90171.691758000001</v>
      </c>
      <c r="G9651" s="66" t="s">
        <v>16</v>
      </c>
      <c r="H9651" s="68">
        <v>9.0604074024612E-2</v>
      </c>
      <c r="I9651" s="87">
        <v>8169.9226349663304</v>
      </c>
      <c r="J9651" s="36" t="str">
        <f>_xlfn.XLOOKUP(SimpleBB[[#This Row],[customer_code]],'Input  - indicative charges'!$B$13:$B$69,'Input  - indicative charges'!$E$13:$E$69)</f>
        <v>South Island generation</v>
      </c>
      <c r="K9651" s="70">
        <f t="shared" si="152"/>
        <v>7552.7139001590231</v>
      </c>
    </row>
    <row r="9652" spans="1:11" x14ac:dyDescent="0.25">
      <c r="A9652" s="65">
        <v>44440</v>
      </c>
      <c r="B9652" s="66" t="s">
        <v>150</v>
      </c>
      <c r="C9652" s="66" t="s">
        <v>137</v>
      </c>
      <c r="D9652" s="67">
        <v>100615.59</v>
      </c>
      <c r="E9652" s="66">
        <v>0.8962</v>
      </c>
      <c r="F9652" s="67">
        <v>90171.691758000001</v>
      </c>
      <c r="G9652" s="66" t="s">
        <v>19</v>
      </c>
      <c r="H9652" s="68">
        <v>8.7382045829751206E-5</v>
      </c>
      <c r="I9652" s="87">
        <v>7.8793869017437501</v>
      </c>
      <c r="J9652" s="36" t="str">
        <f>_xlfn.XLOOKUP(SimpleBB[[#This Row],[customer_code]],'Input  - indicative charges'!$B$13:$B$69,'Input  - indicative charges'!$E$13:$E$69)</f>
        <v>Lower South Island distributor</v>
      </c>
      <c r="K9652" s="70">
        <f t="shared" si="152"/>
        <v>7.2841271131297818</v>
      </c>
    </row>
    <row r="9653" spans="1:11" x14ac:dyDescent="0.25">
      <c r="A9653" s="65">
        <v>44440</v>
      </c>
      <c r="B9653" s="66" t="s">
        <v>150</v>
      </c>
      <c r="C9653" s="66" t="s">
        <v>137</v>
      </c>
      <c r="D9653" s="67">
        <v>100615.59</v>
      </c>
      <c r="E9653" s="66">
        <v>0.8962</v>
      </c>
      <c r="F9653" s="67">
        <v>90171.691758000001</v>
      </c>
      <c r="G9653" s="66" t="s">
        <v>21</v>
      </c>
      <c r="H9653" s="68">
        <v>1.4638674582800601E-8</v>
      </c>
      <c r="I9653" s="87">
        <v>1.31999405222597E-3</v>
      </c>
      <c r="J9653" s="36" t="str">
        <f>_xlfn.XLOOKUP(SimpleBB[[#This Row],[customer_code]],'Input  - indicative charges'!$B$13:$B$69,'Input  - indicative charges'!$E$13:$E$69)</f>
        <v>Upper South Island distributor</v>
      </c>
      <c r="K9653" s="70">
        <f t="shared" si="152"/>
        <v>1.2202731741553883E-3</v>
      </c>
    </row>
    <row r="9654" spans="1:11" x14ac:dyDescent="0.25">
      <c r="A9654" s="65">
        <v>44440</v>
      </c>
      <c r="B9654" s="66" t="s">
        <v>150</v>
      </c>
      <c r="C9654" s="66" t="s">
        <v>137</v>
      </c>
      <c r="D9654" s="67">
        <v>100615.59</v>
      </c>
      <c r="E9654" s="66">
        <v>0.8962</v>
      </c>
      <c r="F9654" s="67">
        <v>90171.691758000001</v>
      </c>
      <c r="G9654" s="66" t="s">
        <v>23</v>
      </c>
      <c r="H9654" s="68">
        <v>4.8581684357737301E-8</v>
      </c>
      <c r="I9654" s="87">
        <v>4.3806926669903304E-3</v>
      </c>
      <c r="J9654" s="36" t="str">
        <f>_xlfn.XLOOKUP(SimpleBB[[#This Row],[customer_code]],'Input  - indicative charges'!$B$13:$B$69,'Input  - indicative charges'!$E$13:$E$69)</f>
        <v>Lower North Island distributor</v>
      </c>
      <c r="K9654" s="70">
        <f t="shared" si="152"/>
        <v>4.049746842974716E-3</v>
      </c>
    </row>
    <row r="9655" spans="1:11" x14ac:dyDescent="0.25">
      <c r="A9655" s="65">
        <v>44440</v>
      </c>
      <c r="B9655" s="66" t="s">
        <v>150</v>
      </c>
      <c r="C9655" s="66" t="s">
        <v>137</v>
      </c>
      <c r="D9655" s="67">
        <v>100615.59</v>
      </c>
      <c r="E9655" s="66">
        <v>0.8962</v>
      </c>
      <c r="F9655" s="67">
        <v>90171.691758000001</v>
      </c>
      <c r="G9655" s="66" t="s">
        <v>25</v>
      </c>
      <c r="H9655" s="68">
        <v>0.113774767655483</v>
      </c>
      <c r="I9655" s="87">
        <v>10259.2632788683</v>
      </c>
      <c r="J9655" s="36" t="str">
        <f>_xlfn.XLOOKUP(SimpleBB[[#This Row],[customer_code]],'Input  - indicative charges'!$B$13:$B$69,'Input  - indicative charges'!$E$13:$E$69)</f>
        <v>North Island generation</v>
      </c>
      <c r="K9655" s="70">
        <f t="shared" si="152"/>
        <v>9484.2122543574096</v>
      </c>
    </row>
    <row r="9656" spans="1:11" x14ac:dyDescent="0.25">
      <c r="A9656" s="65">
        <v>44440</v>
      </c>
      <c r="B9656" s="66" t="s">
        <v>150</v>
      </c>
      <c r="C9656" s="66" t="s">
        <v>137</v>
      </c>
      <c r="D9656" s="67">
        <v>100615.59</v>
      </c>
      <c r="E9656" s="66">
        <v>0.8962</v>
      </c>
      <c r="F9656" s="67">
        <v>90171.691758000001</v>
      </c>
      <c r="G9656" s="66" t="s">
        <v>27</v>
      </c>
      <c r="H9656" s="68">
        <v>1.7845052360531702E-5</v>
      </c>
      <c r="I9656" s="87">
        <v>1.60911856085924</v>
      </c>
      <c r="J9656" s="36" t="str">
        <f>_xlfn.XLOOKUP(SimpleBB[[#This Row],[customer_code]],'Input  - indicative charges'!$B$13:$B$69,'Input  - indicative charges'!$E$13:$E$69)</f>
        <v>Lower North Island distributor</v>
      </c>
      <c r="K9656" s="70">
        <f t="shared" si="152"/>
        <v>1.4875553496175242</v>
      </c>
    </row>
    <row r="9657" spans="1:11" x14ac:dyDescent="0.25">
      <c r="A9657" s="65">
        <v>44440</v>
      </c>
      <c r="B9657" s="66" t="s">
        <v>150</v>
      </c>
      <c r="C9657" s="66" t="s">
        <v>137</v>
      </c>
      <c r="D9657" s="67">
        <v>100615.59</v>
      </c>
      <c r="E9657" s="66">
        <v>0.8962</v>
      </c>
      <c r="F9657" s="67">
        <v>90171.691758000001</v>
      </c>
      <c r="G9657" s="66" t="s">
        <v>29</v>
      </c>
      <c r="H9657" s="68">
        <v>4.0523433206392801E-5</v>
      </c>
      <c r="I9657" s="87">
        <v>3.6540665280627498</v>
      </c>
      <c r="J9657" s="36" t="str">
        <f>_xlfn.XLOOKUP(SimpleBB[[#This Row],[customer_code]],'Input  - indicative charges'!$B$13:$B$69,'Input  - indicative charges'!$E$13:$E$69)</f>
        <v>Lower North Island distributor</v>
      </c>
      <c r="K9657" s="70">
        <f t="shared" si="152"/>
        <v>3.3780147366987991</v>
      </c>
    </row>
    <row r="9658" spans="1:11" x14ac:dyDescent="0.25">
      <c r="A9658" s="65">
        <v>44440</v>
      </c>
      <c r="B9658" s="66" t="s">
        <v>150</v>
      </c>
      <c r="C9658" s="66" t="s">
        <v>137</v>
      </c>
      <c r="D9658" s="67">
        <v>100615.59</v>
      </c>
      <c r="E9658" s="66">
        <v>0.8962</v>
      </c>
      <c r="F9658" s="67">
        <v>90171.691758000001</v>
      </c>
      <c r="G9658" s="66" t="s">
        <v>31</v>
      </c>
      <c r="H9658" s="68">
        <v>8.9812072223525595E-5</v>
      </c>
      <c r="I9658" s="87">
        <v>8.0985064926869903</v>
      </c>
      <c r="J9658" s="36" t="str">
        <f>_xlfn.XLOOKUP(SimpleBB[[#This Row],[customer_code]],'Input  - indicative charges'!$B$13:$B$69,'Input  - indicative charges'!$E$13:$E$69)</f>
        <v>Major Industrial</v>
      </c>
      <c r="K9658" s="70">
        <f t="shared" si="152"/>
        <v>7.4866929946267726</v>
      </c>
    </row>
    <row r="9659" spans="1:11" x14ac:dyDescent="0.25">
      <c r="A9659" s="65">
        <v>44440</v>
      </c>
      <c r="B9659" s="66" t="s">
        <v>150</v>
      </c>
      <c r="C9659" s="66" t="s">
        <v>137</v>
      </c>
      <c r="D9659" s="67">
        <v>100615.59</v>
      </c>
      <c r="E9659" s="66">
        <v>0.8962</v>
      </c>
      <c r="F9659" s="67">
        <v>90171.691758000001</v>
      </c>
      <c r="G9659" s="66" t="s">
        <v>34</v>
      </c>
      <c r="H9659" s="68">
        <v>2.9926166096147201E-6</v>
      </c>
      <c r="I9659" s="87">
        <v>0.26984930247204902</v>
      </c>
      <c r="J9659" s="36" t="str">
        <f>_xlfn.XLOOKUP(SimpleBB[[#This Row],[customer_code]],'Input  - indicative charges'!$B$13:$B$69,'Input  - indicative charges'!$E$13:$E$69)</f>
        <v>Major Industrial</v>
      </c>
      <c r="K9659" s="70">
        <f t="shared" si="152"/>
        <v>0.24946314289514204</v>
      </c>
    </row>
    <row r="9660" spans="1:11" x14ac:dyDescent="0.25">
      <c r="A9660" s="65">
        <v>44440</v>
      </c>
      <c r="B9660" s="66" t="s">
        <v>150</v>
      </c>
      <c r="C9660" s="66" t="s">
        <v>137</v>
      </c>
      <c r="D9660" s="67">
        <v>100615.59</v>
      </c>
      <c r="E9660" s="66">
        <v>0.8962</v>
      </c>
      <c r="F9660" s="67">
        <v>90171.691758000001</v>
      </c>
      <c r="G9660" s="66" t="s">
        <v>36</v>
      </c>
      <c r="H9660" s="68">
        <v>8.52109941554917E-9</v>
      </c>
      <c r="I9660" s="87">
        <v>7.6836194993817398E-4</v>
      </c>
      <c r="J9660" s="36" t="str">
        <f>_xlfn.XLOOKUP(SimpleBB[[#This Row],[customer_code]],'Input  - indicative charges'!$B$13:$B$69,'Input  - indicative charges'!$E$13:$E$69)</f>
        <v>Upper South Island distributor</v>
      </c>
      <c r="K9660" s="70">
        <f t="shared" si="152"/>
        <v>7.103149245029851E-4</v>
      </c>
    </row>
    <row r="9661" spans="1:11" x14ac:dyDescent="0.25">
      <c r="A9661" s="65">
        <v>44440</v>
      </c>
      <c r="B9661" s="66" t="s">
        <v>150</v>
      </c>
      <c r="C9661" s="66" t="s">
        <v>137</v>
      </c>
      <c r="D9661" s="67">
        <v>100615.59</v>
      </c>
      <c r="E9661" s="66">
        <v>0.8962</v>
      </c>
      <c r="F9661" s="67">
        <v>90171.691758000001</v>
      </c>
      <c r="G9661" s="66" t="s">
        <v>38</v>
      </c>
      <c r="H9661" s="68">
        <v>1.3405654681739301E-4</v>
      </c>
      <c r="I9661" s="87">
        <v>12.088105617759901</v>
      </c>
      <c r="J9661" s="36" t="str">
        <f>_xlfn.XLOOKUP(SimpleBB[[#This Row],[customer_code]],'Input  - indicative charges'!$B$13:$B$69,'Input  - indicative charges'!$E$13:$E$69)</f>
        <v>North Island generation</v>
      </c>
      <c r="K9661" s="70">
        <f t="shared" si="152"/>
        <v>11.174892028365189</v>
      </c>
    </row>
    <row r="9662" spans="1:11" x14ac:dyDescent="0.25">
      <c r="A9662" s="65">
        <v>44440</v>
      </c>
      <c r="B9662" s="66" t="s">
        <v>150</v>
      </c>
      <c r="C9662" s="66" t="s">
        <v>137</v>
      </c>
      <c r="D9662" s="67">
        <v>100615.59</v>
      </c>
      <c r="E9662" s="66">
        <v>0.8962</v>
      </c>
      <c r="F9662" s="67">
        <v>90171.691758000001</v>
      </c>
      <c r="G9662" s="66" t="s">
        <v>40</v>
      </c>
      <c r="H9662" s="68">
        <v>1.3815303935652999E-6</v>
      </c>
      <c r="I9662" s="87">
        <v>0.124574932802878</v>
      </c>
      <c r="J9662" s="36" t="str">
        <f>_xlfn.XLOOKUP(SimpleBB[[#This Row],[customer_code]],'Input  - indicative charges'!$B$13:$B$69,'Input  - indicative charges'!$E$13:$E$69)</f>
        <v>North Island generation</v>
      </c>
      <c r="K9662" s="70">
        <f t="shared" si="152"/>
        <v>0.11516373760564384</v>
      </c>
    </row>
    <row r="9663" spans="1:11" x14ac:dyDescent="0.25">
      <c r="A9663" s="65">
        <v>44440</v>
      </c>
      <c r="B9663" s="66" t="s">
        <v>150</v>
      </c>
      <c r="C9663" s="66" t="s">
        <v>137</v>
      </c>
      <c r="D9663" s="67">
        <v>100615.59</v>
      </c>
      <c r="E9663" s="66">
        <v>0.8962</v>
      </c>
      <c r="F9663" s="67">
        <v>90171.691758000001</v>
      </c>
      <c r="G9663" s="66" t="s">
        <v>42</v>
      </c>
      <c r="H9663" s="68">
        <v>4.1661644278476601E-2</v>
      </c>
      <c r="I9663" s="87">
        <v>3756.7009460102399</v>
      </c>
      <c r="J9663" s="36" t="str">
        <f>_xlfn.XLOOKUP(SimpleBB[[#This Row],[customer_code]],'Input  - indicative charges'!$B$13:$B$69,'Input  - indicative charges'!$E$13:$E$69)</f>
        <v>South Island generation</v>
      </c>
      <c r="K9663" s="70">
        <f t="shared" si="152"/>
        <v>3472.8954876803459</v>
      </c>
    </row>
    <row r="9664" spans="1:11" x14ac:dyDescent="0.25">
      <c r="A9664" s="65">
        <v>44440</v>
      </c>
      <c r="B9664" s="66" t="s">
        <v>150</v>
      </c>
      <c r="C9664" s="66" t="s">
        <v>137</v>
      </c>
      <c r="D9664" s="67">
        <v>100615.59</v>
      </c>
      <c r="E9664" s="66">
        <v>0.8962</v>
      </c>
      <c r="F9664" s="67">
        <v>90171.691758000001</v>
      </c>
      <c r="G9664" s="66" t="s">
        <v>44</v>
      </c>
      <c r="H9664" s="68">
        <v>2.3133946401932499E-6</v>
      </c>
      <c r="I9664" s="87">
        <v>0.208602708410115</v>
      </c>
      <c r="J9664" s="36" t="str">
        <f>_xlfn.XLOOKUP(SimpleBB[[#This Row],[customer_code]],'Input  - indicative charges'!$B$13:$B$69,'Input  - indicative charges'!$E$13:$E$69)</f>
        <v>Major Industrial</v>
      </c>
      <c r="K9664" s="70">
        <f t="shared" si="152"/>
        <v>0.19284351221110282</v>
      </c>
    </row>
    <row r="9665" spans="1:11" x14ac:dyDescent="0.25">
      <c r="A9665" s="65">
        <v>44440</v>
      </c>
      <c r="B9665" s="66" t="s">
        <v>150</v>
      </c>
      <c r="C9665" s="66" t="s">
        <v>137</v>
      </c>
      <c r="D9665" s="67">
        <v>100615.59</v>
      </c>
      <c r="E9665" s="66">
        <v>0.8962</v>
      </c>
      <c r="F9665" s="67">
        <v>90171.691758000001</v>
      </c>
      <c r="G9665" s="66" t="s">
        <v>46</v>
      </c>
      <c r="H9665" s="68">
        <v>1.8488666226382999E-8</v>
      </c>
      <c r="I9665" s="87">
        <v>1.6671543119819499E-3</v>
      </c>
      <c r="J9665" s="36" t="str">
        <f>_xlfn.XLOOKUP(SimpleBB[[#This Row],[customer_code]],'Input  - indicative charges'!$B$13:$B$69,'Input  - indicative charges'!$E$13:$E$69)</f>
        <v>Upper South Island distributor</v>
      </c>
      <c r="K9665" s="70">
        <f t="shared" si="152"/>
        <v>1.5412067051805095E-3</v>
      </c>
    </row>
    <row r="9666" spans="1:11" x14ac:dyDescent="0.25">
      <c r="A9666" s="65">
        <v>44440</v>
      </c>
      <c r="B9666" s="66" t="s">
        <v>150</v>
      </c>
      <c r="C9666" s="66" t="s">
        <v>137</v>
      </c>
      <c r="D9666" s="67">
        <v>100615.59</v>
      </c>
      <c r="E9666" s="66">
        <v>0.8962</v>
      </c>
      <c r="F9666" s="67">
        <v>90171.691758000001</v>
      </c>
      <c r="G9666" s="66" t="s">
        <v>48</v>
      </c>
      <c r="H9666" s="68">
        <v>5.5336176053994997E-2</v>
      </c>
      <c r="I9666" s="87">
        <v>4989.7566102072597</v>
      </c>
      <c r="J9666" s="36" t="str">
        <f>_xlfn.XLOOKUP(SimpleBB[[#This Row],[customer_code]],'Input  - indicative charges'!$B$13:$B$69,'Input  - indicative charges'!$E$13:$E$69)</f>
        <v>North Island generation</v>
      </c>
      <c r="K9666" s="70">
        <f t="shared" si="152"/>
        <v>4612.798161273904</v>
      </c>
    </row>
    <row r="9667" spans="1:11" x14ac:dyDescent="0.25">
      <c r="A9667" s="65">
        <v>44440</v>
      </c>
      <c r="B9667" s="66" t="s">
        <v>150</v>
      </c>
      <c r="C9667" s="66" t="s">
        <v>137</v>
      </c>
      <c r="D9667" s="67">
        <v>100615.59</v>
      </c>
      <c r="E9667" s="66">
        <v>0.8962</v>
      </c>
      <c r="F9667" s="67">
        <v>90171.691758000001</v>
      </c>
      <c r="G9667" s="66" t="s">
        <v>50</v>
      </c>
      <c r="H9667" s="68">
        <v>1.13407617851056E-2</v>
      </c>
      <c r="I9667" s="87">
        <v>1022.61567598745</v>
      </c>
      <c r="J9667" s="36" t="str">
        <f>_xlfn.XLOOKUP(SimpleBB[[#This Row],[customer_code]],'Input  - indicative charges'!$B$13:$B$69,'Input  - indicative charges'!$E$13:$E$69)</f>
        <v>North Island generation</v>
      </c>
      <c r="K9667" s="70">
        <f t="shared" si="152"/>
        <v>945.36068156816259</v>
      </c>
    </row>
    <row r="9668" spans="1:11" x14ac:dyDescent="0.25">
      <c r="A9668" s="65">
        <v>44440</v>
      </c>
      <c r="B9668" s="66" t="s">
        <v>150</v>
      </c>
      <c r="C9668" s="66" t="s">
        <v>137</v>
      </c>
      <c r="D9668" s="67">
        <v>100615.59</v>
      </c>
      <c r="E9668" s="66">
        <v>0.8962</v>
      </c>
      <c r="F9668" s="67">
        <v>90171.691758000001</v>
      </c>
      <c r="G9668" s="66" t="s">
        <v>52</v>
      </c>
      <c r="H9668" s="68">
        <v>2.2900949015149101E-2</v>
      </c>
      <c r="I9668" s="87">
        <v>2065.0173155596999</v>
      </c>
      <c r="J9668" s="36" t="str">
        <f>_xlfn.XLOOKUP(SimpleBB[[#This Row],[customer_code]],'Input  - indicative charges'!$B$13:$B$69,'Input  - indicative charges'!$E$13:$E$69)</f>
        <v>North Island generation</v>
      </c>
      <c r="K9668" s="70">
        <f t="shared" si="152"/>
        <v>1909.0125672115489</v>
      </c>
    </row>
    <row r="9669" spans="1:11" x14ac:dyDescent="0.25">
      <c r="A9669" s="65">
        <v>44440</v>
      </c>
      <c r="B9669" s="66" t="s">
        <v>150</v>
      </c>
      <c r="C9669" s="66" t="s">
        <v>137</v>
      </c>
      <c r="D9669" s="67">
        <v>100615.59</v>
      </c>
      <c r="E9669" s="66">
        <v>0.8962</v>
      </c>
      <c r="F9669" s="67">
        <v>90171.691758000001</v>
      </c>
      <c r="G9669" s="66" t="s">
        <v>54</v>
      </c>
      <c r="H9669" s="68">
        <v>1.5443315834332499E-9</v>
      </c>
      <c r="I9669" s="87">
        <v>1.3925499151348699E-4</v>
      </c>
      <c r="J9669" s="36" t="str">
        <f>_xlfn.XLOOKUP(SimpleBB[[#This Row],[customer_code]],'Input  - indicative charges'!$B$13:$B$69,'Input  - indicative charges'!$E$13:$E$69)</f>
        <v>Upper South Island distributor</v>
      </c>
      <c r="K9669" s="70">
        <f t="shared" si="152"/>
        <v>1.2873476984580703E-4</v>
      </c>
    </row>
    <row r="9670" spans="1:11" x14ac:dyDescent="0.25">
      <c r="A9670" s="65">
        <v>44440</v>
      </c>
      <c r="B9670" s="66" t="s">
        <v>150</v>
      </c>
      <c r="C9670" s="66" t="s">
        <v>137</v>
      </c>
      <c r="D9670" s="67">
        <v>100615.59</v>
      </c>
      <c r="E9670" s="66">
        <v>0.8962</v>
      </c>
      <c r="F9670" s="67">
        <v>90171.691758000001</v>
      </c>
      <c r="G9670" s="66" t="s">
        <v>56</v>
      </c>
      <c r="H9670" s="68">
        <v>2.6083080697933799E-2</v>
      </c>
      <c r="I9670" s="87">
        <v>2351.9555127931299</v>
      </c>
      <c r="J9670" s="36" t="str">
        <f>_xlfn.XLOOKUP(SimpleBB[[#This Row],[customer_code]],'Input  - indicative charges'!$B$13:$B$69,'Input  - indicative charges'!$E$13:$E$69)</f>
        <v>Upper North Island distributor</v>
      </c>
      <c r="K9670" s="70">
        <f t="shared" si="152"/>
        <v>2174.2735993608981</v>
      </c>
    </row>
    <row r="9671" spans="1:11" x14ac:dyDescent="0.25">
      <c r="A9671" s="65">
        <v>44440</v>
      </c>
      <c r="B9671" s="66" t="s">
        <v>150</v>
      </c>
      <c r="C9671" s="66" t="s">
        <v>137</v>
      </c>
      <c r="D9671" s="67">
        <v>100615.59</v>
      </c>
      <c r="E9671" s="66">
        <v>0.8962</v>
      </c>
      <c r="F9671" s="67">
        <v>90171.691758000001</v>
      </c>
      <c r="G9671" s="66" t="s">
        <v>58</v>
      </c>
      <c r="H9671" s="68">
        <v>1.41343876775884E-2</v>
      </c>
      <c r="I9671" s="87">
        <v>1274.52164885157</v>
      </c>
      <c r="J9671" s="36" t="str">
        <f>_xlfn.XLOOKUP(SimpleBB[[#This Row],[customer_code]],'Input  - indicative charges'!$B$13:$B$69,'Input  - indicative charges'!$E$13:$E$69)</f>
        <v>North Island generation</v>
      </c>
      <c r="K9671" s="70">
        <f t="shared" si="152"/>
        <v>1178.2360498906389</v>
      </c>
    </row>
    <row r="9672" spans="1:11" x14ac:dyDescent="0.25">
      <c r="A9672" s="65">
        <v>44440</v>
      </c>
      <c r="B9672" s="66" t="s">
        <v>150</v>
      </c>
      <c r="C9672" s="66" t="s">
        <v>137</v>
      </c>
      <c r="D9672" s="67">
        <v>100615.59</v>
      </c>
      <c r="E9672" s="66">
        <v>0.8962</v>
      </c>
      <c r="F9672" s="67">
        <v>90171.691758000001</v>
      </c>
      <c r="G9672" s="66" t="s">
        <v>60</v>
      </c>
      <c r="H9672" s="68">
        <v>3.9300071669765198E-8</v>
      </c>
      <c r="I9672" s="87">
        <v>3.5437539486733801E-3</v>
      </c>
      <c r="J9672" s="36" t="str">
        <f>_xlfn.XLOOKUP(SimpleBB[[#This Row],[customer_code]],'Input  - indicative charges'!$B$13:$B$69,'Input  - indicative charges'!$E$13:$E$69)</f>
        <v>Major Industrial</v>
      </c>
      <c r="K9672" s="70">
        <f t="shared" si="152"/>
        <v>3.2760358821928015E-3</v>
      </c>
    </row>
    <row r="9673" spans="1:11" x14ac:dyDescent="0.25">
      <c r="A9673" s="65">
        <v>44440</v>
      </c>
      <c r="B9673" s="66" t="s">
        <v>150</v>
      </c>
      <c r="C9673" s="66" t="s">
        <v>137</v>
      </c>
      <c r="D9673" s="67">
        <v>100615.59</v>
      </c>
      <c r="E9673" s="66">
        <v>0.8962</v>
      </c>
      <c r="F9673" s="67">
        <v>90171.691758000001</v>
      </c>
      <c r="G9673" s="66" t="s">
        <v>62</v>
      </c>
      <c r="H9673" s="68">
        <v>2.7788696403803298E-6</v>
      </c>
      <c r="I9673" s="87">
        <v>0.25057537664804003</v>
      </c>
      <c r="J9673" s="36" t="str">
        <f>_xlfn.XLOOKUP(SimpleBB[[#This Row],[customer_code]],'Input  - indicative charges'!$B$13:$B$69,'Input  - indicative charges'!$E$13:$E$69)</f>
        <v>Major Industrial</v>
      </c>
      <c r="K9673" s="70">
        <f t="shared" si="152"/>
        <v>0.23164529394041611</v>
      </c>
    </row>
    <row r="9674" spans="1:11" x14ac:dyDescent="0.25">
      <c r="A9674" s="65">
        <v>44440</v>
      </c>
      <c r="B9674" s="66" t="s">
        <v>150</v>
      </c>
      <c r="C9674" s="66" t="s">
        <v>137</v>
      </c>
      <c r="D9674" s="67">
        <v>100615.59</v>
      </c>
      <c r="E9674" s="66">
        <v>0.8962</v>
      </c>
      <c r="F9674" s="67">
        <v>90171.691758000001</v>
      </c>
      <c r="G9674" s="66" t="s">
        <v>64</v>
      </c>
      <c r="H9674" s="68">
        <v>2.4616562934360299E-6</v>
      </c>
      <c r="I9674" s="87">
        <v>0.22197171250585401</v>
      </c>
      <c r="J9674" s="36" t="str">
        <f>_xlfn.XLOOKUP(SimpleBB[[#This Row],[customer_code]],'Input  - indicative charges'!$B$13:$B$69,'Input  - indicative charges'!$E$13:$E$69)</f>
        <v>Major Industrial</v>
      </c>
      <c r="K9674" s="70">
        <f t="shared" si="152"/>
        <v>0.20520253537161862</v>
      </c>
    </row>
    <row r="9675" spans="1:11" x14ac:dyDescent="0.25">
      <c r="A9675" s="65">
        <v>44440</v>
      </c>
      <c r="B9675" s="66" t="s">
        <v>150</v>
      </c>
      <c r="C9675" s="66" t="s">
        <v>137</v>
      </c>
      <c r="D9675" s="67">
        <v>100615.59</v>
      </c>
      <c r="E9675" s="66">
        <v>0.8962</v>
      </c>
      <c r="F9675" s="67">
        <v>90171.691758000001</v>
      </c>
      <c r="G9675" s="66" t="s">
        <v>66</v>
      </c>
      <c r="H9675" s="68">
        <v>9.8062664296276E-8</v>
      </c>
      <c r="I9675" s="87">
        <v>8.8424763378920392E-3</v>
      </c>
      <c r="J9675" s="36" t="str">
        <f>_xlfn.XLOOKUP(SimpleBB[[#This Row],[customer_code]],'Input  - indicative charges'!$B$13:$B$69,'Input  - indicative charges'!$E$13:$E$69)</f>
        <v>Upper South Island distributor</v>
      </c>
      <c r="K9675" s="70">
        <f t="shared" si="152"/>
        <v>8.1744585515649369E-3</v>
      </c>
    </row>
    <row r="9676" spans="1:11" x14ac:dyDescent="0.25">
      <c r="A9676" s="65">
        <v>44440</v>
      </c>
      <c r="B9676" s="66" t="s">
        <v>150</v>
      </c>
      <c r="C9676" s="66" t="s">
        <v>137</v>
      </c>
      <c r="D9676" s="67">
        <v>100615.59</v>
      </c>
      <c r="E9676" s="66">
        <v>0.8962</v>
      </c>
      <c r="F9676" s="67">
        <v>90171.691758000001</v>
      </c>
      <c r="G9676" s="66" t="s">
        <v>68</v>
      </c>
      <c r="H9676" s="68">
        <v>1.17820234642117E-7</v>
      </c>
      <c r="I9676" s="87">
        <v>1.06240498810042E-2</v>
      </c>
      <c r="J9676" s="36" t="str">
        <f>_xlfn.XLOOKUP(SimpleBB[[#This Row],[customer_code]],'Input  - indicative charges'!$B$13:$B$69,'Input  - indicative charges'!$E$13:$E$69)</f>
        <v>Major Industrial</v>
      </c>
      <c r="K9676" s="70">
        <f t="shared" si="152"/>
        <v>9.8214405199901766E-3</v>
      </c>
    </row>
    <row r="9677" spans="1:11" x14ac:dyDescent="0.25">
      <c r="A9677" s="65">
        <v>44440</v>
      </c>
      <c r="B9677" s="66" t="s">
        <v>150</v>
      </c>
      <c r="C9677" s="66" t="s">
        <v>137</v>
      </c>
      <c r="D9677" s="67">
        <v>100615.59</v>
      </c>
      <c r="E9677" s="66">
        <v>0.8962</v>
      </c>
      <c r="F9677" s="67">
        <v>90171.691758000001</v>
      </c>
      <c r="G9677" s="66" t="s">
        <v>70</v>
      </c>
      <c r="H9677" s="68">
        <v>5.1143680094949597E-3</v>
      </c>
      <c r="I9677" s="87">
        <v>461.17121568915599</v>
      </c>
      <c r="J9677" s="36" t="str">
        <f>_xlfn.XLOOKUP(SimpleBB[[#This Row],[customer_code]],'Input  - indicative charges'!$B$13:$B$69,'Input  - indicative charges'!$E$13:$E$69)</f>
        <v>Lower North Island distributor</v>
      </c>
      <c r="K9677" s="70">
        <f t="shared" si="152"/>
        <v>426.33136281872243</v>
      </c>
    </row>
    <row r="9678" spans="1:11" x14ac:dyDescent="0.25">
      <c r="A9678" s="65">
        <v>44440</v>
      </c>
      <c r="B9678" s="66" t="s">
        <v>150</v>
      </c>
      <c r="C9678" s="66" t="s">
        <v>137</v>
      </c>
      <c r="D9678" s="67">
        <v>100615.59</v>
      </c>
      <c r="E9678" s="66">
        <v>0.8962</v>
      </c>
      <c r="F9678" s="67">
        <v>90171.691758000001</v>
      </c>
      <c r="G9678" s="66" t="s">
        <v>72</v>
      </c>
      <c r="H9678" s="68">
        <v>5.76628172341822E-5</v>
      </c>
      <c r="I9678" s="87">
        <v>5.1995537815385697</v>
      </c>
      <c r="J9678" s="36" t="str">
        <f>_xlfn.XLOOKUP(SimpleBB[[#This Row],[customer_code]],'Input  - indicative charges'!$B$13:$B$69,'Input  - indicative charges'!$E$13:$E$69)</f>
        <v>Lower South Island distributor</v>
      </c>
      <c r="K9678" s="70">
        <f t="shared" ref="K9678:K9741" si="153">I9678*$L$9</f>
        <v>4.8067458989607195</v>
      </c>
    </row>
    <row r="9679" spans="1:11" x14ac:dyDescent="0.25">
      <c r="A9679" s="65">
        <v>44440</v>
      </c>
      <c r="B9679" s="66" t="s">
        <v>150</v>
      </c>
      <c r="C9679" s="66" t="s">
        <v>137</v>
      </c>
      <c r="D9679" s="67">
        <v>100615.59</v>
      </c>
      <c r="E9679" s="66">
        <v>0.8962</v>
      </c>
      <c r="F9679" s="67">
        <v>90171.691758000001</v>
      </c>
      <c r="G9679" s="66" t="s">
        <v>74</v>
      </c>
      <c r="H9679" s="68">
        <v>7.0212684004544499E-11</v>
      </c>
      <c r="I9679" s="87">
        <v>6.3311964995596403E-6</v>
      </c>
      <c r="J9679" s="36" t="str">
        <f>_xlfn.XLOOKUP(SimpleBB[[#This Row],[customer_code]],'Input  - indicative charges'!$B$13:$B$69,'Input  - indicative charges'!$E$13:$E$69)</f>
        <v>Major Industrial</v>
      </c>
      <c r="K9679" s="70">
        <f t="shared" si="153"/>
        <v>5.852897015475754E-6</v>
      </c>
    </row>
    <row r="9680" spans="1:11" x14ac:dyDescent="0.25">
      <c r="A9680" s="65">
        <v>44440</v>
      </c>
      <c r="B9680" s="66" t="s">
        <v>150</v>
      </c>
      <c r="C9680" s="66" t="s">
        <v>137</v>
      </c>
      <c r="D9680" s="67">
        <v>100615.59</v>
      </c>
      <c r="E9680" s="66">
        <v>0.8962</v>
      </c>
      <c r="F9680" s="67">
        <v>90171.691758000001</v>
      </c>
      <c r="G9680" s="66" t="s">
        <v>76</v>
      </c>
      <c r="H9680" s="68">
        <v>3.9099742268640898E-6</v>
      </c>
      <c r="I9680" s="87">
        <v>0.35256899076651299</v>
      </c>
      <c r="J9680" s="36" t="str">
        <f>_xlfn.XLOOKUP(SimpleBB[[#This Row],[customer_code]],'Input  - indicative charges'!$B$13:$B$69,'Input  - indicative charges'!$E$13:$E$69)</f>
        <v>Lower North Island distributor</v>
      </c>
      <c r="K9680" s="70">
        <f t="shared" si="153"/>
        <v>0.32593365155388093</v>
      </c>
    </row>
    <row r="9681" spans="1:11" x14ac:dyDescent="0.25">
      <c r="A9681" s="65">
        <v>44440</v>
      </c>
      <c r="B9681" s="66" t="s">
        <v>150</v>
      </c>
      <c r="C9681" s="66" t="s">
        <v>137</v>
      </c>
      <c r="D9681" s="67">
        <v>100615.59</v>
      </c>
      <c r="E9681" s="66">
        <v>0.8962</v>
      </c>
      <c r="F9681" s="67">
        <v>90171.691758000001</v>
      </c>
      <c r="G9681" s="66" t="s">
        <v>78</v>
      </c>
      <c r="H9681" s="68">
        <v>1.9086439387791599E-5</v>
      </c>
      <c r="I9681" s="87">
        <v>1.7210565292336899</v>
      </c>
      <c r="J9681" s="36" t="str">
        <f>_xlfn.XLOOKUP(SimpleBB[[#This Row],[customer_code]],'Input  - indicative charges'!$B$13:$B$69,'Input  - indicative charges'!$E$13:$E$69)</f>
        <v>North Island generation</v>
      </c>
      <c r="K9681" s="70">
        <f t="shared" si="153"/>
        <v>1.5910368007244051</v>
      </c>
    </row>
    <row r="9682" spans="1:11" x14ac:dyDescent="0.25">
      <c r="A9682" s="65">
        <v>44440</v>
      </c>
      <c r="B9682" s="66" t="s">
        <v>150</v>
      </c>
      <c r="C9682" s="66" t="s">
        <v>137</v>
      </c>
      <c r="D9682" s="67">
        <v>100615.59</v>
      </c>
      <c r="E9682" s="66">
        <v>0.8962</v>
      </c>
      <c r="F9682" s="67">
        <v>90171.691758000001</v>
      </c>
      <c r="G9682" s="66" t="s">
        <v>80</v>
      </c>
      <c r="H9682" s="68">
        <v>1.11122807486482E-10</v>
      </c>
      <c r="I9682" s="87">
        <v>1.00201315439546E-5</v>
      </c>
      <c r="J9682" s="36" t="str">
        <f>_xlfn.XLOOKUP(SimpleBB[[#This Row],[customer_code]],'Input  - indicative charges'!$B$13:$B$69,'Input  - indicative charges'!$E$13:$E$69)</f>
        <v>Major Industrial</v>
      </c>
      <c r="K9682" s="70">
        <f t="shared" si="153"/>
        <v>9.263146075527028E-6</v>
      </c>
    </row>
    <row r="9683" spans="1:11" x14ac:dyDescent="0.25">
      <c r="A9683" s="65">
        <v>44440</v>
      </c>
      <c r="B9683" s="66" t="s">
        <v>150</v>
      </c>
      <c r="C9683" s="66" t="s">
        <v>137</v>
      </c>
      <c r="D9683" s="67">
        <v>100615.59</v>
      </c>
      <c r="E9683" s="66">
        <v>0.8962</v>
      </c>
      <c r="F9683" s="67">
        <v>90171.691758000001</v>
      </c>
      <c r="G9683" s="66" t="s">
        <v>82</v>
      </c>
      <c r="H9683" s="68">
        <v>8.2094701908514605E-4</v>
      </c>
      <c r="I9683" s="87">
        <v>74.0261815545947</v>
      </c>
      <c r="J9683" s="36" t="str">
        <f>_xlfn.XLOOKUP(SimpleBB[[#This Row],[customer_code]],'Input  - indicative charges'!$B$13:$B$69,'Input  - indicative charges'!$E$13:$E$69)</f>
        <v>Major Industrial</v>
      </c>
      <c r="K9683" s="70">
        <f t="shared" si="153"/>
        <v>68.43376557939547</v>
      </c>
    </row>
    <row r="9684" spans="1:11" x14ac:dyDescent="0.25">
      <c r="A9684" s="65">
        <v>44440</v>
      </c>
      <c r="B9684" s="66" t="s">
        <v>150</v>
      </c>
      <c r="C9684" s="66" t="s">
        <v>137</v>
      </c>
      <c r="D9684" s="67">
        <v>100615.59</v>
      </c>
      <c r="E9684" s="66">
        <v>0.8962</v>
      </c>
      <c r="F9684" s="67">
        <v>90171.691758000001</v>
      </c>
      <c r="G9684" s="66" t="s">
        <v>84</v>
      </c>
      <c r="H9684" s="68">
        <v>2.26328701653142E-13</v>
      </c>
      <c r="I9684" s="87">
        <v>2.0408441921455401E-8</v>
      </c>
      <c r="J9684" s="36" t="str">
        <f>_xlfn.XLOOKUP(SimpleBB[[#This Row],[customer_code]],'Input  - indicative charges'!$B$13:$B$69,'Input  - indicative charges'!$E$13:$E$69)</f>
        <v>Major Industrial</v>
      </c>
      <c r="K9684" s="70">
        <f t="shared" si="153"/>
        <v>1.886665637702205E-8</v>
      </c>
    </row>
    <row r="9685" spans="1:11" x14ac:dyDescent="0.25">
      <c r="A9685" s="65">
        <v>44440</v>
      </c>
      <c r="B9685" s="66" t="s">
        <v>150</v>
      </c>
      <c r="C9685" s="66" t="s">
        <v>137</v>
      </c>
      <c r="D9685" s="67">
        <v>100615.59</v>
      </c>
      <c r="E9685" s="66">
        <v>0.8962</v>
      </c>
      <c r="F9685" s="67">
        <v>90171.691758000001</v>
      </c>
      <c r="G9685" s="66" t="s">
        <v>86</v>
      </c>
      <c r="H9685" s="68">
        <v>8.5688661906494198E-5</v>
      </c>
      <c r="I9685" s="87">
        <v>7.7266916085878803</v>
      </c>
      <c r="J9685" s="36" t="str">
        <f>_xlfn.XLOOKUP(SimpleBB[[#This Row],[customer_code]],'Input  - indicative charges'!$B$13:$B$69,'Input  - indicative charges'!$E$13:$E$69)</f>
        <v>North Island generation</v>
      </c>
      <c r="K9685" s="70">
        <f t="shared" si="153"/>
        <v>7.1429674088540818</v>
      </c>
    </row>
    <row r="9686" spans="1:11" x14ac:dyDescent="0.25">
      <c r="A9686" s="65">
        <v>44440</v>
      </c>
      <c r="B9686" s="66" t="s">
        <v>150</v>
      </c>
      <c r="C9686" s="66" t="s">
        <v>137</v>
      </c>
      <c r="D9686" s="67">
        <v>100615.59</v>
      </c>
      <c r="E9686" s="66">
        <v>0.8962</v>
      </c>
      <c r="F9686" s="67">
        <v>90171.691758000001</v>
      </c>
      <c r="G9686" s="66" t="s">
        <v>88</v>
      </c>
      <c r="H9686" s="68">
        <v>8.2246065198288993E-3</v>
      </c>
      <c r="I9686" s="87">
        <v>741.62668393684896</v>
      </c>
      <c r="J9686" s="36" t="str">
        <f>_xlfn.XLOOKUP(SimpleBB[[#This Row],[customer_code]],'Input  - indicative charges'!$B$13:$B$69,'Input  - indicative charges'!$E$13:$E$69)</f>
        <v>North Island generation</v>
      </c>
      <c r="K9686" s="70">
        <f t="shared" si="153"/>
        <v>685.5994132093474</v>
      </c>
    </row>
    <row r="9687" spans="1:11" x14ac:dyDescent="0.25">
      <c r="A9687" s="65">
        <v>44440</v>
      </c>
      <c r="B9687" s="66" t="s">
        <v>150</v>
      </c>
      <c r="C9687" s="66" t="s">
        <v>137</v>
      </c>
      <c r="D9687" s="67">
        <v>100615.59</v>
      </c>
      <c r="E9687" s="66">
        <v>0.8962</v>
      </c>
      <c r="F9687" s="67">
        <v>90171.691758000001</v>
      </c>
      <c r="G9687" s="66" t="s">
        <v>90</v>
      </c>
      <c r="H9687" s="68">
        <v>1.8515611589606999E-8</v>
      </c>
      <c r="I9687" s="87">
        <v>1.66958402096889E-3</v>
      </c>
      <c r="J9687" s="36" t="str">
        <f>_xlfn.XLOOKUP(SimpleBB[[#This Row],[customer_code]],'Input  - indicative charges'!$B$13:$B$69,'Input  - indicative charges'!$E$13:$E$69)</f>
        <v>Upper South Island distributor</v>
      </c>
      <c r="K9687" s="70">
        <f t="shared" si="153"/>
        <v>1.5434528582542809E-3</v>
      </c>
    </row>
    <row r="9688" spans="1:11" x14ac:dyDescent="0.25">
      <c r="A9688" s="65">
        <v>44440</v>
      </c>
      <c r="B9688" s="66" t="s">
        <v>150</v>
      </c>
      <c r="C9688" s="66" t="s">
        <v>137</v>
      </c>
      <c r="D9688" s="67">
        <v>100615.59</v>
      </c>
      <c r="E9688" s="66">
        <v>0.8962</v>
      </c>
      <c r="F9688" s="67">
        <v>90171.691758000001</v>
      </c>
      <c r="G9688" s="66" t="s">
        <v>92</v>
      </c>
      <c r="H9688" s="68">
        <v>7.0980369562235199E-5</v>
      </c>
      <c r="I9688" s="87">
        <v>6.4004200050347997</v>
      </c>
      <c r="J9688" s="36" t="str">
        <f>_xlfn.XLOOKUP(SimpleBB[[#This Row],[customer_code]],'Input  - indicative charges'!$B$13:$B$69,'Input  - indicative charges'!$E$13:$E$69)</f>
        <v>North Island generation</v>
      </c>
      <c r="K9688" s="70">
        <f t="shared" si="153"/>
        <v>5.9168909301527837</v>
      </c>
    </row>
    <row r="9689" spans="1:11" x14ac:dyDescent="0.25">
      <c r="A9689" s="65">
        <v>44440</v>
      </c>
      <c r="B9689" s="66" t="s">
        <v>150</v>
      </c>
      <c r="C9689" s="66" t="s">
        <v>137</v>
      </c>
      <c r="D9689" s="67">
        <v>100615.59</v>
      </c>
      <c r="E9689" s="66">
        <v>0.8962</v>
      </c>
      <c r="F9689" s="67">
        <v>90171.691758000001</v>
      </c>
      <c r="G9689" s="66" t="s">
        <v>94</v>
      </c>
      <c r="H9689" s="68">
        <v>3.75993646717536E-4</v>
      </c>
      <c r="I9689" s="87">
        <v>33.903983214779998</v>
      </c>
      <c r="J9689" s="36" t="str">
        <f>_xlfn.XLOOKUP(SimpleBB[[#This Row],[customer_code]],'Input  - indicative charges'!$B$13:$B$69,'Input  - indicative charges'!$E$13:$E$69)</f>
        <v>North Island generation</v>
      </c>
      <c r="K9689" s="70">
        <f t="shared" si="153"/>
        <v>31.342657297767957</v>
      </c>
    </row>
    <row r="9690" spans="1:11" x14ac:dyDescent="0.25">
      <c r="A9690" s="65">
        <v>44440</v>
      </c>
      <c r="B9690" s="66" t="s">
        <v>150</v>
      </c>
      <c r="C9690" s="66" t="s">
        <v>137</v>
      </c>
      <c r="D9690" s="67">
        <v>100615.59</v>
      </c>
      <c r="E9690" s="66">
        <v>0.8962</v>
      </c>
      <c r="F9690" s="67">
        <v>90171.691758000001</v>
      </c>
      <c r="G9690" s="66" t="s">
        <v>96</v>
      </c>
      <c r="H9690" s="68">
        <v>1.65751901515796E-3</v>
      </c>
      <c r="I9690" s="87">
        <v>149.46129371784801</v>
      </c>
      <c r="J9690" s="36" t="str">
        <f>_xlfn.XLOOKUP(SimpleBB[[#This Row],[customer_code]],'Input  - indicative charges'!$B$13:$B$69,'Input  - indicative charges'!$E$13:$E$69)</f>
        <v>Upper North Island distributor</v>
      </c>
      <c r="K9690" s="70">
        <f t="shared" si="153"/>
        <v>138.17002204736215</v>
      </c>
    </row>
    <row r="9691" spans="1:11" x14ac:dyDescent="0.25">
      <c r="A9691" s="65">
        <v>44440</v>
      </c>
      <c r="B9691" s="66" t="s">
        <v>150</v>
      </c>
      <c r="C9691" s="66" t="s">
        <v>137</v>
      </c>
      <c r="D9691" s="67">
        <v>100615.59</v>
      </c>
      <c r="E9691" s="66">
        <v>0.8962</v>
      </c>
      <c r="F9691" s="67">
        <v>90171.691758000001</v>
      </c>
      <c r="G9691" s="66" t="s">
        <v>98</v>
      </c>
      <c r="H9691" s="68">
        <v>6.2091932090783404E-6</v>
      </c>
      <c r="I9691" s="87">
        <v>0.55989345611487895</v>
      </c>
      <c r="J9691" s="36" t="str">
        <f>_xlfn.XLOOKUP(SimpleBB[[#This Row],[customer_code]],'Input  - indicative charges'!$B$13:$B$69,'Input  - indicative charges'!$E$13:$E$69)</f>
        <v>Major Industrial</v>
      </c>
      <c r="K9691" s="70">
        <f t="shared" si="153"/>
        <v>0.51759548744176687</v>
      </c>
    </row>
    <row r="9692" spans="1:11" x14ac:dyDescent="0.25">
      <c r="A9692" s="65">
        <v>44440</v>
      </c>
      <c r="B9692" s="66" t="s">
        <v>150</v>
      </c>
      <c r="C9692" s="66" t="s">
        <v>137</v>
      </c>
      <c r="D9692" s="67">
        <v>100615.59</v>
      </c>
      <c r="E9692" s="66">
        <v>0.8962</v>
      </c>
      <c r="F9692" s="67">
        <v>90171.691758000001</v>
      </c>
      <c r="G9692" s="66" t="s">
        <v>100</v>
      </c>
      <c r="H9692" s="68">
        <v>3.2063388844987299E-4</v>
      </c>
      <c r="I9692" s="87">
        <v>28.912100156470899</v>
      </c>
      <c r="J9692" s="36" t="str">
        <f>_xlfn.XLOOKUP(SimpleBB[[#This Row],[customer_code]],'Input  - indicative charges'!$B$13:$B$69,'Input  - indicative charges'!$E$13:$E$69)</f>
        <v>North Island generation</v>
      </c>
      <c r="K9692" s="70">
        <f t="shared" si="153"/>
        <v>26.727893334019011</v>
      </c>
    </row>
    <row r="9693" spans="1:11" x14ac:dyDescent="0.25">
      <c r="A9693" s="65">
        <v>44440</v>
      </c>
      <c r="B9693" s="66" t="s">
        <v>150</v>
      </c>
      <c r="C9693" s="66" t="s">
        <v>137</v>
      </c>
      <c r="D9693" s="67">
        <v>100615.59</v>
      </c>
      <c r="E9693" s="66">
        <v>0.8962</v>
      </c>
      <c r="F9693" s="67">
        <v>90171.691758000001</v>
      </c>
      <c r="G9693" s="66" t="s">
        <v>102</v>
      </c>
      <c r="H9693" s="68">
        <v>1.98942562628157E-3</v>
      </c>
      <c r="I9693" s="87">
        <v>179.389874348528</v>
      </c>
      <c r="J9693" s="36" t="str">
        <f>_xlfn.XLOOKUP(SimpleBB[[#This Row],[customer_code]],'Input  - indicative charges'!$B$13:$B$69,'Input  - indicative charges'!$E$13:$E$69)</f>
        <v>Lower North Island distributor</v>
      </c>
      <c r="K9693" s="70">
        <f t="shared" si="153"/>
        <v>165.83760435394765</v>
      </c>
    </row>
    <row r="9694" spans="1:11" x14ac:dyDescent="0.25">
      <c r="A9694" s="65">
        <v>44440</v>
      </c>
      <c r="B9694" s="66" t="s">
        <v>150</v>
      </c>
      <c r="C9694" s="66" t="s">
        <v>137</v>
      </c>
      <c r="D9694" s="67">
        <v>100615.59</v>
      </c>
      <c r="E9694" s="66">
        <v>0.8962</v>
      </c>
      <c r="F9694" s="67">
        <v>90171.691758000001</v>
      </c>
      <c r="G9694" s="66" t="s">
        <v>104</v>
      </c>
      <c r="H9694" s="68">
        <v>4.1531488981881E-3</v>
      </c>
      <c r="I9694" s="87">
        <v>374.496462272494</v>
      </c>
      <c r="J9694" s="36" t="str">
        <f>_xlfn.XLOOKUP(SimpleBB[[#This Row],[customer_code]],'Input  - indicative charges'!$B$13:$B$69,'Input  - indicative charges'!$E$13:$E$69)</f>
        <v>Lower North Island distributor</v>
      </c>
      <c r="K9694" s="70">
        <f t="shared" si="153"/>
        <v>346.2045802074478</v>
      </c>
    </row>
    <row r="9695" spans="1:11" x14ac:dyDescent="0.25">
      <c r="A9695" s="65">
        <v>44440</v>
      </c>
      <c r="B9695" s="66" t="s">
        <v>150</v>
      </c>
      <c r="C9695" s="66" t="s">
        <v>137</v>
      </c>
      <c r="D9695" s="67">
        <v>100615.59</v>
      </c>
      <c r="E9695" s="66">
        <v>0.8962</v>
      </c>
      <c r="F9695" s="67">
        <v>90171.691758000001</v>
      </c>
      <c r="G9695" s="66" t="s">
        <v>106</v>
      </c>
      <c r="H9695" s="68">
        <v>0.58598808971733396</v>
      </c>
      <c r="I9695" s="87">
        <v>52839.537399850698</v>
      </c>
      <c r="J9695" s="36" t="str">
        <f>_xlfn.XLOOKUP(SimpleBB[[#This Row],[customer_code]],'Input  - indicative charges'!$B$13:$B$69,'Input  - indicative charges'!$E$13:$E$69)</f>
        <v>Upper North Island distributor</v>
      </c>
      <c r="K9695" s="70">
        <f t="shared" si="153"/>
        <v>48847.697393094051</v>
      </c>
    </row>
    <row r="9696" spans="1:11" x14ac:dyDescent="0.25">
      <c r="A9696" s="65">
        <v>44440</v>
      </c>
      <c r="B9696" s="66" t="s">
        <v>150</v>
      </c>
      <c r="C9696" s="66" t="s">
        <v>137</v>
      </c>
      <c r="D9696" s="67">
        <v>100615.59</v>
      </c>
      <c r="E9696" s="66">
        <v>0.8962</v>
      </c>
      <c r="F9696" s="67">
        <v>90171.691758000001</v>
      </c>
      <c r="G9696" s="66" t="s">
        <v>108</v>
      </c>
      <c r="H9696" s="68">
        <v>2.1075605271408198E-3</v>
      </c>
      <c r="I9696" s="87">
        <v>190.04229821467001</v>
      </c>
      <c r="J9696" s="36" t="str">
        <f>_xlfn.XLOOKUP(SimpleBB[[#This Row],[customer_code]],'Input  - indicative charges'!$B$13:$B$69,'Input  - indicative charges'!$E$13:$E$69)</f>
        <v>Lower North Island distributor</v>
      </c>
      <c r="K9696" s="70">
        <f t="shared" si="153"/>
        <v>175.68527530493802</v>
      </c>
    </row>
    <row r="9697" spans="1:11" x14ac:dyDescent="0.25">
      <c r="A9697" s="65">
        <v>44440</v>
      </c>
      <c r="B9697" s="66" t="s">
        <v>150</v>
      </c>
      <c r="C9697" s="66" t="s">
        <v>137</v>
      </c>
      <c r="D9697" s="67">
        <v>100615.59</v>
      </c>
      <c r="E9697" s="66">
        <v>0.8962</v>
      </c>
      <c r="F9697" s="67">
        <v>90171.691758000001</v>
      </c>
      <c r="G9697" s="66" t="s">
        <v>110</v>
      </c>
      <c r="H9697" s="68">
        <v>9.1623542512736704E-9</v>
      </c>
      <c r="I9697" s="87">
        <v>8.2618498332345E-4</v>
      </c>
      <c r="J9697" s="36" t="str">
        <f>_xlfn.XLOOKUP(SimpleBB[[#This Row],[customer_code]],'Input  - indicative charges'!$B$13:$B$69,'Input  - indicative charges'!$E$13:$E$69)</f>
        <v>Lower South Island distributor</v>
      </c>
      <c r="K9697" s="70">
        <f t="shared" si="153"/>
        <v>7.6376963240061167E-4</v>
      </c>
    </row>
    <row r="9698" spans="1:11" x14ac:dyDescent="0.25">
      <c r="A9698" s="65">
        <v>44440</v>
      </c>
      <c r="B9698" s="66" t="s">
        <v>150</v>
      </c>
      <c r="C9698" s="66" t="s">
        <v>137</v>
      </c>
      <c r="D9698" s="67">
        <v>100615.59</v>
      </c>
      <c r="E9698" s="66">
        <v>0.8962</v>
      </c>
      <c r="F9698" s="67">
        <v>90171.691758000001</v>
      </c>
      <c r="G9698" s="66" t="s">
        <v>112</v>
      </c>
      <c r="H9698" s="68">
        <v>6.7942401685543103E-3</v>
      </c>
      <c r="I9698" s="87">
        <v>612.64813020870099</v>
      </c>
      <c r="J9698" s="36" t="str">
        <f>_xlfn.XLOOKUP(SimpleBB[[#This Row],[customer_code]],'Input  - indicative charges'!$B$13:$B$69,'Input  - indicative charges'!$E$13:$E$69)</f>
        <v>North Island generation</v>
      </c>
      <c r="K9698" s="70">
        <f t="shared" si="153"/>
        <v>566.36473265119969</v>
      </c>
    </row>
    <row r="9699" spans="1:11" x14ac:dyDescent="0.25">
      <c r="A9699" s="65">
        <v>44440</v>
      </c>
      <c r="B9699" s="66" t="s">
        <v>150</v>
      </c>
      <c r="C9699" s="66" t="s">
        <v>137</v>
      </c>
      <c r="D9699" s="67">
        <v>100615.59</v>
      </c>
      <c r="E9699" s="66">
        <v>0.8962</v>
      </c>
      <c r="F9699" s="67">
        <v>90171.691758000001</v>
      </c>
      <c r="G9699" s="66" t="s">
        <v>114</v>
      </c>
      <c r="H9699" s="68">
        <v>2.21233680514114E-3</v>
      </c>
      <c r="I9699" s="87">
        <v>199.49015245806601</v>
      </c>
      <c r="J9699" s="36" t="str">
        <f>_xlfn.XLOOKUP(SimpleBB[[#This Row],[customer_code]],'Input  - indicative charges'!$B$13:$B$69,'Input  - indicative charges'!$E$13:$E$69)</f>
        <v>Lower North Island distributor</v>
      </c>
      <c r="K9699" s="70">
        <f t="shared" si="153"/>
        <v>184.41937760419037</v>
      </c>
    </row>
    <row r="9700" spans="1:11" x14ac:dyDescent="0.25">
      <c r="A9700" s="65">
        <v>44440</v>
      </c>
      <c r="B9700" s="66" t="s">
        <v>150</v>
      </c>
      <c r="C9700" s="66" t="s">
        <v>137</v>
      </c>
      <c r="D9700" s="67">
        <v>100615.59</v>
      </c>
      <c r="E9700" s="66">
        <v>0.8962</v>
      </c>
      <c r="F9700" s="67">
        <v>90171.691758000001</v>
      </c>
      <c r="G9700" s="66" t="s">
        <v>116</v>
      </c>
      <c r="H9700" s="68">
        <v>6.2799259041934105E-8</v>
      </c>
      <c r="I9700" s="87">
        <v>5.6627154289600797E-3</v>
      </c>
      <c r="J9700" s="36" t="str">
        <f>_xlfn.XLOOKUP(SimpleBB[[#This Row],[customer_code]],'Input  - indicative charges'!$B$13:$B$69,'Input  - indicative charges'!$E$13:$E$69)</f>
        <v>Major Industrial</v>
      </c>
      <c r="K9700" s="70">
        <f t="shared" si="153"/>
        <v>5.2349173234402377E-3</v>
      </c>
    </row>
    <row r="9701" spans="1:11" x14ac:dyDescent="0.25">
      <c r="A9701" s="65">
        <v>44440</v>
      </c>
      <c r="B9701" s="66" t="s">
        <v>150</v>
      </c>
      <c r="C9701" s="66" t="s">
        <v>137</v>
      </c>
      <c r="D9701" s="67">
        <v>100615.59</v>
      </c>
      <c r="E9701" s="66">
        <v>0.8962</v>
      </c>
      <c r="F9701" s="67">
        <v>90171.691758000001</v>
      </c>
      <c r="G9701" s="66" t="s">
        <v>118</v>
      </c>
      <c r="H9701" s="68">
        <v>3.6010289300529002E-9</v>
      </c>
      <c r="I9701" s="87">
        <v>3.2471087069237099E-4</v>
      </c>
      <c r="J9701" s="36" t="str">
        <f>_xlfn.XLOOKUP(SimpleBB[[#This Row],[customer_code]],'Input  - indicative charges'!$B$13:$B$69,'Input  - indicative charges'!$E$13:$E$69)</f>
        <v>Upper South Island distributor</v>
      </c>
      <c r="K9701" s="70">
        <f t="shared" si="153"/>
        <v>3.0018011383789759E-4</v>
      </c>
    </row>
    <row r="9702" spans="1:11" x14ac:dyDescent="0.25">
      <c r="A9702" s="65">
        <v>44440</v>
      </c>
      <c r="B9702" s="66" t="s">
        <v>150</v>
      </c>
      <c r="C9702" s="66" t="s">
        <v>137</v>
      </c>
      <c r="D9702" s="67">
        <v>100615.59</v>
      </c>
      <c r="E9702" s="66">
        <v>0.8962</v>
      </c>
      <c r="F9702" s="67">
        <v>90171.691758000001</v>
      </c>
      <c r="G9702" s="66" t="s">
        <v>120</v>
      </c>
      <c r="H9702" s="68">
        <v>8.6745941390604995E-4</v>
      </c>
      <c r="I9702" s="87">
        <v>78.220282883311697</v>
      </c>
      <c r="J9702" s="36" t="str">
        <f>_xlfn.XLOOKUP(SimpleBB[[#This Row],[customer_code]],'Input  - indicative charges'!$B$13:$B$69,'Input  - indicative charges'!$E$13:$E$69)</f>
        <v>Lower North Island distributor</v>
      </c>
      <c r="K9702" s="70">
        <f t="shared" si="153"/>
        <v>72.311017399198889</v>
      </c>
    </row>
    <row r="9703" spans="1:11" x14ac:dyDescent="0.25">
      <c r="A9703" s="65">
        <v>44440</v>
      </c>
      <c r="B9703" s="66" t="s">
        <v>150</v>
      </c>
      <c r="C9703" s="66" t="s">
        <v>137</v>
      </c>
      <c r="D9703" s="67">
        <v>100615.59</v>
      </c>
      <c r="E9703" s="66">
        <v>0.8962</v>
      </c>
      <c r="F9703" s="67">
        <v>90171.691758000001</v>
      </c>
      <c r="G9703" s="66" t="s">
        <v>241</v>
      </c>
      <c r="H9703" s="68">
        <v>7.4592437367691701E-4</v>
      </c>
      <c r="I9703" s="87">
        <v>67.261262697974203</v>
      </c>
      <c r="J9703" s="36" t="str">
        <f>_xlfn.XLOOKUP(SimpleBB[[#This Row],[customer_code]],'Input  - indicative charges'!$B$13:$B$69,'Input  - indicative charges'!$E$13:$E$69)</f>
        <v>North Island generation</v>
      </c>
      <c r="K9703" s="70">
        <f t="shared" si="153"/>
        <v>62.179912395624648</v>
      </c>
    </row>
    <row r="9704" spans="1:11" x14ac:dyDescent="0.25">
      <c r="A9704" s="65">
        <v>44470</v>
      </c>
      <c r="B9704" s="66" t="s">
        <v>150</v>
      </c>
      <c r="C9704" s="66" t="s">
        <v>137</v>
      </c>
      <c r="D9704" s="67">
        <v>69340.929999999993</v>
      </c>
      <c r="E9704" s="66">
        <v>1.1705000000000001</v>
      </c>
      <c r="F9704" s="67">
        <v>81163.558564999999</v>
      </c>
      <c r="G9704" s="66" t="s">
        <v>8</v>
      </c>
      <c r="H9704" s="68">
        <v>2.2110786029618399E-8</v>
      </c>
      <c r="I9704" s="87">
        <v>1.7945900768331199E-3</v>
      </c>
      <c r="J9704" s="36" t="str">
        <f>_xlfn.XLOOKUP(SimpleBB[[#This Row],[customer_code]],'Input  - indicative charges'!$B$13:$B$69,'Input  - indicative charges'!$E$13:$E$69)</f>
        <v>Lower South Island distributor</v>
      </c>
      <c r="K9704" s="70">
        <f t="shared" si="153"/>
        <v>1.6590151491001006E-3</v>
      </c>
    </row>
    <row r="9705" spans="1:11" x14ac:dyDescent="0.25">
      <c r="A9705" s="65">
        <v>44470</v>
      </c>
      <c r="B9705" s="66" t="s">
        <v>150</v>
      </c>
      <c r="C9705" s="66" t="s">
        <v>137</v>
      </c>
      <c r="D9705" s="67">
        <v>69340.929999999993</v>
      </c>
      <c r="E9705" s="66">
        <v>1.1705000000000001</v>
      </c>
      <c r="F9705" s="67">
        <v>81163.558564999999</v>
      </c>
      <c r="G9705" s="66" t="s">
        <v>10</v>
      </c>
      <c r="H9705" s="68">
        <v>8.6444670875267995E-10</v>
      </c>
      <c r="I9705" s="87">
        <v>7.0161571072169704E-5</v>
      </c>
      <c r="J9705" s="36" t="str">
        <f>_xlfn.XLOOKUP(SimpleBB[[#This Row],[customer_code]],'Input  - indicative charges'!$B$13:$B$69,'Input  - indicative charges'!$E$13:$E$69)</f>
        <v>Upper South Island distributor</v>
      </c>
      <c r="K9705" s="70">
        <f t="shared" si="153"/>
        <v>6.4861112738793413E-5</v>
      </c>
    </row>
    <row r="9706" spans="1:11" x14ac:dyDescent="0.25">
      <c r="A9706" s="65">
        <v>44470</v>
      </c>
      <c r="B9706" s="66" t="s">
        <v>150</v>
      </c>
      <c r="C9706" s="66" t="s">
        <v>137</v>
      </c>
      <c r="D9706" s="67">
        <v>69340.929999999993</v>
      </c>
      <c r="E9706" s="66">
        <v>1.1705000000000001</v>
      </c>
      <c r="F9706" s="67">
        <v>81163.558564999999</v>
      </c>
      <c r="G9706" s="66" t="s">
        <v>12</v>
      </c>
      <c r="H9706" s="68">
        <v>5.5905181867622498E-6</v>
      </c>
      <c r="I9706" s="87">
        <v>0.45374635025997501</v>
      </c>
      <c r="J9706" s="36" t="str">
        <f>_xlfn.XLOOKUP(SimpleBB[[#This Row],[customer_code]],'Input  - indicative charges'!$B$13:$B$69,'Input  - indicative charges'!$E$13:$E$69)</f>
        <v>Lower North Island distributor</v>
      </c>
      <c r="K9706" s="70">
        <f t="shared" si="153"/>
        <v>0.41946741968983908</v>
      </c>
    </row>
    <row r="9707" spans="1:11" x14ac:dyDescent="0.25">
      <c r="A9707" s="65">
        <v>44470</v>
      </c>
      <c r="B9707" s="66" t="s">
        <v>150</v>
      </c>
      <c r="C9707" s="66" t="s">
        <v>137</v>
      </c>
      <c r="D9707" s="67">
        <v>69340.929999999993</v>
      </c>
      <c r="E9707" s="66">
        <v>1.1705000000000001</v>
      </c>
      <c r="F9707" s="67">
        <v>81163.558564999999</v>
      </c>
      <c r="G9707" s="66" t="s">
        <v>14</v>
      </c>
      <c r="H9707" s="68">
        <v>2.16076579849378E-3</v>
      </c>
      <c r="I9707" s="87">
        <v>175.37544143129901</v>
      </c>
      <c r="J9707" s="36" t="str">
        <f>_xlfn.XLOOKUP(SimpleBB[[#This Row],[customer_code]],'Input  - indicative charges'!$B$13:$B$69,'Input  - indicative charges'!$E$13:$E$69)</f>
        <v>Upper North Island distributor</v>
      </c>
      <c r="K9707" s="70">
        <f t="shared" si="153"/>
        <v>162.12644763314276</v>
      </c>
    </row>
    <row r="9708" spans="1:11" x14ac:dyDescent="0.25">
      <c r="A9708" s="65">
        <v>44470</v>
      </c>
      <c r="B9708" s="66" t="s">
        <v>150</v>
      </c>
      <c r="C9708" s="66" t="s">
        <v>137</v>
      </c>
      <c r="D9708" s="67">
        <v>69340.929999999993</v>
      </c>
      <c r="E9708" s="66">
        <v>1.1705000000000001</v>
      </c>
      <c r="F9708" s="67">
        <v>81163.558564999999</v>
      </c>
      <c r="G9708" s="66" t="s">
        <v>16</v>
      </c>
      <c r="H9708" s="68">
        <v>9.0604074024612E-2</v>
      </c>
      <c r="I9708" s="87">
        <v>7353.7490683241904</v>
      </c>
      <c r="J9708" s="36" t="str">
        <f>_xlfn.XLOOKUP(SimpleBB[[#This Row],[customer_code]],'Input  - indicative charges'!$B$13:$B$69,'Input  - indicative charges'!$E$13:$E$69)</f>
        <v>South Island generation</v>
      </c>
      <c r="K9708" s="70">
        <f t="shared" si="153"/>
        <v>6798.1993573483169</v>
      </c>
    </row>
    <row r="9709" spans="1:11" x14ac:dyDescent="0.25">
      <c r="A9709" s="65">
        <v>44470</v>
      </c>
      <c r="B9709" s="66" t="s">
        <v>150</v>
      </c>
      <c r="C9709" s="66" t="s">
        <v>137</v>
      </c>
      <c r="D9709" s="67">
        <v>69340.929999999993</v>
      </c>
      <c r="E9709" s="66">
        <v>1.1705000000000001</v>
      </c>
      <c r="F9709" s="67">
        <v>81163.558564999999</v>
      </c>
      <c r="G9709" s="66" t="s">
        <v>19</v>
      </c>
      <c r="H9709" s="68">
        <v>8.7382045829751206E-5</v>
      </c>
      <c r="I9709" s="87">
        <v>7.0922377942325197</v>
      </c>
      <c r="J9709" s="36" t="str">
        <f>_xlfn.XLOOKUP(SimpleBB[[#This Row],[customer_code]],'Input  - indicative charges'!$B$13:$B$69,'Input  - indicative charges'!$E$13:$E$69)</f>
        <v>Lower South Island distributor</v>
      </c>
      <c r="K9709" s="70">
        <f t="shared" si="153"/>
        <v>6.5564443343047483</v>
      </c>
    </row>
    <row r="9710" spans="1:11" x14ac:dyDescent="0.25">
      <c r="A9710" s="65">
        <v>44470</v>
      </c>
      <c r="B9710" s="66" t="s">
        <v>150</v>
      </c>
      <c r="C9710" s="66" t="s">
        <v>137</v>
      </c>
      <c r="D9710" s="67">
        <v>69340.929999999993</v>
      </c>
      <c r="E9710" s="66">
        <v>1.1705000000000001</v>
      </c>
      <c r="F9710" s="67">
        <v>81163.558564999999</v>
      </c>
      <c r="G9710" s="66" t="s">
        <v>21</v>
      </c>
      <c r="H9710" s="68">
        <v>1.4638674582800601E-8</v>
      </c>
      <c r="I9710" s="87">
        <v>1.18812692181511E-3</v>
      </c>
      <c r="J9710" s="36" t="str">
        <f>_xlfn.XLOOKUP(SimpleBB[[#This Row],[customer_code]],'Input  - indicative charges'!$B$13:$B$69,'Input  - indicative charges'!$E$13:$E$69)</f>
        <v>Upper South Island distributor</v>
      </c>
      <c r="K9710" s="70">
        <f t="shared" si="153"/>
        <v>1.0983681386577922E-3</v>
      </c>
    </row>
    <row r="9711" spans="1:11" x14ac:dyDescent="0.25">
      <c r="A9711" s="65">
        <v>44470</v>
      </c>
      <c r="B9711" s="66" t="s">
        <v>150</v>
      </c>
      <c r="C9711" s="66" t="s">
        <v>137</v>
      </c>
      <c r="D9711" s="67">
        <v>69340.929999999993</v>
      </c>
      <c r="E9711" s="66">
        <v>1.1705000000000001</v>
      </c>
      <c r="F9711" s="67">
        <v>81163.558564999999</v>
      </c>
      <c r="G9711" s="66" t="s">
        <v>23</v>
      </c>
      <c r="H9711" s="68">
        <v>4.8581684357737301E-8</v>
      </c>
      <c r="I9711" s="87">
        <v>3.94306238355555E-3</v>
      </c>
      <c r="J9711" s="36" t="str">
        <f>_xlfn.XLOOKUP(SimpleBB[[#This Row],[customer_code]],'Input  - indicative charges'!$B$13:$B$69,'Input  - indicative charges'!$E$13:$E$69)</f>
        <v>Lower North Island distributor</v>
      </c>
      <c r="K9711" s="70">
        <f t="shared" si="153"/>
        <v>3.6451779783098154E-3</v>
      </c>
    </row>
    <row r="9712" spans="1:11" x14ac:dyDescent="0.25">
      <c r="A9712" s="65">
        <v>44470</v>
      </c>
      <c r="B9712" s="66" t="s">
        <v>150</v>
      </c>
      <c r="C9712" s="66" t="s">
        <v>137</v>
      </c>
      <c r="D9712" s="67">
        <v>69340.929999999993</v>
      </c>
      <c r="E9712" s="66">
        <v>1.1705000000000001</v>
      </c>
      <c r="F9712" s="67">
        <v>81163.558564999999</v>
      </c>
      <c r="G9712" s="66" t="s">
        <v>25</v>
      </c>
      <c r="H9712" s="68">
        <v>0.113774767655483</v>
      </c>
      <c r="I9712" s="87">
        <v>9234.3650178250791</v>
      </c>
      <c r="J9712" s="36" t="str">
        <f>_xlfn.XLOOKUP(SimpleBB[[#This Row],[customer_code]],'Input  - indicative charges'!$B$13:$B$69,'Input  - indicative charges'!$E$13:$E$69)</f>
        <v>North Island generation</v>
      </c>
      <c r="K9712" s="70">
        <f t="shared" si="153"/>
        <v>8536.7414289544395</v>
      </c>
    </row>
    <row r="9713" spans="1:11" x14ac:dyDescent="0.25">
      <c r="A9713" s="65">
        <v>44470</v>
      </c>
      <c r="B9713" s="66" t="s">
        <v>150</v>
      </c>
      <c r="C9713" s="66" t="s">
        <v>137</v>
      </c>
      <c r="D9713" s="67">
        <v>69340.929999999993</v>
      </c>
      <c r="E9713" s="66">
        <v>1.1705000000000001</v>
      </c>
      <c r="F9713" s="67">
        <v>81163.558564999999</v>
      </c>
      <c r="G9713" s="66" t="s">
        <v>27</v>
      </c>
      <c r="H9713" s="68">
        <v>1.7845052360531702E-5</v>
      </c>
      <c r="I9713" s="87">
        <v>1.4483679523595101</v>
      </c>
      <c r="J9713" s="36" t="str">
        <f>_xlfn.XLOOKUP(SimpleBB[[#This Row],[customer_code]],'Input  - indicative charges'!$B$13:$B$69,'Input  - indicative charges'!$E$13:$E$69)</f>
        <v>Lower North Island distributor</v>
      </c>
      <c r="K9713" s="70">
        <f t="shared" si="153"/>
        <v>1.3389488805576204</v>
      </c>
    </row>
    <row r="9714" spans="1:11" x14ac:dyDescent="0.25">
      <c r="A9714" s="65">
        <v>44470</v>
      </c>
      <c r="B9714" s="66" t="s">
        <v>150</v>
      </c>
      <c r="C9714" s="66" t="s">
        <v>137</v>
      </c>
      <c r="D9714" s="67">
        <v>69340.929999999993</v>
      </c>
      <c r="E9714" s="66">
        <v>1.1705000000000001</v>
      </c>
      <c r="F9714" s="67">
        <v>81163.558564999999</v>
      </c>
      <c r="G9714" s="66" t="s">
        <v>29</v>
      </c>
      <c r="H9714" s="68">
        <v>4.0523433206392801E-5</v>
      </c>
      <c r="I9714" s="87">
        <v>3.2890260443019201</v>
      </c>
      <c r="J9714" s="36" t="str">
        <f>_xlfn.XLOOKUP(SimpleBB[[#This Row],[customer_code]],'Input  - indicative charges'!$B$13:$B$69,'Input  - indicative charges'!$E$13:$E$69)</f>
        <v>Lower North Island distributor</v>
      </c>
      <c r="K9714" s="70">
        <f t="shared" si="153"/>
        <v>3.0405517692991633</v>
      </c>
    </row>
    <row r="9715" spans="1:11" x14ac:dyDescent="0.25">
      <c r="A9715" s="65">
        <v>44470</v>
      </c>
      <c r="B9715" s="66" t="s">
        <v>150</v>
      </c>
      <c r="C9715" s="66" t="s">
        <v>137</v>
      </c>
      <c r="D9715" s="67">
        <v>69340.929999999993</v>
      </c>
      <c r="E9715" s="66">
        <v>1.1705000000000001</v>
      </c>
      <c r="F9715" s="67">
        <v>81163.558564999999</v>
      </c>
      <c r="G9715" s="66" t="s">
        <v>31</v>
      </c>
      <c r="H9715" s="68">
        <v>8.9812072223525595E-5</v>
      </c>
      <c r="I9715" s="87">
        <v>7.2894673837581303</v>
      </c>
      <c r="J9715" s="36" t="str">
        <f>_xlfn.XLOOKUP(SimpleBB[[#This Row],[customer_code]],'Input  - indicative charges'!$B$13:$B$69,'Input  - indicative charges'!$E$13:$E$69)</f>
        <v>Major Industrial</v>
      </c>
      <c r="K9715" s="70">
        <f t="shared" si="153"/>
        <v>6.7387739265039865</v>
      </c>
    </row>
    <row r="9716" spans="1:11" x14ac:dyDescent="0.25">
      <c r="A9716" s="65">
        <v>44470</v>
      </c>
      <c r="B9716" s="66" t="s">
        <v>150</v>
      </c>
      <c r="C9716" s="66" t="s">
        <v>137</v>
      </c>
      <c r="D9716" s="67">
        <v>69340.929999999993</v>
      </c>
      <c r="E9716" s="66">
        <v>1.1705000000000001</v>
      </c>
      <c r="F9716" s="67">
        <v>81163.558564999999</v>
      </c>
      <c r="G9716" s="66" t="s">
        <v>34</v>
      </c>
      <c r="H9716" s="68">
        <v>2.9926166096147201E-6</v>
      </c>
      <c r="I9716" s="87">
        <v>0.242891413457056</v>
      </c>
      <c r="J9716" s="36" t="str">
        <f>_xlfn.XLOOKUP(SimpleBB[[#This Row],[customer_code]],'Input  - indicative charges'!$B$13:$B$69,'Input  - indicative charges'!$E$13:$E$69)</f>
        <v>Major Industrial</v>
      </c>
      <c r="K9716" s="70">
        <f t="shared" si="153"/>
        <v>0.22454182696846792</v>
      </c>
    </row>
    <row r="9717" spans="1:11" x14ac:dyDescent="0.25">
      <c r="A9717" s="65">
        <v>44470</v>
      </c>
      <c r="B9717" s="66" t="s">
        <v>150</v>
      </c>
      <c r="C9717" s="66" t="s">
        <v>137</v>
      </c>
      <c r="D9717" s="67">
        <v>69340.929999999993</v>
      </c>
      <c r="E9717" s="66">
        <v>1.1705000000000001</v>
      </c>
      <c r="F9717" s="67">
        <v>81163.558564999999</v>
      </c>
      <c r="G9717" s="66" t="s">
        <v>36</v>
      </c>
      <c r="H9717" s="68">
        <v>8.52109941554917E-9</v>
      </c>
      <c r="I9717" s="87">
        <v>6.9160275145211205E-4</v>
      </c>
      <c r="J9717" s="36" t="str">
        <f>_xlfn.XLOOKUP(SimpleBB[[#This Row],[customer_code]],'Input  - indicative charges'!$B$13:$B$69,'Input  - indicative charges'!$E$13:$E$69)</f>
        <v>Upper South Island distributor</v>
      </c>
      <c r="K9717" s="70">
        <f t="shared" si="153"/>
        <v>6.3935461174683685E-4</v>
      </c>
    </row>
    <row r="9718" spans="1:11" x14ac:dyDescent="0.25">
      <c r="A9718" s="65">
        <v>44470</v>
      </c>
      <c r="B9718" s="66" t="s">
        <v>150</v>
      </c>
      <c r="C9718" s="66" t="s">
        <v>137</v>
      </c>
      <c r="D9718" s="67">
        <v>69340.929999999993</v>
      </c>
      <c r="E9718" s="66">
        <v>1.1705000000000001</v>
      </c>
      <c r="F9718" s="67">
        <v>81163.558564999999</v>
      </c>
      <c r="G9718" s="66" t="s">
        <v>38</v>
      </c>
      <c r="H9718" s="68">
        <v>1.3405654681739301E-4</v>
      </c>
      <c r="I9718" s="87">
        <v>10.8805063886351</v>
      </c>
      <c r="J9718" s="36" t="str">
        <f>_xlfn.XLOOKUP(SimpleBB[[#This Row],[customer_code]],'Input  - indicative charges'!$B$13:$B$69,'Input  - indicative charges'!$E$13:$E$69)</f>
        <v>North Island generation</v>
      </c>
      <c r="K9718" s="70">
        <f t="shared" si="153"/>
        <v>10.058522646285994</v>
      </c>
    </row>
    <row r="9719" spans="1:11" x14ac:dyDescent="0.25">
      <c r="A9719" s="65">
        <v>44470</v>
      </c>
      <c r="B9719" s="66" t="s">
        <v>150</v>
      </c>
      <c r="C9719" s="66" t="s">
        <v>137</v>
      </c>
      <c r="D9719" s="67">
        <v>69340.929999999993</v>
      </c>
      <c r="E9719" s="66">
        <v>1.1705000000000001</v>
      </c>
      <c r="F9719" s="67">
        <v>81163.558564999999</v>
      </c>
      <c r="G9719" s="66" t="s">
        <v>40</v>
      </c>
      <c r="H9719" s="68">
        <v>1.3815303935652999E-6</v>
      </c>
      <c r="I9719" s="87">
        <v>0.11212992300746399</v>
      </c>
      <c r="J9719" s="36" t="str">
        <f>_xlfn.XLOOKUP(SimpleBB[[#This Row],[customer_code]],'Input  - indicative charges'!$B$13:$B$69,'Input  - indicative charges'!$E$13:$E$69)</f>
        <v>North Island generation</v>
      </c>
      <c r="K9719" s="70">
        <f t="shared" si="153"/>
        <v>0.10365890424686065</v>
      </c>
    </row>
    <row r="9720" spans="1:11" x14ac:dyDescent="0.25">
      <c r="A9720" s="65">
        <v>44470</v>
      </c>
      <c r="B9720" s="66" t="s">
        <v>150</v>
      </c>
      <c r="C9720" s="66" t="s">
        <v>137</v>
      </c>
      <c r="D9720" s="67">
        <v>69340.929999999993</v>
      </c>
      <c r="E9720" s="66">
        <v>1.1705000000000001</v>
      </c>
      <c r="F9720" s="67">
        <v>81163.558564999999</v>
      </c>
      <c r="G9720" s="66" t="s">
        <v>42</v>
      </c>
      <c r="H9720" s="68">
        <v>4.1661644278476601E-2</v>
      </c>
      <c r="I9720" s="87">
        <v>3381.4073053103298</v>
      </c>
      <c r="J9720" s="36" t="str">
        <f>_xlfn.XLOOKUP(SimpleBB[[#This Row],[customer_code]],'Input  - indicative charges'!$B$13:$B$69,'Input  - indicative charges'!$E$13:$E$69)</f>
        <v>South Island generation</v>
      </c>
      <c r="K9720" s="70">
        <f t="shared" si="153"/>
        <v>3125.9539530537845</v>
      </c>
    </row>
    <row r="9721" spans="1:11" x14ac:dyDescent="0.25">
      <c r="A9721" s="65">
        <v>44470</v>
      </c>
      <c r="B9721" s="66" t="s">
        <v>150</v>
      </c>
      <c r="C9721" s="66" t="s">
        <v>137</v>
      </c>
      <c r="D9721" s="67">
        <v>69340.929999999993</v>
      </c>
      <c r="E9721" s="66">
        <v>1.1705000000000001</v>
      </c>
      <c r="F9721" s="67">
        <v>81163.558564999999</v>
      </c>
      <c r="G9721" s="66" t="s">
        <v>44</v>
      </c>
      <c r="H9721" s="68">
        <v>2.3133946401932499E-6</v>
      </c>
      <c r="I9721" s="87">
        <v>0.18776334136328199</v>
      </c>
      <c r="J9721" s="36" t="str">
        <f>_xlfn.XLOOKUP(SimpleBB[[#This Row],[customer_code]],'Input  - indicative charges'!$B$13:$B$69,'Input  - indicative charges'!$E$13:$E$69)</f>
        <v>Major Industrial</v>
      </c>
      <c r="K9721" s="70">
        <f t="shared" si="153"/>
        <v>0.17357848557651706</v>
      </c>
    </row>
    <row r="9722" spans="1:11" x14ac:dyDescent="0.25">
      <c r="A9722" s="65">
        <v>44470</v>
      </c>
      <c r="B9722" s="66" t="s">
        <v>150</v>
      </c>
      <c r="C9722" s="66" t="s">
        <v>137</v>
      </c>
      <c r="D9722" s="67">
        <v>69340.929999999993</v>
      </c>
      <c r="E9722" s="66">
        <v>1.1705000000000001</v>
      </c>
      <c r="F9722" s="67">
        <v>81163.558564999999</v>
      </c>
      <c r="G9722" s="66" t="s">
        <v>46</v>
      </c>
      <c r="H9722" s="68">
        <v>1.8488666226382999E-8</v>
      </c>
      <c r="I9722" s="87">
        <v>1.50060594405377E-3</v>
      </c>
      <c r="J9722" s="36" t="str">
        <f>_xlfn.XLOOKUP(SimpleBB[[#This Row],[customer_code]],'Input  - indicative charges'!$B$13:$B$69,'Input  - indicative charges'!$E$13:$E$69)</f>
        <v>Upper South Island distributor</v>
      </c>
      <c r="K9722" s="70">
        <f t="shared" si="153"/>
        <v>1.3872404768938021E-3</v>
      </c>
    </row>
    <row r="9723" spans="1:11" x14ac:dyDescent="0.25">
      <c r="A9723" s="65">
        <v>44470</v>
      </c>
      <c r="B9723" s="66" t="s">
        <v>150</v>
      </c>
      <c r="C9723" s="66" t="s">
        <v>137</v>
      </c>
      <c r="D9723" s="67">
        <v>69340.929999999993</v>
      </c>
      <c r="E9723" s="66">
        <v>1.1705000000000001</v>
      </c>
      <c r="F9723" s="67">
        <v>81163.558564999999</v>
      </c>
      <c r="G9723" s="66" t="s">
        <v>48</v>
      </c>
      <c r="H9723" s="68">
        <v>5.5336176053994997E-2</v>
      </c>
      <c r="I9723" s="87">
        <v>4491.28096592157</v>
      </c>
      <c r="J9723" s="36" t="str">
        <f>_xlfn.XLOOKUP(SimpleBB[[#This Row],[customer_code]],'Input  - indicative charges'!$B$13:$B$69,'Input  - indicative charges'!$E$13:$E$69)</f>
        <v>North Island generation</v>
      </c>
      <c r="K9723" s="70">
        <f t="shared" si="153"/>
        <v>4151.9805873872001</v>
      </c>
    </row>
    <row r="9724" spans="1:11" x14ac:dyDescent="0.25">
      <c r="A9724" s="65">
        <v>44470</v>
      </c>
      <c r="B9724" s="66" t="s">
        <v>150</v>
      </c>
      <c r="C9724" s="66" t="s">
        <v>137</v>
      </c>
      <c r="D9724" s="67">
        <v>69340.929999999993</v>
      </c>
      <c r="E9724" s="66">
        <v>1.1705000000000001</v>
      </c>
      <c r="F9724" s="67">
        <v>81163.558564999999</v>
      </c>
      <c r="G9724" s="66" t="s">
        <v>50</v>
      </c>
      <c r="H9724" s="68">
        <v>1.13407617851056E-2</v>
      </c>
      <c r="I9724" s="87">
        <v>920.45658331714003</v>
      </c>
      <c r="J9724" s="36" t="str">
        <f>_xlfn.XLOOKUP(SimpleBB[[#This Row],[customer_code]],'Input  - indicative charges'!$B$13:$B$69,'Input  - indicative charges'!$E$13:$E$69)</f>
        <v>North Island generation</v>
      </c>
      <c r="K9724" s="70">
        <f t="shared" si="153"/>
        <v>850.9193467216835</v>
      </c>
    </row>
    <row r="9725" spans="1:11" x14ac:dyDescent="0.25">
      <c r="A9725" s="65">
        <v>44470</v>
      </c>
      <c r="B9725" s="66" t="s">
        <v>150</v>
      </c>
      <c r="C9725" s="66" t="s">
        <v>137</v>
      </c>
      <c r="D9725" s="67">
        <v>69340.929999999993</v>
      </c>
      <c r="E9725" s="66">
        <v>1.1705000000000001</v>
      </c>
      <c r="F9725" s="67">
        <v>81163.558564999999</v>
      </c>
      <c r="G9725" s="66" t="s">
        <v>52</v>
      </c>
      <c r="H9725" s="68">
        <v>2.2900949015149101E-2</v>
      </c>
      <c r="I9725" s="87">
        <v>1858.7225165851301</v>
      </c>
      <c r="J9725" s="36" t="str">
        <f>_xlfn.XLOOKUP(SimpleBB[[#This Row],[customer_code]],'Input  - indicative charges'!$B$13:$B$69,'Input  - indicative charges'!$E$13:$E$69)</f>
        <v>North Island generation</v>
      </c>
      <c r="K9725" s="70">
        <f t="shared" si="153"/>
        <v>1718.3026100477787</v>
      </c>
    </row>
    <row r="9726" spans="1:11" x14ac:dyDescent="0.25">
      <c r="A9726" s="65">
        <v>44470</v>
      </c>
      <c r="B9726" s="66" t="s">
        <v>150</v>
      </c>
      <c r="C9726" s="66" t="s">
        <v>137</v>
      </c>
      <c r="D9726" s="67">
        <v>69340.929999999993</v>
      </c>
      <c r="E9726" s="66">
        <v>1.1705000000000001</v>
      </c>
      <c r="F9726" s="67">
        <v>81163.558564999999</v>
      </c>
      <c r="G9726" s="66" t="s">
        <v>54</v>
      </c>
      <c r="H9726" s="68">
        <v>1.5443315834332499E-9</v>
      </c>
      <c r="I9726" s="87">
        <v>1.2534344691576301E-4</v>
      </c>
      <c r="J9726" s="36" t="str">
        <f>_xlfn.XLOOKUP(SimpleBB[[#This Row],[customer_code]],'Input  - indicative charges'!$B$13:$B$69,'Input  - indicative charges'!$E$13:$E$69)</f>
        <v>Upper South Island distributor</v>
      </c>
      <c r="K9726" s="70">
        <f t="shared" si="153"/>
        <v>1.1587419319772166E-4</v>
      </c>
    </row>
    <row r="9727" spans="1:11" x14ac:dyDescent="0.25">
      <c r="A9727" s="65">
        <v>44470</v>
      </c>
      <c r="B9727" s="66" t="s">
        <v>150</v>
      </c>
      <c r="C9727" s="66" t="s">
        <v>137</v>
      </c>
      <c r="D9727" s="67">
        <v>69340.929999999993</v>
      </c>
      <c r="E9727" s="66">
        <v>1.1705000000000001</v>
      </c>
      <c r="F9727" s="67">
        <v>81163.558564999999</v>
      </c>
      <c r="G9727" s="66" t="s">
        <v>56</v>
      </c>
      <c r="H9727" s="68">
        <v>2.6083080697933799E-2</v>
      </c>
      <c r="I9727" s="87">
        <v>2116.9956477823698</v>
      </c>
      <c r="J9727" s="36" t="str">
        <f>_xlfn.XLOOKUP(SimpleBB[[#This Row],[customer_code]],'Input  - indicative charges'!$B$13:$B$69,'Input  - indicative charges'!$E$13:$E$69)</f>
        <v>Upper North Island distributor</v>
      </c>
      <c r="K9727" s="70">
        <f t="shared" si="153"/>
        <v>1957.0641204300648</v>
      </c>
    </row>
    <row r="9728" spans="1:11" x14ac:dyDescent="0.25">
      <c r="A9728" s="65">
        <v>44470</v>
      </c>
      <c r="B9728" s="66" t="s">
        <v>150</v>
      </c>
      <c r="C9728" s="66" t="s">
        <v>137</v>
      </c>
      <c r="D9728" s="67">
        <v>69340.929999999993</v>
      </c>
      <c r="E9728" s="66">
        <v>1.1705000000000001</v>
      </c>
      <c r="F9728" s="67">
        <v>81163.558564999999</v>
      </c>
      <c r="G9728" s="66" t="s">
        <v>58</v>
      </c>
      <c r="H9728" s="68">
        <v>1.41343876775884E-2</v>
      </c>
      <c r="I9728" s="87">
        <v>1147.1972020503599</v>
      </c>
      <c r="J9728" s="36" t="str">
        <f>_xlfn.XLOOKUP(SimpleBB[[#This Row],[customer_code]],'Input  - indicative charges'!$B$13:$B$69,'Input  - indicative charges'!$E$13:$E$69)</f>
        <v>North Island generation</v>
      </c>
      <c r="K9728" s="70">
        <f t="shared" si="153"/>
        <v>1060.5305143363821</v>
      </c>
    </row>
    <row r="9729" spans="1:11" x14ac:dyDescent="0.25">
      <c r="A9729" s="65">
        <v>44470</v>
      </c>
      <c r="B9729" s="66" t="s">
        <v>150</v>
      </c>
      <c r="C9729" s="66" t="s">
        <v>137</v>
      </c>
      <c r="D9729" s="67">
        <v>69340.929999999993</v>
      </c>
      <c r="E9729" s="66">
        <v>1.1705000000000001</v>
      </c>
      <c r="F9729" s="67">
        <v>81163.558564999999</v>
      </c>
      <c r="G9729" s="66" t="s">
        <v>60</v>
      </c>
      <c r="H9729" s="68">
        <v>3.9300071669765198E-8</v>
      </c>
      <c r="I9729" s="87">
        <v>3.1897336685776899E-3</v>
      </c>
      <c r="J9729" s="36" t="str">
        <f>_xlfn.XLOOKUP(SimpleBB[[#This Row],[customer_code]],'Input  - indicative charges'!$B$13:$B$69,'Input  - indicative charges'!$E$13:$E$69)</f>
        <v>Major Industrial</v>
      </c>
      <c r="K9729" s="70">
        <f t="shared" si="153"/>
        <v>2.948760581081223E-3</v>
      </c>
    </row>
    <row r="9730" spans="1:11" x14ac:dyDescent="0.25">
      <c r="A9730" s="65">
        <v>44470</v>
      </c>
      <c r="B9730" s="66" t="s">
        <v>150</v>
      </c>
      <c r="C9730" s="66" t="s">
        <v>137</v>
      </c>
      <c r="D9730" s="67">
        <v>69340.929999999993</v>
      </c>
      <c r="E9730" s="66">
        <v>1.1705000000000001</v>
      </c>
      <c r="F9730" s="67">
        <v>81163.558564999999</v>
      </c>
      <c r="G9730" s="66" t="s">
        <v>62</v>
      </c>
      <c r="H9730" s="68">
        <v>2.7788696403803298E-6</v>
      </c>
      <c r="I9730" s="87">
        <v>0.22554294880150999</v>
      </c>
      <c r="J9730" s="36" t="str">
        <f>_xlfn.XLOOKUP(SimpleBB[[#This Row],[customer_code]],'Input  - indicative charges'!$B$13:$B$69,'Input  - indicative charges'!$E$13:$E$69)</f>
        <v>Major Industrial</v>
      </c>
      <c r="K9730" s="70">
        <f t="shared" si="153"/>
        <v>0.20850397740676274</v>
      </c>
    </row>
    <row r="9731" spans="1:11" x14ac:dyDescent="0.25">
      <c r="A9731" s="65">
        <v>44470</v>
      </c>
      <c r="B9731" s="66" t="s">
        <v>150</v>
      </c>
      <c r="C9731" s="66" t="s">
        <v>137</v>
      </c>
      <c r="D9731" s="67">
        <v>69340.929999999993</v>
      </c>
      <c r="E9731" s="66">
        <v>1.1705000000000001</v>
      </c>
      <c r="F9731" s="67">
        <v>81163.558564999999</v>
      </c>
      <c r="G9731" s="66" t="s">
        <v>64</v>
      </c>
      <c r="H9731" s="68">
        <v>2.4616562934360299E-6</v>
      </c>
      <c r="I9731" s="87">
        <v>0.19979678473919599</v>
      </c>
      <c r="J9731" s="36" t="str">
        <f>_xlfn.XLOOKUP(SimpleBB[[#This Row],[customer_code]],'Input  - indicative charges'!$B$13:$B$69,'Input  - indicative charges'!$E$13:$E$69)</f>
        <v>Major Industrial</v>
      </c>
      <c r="K9731" s="70">
        <f t="shared" si="153"/>
        <v>0.18470284490191191</v>
      </c>
    </row>
    <row r="9732" spans="1:11" x14ac:dyDescent="0.25">
      <c r="A9732" s="65">
        <v>44470</v>
      </c>
      <c r="B9732" s="66" t="s">
        <v>150</v>
      </c>
      <c r="C9732" s="66" t="s">
        <v>137</v>
      </c>
      <c r="D9732" s="67">
        <v>69340.929999999993</v>
      </c>
      <c r="E9732" s="66">
        <v>1.1705000000000001</v>
      </c>
      <c r="F9732" s="67">
        <v>81163.558564999999</v>
      </c>
      <c r="G9732" s="66" t="s">
        <v>66</v>
      </c>
      <c r="H9732" s="68">
        <v>9.8062664296276E-8</v>
      </c>
      <c r="I9732" s="87">
        <v>7.9591147966507295E-3</v>
      </c>
      <c r="J9732" s="36" t="str">
        <f>_xlfn.XLOOKUP(SimpleBB[[#This Row],[customer_code]],'Input  - indicative charges'!$B$13:$B$69,'Input  - indicative charges'!$E$13:$E$69)</f>
        <v>Upper South Island distributor</v>
      </c>
      <c r="K9732" s="70">
        <f t="shared" si="153"/>
        <v>7.357831847800974E-3</v>
      </c>
    </row>
    <row r="9733" spans="1:11" x14ac:dyDescent="0.25">
      <c r="A9733" s="65">
        <v>44470</v>
      </c>
      <c r="B9733" s="66" t="s">
        <v>150</v>
      </c>
      <c r="C9733" s="66" t="s">
        <v>137</v>
      </c>
      <c r="D9733" s="67">
        <v>69340.929999999993</v>
      </c>
      <c r="E9733" s="66">
        <v>1.1705000000000001</v>
      </c>
      <c r="F9733" s="67">
        <v>81163.558564999999</v>
      </c>
      <c r="G9733" s="66" t="s">
        <v>68</v>
      </c>
      <c r="H9733" s="68">
        <v>1.17820234642117E-7</v>
      </c>
      <c r="I9733" s="87">
        <v>9.5627095145175492E-3</v>
      </c>
      <c r="J9733" s="36" t="str">
        <f>_xlfn.XLOOKUP(SimpleBB[[#This Row],[customer_code]],'Input  - indicative charges'!$B$13:$B$69,'Input  - indicative charges'!$E$13:$E$69)</f>
        <v>Major Industrial</v>
      </c>
      <c r="K9733" s="70">
        <f t="shared" si="153"/>
        <v>8.8402806612106043E-3</v>
      </c>
    </row>
    <row r="9734" spans="1:11" x14ac:dyDescent="0.25">
      <c r="A9734" s="65">
        <v>44470</v>
      </c>
      <c r="B9734" s="66" t="s">
        <v>150</v>
      </c>
      <c r="C9734" s="66" t="s">
        <v>137</v>
      </c>
      <c r="D9734" s="67">
        <v>69340.929999999993</v>
      </c>
      <c r="E9734" s="66">
        <v>1.1705000000000001</v>
      </c>
      <c r="F9734" s="67">
        <v>81163.558564999999</v>
      </c>
      <c r="G9734" s="66" t="s">
        <v>70</v>
      </c>
      <c r="H9734" s="68">
        <v>5.1143680094949597E-3</v>
      </c>
      <c r="I9734" s="87">
        <v>415.10030746160697</v>
      </c>
      <c r="J9734" s="36" t="str">
        <f>_xlfn.XLOOKUP(SimpleBB[[#This Row],[customer_code]],'Input  - indicative charges'!$B$13:$B$69,'Input  - indicative charges'!$E$13:$E$69)</f>
        <v>Lower North Island distributor</v>
      </c>
      <c r="K9734" s="70">
        <f t="shared" si="153"/>
        <v>383.7409486238646</v>
      </c>
    </row>
    <row r="9735" spans="1:11" x14ac:dyDescent="0.25">
      <c r="A9735" s="65">
        <v>44470</v>
      </c>
      <c r="B9735" s="66" t="s">
        <v>150</v>
      </c>
      <c r="C9735" s="66" t="s">
        <v>137</v>
      </c>
      <c r="D9735" s="67">
        <v>69340.929999999993</v>
      </c>
      <c r="E9735" s="66">
        <v>1.1705000000000001</v>
      </c>
      <c r="F9735" s="67">
        <v>81163.558564999999</v>
      </c>
      <c r="G9735" s="66" t="s">
        <v>72</v>
      </c>
      <c r="H9735" s="68">
        <v>5.76628172341822E-5</v>
      </c>
      <c r="I9735" s="87">
        <v>4.6801194436094402</v>
      </c>
      <c r="J9735" s="36" t="str">
        <f>_xlfn.XLOOKUP(SimpleBB[[#This Row],[customer_code]],'Input  - indicative charges'!$B$13:$B$69,'Input  - indicative charges'!$E$13:$E$69)</f>
        <v>Lower South Island distributor</v>
      </c>
      <c r="K9735" s="70">
        <f t="shared" si="153"/>
        <v>4.3265529865447991</v>
      </c>
    </row>
    <row r="9736" spans="1:11" x14ac:dyDescent="0.25">
      <c r="A9736" s="65">
        <v>44470</v>
      </c>
      <c r="B9736" s="66" t="s">
        <v>150</v>
      </c>
      <c r="C9736" s="66" t="s">
        <v>137</v>
      </c>
      <c r="D9736" s="67">
        <v>69340.929999999993</v>
      </c>
      <c r="E9736" s="66">
        <v>1.1705000000000001</v>
      </c>
      <c r="F9736" s="67">
        <v>81163.558564999999</v>
      </c>
      <c r="G9736" s="66" t="s">
        <v>74</v>
      </c>
      <c r="H9736" s="68">
        <v>7.0212684004544499E-11</v>
      </c>
      <c r="I9736" s="87">
        <v>5.6987112902086897E-6</v>
      </c>
      <c r="J9736" s="36" t="str">
        <f>_xlfn.XLOOKUP(SimpleBB[[#This Row],[customer_code]],'Input  - indicative charges'!$B$13:$B$69,'Input  - indicative charges'!$E$13:$E$69)</f>
        <v>Major Industrial</v>
      </c>
      <c r="K9736" s="70">
        <f t="shared" si="153"/>
        <v>5.2681938247913052E-6</v>
      </c>
    </row>
    <row r="9737" spans="1:11" x14ac:dyDescent="0.25">
      <c r="A9737" s="65">
        <v>44470</v>
      </c>
      <c r="B9737" s="66" t="s">
        <v>150</v>
      </c>
      <c r="C9737" s="66" t="s">
        <v>137</v>
      </c>
      <c r="D9737" s="67">
        <v>69340.929999999993</v>
      </c>
      <c r="E9737" s="66">
        <v>1.1705000000000001</v>
      </c>
      <c r="F9737" s="67">
        <v>81163.558564999999</v>
      </c>
      <c r="G9737" s="66" t="s">
        <v>76</v>
      </c>
      <c r="H9737" s="68">
        <v>3.9099742268640898E-6</v>
      </c>
      <c r="I9737" s="87">
        <v>0.317347422149724</v>
      </c>
      <c r="J9737" s="36" t="str">
        <f>_xlfn.XLOOKUP(SimpleBB[[#This Row],[customer_code]],'Input  - indicative charges'!$B$13:$B$69,'Input  - indicative charges'!$E$13:$E$69)</f>
        <v>Lower North Island distributor</v>
      </c>
      <c r="K9737" s="70">
        <f t="shared" si="153"/>
        <v>0.29337294776717693</v>
      </c>
    </row>
    <row r="9738" spans="1:11" x14ac:dyDescent="0.25">
      <c r="A9738" s="65">
        <v>44470</v>
      </c>
      <c r="B9738" s="66" t="s">
        <v>150</v>
      </c>
      <c r="C9738" s="66" t="s">
        <v>137</v>
      </c>
      <c r="D9738" s="67">
        <v>69340.929999999993</v>
      </c>
      <c r="E9738" s="66">
        <v>1.1705000000000001</v>
      </c>
      <c r="F9738" s="67">
        <v>81163.558564999999</v>
      </c>
      <c r="G9738" s="66" t="s">
        <v>78</v>
      </c>
      <c r="H9738" s="68">
        <v>1.9086439387791599E-5</v>
      </c>
      <c r="I9738" s="87">
        <v>1.54912334104834</v>
      </c>
      <c r="J9738" s="36" t="str">
        <f>_xlfn.XLOOKUP(SimpleBB[[#This Row],[customer_code]],'Input  - indicative charges'!$B$13:$B$69,'Input  - indicative charges'!$E$13:$E$69)</f>
        <v>North Island generation</v>
      </c>
      <c r="K9738" s="70">
        <f t="shared" si="153"/>
        <v>1.432092556289525</v>
      </c>
    </row>
    <row r="9739" spans="1:11" x14ac:dyDescent="0.25">
      <c r="A9739" s="65">
        <v>44470</v>
      </c>
      <c r="B9739" s="66" t="s">
        <v>150</v>
      </c>
      <c r="C9739" s="66" t="s">
        <v>137</v>
      </c>
      <c r="D9739" s="67">
        <v>69340.929999999993</v>
      </c>
      <c r="E9739" s="66">
        <v>1.1705000000000001</v>
      </c>
      <c r="F9739" s="67">
        <v>81163.558564999999</v>
      </c>
      <c r="G9739" s="66" t="s">
        <v>80</v>
      </c>
      <c r="H9739" s="68">
        <v>1.11122807486482E-10</v>
      </c>
      <c r="I9739" s="87">
        <v>9.0191224933363203E-6</v>
      </c>
      <c r="J9739" s="36" t="str">
        <f>_xlfn.XLOOKUP(SimpleBB[[#This Row],[customer_code]],'Input  - indicative charges'!$B$13:$B$69,'Input  - indicative charges'!$E$13:$E$69)</f>
        <v>Major Industrial</v>
      </c>
      <c r="K9739" s="70">
        <f t="shared" si="153"/>
        <v>8.3377597152655115E-6</v>
      </c>
    </row>
    <row r="9740" spans="1:11" x14ac:dyDescent="0.25">
      <c r="A9740" s="65">
        <v>44470</v>
      </c>
      <c r="B9740" s="66" t="s">
        <v>150</v>
      </c>
      <c r="C9740" s="66" t="s">
        <v>137</v>
      </c>
      <c r="D9740" s="67">
        <v>69340.929999999993</v>
      </c>
      <c r="E9740" s="66">
        <v>1.1705000000000001</v>
      </c>
      <c r="F9740" s="67">
        <v>81163.558564999999</v>
      </c>
      <c r="G9740" s="66" t="s">
        <v>82</v>
      </c>
      <c r="H9740" s="68">
        <v>8.2094701908514605E-4</v>
      </c>
      <c r="I9740" s="87">
        <v>66.630981462279394</v>
      </c>
      <c r="J9740" s="36" t="str">
        <f>_xlfn.XLOOKUP(SimpleBB[[#This Row],[customer_code]],'Input  - indicative charges'!$B$13:$B$69,'Input  - indicative charges'!$E$13:$E$69)</f>
        <v>Major Industrial</v>
      </c>
      <c r="K9740" s="70">
        <f t="shared" si="153"/>
        <v>61.597246676188348</v>
      </c>
    </row>
    <row r="9741" spans="1:11" x14ac:dyDescent="0.25">
      <c r="A9741" s="65">
        <v>44470</v>
      </c>
      <c r="B9741" s="66" t="s">
        <v>150</v>
      </c>
      <c r="C9741" s="66" t="s">
        <v>137</v>
      </c>
      <c r="D9741" s="67">
        <v>69340.929999999993</v>
      </c>
      <c r="E9741" s="66">
        <v>1.1705000000000001</v>
      </c>
      <c r="F9741" s="67">
        <v>81163.558564999999</v>
      </c>
      <c r="G9741" s="66" t="s">
        <v>84</v>
      </c>
      <c r="H9741" s="68">
        <v>2.26328701653142E-13</v>
      </c>
      <c r="I9741" s="87">
        <v>1.8369642831565199E-8</v>
      </c>
      <c r="J9741" s="36" t="str">
        <f>_xlfn.XLOOKUP(SimpleBB[[#This Row],[customer_code]],'Input  - indicative charges'!$B$13:$B$69,'Input  - indicative charges'!$E$13:$E$69)</f>
        <v>Major Industrial</v>
      </c>
      <c r="K9741" s="70">
        <f t="shared" si="153"/>
        <v>1.6981881341339142E-8</v>
      </c>
    </row>
    <row r="9742" spans="1:11" x14ac:dyDescent="0.25">
      <c r="A9742" s="65">
        <v>44470</v>
      </c>
      <c r="B9742" s="66" t="s">
        <v>150</v>
      </c>
      <c r="C9742" s="66" t="s">
        <v>137</v>
      </c>
      <c r="D9742" s="67">
        <v>69340.929999999993</v>
      </c>
      <c r="E9742" s="66">
        <v>1.1705000000000001</v>
      </c>
      <c r="F9742" s="67">
        <v>81163.558564999999</v>
      </c>
      <c r="G9742" s="66" t="s">
        <v>86</v>
      </c>
      <c r="H9742" s="68">
        <v>8.5688661906494198E-5</v>
      </c>
      <c r="I9742" s="87">
        <v>6.9547967290042303</v>
      </c>
      <c r="J9742" s="36" t="str">
        <f>_xlfn.XLOOKUP(SimpleBB[[#This Row],[customer_code]],'Input  - indicative charges'!$B$13:$B$69,'Input  - indicative charges'!$E$13:$E$69)</f>
        <v>North Island generation</v>
      </c>
      <c r="K9742" s="70">
        <f t="shared" ref="K9742:K9805" si="154">I9742*$L$9</f>
        <v>6.4293864550343107</v>
      </c>
    </row>
    <row r="9743" spans="1:11" x14ac:dyDescent="0.25">
      <c r="A9743" s="65">
        <v>44470</v>
      </c>
      <c r="B9743" s="66" t="s">
        <v>150</v>
      </c>
      <c r="C9743" s="66" t="s">
        <v>137</v>
      </c>
      <c r="D9743" s="67">
        <v>69340.929999999993</v>
      </c>
      <c r="E9743" s="66">
        <v>1.1705000000000001</v>
      </c>
      <c r="F9743" s="67">
        <v>81163.558564999999</v>
      </c>
      <c r="G9743" s="66" t="s">
        <v>88</v>
      </c>
      <c r="H9743" s="68">
        <v>8.2246065198288993E-3</v>
      </c>
      <c r="I9743" s="87">
        <v>667.53833294621404</v>
      </c>
      <c r="J9743" s="36" t="str">
        <f>_xlfn.XLOOKUP(SimpleBB[[#This Row],[customer_code]],'Input  - indicative charges'!$B$13:$B$69,'Input  - indicative charges'!$E$13:$E$69)</f>
        <v>North Island generation</v>
      </c>
      <c r="K9743" s="70">
        <f t="shared" si="154"/>
        <v>617.10817487473435</v>
      </c>
    </row>
    <row r="9744" spans="1:11" x14ac:dyDescent="0.25">
      <c r="A9744" s="65">
        <v>44470</v>
      </c>
      <c r="B9744" s="66" t="s">
        <v>150</v>
      </c>
      <c r="C9744" s="66" t="s">
        <v>137</v>
      </c>
      <c r="D9744" s="67">
        <v>69340.929999999993</v>
      </c>
      <c r="E9744" s="66">
        <v>1.1705000000000001</v>
      </c>
      <c r="F9744" s="67">
        <v>81163.558564999999</v>
      </c>
      <c r="G9744" s="66" t="s">
        <v>90</v>
      </c>
      <c r="H9744" s="68">
        <v>1.8515611589606999E-8</v>
      </c>
      <c r="I9744" s="87">
        <v>1.50279292561986E-3</v>
      </c>
      <c r="J9744" s="36" t="str">
        <f>_xlfn.XLOOKUP(SimpleBB[[#This Row],[customer_code]],'Input  - indicative charges'!$B$13:$B$69,'Input  - indicative charges'!$E$13:$E$69)</f>
        <v>Upper South Island distributor</v>
      </c>
      <c r="K9744" s="70">
        <f t="shared" si="154"/>
        <v>1.3892622397441512E-3</v>
      </c>
    </row>
    <row r="9745" spans="1:11" x14ac:dyDescent="0.25">
      <c r="A9745" s="65">
        <v>44470</v>
      </c>
      <c r="B9745" s="66" t="s">
        <v>150</v>
      </c>
      <c r="C9745" s="66" t="s">
        <v>137</v>
      </c>
      <c r="D9745" s="67">
        <v>69340.929999999993</v>
      </c>
      <c r="E9745" s="66">
        <v>1.1705000000000001</v>
      </c>
      <c r="F9745" s="67">
        <v>81163.558564999999</v>
      </c>
      <c r="G9745" s="66" t="s">
        <v>92</v>
      </c>
      <c r="H9745" s="68">
        <v>7.0980369562235199E-5</v>
      </c>
      <c r="I9745" s="87">
        <v>5.7610193819298203</v>
      </c>
      <c r="J9745" s="36" t="str">
        <f>_xlfn.XLOOKUP(SimpleBB[[#This Row],[customer_code]],'Input  - indicative charges'!$B$13:$B$69,'Input  - indicative charges'!$E$13:$E$69)</f>
        <v>North Island generation</v>
      </c>
      <c r="K9745" s="70">
        <f t="shared" si="154"/>
        <v>5.3257947607439267</v>
      </c>
    </row>
    <row r="9746" spans="1:11" x14ac:dyDescent="0.25">
      <c r="A9746" s="65">
        <v>44470</v>
      </c>
      <c r="B9746" s="66" t="s">
        <v>150</v>
      </c>
      <c r="C9746" s="66" t="s">
        <v>137</v>
      </c>
      <c r="D9746" s="67">
        <v>69340.929999999993</v>
      </c>
      <c r="E9746" s="66">
        <v>1.1705000000000001</v>
      </c>
      <c r="F9746" s="67">
        <v>81163.558564999999</v>
      </c>
      <c r="G9746" s="66" t="s">
        <v>94</v>
      </c>
      <c r="H9746" s="68">
        <v>3.75993646717536E-4</v>
      </c>
      <c r="I9746" s="87">
        <v>30.516982365426699</v>
      </c>
      <c r="J9746" s="36" t="str">
        <f>_xlfn.XLOOKUP(SimpleBB[[#This Row],[customer_code]],'Input  - indicative charges'!$B$13:$B$69,'Input  - indicative charges'!$E$13:$E$69)</f>
        <v>North Island generation</v>
      </c>
      <c r="K9746" s="70">
        <f t="shared" si="154"/>
        <v>28.211532373123369</v>
      </c>
    </row>
    <row r="9747" spans="1:11" x14ac:dyDescent="0.25">
      <c r="A9747" s="65">
        <v>44470</v>
      </c>
      <c r="B9747" s="66" t="s">
        <v>150</v>
      </c>
      <c r="C9747" s="66" t="s">
        <v>137</v>
      </c>
      <c r="D9747" s="67">
        <v>69340.929999999993</v>
      </c>
      <c r="E9747" s="66">
        <v>1.1705000000000001</v>
      </c>
      <c r="F9747" s="67">
        <v>81163.558564999999</v>
      </c>
      <c r="G9747" s="66" t="s">
        <v>96</v>
      </c>
      <c r="H9747" s="68">
        <v>1.65751901515796E-3</v>
      </c>
      <c r="I9747" s="87">
        <v>134.53014165937401</v>
      </c>
      <c r="J9747" s="36" t="str">
        <f>_xlfn.XLOOKUP(SimpleBB[[#This Row],[customer_code]],'Input  - indicative charges'!$B$13:$B$69,'Input  - indicative charges'!$E$13:$E$69)</f>
        <v>Upper North Island distributor</v>
      </c>
      <c r="K9747" s="70">
        <f t="shared" si="154"/>
        <v>124.3668656729335</v>
      </c>
    </row>
    <row r="9748" spans="1:11" x14ac:dyDescent="0.25">
      <c r="A9748" s="65">
        <v>44470</v>
      </c>
      <c r="B9748" s="66" t="s">
        <v>150</v>
      </c>
      <c r="C9748" s="66" t="s">
        <v>137</v>
      </c>
      <c r="D9748" s="67">
        <v>69340.929999999993</v>
      </c>
      <c r="E9748" s="66">
        <v>1.1705000000000001</v>
      </c>
      <c r="F9748" s="67">
        <v>81163.558564999999</v>
      </c>
      <c r="G9748" s="66" t="s">
        <v>98</v>
      </c>
      <c r="H9748" s="68">
        <v>6.2091932090783404E-6</v>
      </c>
      <c r="I9748" s="87">
        <v>0.50396021666642998</v>
      </c>
      <c r="J9748" s="36" t="str">
        <f>_xlfn.XLOOKUP(SimpleBB[[#This Row],[customer_code]],'Input  - indicative charges'!$B$13:$B$69,'Input  - indicative charges'!$E$13:$E$69)</f>
        <v>Major Industrial</v>
      </c>
      <c r="K9748" s="70">
        <f t="shared" si="154"/>
        <v>0.46588780623861864</v>
      </c>
    </row>
    <row r="9749" spans="1:11" x14ac:dyDescent="0.25">
      <c r="A9749" s="65">
        <v>44470</v>
      </c>
      <c r="B9749" s="66" t="s">
        <v>150</v>
      </c>
      <c r="C9749" s="66" t="s">
        <v>137</v>
      </c>
      <c r="D9749" s="67">
        <v>69340.929999999993</v>
      </c>
      <c r="E9749" s="66">
        <v>1.1705000000000001</v>
      </c>
      <c r="F9749" s="67">
        <v>81163.558564999999</v>
      </c>
      <c r="G9749" s="66" t="s">
        <v>100</v>
      </c>
      <c r="H9749" s="68">
        <v>3.2063388844987299E-4</v>
      </c>
      <c r="I9749" s="87">
        <v>26.023787383124901</v>
      </c>
      <c r="J9749" s="36" t="str">
        <f>_xlfn.XLOOKUP(SimpleBB[[#This Row],[customer_code]],'Input  - indicative charges'!$B$13:$B$69,'Input  - indicative charges'!$E$13:$E$69)</f>
        <v>North Island generation</v>
      </c>
      <c r="K9749" s="70">
        <f t="shared" si="154"/>
        <v>24.057782366518143</v>
      </c>
    </row>
    <row r="9750" spans="1:11" x14ac:dyDescent="0.25">
      <c r="A9750" s="65">
        <v>44470</v>
      </c>
      <c r="B9750" s="66" t="s">
        <v>150</v>
      </c>
      <c r="C9750" s="66" t="s">
        <v>137</v>
      </c>
      <c r="D9750" s="67">
        <v>69340.929999999993</v>
      </c>
      <c r="E9750" s="66">
        <v>1.1705000000000001</v>
      </c>
      <c r="F9750" s="67">
        <v>81163.558564999999</v>
      </c>
      <c r="G9750" s="66" t="s">
        <v>102</v>
      </c>
      <c r="H9750" s="68">
        <v>1.98942562628157E-3</v>
      </c>
      <c r="I9750" s="87">
        <v>161.468863329416</v>
      </c>
      <c r="J9750" s="36" t="str">
        <f>_xlfn.XLOOKUP(SimpleBB[[#This Row],[customer_code]],'Input  - indicative charges'!$B$13:$B$69,'Input  - indicative charges'!$E$13:$E$69)</f>
        <v>Lower North Island distributor</v>
      </c>
      <c r="K9750" s="70">
        <f t="shared" si="154"/>
        <v>149.2704622797182</v>
      </c>
    </row>
    <row r="9751" spans="1:11" x14ac:dyDescent="0.25">
      <c r="A9751" s="65">
        <v>44470</v>
      </c>
      <c r="B9751" s="66" t="s">
        <v>150</v>
      </c>
      <c r="C9751" s="66" t="s">
        <v>137</v>
      </c>
      <c r="D9751" s="67">
        <v>69340.929999999993</v>
      </c>
      <c r="E9751" s="66">
        <v>1.1705000000000001</v>
      </c>
      <c r="F9751" s="67">
        <v>81163.558564999999</v>
      </c>
      <c r="G9751" s="66" t="s">
        <v>104</v>
      </c>
      <c r="H9751" s="68">
        <v>4.1531488981881E-3</v>
      </c>
      <c r="I9751" s="87">
        <v>337.084343827255</v>
      </c>
      <c r="J9751" s="36" t="str">
        <f>_xlfn.XLOOKUP(SimpleBB[[#This Row],[customer_code]],'Input  - indicative charges'!$B$13:$B$69,'Input  - indicative charges'!$E$13:$E$69)</f>
        <v>Lower North Island distributor</v>
      </c>
      <c r="K9751" s="70">
        <f t="shared" si="154"/>
        <v>311.61881487762508</v>
      </c>
    </row>
    <row r="9752" spans="1:11" x14ac:dyDescent="0.25">
      <c r="A9752" s="65">
        <v>44470</v>
      </c>
      <c r="B9752" s="66" t="s">
        <v>150</v>
      </c>
      <c r="C9752" s="66" t="s">
        <v>137</v>
      </c>
      <c r="D9752" s="67">
        <v>69340.929999999993</v>
      </c>
      <c r="E9752" s="66">
        <v>1.1705000000000001</v>
      </c>
      <c r="F9752" s="67">
        <v>81163.558564999999</v>
      </c>
      <c r="G9752" s="66" t="s">
        <v>106</v>
      </c>
      <c r="H9752" s="68">
        <v>0.58598808971733396</v>
      </c>
      <c r="I9752" s="87">
        <v>47560.878638165297</v>
      </c>
      <c r="J9752" s="36" t="str">
        <f>_xlfn.XLOOKUP(SimpleBB[[#This Row],[customer_code]],'Input  - indicative charges'!$B$13:$B$69,'Input  - indicative charges'!$E$13:$E$69)</f>
        <v>Upper North Island distributor</v>
      </c>
      <c r="K9752" s="70">
        <f t="shared" si="154"/>
        <v>43967.822615217185</v>
      </c>
    </row>
    <row r="9753" spans="1:11" x14ac:dyDescent="0.25">
      <c r="A9753" s="65">
        <v>44470</v>
      </c>
      <c r="B9753" s="66" t="s">
        <v>150</v>
      </c>
      <c r="C9753" s="66" t="s">
        <v>137</v>
      </c>
      <c r="D9753" s="67">
        <v>69340.929999999993</v>
      </c>
      <c r="E9753" s="66">
        <v>1.1705000000000001</v>
      </c>
      <c r="F9753" s="67">
        <v>81163.558564999999</v>
      </c>
      <c r="G9753" s="66" t="s">
        <v>108</v>
      </c>
      <c r="H9753" s="68">
        <v>2.1075605271408198E-3</v>
      </c>
      <c r="I9753" s="87">
        <v>171.05711227387599</v>
      </c>
      <c r="J9753" s="36" t="str">
        <f>_xlfn.XLOOKUP(SimpleBB[[#This Row],[customer_code]],'Input  - indicative charges'!$B$13:$B$69,'Input  - indicative charges'!$E$13:$E$69)</f>
        <v>Lower North Island distributor</v>
      </c>
      <c r="K9753" s="70">
        <f t="shared" si="154"/>
        <v>158.13435295734476</v>
      </c>
    </row>
    <row r="9754" spans="1:11" x14ac:dyDescent="0.25">
      <c r="A9754" s="65">
        <v>44470</v>
      </c>
      <c r="B9754" s="66" t="s">
        <v>150</v>
      </c>
      <c r="C9754" s="66" t="s">
        <v>137</v>
      </c>
      <c r="D9754" s="67">
        <v>69340.929999999993</v>
      </c>
      <c r="E9754" s="66">
        <v>1.1705000000000001</v>
      </c>
      <c r="F9754" s="67">
        <v>81163.558564999999</v>
      </c>
      <c r="G9754" s="66" t="s">
        <v>110</v>
      </c>
      <c r="H9754" s="68">
        <v>9.1623542512736704E-9</v>
      </c>
      <c r="I9754" s="87">
        <v>7.4364927586652698E-4</v>
      </c>
      <c r="J9754" s="36" t="str">
        <f>_xlfn.XLOOKUP(SimpleBB[[#This Row],[customer_code]],'Input  - indicative charges'!$B$13:$B$69,'Input  - indicative charges'!$E$13:$E$69)</f>
        <v>Lower South Island distributor</v>
      </c>
      <c r="K9754" s="70">
        <f t="shared" si="154"/>
        <v>6.8746920547840134E-4</v>
      </c>
    </row>
    <row r="9755" spans="1:11" x14ac:dyDescent="0.25">
      <c r="A9755" s="65">
        <v>44470</v>
      </c>
      <c r="B9755" s="66" t="s">
        <v>150</v>
      </c>
      <c r="C9755" s="66" t="s">
        <v>137</v>
      </c>
      <c r="D9755" s="67">
        <v>69340.929999999993</v>
      </c>
      <c r="E9755" s="66">
        <v>1.1705000000000001</v>
      </c>
      <c r="F9755" s="67">
        <v>81163.558564999999</v>
      </c>
      <c r="G9755" s="66" t="s">
        <v>112</v>
      </c>
      <c r="H9755" s="68">
        <v>6.7942401685543103E-3</v>
      </c>
      <c r="I9755" s="87">
        <v>551.44470982513303</v>
      </c>
      <c r="J9755" s="36" t="str">
        <f>_xlfn.XLOOKUP(SimpleBB[[#This Row],[customer_code]],'Input  - indicative charges'!$B$13:$B$69,'Input  - indicative charges'!$E$13:$E$69)</f>
        <v>North Island generation</v>
      </c>
      <c r="K9755" s="70">
        <f t="shared" si="154"/>
        <v>509.78501402695417</v>
      </c>
    </row>
    <row r="9756" spans="1:11" x14ac:dyDescent="0.25">
      <c r="A9756" s="65">
        <v>44470</v>
      </c>
      <c r="B9756" s="66" t="s">
        <v>150</v>
      </c>
      <c r="C9756" s="66" t="s">
        <v>137</v>
      </c>
      <c r="D9756" s="67">
        <v>69340.929999999993</v>
      </c>
      <c r="E9756" s="66">
        <v>1.1705000000000001</v>
      </c>
      <c r="F9756" s="67">
        <v>81163.558564999999</v>
      </c>
      <c r="G9756" s="66" t="s">
        <v>114</v>
      </c>
      <c r="H9756" s="68">
        <v>2.21233680514114E-3</v>
      </c>
      <c r="I9756" s="87">
        <v>179.56112784957801</v>
      </c>
      <c r="J9756" s="36" t="str">
        <f>_xlfn.XLOOKUP(SimpleBB[[#This Row],[customer_code]],'Input  - indicative charges'!$B$13:$B$69,'Input  - indicative charges'!$E$13:$E$69)</f>
        <v>Lower North Island distributor</v>
      </c>
      <c r="K9756" s="70">
        <f t="shared" si="154"/>
        <v>165.9959202592043</v>
      </c>
    </row>
    <row r="9757" spans="1:11" x14ac:dyDescent="0.25">
      <c r="A9757" s="65">
        <v>44470</v>
      </c>
      <c r="B9757" s="66" t="s">
        <v>150</v>
      </c>
      <c r="C9757" s="66" t="s">
        <v>137</v>
      </c>
      <c r="D9757" s="67">
        <v>69340.929999999993</v>
      </c>
      <c r="E9757" s="66">
        <v>1.1705000000000001</v>
      </c>
      <c r="F9757" s="67">
        <v>81163.558564999999</v>
      </c>
      <c r="G9757" s="66" t="s">
        <v>116</v>
      </c>
      <c r="H9757" s="68">
        <v>6.2799259041934105E-8</v>
      </c>
      <c r="I9757" s="87">
        <v>5.0970113390886298E-3</v>
      </c>
      <c r="J9757" s="36" t="str">
        <f>_xlfn.XLOOKUP(SimpleBB[[#This Row],[customer_code]],'Input  - indicative charges'!$B$13:$B$69,'Input  - indicative charges'!$E$13:$E$69)</f>
        <v>Major Industrial</v>
      </c>
      <c r="K9757" s="70">
        <f t="shared" si="154"/>
        <v>4.7119501750534625E-3</v>
      </c>
    </row>
    <row r="9758" spans="1:11" x14ac:dyDescent="0.25">
      <c r="A9758" s="65">
        <v>44470</v>
      </c>
      <c r="B9758" s="66" t="s">
        <v>150</v>
      </c>
      <c r="C9758" s="66" t="s">
        <v>137</v>
      </c>
      <c r="D9758" s="67">
        <v>69340.929999999993</v>
      </c>
      <c r="E9758" s="66">
        <v>1.1705000000000001</v>
      </c>
      <c r="F9758" s="67">
        <v>81163.558564999999</v>
      </c>
      <c r="G9758" s="66" t="s">
        <v>118</v>
      </c>
      <c r="H9758" s="68">
        <v>3.6010289300529002E-9</v>
      </c>
      <c r="I9758" s="87">
        <v>2.9227232245860799E-4</v>
      </c>
      <c r="J9758" s="36" t="str">
        <f>_xlfn.XLOOKUP(SimpleBB[[#This Row],[customer_code]],'Input  - indicative charges'!$B$13:$B$69,'Input  - indicative charges'!$E$13:$E$69)</f>
        <v>Upper South Island distributor</v>
      </c>
      <c r="K9758" s="70">
        <f t="shared" si="154"/>
        <v>2.7019218309574434E-4</v>
      </c>
    </row>
    <row r="9759" spans="1:11" x14ac:dyDescent="0.25">
      <c r="A9759" s="65">
        <v>44470</v>
      </c>
      <c r="B9759" s="66" t="s">
        <v>150</v>
      </c>
      <c r="C9759" s="66" t="s">
        <v>137</v>
      </c>
      <c r="D9759" s="67">
        <v>69340.929999999993</v>
      </c>
      <c r="E9759" s="66">
        <v>1.1705000000000001</v>
      </c>
      <c r="F9759" s="67">
        <v>81163.558564999999</v>
      </c>
      <c r="G9759" s="66" t="s">
        <v>120</v>
      </c>
      <c r="H9759" s="68">
        <v>8.6745941390604995E-4</v>
      </c>
      <c r="I9759" s="87">
        <v>70.406092943324296</v>
      </c>
      <c r="J9759" s="36" t="str">
        <f>_xlfn.XLOOKUP(SimpleBB[[#This Row],[customer_code]],'Input  - indicative charges'!$B$13:$B$69,'Input  - indicative charges'!$E$13:$E$69)</f>
        <v>Lower North Island distributor</v>
      </c>
      <c r="K9759" s="70">
        <f t="shared" si="154"/>
        <v>65.087161848151936</v>
      </c>
    </row>
    <row r="9760" spans="1:11" x14ac:dyDescent="0.25">
      <c r="A9760" s="65">
        <v>44470</v>
      </c>
      <c r="B9760" s="66" t="s">
        <v>150</v>
      </c>
      <c r="C9760" s="66" t="s">
        <v>137</v>
      </c>
      <c r="D9760" s="67">
        <v>69340.929999999993</v>
      </c>
      <c r="E9760" s="66">
        <v>1.1705000000000001</v>
      </c>
      <c r="F9760" s="67">
        <v>81163.558564999999</v>
      </c>
      <c r="G9760" s="66" t="s">
        <v>241</v>
      </c>
      <c r="H9760" s="68">
        <v>7.4592437367691701E-4</v>
      </c>
      <c r="I9760" s="87">
        <v>60.541876587987403</v>
      </c>
      <c r="J9760" s="36" t="str">
        <f>_xlfn.XLOOKUP(SimpleBB[[#This Row],[customer_code]],'Input  - indicative charges'!$B$13:$B$69,'Input  - indicative charges'!$E$13:$E$69)</f>
        <v>North Island generation</v>
      </c>
      <c r="K9760" s="70">
        <f t="shared" si="154"/>
        <v>55.968152120658239</v>
      </c>
    </row>
    <row r="9761" spans="1:11" x14ac:dyDescent="0.25">
      <c r="A9761" s="65">
        <v>44501</v>
      </c>
      <c r="B9761" s="66" t="s">
        <v>150</v>
      </c>
      <c r="C9761" s="66" t="s">
        <v>137</v>
      </c>
      <c r="D9761" s="67">
        <v>90093.66</v>
      </c>
      <c r="E9761" s="66">
        <v>1.2881</v>
      </c>
      <c r="F9761" s="67">
        <v>116049.643446</v>
      </c>
      <c r="G9761" s="66" t="s">
        <v>8</v>
      </c>
      <c r="H9761" s="68">
        <v>2.2110786029618399E-8</v>
      </c>
      <c r="I9761" s="87">
        <v>2.5659488350480201E-3</v>
      </c>
      <c r="J9761" s="36" t="str">
        <f>_xlfn.XLOOKUP(SimpleBB[[#This Row],[customer_code]],'Input  - indicative charges'!$B$13:$B$69,'Input  - indicative charges'!$E$13:$E$69)</f>
        <v>Lower South Island distributor</v>
      </c>
      <c r="K9761" s="70">
        <f t="shared" si="154"/>
        <v>2.3721004836227437E-3</v>
      </c>
    </row>
    <row r="9762" spans="1:11" x14ac:dyDescent="0.25">
      <c r="A9762" s="65">
        <v>44501</v>
      </c>
      <c r="B9762" s="66" t="s">
        <v>150</v>
      </c>
      <c r="C9762" s="66" t="s">
        <v>137</v>
      </c>
      <c r="D9762" s="67">
        <v>90093.66</v>
      </c>
      <c r="E9762" s="66">
        <v>1.2881</v>
      </c>
      <c r="F9762" s="67">
        <v>116049.643446</v>
      </c>
      <c r="G9762" s="66" t="s">
        <v>10</v>
      </c>
      <c r="H9762" s="68">
        <v>8.6444670875267995E-10</v>
      </c>
      <c r="I9762" s="87">
        <v>1.0031873232881599E-4</v>
      </c>
      <c r="J9762" s="36" t="str">
        <f>_xlfn.XLOOKUP(SimpleBB[[#This Row],[customer_code]],'Input  - indicative charges'!$B$13:$B$69,'Input  - indicative charges'!$E$13:$E$69)</f>
        <v>Upper South Island distributor</v>
      </c>
      <c r="K9762" s="70">
        <f t="shared" si="154"/>
        <v>9.2740007214193581E-5</v>
      </c>
    </row>
    <row r="9763" spans="1:11" x14ac:dyDescent="0.25">
      <c r="A9763" s="65">
        <v>44501</v>
      </c>
      <c r="B9763" s="66" t="s">
        <v>150</v>
      </c>
      <c r="C9763" s="66" t="s">
        <v>137</v>
      </c>
      <c r="D9763" s="67">
        <v>90093.66</v>
      </c>
      <c r="E9763" s="66">
        <v>1.2881</v>
      </c>
      <c r="F9763" s="67">
        <v>116049.643446</v>
      </c>
      <c r="G9763" s="66" t="s">
        <v>12</v>
      </c>
      <c r="H9763" s="68">
        <v>5.5905181867622498E-6</v>
      </c>
      <c r="I9763" s="87">
        <v>0.64877764225213796</v>
      </c>
      <c r="J9763" s="36" t="str">
        <f>_xlfn.XLOOKUP(SimpleBB[[#This Row],[customer_code]],'Input  - indicative charges'!$B$13:$B$69,'Input  - indicative charges'!$E$13:$E$69)</f>
        <v>Lower North Island distributor</v>
      </c>
      <c r="K9763" s="70">
        <f t="shared" si="154"/>
        <v>0.59976478795264798</v>
      </c>
    </row>
    <row r="9764" spans="1:11" x14ac:dyDescent="0.25">
      <c r="A9764" s="65">
        <v>44501</v>
      </c>
      <c r="B9764" s="66" t="s">
        <v>150</v>
      </c>
      <c r="C9764" s="66" t="s">
        <v>137</v>
      </c>
      <c r="D9764" s="67">
        <v>90093.66</v>
      </c>
      <c r="E9764" s="66">
        <v>1.2881</v>
      </c>
      <c r="F9764" s="67">
        <v>116049.643446</v>
      </c>
      <c r="G9764" s="66" t="s">
        <v>14</v>
      </c>
      <c r="H9764" s="68">
        <v>2.16076579849378E-3</v>
      </c>
      <c r="I9764" s="87">
        <v>250.75610048551499</v>
      </c>
      <c r="J9764" s="36" t="str">
        <f>_xlfn.XLOOKUP(SimpleBB[[#This Row],[customer_code]],'Input  - indicative charges'!$B$13:$B$69,'Input  - indicative charges'!$E$13:$E$69)</f>
        <v>Upper North Island distributor</v>
      </c>
      <c r="K9764" s="70">
        <f t="shared" si="154"/>
        <v>231.81236473170432</v>
      </c>
    </row>
    <row r="9765" spans="1:11" x14ac:dyDescent="0.25">
      <c r="A9765" s="65">
        <v>44501</v>
      </c>
      <c r="B9765" s="66" t="s">
        <v>150</v>
      </c>
      <c r="C9765" s="66" t="s">
        <v>137</v>
      </c>
      <c r="D9765" s="67">
        <v>90093.66</v>
      </c>
      <c r="E9765" s="66">
        <v>1.2881</v>
      </c>
      <c r="F9765" s="67">
        <v>116049.643446</v>
      </c>
      <c r="G9765" s="66" t="s">
        <v>16</v>
      </c>
      <c r="H9765" s="68">
        <v>9.0604074024612E-2</v>
      </c>
      <c r="I9765" s="87">
        <v>10514.5704853112</v>
      </c>
      <c r="J9765" s="36" t="str">
        <f>_xlfn.XLOOKUP(SimpleBB[[#This Row],[customer_code]],'Input  - indicative charges'!$B$13:$B$69,'Input  - indicative charges'!$E$13:$E$69)</f>
        <v>South Island generation</v>
      </c>
      <c r="K9765" s="70">
        <f t="shared" si="154"/>
        <v>9720.2319051016293</v>
      </c>
    </row>
    <row r="9766" spans="1:11" x14ac:dyDescent="0.25">
      <c r="A9766" s="65">
        <v>44501</v>
      </c>
      <c r="B9766" s="66" t="s">
        <v>150</v>
      </c>
      <c r="C9766" s="66" t="s">
        <v>137</v>
      </c>
      <c r="D9766" s="67">
        <v>90093.66</v>
      </c>
      <c r="E9766" s="66">
        <v>1.2881</v>
      </c>
      <c r="F9766" s="67">
        <v>116049.643446</v>
      </c>
      <c r="G9766" s="66" t="s">
        <v>19</v>
      </c>
      <c r="H9766" s="68">
        <v>8.7382045829751206E-5</v>
      </c>
      <c r="I9766" s="87">
        <v>10.1406552621246</v>
      </c>
      <c r="J9766" s="36" t="str">
        <f>_xlfn.XLOOKUP(SimpleBB[[#This Row],[customer_code]],'Input  - indicative charges'!$B$13:$B$69,'Input  - indicative charges'!$E$13:$E$69)</f>
        <v>Lower South Island distributor</v>
      </c>
      <c r="K9766" s="70">
        <f t="shared" si="154"/>
        <v>9.374564653424633</v>
      </c>
    </row>
    <row r="9767" spans="1:11" x14ac:dyDescent="0.25">
      <c r="A9767" s="65">
        <v>44501</v>
      </c>
      <c r="B9767" s="66" t="s">
        <v>150</v>
      </c>
      <c r="C9767" s="66" t="s">
        <v>137</v>
      </c>
      <c r="D9767" s="67">
        <v>90093.66</v>
      </c>
      <c r="E9767" s="66">
        <v>1.2881</v>
      </c>
      <c r="F9767" s="67">
        <v>116049.643446</v>
      </c>
      <c r="G9767" s="66" t="s">
        <v>21</v>
      </c>
      <c r="H9767" s="68">
        <v>1.4638674582800601E-8</v>
      </c>
      <c r="I9767" s="87">
        <v>1.69881296585603E-3</v>
      </c>
      <c r="J9767" s="36" t="str">
        <f>_xlfn.XLOOKUP(SimpleBB[[#This Row],[customer_code]],'Input  - indicative charges'!$B$13:$B$69,'Input  - indicative charges'!$E$13:$E$69)</f>
        <v>Upper South Island distributor</v>
      </c>
      <c r="K9767" s="70">
        <f t="shared" si="154"/>
        <v>1.5704736598211484E-3</v>
      </c>
    </row>
    <row r="9768" spans="1:11" x14ac:dyDescent="0.25">
      <c r="A9768" s="65">
        <v>44501</v>
      </c>
      <c r="B9768" s="66" t="s">
        <v>150</v>
      </c>
      <c r="C9768" s="66" t="s">
        <v>137</v>
      </c>
      <c r="D9768" s="67">
        <v>90093.66</v>
      </c>
      <c r="E9768" s="66">
        <v>1.2881</v>
      </c>
      <c r="F9768" s="67">
        <v>116049.643446</v>
      </c>
      <c r="G9768" s="66" t="s">
        <v>23</v>
      </c>
      <c r="H9768" s="68">
        <v>4.8581684357737301E-8</v>
      </c>
      <c r="I9768" s="87">
        <v>5.6378871477215297E-3</v>
      </c>
      <c r="J9768" s="36" t="str">
        <f>_xlfn.XLOOKUP(SimpleBB[[#This Row],[customer_code]],'Input  - indicative charges'!$B$13:$B$69,'Input  - indicative charges'!$E$13:$E$69)</f>
        <v>Lower North Island distributor</v>
      </c>
      <c r="K9768" s="70">
        <f t="shared" si="154"/>
        <v>5.2119647309609787E-3</v>
      </c>
    </row>
    <row r="9769" spans="1:11" x14ac:dyDescent="0.25">
      <c r="A9769" s="65">
        <v>44501</v>
      </c>
      <c r="B9769" s="66" t="s">
        <v>150</v>
      </c>
      <c r="C9769" s="66" t="s">
        <v>137</v>
      </c>
      <c r="D9769" s="67">
        <v>90093.66</v>
      </c>
      <c r="E9769" s="66">
        <v>1.2881</v>
      </c>
      <c r="F9769" s="67">
        <v>116049.643446</v>
      </c>
      <c r="G9769" s="66" t="s">
        <v>25</v>
      </c>
      <c r="H9769" s="68">
        <v>0.113774767655483</v>
      </c>
      <c r="I9769" s="87">
        <v>13203.521219570301</v>
      </c>
      <c r="J9769" s="36" t="str">
        <f>_xlfn.XLOOKUP(SimpleBB[[#This Row],[customer_code]],'Input  - indicative charges'!$B$13:$B$69,'Input  - indicative charges'!$E$13:$E$69)</f>
        <v>North Island generation</v>
      </c>
      <c r="K9769" s="70">
        <f t="shared" si="154"/>
        <v>12206.041929857784</v>
      </c>
    </row>
    <row r="9770" spans="1:11" x14ac:dyDescent="0.25">
      <c r="A9770" s="65">
        <v>44501</v>
      </c>
      <c r="B9770" s="66" t="s">
        <v>150</v>
      </c>
      <c r="C9770" s="66" t="s">
        <v>137</v>
      </c>
      <c r="D9770" s="67">
        <v>90093.66</v>
      </c>
      <c r="E9770" s="66">
        <v>1.2881</v>
      </c>
      <c r="F9770" s="67">
        <v>116049.643446</v>
      </c>
      <c r="G9770" s="66" t="s">
        <v>27</v>
      </c>
      <c r="H9770" s="68">
        <v>1.7845052360531702E-5</v>
      </c>
      <c r="I9770" s="87">
        <v>2.0709119637149098</v>
      </c>
      <c r="J9770" s="36" t="str">
        <f>_xlfn.XLOOKUP(SimpleBB[[#This Row],[customer_code]],'Input  - indicative charges'!$B$13:$B$69,'Input  - indicative charges'!$E$13:$E$69)</f>
        <v>Lower North Island distributor</v>
      </c>
      <c r="K9770" s="70">
        <f t="shared" si="154"/>
        <v>1.9144618955647767</v>
      </c>
    </row>
    <row r="9771" spans="1:11" x14ac:dyDescent="0.25">
      <c r="A9771" s="65">
        <v>44501</v>
      </c>
      <c r="B9771" s="66" t="s">
        <v>150</v>
      </c>
      <c r="C9771" s="66" t="s">
        <v>137</v>
      </c>
      <c r="D9771" s="67">
        <v>90093.66</v>
      </c>
      <c r="E9771" s="66">
        <v>1.2881</v>
      </c>
      <c r="F9771" s="67">
        <v>116049.643446</v>
      </c>
      <c r="G9771" s="66" t="s">
        <v>29</v>
      </c>
      <c r="H9771" s="68">
        <v>4.0523433206392801E-5</v>
      </c>
      <c r="I9771" s="87">
        <v>4.7027299748096798</v>
      </c>
      <c r="J9771" s="36" t="str">
        <f>_xlfn.XLOOKUP(SimpleBB[[#This Row],[customer_code]],'Input  - indicative charges'!$B$13:$B$69,'Input  - indicative charges'!$E$13:$E$69)</f>
        <v>Lower North Island distributor</v>
      </c>
      <c r="K9771" s="70">
        <f t="shared" si="154"/>
        <v>4.347455372150649</v>
      </c>
    </row>
    <row r="9772" spans="1:11" x14ac:dyDescent="0.25">
      <c r="A9772" s="65">
        <v>44501</v>
      </c>
      <c r="B9772" s="66" t="s">
        <v>150</v>
      </c>
      <c r="C9772" s="66" t="s">
        <v>137</v>
      </c>
      <c r="D9772" s="67">
        <v>90093.66</v>
      </c>
      <c r="E9772" s="66">
        <v>1.2881</v>
      </c>
      <c r="F9772" s="67">
        <v>116049.643446</v>
      </c>
      <c r="G9772" s="66" t="s">
        <v>31</v>
      </c>
      <c r="H9772" s="68">
        <v>8.9812072223525595E-5</v>
      </c>
      <c r="I9772" s="87">
        <v>10.422658958686499</v>
      </c>
      <c r="J9772" s="36" t="str">
        <f>_xlfn.XLOOKUP(SimpleBB[[#This Row],[customer_code]],'Input  - indicative charges'!$B$13:$B$69,'Input  - indicative charges'!$E$13:$E$69)</f>
        <v>Major Industrial</v>
      </c>
      <c r="K9772" s="70">
        <f t="shared" si="154"/>
        <v>9.6352639689608157</v>
      </c>
    </row>
    <row r="9773" spans="1:11" x14ac:dyDescent="0.25">
      <c r="A9773" s="65">
        <v>44501</v>
      </c>
      <c r="B9773" s="66" t="s">
        <v>150</v>
      </c>
      <c r="C9773" s="66" t="s">
        <v>137</v>
      </c>
      <c r="D9773" s="67">
        <v>90093.66</v>
      </c>
      <c r="E9773" s="66">
        <v>1.2881</v>
      </c>
      <c r="F9773" s="67">
        <v>116049.643446</v>
      </c>
      <c r="G9773" s="66" t="s">
        <v>34</v>
      </c>
      <c r="H9773" s="68">
        <v>2.9926166096147201E-6</v>
      </c>
      <c r="I9773" s="87">
        <v>0.347292090516366</v>
      </c>
      <c r="J9773" s="36" t="str">
        <f>_xlfn.XLOOKUP(SimpleBB[[#This Row],[customer_code]],'Input  - indicative charges'!$B$13:$B$69,'Input  - indicative charges'!$E$13:$E$69)</f>
        <v>Major Industrial</v>
      </c>
      <c r="K9773" s="70">
        <f t="shared" si="154"/>
        <v>0.32105540243822062</v>
      </c>
    </row>
    <row r="9774" spans="1:11" x14ac:dyDescent="0.25">
      <c r="A9774" s="65">
        <v>44501</v>
      </c>
      <c r="B9774" s="66" t="s">
        <v>150</v>
      </c>
      <c r="C9774" s="66" t="s">
        <v>137</v>
      </c>
      <c r="D9774" s="67">
        <v>90093.66</v>
      </c>
      <c r="E9774" s="66">
        <v>1.2881</v>
      </c>
      <c r="F9774" s="67">
        <v>116049.643446</v>
      </c>
      <c r="G9774" s="66" t="s">
        <v>36</v>
      </c>
      <c r="H9774" s="68">
        <v>8.52109941554917E-9</v>
      </c>
      <c r="I9774" s="87">
        <v>9.8887054894239998E-4</v>
      </c>
      <c r="J9774" s="36" t="str">
        <f>_xlfn.XLOOKUP(SimpleBB[[#This Row],[customer_code]],'Input  - indicative charges'!$B$13:$B$69,'Input  - indicative charges'!$E$13:$E$69)</f>
        <v>Upper South Island distributor</v>
      </c>
      <c r="K9774" s="70">
        <f t="shared" si="154"/>
        <v>9.1416487941882777E-4</v>
      </c>
    </row>
    <row r="9775" spans="1:11" x14ac:dyDescent="0.25">
      <c r="A9775" s="65">
        <v>44501</v>
      </c>
      <c r="B9775" s="66" t="s">
        <v>150</v>
      </c>
      <c r="C9775" s="66" t="s">
        <v>137</v>
      </c>
      <c r="D9775" s="67">
        <v>90093.66</v>
      </c>
      <c r="E9775" s="66">
        <v>1.2881</v>
      </c>
      <c r="F9775" s="67">
        <v>116049.643446</v>
      </c>
      <c r="G9775" s="66" t="s">
        <v>38</v>
      </c>
      <c r="H9775" s="68">
        <v>1.3405654681739301E-4</v>
      </c>
      <c r="I9775" s="87">
        <v>15.5572144597605</v>
      </c>
      <c r="J9775" s="36" t="str">
        <f>_xlfn.XLOOKUP(SimpleBB[[#This Row],[customer_code]],'Input  - indicative charges'!$B$13:$B$69,'Input  - indicative charges'!$E$13:$E$69)</f>
        <v>North Island generation</v>
      </c>
      <c r="K9775" s="70">
        <f t="shared" si="154"/>
        <v>14.38192197746219</v>
      </c>
    </row>
    <row r="9776" spans="1:11" x14ac:dyDescent="0.25">
      <c r="A9776" s="65">
        <v>44501</v>
      </c>
      <c r="B9776" s="66" t="s">
        <v>150</v>
      </c>
      <c r="C9776" s="66" t="s">
        <v>137</v>
      </c>
      <c r="D9776" s="67">
        <v>90093.66</v>
      </c>
      <c r="E9776" s="66">
        <v>1.2881</v>
      </c>
      <c r="F9776" s="67">
        <v>116049.643446</v>
      </c>
      <c r="G9776" s="66" t="s">
        <v>40</v>
      </c>
      <c r="H9776" s="68">
        <v>1.3815303935652999E-6</v>
      </c>
      <c r="I9776" s="87">
        <v>0.16032610958306501</v>
      </c>
      <c r="J9776" s="36" t="str">
        <f>_xlfn.XLOOKUP(SimpleBB[[#This Row],[customer_code]],'Input  - indicative charges'!$B$13:$B$69,'Input  - indicative charges'!$E$13:$E$69)</f>
        <v>North Island generation</v>
      </c>
      <c r="K9776" s="70">
        <f t="shared" si="154"/>
        <v>0.14821403953373227</v>
      </c>
    </row>
    <row r="9777" spans="1:11" x14ac:dyDescent="0.25">
      <c r="A9777" s="65">
        <v>44501</v>
      </c>
      <c r="B9777" s="66" t="s">
        <v>150</v>
      </c>
      <c r="C9777" s="66" t="s">
        <v>137</v>
      </c>
      <c r="D9777" s="67">
        <v>90093.66</v>
      </c>
      <c r="E9777" s="66">
        <v>1.2881</v>
      </c>
      <c r="F9777" s="67">
        <v>116049.643446</v>
      </c>
      <c r="G9777" s="66" t="s">
        <v>42</v>
      </c>
      <c r="H9777" s="68">
        <v>4.1661644278476601E-2</v>
      </c>
      <c r="I9777" s="87">
        <v>4834.8189638913</v>
      </c>
      <c r="J9777" s="36" t="str">
        <f>_xlfn.XLOOKUP(SimpleBB[[#This Row],[customer_code]],'Input  - indicative charges'!$B$13:$B$69,'Input  - indicative charges'!$E$13:$E$69)</f>
        <v>South Island generation</v>
      </c>
      <c r="K9777" s="70">
        <f t="shared" si="154"/>
        <v>4469.565505681775</v>
      </c>
    </row>
    <row r="9778" spans="1:11" x14ac:dyDescent="0.25">
      <c r="A9778" s="65">
        <v>44501</v>
      </c>
      <c r="B9778" s="66" t="s">
        <v>150</v>
      </c>
      <c r="C9778" s="66" t="s">
        <v>137</v>
      </c>
      <c r="D9778" s="67">
        <v>90093.66</v>
      </c>
      <c r="E9778" s="66">
        <v>1.2881</v>
      </c>
      <c r="F9778" s="67">
        <v>116049.643446</v>
      </c>
      <c r="G9778" s="66" t="s">
        <v>44</v>
      </c>
      <c r="H9778" s="68">
        <v>2.3133946401932499E-6</v>
      </c>
      <c r="I9778" s="87">
        <v>0.26846862314431402</v>
      </c>
      <c r="J9778" s="36" t="str">
        <f>_xlfn.XLOOKUP(SimpleBB[[#This Row],[customer_code]],'Input  - indicative charges'!$B$13:$B$69,'Input  - indicative charges'!$E$13:$E$69)</f>
        <v>Major Industrial</v>
      </c>
      <c r="K9778" s="70">
        <f t="shared" si="154"/>
        <v>0.24818676900322584</v>
      </c>
    </row>
    <row r="9779" spans="1:11" x14ac:dyDescent="0.25">
      <c r="A9779" s="65">
        <v>44501</v>
      </c>
      <c r="B9779" s="66" t="s">
        <v>150</v>
      </c>
      <c r="C9779" s="66" t="s">
        <v>137</v>
      </c>
      <c r="D9779" s="67">
        <v>90093.66</v>
      </c>
      <c r="E9779" s="66">
        <v>1.2881</v>
      </c>
      <c r="F9779" s="67">
        <v>116049.643446</v>
      </c>
      <c r="G9779" s="66" t="s">
        <v>46</v>
      </c>
      <c r="H9779" s="68">
        <v>1.8488666226382999E-8</v>
      </c>
      <c r="I9779" s="87">
        <v>2.1456031233638498E-3</v>
      </c>
      <c r="J9779" s="36" t="str">
        <f>_xlfn.XLOOKUP(SimpleBB[[#This Row],[customer_code]],'Input  - indicative charges'!$B$13:$B$69,'Input  - indicative charges'!$E$13:$E$69)</f>
        <v>Upper South Island distributor</v>
      </c>
      <c r="K9779" s="70">
        <f t="shared" si="154"/>
        <v>1.9835104024974095E-3</v>
      </c>
    </row>
    <row r="9780" spans="1:11" x14ac:dyDescent="0.25">
      <c r="A9780" s="65">
        <v>44501</v>
      </c>
      <c r="B9780" s="66" t="s">
        <v>150</v>
      </c>
      <c r="C9780" s="66" t="s">
        <v>137</v>
      </c>
      <c r="D9780" s="67">
        <v>90093.66</v>
      </c>
      <c r="E9780" s="66">
        <v>1.2881</v>
      </c>
      <c r="F9780" s="67">
        <v>116049.643446</v>
      </c>
      <c r="G9780" s="66" t="s">
        <v>48</v>
      </c>
      <c r="H9780" s="68">
        <v>5.5336176053994997E-2</v>
      </c>
      <c r="I9780" s="87">
        <v>6421.7435007312097</v>
      </c>
      <c r="J9780" s="36" t="str">
        <f>_xlfn.XLOOKUP(SimpleBB[[#This Row],[customer_code]],'Input  - indicative charges'!$B$13:$B$69,'Input  - indicative charges'!$E$13:$E$69)</f>
        <v>North Island generation</v>
      </c>
      <c r="K9780" s="70">
        <f t="shared" si="154"/>
        <v>5936.603511231212</v>
      </c>
    </row>
    <row r="9781" spans="1:11" x14ac:dyDescent="0.25">
      <c r="A9781" s="65">
        <v>44501</v>
      </c>
      <c r="B9781" s="66" t="s">
        <v>150</v>
      </c>
      <c r="C9781" s="66" t="s">
        <v>137</v>
      </c>
      <c r="D9781" s="67">
        <v>90093.66</v>
      </c>
      <c r="E9781" s="66">
        <v>1.2881</v>
      </c>
      <c r="F9781" s="67">
        <v>116049.643446</v>
      </c>
      <c r="G9781" s="66" t="s">
        <v>50</v>
      </c>
      <c r="H9781" s="68">
        <v>1.13407617851056E-2</v>
      </c>
      <c r="I9781" s="87">
        <v>1316.0913615675299</v>
      </c>
      <c r="J9781" s="36" t="str">
        <f>_xlfn.XLOOKUP(SimpleBB[[#This Row],[customer_code]],'Input  - indicative charges'!$B$13:$B$69,'Input  - indicative charges'!$E$13:$E$69)</f>
        <v>North Island generation</v>
      </c>
      <c r="K9781" s="70">
        <f t="shared" si="154"/>
        <v>1216.6653179612713</v>
      </c>
    </row>
    <row r="9782" spans="1:11" x14ac:dyDescent="0.25">
      <c r="A9782" s="65">
        <v>44501</v>
      </c>
      <c r="B9782" s="66" t="s">
        <v>150</v>
      </c>
      <c r="C9782" s="66" t="s">
        <v>137</v>
      </c>
      <c r="D9782" s="67">
        <v>90093.66</v>
      </c>
      <c r="E9782" s="66">
        <v>1.2881</v>
      </c>
      <c r="F9782" s="67">
        <v>116049.643446</v>
      </c>
      <c r="G9782" s="66" t="s">
        <v>52</v>
      </c>
      <c r="H9782" s="68">
        <v>2.2900949015149101E-2</v>
      </c>
      <c r="I9782" s="87">
        <v>2657.6469677830801</v>
      </c>
      <c r="J9782" s="36" t="str">
        <f>_xlfn.XLOOKUP(SimpleBB[[#This Row],[customer_code]],'Input  - indicative charges'!$B$13:$B$69,'Input  - indicative charges'!$E$13:$E$69)</f>
        <v>North Island generation</v>
      </c>
      <c r="K9782" s="70">
        <f t="shared" si="154"/>
        <v>2456.8711470268981</v>
      </c>
    </row>
    <row r="9783" spans="1:11" x14ac:dyDescent="0.25">
      <c r="A9783" s="65">
        <v>44501</v>
      </c>
      <c r="B9783" s="66" t="s">
        <v>150</v>
      </c>
      <c r="C9783" s="66" t="s">
        <v>137</v>
      </c>
      <c r="D9783" s="67">
        <v>90093.66</v>
      </c>
      <c r="E9783" s="66">
        <v>1.2881</v>
      </c>
      <c r="F9783" s="67">
        <v>116049.643446</v>
      </c>
      <c r="G9783" s="66" t="s">
        <v>54</v>
      </c>
      <c r="H9783" s="68">
        <v>1.5443315834332499E-9</v>
      </c>
      <c r="I9783" s="87">
        <v>1.7921912961982501E-4</v>
      </c>
      <c r="J9783" s="36" t="str">
        <f>_xlfn.XLOOKUP(SimpleBB[[#This Row],[customer_code]],'Input  - indicative charges'!$B$13:$B$69,'Input  - indicative charges'!$E$13:$E$69)</f>
        <v>Upper South Island distributor</v>
      </c>
      <c r="K9783" s="70">
        <f t="shared" si="154"/>
        <v>1.6567975878508821E-4</v>
      </c>
    </row>
    <row r="9784" spans="1:11" x14ac:dyDescent="0.25">
      <c r="A9784" s="65">
        <v>44501</v>
      </c>
      <c r="B9784" s="66" t="s">
        <v>150</v>
      </c>
      <c r="C9784" s="66" t="s">
        <v>137</v>
      </c>
      <c r="D9784" s="67">
        <v>90093.66</v>
      </c>
      <c r="E9784" s="66">
        <v>1.2881</v>
      </c>
      <c r="F9784" s="67">
        <v>116049.643446</v>
      </c>
      <c r="G9784" s="66" t="s">
        <v>56</v>
      </c>
      <c r="H9784" s="68">
        <v>2.6083080697933799E-2</v>
      </c>
      <c r="I9784" s="87">
        <v>3026.9322149684699</v>
      </c>
      <c r="J9784" s="36" t="str">
        <f>_xlfn.XLOOKUP(SimpleBB[[#This Row],[customer_code]],'Input  - indicative charges'!$B$13:$B$69,'Input  - indicative charges'!$E$13:$E$69)</f>
        <v>Upper North Island distributor</v>
      </c>
      <c r="K9784" s="70">
        <f t="shared" si="154"/>
        <v>2798.2582010001761</v>
      </c>
    </row>
    <row r="9785" spans="1:11" x14ac:dyDescent="0.25">
      <c r="A9785" s="65">
        <v>44501</v>
      </c>
      <c r="B9785" s="66" t="s">
        <v>150</v>
      </c>
      <c r="C9785" s="66" t="s">
        <v>137</v>
      </c>
      <c r="D9785" s="67">
        <v>90093.66</v>
      </c>
      <c r="E9785" s="66">
        <v>1.2881</v>
      </c>
      <c r="F9785" s="67">
        <v>116049.643446</v>
      </c>
      <c r="G9785" s="66" t="s">
        <v>58</v>
      </c>
      <c r="H9785" s="68">
        <v>1.41343876775884E-2</v>
      </c>
      <c r="I9785" s="87">
        <v>1640.2906503116701</v>
      </c>
      <c r="J9785" s="36" t="str">
        <f>_xlfn.XLOOKUP(SimpleBB[[#This Row],[customer_code]],'Input  - indicative charges'!$B$13:$B$69,'Input  - indicative charges'!$E$13:$E$69)</f>
        <v>North Island generation</v>
      </c>
      <c r="K9785" s="70">
        <f t="shared" si="154"/>
        <v>1516.3724980562058</v>
      </c>
    </row>
    <row r="9786" spans="1:11" x14ac:dyDescent="0.25">
      <c r="A9786" s="65">
        <v>44501</v>
      </c>
      <c r="B9786" s="66" t="s">
        <v>150</v>
      </c>
      <c r="C9786" s="66" t="s">
        <v>137</v>
      </c>
      <c r="D9786" s="67">
        <v>90093.66</v>
      </c>
      <c r="E9786" s="66">
        <v>1.2881</v>
      </c>
      <c r="F9786" s="67">
        <v>116049.643446</v>
      </c>
      <c r="G9786" s="66" t="s">
        <v>60</v>
      </c>
      <c r="H9786" s="68">
        <v>3.9300071669765198E-8</v>
      </c>
      <c r="I9786" s="87">
        <v>4.5607593046784996E-3</v>
      </c>
      <c r="J9786" s="36" t="str">
        <f>_xlfn.XLOOKUP(SimpleBB[[#This Row],[customer_code]],'Input  - indicative charges'!$B$13:$B$69,'Input  - indicative charges'!$E$13:$E$69)</f>
        <v>Major Industrial</v>
      </c>
      <c r="K9786" s="70">
        <f t="shared" si="154"/>
        <v>4.2162100835936326E-3</v>
      </c>
    </row>
    <row r="9787" spans="1:11" x14ac:dyDescent="0.25">
      <c r="A9787" s="65">
        <v>44501</v>
      </c>
      <c r="B9787" s="66" t="s">
        <v>150</v>
      </c>
      <c r="C9787" s="66" t="s">
        <v>137</v>
      </c>
      <c r="D9787" s="67">
        <v>90093.66</v>
      </c>
      <c r="E9787" s="66">
        <v>1.2881</v>
      </c>
      <c r="F9787" s="67">
        <v>116049.643446</v>
      </c>
      <c r="G9787" s="66" t="s">
        <v>62</v>
      </c>
      <c r="H9787" s="68">
        <v>2.7788696403803298E-6</v>
      </c>
      <c r="I9787" s="87">
        <v>0.32248683094905201</v>
      </c>
      <c r="J9787" s="36" t="str">
        <f>_xlfn.XLOOKUP(SimpleBB[[#This Row],[customer_code]],'Input  - indicative charges'!$B$13:$B$69,'Input  - indicative charges'!$E$13:$E$69)</f>
        <v>Major Industrial</v>
      </c>
      <c r="K9787" s="70">
        <f t="shared" si="154"/>
        <v>0.29812409242442917</v>
      </c>
    </row>
    <row r="9788" spans="1:11" x14ac:dyDescent="0.25">
      <c r="A9788" s="65">
        <v>44501</v>
      </c>
      <c r="B9788" s="66" t="s">
        <v>150</v>
      </c>
      <c r="C9788" s="66" t="s">
        <v>137</v>
      </c>
      <c r="D9788" s="67">
        <v>90093.66</v>
      </c>
      <c r="E9788" s="66">
        <v>1.2881</v>
      </c>
      <c r="F9788" s="67">
        <v>116049.643446</v>
      </c>
      <c r="G9788" s="66" t="s">
        <v>64</v>
      </c>
      <c r="H9788" s="68">
        <v>2.4616562934360299E-6</v>
      </c>
      <c r="I9788" s="87">
        <v>0.28567433513985302</v>
      </c>
      <c r="J9788" s="36" t="str">
        <f>_xlfn.XLOOKUP(SimpleBB[[#This Row],[customer_code]],'Input  - indicative charges'!$B$13:$B$69,'Input  - indicative charges'!$E$13:$E$69)</f>
        <v>Major Industrial</v>
      </c>
      <c r="K9788" s="70">
        <f t="shared" si="154"/>
        <v>0.26409265036306517</v>
      </c>
    </row>
    <row r="9789" spans="1:11" x14ac:dyDescent="0.25">
      <c r="A9789" s="65">
        <v>44501</v>
      </c>
      <c r="B9789" s="66" t="s">
        <v>150</v>
      </c>
      <c r="C9789" s="66" t="s">
        <v>137</v>
      </c>
      <c r="D9789" s="67">
        <v>90093.66</v>
      </c>
      <c r="E9789" s="66">
        <v>1.2881</v>
      </c>
      <c r="F9789" s="67">
        <v>116049.643446</v>
      </c>
      <c r="G9789" s="66" t="s">
        <v>66</v>
      </c>
      <c r="H9789" s="68">
        <v>9.8062664296276E-8</v>
      </c>
      <c r="I9789" s="87">
        <v>1.13801372269476E-2</v>
      </c>
      <c r="J9789" s="36" t="str">
        <f>_xlfn.XLOOKUP(SimpleBB[[#This Row],[customer_code]],'Input  - indicative charges'!$B$13:$B$69,'Input  - indicative charges'!$E$13:$E$69)</f>
        <v>Upper South Island distributor</v>
      </c>
      <c r="K9789" s="70">
        <f t="shared" si="154"/>
        <v>1.052040814337999E-2</v>
      </c>
    </row>
    <row r="9790" spans="1:11" x14ac:dyDescent="0.25">
      <c r="A9790" s="65">
        <v>44501</v>
      </c>
      <c r="B9790" s="66" t="s">
        <v>150</v>
      </c>
      <c r="C9790" s="66" t="s">
        <v>137</v>
      </c>
      <c r="D9790" s="67">
        <v>90093.66</v>
      </c>
      <c r="E9790" s="66">
        <v>1.2881</v>
      </c>
      <c r="F9790" s="67">
        <v>116049.643446</v>
      </c>
      <c r="G9790" s="66" t="s">
        <v>68</v>
      </c>
      <c r="H9790" s="68">
        <v>1.17820234642117E-7</v>
      </c>
      <c r="I9790" s="87">
        <v>1.3672996220941799E-2</v>
      </c>
      <c r="J9790" s="36" t="str">
        <f>_xlfn.XLOOKUP(SimpleBB[[#This Row],[customer_code]],'Input  - indicative charges'!$B$13:$B$69,'Input  - indicative charges'!$E$13:$E$69)</f>
        <v>Major Industrial</v>
      </c>
      <c r="K9790" s="70">
        <f t="shared" si="154"/>
        <v>1.2640049756744667E-2</v>
      </c>
    </row>
    <row r="9791" spans="1:11" x14ac:dyDescent="0.25">
      <c r="A9791" s="65">
        <v>44501</v>
      </c>
      <c r="B9791" s="66" t="s">
        <v>150</v>
      </c>
      <c r="C9791" s="66" t="s">
        <v>137</v>
      </c>
      <c r="D9791" s="67">
        <v>90093.66</v>
      </c>
      <c r="E9791" s="66">
        <v>1.2881</v>
      </c>
      <c r="F9791" s="67">
        <v>116049.643446</v>
      </c>
      <c r="G9791" s="66" t="s">
        <v>70</v>
      </c>
      <c r="H9791" s="68">
        <v>5.1143680094949597E-3</v>
      </c>
      <c r="I9791" s="87">
        <v>593.52058395351901</v>
      </c>
      <c r="J9791" s="36" t="str">
        <f>_xlfn.XLOOKUP(SimpleBB[[#This Row],[customer_code]],'Input  - indicative charges'!$B$13:$B$69,'Input  - indicative charges'!$E$13:$E$69)</f>
        <v>Lower North Island distributor</v>
      </c>
      <c r="K9791" s="70">
        <f t="shared" si="154"/>
        <v>548.68220480703701</v>
      </c>
    </row>
    <row r="9792" spans="1:11" x14ac:dyDescent="0.25">
      <c r="A9792" s="65">
        <v>44501</v>
      </c>
      <c r="B9792" s="66" t="s">
        <v>150</v>
      </c>
      <c r="C9792" s="66" t="s">
        <v>137</v>
      </c>
      <c r="D9792" s="67">
        <v>90093.66</v>
      </c>
      <c r="E9792" s="66">
        <v>1.2881</v>
      </c>
      <c r="F9792" s="67">
        <v>116049.643446</v>
      </c>
      <c r="G9792" s="66" t="s">
        <v>72</v>
      </c>
      <c r="H9792" s="68">
        <v>5.76628172341822E-5</v>
      </c>
      <c r="I9792" s="87">
        <v>6.6917493801187096</v>
      </c>
      <c r="J9792" s="36" t="str">
        <f>_xlfn.XLOOKUP(SimpleBB[[#This Row],[customer_code]],'Input  - indicative charges'!$B$13:$B$69,'Input  - indicative charges'!$E$13:$E$69)</f>
        <v>Lower South Island distributor</v>
      </c>
      <c r="K9792" s="70">
        <f t="shared" si="154"/>
        <v>6.1862114022101</v>
      </c>
    </row>
    <row r="9793" spans="1:11" x14ac:dyDescent="0.25">
      <c r="A9793" s="65">
        <v>44501</v>
      </c>
      <c r="B9793" s="66" t="s">
        <v>150</v>
      </c>
      <c r="C9793" s="66" t="s">
        <v>137</v>
      </c>
      <c r="D9793" s="67">
        <v>90093.66</v>
      </c>
      <c r="E9793" s="66">
        <v>1.2881</v>
      </c>
      <c r="F9793" s="67">
        <v>116049.643446</v>
      </c>
      <c r="G9793" s="66" t="s">
        <v>74</v>
      </c>
      <c r="H9793" s="68">
        <v>7.0212684004544499E-11</v>
      </c>
      <c r="I9793" s="87">
        <v>8.1481569441140605E-6</v>
      </c>
      <c r="J9793" s="36" t="str">
        <f>_xlfn.XLOOKUP(SimpleBB[[#This Row],[customer_code]],'Input  - indicative charges'!$B$13:$B$69,'Input  - indicative charges'!$E$13:$E$69)</f>
        <v>Major Industrial</v>
      </c>
      <c r="K9793" s="70">
        <f t="shared" si="154"/>
        <v>7.5325925302034576E-6</v>
      </c>
    </row>
    <row r="9794" spans="1:11" x14ac:dyDescent="0.25">
      <c r="A9794" s="65">
        <v>44501</v>
      </c>
      <c r="B9794" s="66" t="s">
        <v>150</v>
      </c>
      <c r="C9794" s="66" t="s">
        <v>137</v>
      </c>
      <c r="D9794" s="67">
        <v>90093.66</v>
      </c>
      <c r="E9794" s="66">
        <v>1.2881</v>
      </c>
      <c r="F9794" s="67">
        <v>116049.643446</v>
      </c>
      <c r="G9794" s="66" t="s">
        <v>76</v>
      </c>
      <c r="H9794" s="68">
        <v>3.9099742268640898E-6</v>
      </c>
      <c r="I9794" s="87">
        <v>0.45375111491062797</v>
      </c>
      <c r="J9794" s="36" t="str">
        <f>_xlfn.XLOOKUP(SimpleBB[[#This Row],[customer_code]],'Input  - indicative charges'!$B$13:$B$69,'Input  - indicative charges'!$E$13:$E$69)</f>
        <v>Lower North Island distributor</v>
      </c>
      <c r="K9794" s="70">
        <f t="shared" si="154"/>
        <v>0.41947182438800135</v>
      </c>
    </row>
    <row r="9795" spans="1:11" x14ac:dyDescent="0.25">
      <c r="A9795" s="65">
        <v>44501</v>
      </c>
      <c r="B9795" s="66" t="s">
        <v>150</v>
      </c>
      <c r="C9795" s="66" t="s">
        <v>137</v>
      </c>
      <c r="D9795" s="67">
        <v>90093.66</v>
      </c>
      <c r="E9795" s="66">
        <v>1.2881</v>
      </c>
      <c r="F9795" s="67">
        <v>116049.643446</v>
      </c>
      <c r="G9795" s="66" t="s">
        <v>78</v>
      </c>
      <c r="H9795" s="68">
        <v>1.9086439387791599E-5</v>
      </c>
      <c r="I9795" s="87">
        <v>2.2149744856068998</v>
      </c>
      <c r="J9795" s="36" t="str">
        <f>_xlfn.XLOOKUP(SimpleBB[[#This Row],[customer_code]],'Input  - indicative charges'!$B$13:$B$69,'Input  - indicative charges'!$E$13:$E$69)</f>
        <v>North Island generation</v>
      </c>
      <c r="K9795" s="70">
        <f t="shared" si="154"/>
        <v>2.047641003886906</v>
      </c>
    </row>
    <row r="9796" spans="1:11" x14ac:dyDescent="0.25">
      <c r="A9796" s="65">
        <v>44501</v>
      </c>
      <c r="B9796" s="66" t="s">
        <v>150</v>
      </c>
      <c r="C9796" s="66" t="s">
        <v>137</v>
      </c>
      <c r="D9796" s="67">
        <v>90093.66</v>
      </c>
      <c r="E9796" s="66">
        <v>1.2881</v>
      </c>
      <c r="F9796" s="67">
        <v>116049.643446</v>
      </c>
      <c r="G9796" s="66" t="s">
        <v>80</v>
      </c>
      <c r="H9796" s="68">
        <v>1.11122807486482E-10</v>
      </c>
      <c r="I9796" s="87">
        <v>1.2895762187524699E-5</v>
      </c>
      <c r="J9796" s="36" t="str">
        <f>_xlfn.XLOOKUP(SimpleBB[[#This Row],[customer_code]],'Input  - indicative charges'!$B$13:$B$69,'Input  - indicative charges'!$E$13:$E$69)</f>
        <v>Major Industrial</v>
      </c>
      <c r="K9796" s="70">
        <f t="shared" si="154"/>
        <v>1.1921533003263784E-5</v>
      </c>
    </row>
    <row r="9797" spans="1:11" x14ac:dyDescent="0.25">
      <c r="A9797" s="65">
        <v>44501</v>
      </c>
      <c r="B9797" s="66" t="s">
        <v>150</v>
      </c>
      <c r="C9797" s="66" t="s">
        <v>137</v>
      </c>
      <c r="D9797" s="67">
        <v>90093.66</v>
      </c>
      <c r="E9797" s="66">
        <v>1.2881</v>
      </c>
      <c r="F9797" s="67">
        <v>116049.643446</v>
      </c>
      <c r="G9797" s="66" t="s">
        <v>82</v>
      </c>
      <c r="H9797" s="68">
        <v>8.2094701908514605E-4</v>
      </c>
      <c r="I9797" s="87">
        <v>95.270608852887705</v>
      </c>
      <c r="J9797" s="36" t="str">
        <f>_xlfn.XLOOKUP(SimpleBB[[#This Row],[customer_code]],'Input  - indicative charges'!$B$13:$B$69,'Input  - indicative charges'!$E$13:$E$69)</f>
        <v>Major Industrial</v>
      </c>
      <c r="K9797" s="70">
        <f t="shared" si="154"/>
        <v>88.073251597294174</v>
      </c>
    </row>
    <row r="9798" spans="1:11" x14ac:dyDescent="0.25">
      <c r="A9798" s="65">
        <v>44501</v>
      </c>
      <c r="B9798" s="66" t="s">
        <v>150</v>
      </c>
      <c r="C9798" s="66" t="s">
        <v>137</v>
      </c>
      <c r="D9798" s="67">
        <v>90093.66</v>
      </c>
      <c r="E9798" s="66">
        <v>1.2881</v>
      </c>
      <c r="F9798" s="67">
        <v>116049.643446</v>
      </c>
      <c r="G9798" s="66" t="s">
        <v>84</v>
      </c>
      <c r="H9798" s="68">
        <v>2.26328701653142E-13</v>
      </c>
      <c r="I9798" s="87">
        <v>2.62653651284432E-8</v>
      </c>
      <c r="J9798" s="36" t="str">
        <f>_xlfn.XLOOKUP(SimpleBB[[#This Row],[customer_code]],'Input  - indicative charges'!$B$13:$B$69,'Input  - indicative charges'!$E$13:$E$69)</f>
        <v>Major Industrial</v>
      </c>
      <c r="K9798" s="70">
        <f t="shared" si="154"/>
        <v>2.4281109768325556E-8</v>
      </c>
    </row>
    <row r="9799" spans="1:11" x14ac:dyDescent="0.25">
      <c r="A9799" s="65">
        <v>44501</v>
      </c>
      <c r="B9799" s="66" t="s">
        <v>150</v>
      </c>
      <c r="C9799" s="66" t="s">
        <v>137</v>
      </c>
      <c r="D9799" s="67">
        <v>90093.66</v>
      </c>
      <c r="E9799" s="66">
        <v>1.2881</v>
      </c>
      <c r="F9799" s="67">
        <v>116049.643446</v>
      </c>
      <c r="G9799" s="66" t="s">
        <v>86</v>
      </c>
      <c r="H9799" s="68">
        <v>8.5688661906494198E-5</v>
      </c>
      <c r="I9799" s="87">
        <v>9.9441386616135006</v>
      </c>
      <c r="J9799" s="36" t="str">
        <f>_xlfn.XLOOKUP(SimpleBB[[#This Row],[customer_code]],'Input  - indicative charges'!$B$13:$B$69,'Input  - indicative charges'!$E$13:$E$69)</f>
        <v>North Island generation</v>
      </c>
      <c r="K9799" s="70">
        <f t="shared" si="154"/>
        <v>9.1928941864437306</v>
      </c>
    </row>
    <row r="9800" spans="1:11" x14ac:dyDescent="0.25">
      <c r="A9800" s="65">
        <v>44501</v>
      </c>
      <c r="B9800" s="66" t="s">
        <v>150</v>
      </c>
      <c r="C9800" s="66" t="s">
        <v>137</v>
      </c>
      <c r="D9800" s="67">
        <v>90093.66</v>
      </c>
      <c r="E9800" s="66">
        <v>1.2881</v>
      </c>
      <c r="F9800" s="67">
        <v>116049.643446</v>
      </c>
      <c r="G9800" s="66" t="s">
        <v>88</v>
      </c>
      <c r="H9800" s="68">
        <v>8.2246065198288993E-3</v>
      </c>
      <c r="I9800" s="87">
        <v>954.46265410979095</v>
      </c>
      <c r="J9800" s="36" t="str">
        <f>_xlfn.XLOOKUP(SimpleBB[[#This Row],[customer_code]],'Input  - indicative charges'!$B$13:$B$69,'Input  - indicative charges'!$E$13:$E$69)</f>
        <v>North Island generation</v>
      </c>
      <c r="K9800" s="70">
        <f t="shared" si="154"/>
        <v>882.3563792421885</v>
      </c>
    </row>
    <row r="9801" spans="1:11" x14ac:dyDescent="0.25">
      <c r="A9801" s="65">
        <v>44501</v>
      </c>
      <c r="B9801" s="66" t="s">
        <v>150</v>
      </c>
      <c r="C9801" s="66" t="s">
        <v>137</v>
      </c>
      <c r="D9801" s="67">
        <v>90093.66</v>
      </c>
      <c r="E9801" s="66">
        <v>1.2881</v>
      </c>
      <c r="F9801" s="67">
        <v>116049.643446</v>
      </c>
      <c r="G9801" s="66" t="s">
        <v>90</v>
      </c>
      <c r="H9801" s="68">
        <v>1.8515611589606999E-8</v>
      </c>
      <c r="I9801" s="87">
        <v>2.14873012315851E-3</v>
      </c>
      <c r="J9801" s="36" t="str">
        <f>_xlfn.XLOOKUP(SimpleBB[[#This Row],[customer_code]],'Input  - indicative charges'!$B$13:$B$69,'Input  - indicative charges'!$E$13:$E$69)</f>
        <v>Upper South Island distributor</v>
      </c>
      <c r="K9801" s="70">
        <f t="shared" si="154"/>
        <v>1.9864011685266796E-3</v>
      </c>
    </row>
    <row r="9802" spans="1:11" x14ac:dyDescent="0.25">
      <c r="A9802" s="65">
        <v>44501</v>
      </c>
      <c r="B9802" s="66" t="s">
        <v>150</v>
      </c>
      <c r="C9802" s="66" t="s">
        <v>137</v>
      </c>
      <c r="D9802" s="67">
        <v>90093.66</v>
      </c>
      <c r="E9802" s="66">
        <v>1.2881</v>
      </c>
      <c r="F9802" s="67">
        <v>116049.643446</v>
      </c>
      <c r="G9802" s="66" t="s">
        <v>92</v>
      </c>
      <c r="H9802" s="68">
        <v>7.0980369562235199E-5</v>
      </c>
      <c r="I9802" s="87">
        <v>8.2372465793627097</v>
      </c>
      <c r="J9802" s="36" t="str">
        <f>_xlfn.XLOOKUP(SimpleBB[[#This Row],[customer_code]],'Input  - indicative charges'!$B$13:$B$69,'Input  - indicative charges'!$E$13:$E$69)</f>
        <v>North Island generation</v>
      </c>
      <c r="K9802" s="70">
        <f t="shared" si="154"/>
        <v>7.6149517588726212</v>
      </c>
    </row>
    <row r="9803" spans="1:11" x14ac:dyDescent="0.25">
      <c r="A9803" s="65">
        <v>44501</v>
      </c>
      <c r="B9803" s="66" t="s">
        <v>150</v>
      </c>
      <c r="C9803" s="66" t="s">
        <v>137</v>
      </c>
      <c r="D9803" s="67">
        <v>90093.66</v>
      </c>
      <c r="E9803" s="66">
        <v>1.2881</v>
      </c>
      <c r="F9803" s="67">
        <v>116049.643446</v>
      </c>
      <c r="G9803" s="66" t="s">
        <v>94</v>
      </c>
      <c r="H9803" s="68">
        <v>3.75993646717536E-4</v>
      </c>
      <c r="I9803" s="87">
        <v>43.633928639531398</v>
      </c>
      <c r="J9803" s="36" t="str">
        <f>_xlfn.XLOOKUP(SimpleBB[[#This Row],[customer_code]],'Input  - indicative charges'!$B$13:$B$69,'Input  - indicative charges'!$E$13:$E$69)</f>
        <v>North Island generation</v>
      </c>
      <c r="K9803" s="70">
        <f t="shared" si="154"/>
        <v>40.337539788183541</v>
      </c>
    </row>
    <row r="9804" spans="1:11" x14ac:dyDescent="0.25">
      <c r="A9804" s="65">
        <v>44501</v>
      </c>
      <c r="B9804" s="66" t="s">
        <v>150</v>
      </c>
      <c r="C9804" s="66" t="s">
        <v>137</v>
      </c>
      <c r="D9804" s="67">
        <v>90093.66</v>
      </c>
      <c r="E9804" s="66">
        <v>1.2881</v>
      </c>
      <c r="F9804" s="67">
        <v>116049.643446</v>
      </c>
      <c r="G9804" s="66" t="s">
        <v>96</v>
      </c>
      <c r="H9804" s="68">
        <v>1.65751901515796E-3</v>
      </c>
      <c r="I9804" s="87">
        <v>192.35449071404699</v>
      </c>
      <c r="J9804" s="36" t="str">
        <f>_xlfn.XLOOKUP(SimpleBB[[#This Row],[customer_code]],'Input  - indicative charges'!$B$13:$B$69,'Input  - indicative charges'!$E$13:$E$69)</f>
        <v>Upper North Island distributor</v>
      </c>
      <c r="K9804" s="70">
        <f t="shared" si="154"/>
        <v>177.82278984579142</v>
      </c>
    </row>
    <row r="9805" spans="1:11" x14ac:dyDescent="0.25">
      <c r="A9805" s="65">
        <v>44501</v>
      </c>
      <c r="B9805" s="66" t="s">
        <v>150</v>
      </c>
      <c r="C9805" s="66" t="s">
        <v>137</v>
      </c>
      <c r="D9805" s="67">
        <v>90093.66</v>
      </c>
      <c r="E9805" s="66">
        <v>1.2881</v>
      </c>
      <c r="F9805" s="67">
        <v>116049.643446</v>
      </c>
      <c r="G9805" s="66" t="s">
        <v>98</v>
      </c>
      <c r="H9805" s="68">
        <v>6.2091932090783404E-6</v>
      </c>
      <c r="I9805" s="87">
        <v>0.72057465800086595</v>
      </c>
      <c r="J9805" s="36" t="str">
        <f>_xlfn.XLOOKUP(SimpleBB[[#This Row],[customer_code]],'Input  - indicative charges'!$B$13:$B$69,'Input  - indicative charges'!$E$13:$E$69)</f>
        <v>Major Industrial</v>
      </c>
      <c r="K9805" s="70">
        <f t="shared" si="154"/>
        <v>0.66613779331190726</v>
      </c>
    </row>
    <row r="9806" spans="1:11" x14ac:dyDescent="0.25">
      <c r="A9806" s="65">
        <v>44501</v>
      </c>
      <c r="B9806" s="66" t="s">
        <v>150</v>
      </c>
      <c r="C9806" s="66" t="s">
        <v>137</v>
      </c>
      <c r="D9806" s="67">
        <v>90093.66</v>
      </c>
      <c r="E9806" s="66">
        <v>1.2881</v>
      </c>
      <c r="F9806" s="67">
        <v>116049.643446</v>
      </c>
      <c r="G9806" s="66" t="s">
        <v>100</v>
      </c>
      <c r="H9806" s="68">
        <v>3.2063388844987299E-4</v>
      </c>
      <c r="I9806" s="87">
        <v>37.209448431312197</v>
      </c>
      <c r="J9806" s="36" t="str">
        <f>_xlfn.XLOOKUP(SimpleBB[[#This Row],[customer_code]],'Input  - indicative charges'!$B$13:$B$69,'Input  - indicative charges'!$E$13:$E$69)</f>
        <v>North Island generation</v>
      </c>
      <c r="K9806" s="70">
        <f t="shared" ref="K9806:K9869" si="155">I9806*$L$9</f>
        <v>34.398406318027533</v>
      </c>
    </row>
    <row r="9807" spans="1:11" x14ac:dyDescent="0.25">
      <c r="A9807" s="65">
        <v>44501</v>
      </c>
      <c r="B9807" s="66" t="s">
        <v>150</v>
      </c>
      <c r="C9807" s="66" t="s">
        <v>137</v>
      </c>
      <c r="D9807" s="67">
        <v>90093.66</v>
      </c>
      <c r="E9807" s="66">
        <v>1.2881</v>
      </c>
      <c r="F9807" s="67">
        <v>116049.643446</v>
      </c>
      <c r="G9807" s="66" t="s">
        <v>102</v>
      </c>
      <c r="H9807" s="68">
        <v>1.98942562628157E-3</v>
      </c>
      <c r="I9807" s="87">
        <v>230.87213459231199</v>
      </c>
      <c r="J9807" s="36" t="str">
        <f>_xlfn.XLOOKUP(SimpleBB[[#This Row],[customer_code]],'Input  - indicative charges'!$B$13:$B$69,'Input  - indicative charges'!$E$13:$E$69)</f>
        <v>Lower North Island distributor</v>
      </c>
      <c r="K9807" s="70">
        <f t="shared" si="155"/>
        <v>213.43056207556432</v>
      </c>
    </row>
    <row r="9808" spans="1:11" x14ac:dyDescent="0.25">
      <c r="A9808" s="65">
        <v>44501</v>
      </c>
      <c r="B9808" s="66" t="s">
        <v>150</v>
      </c>
      <c r="C9808" s="66" t="s">
        <v>137</v>
      </c>
      <c r="D9808" s="67">
        <v>90093.66</v>
      </c>
      <c r="E9808" s="66">
        <v>1.2881</v>
      </c>
      <c r="F9808" s="67">
        <v>116049.643446</v>
      </c>
      <c r="G9808" s="66" t="s">
        <v>104</v>
      </c>
      <c r="H9808" s="68">
        <v>4.1531488981881E-3</v>
      </c>
      <c r="I9808" s="87">
        <v>481.97144881287602</v>
      </c>
      <c r="J9808" s="36" t="str">
        <f>_xlfn.XLOOKUP(SimpleBB[[#This Row],[customer_code]],'Input  - indicative charges'!$B$13:$B$69,'Input  - indicative charges'!$E$13:$E$69)</f>
        <v>Lower North Island distributor</v>
      </c>
      <c r="K9808" s="70">
        <f t="shared" si="155"/>
        <v>445.56021195955833</v>
      </c>
    </row>
    <row r="9809" spans="1:11" x14ac:dyDescent="0.25">
      <c r="A9809" s="65">
        <v>44501</v>
      </c>
      <c r="B9809" s="66" t="s">
        <v>150</v>
      </c>
      <c r="C9809" s="66" t="s">
        <v>137</v>
      </c>
      <c r="D9809" s="67">
        <v>90093.66</v>
      </c>
      <c r="E9809" s="66">
        <v>1.2881</v>
      </c>
      <c r="F9809" s="67">
        <v>116049.643446</v>
      </c>
      <c r="G9809" s="66" t="s">
        <v>106</v>
      </c>
      <c r="H9809" s="68">
        <v>0.58598808971733396</v>
      </c>
      <c r="I9809" s="87">
        <v>68003.7088752993</v>
      </c>
      <c r="J9809" s="36" t="str">
        <f>_xlfn.XLOOKUP(SimpleBB[[#This Row],[customer_code]],'Input  - indicative charges'!$B$13:$B$69,'Input  - indicative charges'!$E$13:$E$69)</f>
        <v>Upper North Island distributor</v>
      </c>
      <c r="K9809" s="70">
        <f t="shared" si="155"/>
        <v>62866.26939239764</v>
      </c>
    </row>
    <row r="9810" spans="1:11" x14ac:dyDescent="0.25">
      <c r="A9810" s="65">
        <v>44501</v>
      </c>
      <c r="B9810" s="66" t="s">
        <v>150</v>
      </c>
      <c r="C9810" s="66" t="s">
        <v>137</v>
      </c>
      <c r="D9810" s="67">
        <v>90093.66</v>
      </c>
      <c r="E9810" s="66">
        <v>1.2881</v>
      </c>
      <c r="F9810" s="67">
        <v>116049.643446</v>
      </c>
      <c r="G9810" s="66" t="s">
        <v>108</v>
      </c>
      <c r="H9810" s="68">
        <v>2.1075605271408198E-3</v>
      </c>
      <c r="I9810" s="87">
        <v>244.58164771555599</v>
      </c>
      <c r="J9810" s="36" t="str">
        <f>_xlfn.XLOOKUP(SimpleBB[[#This Row],[customer_code]],'Input  - indicative charges'!$B$13:$B$69,'Input  - indicative charges'!$E$13:$E$69)</f>
        <v>Lower North Island distributor</v>
      </c>
      <c r="K9810" s="70">
        <f t="shared" si="155"/>
        <v>226.10437001190647</v>
      </c>
    </row>
    <row r="9811" spans="1:11" x14ac:dyDescent="0.25">
      <c r="A9811" s="65">
        <v>44501</v>
      </c>
      <c r="B9811" s="66" t="s">
        <v>150</v>
      </c>
      <c r="C9811" s="66" t="s">
        <v>137</v>
      </c>
      <c r="D9811" s="67">
        <v>90093.66</v>
      </c>
      <c r="E9811" s="66">
        <v>1.2881</v>
      </c>
      <c r="F9811" s="67">
        <v>116049.643446</v>
      </c>
      <c r="G9811" s="66" t="s">
        <v>110</v>
      </c>
      <c r="H9811" s="68">
        <v>9.1623542512736704E-9</v>
      </c>
      <c r="I9811" s="87">
        <v>1.0632879439862501E-3</v>
      </c>
      <c r="J9811" s="36" t="str">
        <f>_xlfn.XLOOKUP(SimpleBB[[#This Row],[customer_code]],'Input  - indicative charges'!$B$13:$B$69,'Input  - indicative charges'!$E$13:$E$69)</f>
        <v>Lower South Island distributor</v>
      </c>
      <c r="K9811" s="70">
        <f t="shared" si="155"/>
        <v>9.8296030369320075E-4</v>
      </c>
    </row>
    <row r="9812" spans="1:11" x14ac:dyDescent="0.25">
      <c r="A9812" s="65">
        <v>44501</v>
      </c>
      <c r="B9812" s="66" t="s">
        <v>150</v>
      </c>
      <c r="C9812" s="66" t="s">
        <v>137</v>
      </c>
      <c r="D9812" s="67">
        <v>90093.66</v>
      </c>
      <c r="E9812" s="66">
        <v>1.2881</v>
      </c>
      <c r="F9812" s="67">
        <v>116049.643446</v>
      </c>
      <c r="G9812" s="66" t="s">
        <v>112</v>
      </c>
      <c r="H9812" s="68">
        <v>6.7942401685543103E-3</v>
      </c>
      <c r="I9812" s="87">
        <v>788.46914904721905</v>
      </c>
      <c r="J9812" s="36" t="str">
        <f>_xlfn.XLOOKUP(SimpleBB[[#This Row],[customer_code]],'Input  - indicative charges'!$B$13:$B$69,'Input  - indicative charges'!$E$13:$E$69)</f>
        <v>North Island generation</v>
      </c>
      <c r="K9812" s="70">
        <f t="shared" si="155"/>
        <v>728.90309589572132</v>
      </c>
    </row>
    <row r="9813" spans="1:11" x14ac:dyDescent="0.25">
      <c r="A9813" s="65">
        <v>44501</v>
      </c>
      <c r="B9813" s="66" t="s">
        <v>150</v>
      </c>
      <c r="C9813" s="66" t="s">
        <v>137</v>
      </c>
      <c r="D9813" s="67">
        <v>90093.66</v>
      </c>
      <c r="E9813" s="66">
        <v>1.2881</v>
      </c>
      <c r="F9813" s="67">
        <v>116049.643446</v>
      </c>
      <c r="G9813" s="66" t="s">
        <v>114</v>
      </c>
      <c r="H9813" s="68">
        <v>2.21233680514114E-3</v>
      </c>
      <c r="I9813" s="87">
        <v>256.74089741909199</v>
      </c>
      <c r="J9813" s="36" t="str">
        <f>_xlfn.XLOOKUP(SimpleBB[[#This Row],[customer_code]],'Input  - indicative charges'!$B$13:$B$69,'Input  - indicative charges'!$E$13:$E$69)</f>
        <v>Lower North Island distributor</v>
      </c>
      <c r="K9813" s="70">
        <f t="shared" si="155"/>
        <v>237.34503144220645</v>
      </c>
    </row>
    <row r="9814" spans="1:11" x14ac:dyDescent="0.25">
      <c r="A9814" s="65">
        <v>44501</v>
      </c>
      <c r="B9814" s="66" t="s">
        <v>150</v>
      </c>
      <c r="C9814" s="66" t="s">
        <v>137</v>
      </c>
      <c r="D9814" s="67">
        <v>90093.66</v>
      </c>
      <c r="E9814" s="66">
        <v>1.2881</v>
      </c>
      <c r="F9814" s="67">
        <v>116049.643446</v>
      </c>
      <c r="G9814" s="66" t="s">
        <v>116</v>
      </c>
      <c r="H9814" s="68">
        <v>6.2799259041934105E-8</v>
      </c>
      <c r="I9814" s="87">
        <v>7.2878316204894496E-3</v>
      </c>
      <c r="J9814" s="36" t="str">
        <f>_xlfn.XLOOKUP(SimpleBB[[#This Row],[customer_code]],'Input  - indicative charges'!$B$13:$B$69,'Input  - indicative charges'!$E$13:$E$69)</f>
        <v>Major Industrial</v>
      </c>
      <c r="K9814" s="70">
        <f t="shared" si="155"/>
        <v>6.7372617393599054E-3</v>
      </c>
    </row>
    <row r="9815" spans="1:11" x14ac:dyDescent="0.25">
      <c r="A9815" s="65">
        <v>44501</v>
      </c>
      <c r="B9815" s="66" t="s">
        <v>150</v>
      </c>
      <c r="C9815" s="66" t="s">
        <v>137</v>
      </c>
      <c r="D9815" s="67">
        <v>90093.66</v>
      </c>
      <c r="E9815" s="66">
        <v>1.2881</v>
      </c>
      <c r="F9815" s="67">
        <v>116049.643446</v>
      </c>
      <c r="G9815" s="66" t="s">
        <v>118</v>
      </c>
      <c r="H9815" s="68">
        <v>3.6010289300529002E-9</v>
      </c>
      <c r="I9815" s="87">
        <v>4.1789812337137002E-4</v>
      </c>
      <c r="J9815" s="36" t="str">
        <f>_xlfn.XLOOKUP(SimpleBB[[#This Row],[customer_code]],'Input  - indicative charges'!$B$13:$B$69,'Input  - indicative charges'!$E$13:$E$69)</f>
        <v>Upper South Island distributor</v>
      </c>
      <c r="K9815" s="70">
        <f t="shared" si="155"/>
        <v>3.8632739944548131E-4</v>
      </c>
    </row>
    <row r="9816" spans="1:11" x14ac:dyDescent="0.25">
      <c r="A9816" s="65">
        <v>44501</v>
      </c>
      <c r="B9816" s="66" t="s">
        <v>150</v>
      </c>
      <c r="C9816" s="66" t="s">
        <v>137</v>
      </c>
      <c r="D9816" s="67">
        <v>90093.66</v>
      </c>
      <c r="E9816" s="66">
        <v>1.2881</v>
      </c>
      <c r="F9816" s="67">
        <v>116049.643446</v>
      </c>
      <c r="G9816" s="66" t="s">
        <v>120</v>
      </c>
      <c r="H9816" s="68">
        <v>8.6745941390604995E-4</v>
      </c>
      <c r="I9816" s="87">
        <v>100.668355687673</v>
      </c>
      <c r="J9816" s="36" t="str">
        <f>_xlfn.XLOOKUP(SimpleBB[[#This Row],[customer_code]],'Input  - indicative charges'!$B$13:$B$69,'Input  - indicative charges'!$E$13:$E$69)</f>
        <v>Lower North Island distributor</v>
      </c>
      <c r="K9816" s="70">
        <f t="shared" si="155"/>
        <v>93.063217765901626</v>
      </c>
    </row>
    <row r="9817" spans="1:11" x14ac:dyDescent="0.25">
      <c r="A9817" s="65">
        <v>44501</v>
      </c>
      <c r="B9817" s="66" t="s">
        <v>150</v>
      </c>
      <c r="C9817" s="66" t="s">
        <v>137</v>
      </c>
      <c r="D9817" s="67">
        <v>90093.66</v>
      </c>
      <c r="E9817" s="66">
        <v>1.2881</v>
      </c>
      <c r="F9817" s="67">
        <v>116049.643446</v>
      </c>
      <c r="G9817" s="66" t="s">
        <v>241</v>
      </c>
      <c r="H9817" s="68">
        <v>7.4592437367691701E-4</v>
      </c>
      <c r="I9817" s="87">
        <v>86.564257602887096</v>
      </c>
      <c r="J9817" s="36" t="str">
        <f>_xlfn.XLOOKUP(SimpleBB[[#This Row],[customer_code]],'Input  - indicative charges'!$B$13:$B$69,'Input  - indicative charges'!$E$13:$E$69)</f>
        <v>North Island generation</v>
      </c>
      <c r="K9817" s="70">
        <f t="shared" si="155"/>
        <v>80.024634365092268</v>
      </c>
    </row>
    <row r="9818" spans="1:11" x14ac:dyDescent="0.25">
      <c r="A9818" s="65">
        <v>44531</v>
      </c>
      <c r="B9818" s="66" t="s">
        <v>150</v>
      </c>
      <c r="C9818" s="66" t="s">
        <v>137</v>
      </c>
      <c r="D9818" s="67">
        <v>56485.4399999999</v>
      </c>
      <c r="E9818" s="66">
        <v>1.2383</v>
      </c>
      <c r="F9818" s="67">
        <v>69945.920351999899</v>
      </c>
      <c r="G9818" s="66" t="s">
        <v>8</v>
      </c>
      <c r="H9818" s="68">
        <v>2.2110786029618399E-8</v>
      </c>
      <c r="I9818" s="87">
        <v>1.5465592785477999E-3</v>
      </c>
      <c r="J9818" s="36" t="str">
        <f>_xlfn.XLOOKUP(SimpleBB[[#This Row],[customer_code]],'Input  - indicative charges'!$B$13:$B$69,'Input  - indicative charges'!$E$13:$E$69)</f>
        <v>Lower South Island distributor</v>
      </c>
      <c r="K9818" s="70">
        <f t="shared" si="155"/>
        <v>1.4297221996345155E-3</v>
      </c>
    </row>
    <row r="9819" spans="1:11" x14ac:dyDescent="0.25">
      <c r="A9819" s="65">
        <v>44531</v>
      </c>
      <c r="B9819" s="66" t="s">
        <v>150</v>
      </c>
      <c r="C9819" s="66" t="s">
        <v>137</v>
      </c>
      <c r="D9819" s="67">
        <v>56485.4399999999</v>
      </c>
      <c r="E9819" s="66">
        <v>1.2383</v>
      </c>
      <c r="F9819" s="67">
        <v>69945.920351999899</v>
      </c>
      <c r="G9819" s="66" t="s">
        <v>10</v>
      </c>
      <c r="H9819" s="68">
        <v>8.6444670875267995E-10</v>
      </c>
      <c r="I9819" s="87">
        <v>6.0464520638963503E-5</v>
      </c>
      <c r="J9819" s="36" t="str">
        <f>_xlfn.XLOOKUP(SimpleBB[[#This Row],[customer_code]],'Input  - indicative charges'!$B$13:$B$69,'Input  - indicative charges'!$E$13:$E$69)</f>
        <v>Upper South Island distributor</v>
      </c>
      <c r="K9819" s="70">
        <f t="shared" si="155"/>
        <v>5.589664013975498E-5</v>
      </c>
    </row>
    <row r="9820" spans="1:11" x14ac:dyDescent="0.25">
      <c r="A9820" s="65">
        <v>44531</v>
      </c>
      <c r="B9820" s="66" t="s">
        <v>150</v>
      </c>
      <c r="C9820" s="66" t="s">
        <v>137</v>
      </c>
      <c r="D9820" s="67">
        <v>56485.4399999999</v>
      </c>
      <c r="E9820" s="66">
        <v>1.2383</v>
      </c>
      <c r="F9820" s="67">
        <v>69945.920351999899</v>
      </c>
      <c r="G9820" s="66" t="s">
        <v>12</v>
      </c>
      <c r="H9820" s="68">
        <v>5.5905181867622498E-6</v>
      </c>
      <c r="I9820" s="87">
        <v>0.39103393981767998</v>
      </c>
      <c r="J9820" s="36" t="str">
        <f>_xlfn.XLOOKUP(SimpleBB[[#This Row],[customer_code]],'Input  - indicative charges'!$B$13:$B$69,'Input  - indicative charges'!$E$13:$E$69)</f>
        <v>Lower North Island distributor</v>
      </c>
      <c r="K9820" s="70">
        <f t="shared" si="155"/>
        <v>0.36149270986421156</v>
      </c>
    </row>
    <row r="9821" spans="1:11" x14ac:dyDescent="0.25">
      <c r="A9821" s="65">
        <v>44531</v>
      </c>
      <c r="B9821" s="66" t="s">
        <v>150</v>
      </c>
      <c r="C9821" s="66" t="s">
        <v>137</v>
      </c>
      <c r="D9821" s="67">
        <v>56485.4399999999</v>
      </c>
      <c r="E9821" s="66">
        <v>1.2383</v>
      </c>
      <c r="F9821" s="67">
        <v>69945.920351999899</v>
      </c>
      <c r="G9821" s="66" t="s">
        <v>14</v>
      </c>
      <c r="H9821" s="68">
        <v>2.16076579849378E-3</v>
      </c>
      <c r="I9821" s="87">
        <v>151.136752440772</v>
      </c>
      <c r="J9821" s="36" t="str">
        <f>_xlfn.XLOOKUP(SimpleBB[[#This Row],[customer_code]],'Input  - indicative charges'!$B$13:$B$69,'Input  - indicative charges'!$E$13:$E$69)</f>
        <v>Upper North Island distributor</v>
      </c>
      <c r="K9821" s="70">
        <f t="shared" si="155"/>
        <v>139.71890579463437</v>
      </c>
    </row>
    <row r="9822" spans="1:11" x14ac:dyDescent="0.25">
      <c r="A9822" s="65">
        <v>44531</v>
      </c>
      <c r="B9822" s="66" t="s">
        <v>150</v>
      </c>
      <c r="C9822" s="66" t="s">
        <v>137</v>
      </c>
      <c r="D9822" s="67">
        <v>56485.4399999999</v>
      </c>
      <c r="E9822" s="66">
        <v>1.2383</v>
      </c>
      <c r="F9822" s="67">
        <v>69945.920351999899</v>
      </c>
      <c r="G9822" s="66" t="s">
        <v>16</v>
      </c>
      <c r="H9822" s="68">
        <v>9.0604074024612E-2</v>
      </c>
      <c r="I9822" s="87">
        <v>6337.3853452922203</v>
      </c>
      <c r="J9822" s="36" t="str">
        <f>_xlfn.XLOOKUP(SimpleBB[[#This Row],[customer_code]],'Input  - indicative charges'!$B$13:$B$69,'Input  - indicative charges'!$E$13:$E$69)</f>
        <v>South Island generation</v>
      </c>
      <c r="K9822" s="70">
        <f t="shared" si="155"/>
        <v>5858.6183158207959</v>
      </c>
    </row>
    <row r="9823" spans="1:11" x14ac:dyDescent="0.25">
      <c r="A9823" s="65">
        <v>44531</v>
      </c>
      <c r="B9823" s="66" t="s">
        <v>150</v>
      </c>
      <c r="C9823" s="66" t="s">
        <v>137</v>
      </c>
      <c r="D9823" s="67">
        <v>56485.4399999999</v>
      </c>
      <c r="E9823" s="66">
        <v>1.2383</v>
      </c>
      <c r="F9823" s="67">
        <v>69945.920351999899</v>
      </c>
      <c r="G9823" s="66" t="s">
        <v>19</v>
      </c>
      <c r="H9823" s="68">
        <v>8.7382045829751206E-5</v>
      </c>
      <c r="I9823" s="87">
        <v>6.1120176178025902</v>
      </c>
      <c r="J9823" s="36" t="str">
        <f>_xlfn.XLOOKUP(SimpleBB[[#This Row],[customer_code]],'Input  - indicative charges'!$B$13:$B$69,'Input  - indicative charges'!$E$13:$E$69)</f>
        <v>Lower South Island distributor</v>
      </c>
      <c r="K9823" s="70">
        <f t="shared" si="155"/>
        <v>5.6502763223760564</v>
      </c>
    </row>
    <row r="9824" spans="1:11" x14ac:dyDescent="0.25">
      <c r="A9824" s="65">
        <v>44531</v>
      </c>
      <c r="B9824" s="66" t="s">
        <v>150</v>
      </c>
      <c r="C9824" s="66" t="s">
        <v>137</v>
      </c>
      <c r="D9824" s="67">
        <v>56485.4399999999</v>
      </c>
      <c r="E9824" s="66">
        <v>1.2383</v>
      </c>
      <c r="F9824" s="67">
        <v>69945.920351999899</v>
      </c>
      <c r="G9824" s="66" t="s">
        <v>21</v>
      </c>
      <c r="H9824" s="68">
        <v>1.4638674582800601E-8</v>
      </c>
      <c r="I9824" s="87">
        <v>1.02391556642742E-3</v>
      </c>
      <c r="J9824" s="36" t="str">
        <f>_xlfn.XLOOKUP(SimpleBB[[#This Row],[customer_code]],'Input  - indicative charges'!$B$13:$B$69,'Input  - indicative charges'!$E$13:$E$69)</f>
        <v>Upper South Island distributor</v>
      </c>
      <c r="K9824" s="70">
        <f t="shared" si="155"/>
        <v>9.465623698868042E-4</v>
      </c>
    </row>
    <row r="9825" spans="1:11" x14ac:dyDescent="0.25">
      <c r="A9825" s="65">
        <v>44531</v>
      </c>
      <c r="B9825" s="66" t="s">
        <v>150</v>
      </c>
      <c r="C9825" s="66" t="s">
        <v>137</v>
      </c>
      <c r="D9825" s="67">
        <v>56485.4399999999</v>
      </c>
      <c r="E9825" s="66">
        <v>1.2383</v>
      </c>
      <c r="F9825" s="67">
        <v>69945.920351999899</v>
      </c>
      <c r="G9825" s="66" t="s">
        <v>23</v>
      </c>
      <c r="H9825" s="68">
        <v>4.8581684357737301E-8</v>
      </c>
      <c r="I9825" s="87">
        <v>3.3980906246522898E-3</v>
      </c>
      <c r="J9825" s="36" t="str">
        <f>_xlfn.XLOOKUP(SimpleBB[[#This Row],[customer_code]],'Input  - indicative charges'!$B$13:$B$69,'Input  - indicative charges'!$E$13:$E$69)</f>
        <v>Lower North Island distributor</v>
      </c>
      <c r="K9825" s="70">
        <f t="shared" si="155"/>
        <v>3.1413769066758333E-3</v>
      </c>
    </row>
    <row r="9826" spans="1:11" x14ac:dyDescent="0.25">
      <c r="A9826" s="65">
        <v>44531</v>
      </c>
      <c r="B9826" s="66" t="s">
        <v>150</v>
      </c>
      <c r="C9826" s="66" t="s">
        <v>137</v>
      </c>
      <c r="D9826" s="67">
        <v>56485.4399999999</v>
      </c>
      <c r="E9826" s="66">
        <v>1.2383</v>
      </c>
      <c r="F9826" s="67">
        <v>69945.920351999899</v>
      </c>
      <c r="G9826" s="66" t="s">
        <v>25</v>
      </c>
      <c r="H9826" s="68">
        <v>0.113774767655483</v>
      </c>
      <c r="I9826" s="87">
        <v>7958.0808364977302</v>
      </c>
      <c r="J9826" s="36" t="str">
        <f>_xlfn.XLOOKUP(SimpleBB[[#This Row],[customer_code]],'Input  - indicative charges'!$B$13:$B$69,'Input  - indicative charges'!$E$13:$E$69)</f>
        <v>North Island generation</v>
      </c>
      <c r="K9826" s="70">
        <f t="shared" si="155"/>
        <v>7356.8759996774743</v>
      </c>
    </row>
    <row r="9827" spans="1:11" x14ac:dyDescent="0.25">
      <c r="A9827" s="65">
        <v>44531</v>
      </c>
      <c r="B9827" s="66" t="s">
        <v>150</v>
      </c>
      <c r="C9827" s="66" t="s">
        <v>137</v>
      </c>
      <c r="D9827" s="67">
        <v>56485.4399999999</v>
      </c>
      <c r="E9827" s="66">
        <v>1.2383</v>
      </c>
      <c r="F9827" s="67">
        <v>69945.920351999899</v>
      </c>
      <c r="G9827" s="66" t="s">
        <v>27</v>
      </c>
      <c r="H9827" s="68">
        <v>1.7845052360531702E-5</v>
      </c>
      <c r="I9827" s="87">
        <v>1.24818861108702</v>
      </c>
      <c r="J9827" s="36" t="str">
        <f>_xlfn.XLOOKUP(SimpleBB[[#This Row],[customer_code]],'Input  - indicative charges'!$B$13:$B$69,'Input  - indicative charges'!$E$13:$E$69)</f>
        <v>Lower North Island distributor</v>
      </c>
      <c r="K9827" s="70">
        <f t="shared" si="155"/>
        <v>1.1538923799143137</v>
      </c>
    </row>
    <row r="9828" spans="1:11" x14ac:dyDescent="0.25">
      <c r="A9828" s="65">
        <v>44531</v>
      </c>
      <c r="B9828" s="66" t="s">
        <v>150</v>
      </c>
      <c r="C9828" s="66" t="s">
        <v>137</v>
      </c>
      <c r="D9828" s="67">
        <v>56485.4399999999</v>
      </c>
      <c r="E9828" s="66">
        <v>1.2383</v>
      </c>
      <c r="F9828" s="67">
        <v>69945.920351999899</v>
      </c>
      <c r="G9828" s="66" t="s">
        <v>29</v>
      </c>
      <c r="H9828" s="68">
        <v>4.0523433206392801E-5</v>
      </c>
      <c r="I9828" s="87">
        <v>2.83444883144394</v>
      </c>
      <c r="J9828" s="36" t="str">
        <f>_xlfn.XLOOKUP(SimpleBB[[#This Row],[customer_code]],'Input  - indicative charges'!$B$13:$B$69,'Input  - indicative charges'!$E$13:$E$69)</f>
        <v>Lower North Island distributor</v>
      </c>
      <c r="K9828" s="70">
        <f t="shared" si="155"/>
        <v>2.620316255739473</v>
      </c>
    </row>
    <row r="9829" spans="1:11" x14ac:dyDescent="0.25">
      <c r="A9829" s="65">
        <v>44531</v>
      </c>
      <c r="B9829" s="66" t="s">
        <v>150</v>
      </c>
      <c r="C9829" s="66" t="s">
        <v>137</v>
      </c>
      <c r="D9829" s="67">
        <v>56485.4399999999</v>
      </c>
      <c r="E9829" s="66">
        <v>1.2383</v>
      </c>
      <c r="F9829" s="67">
        <v>69945.920351999899</v>
      </c>
      <c r="G9829" s="66" t="s">
        <v>31</v>
      </c>
      <c r="H9829" s="68">
        <v>8.9812072223525595E-5</v>
      </c>
      <c r="I9829" s="87">
        <v>6.2819880503947898</v>
      </c>
      <c r="J9829" s="36" t="str">
        <f>_xlfn.XLOOKUP(SimpleBB[[#This Row],[customer_code]],'Input  - indicative charges'!$B$13:$B$69,'Input  - indicative charges'!$E$13:$E$69)</f>
        <v>Major Industrial</v>
      </c>
      <c r="K9829" s="70">
        <f t="shared" si="155"/>
        <v>5.8074060904549976</v>
      </c>
    </row>
    <row r="9830" spans="1:11" x14ac:dyDescent="0.25">
      <c r="A9830" s="65">
        <v>44531</v>
      </c>
      <c r="B9830" s="66" t="s">
        <v>150</v>
      </c>
      <c r="C9830" s="66" t="s">
        <v>137</v>
      </c>
      <c r="D9830" s="67">
        <v>56485.4399999999</v>
      </c>
      <c r="E9830" s="66">
        <v>1.2383</v>
      </c>
      <c r="F9830" s="67">
        <v>69945.920351999899</v>
      </c>
      <c r="G9830" s="66" t="s">
        <v>34</v>
      </c>
      <c r="H9830" s="68">
        <v>2.9926166096147201E-6</v>
      </c>
      <c r="I9830" s="87">
        <v>0.209321323020183</v>
      </c>
      <c r="J9830" s="36" t="str">
        <f>_xlfn.XLOOKUP(SimpleBB[[#This Row],[customer_code]],'Input  - indicative charges'!$B$13:$B$69,'Input  - indicative charges'!$E$13:$E$69)</f>
        <v>Major Industrial</v>
      </c>
      <c r="K9830" s="70">
        <f t="shared" si="155"/>
        <v>0.19350783803116495</v>
      </c>
    </row>
    <row r="9831" spans="1:11" x14ac:dyDescent="0.25">
      <c r="A9831" s="65">
        <v>44531</v>
      </c>
      <c r="B9831" s="66" t="s">
        <v>150</v>
      </c>
      <c r="C9831" s="66" t="s">
        <v>137</v>
      </c>
      <c r="D9831" s="67">
        <v>56485.4399999999</v>
      </c>
      <c r="E9831" s="66">
        <v>1.2383</v>
      </c>
      <c r="F9831" s="67">
        <v>69945.920351999899</v>
      </c>
      <c r="G9831" s="66" t="s">
        <v>36</v>
      </c>
      <c r="H9831" s="68">
        <v>8.52109941554917E-9</v>
      </c>
      <c r="I9831" s="87">
        <v>5.9601614103147599E-4</v>
      </c>
      <c r="J9831" s="36" t="str">
        <f>_xlfn.XLOOKUP(SimpleBB[[#This Row],[customer_code]],'Input  - indicative charges'!$B$13:$B$69,'Input  - indicative charges'!$E$13:$E$69)</f>
        <v>Upper South Island distributor</v>
      </c>
      <c r="K9831" s="70">
        <f t="shared" si="155"/>
        <v>5.5098923138164094E-4</v>
      </c>
    </row>
    <row r="9832" spans="1:11" x14ac:dyDescent="0.25">
      <c r="A9832" s="65">
        <v>44531</v>
      </c>
      <c r="B9832" s="66" t="s">
        <v>150</v>
      </c>
      <c r="C9832" s="66" t="s">
        <v>137</v>
      </c>
      <c r="D9832" s="67">
        <v>56485.4399999999</v>
      </c>
      <c r="E9832" s="66">
        <v>1.2383</v>
      </c>
      <c r="F9832" s="67">
        <v>69945.920351999899</v>
      </c>
      <c r="G9832" s="66" t="s">
        <v>38</v>
      </c>
      <c r="H9832" s="68">
        <v>1.3405654681739301E-4</v>
      </c>
      <c r="I9832" s="87">
        <v>9.3767085463535693</v>
      </c>
      <c r="J9832" s="36" t="str">
        <f>_xlfn.XLOOKUP(SimpleBB[[#This Row],[customer_code]],'Input  - indicative charges'!$B$13:$B$69,'Input  - indicative charges'!$E$13:$E$69)</f>
        <v>North Island generation</v>
      </c>
      <c r="K9832" s="70">
        <f t="shared" si="155"/>
        <v>8.6683314077767104</v>
      </c>
    </row>
    <row r="9833" spans="1:11" x14ac:dyDescent="0.25">
      <c r="A9833" s="65">
        <v>44531</v>
      </c>
      <c r="B9833" s="66" t="s">
        <v>150</v>
      </c>
      <c r="C9833" s="66" t="s">
        <v>137</v>
      </c>
      <c r="D9833" s="67">
        <v>56485.4399999999</v>
      </c>
      <c r="E9833" s="66">
        <v>1.2383</v>
      </c>
      <c r="F9833" s="67">
        <v>69945.920351999899</v>
      </c>
      <c r="G9833" s="66" t="s">
        <v>40</v>
      </c>
      <c r="H9833" s="68">
        <v>1.3815303935652999E-6</v>
      </c>
      <c r="I9833" s="87">
        <v>9.6632414872185796E-2</v>
      </c>
      <c r="J9833" s="36" t="str">
        <f>_xlfn.XLOOKUP(SimpleBB[[#This Row],[customer_code]],'Input  - indicative charges'!$B$13:$B$69,'Input  - indicative charges'!$E$13:$E$69)</f>
        <v>North Island generation</v>
      </c>
      <c r="K9833" s="70">
        <f t="shared" si="155"/>
        <v>8.93321779924173E-2</v>
      </c>
    </row>
    <row r="9834" spans="1:11" x14ac:dyDescent="0.25">
      <c r="A9834" s="65">
        <v>44531</v>
      </c>
      <c r="B9834" s="66" t="s">
        <v>150</v>
      </c>
      <c r="C9834" s="66" t="s">
        <v>137</v>
      </c>
      <c r="D9834" s="67">
        <v>56485.4399999999</v>
      </c>
      <c r="E9834" s="66">
        <v>1.2383</v>
      </c>
      <c r="F9834" s="67">
        <v>69945.920351999899</v>
      </c>
      <c r="G9834" s="66" t="s">
        <v>42</v>
      </c>
      <c r="H9834" s="68">
        <v>4.1661644278476601E-2</v>
      </c>
      <c r="I9834" s="87">
        <v>2914.06205243568</v>
      </c>
      <c r="J9834" s="36" t="str">
        <f>_xlfn.XLOOKUP(SimpleBB[[#This Row],[customer_code]],'Input  - indicative charges'!$B$13:$B$69,'Input  - indicative charges'!$E$13:$E$69)</f>
        <v>South Island generation</v>
      </c>
      <c r="K9834" s="70">
        <f t="shared" si="155"/>
        <v>2693.9149797037944</v>
      </c>
    </row>
    <row r="9835" spans="1:11" x14ac:dyDescent="0.25">
      <c r="A9835" s="65">
        <v>44531</v>
      </c>
      <c r="B9835" s="66" t="s">
        <v>150</v>
      </c>
      <c r="C9835" s="66" t="s">
        <v>137</v>
      </c>
      <c r="D9835" s="67">
        <v>56485.4399999999</v>
      </c>
      <c r="E9835" s="66">
        <v>1.2383</v>
      </c>
      <c r="F9835" s="67">
        <v>69945.920351999899</v>
      </c>
      <c r="G9835" s="66" t="s">
        <v>44</v>
      </c>
      <c r="H9835" s="68">
        <v>2.3133946401932499E-6</v>
      </c>
      <c r="I9835" s="87">
        <v>0.1618125172457</v>
      </c>
      <c r="J9835" s="36" t="str">
        <f>_xlfn.XLOOKUP(SimpleBB[[#This Row],[customer_code]],'Input  - indicative charges'!$B$13:$B$69,'Input  - indicative charges'!$E$13:$E$69)</f>
        <v>Major Industrial</v>
      </c>
      <c r="K9835" s="70">
        <f t="shared" si="155"/>
        <v>0.14958815435910877</v>
      </c>
    </row>
    <row r="9836" spans="1:11" x14ac:dyDescent="0.25">
      <c r="A9836" s="65">
        <v>44531</v>
      </c>
      <c r="B9836" s="66" t="s">
        <v>150</v>
      </c>
      <c r="C9836" s="66" t="s">
        <v>137</v>
      </c>
      <c r="D9836" s="67">
        <v>56485.4399999999</v>
      </c>
      <c r="E9836" s="66">
        <v>1.2383</v>
      </c>
      <c r="F9836" s="67">
        <v>69945.920351999899</v>
      </c>
      <c r="G9836" s="66" t="s">
        <v>46</v>
      </c>
      <c r="H9836" s="68">
        <v>1.8488666226382999E-8</v>
      </c>
      <c r="I9836" s="87">
        <v>1.2932067752853E-3</v>
      </c>
      <c r="J9836" s="36" t="str">
        <f>_xlfn.XLOOKUP(SimpleBB[[#This Row],[customer_code]],'Input  - indicative charges'!$B$13:$B$69,'Input  - indicative charges'!$E$13:$E$69)</f>
        <v>Upper South Island distributor</v>
      </c>
      <c r="K9836" s="70">
        <f t="shared" si="155"/>
        <v>1.1955095811647626E-3</v>
      </c>
    </row>
    <row r="9837" spans="1:11" x14ac:dyDescent="0.25">
      <c r="A9837" s="65">
        <v>44531</v>
      </c>
      <c r="B9837" s="66" t="s">
        <v>150</v>
      </c>
      <c r="C9837" s="66" t="s">
        <v>137</v>
      </c>
      <c r="D9837" s="67">
        <v>56485.4399999999</v>
      </c>
      <c r="E9837" s="66">
        <v>1.2383</v>
      </c>
      <c r="F9837" s="67">
        <v>69945.920351999899</v>
      </c>
      <c r="G9837" s="66" t="s">
        <v>48</v>
      </c>
      <c r="H9837" s="68">
        <v>5.5336176053994997E-2</v>
      </c>
      <c r="I9837" s="87">
        <v>3870.5397628569799</v>
      </c>
      <c r="J9837" s="36" t="str">
        <f>_xlfn.XLOOKUP(SimpleBB[[#This Row],[customer_code]],'Input  - indicative charges'!$B$13:$B$69,'Input  - indicative charges'!$E$13:$E$69)</f>
        <v>North Island generation</v>
      </c>
      <c r="K9837" s="70">
        <f t="shared" si="155"/>
        <v>3578.1341848861452</v>
      </c>
    </row>
    <row r="9838" spans="1:11" x14ac:dyDescent="0.25">
      <c r="A9838" s="65">
        <v>44531</v>
      </c>
      <c r="B9838" s="66" t="s">
        <v>150</v>
      </c>
      <c r="C9838" s="66" t="s">
        <v>137</v>
      </c>
      <c r="D9838" s="67">
        <v>56485.4399999999</v>
      </c>
      <c r="E9838" s="66">
        <v>1.2383</v>
      </c>
      <c r="F9838" s="67">
        <v>69945.920351999899</v>
      </c>
      <c r="G9838" s="66" t="s">
        <v>50</v>
      </c>
      <c r="H9838" s="68">
        <v>1.13407617851056E-2</v>
      </c>
      <c r="I9838" s="87">
        <v>793.24002055200799</v>
      </c>
      <c r="J9838" s="36" t="str">
        <f>_xlfn.XLOOKUP(SimpleBB[[#This Row],[customer_code]],'Input  - indicative charges'!$B$13:$B$69,'Input  - indicative charges'!$E$13:$E$69)</f>
        <v>North Island generation</v>
      </c>
      <c r="K9838" s="70">
        <f t="shared" si="155"/>
        <v>733.31354494647178</v>
      </c>
    </row>
    <row r="9839" spans="1:11" x14ac:dyDescent="0.25">
      <c r="A9839" s="65">
        <v>44531</v>
      </c>
      <c r="B9839" s="66" t="s">
        <v>150</v>
      </c>
      <c r="C9839" s="66" t="s">
        <v>137</v>
      </c>
      <c r="D9839" s="67">
        <v>56485.4399999999</v>
      </c>
      <c r="E9839" s="66">
        <v>1.2383</v>
      </c>
      <c r="F9839" s="67">
        <v>69945.920351999899</v>
      </c>
      <c r="G9839" s="66" t="s">
        <v>52</v>
      </c>
      <c r="H9839" s="68">
        <v>2.2900949015149101E-2</v>
      </c>
      <c r="I9839" s="87">
        <v>1601.8279557988301</v>
      </c>
      <c r="J9839" s="36" t="str">
        <f>_xlfn.XLOOKUP(SimpleBB[[#This Row],[customer_code]],'Input  - indicative charges'!$B$13:$B$69,'Input  - indicative charges'!$E$13:$E$69)</f>
        <v>North Island generation</v>
      </c>
      <c r="K9839" s="70">
        <f t="shared" si="155"/>
        <v>1480.8155239618122</v>
      </c>
    </row>
    <row r="9840" spans="1:11" x14ac:dyDescent="0.25">
      <c r="A9840" s="65">
        <v>44531</v>
      </c>
      <c r="B9840" s="66" t="s">
        <v>150</v>
      </c>
      <c r="C9840" s="66" t="s">
        <v>137</v>
      </c>
      <c r="D9840" s="67">
        <v>56485.4399999999</v>
      </c>
      <c r="E9840" s="66">
        <v>1.2383</v>
      </c>
      <c r="F9840" s="67">
        <v>69945.920351999899</v>
      </c>
      <c r="G9840" s="66" t="s">
        <v>54</v>
      </c>
      <c r="H9840" s="68">
        <v>1.5443315834332499E-9</v>
      </c>
      <c r="I9840" s="87">
        <v>1.080196939319E-4</v>
      </c>
      <c r="J9840" s="36" t="str">
        <f>_xlfn.XLOOKUP(SimpleBB[[#This Row],[customer_code]],'Input  - indicative charges'!$B$13:$B$69,'Input  - indicative charges'!$E$13:$E$69)</f>
        <v>Upper South Island distributor</v>
      </c>
      <c r="K9840" s="70">
        <f t="shared" si="155"/>
        <v>9.9859188428379366E-5</v>
      </c>
    </row>
    <row r="9841" spans="1:11" x14ac:dyDescent="0.25">
      <c r="A9841" s="65">
        <v>44531</v>
      </c>
      <c r="B9841" s="66" t="s">
        <v>150</v>
      </c>
      <c r="C9841" s="66" t="s">
        <v>137</v>
      </c>
      <c r="D9841" s="67">
        <v>56485.4399999999</v>
      </c>
      <c r="E9841" s="66">
        <v>1.2383</v>
      </c>
      <c r="F9841" s="67">
        <v>69945.920351999899</v>
      </c>
      <c r="G9841" s="66" t="s">
        <v>56</v>
      </c>
      <c r="H9841" s="68">
        <v>2.6083080697933799E-2</v>
      </c>
      <c r="I9841" s="87">
        <v>1824.40508503247</v>
      </c>
      <c r="J9841" s="36" t="str">
        <f>_xlfn.XLOOKUP(SimpleBB[[#This Row],[customer_code]],'Input  - indicative charges'!$B$13:$B$69,'Input  - indicative charges'!$E$13:$E$69)</f>
        <v>Upper North Island distributor</v>
      </c>
      <c r="K9841" s="70">
        <f t="shared" si="155"/>
        <v>1686.5777389705142</v>
      </c>
    </row>
    <row r="9842" spans="1:11" x14ac:dyDescent="0.25">
      <c r="A9842" s="65">
        <v>44531</v>
      </c>
      <c r="B9842" s="66" t="s">
        <v>150</v>
      </c>
      <c r="C9842" s="66" t="s">
        <v>137</v>
      </c>
      <c r="D9842" s="67">
        <v>56485.4399999999</v>
      </c>
      <c r="E9842" s="66">
        <v>1.2383</v>
      </c>
      <c r="F9842" s="67">
        <v>69945.920351999899</v>
      </c>
      <c r="G9842" s="66" t="s">
        <v>58</v>
      </c>
      <c r="H9842" s="68">
        <v>1.41343876775884E-2</v>
      </c>
      <c r="I9842" s="87">
        <v>988.64275472089105</v>
      </c>
      <c r="J9842" s="36" t="str">
        <f>_xlfn.XLOOKUP(SimpleBB[[#This Row],[customer_code]],'Input  - indicative charges'!$B$13:$B$69,'Input  - indicative charges'!$E$13:$E$69)</f>
        <v>North Island generation</v>
      </c>
      <c r="K9842" s="70">
        <f t="shared" si="155"/>
        <v>913.95429424439749</v>
      </c>
    </row>
    <row r="9843" spans="1:11" x14ac:dyDescent="0.25">
      <c r="A9843" s="65">
        <v>44531</v>
      </c>
      <c r="B9843" s="66" t="s">
        <v>150</v>
      </c>
      <c r="C9843" s="66" t="s">
        <v>137</v>
      </c>
      <c r="D9843" s="67">
        <v>56485.4399999999</v>
      </c>
      <c r="E9843" s="66">
        <v>1.2383</v>
      </c>
      <c r="F9843" s="67">
        <v>69945.920351999899</v>
      </c>
      <c r="G9843" s="66" t="s">
        <v>60</v>
      </c>
      <c r="H9843" s="68">
        <v>3.9300071669765198E-8</v>
      </c>
      <c r="I9843" s="87">
        <v>2.7488796828412901E-3</v>
      </c>
      <c r="J9843" s="36" t="str">
        <f>_xlfn.XLOOKUP(SimpleBB[[#This Row],[customer_code]],'Input  - indicative charges'!$B$13:$B$69,'Input  - indicative charges'!$E$13:$E$69)</f>
        <v>Major Industrial</v>
      </c>
      <c r="K9843" s="70">
        <f t="shared" si="155"/>
        <v>2.5412115534121822E-3</v>
      </c>
    </row>
    <row r="9844" spans="1:11" x14ac:dyDescent="0.25">
      <c r="A9844" s="65">
        <v>44531</v>
      </c>
      <c r="B9844" s="66" t="s">
        <v>150</v>
      </c>
      <c r="C9844" s="66" t="s">
        <v>137</v>
      </c>
      <c r="D9844" s="67">
        <v>56485.4399999999</v>
      </c>
      <c r="E9844" s="66">
        <v>1.2383</v>
      </c>
      <c r="F9844" s="67">
        <v>69945.920351999899</v>
      </c>
      <c r="G9844" s="66" t="s">
        <v>62</v>
      </c>
      <c r="H9844" s="68">
        <v>2.7788696403803298E-6</v>
      </c>
      <c r="I9844" s="87">
        <v>0.19437059453463401</v>
      </c>
      <c r="J9844" s="36" t="str">
        <f>_xlfn.XLOOKUP(SimpleBB[[#This Row],[customer_code]],'Input  - indicative charges'!$B$13:$B$69,'Input  - indicative charges'!$E$13:$E$69)</f>
        <v>Major Industrial</v>
      </c>
      <c r="K9844" s="70">
        <f t="shared" si="155"/>
        <v>0.17968658415942926</v>
      </c>
    </row>
    <row r="9845" spans="1:11" x14ac:dyDescent="0.25">
      <c r="A9845" s="65">
        <v>44531</v>
      </c>
      <c r="B9845" s="66" t="s">
        <v>150</v>
      </c>
      <c r="C9845" s="66" t="s">
        <v>137</v>
      </c>
      <c r="D9845" s="67">
        <v>56485.4399999999</v>
      </c>
      <c r="E9845" s="66">
        <v>1.2383</v>
      </c>
      <c r="F9845" s="67">
        <v>69945.920351999899</v>
      </c>
      <c r="G9845" s="66" t="s">
        <v>64</v>
      </c>
      <c r="H9845" s="68">
        <v>2.4616562934360299E-6</v>
      </c>
      <c r="I9845" s="87">
        <v>0.172182815034676</v>
      </c>
      <c r="J9845" s="36" t="str">
        <f>_xlfn.XLOOKUP(SimpleBB[[#This Row],[customer_code]],'Input  - indicative charges'!$B$13:$B$69,'Input  - indicative charges'!$E$13:$E$69)</f>
        <v>Major Industrial</v>
      </c>
      <c r="K9845" s="70">
        <f t="shared" si="155"/>
        <v>0.15917501285938024</v>
      </c>
    </row>
    <row r="9846" spans="1:11" x14ac:dyDescent="0.25">
      <c r="A9846" s="65">
        <v>44531</v>
      </c>
      <c r="B9846" s="66" t="s">
        <v>150</v>
      </c>
      <c r="C9846" s="66" t="s">
        <v>137</v>
      </c>
      <c r="D9846" s="67">
        <v>56485.4399999999</v>
      </c>
      <c r="E9846" s="66">
        <v>1.2383</v>
      </c>
      <c r="F9846" s="67">
        <v>69945.920351999899</v>
      </c>
      <c r="G9846" s="66" t="s">
        <v>66</v>
      </c>
      <c r="H9846" s="68">
        <v>9.8062664296276E-8</v>
      </c>
      <c r="I9846" s="87">
        <v>6.8590833063722403E-3</v>
      </c>
      <c r="J9846" s="36" t="str">
        <f>_xlfn.XLOOKUP(SimpleBB[[#This Row],[customer_code]],'Input  - indicative charges'!$B$13:$B$69,'Input  - indicative charges'!$E$13:$E$69)</f>
        <v>Upper South Island distributor</v>
      </c>
      <c r="K9846" s="70">
        <f t="shared" si="155"/>
        <v>6.3409038426714337E-3</v>
      </c>
    </row>
    <row r="9847" spans="1:11" x14ac:dyDescent="0.25">
      <c r="A9847" s="65">
        <v>44531</v>
      </c>
      <c r="B9847" s="66" t="s">
        <v>150</v>
      </c>
      <c r="C9847" s="66" t="s">
        <v>137</v>
      </c>
      <c r="D9847" s="67">
        <v>56485.4399999999</v>
      </c>
      <c r="E9847" s="66">
        <v>1.2383</v>
      </c>
      <c r="F9847" s="67">
        <v>69945.920351999899</v>
      </c>
      <c r="G9847" s="66" t="s">
        <v>68</v>
      </c>
      <c r="H9847" s="68">
        <v>1.17820234642117E-7</v>
      </c>
      <c r="I9847" s="87">
        <v>8.2410447481315093E-3</v>
      </c>
      <c r="J9847" s="36" t="str">
        <f>_xlfn.XLOOKUP(SimpleBB[[#This Row],[customer_code]],'Input  - indicative charges'!$B$13:$B$69,'Input  - indicative charges'!$E$13:$E$69)</f>
        <v>Major Industrial</v>
      </c>
      <c r="K9847" s="70">
        <f t="shared" si="155"/>
        <v>7.6184629894358695E-3</v>
      </c>
    </row>
    <row r="9848" spans="1:11" x14ac:dyDescent="0.25">
      <c r="A9848" s="65">
        <v>44531</v>
      </c>
      <c r="B9848" s="66" t="s">
        <v>150</v>
      </c>
      <c r="C9848" s="66" t="s">
        <v>137</v>
      </c>
      <c r="D9848" s="67">
        <v>56485.4399999999</v>
      </c>
      <c r="E9848" s="66">
        <v>1.2383</v>
      </c>
      <c r="F9848" s="67">
        <v>69945.920351999899</v>
      </c>
      <c r="G9848" s="66" t="s">
        <v>70</v>
      </c>
      <c r="H9848" s="68">
        <v>5.1143680094949597E-3</v>
      </c>
      <c r="I9848" s="87">
        <v>357.72917744295103</v>
      </c>
      <c r="J9848" s="36" t="str">
        <f>_xlfn.XLOOKUP(SimpleBB[[#This Row],[customer_code]],'Input  - indicative charges'!$B$13:$B$69,'Input  - indicative charges'!$E$13:$E$69)</f>
        <v>Lower North Island distributor</v>
      </c>
      <c r="K9848" s="70">
        <f t="shared" si="155"/>
        <v>330.70400439317802</v>
      </c>
    </row>
    <row r="9849" spans="1:11" x14ac:dyDescent="0.25">
      <c r="A9849" s="65">
        <v>44531</v>
      </c>
      <c r="B9849" s="66" t="s">
        <v>150</v>
      </c>
      <c r="C9849" s="66" t="s">
        <v>137</v>
      </c>
      <c r="D9849" s="67">
        <v>56485.4399999999</v>
      </c>
      <c r="E9849" s="66">
        <v>1.2383</v>
      </c>
      <c r="F9849" s="67">
        <v>69945.920351999899</v>
      </c>
      <c r="G9849" s="66" t="s">
        <v>72</v>
      </c>
      <c r="H9849" s="68">
        <v>5.76628172341822E-5</v>
      </c>
      <c r="I9849" s="87">
        <v>4.03327882153404</v>
      </c>
      <c r="J9849" s="36" t="str">
        <f>_xlfn.XLOOKUP(SimpleBB[[#This Row],[customer_code]],'Input  - indicative charges'!$B$13:$B$69,'Input  - indicative charges'!$E$13:$E$69)</f>
        <v>Lower South Island distributor</v>
      </c>
      <c r="K9849" s="70">
        <f t="shared" si="155"/>
        <v>3.7285788837512888</v>
      </c>
    </row>
    <row r="9850" spans="1:11" x14ac:dyDescent="0.25">
      <c r="A9850" s="65">
        <v>44531</v>
      </c>
      <c r="B9850" s="66" t="s">
        <v>150</v>
      </c>
      <c r="C9850" s="66" t="s">
        <v>137</v>
      </c>
      <c r="D9850" s="67">
        <v>56485.4399999999</v>
      </c>
      <c r="E9850" s="66">
        <v>1.2383</v>
      </c>
      <c r="F9850" s="67">
        <v>69945.920351999899</v>
      </c>
      <c r="G9850" s="66" t="s">
        <v>74</v>
      </c>
      <c r="H9850" s="68">
        <v>7.0212684004544499E-11</v>
      </c>
      <c r="I9850" s="87">
        <v>4.9110908030820098E-6</v>
      </c>
      <c r="J9850" s="36" t="str">
        <f>_xlfn.XLOOKUP(SimpleBB[[#This Row],[customer_code]],'Input  - indicative charges'!$B$13:$B$69,'Input  - indicative charges'!$E$13:$E$69)</f>
        <v>Major Industrial</v>
      </c>
      <c r="K9850" s="70">
        <f t="shared" si="155"/>
        <v>4.5400752774121586E-6</v>
      </c>
    </row>
    <row r="9851" spans="1:11" x14ac:dyDescent="0.25">
      <c r="A9851" s="65">
        <v>44531</v>
      </c>
      <c r="B9851" s="66" t="s">
        <v>150</v>
      </c>
      <c r="C9851" s="66" t="s">
        <v>137</v>
      </c>
      <c r="D9851" s="67">
        <v>56485.4399999999</v>
      </c>
      <c r="E9851" s="66">
        <v>1.2383</v>
      </c>
      <c r="F9851" s="67">
        <v>69945.920351999899</v>
      </c>
      <c r="G9851" s="66" t="s">
        <v>76</v>
      </c>
      <c r="H9851" s="68">
        <v>3.9099742268640898E-6</v>
      </c>
      <c r="I9851" s="87">
        <v>0.273486745850608</v>
      </c>
      <c r="J9851" s="36" t="str">
        <f>_xlfn.XLOOKUP(SimpleBB[[#This Row],[customer_code]],'Input  - indicative charges'!$B$13:$B$69,'Input  - indicative charges'!$E$13:$E$69)</f>
        <v>Lower North Island distributor</v>
      </c>
      <c r="K9851" s="70">
        <f t="shared" si="155"/>
        <v>0.25282579030243874</v>
      </c>
    </row>
    <row r="9852" spans="1:11" x14ac:dyDescent="0.25">
      <c r="A9852" s="65">
        <v>44531</v>
      </c>
      <c r="B9852" s="66" t="s">
        <v>150</v>
      </c>
      <c r="C9852" s="66" t="s">
        <v>137</v>
      </c>
      <c r="D9852" s="67">
        <v>56485.4399999999</v>
      </c>
      <c r="E9852" s="66">
        <v>1.2383</v>
      </c>
      <c r="F9852" s="67">
        <v>69945.920351999899</v>
      </c>
      <c r="G9852" s="66" t="s">
        <v>78</v>
      </c>
      <c r="H9852" s="68">
        <v>1.9086439387791599E-5</v>
      </c>
      <c r="I9852" s="87">
        <v>1.33501856922174</v>
      </c>
      <c r="J9852" s="36" t="str">
        <f>_xlfn.XLOOKUP(SimpleBB[[#This Row],[customer_code]],'Input  - indicative charges'!$B$13:$B$69,'Input  - indicative charges'!$E$13:$E$69)</f>
        <v>North Island generation</v>
      </c>
      <c r="K9852" s="70">
        <f t="shared" si="155"/>
        <v>1.2341626420765979</v>
      </c>
    </row>
    <row r="9853" spans="1:11" x14ac:dyDescent="0.25">
      <c r="A9853" s="65">
        <v>44531</v>
      </c>
      <c r="B9853" s="66" t="s">
        <v>150</v>
      </c>
      <c r="C9853" s="66" t="s">
        <v>137</v>
      </c>
      <c r="D9853" s="67">
        <v>56485.4399999999</v>
      </c>
      <c r="E9853" s="66">
        <v>1.2383</v>
      </c>
      <c r="F9853" s="67">
        <v>69945.920351999899</v>
      </c>
      <c r="G9853" s="66" t="s">
        <v>80</v>
      </c>
      <c r="H9853" s="68">
        <v>1.11122807486482E-10</v>
      </c>
      <c r="I9853" s="87">
        <v>7.7725870417401101E-6</v>
      </c>
      <c r="J9853" s="36" t="str">
        <f>_xlfn.XLOOKUP(SimpleBB[[#This Row],[customer_code]],'Input  - indicative charges'!$B$13:$B$69,'Input  - indicative charges'!$E$13:$E$69)</f>
        <v>Major Industrial</v>
      </c>
      <c r="K9853" s="70">
        <f t="shared" si="155"/>
        <v>7.1853956044944059E-6</v>
      </c>
    </row>
    <row r="9854" spans="1:11" x14ac:dyDescent="0.25">
      <c r="A9854" s="65">
        <v>44531</v>
      </c>
      <c r="B9854" s="66" t="s">
        <v>150</v>
      </c>
      <c r="C9854" s="66" t="s">
        <v>137</v>
      </c>
      <c r="D9854" s="67">
        <v>56485.4399999999</v>
      </c>
      <c r="E9854" s="66">
        <v>1.2383</v>
      </c>
      <c r="F9854" s="67">
        <v>69945.920351999899</v>
      </c>
      <c r="G9854" s="66" t="s">
        <v>82</v>
      </c>
      <c r="H9854" s="68">
        <v>8.2094701908514605E-4</v>
      </c>
      <c r="I9854" s="87">
        <v>57.421894810141403</v>
      </c>
      <c r="J9854" s="36" t="str">
        <f>_xlfn.XLOOKUP(SimpleBB[[#This Row],[customer_code]],'Input  - indicative charges'!$B$13:$B$69,'Input  - indicative charges'!$E$13:$E$69)</f>
        <v>Major Industrial</v>
      </c>
      <c r="K9854" s="70">
        <f t="shared" si="155"/>
        <v>53.083873921874847</v>
      </c>
    </row>
    <row r="9855" spans="1:11" x14ac:dyDescent="0.25">
      <c r="A9855" s="65">
        <v>44531</v>
      </c>
      <c r="B9855" s="66" t="s">
        <v>150</v>
      </c>
      <c r="C9855" s="66" t="s">
        <v>137</v>
      </c>
      <c r="D9855" s="67">
        <v>56485.4399999999</v>
      </c>
      <c r="E9855" s="66">
        <v>1.2383</v>
      </c>
      <c r="F9855" s="67">
        <v>69945.920351999899</v>
      </c>
      <c r="G9855" s="66" t="s">
        <v>84</v>
      </c>
      <c r="H9855" s="68">
        <v>2.26328701653142E-13</v>
      </c>
      <c r="I9855" s="87">
        <v>1.5830769339202199E-8</v>
      </c>
      <c r="J9855" s="36" t="str">
        <f>_xlfn.XLOOKUP(SimpleBB[[#This Row],[customer_code]],'Input  - indicative charges'!$B$13:$B$69,'Input  - indicative charges'!$E$13:$E$69)</f>
        <v>Major Industrial</v>
      </c>
      <c r="K9855" s="70">
        <f t="shared" si="155"/>
        <v>1.4634810754104095E-8</v>
      </c>
    </row>
    <row r="9856" spans="1:11" x14ac:dyDescent="0.25">
      <c r="A9856" s="65">
        <v>44531</v>
      </c>
      <c r="B9856" s="66" t="s">
        <v>150</v>
      </c>
      <c r="C9856" s="66" t="s">
        <v>137</v>
      </c>
      <c r="D9856" s="67">
        <v>56485.4399999999</v>
      </c>
      <c r="E9856" s="66">
        <v>1.2383</v>
      </c>
      <c r="F9856" s="67">
        <v>69945.920351999899</v>
      </c>
      <c r="G9856" s="66" t="s">
        <v>86</v>
      </c>
      <c r="H9856" s="68">
        <v>8.5688661906494198E-5</v>
      </c>
      <c r="I9856" s="87">
        <v>5.9935723207810998</v>
      </c>
      <c r="J9856" s="36" t="str">
        <f>_xlfn.XLOOKUP(SimpleBB[[#This Row],[customer_code]],'Input  - indicative charges'!$B$13:$B$69,'Input  - indicative charges'!$E$13:$E$69)</f>
        <v>North Island generation</v>
      </c>
      <c r="K9856" s="70">
        <f t="shared" si="155"/>
        <v>5.5407791482664805</v>
      </c>
    </row>
    <row r="9857" spans="1:11" x14ac:dyDescent="0.25">
      <c r="A9857" s="65">
        <v>44531</v>
      </c>
      <c r="B9857" s="66" t="s">
        <v>150</v>
      </c>
      <c r="C9857" s="66" t="s">
        <v>137</v>
      </c>
      <c r="D9857" s="67">
        <v>56485.4399999999</v>
      </c>
      <c r="E9857" s="66">
        <v>1.2383</v>
      </c>
      <c r="F9857" s="67">
        <v>69945.920351999899</v>
      </c>
      <c r="G9857" s="66" t="s">
        <v>88</v>
      </c>
      <c r="H9857" s="68">
        <v>8.2246065198288993E-3</v>
      </c>
      <c r="I9857" s="87">
        <v>575.27767256249194</v>
      </c>
      <c r="J9857" s="36" t="str">
        <f>_xlfn.XLOOKUP(SimpleBB[[#This Row],[customer_code]],'Input  - indicative charges'!$B$13:$B$69,'Input  - indicative charges'!$E$13:$E$69)</f>
        <v>North Island generation</v>
      </c>
      <c r="K9857" s="70">
        <f t="shared" si="155"/>
        <v>531.81748079451302</v>
      </c>
    </row>
    <row r="9858" spans="1:11" x14ac:dyDescent="0.25">
      <c r="A9858" s="65">
        <v>44531</v>
      </c>
      <c r="B9858" s="66" t="s">
        <v>150</v>
      </c>
      <c r="C9858" s="66" t="s">
        <v>137</v>
      </c>
      <c r="D9858" s="67">
        <v>56485.4399999999</v>
      </c>
      <c r="E9858" s="66">
        <v>1.2383</v>
      </c>
      <c r="F9858" s="67">
        <v>69945.920351999899</v>
      </c>
      <c r="G9858" s="66" t="s">
        <v>90</v>
      </c>
      <c r="H9858" s="68">
        <v>1.8515611589606999E-8</v>
      </c>
      <c r="I9858" s="87">
        <v>1.29509149351522E-3</v>
      </c>
      <c r="J9858" s="36" t="str">
        <f>_xlfn.XLOOKUP(SimpleBB[[#This Row],[customer_code]],'Input  - indicative charges'!$B$13:$B$69,'Input  - indicative charges'!$E$13:$E$69)</f>
        <v>Upper South Island distributor</v>
      </c>
      <c r="K9858" s="70">
        <f t="shared" si="155"/>
        <v>1.1972519156040235E-3</v>
      </c>
    </row>
    <row r="9859" spans="1:11" x14ac:dyDescent="0.25">
      <c r="A9859" s="65">
        <v>44531</v>
      </c>
      <c r="B9859" s="66" t="s">
        <v>150</v>
      </c>
      <c r="C9859" s="66" t="s">
        <v>137</v>
      </c>
      <c r="D9859" s="67">
        <v>56485.4399999999</v>
      </c>
      <c r="E9859" s="66">
        <v>1.2383</v>
      </c>
      <c r="F9859" s="67">
        <v>69945.920351999899</v>
      </c>
      <c r="G9859" s="66" t="s">
        <v>92</v>
      </c>
      <c r="H9859" s="68">
        <v>7.0980369562235199E-5</v>
      </c>
      <c r="I9859" s="87">
        <v>4.9647872759556302</v>
      </c>
      <c r="J9859" s="36" t="str">
        <f>_xlfn.XLOOKUP(SimpleBB[[#This Row],[customer_code]],'Input  - indicative charges'!$B$13:$B$69,'Input  - indicative charges'!$E$13:$E$69)</f>
        <v>North Island generation</v>
      </c>
      <c r="K9859" s="70">
        <f t="shared" si="155"/>
        <v>4.5897151718373976</v>
      </c>
    </row>
    <row r="9860" spans="1:11" x14ac:dyDescent="0.25">
      <c r="A9860" s="65">
        <v>44531</v>
      </c>
      <c r="B9860" s="66" t="s">
        <v>150</v>
      </c>
      <c r="C9860" s="66" t="s">
        <v>137</v>
      </c>
      <c r="D9860" s="67">
        <v>56485.4399999999</v>
      </c>
      <c r="E9860" s="66">
        <v>1.2383</v>
      </c>
      <c r="F9860" s="67">
        <v>69945.920351999899</v>
      </c>
      <c r="G9860" s="66" t="s">
        <v>94</v>
      </c>
      <c r="H9860" s="68">
        <v>3.75993646717536E-4</v>
      </c>
      <c r="I9860" s="87">
        <v>26.299221666162801</v>
      </c>
      <c r="J9860" s="36" t="str">
        <f>_xlfn.XLOOKUP(SimpleBB[[#This Row],[customer_code]],'Input  - indicative charges'!$B$13:$B$69,'Input  - indicative charges'!$E$13:$E$69)</f>
        <v>North Island generation</v>
      </c>
      <c r="K9860" s="70">
        <f t="shared" si="155"/>
        <v>24.312408564467354</v>
      </c>
    </row>
    <row r="9861" spans="1:11" x14ac:dyDescent="0.25">
      <c r="A9861" s="65">
        <v>44531</v>
      </c>
      <c r="B9861" s="66" t="s">
        <v>150</v>
      </c>
      <c r="C9861" s="66" t="s">
        <v>137</v>
      </c>
      <c r="D9861" s="67">
        <v>56485.4399999999</v>
      </c>
      <c r="E9861" s="66">
        <v>1.2383</v>
      </c>
      <c r="F9861" s="67">
        <v>69945.920351999899</v>
      </c>
      <c r="G9861" s="66" t="s">
        <v>96</v>
      </c>
      <c r="H9861" s="68">
        <v>1.65751901515796E-3</v>
      </c>
      <c r="I9861" s="87">
        <v>115.936693016164</v>
      </c>
      <c r="J9861" s="36" t="str">
        <f>_xlfn.XLOOKUP(SimpleBB[[#This Row],[customer_code]],'Input  - indicative charges'!$B$13:$B$69,'Input  - indicative charges'!$E$13:$E$69)</f>
        <v>Upper North Island distributor</v>
      </c>
      <c r="K9861" s="70">
        <f t="shared" si="155"/>
        <v>107.1780862567813</v>
      </c>
    </row>
    <row r="9862" spans="1:11" x14ac:dyDescent="0.25">
      <c r="A9862" s="65">
        <v>44531</v>
      </c>
      <c r="B9862" s="66" t="s">
        <v>150</v>
      </c>
      <c r="C9862" s="66" t="s">
        <v>137</v>
      </c>
      <c r="D9862" s="67">
        <v>56485.4399999999</v>
      </c>
      <c r="E9862" s="66">
        <v>1.2383</v>
      </c>
      <c r="F9862" s="67">
        <v>69945.920351999899</v>
      </c>
      <c r="G9862" s="66" t="s">
        <v>98</v>
      </c>
      <c r="H9862" s="68">
        <v>6.2091932090783404E-6</v>
      </c>
      <c r="I9862" s="87">
        <v>0.43430773365237302</v>
      </c>
      <c r="J9862" s="36" t="str">
        <f>_xlfn.XLOOKUP(SimpleBB[[#This Row],[customer_code]],'Input  - indicative charges'!$B$13:$B$69,'Input  - indicative charges'!$E$13:$E$69)</f>
        <v>Major Industrial</v>
      </c>
      <c r="K9862" s="70">
        <f t="shared" si="155"/>
        <v>0.40149732175724068</v>
      </c>
    </row>
    <row r="9863" spans="1:11" x14ac:dyDescent="0.25">
      <c r="A9863" s="65">
        <v>44531</v>
      </c>
      <c r="B9863" s="66" t="s">
        <v>150</v>
      </c>
      <c r="C9863" s="66" t="s">
        <v>137</v>
      </c>
      <c r="D9863" s="67">
        <v>56485.4399999999</v>
      </c>
      <c r="E9863" s="66">
        <v>1.2383</v>
      </c>
      <c r="F9863" s="67">
        <v>69945.920351999899</v>
      </c>
      <c r="G9863" s="66" t="s">
        <v>100</v>
      </c>
      <c r="H9863" s="68">
        <v>3.2063388844987299E-4</v>
      </c>
      <c r="I9863" s="87">
        <v>22.427032423666802</v>
      </c>
      <c r="J9863" s="36" t="str">
        <f>_xlfn.XLOOKUP(SimpleBB[[#This Row],[customer_code]],'Input  - indicative charges'!$B$13:$B$69,'Input  - indicative charges'!$E$13:$E$69)</f>
        <v>North Island generation</v>
      </c>
      <c r="K9863" s="70">
        <f t="shared" si="155"/>
        <v>20.732749512290017</v>
      </c>
    </row>
    <row r="9864" spans="1:11" x14ac:dyDescent="0.25">
      <c r="A9864" s="65">
        <v>44531</v>
      </c>
      <c r="B9864" s="66" t="s">
        <v>150</v>
      </c>
      <c r="C9864" s="66" t="s">
        <v>137</v>
      </c>
      <c r="D9864" s="67">
        <v>56485.4399999999</v>
      </c>
      <c r="E9864" s="66">
        <v>1.2383</v>
      </c>
      <c r="F9864" s="67">
        <v>69945.920351999899</v>
      </c>
      <c r="G9864" s="66" t="s">
        <v>102</v>
      </c>
      <c r="H9864" s="68">
        <v>1.98942562628157E-3</v>
      </c>
      <c r="I9864" s="87">
        <v>139.15220640211899</v>
      </c>
      <c r="J9864" s="36" t="str">
        <f>_xlfn.XLOOKUP(SimpleBB[[#This Row],[customer_code]],'Input  - indicative charges'!$B$13:$B$69,'Input  - indicative charges'!$E$13:$E$69)</f>
        <v>Lower North Island distributor</v>
      </c>
      <c r="K9864" s="70">
        <f t="shared" si="155"/>
        <v>128.63974978575948</v>
      </c>
    </row>
    <row r="9865" spans="1:11" x14ac:dyDescent="0.25">
      <c r="A9865" s="65">
        <v>44531</v>
      </c>
      <c r="B9865" s="66" t="s">
        <v>150</v>
      </c>
      <c r="C9865" s="66" t="s">
        <v>137</v>
      </c>
      <c r="D9865" s="67">
        <v>56485.4399999999</v>
      </c>
      <c r="E9865" s="66">
        <v>1.2383</v>
      </c>
      <c r="F9865" s="67">
        <v>69945.920351999899</v>
      </c>
      <c r="G9865" s="66" t="s">
        <v>104</v>
      </c>
      <c r="H9865" s="68">
        <v>4.1531488981881E-3</v>
      </c>
      <c r="I9865" s="87">
        <v>290.49582204266102</v>
      </c>
      <c r="J9865" s="36" t="str">
        <f>_xlfn.XLOOKUP(SimpleBB[[#This Row],[customer_code]],'Input  - indicative charges'!$B$13:$B$69,'Input  - indicative charges'!$E$13:$E$69)</f>
        <v>Lower North Island distributor</v>
      </c>
      <c r="K9865" s="70">
        <f t="shared" si="155"/>
        <v>268.54989099768505</v>
      </c>
    </row>
    <row r="9866" spans="1:11" x14ac:dyDescent="0.25">
      <c r="A9866" s="65">
        <v>44531</v>
      </c>
      <c r="B9866" s="66" t="s">
        <v>150</v>
      </c>
      <c r="C9866" s="66" t="s">
        <v>137</v>
      </c>
      <c r="D9866" s="67">
        <v>56485.4399999999</v>
      </c>
      <c r="E9866" s="66">
        <v>1.2383</v>
      </c>
      <c r="F9866" s="67">
        <v>69945.920351999899</v>
      </c>
      <c r="G9866" s="66" t="s">
        <v>106</v>
      </c>
      <c r="H9866" s="68">
        <v>0.58598808971733396</v>
      </c>
      <c r="I9866" s="87">
        <v>40987.476250589301</v>
      </c>
      <c r="J9866" s="36" t="str">
        <f>_xlfn.XLOOKUP(SimpleBB[[#This Row],[customer_code]],'Input  - indicative charges'!$B$13:$B$69,'Input  - indicative charges'!$E$13:$E$69)</f>
        <v>Upper North Island distributor</v>
      </c>
      <c r="K9866" s="70">
        <f t="shared" si="155"/>
        <v>37891.017509193269</v>
      </c>
    </row>
    <row r="9867" spans="1:11" x14ac:dyDescent="0.25">
      <c r="A9867" s="65">
        <v>44531</v>
      </c>
      <c r="B9867" s="66" t="s">
        <v>150</v>
      </c>
      <c r="C9867" s="66" t="s">
        <v>137</v>
      </c>
      <c r="D9867" s="67">
        <v>56485.4399999999</v>
      </c>
      <c r="E9867" s="66">
        <v>1.2383</v>
      </c>
      <c r="F9867" s="67">
        <v>69945.920351999899</v>
      </c>
      <c r="G9867" s="66" t="s">
        <v>108</v>
      </c>
      <c r="H9867" s="68">
        <v>2.1075605271408198E-3</v>
      </c>
      <c r="I9867" s="87">
        <v>147.415260768411</v>
      </c>
      <c r="J9867" s="36" t="str">
        <f>_xlfn.XLOOKUP(SimpleBB[[#This Row],[customer_code]],'Input  - indicative charges'!$B$13:$B$69,'Input  - indicative charges'!$E$13:$E$69)</f>
        <v>Lower North Island distributor</v>
      </c>
      <c r="K9867" s="70">
        <f t="shared" si="155"/>
        <v>136.27855964461446</v>
      </c>
    </row>
    <row r="9868" spans="1:11" x14ac:dyDescent="0.25">
      <c r="A9868" s="65">
        <v>44531</v>
      </c>
      <c r="B9868" s="66" t="s">
        <v>150</v>
      </c>
      <c r="C9868" s="66" t="s">
        <v>137</v>
      </c>
      <c r="D9868" s="67">
        <v>56485.4399999999</v>
      </c>
      <c r="E9868" s="66">
        <v>1.2383</v>
      </c>
      <c r="F9868" s="67">
        <v>69945.920351999899</v>
      </c>
      <c r="G9868" s="66" t="s">
        <v>110</v>
      </c>
      <c r="H9868" s="68">
        <v>9.1623542512736704E-9</v>
      </c>
      <c r="I9868" s="87">
        <v>6.4086930069639603E-4</v>
      </c>
      <c r="J9868" s="36" t="str">
        <f>_xlfn.XLOOKUP(SimpleBB[[#This Row],[customer_code]],'Input  - indicative charges'!$B$13:$B$69,'Input  - indicative charges'!$E$13:$E$69)</f>
        <v>Lower South Island distributor</v>
      </c>
      <c r="K9868" s="70">
        <f t="shared" si="155"/>
        <v>5.9245389360713452E-4</v>
      </c>
    </row>
    <row r="9869" spans="1:11" x14ac:dyDescent="0.25">
      <c r="A9869" s="65">
        <v>44531</v>
      </c>
      <c r="B9869" s="66" t="s">
        <v>150</v>
      </c>
      <c r="C9869" s="66" t="s">
        <v>137</v>
      </c>
      <c r="D9869" s="67">
        <v>56485.4399999999</v>
      </c>
      <c r="E9869" s="66">
        <v>1.2383</v>
      </c>
      <c r="F9869" s="67">
        <v>69945.920351999899</v>
      </c>
      <c r="G9869" s="66" t="s">
        <v>112</v>
      </c>
      <c r="H9869" s="68">
        <v>6.7942401685543103E-3</v>
      </c>
      <c r="I9869" s="87">
        <v>475.229381682059</v>
      </c>
      <c r="J9869" s="36" t="str">
        <f>_xlfn.XLOOKUP(SimpleBB[[#This Row],[customer_code]],'Input  - indicative charges'!$B$13:$B$69,'Input  - indicative charges'!$E$13:$E$69)</f>
        <v>North Island generation</v>
      </c>
      <c r="K9869" s="70">
        <f t="shared" si="155"/>
        <v>439.32748413459814</v>
      </c>
    </row>
    <row r="9870" spans="1:11" x14ac:dyDescent="0.25">
      <c r="A9870" s="65">
        <v>44531</v>
      </c>
      <c r="B9870" s="66" t="s">
        <v>150</v>
      </c>
      <c r="C9870" s="66" t="s">
        <v>137</v>
      </c>
      <c r="D9870" s="67">
        <v>56485.4399999999</v>
      </c>
      <c r="E9870" s="66">
        <v>1.2383</v>
      </c>
      <c r="F9870" s="67">
        <v>69945.920351999899</v>
      </c>
      <c r="G9870" s="66" t="s">
        <v>114</v>
      </c>
      <c r="H9870" s="68">
        <v>2.21233680514114E-3</v>
      </c>
      <c r="I9870" s="87">
        <v>154.74393396420001</v>
      </c>
      <c r="J9870" s="36" t="str">
        <f>_xlfn.XLOOKUP(SimpleBB[[#This Row],[customer_code]],'Input  - indicative charges'!$B$13:$B$69,'Input  - indicative charges'!$E$13:$E$69)</f>
        <v>Lower North Island distributor</v>
      </c>
      <c r="K9870" s="70">
        <f t="shared" ref="K9870:K9933" si="156">I9870*$L$9</f>
        <v>143.05357752283291</v>
      </c>
    </row>
    <row r="9871" spans="1:11" x14ac:dyDescent="0.25">
      <c r="A9871" s="65">
        <v>44531</v>
      </c>
      <c r="B9871" s="66" t="s">
        <v>150</v>
      </c>
      <c r="C9871" s="66" t="s">
        <v>137</v>
      </c>
      <c r="D9871" s="67">
        <v>56485.4399999999</v>
      </c>
      <c r="E9871" s="66">
        <v>1.2383</v>
      </c>
      <c r="F9871" s="67">
        <v>69945.920351999899</v>
      </c>
      <c r="G9871" s="66" t="s">
        <v>116</v>
      </c>
      <c r="H9871" s="68">
        <v>6.2799259041934105E-8</v>
      </c>
      <c r="I9871" s="87">
        <v>4.3925519711117402E-3</v>
      </c>
      <c r="J9871" s="36" t="str">
        <f>_xlfn.XLOOKUP(SimpleBB[[#This Row],[customer_code]],'Input  - indicative charges'!$B$13:$B$69,'Input  - indicative charges'!$E$13:$E$69)</f>
        <v>Major Industrial</v>
      </c>
      <c r="K9871" s="70">
        <f t="shared" si="156"/>
        <v>4.0607102186498581E-3</v>
      </c>
    </row>
    <row r="9872" spans="1:11" x14ac:dyDescent="0.25">
      <c r="A9872" s="65">
        <v>44531</v>
      </c>
      <c r="B9872" s="66" t="s">
        <v>150</v>
      </c>
      <c r="C9872" s="66" t="s">
        <v>137</v>
      </c>
      <c r="D9872" s="67">
        <v>56485.4399999999</v>
      </c>
      <c r="E9872" s="66">
        <v>1.2383</v>
      </c>
      <c r="F9872" s="67">
        <v>69945.920351999899</v>
      </c>
      <c r="G9872" s="66" t="s">
        <v>118</v>
      </c>
      <c r="H9872" s="68">
        <v>3.6010289300529002E-9</v>
      </c>
      <c r="I9872" s="87">
        <v>2.51877282726728E-4</v>
      </c>
      <c r="J9872" s="36" t="str">
        <f>_xlfn.XLOOKUP(SimpleBB[[#This Row],[customer_code]],'Input  - indicative charges'!$B$13:$B$69,'Input  - indicative charges'!$E$13:$E$69)</f>
        <v>Upper South Island distributor</v>
      </c>
      <c r="K9872" s="70">
        <f t="shared" si="156"/>
        <v>2.3284884562340565E-4</v>
      </c>
    </row>
    <row r="9873" spans="1:11" x14ac:dyDescent="0.25">
      <c r="A9873" s="65">
        <v>44531</v>
      </c>
      <c r="B9873" s="66" t="s">
        <v>150</v>
      </c>
      <c r="C9873" s="66" t="s">
        <v>137</v>
      </c>
      <c r="D9873" s="67">
        <v>56485.4399999999</v>
      </c>
      <c r="E9873" s="66">
        <v>1.2383</v>
      </c>
      <c r="F9873" s="67">
        <v>69945.920351999899</v>
      </c>
      <c r="G9873" s="66" t="s">
        <v>120</v>
      </c>
      <c r="H9873" s="68">
        <v>8.6745941390604995E-4</v>
      </c>
      <c r="I9873" s="87">
        <v>60.675247073665197</v>
      </c>
      <c r="J9873" s="36" t="str">
        <f>_xlfn.XLOOKUP(SimpleBB[[#This Row],[customer_code]],'Input  - indicative charges'!$B$13:$B$69,'Input  - indicative charges'!$E$13:$E$69)</f>
        <v>Lower North Island distributor</v>
      </c>
      <c r="K9873" s="70">
        <f t="shared" si="156"/>
        <v>56.091446938253995</v>
      </c>
    </row>
    <row r="9874" spans="1:11" x14ac:dyDescent="0.25">
      <c r="A9874" s="65">
        <v>44531</v>
      </c>
      <c r="B9874" s="66" t="s">
        <v>150</v>
      </c>
      <c r="C9874" s="66" t="s">
        <v>137</v>
      </c>
      <c r="D9874" s="67">
        <v>56485.4399999999</v>
      </c>
      <c r="E9874" s="66">
        <v>1.2383</v>
      </c>
      <c r="F9874" s="67">
        <v>69945.920351999899</v>
      </c>
      <c r="G9874" s="66" t="s">
        <v>241</v>
      </c>
      <c r="H9874" s="68">
        <v>7.4592437367691701E-4</v>
      </c>
      <c r="I9874" s="87">
        <v>52.174366829821103</v>
      </c>
      <c r="J9874" s="36" t="str">
        <f>_xlfn.XLOOKUP(SimpleBB[[#This Row],[customer_code]],'Input  - indicative charges'!$B$13:$B$69,'Input  - indicative charges'!$E$13:$E$69)</f>
        <v>North Island generation</v>
      </c>
      <c r="K9874" s="70">
        <f t="shared" si="156"/>
        <v>48.232778105029105</v>
      </c>
    </row>
    <row r="9875" spans="1:11" x14ac:dyDescent="0.25">
      <c r="A9875" s="65">
        <v>44562</v>
      </c>
      <c r="B9875" s="66" t="s">
        <v>150</v>
      </c>
      <c r="C9875" s="66" t="s">
        <v>137</v>
      </c>
      <c r="D9875" s="67">
        <v>104512.12</v>
      </c>
      <c r="E9875" s="66">
        <v>0.48491085561195202</v>
      </c>
      <c r="F9875" s="67">
        <v>50679.061531018997</v>
      </c>
      <c r="G9875" s="66" t="s">
        <v>8</v>
      </c>
      <c r="H9875" s="68">
        <v>2.2110786029618399E-8</v>
      </c>
      <c r="I9875" s="87">
        <v>1.12055388569423E-3</v>
      </c>
      <c r="J9875" s="36" t="str">
        <f>_xlfn.XLOOKUP(SimpleBB[[#This Row],[customer_code]],'Input  - indicative charges'!$B$13:$B$69,'Input  - indicative charges'!$E$13:$E$69)</f>
        <v>Lower South Island distributor</v>
      </c>
      <c r="K9875" s="70">
        <f t="shared" si="156"/>
        <v>1.0359000062177325E-3</v>
      </c>
    </row>
    <row r="9876" spans="1:11" x14ac:dyDescent="0.25">
      <c r="A9876" s="65">
        <v>44562</v>
      </c>
      <c r="B9876" s="66" t="s">
        <v>150</v>
      </c>
      <c r="C9876" s="66" t="s">
        <v>137</v>
      </c>
      <c r="D9876" s="67">
        <v>104512.12</v>
      </c>
      <c r="E9876" s="66">
        <v>0.48491085561195202</v>
      </c>
      <c r="F9876" s="67">
        <v>50679.061531018997</v>
      </c>
      <c r="G9876" s="66" t="s">
        <v>10</v>
      </c>
      <c r="H9876" s="68">
        <v>8.6444670875267995E-10</v>
      </c>
      <c r="I9876" s="87">
        <v>4.3809347943163898E-5</v>
      </c>
      <c r="J9876" s="36" t="str">
        <f>_xlfn.XLOOKUP(SimpleBB[[#This Row],[customer_code]],'Input  - indicative charges'!$B$13:$B$69,'Input  - indicative charges'!$E$13:$E$69)</f>
        <v>Upper South Island distributor</v>
      </c>
      <c r="K9876" s="70">
        <f t="shared" si="156"/>
        <v>4.0499706784383847E-5</v>
      </c>
    </row>
    <row r="9877" spans="1:11" x14ac:dyDescent="0.25">
      <c r="A9877" s="65">
        <v>44562</v>
      </c>
      <c r="B9877" s="66" t="s">
        <v>150</v>
      </c>
      <c r="C9877" s="66" t="s">
        <v>137</v>
      </c>
      <c r="D9877" s="67">
        <v>104512.12</v>
      </c>
      <c r="E9877" s="66">
        <v>0.48491085561195202</v>
      </c>
      <c r="F9877" s="67">
        <v>50679.061531018997</v>
      </c>
      <c r="G9877" s="66" t="s">
        <v>12</v>
      </c>
      <c r="H9877" s="68">
        <v>5.5905181867622498E-6</v>
      </c>
      <c r="I9877" s="87">
        <v>0.28332221517720502</v>
      </c>
      <c r="J9877" s="36" t="str">
        <f>_xlfn.XLOOKUP(SimpleBB[[#This Row],[customer_code]],'Input  - indicative charges'!$B$13:$B$69,'Input  - indicative charges'!$E$13:$E$69)</f>
        <v>Lower North Island distributor</v>
      </c>
      <c r="K9877" s="70">
        <f t="shared" si="156"/>
        <v>0.2619182247374538</v>
      </c>
    </row>
    <row r="9878" spans="1:11" x14ac:dyDescent="0.25">
      <c r="A9878" s="65">
        <v>44562</v>
      </c>
      <c r="B9878" s="66" t="s">
        <v>150</v>
      </c>
      <c r="C9878" s="66" t="s">
        <v>137</v>
      </c>
      <c r="D9878" s="67">
        <v>104512.12</v>
      </c>
      <c r="E9878" s="66">
        <v>0.48491085561195202</v>
      </c>
      <c r="F9878" s="67">
        <v>50679.061531018997</v>
      </c>
      <c r="G9878" s="66" t="s">
        <v>14</v>
      </c>
      <c r="H9878" s="68">
        <v>2.16076579849378E-3</v>
      </c>
      <c r="I9878" s="87">
        <v>109.505582855988</v>
      </c>
      <c r="J9878" s="36" t="str">
        <f>_xlfn.XLOOKUP(SimpleBB[[#This Row],[customer_code]],'Input  - indicative charges'!$B$13:$B$69,'Input  - indicative charges'!$E$13:$E$69)</f>
        <v>Upper North Island distributor</v>
      </c>
      <c r="K9878" s="70">
        <f t="shared" si="156"/>
        <v>101.23282370406982</v>
      </c>
    </row>
    <row r="9879" spans="1:11" x14ac:dyDescent="0.25">
      <c r="A9879" s="65">
        <v>44562</v>
      </c>
      <c r="B9879" s="66" t="s">
        <v>150</v>
      </c>
      <c r="C9879" s="66" t="s">
        <v>137</v>
      </c>
      <c r="D9879" s="67">
        <v>104512.12</v>
      </c>
      <c r="E9879" s="66">
        <v>0.48491085561195202</v>
      </c>
      <c r="F9879" s="67">
        <v>50679.061531018997</v>
      </c>
      <c r="G9879" s="66" t="s">
        <v>16</v>
      </c>
      <c r="H9879" s="68">
        <v>9.0604074024612E-2</v>
      </c>
      <c r="I9879" s="87">
        <v>4591.7294424543097</v>
      </c>
      <c r="J9879" s="36" t="str">
        <f>_xlfn.XLOOKUP(SimpleBB[[#This Row],[customer_code]],'Input  - indicative charges'!$B$13:$B$69,'Input  - indicative charges'!$E$13:$E$69)</f>
        <v>South Island generation</v>
      </c>
      <c r="K9879" s="70">
        <f t="shared" si="156"/>
        <v>4244.8405370899854</v>
      </c>
    </row>
    <row r="9880" spans="1:11" x14ac:dyDescent="0.25">
      <c r="A9880" s="65">
        <v>44562</v>
      </c>
      <c r="B9880" s="66" t="s">
        <v>150</v>
      </c>
      <c r="C9880" s="66" t="s">
        <v>137</v>
      </c>
      <c r="D9880" s="67">
        <v>104512.12</v>
      </c>
      <c r="E9880" s="66">
        <v>0.48491085561195202</v>
      </c>
      <c r="F9880" s="67">
        <v>50679.061531018997</v>
      </c>
      <c r="G9880" s="66" t="s">
        <v>19</v>
      </c>
      <c r="H9880" s="68">
        <v>8.7382045829751206E-5</v>
      </c>
      <c r="I9880" s="87">
        <v>4.4284400773122803</v>
      </c>
      <c r="J9880" s="36" t="str">
        <f>_xlfn.XLOOKUP(SimpleBB[[#This Row],[customer_code]],'Input  - indicative charges'!$B$13:$B$69,'Input  - indicative charges'!$E$13:$E$69)</f>
        <v>Lower South Island distributor</v>
      </c>
      <c r="K9880" s="70">
        <f t="shared" si="156"/>
        <v>4.093887105465301</v>
      </c>
    </row>
    <row r="9881" spans="1:11" x14ac:dyDescent="0.25">
      <c r="A9881" s="65">
        <v>44562</v>
      </c>
      <c r="B9881" s="66" t="s">
        <v>150</v>
      </c>
      <c r="C9881" s="66" t="s">
        <v>137</v>
      </c>
      <c r="D9881" s="67">
        <v>104512.12</v>
      </c>
      <c r="E9881" s="66">
        <v>0.48491085561195202</v>
      </c>
      <c r="F9881" s="67">
        <v>50679.061531018997</v>
      </c>
      <c r="G9881" s="66" t="s">
        <v>21</v>
      </c>
      <c r="H9881" s="68">
        <v>1.4638674582800601E-8</v>
      </c>
      <c r="I9881" s="87">
        <v>7.4187428991431804E-4</v>
      </c>
      <c r="J9881" s="36" t="str">
        <f>_xlfn.XLOOKUP(SimpleBB[[#This Row],[customer_code]],'Input  - indicative charges'!$B$13:$B$69,'Input  - indicative charges'!$E$13:$E$69)</f>
        <v>Upper South Island distributor</v>
      </c>
      <c r="K9881" s="70">
        <f t="shared" si="156"/>
        <v>6.8582831343170559E-4</v>
      </c>
    </row>
    <row r="9882" spans="1:11" x14ac:dyDescent="0.25">
      <c r="A9882" s="65">
        <v>44562</v>
      </c>
      <c r="B9882" s="66" t="s">
        <v>150</v>
      </c>
      <c r="C9882" s="66" t="s">
        <v>137</v>
      </c>
      <c r="D9882" s="67">
        <v>104512.12</v>
      </c>
      <c r="E9882" s="66">
        <v>0.48491085561195202</v>
      </c>
      <c r="F9882" s="67">
        <v>50679.061531018997</v>
      </c>
      <c r="G9882" s="66" t="s">
        <v>23</v>
      </c>
      <c r="H9882" s="68">
        <v>4.8581684357737301E-8</v>
      </c>
      <c r="I9882" s="87">
        <v>2.46207417084631E-3</v>
      </c>
      <c r="J9882" s="36" t="str">
        <f>_xlfn.XLOOKUP(SimpleBB[[#This Row],[customer_code]],'Input  - indicative charges'!$B$13:$B$69,'Input  - indicative charges'!$E$13:$E$69)</f>
        <v>Lower North Island distributor</v>
      </c>
      <c r="K9882" s="70">
        <f t="shared" si="156"/>
        <v>2.2760731826012037E-3</v>
      </c>
    </row>
    <row r="9883" spans="1:11" x14ac:dyDescent="0.25">
      <c r="A9883" s="65">
        <v>44562</v>
      </c>
      <c r="B9883" s="66" t="s">
        <v>150</v>
      </c>
      <c r="C9883" s="66" t="s">
        <v>137</v>
      </c>
      <c r="D9883" s="67">
        <v>104512.12</v>
      </c>
      <c r="E9883" s="66">
        <v>0.48491085561195202</v>
      </c>
      <c r="F9883" s="67">
        <v>50679.061531018997</v>
      </c>
      <c r="G9883" s="66" t="s">
        <v>25</v>
      </c>
      <c r="H9883" s="68">
        <v>0.113774767655483</v>
      </c>
      <c r="I9883" s="87">
        <v>5765.9984506896199</v>
      </c>
      <c r="J9883" s="36" t="str">
        <f>_xlfn.XLOOKUP(SimpleBB[[#This Row],[customer_code]],'Input  - indicative charges'!$B$13:$B$69,'Input  - indicative charges'!$E$13:$E$69)</f>
        <v>North Island generation</v>
      </c>
      <c r="K9883" s="70">
        <f t="shared" si="156"/>
        <v>5330.397678484057</v>
      </c>
    </row>
    <row r="9884" spans="1:11" x14ac:dyDescent="0.25">
      <c r="A9884" s="65">
        <v>44562</v>
      </c>
      <c r="B9884" s="66" t="s">
        <v>150</v>
      </c>
      <c r="C9884" s="66" t="s">
        <v>137</v>
      </c>
      <c r="D9884" s="67">
        <v>104512.12</v>
      </c>
      <c r="E9884" s="66">
        <v>0.48491085561195202</v>
      </c>
      <c r="F9884" s="67">
        <v>50679.061531018997</v>
      </c>
      <c r="G9884" s="66" t="s">
        <v>27</v>
      </c>
      <c r="H9884" s="68">
        <v>1.7845052360531702E-5</v>
      </c>
      <c r="I9884" s="87">
        <v>0.90437050660364704</v>
      </c>
      <c r="J9884" s="36" t="str">
        <f>_xlfn.XLOOKUP(SimpleBB[[#This Row],[customer_code]],'Input  - indicative charges'!$B$13:$B$69,'Input  - indicative charges'!$E$13:$E$69)</f>
        <v>Lower North Island distributor</v>
      </c>
      <c r="K9884" s="70">
        <f t="shared" si="156"/>
        <v>0.83604851616166764</v>
      </c>
    </row>
    <row r="9885" spans="1:11" x14ac:dyDescent="0.25">
      <c r="A9885" s="65">
        <v>44562</v>
      </c>
      <c r="B9885" s="66" t="s">
        <v>150</v>
      </c>
      <c r="C9885" s="66" t="s">
        <v>137</v>
      </c>
      <c r="D9885" s="67">
        <v>104512.12</v>
      </c>
      <c r="E9885" s="66">
        <v>0.48491085561195202</v>
      </c>
      <c r="F9885" s="67">
        <v>50679.061531018997</v>
      </c>
      <c r="G9885" s="66" t="s">
        <v>29</v>
      </c>
      <c r="H9885" s="68">
        <v>4.0523433206392801E-5</v>
      </c>
      <c r="I9885" s="87">
        <v>2.0536895649149201</v>
      </c>
      <c r="J9885" s="36" t="str">
        <f>_xlfn.XLOOKUP(SimpleBB[[#This Row],[customer_code]],'Input  - indicative charges'!$B$13:$B$69,'Input  - indicative charges'!$E$13:$E$69)</f>
        <v>Lower North Island distributor</v>
      </c>
      <c r="K9885" s="70">
        <f t="shared" si="156"/>
        <v>1.8985405880294943</v>
      </c>
    </row>
    <row r="9886" spans="1:11" x14ac:dyDescent="0.25">
      <c r="A9886" s="65">
        <v>44562</v>
      </c>
      <c r="B9886" s="66" t="s">
        <v>150</v>
      </c>
      <c r="C9886" s="66" t="s">
        <v>137</v>
      </c>
      <c r="D9886" s="67">
        <v>104512.12</v>
      </c>
      <c r="E9886" s="66">
        <v>0.48491085561195202</v>
      </c>
      <c r="F9886" s="67">
        <v>50679.061531018997</v>
      </c>
      <c r="G9886" s="66" t="s">
        <v>31</v>
      </c>
      <c r="H9886" s="68">
        <v>8.9812072223525595E-5</v>
      </c>
      <c r="I9886" s="87">
        <v>4.5515915344443796</v>
      </c>
      <c r="J9886" s="36" t="str">
        <f>_xlfn.XLOOKUP(SimpleBB[[#This Row],[customer_code]],'Input  - indicative charges'!$B$13:$B$69,'Input  - indicative charges'!$E$13:$E$69)</f>
        <v>Major Industrial</v>
      </c>
      <c r="K9886" s="70">
        <f t="shared" si="156"/>
        <v>4.2077349059482092</v>
      </c>
    </row>
    <row r="9887" spans="1:11" x14ac:dyDescent="0.25">
      <c r="A9887" s="65">
        <v>44562</v>
      </c>
      <c r="B9887" s="66" t="s">
        <v>150</v>
      </c>
      <c r="C9887" s="66" t="s">
        <v>137</v>
      </c>
      <c r="D9887" s="67">
        <v>104512.12</v>
      </c>
      <c r="E9887" s="66">
        <v>0.48491085561195202</v>
      </c>
      <c r="F9887" s="67">
        <v>50679.061531018997</v>
      </c>
      <c r="G9887" s="66" t="s">
        <v>34</v>
      </c>
      <c r="H9887" s="68">
        <v>2.9926166096147201E-6</v>
      </c>
      <c r="I9887" s="87">
        <v>0.151663001297414</v>
      </c>
      <c r="J9887" s="36" t="str">
        <f>_xlfn.XLOOKUP(SimpleBB[[#This Row],[customer_code]],'Input  - indicative charges'!$B$13:$B$69,'Input  - indicative charges'!$E$13:$E$69)</f>
        <v>Major Industrial</v>
      </c>
      <c r="K9887" s="70">
        <f t="shared" si="156"/>
        <v>0.14020539841299676</v>
      </c>
    </row>
    <row r="9888" spans="1:11" x14ac:dyDescent="0.25">
      <c r="A9888" s="65">
        <v>44562</v>
      </c>
      <c r="B9888" s="66" t="s">
        <v>150</v>
      </c>
      <c r="C9888" s="66" t="s">
        <v>137</v>
      </c>
      <c r="D9888" s="67">
        <v>104512.12</v>
      </c>
      <c r="E9888" s="66">
        <v>0.48491085561195202</v>
      </c>
      <c r="F9888" s="67">
        <v>50679.061531018997</v>
      </c>
      <c r="G9888" s="66" t="s">
        <v>36</v>
      </c>
      <c r="H9888" s="68">
        <v>8.52109941554917E-9</v>
      </c>
      <c r="I9888" s="87">
        <v>4.3184132159254602E-4</v>
      </c>
      <c r="J9888" s="36" t="str">
        <f>_xlfn.XLOOKUP(SimpleBB[[#This Row],[customer_code]],'Input  - indicative charges'!$B$13:$B$69,'Input  - indicative charges'!$E$13:$E$69)</f>
        <v>Upper South Island distributor</v>
      </c>
      <c r="K9888" s="70">
        <f t="shared" si="156"/>
        <v>3.9921723839781581E-4</v>
      </c>
    </row>
    <row r="9889" spans="1:11" x14ac:dyDescent="0.25">
      <c r="A9889" s="65">
        <v>44562</v>
      </c>
      <c r="B9889" s="66" t="s">
        <v>150</v>
      </c>
      <c r="C9889" s="66" t="s">
        <v>137</v>
      </c>
      <c r="D9889" s="67">
        <v>104512.12</v>
      </c>
      <c r="E9889" s="66">
        <v>0.48491085561195202</v>
      </c>
      <c r="F9889" s="67">
        <v>50679.061531018997</v>
      </c>
      <c r="G9889" s="66" t="s">
        <v>38</v>
      </c>
      <c r="H9889" s="68">
        <v>1.3405654681739301E-4</v>
      </c>
      <c r="I9889" s="87">
        <v>6.7938599847946204</v>
      </c>
      <c r="J9889" s="36" t="str">
        <f>_xlfn.XLOOKUP(SimpleBB[[#This Row],[customer_code]],'Input  - indicative charges'!$B$13:$B$69,'Input  - indicative charges'!$E$13:$E$69)</f>
        <v>North Island generation</v>
      </c>
      <c r="K9889" s="70">
        <f t="shared" si="156"/>
        <v>6.2806079121585174</v>
      </c>
    </row>
    <row r="9890" spans="1:11" x14ac:dyDescent="0.25">
      <c r="A9890" s="65">
        <v>44562</v>
      </c>
      <c r="B9890" s="66" t="s">
        <v>150</v>
      </c>
      <c r="C9890" s="66" t="s">
        <v>137</v>
      </c>
      <c r="D9890" s="67">
        <v>104512.12</v>
      </c>
      <c r="E9890" s="66">
        <v>0.48491085561195202</v>
      </c>
      <c r="F9890" s="67">
        <v>50679.061531018997</v>
      </c>
      <c r="G9890" s="66" t="s">
        <v>40</v>
      </c>
      <c r="H9890" s="68">
        <v>1.3815303935652999E-6</v>
      </c>
      <c r="I9890" s="87">
        <v>7.0014663822468806E-2</v>
      </c>
      <c r="J9890" s="36" t="str">
        <f>_xlfn.XLOOKUP(SimpleBB[[#This Row],[customer_code]],'Input  - indicative charges'!$B$13:$B$69,'Input  - indicative charges'!$E$13:$E$69)</f>
        <v>North Island generation</v>
      </c>
      <c r="K9890" s="70">
        <f t="shared" si="156"/>
        <v>6.4725303811778448E-2</v>
      </c>
    </row>
    <row r="9891" spans="1:11" x14ac:dyDescent="0.25">
      <c r="A9891" s="65">
        <v>44562</v>
      </c>
      <c r="B9891" s="66" t="s">
        <v>150</v>
      </c>
      <c r="C9891" s="66" t="s">
        <v>137</v>
      </c>
      <c r="D9891" s="67">
        <v>104512.12</v>
      </c>
      <c r="E9891" s="66">
        <v>0.48491085561195202</v>
      </c>
      <c r="F9891" s="67">
        <v>50679.061531018997</v>
      </c>
      <c r="G9891" s="66" t="s">
        <v>42</v>
      </c>
      <c r="H9891" s="68">
        <v>4.1661644278476601E-2</v>
      </c>
      <c r="I9891" s="87">
        <v>2111.3730338723399</v>
      </c>
      <c r="J9891" s="36" t="str">
        <f>_xlfn.XLOOKUP(SimpleBB[[#This Row],[customer_code]],'Input  - indicative charges'!$B$13:$B$69,'Input  - indicative charges'!$E$13:$E$69)</f>
        <v>South Island generation</v>
      </c>
      <c r="K9891" s="70">
        <f t="shared" si="156"/>
        <v>1951.8662750977528</v>
      </c>
    </row>
    <row r="9892" spans="1:11" x14ac:dyDescent="0.25">
      <c r="A9892" s="65">
        <v>44562</v>
      </c>
      <c r="B9892" s="66" t="s">
        <v>150</v>
      </c>
      <c r="C9892" s="66" t="s">
        <v>137</v>
      </c>
      <c r="D9892" s="67">
        <v>104512.12</v>
      </c>
      <c r="E9892" s="66">
        <v>0.48491085561195202</v>
      </c>
      <c r="F9892" s="67">
        <v>50679.061531018997</v>
      </c>
      <c r="G9892" s="66" t="s">
        <v>44</v>
      </c>
      <c r="H9892" s="68">
        <v>2.3133946401932499E-6</v>
      </c>
      <c r="I9892" s="87">
        <v>0.11724066931588301</v>
      </c>
      <c r="J9892" s="36" t="str">
        <f>_xlfn.XLOOKUP(SimpleBB[[#This Row],[customer_code]],'Input  - indicative charges'!$B$13:$B$69,'Input  - indicative charges'!$E$13:$E$69)</f>
        <v>Major Industrial</v>
      </c>
      <c r="K9892" s="70">
        <f t="shared" si="156"/>
        <v>0.10838355176293125</v>
      </c>
    </row>
    <row r="9893" spans="1:11" x14ac:dyDescent="0.25">
      <c r="A9893" s="65">
        <v>44562</v>
      </c>
      <c r="B9893" s="66" t="s">
        <v>150</v>
      </c>
      <c r="C9893" s="66" t="s">
        <v>137</v>
      </c>
      <c r="D9893" s="67">
        <v>104512.12</v>
      </c>
      <c r="E9893" s="66">
        <v>0.48491085561195202</v>
      </c>
      <c r="F9893" s="67">
        <v>50679.061531018997</v>
      </c>
      <c r="G9893" s="66" t="s">
        <v>46</v>
      </c>
      <c r="H9893" s="68">
        <v>1.8488666226382999E-8</v>
      </c>
      <c r="I9893" s="87">
        <v>9.3698825331333898E-4</v>
      </c>
      <c r="J9893" s="36" t="str">
        <f>_xlfn.XLOOKUP(SimpleBB[[#This Row],[customer_code]],'Input  - indicative charges'!$B$13:$B$69,'Input  - indicative charges'!$E$13:$E$69)</f>
        <v>Upper South Island distributor</v>
      </c>
      <c r="K9893" s="70">
        <f t="shared" si="156"/>
        <v>8.6620210756922832E-4</v>
      </c>
    </row>
    <row r="9894" spans="1:11" x14ac:dyDescent="0.25">
      <c r="A9894" s="65">
        <v>44562</v>
      </c>
      <c r="B9894" s="66" t="s">
        <v>150</v>
      </c>
      <c r="C9894" s="66" t="s">
        <v>137</v>
      </c>
      <c r="D9894" s="67">
        <v>104512.12</v>
      </c>
      <c r="E9894" s="66">
        <v>0.48491085561195202</v>
      </c>
      <c r="F9894" s="67">
        <v>50679.061531018997</v>
      </c>
      <c r="G9894" s="66" t="s">
        <v>48</v>
      </c>
      <c r="H9894" s="68">
        <v>5.5336176053994997E-2</v>
      </c>
      <c r="I9894" s="87">
        <v>2804.3854711317099</v>
      </c>
      <c r="J9894" s="36" t="str">
        <f>_xlfn.XLOOKUP(SimpleBB[[#This Row],[customer_code]],'Input  - indicative charges'!$B$13:$B$69,'Input  - indicative charges'!$E$13:$E$69)</f>
        <v>North Island generation</v>
      </c>
      <c r="K9894" s="70">
        <f t="shared" si="156"/>
        <v>2592.5240758791792</v>
      </c>
    </row>
    <row r="9895" spans="1:11" x14ac:dyDescent="0.25">
      <c r="A9895" s="65">
        <v>44562</v>
      </c>
      <c r="B9895" s="66" t="s">
        <v>150</v>
      </c>
      <c r="C9895" s="66" t="s">
        <v>137</v>
      </c>
      <c r="D9895" s="67">
        <v>104512.12</v>
      </c>
      <c r="E9895" s="66">
        <v>0.48491085561195202</v>
      </c>
      <c r="F9895" s="67">
        <v>50679.061531018997</v>
      </c>
      <c r="G9895" s="66" t="s">
        <v>50</v>
      </c>
      <c r="H9895" s="68">
        <v>1.13407617851056E-2</v>
      </c>
      <c r="I9895" s="87">
        <v>574.73916431600003</v>
      </c>
      <c r="J9895" s="36" t="str">
        <f>_xlfn.XLOOKUP(SimpleBB[[#This Row],[customer_code]],'Input  - indicative charges'!$B$13:$B$69,'Input  - indicative charges'!$E$13:$E$69)</f>
        <v>North Island generation</v>
      </c>
      <c r="K9895" s="70">
        <f t="shared" si="156"/>
        <v>531.31965493980761</v>
      </c>
    </row>
    <row r="9896" spans="1:11" x14ac:dyDescent="0.25">
      <c r="A9896" s="65">
        <v>44562</v>
      </c>
      <c r="B9896" s="66" t="s">
        <v>150</v>
      </c>
      <c r="C9896" s="66" t="s">
        <v>137</v>
      </c>
      <c r="D9896" s="67">
        <v>104512.12</v>
      </c>
      <c r="E9896" s="66">
        <v>0.48491085561195202</v>
      </c>
      <c r="F9896" s="67">
        <v>50679.061531018997</v>
      </c>
      <c r="G9896" s="66" t="s">
        <v>52</v>
      </c>
      <c r="H9896" s="68">
        <v>2.2900949015149101E-2</v>
      </c>
      <c r="I9896" s="87">
        <v>1160.59860425747</v>
      </c>
      <c r="J9896" s="36" t="str">
        <f>_xlfn.XLOOKUP(SimpleBB[[#This Row],[customer_code]],'Input  - indicative charges'!$B$13:$B$69,'Input  - indicative charges'!$E$13:$E$69)</f>
        <v>North Island generation</v>
      </c>
      <c r="K9896" s="70">
        <f t="shared" si="156"/>
        <v>1072.9194880456391</v>
      </c>
    </row>
    <row r="9897" spans="1:11" x14ac:dyDescent="0.25">
      <c r="A9897" s="65">
        <v>44562</v>
      </c>
      <c r="B9897" s="66" t="s">
        <v>150</v>
      </c>
      <c r="C9897" s="66" t="s">
        <v>137</v>
      </c>
      <c r="D9897" s="67">
        <v>104512.12</v>
      </c>
      <c r="E9897" s="66">
        <v>0.48491085561195202</v>
      </c>
      <c r="F9897" s="67">
        <v>50679.061531018997</v>
      </c>
      <c r="G9897" s="66" t="s">
        <v>54</v>
      </c>
      <c r="H9897" s="68">
        <v>1.5443315834332499E-9</v>
      </c>
      <c r="I9897" s="87">
        <v>7.8265275341109705E-5</v>
      </c>
      <c r="J9897" s="36" t="str">
        <f>_xlfn.XLOOKUP(SimpleBB[[#This Row],[customer_code]],'Input  - indicative charges'!$B$13:$B$69,'Input  - indicative charges'!$E$13:$E$69)</f>
        <v>Upper South Island distributor</v>
      </c>
      <c r="K9897" s="70">
        <f t="shared" si="156"/>
        <v>7.2352610836076613E-5</v>
      </c>
    </row>
    <row r="9898" spans="1:11" x14ac:dyDescent="0.25">
      <c r="A9898" s="65">
        <v>44562</v>
      </c>
      <c r="B9898" s="66" t="s">
        <v>150</v>
      </c>
      <c r="C9898" s="66" t="s">
        <v>137</v>
      </c>
      <c r="D9898" s="67">
        <v>104512.12</v>
      </c>
      <c r="E9898" s="66">
        <v>0.48491085561195202</v>
      </c>
      <c r="F9898" s="67">
        <v>50679.061531018997</v>
      </c>
      <c r="G9898" s="66" t="s">
        <v>56</v>
      </c>
      <c r="H9898" s="68">
        <v>2.6083080697933799E-2</v>
      </c>
      <c r="I9898" s="87">
        <v>1321.8660516091199</v>
      </c>
      <c r="J9898" s="36" t="str">
        <f>_xlfn.XLOOKUP(SimpleBB[[#This Row],[customer_code]],'Input  - indicative charges'!$B$13:$B$69,'Input  - indicative charges'!$E$13:$E$69)</f>
        <v>Upper North Island distributor</v>
      </c>
      <c r="K9898" s="70">
        <f t="shared" si="156"/>
        <v>1222.0037506117301</v>
      </c>
    </row>
    <row r="9899" spans="1:11" x14ac:dyDescent="0.25">
      <c r="A9899" s="65">
        <v>44562</v>
      </c>
      <c r="B9899" s="66" t="s">
        <v>150</v>
      </c>
      <c r="C9899" s="66" t="s">
        <v>137</v>
      </c>
      <c r="D9899" s="67">
        <v>104512.12</v>
      </c>
      <c r="E9899" s="66">
        <v>0.48491085561195202</v>
      </c>
      <c r="F9899" s="67">
        <v>50679.061531018997</v>
      </c>
      <c r="G9899" s="66" t="s">
        <v>58</v>
      </c>
      <c r="H9899" s="68">
        <v>1.41343876775884E-2</v>
      </c>
      <c r="I9899" s="87">
        <v>716.31750281578195</v>
      </c>
      <c r="J9899" s="36" t="str">
        <f>_xlfn.XLOOKUP(SimpleBB[[#This Row],[customer_code]],'Input  - indicative charges'!$B$13:$B$69,'Input  - indicative charges'!$E$13:$E$69)</f>
        <v>North Island generation</v>
      </c>
      <c r="K9899" s="70">
        <f t="shared" si="156"/>
        <v>662.20225113138451</v>
      </c>
    </row>
    <row r="9900" spans="1:11" x14ac:dyDescent="0.25">
      <c r="A9900" s="65">
        <v>44562</v>
      </c>
      <c r="B9900" s="66" t="s">
        <v>150</v>
      </c>
      <c r="C9900" s="66" t="s">
        <v>137</v>
      </c>
      <c r="D9900" s="67">
        <v>104512.12</v>
      </c>
      <c r="E9900" s="66">
        <v>0.48491085561195202</v>
      </c>
      <c r="F9900" s="67">
        <v>50679.061531018997</v>
      </c>
      <c r="G9900" s="66" t="s">
        <v>60</v>
      </c>
      <c r="H9900" s="68">
        <v>3.9300071669765198E-8</v>
      </c>
      <c r="I9900" s="87">
        <v>1.9916907503254901E-3</v>
      </c>
      <c r="J9900" s="36" t="str">
        <f>_xlfn.XLOOKUP(SimpleBB[[#This Row],[customer_code]],'Input  - indicative charges'!$B$13:$B$69,'Input  - indicative charges'!$E$13:$E$69)</f>
        <v>Major Industrial</v>
      </c>
      <c r="K9900" s="70">
        <f t="shared" si="156"/>
        <v>1.841225564416067E-3</v>
      </c>
    </row>
    <row r="9901" spans="1:11" x14ac:dyDescent="0.25">
      <c r="A9901" s="65">
        <v>44562</v>
      </c>
      <c r="B9901" s="66" t="s">
        <v>150</v>
      </c>
      <c r="C9901" s="66" t="s">
        <v>137</v>
      </c>
      <c r="D9901" s="67">
        <v>104512.12</v>
      </c>
      <c r="E9901" s="66">
        <v>0.48491085561195202</v>
      </c>
      <c r="F9901" s="67">
        <v>50679.061531018997</v>
      </c>
      <c r="G9901" s="66" t="s">
        <v>62</v>
      </c>
      <c r="H9901" s="68">
        <v>2.7788696403803298E-6</v>
      </c>
      <c r="I9901" s="87">
        <v>0.14083050549151499</v>
      </c>
      <c r="J9901" s="36" t="str">
        <f>_xlfn.XLOOKUP(SimpleBB[[#This Row],[customer_code]],'Input  - indicative charges'!$B$13:$B$69,'Input  - indicative charges'!$E$13:$E$69)</f>
        <v>Major Industrial</v>
      </c>
      <c r="K9901" s="70">
        <f t="shared" si="156"/>
        <v>0.13019125931987119</v>
      </c>
    </row>
    <row r="9902" spans="1:11" x14ac:dyDescent="0.25">
      <c r="A9902" s="65">
        <v>44562</v>
      </c>
      <c r="B9902" s="66" t="s">
        <v>150</v>
      </c>
      <c r="C9902" s="66" t="s">
        <v>137</v>
      </c>
      <c r="D9902" s="67">
        <v>104512.12</v>
      </c>
      <c r="E9902" s="66">
        <v>0.48491085561195202</v>
      </c>
      <c r="F9902" s="67">
        <v>50679.061531018997</v>
      </c>
      <c r="G9902" s="66" t="s">
        <v>64</v>
      </c>
      <c r="H9902" s="68">
        <v>2.4616562934360299E-6</v>
      </c>
      <c r="I9902" s="87">
        <v>0.12475443076326501</v>
      </c>
      <c r="J9902" s="36" t="str">
        <f>_xlfn.XLOOKUP(SimpleBB[[#This Row],[customer_code]],'Input  - indicative charges'!$B$13:$B$69,'Input  - indicative charges'!$E$13:$E$69)</f>
        <v>Major Industrial</v>
      </c>
      <c r="K9902" s="70">
        <f t="shared" si="156"/>
        <v>0.11532967513051867</v>
      </c>
    </row>
    <row r="9903" spans="1:11" x14ac:dyDescent="0.25">
      <c r="A9903" s="65">
        <v>44562</v>
      </c>
      <c r="B9903" s="66" t="s">
        <v>150</v>
      </c>
      <c r="C9903" s="66" t="s">
        <v>137</v>
      </c>
      <c r="D9903" s="67">
        <v>104512.12</v>
      </c>
      <c r="E9903" s="66">
        <v>0.48491085561195202</v>
      </c>
      <c r="F9903" s="67">
        <v>50679.061531018997</v>
      </c>
      <c r="G9903" s="66" t="s">
        <v>66</v>
      </c>
      <c r="H9903" s="68">
        <v>9.8062664296276E-8</v>
      </c>
      <c r="I9903" s="87">
        <v>4.9697237977666302E-3</v>
      </c>
      <c r="J9903" s="36" t="str">
        <f>_xlfn.XLOOKUP(SimpleBB[[#This Row],[customer_code]],'Input  - indicative charges'!$B$13:$B$69,'Input  - indicative charges'!$E$13:$E$69)</f>
        <v>Upper South Island distributor</v>
      </c>
      <c r="K9903" s="70">
        <f t="shared" si="156"/>
        <v>4.5942787569001019E-3</v>
      </c>
    </row>
    <row r="9904" spans="1:11" x14ac:dyDescent="0.25">
      <c r="A9904" s="65">
        <v>44562</v>
      </c>
      <c r="B9904" s="66" t="s">
        <v>150</v>
      </c>
      <c r="C9904" s="66" t="s">
        <v>137</v>
      </c>
      <c r="D9904" s="67">
        <v>104512.12</v>
      </c>
      <c r="E9904" s="66">
        <v>0.48491085561195202</v>
      </c>
      <c r="F9904" s="67">
        <v>50679.061531018997</v>
      </c>
      <c r="G9904" s="66" t="s">
        <v>68</v>
      </c>
      <c r="H9904" s="68">
        <v>1.17820234642117E-7</v>
      </c>
      <c r="I9904" s="87">
        <v>5.9710189210269698E-3</v>
      </c>
      <c r="J9904" s="36" t="str">
        <f>_xlfn.XLOOKUP(SimpleBB[[#This Row],[customer_code]],'Input  - indicative charges'!$B$13:$B$69,'Input  - indicative charges'!$E$13:$E$69)</f>
        <v>Major Industrial</v>
      </c>
      <c r="K9904" s="70">
        <f t="shared" si="156"/>
        <v>5.5199295780282232E-3</v>
      </c>
    </row>
    <row r="9905" spans="1:11" x14ac:dyDescent="0.25">
      <c r="A9905" s="65">
        <v>44562</v>
      </c>
      <c r="B9905" s="66" t="s">
        <v>150</v>
      </c>
      <c r="C9905" s="66" t="s">
        <v>137</v>
      </c>
      <c r="D9905" s="67">
        <v>104512.12</v>
      </c>
      <c r="E9905" s="66">
        <v>0.48491085561195202</v>
      </c>
      <c r="F9905" s="67">
        <v>50679.061531018997</v>
      </c>
      <c r="G9905" s="66" t="s">
        <v>70</v>
      </c>
      <c r="H9905" s="68">
        <v>5.1143680094949597E-3</v>
      </c>
      <c r="I9905" s="87">
        <v>259.19137104547002</v>
      </c>
      <c r="J9905" s="36" t="str">
        <f>_xlfn.XLOOKUP(SimpleBB[[#This Row],[customer_code]],'Input  - indicative charges'!$B$13:$B$69,'Input  - indicative charges'!$E$13:$E$69)</f>
        <v>Lower North Island distributor</v>
      </c>
      <c r="K9905" s="70">
        <f t="shared" si="156"/>
        <v>239.6103804604098</v>
      </c>
    </row>
    <row r="9906" spans="1:11" x14ac:dyDescent="0.25">
      <c r="A9906" s="65">
        <v>44562</v>
      </c>
      <c r="B9906" s="66" t="s">
        <v>150</v>
      </c>
      <c r="C9906" s="66" t="s">
        <v>137</v>
      </c>
      <c r="D9906" s="67">
        <v>104512.12</v>
      </c>
      <c r="E9906" s="66">
        <v>0.48491085561195202</v>
      </c>
      <c r="F9906" s="67">
        <v>50679.061531018997</v>
      </c>
      <c r="G9906" s="66" t="s">
        <v>72</v>
      </c>
      <c r="H9906" s="68">
        <v>5.76628172341822E-5</v>
      </c>
      <c r="I9906" s="87">
        <v>2.9222974626630198</v>
      </c>
      <c r="J9906" s="36" t="str">
        <f>_xlfn.XLOOKUP(SimpleBB[[#This Row],[customer_code]],'Input  - indicative charges'!$B$13:$B$69,'Input  - indicative charges'!$E$13:$E$69)</f>
        <v>Lower South Island distributor</v>
      </c>
      <c r="K9906" s="70">
        <f t="shared" si="156"/>
        <v>2.7015282338405391</v>
      </c>
    </row>
    <row r="9907" spans="1:11" x14ac:dyDescent="0.25">
      <c r="A9907" s="65">
        <v>44562</v>
      </c>
      <c r="B9907" s="66" t="s">
        <v>150</v>
      </c>
      <c r="C9907" s="66" t="s">
        <v>137</v>
      </c>
      <c r="D9907" s="67">
        <v>104512.12</v>
      </c>
      <c r="E9907" s="66">
        <v>0.48491085561195202</v>
      </c>
      <c r="F9907" s="67">
        <v>50679.061531018997</v>
      </c>
      <c r="G9907" s="66" t="s">
        <v>74</v>
      </c>
      <c r="H9907" s="68">
        <v>7.0212684004544499E-11</v>
      </c>
      <c r="I9907" s="87">
        <v>3.5583129329242999E-6</v>
      </c>
      <c r="J9907" s="36" t="str">
        <f>_xlfn.XLOOKUP(SimpleBB[[#This Row],[customer_code]],'Input  - indicative charges'!$B$13:$B$69,'Input  - indicative charges'!$E$13:$E$69)</f>
        <v>Major Industrial</v>
      </c>
      <c r="K9907" s="70">
        <f t="shared" si="156"/>
        <v>3.2894949867201206E-6</v>
      </c>
    </row>
    <row r="9908" spans="1:11" x14ac:dyDescent="0.25">
      <c r="A9908" s="65">
        <v>44562</v>
      </c>
      <c r="B9908" s="66" t="s">
        <v>150</v>
      </c>
      <c r="C9908" s="66" t="s">
        <v>137</v>
      </c>
      <c r="D9908" s="67">
        <v>104512.12</v>
      </c>
      <c r="E9908" s="66">
        <v>0.48491085561195202</v>
      </c>
      <c r="F9908" s="67">
        <v>50679.061531018997</v>
      </c>
      <c r="G9908" s="66" t="s">
        <v>76</v>
      </c>
      <c r="H9908" s="68">
        <v>3.9099742268640898E-6</v>
      </c>
      <c r="I9908" s="87">
        <v>0.19815382442794399</v>
      </c>
      <c r="J9908" s="36" t="str">
        <f>_xlfn.XLOOKUP(SimpleBB[[#This Row],[customer_code]],'Input  - indicative charges'!$B$13:$B$69,'Input  - indicative charges'!$E$13:$E$69)</f>
        <v>Lower North Island distributor</v>
      </c>
      <c r="K9908" s="70">
        <f t="shared" si="156"/>
        <v>0.18318400442634925</v>
      </c>
    </row>
    <row r="9909" spans="1:11" x14ac:dyDescent="0.25">
      <c r="A9909" s="65">
        <v>44562</v>
      </c>
      <c r="B9909" s="66" t="s">
        <v>150</v>
      </c>
      <c r="C9909" s="66" t="s">
        <v>137</v>
      </c>
      <c r="D9909" s="67">
        <v>104512.12</v>
      </c>
      <c r="E9909" s="66">
        <v>0.48491085561195202</v>
      </c>
      <c r="F9909" s="67">
        <v>50679.061531018997</v>
      </c>
      <c r="G9909" s="66" t="s">
        <v>78</v>
      </c>
      <c r="H9909" s="68">
        <v>1.9086439387791599E-5</v>
      </c>
      <c r="I9909" s="87">
        <v>0.96728283614195498</v>
      </c>
      <c r="J9909" s="36" t="str">
        <f>_xlfn.XLOOKUP(SimpleBB[[#This Row],[customer_code]],'Input  - indicative charges'!$B$13:$B$69,'Input  - indicative charges'!$E$13:$E$69)</f>
        <v>North Island generation</v>
      </c>
      <c r="K9909" s="70">
        <f t="shared" si="156"/>
        <v>0.89420804190328707</v>
      </c>
    </row>
    <row r="9910" spans="1:11" x14ac:dyDescent="0.25">
      <c r="A9910" s="65">
        <v>44562</v>
      </c>
      <c r="B9910" s="66" t="s">
        <v>150</v>
      </c>
      <c r="C9910" s="66" t="s">
        <v>137</v>
      </c>
      <c r="D9910" s="67">
        <v>104512.12</v>
      </c>
      <c r="E9910" s="66">
        <v>0.48491085561195202</v>
      </c>
      <c r="F9910" s="67">
        <v>50679.061531018997</v>
      </c>
      <c r="G9910" s="66" t="s">
        <v>80</v>
      </c>
      <c r="H9910" s="68">
        <v>1.11122807486482E-10</v>
      </c>
      <c r="I9910" s="87">
        <v>5.6315995981070099E-6</v>
      </c>
      <c r="J9910" s="36" t="str">
        <f>_xlfn.XLOOKUP(SimpleBB[[#This Row],[customer_code]],'Input  - indicative charges'!$B$13:$B$69,'Input  - indicative charges'!$E$13:$E$69)</f>
        <v>Major Industrial</v>
      </c>
      <c r="K9910" s="70">
        <f t="shared" si="156"/>
        <v>5.2061521834628816E-6</v>
      </c>
    </row>
    <row r="9911" spans="1:11" x14ac:dyDescent="0.25">
      <c r="A9911" s="65">
        <v>44562</v>
      </c>
      <c r="B9911" s="66" t="s">
        <v>150</v>
      </c>
      <c r="C9911" s="66" t="s">
        <v>137</v>
      </c>
      <c r="D9911" s="67">
        <v>104512.12</v>
      </c>
      <c r="E9911" s="66">
        <v>0.48491085561195202</v>
      </c>
      <c r="F9911" s="67">
        <v>50679.061531018997</v>
      </c>
      <c r="G9911" s="66" t="s">
        <v>82</v>
      </c>
      <c r="H9911" s="68">
        <v>8.2094701908514605E-4</v>
      </c>
      <c r="I9911" s="87">
        <v>41.604824493922699</v>
      </c>
      <c r="J9911" s="36" t="str">
        <f>_xlfn.XLOOKUP(SimpleBB[[#This Row],[customer_code]],'Input  - indicative charges'!$B$13:$B$69,'Input  - indicative charges'!$E$13:$E$69)</f>
        <v>Major Industrial</v>
      </c>
      <c r="K9911" s="70">
        <f t="shared" si="156"/>
        <v>38.461727278060266</v>
      </c>
    </row>
    <row r="9912" spans="1:11" x14ac:dyDescent="0.25">
      <c r="A9912" s="65">
        <v>44562</v>
      </c>
      <c r="B9912" s="66" t="s">
        <v>150</v>
      </c>
      <c r="C9912" s="66" t="s">
        <v>137</v>
      </c>
      <c r="D9912" s="67">
        <v>104512.12</v>
      </c>
      <c r="E9912" s="66">
        <v>0.48491085561195202</v>
      </c>
      <c r="F9912" s="67">
        <v>50679.061531018997</v>
      </c>
      <c r="G9912" s="66" t="s">
        <v>84</v>
      </c>
      <c r="H9912" s="68">
        <v>2.26328701653142E-13</v>
      </c>
      <c r="I9912" s="87">
        <v>1.14701261973152E-8</v>
      </c>
      <c r="J9912" s="36" t="str">
        <f>_xlfn.XLOOKUP(SimpleBB[[#This Row],[customer_code]],'Input  - indicative charges'!$B$13:$B$69,'Input  - indicative charges'!$E$13:$E$69)</f>
        <v>Major Industrial</v>
      </c>
      <c r="K9912" s="70">
        <f t="shared" si="156"/>
        <v>1.0603598765583377E-8</v>
      </c>
    </row>
    <row r="9913" spans="1:11" x14ac:dyDescent="0.25">
      <c r="A9913" s="65">
        <v>44562</v>
      </c>
      <c r="B9913" s="66" t="s">
        <v>150</v>
      </c>
      <c r="C9913" s="66" t="s">
        <v>137</v>
      </c>
      <c r="D9913" s="67">
        <v>104512.12</v>
      </c>
      <c r="E9913" s="66">
        <v>0.48491085561195202</v>
      </c>
      <c r="F9913" s="67">
        <v>50679.061531018997</v>
      </c>
      <c r="G9913" s="66" t="s">
        <v>86</v>
      </c>
      <c r="H9913" s="68">
        <v>8.5688661906494198E-5</v>
      </c>
      <c r="I9913" s="87">
        <v>4.3426209692699098</v>
      </c>
      <c r="J9913" s="36" t="str">
        <f>_xlfn.XLOOKUP(SimpleBB[[#This Row],[customer_code]],'Input  - indicative charges'!$B$13:$B$69,'Input  - indicative charges'!$E$13:$E$69)</f>
        <v>North Island generation</v>
      </c>
      <c r="K9913" s="70">
        <f t="shared" si="156"/>
        <v>4.0145513272491424</v>
      </c>
    </row>
    <row r="9914" spans="1:11" x14ac:dyDescent="0.25">
      <c r="A9914" s="65">
        <v>44562</v>
      </c>
      <c r="B9914" s="66" t="s">
        <v>150</v>
      </c>
      <c r="C9914" s="66" t="s">
        <v>137</v>
      </c>
      <c r="D9914" s="67">
        <v>104512.12</v>
      </c>
      <c r="E9914" s="66">
        <v>0.48491085561195202</v>
      </c>
      <c r="F9914" s="67">
        <v>50679.061531018997</v>
      </c>
      <c r="G9914" s="66" t="s">
        <v>88</v>
      </c>
      <c r="H9914" s="68">
        <v>8.2246065198288993E-3</v>
      </c>
      <c r="I9914" s="87">
        <v>416.81533988682901</v>
      </c>
      <c r="J9914" s="36" t="str">
        <f>_xlfn.XLOOKUP(SimpleBB[[#This Row],[customer_code]],'Input  - indicative charges'!$B$13:$B$69,'Input  - indicative charges'!$E$13:$E$69)</f>
        <v>North Island generation</v>
      </c>
      <c r="K9914" s="70">
        <f t="shared" si="156"/>
        <v>385.32641642031103</v>
      </c>
    </row>
    <row r="9915" spans="1:11" x14ac:dyDescent="0.25">
      <c r="A9915" s="65">
        <v>44562</v>
      </c>
      <c r="B9915" s="66" t="s">
        <v>150</v>
      </c>
      <c r="C9915" s="66" t="s">
        <v>137</v>
      </c>
      <c r="D9915" s="67">
        <v>104512.12</v>
      </c>
      <c r="E9915" s="66">
        <v>0.48491085561195202</v>
      </c>
      <c r="F9915" s="67">
        <v>50679.061531018997</v>
      </c>
      <c r="G9915" s="66" t="s">
        <v>90</v>
      </c>
      <c r="H9915" s="68">
        <v>1.8515611589606999E-8</v>
      </c>
      <c r="I9915" s="87">
        <v>9.38353819034142E-4</v>
      </c>
      <c r="J9915" s="36" t="str">
        <f>_xlfn.XLOOKUP(SimpleBB[[#This Row],[customer_code]],'Input  - indicative charges'!$B$13:$B$69,'Input  - indicative charges'!$E$13:$E$69)</f>
        <v>Upper South Island distributor</v>
      </c>
      <c r="K9915" s="70">
        <f t="shared" si="156"/>
        <v>8.674645096337165E-4</v>
      </c>
    </row>
    <row r="9916" spans="1:11" x14ac:dyDescent="0.25">
      <c r="A9916" s="65">
        <v>44562</v>
      </c>
      <c r="B9916" s="66" t="s">
        <v>150</v>
      </c>
      <c r="C9916" s="66" t="s">
        <v>137</v>
      </c>
      <c r="D9916" s="67">
        <v>104512.12</v>
      </c>
      <c r="E9916" s="66">
        <v>0.48491085561195202</v>
      </c>
      <c r="F9916" s="67">
        <v>50679.061531018997</v>
      </c>
      <c r="G9916" s="66" t="s">
        <v>92</v>
      </c>
      <c r="H9916" s="68">
        <v>7.0980369562235199E-5</v>
      </c>
      <c r="I9916" s="87">
        <v>3.5972185165389901</v>
      </c>
      <c r="J9916" s="36" t="str">
        <f>_xlfn.XLOOKUP(SimpleBB[[#This Row],[customer_code]],'Input  - indicative charges'!$B$13:$B$69,'Input  - indicative charges'!$E$13:$E$69)</f>
        <v>North Island generation</v>
      </c>
      <c r="K9916" s="70">
        <f t="shared" si="156"/>
        <v>3.3254613912124782</v>
      </c>
    </row>
    <row r="9917" spans="1:11" x14ac:dyDescent="0.25">
      <c r="A9917" s="65">
        <v>44562</v>
      </c>
      <c r="B9917" s="66" t="s">
        <v>150</v>
      </c>
      <c r="C9917" s="66" t="s">
        <v>137</v>
      </c>
      <c r="D9917" s="67">
        <v>104512.12</v>
      </c>
      <c r="E9917" s="66">
        <v>0.48491085561195202</v>
      </c>
      <c r="F9917" s="67">
        <v>50679.061531018997</v>
      </c>
      <c r="G9917" s="66" t="s">
        <v>94</v>
      </c>
      <c r="H9917" s="68">
        <v>3.75993646717536E-4</v>
      </c>
      <c r="I9917" s="87">
        <v>19.055005157270202</v>
      </c>
      <c r="J9917" s="36" t="str">
        <f>_xlfn.XLOOKUP(SimpleBB[[#This Row],[customer_code]],'Input  - indicative charges'!$B$13:$B$69,'Input  - indicative charges'!$E$13:$E$69)</f>
        <v>North Island generation</v>
      </c>
      <c r="K9917" s="70">
        <f t="shared" si="156"/>
        <v>17.615466969413919</v>
      </c>
    </row>
    <row r="9918" spans="1:11" x14ac:dyDescent="0.25">
      <c r="A9918" s="65">
        <v>44562</v>
      </c>
      <c r="B9918" s="66" t="s">
        <v>150</v>
      </c>
      <c r="C9918" s="66" t="s">
        <v>137</v>
      </c>
      <c r="D9918" s="67">
        <v>104512.12</v>
      </c>
      <c r="E9918" s="66">
        <v>0.48491085561195202</v>
      </c>
      <c r="F9918" s="67">
        <v>50679.061531018997</v>
      </c>
      <c r="G9918" s="66" t="s">
        <v>96</v>
      </c>
      <c r="H9918" s="68">
        <v>1.65751901515796E-3</v>
      </c>
      <c r="I9918" s="87">
        <v>84.001508158024706</v>
      </c>
      <c r="J9918" s="36" t="str">
        <f>_xlfn.XLOOKUP(SimpleBB[[#This Row],[customer_code]],'Input  - indicative charges'!$B$13:$B$69,'Input  - indicative charges'!$E$13:$E$69)</f>
        <v>Upper North Island distributor</v>
      </c>
      <c r="K9918" s="70">
        <f t="shared" si="156"/>
        <v>77.655491569051975</v>
      </c>
    </row>
    <row r="9919" spans="1:11" x14ac:dyDescent="0.25">
      <c r="A9919" s="65">
        <v>44562</v>
      </c>
      <c r="B9919" s="66" t="s">
        <v>150</v>
      </c>
      <c r="C9919" s="66" t="s">
        <v>137</v>
      </c>
      <c r="D9919" s="67">
        <v>104512.12</v>
      </c>
      <c r="E9919" s="66">
        <v>0.48491085561195202</v>
      </c>
      <c r="F9919" s="67">
        <v>50679.061531018997</v>
      </c>
      <c r="G9919" s="66" t="s">
        <v>98</v>
      </c>
      <c r="H9919" s="68">
        <v>6.2091932090783404E-6</v>
      </c>
      <c r="I9919" s="87">
        <v>0.314676084700867</v>
      </c>
      <c r="J9919" s="36" t="str">
        <f>_xlfn.XLOOKUP(SimpleBB[[#This Row],[customer_code]],'Input  - indicative charges'!$B$13:$B$69,'Input  - indicative charges'!$E$13:$E$69)</f>
        <v>Major Industrial</v>
      </c>
      <c r="K9919" s="70">
        <f t="shared" si="156"/>
        <v>0.29090342040645906</v>
      </c>
    </row>
    <row r="9920" spans="1:11" x14ac:dyDescent="0.25">
      <c r="A9920" s="65">
        <v>44562</v>
      </c>
      <c r="B9920" s="66" t="s">
        <v>150</v>
      </c>
      <c r="C9920" s="66" t="s">
        <v>137</v>
      </c>
      <c r="D9920" s="67">
        <v>104512.12</v>
      </c>
      <c r="E9920" s="66">
        <v>0.48491085561195202</v>
      </c>
      <c r="F9920" s="67">
        <v>50679.061531018997</v>
      </c>
      <c r="G9920" s="66" t="s">
        <v>100</v>
      </c>
      <c r="H9920" s="68">
        <v>3.2063388844987299E-4</v>
      </c>
      <c r="I9920" s="87">
        <v>16.249424561681</v>
      </c>
      <c r="J9920" s="36" t="str">
        <f>_xlfn.XLOOKUP(SimpleBB[[#This Row],[customer_code]],'Input  - indicative charges'!$B$13:$B$69,'Input  - indicative charges'!$E$13:$E$69)</f>
        <v>North Island generation</v>
      </c>
      <c r="K9920" s="70">
        <f t="shared" si="156"/>
        <v>15.021838056499455</v>
      </c>
    </row>
    <row r="9921" spans="1:11" x14ac:dyDescent="0.25">
      <c r="A9921" s="65">
        <v>44562</v>
      </c>
      <c r="B9921" s="66" t="s">
        <v>150</v>
      </c>
      <c r="C9921" s="66" t="s">
        <v>137</v>
      </c>
      <c r="D9921" s="67">
        <v>104512.12</v>
      </c>
      <c r="E9921" s="66">
        <v>0.48491085561195202</v>
      </c>
      <c r="F9921" s="67">
        <v>50679.061531018997</v>
      </c>
      <c r="G9921" s="66" t="s">
        <v>102</v>
      </c>
      <c r="H9921" s="68">
        <v>1.98942562628157E-3</v>
      </c>
      <c r="I9921" s="87">
        <v>100.82222372571</v>
      </c>
      <c r="J9921" s="36" t="str">
        <f>_xlfn.XLOOKUP(SimpleBB[[#This Row],[customer_code]],'Input  - indicative charges'!$B$13:$B$69,'Input  - indicative charges'!$E$13:$E$69)</f>
        <v>Lower North Island distributor</v>
      </c>
      <c r="K9921" s="70">
        <f t="shared" si="156"/>
        <v>93.205461618334027</v>
      </c>
    </row>
    <row r="9922" spans="1:11" x14ac:dyDescent="0.25">
      <c r="A9922" s="65">
        <v>44562</v>
      </c>
      <c r="B9922" s="66" t="s">
        <v>150</v>
      </c>
      <c r="C9922" s="66" t="s">
        <v>137</v>
      </c>
      <c r="D9922" s="67">
        <v>104512.12</v>
      </c>
      <c r="E9922" s="66">
        <v>0.48491085561195202</v>
      </c>
      <c r="F9922" s="67">
        <v>50679.061531018997</v>
      </c>
      <c r="G9922" s="66" t="s">
        <v>104</v>
      </c>
      <c r="H9922" s="68">
        <v>4.1531488981881E-3</v>
      </c>
      <c r="I9922" s="87">
        <v>210.47768855875799</v>
      </c>
      <c r="J9922" s="36" t="str">
        <f>_xlfn.XLOOKUP(SimpleBB[[#This Row],[customer_code]],'Input  - indicative charges'!$B$13:$B$69,'Input  - indicative charges'!$E$13:$E$69)</f>
        <v>Lower North Island distributor</v>
      </c>
      <c r="K9922" s="70">
        <f t="shared" si="156"/>
        <v>194.57684424665601</v>
      </c>
    </row>
    <row r="9923" spans="1:11" x14ac:dyDescent="0.25">
      <c r="A9923" s="65">
        <v>44562</v>
      </c>
      <c r="B9923" s="66" t="s">
        <v>150</v>
      </c>
      <c r="C9923" s="66" t="s">
        <v>137</v>
      </c>
      <c r="D9923" s="67">
        <v>104512.12</v>
      </c>
      <c r="E9923" s="66">
        <v>0.48491085561195202</v>
      </c>
      <c r="F9923" s="67">
        <v>50679.061531018997</v>
      </c>
      <c r="G9923" s="66" t="s">
        <v>106</v>
      </c>
      <c r="H9923" s="68">
        <v>0.58598808971733396</v>
      </c>
      <c r="I9923" s="87">
        <v>29697.3264552291</v>
      </c>
      <c r="J9923" s="36" t="str">
        <f>_xlfn.XLOOKUP(SimpleBB[[#This Row],[customer_code]],'Input  - indicative charges'!$B$13:$B$69,'Input  - indicative charges'!$E$13:$E$69)</f>
        <v>Upper North Island distributor</v>
      </c>
      <c r="K9923" s="70">
        <f t="shared" si="156"/>
        <v>27453.79856548586</v>
      </c>
    </row>
    <row r="9924" spans="1:11" x14ac:dyDescent="0.25">
      <c r="A9924" s="65">
        <v>44562</v>
      </c>
      <c r="B9924" s="66" t="s">
        <v>150</v>
      </c>
      <c r="C9924" s="66" t="s">
        <v>137</v>
      </c>
      <c r="D9924" s="67">
        <v>104512.12</v>
      </c>
      <c r="E9924" s="66">
        <v>0.48491085561195202</v>
      </c>
      <c r="F9924" s="67">
        <v>50679.061531018997</v>
      </c>
      <c r="G9924" s="66" t="s">
        <v>108</v>
      </c>
      <c r="H9924" s="68">
        <v>2.1075605271408198E-3</v>
      </c>
      <c r="I9924" s="87">
        <v>106.809189635316</v>
      </c>
      <c r="J9924" s="36" t="str">
        <f>_xlfn.XLOOKUP(SimpleBB[[#This Row],[customer_code]],'Input  - indicative charges'!$B$13:$B$69,'Input  - indicative charges'!$E$13:$E$69)</f>
        <v>Lower North Island distributor</v>
      </c>
      <c r="K9924" s="70">
        <f t="shared" si="156"/>
        <v>98.740133446404016</v>
      </c>
    </row>
    <row r="9925" spans="1:11" x14ac:dyDescent="0.25">
      <c r="A9925" s="65">
        <v>44562</v>
      </c>
      <c r="B9925" s="66" t="s">
        <v>150</v>
      </c>
      <c r="C9925" s="66" t="s">
        <v>137</v>
      </c>
      <c r="D9925" s="67">
        <v>104512.12</v>
      </c>
      <c r="E9925" s="66">
        <v>0.48491085561195202</v>
      </c>
      <c r="F9925" s="67">
        <v>50679.061531018997</v>
      </c>
      <c r="G9925" s="66" t="s">
        <v>110</v>
      </c>
      <c r="H9925" s="68">
        <v>9.1623542512736704E-9</v>
      </c>
      <c r="I9925" s="87">
        <v>4.6433951486929198E-4</v>
      </c>
      <c r="J9925" s="36" t="str">
        <f>_xlfn.XLOOKUP(SimpleBB[[#This Row],[customer_code]],'Input  - indicative charges'!$B$13:$B$69,'Input  - indicative charges'!$E$13:$E$69)</f>
        <v>Lower South Island distributor</v>
      </c>
      <c r="K9925" s="70">
        <f t="shared" si="156"/>
        <v>4.2926030821108891E-4</v>
      </c>
    </row>
    <row r="9926" spans="1:11" x14ac:dyDescent="0.25">
      <c r="A9926" s="65">
        <v>44562</v>
      </c>
      <c r="B9926" s="66" t="s">
        <v>150</v>
      </c>
      <c r="C9926" s="66" t="s">
        <v>137</v>
      </c>
      <c r="D9926" s="67">
        <v>104512.12</v>
      </c>
      <c r="E9926" s="66">
        <v>0.48491085561195202</v>
      </c>
      <c r="F9926" s="67">
        <v>50679.061531018997</v>
      </c>
      <c r="G9926" s="66" t="s">
        <v>112</v>
      </c>
      <c r="H9926" s="68">
        <v>6.7942401685543103E-3</v>
      </c>
      <c r="I9926" s="87">
        <v>344.32571555868498</v>
      </c>
      <c r="J9926" s="36" t="str">
        <f>_xlfn.XLOOKUP(SimpleBB[[#This Row],[customer_code]],'Input  - indicative charges'!$B$13:$B$69,'Input  - indicative charges'!$E$13:$E$69)</f>
        <v>North Island generation</v>
      </c>
      <c r="K9926" s="70">
        <f t="shared" si="156"/>
        <v>318.31312660808317</v>
      </c>
    </row>
    <row r="9927" spans="1:11" x14ac:dyDescent="0.25">
      <c r="A9927" s="65">
        <v>44562</v>
      </c>
      <c r="B9927" s="66" t="s">
        <v>150</v>
      </c>
      <c r="C9927" s="66" t="s">
        <v>137</v>
      </c>
      <c r="D9927" s="67">
        <v>104512.12</v>
      </c>
      <c r="E9927" s="66">
        <v>0.48491085561195202</v>
      </c>
      <c r="F9927" s="67">
        <v>50679.061531018997</v>
      </c>
      <c r="G9927" s="66" t="s">
        <v>114</v>
      </c>
      <c r="H9927" s="68">
        <v>2.21233680514114E-3</v>
      </c>
      <c r="I9927" s="87">
        <v>112.119153075086</v>
      </c>
      <c r="J9927" s="36" t="str">
        <f>_xlfn.XLOOKUP(SimpleBB[[#This Row],[customer_code]],'Input  - indicative charges'!$B$13:$B$69,'Input  - indicative charges'!$E$13:$E$69)</f>
        <v>Lower North Island distributor</v>
      </c>
      <c r="K9927" s="70">
        <f t="shared" si="156"/>
        <v>103.64894794474992</v>
      </c>
    </row>
    <row r="9928" spans="1:11" x14ac:dyDescent="0.25">
      <c r="A9928" s="65">
        <v>44562</v>
      </c>
      <c r="B9928" s="66" t="s">
        <v>150</v>
      </c>
      <c r="C9928" s="66" t="s">
        <v>137</v>
      </c>
      <c r="D9928" s="67">
        <v>104512.12</v>
      </c>
      <c r="E9928" s="66">
        <v>0.48491085561195202</v>
      </c>
      <c r="F9928" s="67">
        <v>50679.061531018997</v>
      </c>
      <c r="G9928" s="66" t="s">
        <v>116</v>
      </c>
      <c r="H9928" s="68">
        <v>6.2799259041934105E-8</v>
      </c>
      <c r="I9928" s="87">
        <v>3.1826075130885799E-3</v>
      </c>
      <c r="J9928" s="36" t="str">
        <f>_xlfn.XLOOKUP(SimpleBB[[#This Row],[customer_code]],'Input  - indicative charges'!$B$13:$B$69,'Input  - indicative charges'!$E$13:$E$69)</f>
        <v>Major Industrial</v>
      </c>
      <c r="K9928" s="70">
        <f t="shared" si="156"/>
        <v>2.9421727814138254E-3</v>
      </c>
    </row>
    <row r="9929" spans="1:11" x14ac:dyDescent="0.25">
      <c r="A9929" s="65">
        <v>44562</v>
      </c>
      <c r="B9929" s="66" t="s">
        <v>150</v>
      </c>
      <c r="C9929" s="66" t="s">
        <v>137</v>
      </c>
      <c r="D9929" s="67">
        <v>104512.12</v>
      </c>
      <c r="E9929" s="66">
        <v>0.48491085561195202</v>
      </c>
      <c r="F9929" s="67">
        <v>50679.061531018997</v>
      </c>
      <c r="G9929" s="66" t="s">
        <v>118</v>
      </c>
      <c r="H9929" s="68">
        <v>3.6010289300529002E-9</v>
      </c>
      <c r="I9929" s="87">
        <v>1.8249676672113001E-4</v>
      </c>
      <c r="J9929" s="36" t="str">
        <f>_xlfn.XLOOKUP(SimpleBB[[#This Row],[customer_code]],'Input  - indicative charges'!$B$13:$B$69,'Input  - indicative charges'!$E$13:$E$69)</f>
        <v>Upper South Island distributor</v>
      </c>
      <c r="K9929" s="70">
        <f t="shared" si="156"/>
        <v>1.6870978200571877E-4</v>
      </c>
    </row>
    <row r="9930" spans="1:11" x14ac:dyDescent="0.25">
      <c r="A9930" s="65">
        <v>44562</v>
      </c>
      <c r="B9930" s="66" t="s">
        <v>150</v>
      </c>
      <c r="C9930" s="66" t="s">
        <v>137</v>
      </c>
      <c r="D9930" s="67">
        <v>104512.12</v>
      </c>
      <c r="E9930" s="66">
        <v>0.48491085561195202</v>
      </c>
      <c r="F9930" s="67">
        <v>50679.061531018997</v>
      </c>
      <c r="G9930" s="66" t="s">
        <v>120</v>
      </c>
      <c r="H9930" s="68">
        <v>8.6745941390604995E-4</v>
      </c>
      <c r="I9930" s="87">
        <v>43.962029013006401</v>
      </c>
      <c r="J9930" s="36" t="str">
        <f>_xlfn.XLOOKUP(SimpleBB[[#This Row],[customer_code]],'Input  - indicative charges'!$B$13:$B$69,'Input  - indicative charges'!$E$13:$E$69)</f>
        <v>Lower North Island distributor</v>
      </c>
      <c r="K9930" s="70">
        <f t="shared" si="156"/>
        <v>40.640853339867157</v>
      </c>
    </row>
    <row r="9931" spans="1:11" x14ac:dyDescent="0.25">
      <c r="A9931" s="65">
        <v>44562</v>
      </c>
      <c r="B9931" s="66" t="s">
        <v>150</v>
      </c>
      <c r="C9931" s="66" t="s">
        <v>137</v>
      </c>
      <c r="D9931" s="67">
        <v>104512.12</v>
      </c>
      <c r="E9931" s="66">
        <v>0.48491085561195202</v>
      </c>
      <c r="F9931" s="67">
        <v>50679.061531018997</v>
      </c>
      <c r="G9931" s="66" t="s">
        <v>241</v>
      </c>
      <c r="H9931" s="68">
        <v>7.4592437367691701E-4</v>
      </c>
      <c r="I9931" s="87">
        <v>37.8027472310593</v>
      </c>
      <c r="J9931" s="36" t="str">
        <f>_xlfn.XLOOKUP(SimpleBB[[#This Row],[customer_code]],'Input  - indicative charges'!$B$13:$B$69,'Input  - indicative charges'!$E$13:$E$69)</f>
        <v>North Island generation</v>
      </c>
      <c r="K9931" s="70">
        <f t="shared" si="156"/>
        <v>34.946883493639866</v>
      </c>
    </row>
    <row r="9932" spans="1:11" x14ac:dyDescent="0.25">
      <c r="A9932" s="65">
        <v>44593</v>
      </c>
      <c r="B9932" s="66" t="s">
        <v>150</v>
      </c>
      <c r="C9932" s="66" t="s">
        <v>137</v>
      </c>
      <c r="D9932" s="67">
        <v>187399.42</v>
      </c>
      <c r="E9932" s="66">
        <v>0.61632333436765196</v>
      </c>
      <c r="F9932" s="67">
        <v>115498.635392964</v>
      </c>
      <c r="G9932" s="66" t="s">
        <v>8</v>
      </c>
      <c r="H9932" s="68">
        <v>2.2110786029618399E-8</v>
      </c>
      <c r="I9932" s="87">
        <v>2.55376561388675E-3</v>
      </c>
      <c r="J9932" s="36" t="str">
        <f>_xlfn.XLOOKUP(SimpleBB[[#This Row],[customer_code]],'Input  - indicative charges'!$B$13:$B$69,'Input  - indicative charges'!$E$13:$E$69)</f>
        <v>Lower South Island distributor</v>
      </c>
      <c r="K9932" s="70">
        <f t="shared" si="156"/>
        <v>2.3608376616934862E-3</v>
      </c>
    </row>
    <row r="9933" spans="1:11" x14ac:dyDescent="0.25">
      <c r="A9933" s="65">
        <v>44593</v>
      </c>
      <c r="B9933" s="66" t="s">
        <v>150</v>
      </c>
      <c r="C9933" s="66" t="s">
        <v>137</v>
      </c>
      <c r="D9933" s="67">
        <v>187399.42</v>
      </c>
      <c r="E9933" s="66">
        <v>0.61632333436765196</v>
      </c>
      <c r="F9933" s="67">
        <v>115498.635392964</v>
      </c>
      <c r="G9933" s="66" t="s">
        <v>10</v>
      </c>
      <c r="H9933" s="68">
        <v>8.6444670875267995E-10</v>
      </c>
      <c r="I9933" s="87">
        <v>9.9842415230873703E-5</v>
      </c>
      <c r="J9933" s="36" t="str">
        <f>_xlfn.XLOOKUP(SimpleBB[[#This Row],[customer_code]],'Input  - indicative charges'!$B$13:$B$69,'Input  - indicative charges'!$E$13:$E$69)</f>
        <v>Upper South Island distributor</v>
      </c>
      <c r="K9933" s="70">
        <f t="shared" si="156"/>
        <v>9.2299674186911856E-5</v>
      </c>
    </row>
    <row r="9934" spans="1:11" x14ac:dyDescent="0.25">
      <c r="A9934" s="65">
        <v>44593</v>
      </c>
      <c r="B9934" s="66" t="s">
        <v>150</v>
      </c>
      <c r="C9934" s="66" t="s">
        <v>137</v>
      </c>
      <c r="D9934" s="67">
        <v>187399.42</v>
      </c>
      <c r="E9934" s="66">
        <v>0.61632333436765196</v>
      </c>
      <c r="F9934" s="67">
        <v>115498.635392964</v>
      </c>
      <c r="G9934" s="66" t="s">
        <v>12</v>
      </c>
      <c r="H9934" s="68">
        <v>5.5905181867622498E-6</v>
      </c>
      <c r="I9934" s="87">
        <v>0.64569722171058896</v>
      </c>
      <c r="J9934" s="36" t="str">
        <f>_xlfn.XLOOKUP(SimpleBB[[#This Row],[customer_code]],'Input  - indicative charges'!$B$13:$B$69,'Input  - indicative charges'!$E$13:$E$69)</f>
        <v>Lower North Island distributor</v>
      </c>
      <c r="K9934" s="70">
        <f t="shared" ref="K9934:K9997" si="157">I9934*$L$9</f>
        <v>0.59691708227880003</v>
      </c>
    </row>
    <row r="9935" spans="1:11" x14ac:dyDescent="0.25">
      <c r="A9935" s="65">
        <v>44593</v>
      </c>
      <c r="B9935" s="66" t="s">
        <v>150</v>
      </c>
      <c r="C9935" s="66" t="s">
        <v>137</v>
      </c>
      <c r="D9935" s="67">
        <v>187399.42</v>
      </c>
      <c r="E9935" s="66">
        <v>0.61632333436765196</v>
      </c>
      <c r="F9935" s="67">
        <v>115498.635392964</v>
      </c>
      <c r="G9935" s="66" t="s">
        <v>14</v>
      </c>
      <c r="H9935" s="68">
        <v>2.16076579849378E-3</v>
      </c>
      <c r="I9935" s="87">
        <v>249.565501129821</v>
      </c>
      <c r="J9935" s="36" t="str">
        <f>_xlfn.XLOOKUP(SimpleBB[[#This Row],[customer_code]],'Input  - indicative charges'!$B$13:$B$69,'Input  - indicative charges'!$E$13:$E$69)</f>
        <v>Upper North Island distributor</v>
      </c>
      <c r="K9935" s="70">
        <f t="shared" si="157"/>
        <v>230.71171094279515</v>
      </c>
    </row>
    <row r="9936" spans="1:11" x14ac:dyDescent="0.25">
      <c r="A9936" s="65">
        <v>44593</v>
      </c>
      <c r="B9936" s="66" t="s">
        <v>150</v>
      </c>
      <c r="C9936" s="66" t="s">
        <v>137</v>
      </c>
      <c r="D9936" s="67">
        <v>187399.42</v>
      </c>
      <c r="E9936" s="66">
        <v>0.61632333436765196</v>
      </c>
      <c r="F9936" s="67">
        <v>115498.635392964</v>
      </c>
      <c r="G9936" s="66" t="s">
        <v>16</v>
      </c>
      <c r="H9936" s="68">
        <v>9.0604074024612E-2</v>
      </c>
      <c r="I9936" s="87">
        <v>10464.6469108858</v>
      </c>
      <c r="J9936" s="36" t="str">
        <f>_xlfn.XLOOKUP(SimpleBB[[#This Row],[customer_code]],'Input  - indicative charges'!$B$13:$B$69,'Input  - indicative charges'!$E$13:$E$69)</f>
        <v>South Island generation</v>
      </c>
      <c r="K9936" s="70">
        <f t="shared" si="157"/>
        <v>9674.0798800023258</v>
      </c>
    </row>
    <row r="9937" spans="1:11" x14ac:dyDescent="0.25">
      <c r="A9937" s="65">
        <v>44593</v>
      </c>
      <c r="B9937" s="66" t="s">
        <v>150</v>
      </c>
      <c r="C9937" s="66" t="s">
        <v>137</v>
      </c>
      <c r="D9937" s="67">
        <v>187399.42</v>
      </c>
      <c r="E9937" s="66">
        <v>0.61632333436765196</v>
      </c>
      <c r="F9937" s="67">
        <v>115498.635392964</v>
      </c>
      <c r="G9937" s="66" t="s">
        <v>19</v>
      </c>
      <c r="H9937" s="68">
        <v>8.7382045829751206E-5</v>
      </c>
      <c r="I9937" s="87">
        <v>10.0925070511817</v>
      </c>
      <c r="J9937" s="36" t="str">
        <f>_xlfn.XLOOKUP(SimpleBB[[#This Row],[customer_code]],'Input  - indicative charges'!$B$13:$B$69,'Input  - indicative charges'!$E$13:$E$69)</f>
        <v>Lower South Island distributor</v>
      </c>
      <c r="K9937" s="70">
        <f t="shared" si="157"/>
        <v>9.3300538693812385</v>
      </c>
    </row>
    <row r="9938" spans="1:11" x14ac:dyDescent="0.25">
      <c r="A9938" s="65">
        <v>44593</v>
      </c>
      <c r="B9938" s="66" t="s">
        <v>150</v>
      </c>
      <c r="C9938" s="66" t="s">
        <v>137</v>
      </c>
      <c r="D9938" s="67">
        <v>187399.42</v>
      </c>
      <c r="E9938" s="66">
        <v>0.61632333436765196</v>
      </c>
      <c r="F9938" s="67">
        <v>115498.635392964</v>
      </c>
      <c r="G9938" s="66" t="s">
        <v>21</v>
      </c>
      <c r="H9938" s="68">
        <v>1.4638674582800601E-8</v>
      </c>
      <c r="I9938" s="87">
        <v>1.69074693827514E-3</v>
      </c>
      <c r="J9938" s="36" t="str">
        <f>_xlfn.XLOOKUP(SimpleBB[[#This Row],[customer_code]],'Input  - indicative charges'!$B$13:$B$69,'Input  - indicative charges'!$E$13:$E$69)</f>
        <v>Upper South Island distributor</v>
      </c>
      <c r="K9938" s="70">
        <f t="shared" si="157"/>
        <v>1.5630169920715026E-3</v>
      </c>
    </row>
    <row r="9939" spans="1:11" x14ac:dyDescent="0.25">
      <c r="A9939" s="65">
        <v>44593</v>
      </c>
      <c r="B9939" s="66" t="s">
        <v>150</v>
      </c>
      <c r="C9939" s="66" t="s">
        <v>137</v>
      </c>
      <c r="D9939" s="67">
        <v>187399.42</v>
      </c>
      <c r="E9939" s="66">
        <v>0.61632333436765196</v>
      </c>
      <c r="F9939" s="67">
        <v>115498.635392964</v>
      </c>
      <c r="G9939" s="66" t="s">
        <v>23</v>
      </c>
      <c r="H9939" s="68">
        <v>4.8581684357737301E-8</v>
      </c>
      <c r="I9939" s="87">
        <v>5.6111182484103704E-3</v>
      </c>
      <c r="J9939" s="36" t="str">
        <f>_xlfn.XLOOKUP(SimpleBB[[#This Row],[customer_code]],'Input  - indicative charges'!$B$13:$B$69,'Input  - indicative charges'!$E$13:$E$69)</f>
        <v>Lower North Island distributor</v>
      </c>
      <c r="K9939" s="70">
        <f t="shared" si="157"/>
        <v>5.1872181272350085E-3</v>
      </c>
    </row>
    <row r="9940" spans="1:11" x14ac:dyDescent="0.25">
      <c r="A9940" s="65">
        <v>44593</v>
      </c>
      <c r="B9940" s="66" t="s">
        <v>150</v>
      </c>
      <c r="C9940" s="66" t="s">
        <v>137</v>
      </c>
      <c r="D9940" s="67">
        <v>187399.42</v>
      </c>
      <c r="E9940" s="66">
        <v>0.61632333436765196</v>
      </c>
      <c r="F9940" s="67">
        <v>115498.635392964</v>
      </c>
      <c r="G9940" s="66" t="s">
        <v>25</v>
      </c>
      <c r="H9940" s="68">
        <v>0.113774767655483</v>
      </c>
      <c r="I9940" s="87">
        <v>13140.830406359801</v>
      </c>
      <c r="J9940" s="36" t="str">
        <f>_xlfn.XLOOKUP(SimpleBB[[#This Row],[customer_code]],'Input  - indicative charges'!$B$13:$B$69,'Input  - indicative charges'!$E$13:$E$69)</f>
        <v>North Island generation</v>
      </c>
      <c r="K9940" s="70">
        <f t="shared" si="157"/>
        <v>12148.087185669541</v>
      </c>
    </row>
    <row r="9941" spans="1:11" x14ac:dyDescent="0.25">
      <c r="A9941" s="65">
        <v>44593</v>
      </c>
      <c r="B9941" s="66" t="s">
        <v>150</v>
      </c>
      <c r="C9941" s="66" t="s">
        <v>137</v>
      </c>
      <c r="D9941" s="67">
        <v>187399.42</v>
      </c>
      <c r="E9941" s="66">
        <v>0.61632333436765196</v>
      </c>
      <c r="F9941" s="67">
        <v>115498.635392964</v>
      </c>
      <c r="G9941" s="66" t="s">
        <v>27</v>
      </c>
      <c r="H9941" s="68">
        <v>1.7845052360531702E-5</v>
      </c>
      <c r="I9941" s="87">
        <v>2.0610791961574102</v>
      </c>
      <c r="J9941" s="36" t="str">
        <f>_xlfn.XLOOKUP(SimpleBB[[#This Row],[customer_code]],'Input  - indicative charges'!$B$13:$B$69,'Input  - indicative charges'!$E$13:$E$69)</f>
        <v>Lower North Island distributor</v>
      </c>
      <c r="K9941" s="70">
        <f t="shared" si="157"/>
        <v>1.9053719587897677</v>
      </c>
    </row>
    <row r="9942" spans="1:11" x14ac:dyDescent="0.25">
      <c r="A9942" s="65">
        <v>44593</v>
      </c>
      <c r="B9942" s="66" t="s">
        <v>150</v>
      </c>
      <c r="C9942" s="66" t="s">
        <v>137</v>
      </c>
      <c r="D9942" s="67">
        <v>187399.42</v>
      </c>
      <c r="E9942" s="66">
        <v>0.61632333436765196</v>
      </c>
      <c r="F9942" s="67">
        <v>115498.635392964</v>
      </c>
      <c r="G9942" s="66" t="s">
        <v>29</v>
      </c>
      <c r="H9942" s="68">
        <v>4.0523433206392801E-5</v>
      </c>
      <c r="I9942" s="87">
        <v>4.6804012367762997</v>
      </c>
      <c r="J9942" s="36" t="str">
        <f>_xlfn.XLOOKUP(SimpleBB[[#This Row],[customer_code]],'Input  - indicative charges'!$B$13:$B$69,'Input  - indicative charges'!$E$13:$E$69)</f>
        <v>Lower North Island distributor</v>
      </c>
      <c r="K9942" s="70">
        <f t="shared" si="157"/>
        <v>4.3268134912354066</v>
      </c>
    </row>
    <row r="9943" spans="1:11" x14ac:dyDescent="0.25">
      <c r="A9943" s="65">
        <v>44593</v>
      </c>
      <c r="B9943" s="66" t="s">
        <v>150</v>
      </c>
      <c r="C9943" s="66" t="s">
        <v>137</v>
      </c>
      <c r="D9943" s="67">
        <v>187399.42</v>
      </c>
      <c r="E9943" s="66">
        <v>0.61632333436765196</v>
      </c>
      <c r="F9943" s="67">
        <v>115498.635392964</v>
      </c>
      <c r="G9943" s="66" t="s">
        <v>31</v>
      </c>
      <c r="H9943" s="68">
        <v>8.9812072223525595E-5</v>
      </c>
      <c r="I9943" s="87">
        <v>10.3731717836315</v>
      </c>
      <c r="J9943" s="36" t="str">
        <f>_xlfn.XLOOKUP(SimpleBB[[#This Row],[customer_code]],'Input  - indicative charges'!$B$13:$B$69,'Input  - indicative charges'!$E$13:$E$69)</f>
        <v>Major Industrial</v>
      </c>
      <c r="K9943" s="70">
        <f t="shared" si="157"/>
        <v>9.5895153748042645</v>
      </c>
    </row>
    <row r="9944" spans="1:11" x14ac:dyDescent="0.25">
      <c r="A9944" s="65">
        <v>44593</v>
      </c>
      <c r="B9944" s="66" t="s">
        <v>150</v>
      </c>
      <c r="C9944" s="66" t="s">
        <v>137</v>
      </c>
      <c r="D9944" s="67">
        <v>187399.42</v>
      </c>
      <c r="E9944" s="66">
        <v>0.61632333436765196</v>
      </c>
      <c r="F9944" s="67">
        <v>115498.635392964</v>
      </c>
      <c r="G9944" s="66" t="s">
        <v>34</v>
      </c>
      <c r="H9944" s="68">
        <v>2.9926166096147201E-6</v>
      </c>
      <c r="I9944" s="87">
        <v>0.345643134664819</v>
      </c>
      <c r="J9944" s="36" t="str">
        <f>_xlfn.XLOOKUP(SimpleBB[[#This Row],[customer_code]],'Input  - indicative charges'!$B$13:$B$69,'Input  - indicative charges'!$E$13:$E$69)</f>
        <v>Major Industrial</v>
      </c>
      <c r="K9944" s="70">
        <f t="shared" si="157"/>
        <v>0.31953101936420891</v>
      </c>
    </row>
    <row r="9945" spans="1:11" x14ac:dyDescent="0.25">
      <c r="A9945" s="65">
        <v>44593</v>
      </c>
      <c r="B9945" s="66" t="s">
        <v>150</v>
      </c>
      <c r="C9945" s="66" t="s">
        <v>137</v>
      </c>
      <c r="D9945" s="67">
        <v>187399.42</v>
      </c>
      <c r="E9945" s="66">
        <v>0.61632333436765196</v>
      </c>
      <c r="F9945" s="67">
        <v>115498.635392964</v>
      </c>
      <c r="G9945" s="66" t="s">
        <v>36</v>
      </c>
      <c r="H9945" s="68">
        <v>8.52109941554917E-9</v>
      </c>
      <c r="I9945" s="87">
        <v>9.8417535454371394E-4</v>
      </c>
      <c r="J9945" s="36" t="str">
        <f>_xlfn.XLOOKUP(SimpleBB[[#This Row],[customer_code]],'Input  - indicative charges'!$B$13:$B$69,'Input  - indicative charges'!$E$13:$E$69)</f>
        <v>Upper South Island distributor</v>
      </c>
      <c r="K9945" s="70">
        <f t="shared" si="157"/>
        <v>9.0982439033669943E-4</v>
      </c>
    </row>
    <row r="9946" spans="1:11" x14ac:dyDescent="0.25">
      <c r="A9946" s="65">
        <v>44593</v>
      </c>
      <c r="B9946" s="66" t="s">
        <v>150</v>
      </c>
      <c r="C9946" s="66" t="s">
        <v>137</v>
      </c>
      <c r="D9946" s="67">
        <v>187399.42</v>
      </c>
      <c r="E9946" s="66">
        <v>0.61632333436765196</v>
      </c>
      <c r="F9946" s="67">
        <v>115498.635392964</v>
      </c>
      <c r="G9946" s="66" t="s">
        <v>38</v>
      </c>
      <c r="H9946" s="68">
        <v>1.3405654681739301E-4</v>
      </c>
      <c r="I9946" s="87">
        <v>15.483348222901901</v>
      </c>
      <c r="J9946" s="36" t="str">
        <f>_xlfn.XLOOKUP(SimpleBB[[#This Row],[customer_code]],'Input  - indicative charges'!$B$13:$B$69,'Input  - indicative charges'!$E$13:$E$69)</f>
        <v>North Island generation</v>
      </c>
      <c r="K9946" s="70">
        <f t="shared" si="157"/>
        <v>14.313636073323186</v>
      </c>
    </row>
    <row r="9947" spans="1:11" x14ac:dyDescent="0.25">
      <c r="A9947" s="65">
        <v>44593</v>
      </c>
      <c r="B9947" s="66" t="s">
        <v>150</v>
      </c>
      <c r="C9947" s="66" t="s">
        <v>137</v>
      </c>
      <c r="D9947" s="67">
        <v>187399.42</v>
      </c>
      <c r="E9947" s="66">
        <v>0.61632333436765196</v>
      </c>
      <c r="F9947" s="67">
        <v>115498.635392964</v>
      </c>
      <c r="G9947" s="66" t="s">
        <v>40</v>
      </c>
      <c r="H9947" s="68">
        <v>1.3815303935652999E-6</v>
      </c>
      <c r="I9947" s="87">
        <v>0.15956487521069701</v>
      </c>
      <c r="J9947" s="36" t="str">
        <f>_xlfn.XLOOKUP(SimpleBB[[#This Row],[customer_code]],'Input  - indicative charges'!$B$13:$B$69,'Input  - indicative charges'!$E$13:$E$69)</f>
        <v>North Island generation</v>
      </c>
      <c r="K9947" s="70">
        <f t="shared" si="157"/>
        <v>0.14751031372354456</v>
      </c>
    </row>
    <row r="9948" spans="1:11" x14ac:dyDescent="0.25">
      <c r="A9948" s="65">
        <v>44593</v>
      </c>
      <c r="B9948" s="66" t="s">
        <v>150</v>
      </c>
      <c r="C9948" s="66" t="s">
        <v>137</v>
      </c>
      <c r="D9948" s="67">
        <v>187399.42</v>
      </c>
      <c r="E9948" s="66">
        <v>0.61632333436765196</v>
      </c>
      <c r="F9948" s="67">
        <v>115498.635392964</v>
      </c>
      <c r="G9948" s="66" t="s">
        <v>42</v>
      </c>
      <c r="H9948" s="68">
        <v>4.1661644278476601E-2</v>
      </c>
      <c r="I9948" s="87">
        <v>4811.8630623911504</v>
      </c>
      <c r="J9948" s="36" t="str">
        <f>_xlfn.XLOOKUP(SimpleBB[[#This Row],[customer_code]],'Input  - indicative charges'!$B$13:$B$69,'Input  - indicative charges'!$E$13:$E$69)</f>
        <v>South Island generation</v>
      </c>
      <c r="K9948" s="70">
        <f t="shared" si="157"/>
        <v>4448.3438412796158</v>
      </c>
    </row>
    <row r="9949" spans="1:11" x14ac:dyDescent="0.25">
      <c r="A9949" s="65">
        <v>44593</v>
      </c>
      <c r="B9949" s="66" t="s">
        <v>150</v>
      </c>
      <c r="C9949" s="66" t="s">
        <v>137</v>
      </c>
      <c r="D9949" s="67">
        <v>187399.42</v>
      </c>
      <c r="E9949" s="66">
        <v>0.61632333436765196</v>
      </c>
      <c r="F9949" s="67">
        <v>115498.635392964</v>
      </c>
      <c r="G9949" s="66" t="s">
        <v>44</v>
      </c>
      <c r="H9949" s="68">
        <v>2.3133946401932499E-6</v>
      </c>
      <c r="I9949" s="87">
        <v>0.26719392406771802</v>
      </c>
      <c r="J9949" s="36" t="str">
        <f>_xlfn.XLOOKUP(SimpleBB[[#This Row],[customer_code]],'Input  - indicative charges'!$B$13:$B$69,'Input  - indicative charges'!$E$13:$E$69)</f>
        <v>Major Industrial</v>
      </c>
      <c r="K9949" s="70">
        <f t="shared" si="157"/>
        <v>0.2470083689296288</v>
      </c>
    </row>
    <row r="9950" spans="1:11" x14ac:dyDescent="0.25">
      <c r="A9950" s="65">
        <v>44593</v>
      </c>
      <c r="B9950" s="66" t="s">
        <v>150</v>
      </c>
      <c r="C9950" s="66" t="s">
        <v>137</v>
      </c>
      <c r="D9950" s="67">
        <v>187399.42</v>
      </c>
      <c r="E9950" s="66">
        <v>0.61632333436765196</v>
      </c>
      <c r="F9950" s="67">
        <v>115498.635392964</v>
      </c>
      <c r="G9950" s="66" t="s">
        <v>46</v>
      </c>
      <c r="H9950" s="68">
        <v>1.8488666226382999E-8</v>
      </c>
      <c r="I9950" s="87">
        <v>2.13541571938322E-3</v>
      </c>
      <c r="J9950" s="36" t="str">
        <f>_xlfn.XLOOKUP(SimpleBB[[#This Row],[customer_code]],'Input  - indicative charges'!$B$13:$B$69,'Input  - indicative charges'!$E$13:$E$69)</f>
        <v>Upper South Island distributor</v>
      </c>
      <c r="K9950" s="70">
        <f t="shared" si="157"/>
        <v>1.9740926208256797E-3</v>
      </c>
    </row>
    <row r="9951" spans="1:11" x14ac:dyDescent="0.25">
      <c r="A9951" s="65">
        <v>44593</v>
      </c>
      <c r="B9951" s="66" t="s">
        <v>150</v>
      </c>
      <c r="C9951" s="66" t="s">
        <v>137</v>
      </c>
      <c r="D9951" s="67">
        <v>187399.42</v>
      </c>
      <c r="E9951" s="66">
        <v>0.61632333436765196</v>
      </c>
      <c r="F9951" s="67">
        <v>115498.635392964</v>
      </c>
      <c r="G9951" s="66" t="s">
        <v>48</v>
      </c>
      <c r="H9951" s="68">
        <v>5.5336176053994997E-2</v>
      </c>
      <c r="I9951" s="87">
        <v>6391.2528221012499</v>
      </c>
      <c r="J9951" s="36" t="str">
        <f>_xlfn.XLOOKUP(SimpleBB[[#This Row],[customer_code]],'Input  - indicative charges'!$B$13:$B$69,'Input  - indicative charges'!$E$13:$E$69)</f>
        <v>North Island generation</v>
      </c>
      <c r="K9951" s="70">
        <f t="shared" si="157"/>
        <v>5908.4162954394515</v>
      </c>
    </row>
    <row r="9952" spans="1:11" x14ac:dyDescent="0.25">
      <c r="A9952" s="65">
        <v>44593</v>
      </c>
      <c r="B9952" s="66" t="s">
        <v>150</v>
      </c>
      <c r="C9952" s="66" t="s">
        <v>137</v>
      </c>
      <c r="D9952" s="67">
        <v>187399.42</v>
      </c>
      <c r="E9952" s="66">
        <v>0.61632333436765196</v>
      </c>
      <c r="F9952" s="67">
        <v>115498.635392964</v>
      </c>
      <c r="G9952" s="66" t="s">
        <v>50</v>
      </c>
      <c r="H9952" s="68">
        <v>1.13407617851056E-2</v>
      </c>
      <c r="I9952" s="87">
        <v>1309.8425104963801</v>
      </c>
      <c r="J9952" s="36" t="str">
        <f>_xlfn.XLOOKUP(SimpleBB[[#This Row],[customer_code]],'Input  - indicative charges'!$B$13:$B$69,'Input  - indicative charges'!$E$13:$E$69)</f>
        <v>North Island generation</v>
      </c>
      <c r="K9952" s="70">
        <f t="shared" si="157"/>
        <v>1210.888545468579</v>
      </c>
    </row>
    <row r="9953" spans="1:11" x14ac:dyDescent="0.25">
      <c r="A9953" s="65">
        <v>44593</v>
      </c>
      <c r="B9953" s="66" t="s">
        <v>150</v>
      </c>
      <c r="C9953" s="66" t="s">
        <v>137</v>
      </c>
      <c r="D9953" s="67">
        <v>187399.42</v>
      </c>
      <c r="E9953" s="66">
        <v>0.61632333436765196</v>
      </c>
      <c r="F9953" s="67">
        <v>115498.635392964</v>
      </c>
      <c r="G9953" s="66" t="s">
        <v>52</v>
      </c>
      <c r="H9953" s="68">
        <v>2.2900949015149101E-2</v>
      </c>
      <c r="I9953" s="87">
        <v>2645.0283604535698</v>
      </c>
      <c r="J9953" s="36" t="str">
        <f>_xlfn.XLOOKUP(SimpleBB[[#This Row],[customer_code]],'Input  - indicative charges'!$B$13:$B$69,'Input  - indicative charges'!$E$13:$E$69)</f>
        <v>North Island generation</v>
      </c>
      <c r="K9953" s="70">
        <f t="shared" si="157"/>
        <v>2445.2058308132114</v>
      </c>
    </row>
    <row r="9954" spans="1:11" x14ac:dyDescent="0.25">
      <c r="A9954" s="65">
        <v>44593</v>
      </c>
      <c r="B9954" s="66" t="s">
        <v>150</v>
      </c>
      <c r="C9954" s="66" t="s">
        <v>137</v>
      </c>
      <c r="D9954" s="67">
        <v>187399.42</v>
      </c>
      <c r="E9954" s="66">
        <v>0.61632333436765196</v>
      </c>
      <c r="F9954" s="67">
        <v>115498.635392964</v>
      </c>
      <c r="G9954" s="66" t="s">
        <v>54</v>
      </c>
      <c r="H9954" s="68">
        <v>1.5443315834332499E-9</v>
      </c>
      <c r="I9954" s="87">
        <v>1.78368190480796E-4</v>
      </c>
      <c r="J9954" s="36" t="str">
        <f>_xlfn.XLOOKUP(SimpleBB[[#This Row],[customer_code]],'Input  - indicative charges'!$B$13:$B$69,'Input  - indicative charges'!$E$13:$E$69)</f>
        <v>Upper South Island distributor</v>
      </c>
      <c r="K9954" s="70">
        <f t="shared" si="157"/>
        <v>1.6489310508581971E-4</v>
      </c>
    </row>
    <row r="9955" spans="1:11" x14ac:dyDescent="0.25">
      <c r="A9955" s="65">
        <v>44593</v>
      </c>
      <c r="B9955" s="66" t="s">
        <v>150</v>
      </c>
      <c r="C9955" s="66" t="s">
        <v>137</v>
      </c>
      <c r="D9955" s="67">
        <v>187399.42</v>
      </c>
      <c r="E9955" s="66">
        <v>0.61632333436765196</v>
      </c>
      <c r="F9955" s="67">
        <v>115498.635392964</v>
      </c>
      <c r="G9955" s="66" t="s">
        <v>56</v>
      </c>
      <c r="H9955" s="68">
        <v>2.6083080697933799E-2</v>
      </c>
      <c r="I9955" s="87">
        <v>3012.5602274559201</v>
      </c>
      <c r="J9955" s="36" t="str">
        <f>_xlfn.XLOOKUP(SimpleBB[[#This Row],[customer_code]],'Input  - indicative charges'!$B$13:$B$69,'Input  - indicative charges'!$E$13:$E$69)</f>
        <v>Upper North Island distributor</v>
      </c>
      <c r="K9955" s="70">
        <f t="shared" si="157"/>
        <v>2784.9719662695829</v>
      </c>
    </row>
    <row r="9956" spans="1:11" x14ac:dyDescent="0.25">
      <c r="A9956" s="65">
        <v>44593</v>
      </c>
      <c r="B9956" s="66" t="s">
        <v>150</v>
      </c>
      <c r="C9956" s="66" t="s">
        <v>137</v>
      </c>
      <c r="D9956" s="67">
        <v>187399.42</v>
      </c>
      <c r="E9956" s="66">
        <v>0.61632333436765196</v>
      </c>
      <c r="F9956" s="67">
        <v>115498.635392964</v>
      </c>
      <c r="G9956" s="66" t="s">
        <v>58</v>
      </c>
      <c r="H9956" s="68">
        <v>1.41343876775884E-2</v>
      </c>
      <c r="I9956" s="87">
        <v>1632.50248887659</v>
      </c>
      <c r="J9956" s="36" t="str">
        <f>_xlfn.XLOOKUP(SimpleBB[[#This Row],[customer_code]],'Input  - indicative charges'!$B$13:$B$69,'Input  - indicative charges'!$E$13:$E$69)</f>
        <v>North Island generation</v>
      </c>
      <c r="K9956" s="70">
        <f t="shared" si="157"/>
        <v>1509.1727046486571</v>
      </c>
    </row>
    <row r="9957" spans="1:11" x14ac:dyDescent="0.25">
      <c r="A9957" s="65">
        <v>44593</v>
      </c>
      <c r="B9957" s="66" t="s">
        <v>150</v>
      </c>
      <c r="C9957" s="66" t="s">
        <v>137</v>
      </c>
      <c r="D9957" s="67">
        <v>187399.42</v>
      </c>
      <c r="E9957" s="66">
        <v>0.61632333436765196</v>
      </c>
      <c r="F9957" s="67">
        <v>115498.635392964</v>
      </c>
      <c r="G9957" s="66" t="s">
        <v>60</v>
      </c>
      <c r="H9957" s="68">
        <v>3.9300071669765198E-8</v>
      </c>
      <c r="I9957" s="87">
        <v>4.53910464870358E-3</v>
      </c>
      <c r="J9957" s="36" t="str">
        <f>_xlfn.XLOOKUP(SimpleBB[[#This Row],[customer_code]],'Input  - indicative charges'!$B$13:$B$69,'Input  - indicative charges'!$E$13:$E$69)</f>
        <v>Major Industrial</v>
      </c>
      <c r="K9957" s="70">
        <f t="shared" si="157"/>
        <v>4.1961913602234805E-3</v>
      </c>
    </row>
    <row r="9958" spans="1:11" x14ac:dyDescent="0.25">
      <c r="A9958" s="65">
        <v>44593</v>
      </c>
      <c r="B9958" s="66" t="s">
        <v>150</v>
      </c>
      <c r="C9958" s="66" t="s">
        <v>137</v>
      </c>
      <c r="D9958" s="67">
        <v>187399.42</v>
      </c>
      <c r="E9958" s="66">
        <v>0.61632333436765196</v>
      </c>
      <c r="F9958" s="67">
        <v>115498.635392964</v>
      </c>
      <c r="G9958" s="66" t="s">
        <v>62</v>
      </c>
      <c r="H9958" s="68">
        <v>2.7788696403803298E-6</v>
      </c>
      <c r="I9958" s="87">
        <v>0.320955651398866</v>
      </c>
      <c r="J9958" s="36" t="str">
        <f>_xlfn.XLOOKUP(SimpleBB[[#This Row],[customer_code]],'Input  - indicative charges'!$B$13:$B$69,'Input  - indicative charges'!$E$13:$E$69)</f>
        <v>Major Industrial</v>
      </c>
      <c r="K9958" s="70">
        <f t="shared" si="157"/>
        <v>0.29670858806912054</v>
      </c>
    </row>
    <row r="9959" spans="1:11" x14ac:dyDescent="0.25">
      <c r="A9959" s="65">
        <v>44593</v>
      </c>
      <c r="B9959" s="66" t="s">
        <v>150</v>
      </c>
      <c r="C9959" s="66" t="s">
        <v>137</v>
      </c>
      <c r="D9959" s="67">
        <v>187399.42</v>
      </c>
      <c r="E9959" s="66">
        <v>0.61632333436765196</v>
      </c>
      <c r="F9959" s="67">
        <v>115498.635392964</v>
      </c>
      <c r="G9959" s="66" t="s">
        <v>64</v>
      </c>
      <c r="H9959" s="68">
        <v>2.4616562934360299E-6</v>
      </c>
      <c r="I9959" s="87">
        <v>0.28431794269836402</v>
      </c>
      <c r="J9959" s="36" t="str">
        <f>_xlfn.XLOOKUP(SimpleBB[[#This Row],[customer_code]],'Input  - indicative charges'!$B$13:$B$69,'Input  - indicative charges'!$E$13:$E$69)</f>
        <v>Major Industrial</v>
      </c>
      <c r="K9959" s="70">
        <f t="shared" si="157"/>
        <v>0.26283872856911089</v>
      </c>
    </row>
    <row r="9960" spans="1:11" x14ac:dyDescent="0.25">
      <c r="A9960" s="65">
        <v>44593</v>
      </c>
      <c r="B9960" s="66" t="s">
        <v>150</v>
      </c>
      <c r="C9960" s="66" t="s">
        <v>137</v>
      </c>
      <c r="D9960" s="67">
        <v>187399.42</v>
      </c>
      <c r="E9960" s="66">
        <v>0.61632333436765196</v>
      </c>
      <c r="F9960" s="67">
        <v>115498.635392964</v>
      </c>
      <c r="G9960" s="66" t="s">
        <v>66</v>
      </c>
      <c r="H9960" s="68">
        <v>9.8062664296276E-8</v>
      </c>
      <c r="I9960" s="87">
        <v>1.13261039092182E-2</v>
      </c>
      <c r="J9960" s="36" t="str">
        <f>_xlfn.XLOOKUP(SimpleBB[[#This Row],[customer_code]],'Input  - indicative charges'!$B$13:$B$69,'Input  - indicative charges'!$E$13:$E$69)</f>
        <v>Upper South Island distributor</v>
      </c>
      <c r="K9960" s="70">
        <f t="shared" si="157"/>
        <v>1.0470456851535446E-2</v>
      </c>
    </row>
    <row r="9961" spans="1:11" x14ac:dyDescent="0.25">
      <c r="A9961" s="65">
        <v>44593</v>
      </c>
      <c r="B9961" s="66" t="s">
        <v>150</v>
      </c>
      <c r="C9961" s="66" t="s">
        <v>137</v>
      </c>
      <c r="D9961" s="67">
        <v>187399.42</v>
      </c>
      <c r="E9961" s="66">
        <v>0.61632333436765196</v>
      </c>
      <c r="F9961" s="67">
        <v>115498.635392964</v>
      </c>
      <c r="G9961" s="66" t="s">
        <v>68</v>
      </c>
      <c r="H9961" s="68">
        <v>1.17820234642117E-7</v>
      </c>
      <c r="I9961" s="87">
        <v>1.36080763228434E-2</v>
      </c>
      <c r="J9961" s="36" t="str">
        <f>_xlfn.XLOOKUP(SimpleBB[[#This Row],[customer_code]],'Input  - indicative charges'!$B$13:$B$69,'Input  - indicative charges'!$E$13:$E$69)</f>
        <v>Major Industrial</v>
      </c>
      <c r="K9961" s="70">
        <f t="shared" si="157"/>
        <v>1.2580034327141188E-2</v>
      </c>
    </row>
    <row r="9962" spans="1:11" x14ac:dyDescent="0.25">
      <c r="A9962" s="65">
        <v>44593</v>
      </c>
      <c r="B9962" s="66" t="s">
        <v>150</v>
      </c>
      <c r="C9962" s="66" t="s">
        <v>137</v>
      </c>
      <c r="D9962" s="67">
        <v>187399.42</v>
      </c>
      <c r="E9962" s="66">
        <v>0.61632333436765196</v>
      </c>
      <c r="F9962" s="67">
        <v>115498.635392964</v>
      </c>
      <c r="G9962" s="66" t="s">
        <v>70</v>
      </c>
      <c r="H9962" s="68">
        <v>5.1143680094949597E-3</v>
      </c>
      <c r="I9962" s="87">
        <v>590.70252599409901</v>
      </c>
      <c r="J9962" s="36" t="str">
        <f>_xlfn.XLOOKUP(SimpleBB[[#This Row],[customer_code]],'Input  - indicative charges'!$B$13:$B$69,'Input  - indicative charges'!$E$13:$E$69)</f>
        <v>Lower North Island distributor</v>
      </c>
      <c r="K9962" s="70">
        <f t="shared" si="157"/>
        <v>546.07704115096112</v>
      </c>
    </row>
    <row r="9963" spans="1:11" x14ac:dyDescent="0.25">
      <c r="A9963" s="65">
        <v>44593</v>
      </c>
      <c r="B9963" s="66" t="s">
        <v>150</v>
      </c>
      <c r="C9963" s="66" t="s">
        <v>137</v>
      </c>
      <c r="D9963" s="67">
        <v>187399.42</v>
      </c>
      <c r="E9963" s="66">
        <v>0.61632333436765196</v>
      </c>
      <c r="F9963" s="67">
        <v>115498.635392964</v>
      </c>
      <c r="G9963" s="66" t="s">
        <v>72</v>
      </c>
      <c r="H9963" s="68">
        <v>5.76628172341822E-5</v>
      </c>
      <c r="I9963" s="87">
        <v>6.6599767034619397</v>
      </c>
      <c r="J9963" s="36" t="str">
        <f>_xlfn.XLOOKUP(SimpleBB[[#This Row],[customer_code]],'Input  - indicative charges'!$B$13:$B$69,'Input  - indicative charges'!$E$13:$E$69)</f>
        <v>Lower South Island distributor</v>
      </c>
      <c r="K9963" s="70">
        <f t="shared" si="157"/>
        <v>6.1568390388043808</v>
      </c>
    </row>
    <row r="9964" spans="1:11" x14ac:dyDescent="0.25">
      <c r="A9964" s="65">
        <v>44593</v>
      </c>
      <c r="B9964" s="66" t="s">
        <v>150</v>
      </c>
      <c r="C9964" s="66" t="s">
        <v>137</v>
      </c>
      <c r="D9964" s="67">
        <v>187399.42</v>
      </c>
      <c r="E9964" s="66">
        <v>0.61632333436765196</v>
      </c>
      <c r="F9964" s="67">
        <v>115498.635392964</v>
      </c>
      <c r="G9964" s="66" t="s">
        <v>74</v>
      </c>
      <c r="H9964" s="68">
        <v>7.0212684004544499E-11</v>
      </c>
      <c r="I9964" s="87">
        <v>8.1094691898022901E-6</v>
      </c>
      <c r="J9964" s="36" t="str">
        <f>_xlfn.XLOOKUP(SimpleBB[[#This Row],[customer_code]],'Input  - indicative charges'!$B$13:$B$69,'Input  - indicative charges'!$E$13:$E$69)</f>
        <v>Major Industrial</v>
      </c>
      <c r="K9964" s="70">
        <f t="shared" si="157"/>
        <v>7.4968274987812655E-6</v>
      </c>
    </row>
    <row r="9965" spans="1:11" x14ac:dyDescent="0.25">
      <c r="A9965" s="65">
        <v>44593</v>
      </c>
      <c r="B9965" s="66" t="s">
        <v>150</v>
      </c>
      <c r="C9965" s="66" t="s">
        <v>137</v>
      </c>
      <c r="D9965" s="67">
        <v>187399.42</v>
      </c>
      <c r="E9965" s="66">
        <v>0.61632333436765196</v>
      </c>
      <c r="F9965" s="67">
        <v>115498.635392964</v>
      </c>
      <c r="G9965" s="66" t="s">
        <v>76</v>
      </c>
      <c r="H9965" s="68">
        <v>3.9099742268640898E-6</v>
      </c>
      <c r="I9965" s="87">
        <v>0.45159668762446298</v>
      </c>
      <c r="J9965" s="36" t="str">
        <f>_xlfn.XLOOKUP(SimpleBB[[#This Row],[customer_code]],'Input  - indicative charges'!$B$13:$B$69,'Input  - indicative charges'!$E$13:$E$69)</f>
        <v>Lower North Island distributor</v>
      </c>
      <c r="K9965" s="70">
        <f t="shared" si="157"/>
        <v>0.41748015645696623</v>
      </c>
    </row>
    <row r="9966" spans="1:11" x14ac:dyDescent="0.25">
      <c r="A9966" s="65">
        <v>44593</v>
      </c>
      <c r="B9966" s="66" t="s">
        <v>150</v>
      </c>
      <c r="C9966" s="66" t="s">
        <v>137</v>
      </c>
      <c r="D9966" s="67">
        <v>187399.42</v>
      </c>
      <c r="E9966" s="66">
        <v>0.61632333436765196</v>
      </c>
      <c r="F9966" s="67">
        <v>115498.635392964</v>
      </c>
      <c r="G9966" s="66" t="s">
        <v>78</v>
      </c>
      <c r="H9966" s="68">
        <v>1.9086439387791599E-5</v>
      </c>
      <c r="I9966" s="87">
        <v>2.20445770380045</v>
      </c>
      <c r="J9966" s="36" t="str">
        <f>_xlfn.XLOOKUP(SimpleBB[[#This Row],[customer_code]],'Input  - indicative charges'!$B$13:$B$69,'Input  - indicative charges'!$E$13:$E$69)</f>
        <v>North Island generation</v>
      </c>
      <c r="K9966" s="70">
        <f t="shared" si="157"/>
        <v>2.0379187277181501</v>
      </c>
    </row>
    <row r="9967" spans="1:11" x14ac:dyDescent="0.25">
      <c r="A9967" s="65">
        <v>44593</v>
      </c>
      <c r="B9967" s="66" t="s">
        <v>150</v>
      </c>
      <c r="C9967" s="66" t="s">
        <v>137</v>
      </c>
      <c r="D9967" s="67">
        <v>187399.42</v>
      </c>
      <c r="E9967" s="66">
        <v>0.61632333436765196</v>
      </c>
      <c r="F9967" s="67">
        <v>115498.635392964</v>
      </c>
      <c r="G9967" s="66" t="s">
        <v>80</v>
      </c>
      <c r="H9967" s="68">
        <v>1.11122807486482E-10</v>
      </c>
      <c r="I9967" s="87">
        <v>1.28345326257237E-5</v>
      </c>
      <c r="J9967" s="36" t="str">
        <f>_xlfn.XLOOKUP(SimpleBB[[#This Row],[customer_code]],'Input  - indicative charges'!$B$13:$B$69,'Input  - indicative charges'!$E$13:$E$69)</f>
        <v>Major Industrial</v>
      </c>
      <c r="K9967" s="70">
        <f t="shared" si="157"/>
        <v>1.1864929118113657E-5</v>
      </c>
    </row>
    <row r="9968" spans="1:11" x14ac:dyDescent="0.25">
      <c r="A9968" s="65">
        <v>44593</v>
      </c>
      <c r="B9968" s="66" t="s">
        <v>150</v>
      </c>
      <c r="C9968" s="66" t="s">
        <v>137</v>
      </c>
      <c r="D9968" s="67">
        <v>187399.42</v>
      </c>
      <c r="E9968" s="66">
        <v>0.61632333436765196</v>
      </c>
      <c r="F9968" s="67">
        <v>115498.635392964</v>
      </c>
      <c r="G9968" s="66" t="s">
        <v>82</v>
      </c>
      <c r="H9968" s="68">
        <v>8.2094701908514605E-4</v>
      </c>
      <c r="I9968" s="87">
        <v>94.818260434256004</v>
      </c>
      <c r="J9968" s="36" t="str">
        <f>_xlfn.XLOOKUP(SimpleBB[[#This Row],[customer_code]],'Input  - indicative charges'!$B$13:$B$69,'Input  - indicative charges'!$E$13:$E$69)</f>
        <v>Major Industrial</v>
      </c>
      <c r="K9968" s="70">
        <f t="shared" si="157"/>
        <v>87.655076500446555</v>
      </c>
    </row>
    <row r="9969" spans="1:11" x14ac:dyDescent="0.25">
      <c r="A9969" s="65">
        <v>44593</v>
      </c>
      <c r="B9969" s="66" t="s">
        <v>150</v>
      </c>
      <c r="C9969" s="66" t="s">
        <v>137</v>
      </c>
      <c r="D9969" s="67">
        <v>187399.42</v>
      </c>
      <c r="E9969" s="66">
        <v>0.61632333436765196</v>
      </c>
      <c r="F9969" s="67">
        <v>115498.635392964</v>
      </c>
      <c r="G9969" s="66" t="s">
        <v>84</v>
      </c>
      <c r="H9969" s="68">
        <v>2.26328701653142E-13</v>
      </c>
      <c r="I9969" s="87">
        <v>2.6140656191199201E-8</v>
      </c>
      <c r="J9969" s="36" t="str">
        <f>_xlfn.XLOOKUP(SimpleBB[[#This Row],[customer_code]],'Input  - indicative charges'!$B$13:$B$69,'Input  - indicative charges'!$E$13:$E$69)</f>
        <v>Major Industrial</v>
      </c>
      <c r="K9969" s="70">
        <f t="shared" si="157"/>
        <v>2.4165822149839962E-8</v>
      </c>
    </row>
    <row r="9970" spans="1:11" x14ac:dyDescent="0.25">
      <c r="A9970" s="65">
        <v>44593</v>
      </c>
      <c r="B9970" s="66" t="s">
        <v>150</v>
      </c>
      <c r="C9970" s="66" t="s">
        <v>137</v>
      </c>
      <c r="D9970" s="67">
        <v>187399.42</v>
      </c>
      <c r="E9970" s="66">
        <v>0.61632333436765196</v>
      </c>
      <c r="F9970" s="67">
        <v>115498.635392964</v>
      </c>
      <c r="G9970" s="66" t="s">
        <v>86</v>
      </c>
      <c r="H9970" s="68">
        <v>8.5688661906494198E-5</v>
      </c>
      <c r="I9970" s="87">
        <v>9.8969235188491602</v>
      </c>
      <c r="J9970" s="36" t="str">
        <f>_xlfn.XLOOKUP(SimpleBB[[#This Row],[customer_code]],'Input  - indicative charges'!$B$13:$B$69,'Input  - indicative charges'!$E$13:$E$69)</f>
        <v>North Island generation</v>
      </c>
      <c r="K9970" s="70">
        <f t="shared" si="157"/>
        <v>9.1492459805809219</v>
      </c>
    </row>
    <row r="9971" spans="1:11" x14ac:dyDescent="0.25">
      <c r="A9971" s="65">
        <v>44593</v>
      </c>
      <c r="B9971" s="66" t="s">
        <v>150</v>
      </c>
      <c r="C9971" s="66" t="s">
        <v>137</v>
      </c>
      <c r="D9971" s="67">
        <v>187399.42</v>
      </c>
      <c r="E9971" s="66">
        <v>0.61632333436765196</v>
      </c>
      <c r="F9971" s="67">
        <v>115498.635392964</v>
      </c>
      <c r="G9971" s="66" t="s">
        <v>88</v>
      </c>
      <c r="H9971" s="68">
        <v>8.2246065198288993E-3</v>
      </c>
      <c r="I9971" s="87">
        <v>949.93082968431395</v>
      </c>
      <c r="J9971" s="36" t="str">
        <f>_xlfn.XLOOKUP(SimpleBB[[#This Row],[customer_code]],'Input  - indicative charges'!$B$13:$B$69,'Input  - indicative charges'!$E$13:$E$69)</f>
        <v>North Island generation</v>
      </c>
      <c r="K9971" s="70">
        <f t="shared" si="157"/>
        <v>878.16691811009775</v>
      </c>
    </row>
    <row r="9972" spans="1:11" x14ac:dyDescent="0.25">
      <c r="A9972" s="65">
        <v>44593</v>
      </c>
      <c r="B9972" s="66" t="s">
        <v>150</v>
      </c>
      <c r="C9972" s="66" t="s">
        <v>137</v>
      </c>
      <c r="D9972" s="67">
        <v>187399.42</v>
      </c>
      <c r="E9972" s="66">
        <v>0.61632333436765196</v>
      </c>
      <c r="F9972" s="67">
        <v>115498.635392964</v>
      </c>
      <c r="G9972" s="66" t="s">
        <v>90</v>
      </c>
      <c r="H9972" s="68">
        <v>1.8515611589606999E-8</v>
      </c>
      <c r="I9972" s="87">
        <v>2.1385278720657602E-3</v>
      </c>
      <c r="J9972" s="36" t="str">
        <f>_xlfn.XLOOKUP(SimpleBB[[#This Row],[customer_code]],'Input  - indicative charges'!$B$13:$B$69,'Input  - indicative charges'!$E$13:$E$69)</f>
        <v>Upper South Island distributor</v>
      </c>
      <c r="K9972" s="70">
        <f t="shared" si="157"/>
        <v>1.9769696613895936E-3</v>
      </c>
    </row>
    <row r="9973" spans="1:11" x14ac:dyDescent="0.25">
      <c r="A9973" s="65">
        <v>44593</v>
      </c>
      <c r="B9973" s="66" t="s">
        <v>150</v>
      </c>
      <c r="C9973" s="66" t="s">
        <v>137</v>
      </c>
      <c r="D9973" s="67">
        <v>187399.42</v>
      </c>
      <c r="E9973" s="66">
        <v>0.61632333436765196</v>
      </c>
      <c r="F9973" s="67">
        <v>115498.635392964</v>
      </c>
      <c r="G9973" s="66" t="s">
        <v>92</v>
      </c>
      <c r="H9973" s="68">
        <v>7.0980369562235199E-5</v>
      </c>
      <c r="I9973" s="87">
        <v>8.1981358241264601</v>
      </c>
      <c r="J9973" s="36" t="str">
        <f>_xlfn.XLOOKUP(SimpleBB[[#This Row],[customer_code]],'Input  - indicative charges'!$B$13:$B$69,'Input  - indicative charges'!$E$13:$E$69)</f>
        <v>North Island generation</v>
      </c>
      <c r="K9973" s="70">
        <f t="shared" si="157"/>
        <v>7.5787956827484368</v>
      </c>
    </row>
    <row r="9974" spans="1:11" x14ac:dyDescent="0.25">
      <c r="A9974" s="65">
        <v>44593</v>
      </c>
      <c r="B9974" s="66" t="s">
        <v>150</v>
      </c>
      <c r="C9974" s="66" t="s">
        <v>137</v>
      </c>
      <c r="D9974" s="67">
        <v>187399.42</v>
      </c>
      <c r="E9974" s="66">
        <v>0.61632333436765196</v>
      </c>
      <c r="F9974" s="67">
        <v>115498.635392964</v>
      </c>
      <c r="G9974" s="66" t="s">
        <v>94</v>
      </c>
      <c r="H9974" s="68">
        <v>3.75993646717536E-4</v>
      </c>
      <c r="I9974" s="87">
        <v>43.4267531122997</v>
      </c>
      <c r="J9974" s="36" t="str">
        <f>_xlfn.XLOOKUP(SimpleBB[[#This Row],[customer_code]],'Input  - indicative charges'!$B$13:$B$69,'Input  - indicative charges'!$E$13:$E$69)</f>
        <v>North Island generation</v>
      </c>
      <c r="K9974" s="70">
        <f t="shared" si="157"/>
        <v>40.146015638664828</v>
      </c>
    </row>
    <row r="9975" spans="1:11" x14ac:dyDescent="0.25">
      <c r="A9975" s="65">
        <v>44593</v>
      </c>
      <c r="B9975" s="66" t="s">
        <v>150</v>
      </c>
      <c r="C9975" s="66" t="s">
        <v>137</v>
      </c>
      <c r="D9975" s="67">
        <v>187399.42</v>
      </c>
      <c r="E9975" s="66">
        <v>0.61632333436765196</v>
      </c>
      <c r="F9975" s="67">
        <v>115498.635392964</v>
      </c>
      <c r="G9975" s="66" t="s">
        <v>96</v>
      </c>
      <c r="H9975" s="68">
        <v>1.65751901515796E-3</v>
      </c>
      <c r="I9975" s="87">
        <v>191.44118438863501</v>
      </c>
      <c r="J9975" s="36" t="str">
        <f>_xlfn.XLOOKUP(SimpleBB[[#This Row],[customer_code]],'Input  - indicative charges'!$B$13:$B$69,'Input  - indicative charges'!$E$13:$E$69)</f>
        <v>Upper North Island distributor</v>
      </c>
      <c r="K9975" s="70">
        <f t="shared" si="157"/>
        <v>176.97848058030098</v>
      </c>
    </row>
    <row r="9976" spans="1:11" x14ac:dyDescent="0.25">
      <c r="A9976" s="65">
        <v>44593</v>
      </c>
      <c r="B9976" s="66" t="s">
        <v>150</v>
      </c>
      <c r="C9976" s="66" t="s">
        <v>137</v>
      </c>
      <c r="D9976" s="67">
        <v>187399.42</v>
      </c>
      <c r="E9976" s="66">
        <v>0.61632333436765196</v>
      </c>
      <c r="F9976" s="67">
        <v>115498.635392964</v>
      </c>
      <c r="G9976" s="66" t="s">
        <v>98</v>
      </c>
      <c r="H9976" s="68">
        <v>6.2091932090783404E-6</v>
      </c>
      <c r="I9976" s="87">
        <v>0.717153342539809</v>
      </c>
      <c r="J9976" s="36" t="str">
        <f>_xlfn.XLOOKUP(SimpleBB[[#This Row],[customer_code]],'Input  - indicative charges'!$B$13:$B$69,'Input  - indicative charges'!$E$13:$E$69)</f>
        <v>Major Industrial</v>
      </c>
      <c r="K9976" s="70">
        <f t="shared" si="157"/>
        <v>0.66297494612300478</v>
      </c>
    </row>
    <row r="9977" spans="1:11" x14ac:dyDescent="0.25">
      <c r="A9977" s="65">
        <v>44593</v>
      </c>
      <c r="B9977" s="66" t="s">
        <v>150</v>
      </c>
      <c r="C9977" s="66" t="s">
        <v>137</v>
      </c>
      <c r="D9977" s="67">
        <v>187399.42</v>
      </c>
      <c r="E9977" s="66">
        <v>0.61632333436765196</v>
      </c>
      <c r="F9977" s="67">
        <v>115498.635392964</v>
      </c>
      <c r="G9977" s="66" t="s">
        <v>100</v>
      </c>
      <c r="H9977" s="68">
        <v>3.2063388844987299E-4</v>
      </c>
      <c r="I9977" s="87">
        <v>37.032776576700201</v>
      </c>
      <c r="J9977" s="36" t="str">
        <f>_xlfn.XLOOKUP(SimpleBB[[#This Row],[customer_code]],'Input  - indicative charges'!$B$13:$B$69,'Input  - indicative charges'!$E$13:$E$69)</f>
        <v>North Island generation</v>
      </c>
      <c r="K9977" s="70">
        <f t="shared" si="157"/>
        <v>34.235081396640389</v>
      </c>
    </row>
    <row r="9978" spans="1:11" x14ac:dyDescent="0.25">
      <c r="A9978" s="65">
        <v>44593</v>
      </c>
      <c r="B9978" s="66" t="s">
        <v>150</v>
      </c>
      <c r="C9978" s="66" t="s">
        <v>137</v>
      </c>
      <c r="D9978" s="67">
        <v>187399.42</v>
      </c>
      <c r="E9978" s="66">
        <v>0.61632333436765196</v>
      </c>
      <c r="F9978" s="67">
        <v>115498.635392964</v>
      </c>
      <c r="G9978" s="66" t="s">
        <v>102</v>
      </c>
      <c r="H9978" s="68">
        <v>1.98942562628157E-3</v>
      </c>
      <c r="I9978" s="87">
        <v>229.77594505131501</v>
      </c>
      <c r="J9978" s="36" t="str">
        <f>_xlfn.XLOOKUP(SimpleBB[[#This Row],[customer_code]],'Input  - indicative charges'!$B$13:$B$69,'Input  - indicative charges'!$E$13:$E$69)</f>
        <v>Lower North Island distributor</v>
      </c>
      <c r="K9978" s="70">
        <f t="shared" si="157"/>
        <v>212.41718577404799</v>
      </c>
    </row>
    <row r="9979" spans="1:11" x14ac:dyDescent="0.25">
      <c r="A9979" s="65">
        <v>44593</v>
      </c>
      <c r="B9979" s="66" t="s">
        <v>150</v>
      </c>
      <c r="C9979" s="66" t="s">
        <v>137</v>
      </c>
      <c r="D9979" s="67">
        <v>187399.42</v>
      </c>
      <c r="E9979" s="66">
        <v>0.61632333436765196</v>
      </c>
      <c r="F9979" s="67">
        <v>115498.635392964</v>
      </c>
      <c r="G9979" s="66" t="s">
        <v>104</v>
      </c>
      <c r="H9979" s="68">
        <v>4.1531488981881E-3</v>
      </c>
      <c r="I9979" s="87">
        <v>479.68303032451797</v>
      </c>
      <c r="J9979" s="36" t="str">
        <f>_xlfn.XLOOKUP(SimpleBB[[#This Row],[customer_code]],'Input  - indicative charges'!$B$13:$B$69,'Input  - indicative charges'!$E$13:$E$69)</f>
        <v>Lower North Island distributor</v>
      </c>
      <c r="K9979" s="70">
        <f t="shared" si="157"/>
        <v>443.44467538734773</v>
      </c>
    </row>
    <row r="9980" spans="1:11" x14ac:dyDescent="0.25">
      <c r="A9980" s="65">
        <v>44593</v>
      </c>
      <c r="B9980" s="66" t="s">
        <v>150</v>
      </c>
      <c r="C9980" s="66" t="s">
        <v>137</v>
      </c>
      <c r="D9980" s="67">
        <v>187399.42</v>
      </c>
      <c r="E9980" s="66">
        <v>0.61632333436765196</v>
      </c>
      <c r="F9980" s="67">
        <v>115498.635392964</v>
      </c>
      <c r="G9980" s="66" t="s">
        <v>106</v>
      </c>
      <c r="H9980" s="68">
        <v>0.58598808971733396</v>
      </c>
      <c r="I9980" s="87">
        <v>67680.824718881995</v>
      </c>
      <c r="J9980" s="36" t="str">
        <f>_xlfn.XLOOKUP(SimpleBB[[#This Row],[customer_code]],'Input  - indicative charges'!$B$13:$B$69,'Input  - indicative charges'!$E$13:$E$69)</f>
        <v>Upper North Island distributor</v>
      </c>
      <c r="K9980" s="70">
        <f t="shared" si="157"/>
        <v>62567.777991037619</v>
      </c>
    </row>
    <row r="9981" spans="1:11" x14ac:dyDescent="0.25">
      <c r="A9981" s="65">
        <v>44593</v>
      </c>
      <c r="B9981" s="66" t="s">
        <v>150</v>
      </c>
      <c r="C9981" s="66" t="s">
        <v>137</v>
      </c>
      <c r="D9981" s="67">
        <v>187399.42</v>
      </c>
      <c r="E9981" s="66">
        <v>0.61632333436765196</v>
      </c>
      <c r="F9981" s="67">
        <v>115498.635392964</v>
      </c>
      <c r="G9981" s="66" t="s">
        <v>108</v>
      </c>
      <c r="H9981" s="68">
        <v>2.1075605271408198E-3</v>
      </c>
      <c r="I9981" s="87">
        <v>243.42036489284101</v>
      </c>
      <c r="J9981" s="36" t="str">
        <f>_xlfn.XLOOKUP(SimpleBB[[#This Row],[customer_code]],'Input  - indicative charges'!$B$13:$B$69,'Input  - indicative charges'!$E$13:$E$69)</f>
        <v>Lower North Island distributor</v>
      </c>
      <c r="K9981" s="70">
        <f t="shared" si="157"/>
        <v>225.03081799568574</v>
      </c>
    </row>
    <row r="9982" spans="1:11" x14ac:dyDescent="0.25">
      <c r="A9982" s="65">
        <v>44593</v>
      </c>
      <c r="B9982" s="66" t="s">
        <v>150</v>
      </c>
      <c r="C9982" s="66" t="s">
        <v>137</v>
      </c>
      <c r="D9982" s="67">
        <v>187399.42</v>
      </c>
      <c r="E9982" s="66">
        <v>0.61632333436765196</v>
      </c>
      <c r="F9982" s="67">
        <v>115498.635392964</v>
      </c>
      <c r="G9982" s="66" t="s">
        <v>110</v>
      </c>
      <c r="H9982" s="68">
        <v>9.1623542512736704E-9</v>
      </c>
      <c r="I9982" s="87">
        <v>1.0582394130090301E-3</v>
      </c>
      <c r="J9982" s="36" t="str">
        <f>_xlfn.XLOOKUP(SimpleBB[[#This Row],[customer_code]],'Input  - indicative charges'!$B$13:$B$69,'Input  - indicative charges'!$E$13:$E$69)</f>
        <v>Lower South Island distributor</v>
      </c>
      <c r="K9982" s="70">
        <f t="shared" si="157"/>
        <v>9.7829317136028976E-4</v>
      </c>
    </row>
    <row r="9983" spans="1:11" x14ac:dyDescent="0.25">
      <c r="A9983" s="65">
        <v>44593</v>
      </c>
      <c r="B9983" s="66" t="s">
        <v>150</v>
      </c>
      <c r="C9983" s="66" t="s">
        <v>137</v>
      </c>
      <c r="D9983" s="67">
        <v>187399.42</v>
      </c>
      <c r="E9983" s="66">
        <v>0.61632333436765196</v>
      </c>
      <c r="F9983" s="67">
        <v>115498.635392964</v>
      </c>
      <c r="G9983" s="66" t="s">
        <v>112</v>
      </c>
      <c r="H9983" s="68">
        <v>6.7942401685543103E-3</v>
      </c>
      <c r="I9983" s="87">
        <v>784.72546800008604</v>
      </c>
      <c r="J9983" s="36" t="str">
        <f>_xlfn.XLOOKUP(SimpleBB[[#This Row],[customer_code]],'Input  - indicative charges'!$B$13:$B$69,'Input  - indicative charges'!$E$13:$E$69)</f>
        <v>North Island generation</v>
      </c>
      <c r="K9983" s="70">
        <f t="shared" si="157"/>
        <v>725.44223669964651</v>
      </c>
    </row>
    <row r="9984" spans="1:11" x14ac:dyDescent="0.25">
      <c r="A9984" s="65">
        <v>44593</v>
      </c>
      <c r="B9984" s="66" t="s">
        <v>150</v>
      </c>
      <c r="C9984" s="66" t="s">
        <v>137</v>
      </c>
      <c r="D9984" s="67">
        <v>187399.42</v>
      </c>
      <c r="E9984" s="66">
        <v>0.61632333436765196</v>
      </c>
      <c r="F9984" s="67">
        <v>115498.635392964</v>
      </c>
      <c r="G9984" s="66" t="s">
        <v>114</v>
      </c>
      <c r="H9984" s="68">
        <v>2.21233680514114E-3</v>
      </c>
      <c r="I9984" s="87">
        <v>255.521882023432</v>
      </c>
      <c r="J9984" s="36" t="str">
        <f>_xlfn.XLOOKUP(SimpleBB[[#This Row],[customer_code]],'Input  - indicative charges'!$B$13:$B$69,'Input  - indicative charges'!$E$13:$E$69)</f>
        <v>Lower North Island distributor</v>
      </c>
      <c r="K9984" s="70">
        <f t="shared" si="157"/>
        <v>236.21810834456232</v>
      </c>
    </row>
    <row r="9985" spans="1:11" x14ac:dyDescent="0.25">
      <c r="A9985" s="65">
        <v>44593</v>
      </c>
      <c r="B9985" s="66" t="s">
        <v>150</v>
      </c>
      <c r="C9985" s="66" t="s">
        <v>137</v>
      </c>
      <c r="D9985" s="67">
        <v>187399.42</v>
      </c>
      <c r="E9985" s="66">
        <v>0.61632333436765196</v>
      </c>
      <c r="F9985" s="67">
        <v>115498.635392964</v>
      </c>
      <c r="G9985" s="66" t="s">
        <v>116</v>
      </c>
      <c r="H9985" s="68">
        <v>6.2799259041934105E-8</v>
      </c>
      <c r="I9985" s="87">
        <v>7.2532287230326602E-3</v>
      </c>
      <c r="J9985" s="36" t="str">
        <f>_xlfn.XLOOKUP(SimpleBB[[#This Row],[customer_code]],'Input  - indicative charges'!$B$13:$B$69,'Input  - indicative charges'!$E$13:$E$69)</f>
        <v>Major Industrial</v>
      </c>
      <c r="K9985" s="70">
        <f t="shared" si="157"/>
        <v>6.7052729683170637E-3</v>
      </c>
    </row>
    <row r="9986" spans="1:11" x14ac:dyDescent="0.25">
      <c r="A9986" s="65">
        <v>44593</v>
      </c>
      <c r="B9986" s="66" t="s">
        <v>150</v>
      </c>
      <c r="C9986" s="66" t="s">
        <v>137</v>
      </c>
      <c r="D9986" s="67">
        <v>187399.42</v>
      </c>
      <c r="E9986" s="66">
        <v>0.61632333436765196</v>
      </c>
      <c r="F9986" s="67">
        <v>115498.635392964</v>
      </c>
      <c r="G9986" s="66" t="s">
        <v>118</v>
      </c>
      <c r="H9986" s="68">
        <v>3.6010289300529002E-9</v>
      </c>
      <c r="I9986" s="87">
        <v>4.1591392743169602E-4</v>
      </c>
      <c r="J9986" s="36" t="str">
        <f>_xlfn.XLOOKUP(SimpleBB[[#This Row],[customer_code]],'Input  - indicative charges'!$B$13:$B$69,'Input  - indicative charges'!$E$13:$E$69)</f>
        <v>Upper South Island distributor</v>
      </c>
      <c r="K9986" s="70">
        <f t="shared" si="157"/>
        <v>3.8449310248530244E-4</v>
      </c>
    </row>
    <row r="9987" spans="1:11" x14ac:dyDescent="0.25">
      <c r="A9987" s="65">
        <v>44593</v>
      </c>
      <c r="B9987" s="66" t="s">
        <v>150</v>
      </c>
      <c r="C9987" s="66" t="s">
        <v>137</v>
      </c>
      <c r="D9987" s="67">
        <v>187399.42</v>
      </c>
      <c r="E9987" s="66">
        <v>0.61632333436765196</v>
      </c>
      <c r="F9987" s="67">
        <v>115498.635392964</v>
      </c>
      <c r="G9987" s="66" t="s">
        <v>120</v>
      </c>
      <c r="H9987" s="68">
        <v>8.6745941390604995E-4</v>
      </c>
      <c r="I9987" s="87">
        <v>100.19037856492901</v>
      </c>
      <c r="J9987" s="36" t="str">
        <f>_xlfn.XLOOKUP(SimpleBB[[#This Row],[customer_code]],'Input  - indicative charges'!$B$13:$B$69,'Input  - indicative charges'!$E$13:$E$69)</f>
        <v>Lower North Island distributor</v>
      </c>
      <c r="K9987" s="70">
        <f t="shared" si="157"/>
        <v>92.621350122815755</v>
      </c>
    </row>
    <row r="9988" spans="1:11" x14ac:dyDescent="0.25">
      <c r="A9988" s="65">
        <v>44593</v>
      </c>
      <c r="B9988" s="66" t="s">
        <v>150</v>
      </c>
      <c r="C9988" s="66" t="s">
        <v>137</v>
      </c>
      <c r="D9988" s="67">
        <v>187399.42</v>
      </c>
      <c r="E9988" s="66">
        <v>0.61632333436765196</v>
      </c>
      <c r="F9988" s="67">
        <v>115498.635392964</v>
      </c>
      <c r="G9988" s="66" t="s">
        <v>241</v>
      </c>
      <c r="H9988" s="68">
        <v>7.4592437367691701E-4</v>
      </c>
      <c r="I9988" s="87">
        <v>86.153247266035393</v>
      </c>
      <c r="J9988" s="36" t="str">
        <f>_xlfn.XLOOKUP(SimpleBB[[#This Row],[customer_code]],'Input  - indicative charges'!$B$13:$B$69,'Input  - indicative charges'!$E$13:$E$69)</f>
        <v>North Island generation</v>
      </c>
      <c r="K9988" s="70">
        <f t="shared" si="157"/>
        <v>79.644674404276586</v>
      </c>
    </row>
    <row r="9989" spans="1:11" x14ac:dyDescent="0.25">
      <c r="A9989" s="65">
        <v>44621</v>
      </c>
      <c r="B9989" s="66" t="s">
        <v>150</v>
      </c>
      <c r="C9989" s="66" t="s">
        <v>137</v>
      </c>
      <c r="D9989" s="67">
        <v>150878.47</v>
      </c>
      <c r="E9989" s="66">
        <v>0.56787028716662102</v>
      </c>
      <c r="F9989" s="67">
        <v>85679.400086160502</v>
      </c>
      <c r="G9989" s="66" t="s">
        <v>8</v>
      </c>
      <c r="H9989" s="68">
        <v>2.2110786029618399E-8</v>
      </c>
      <c r="I9989" s="87">
        <v>1.8944388824511701E-3</v>
      </c>
      <c r="J9989" s="36" t="str">
        <f>_xlfn.XLOOKUP(SimpleBB[[#This Row],[customer_code]],'Input  - indicative charges'!$B$13:$B$69,'Input  - indicative charges'!$E$13:$E$69)</f>
        <v>Lower South Island distributor</v>
      </c>
      <c r="K9989" s="70">
        <f t="shared" si="157"/>
        <v>1.7513207309030588E-3</v>
      </c>
    </row>
    <row r="9990" spans="1:11" x14ac:dyDescent="0.25">
      <c r="A9990" s="65">
        <v>44621</v>
      </c>
      <c r="B9990" s="66" t="s">
        <v>150</v>
      </c>
      <c r="C9990" s="66" t="s">
        <v>137</v>
      </c>
      <c r="D9990" s="67">
        <v>150878.47</v>
      </c>
      <c r="E9990" s="66">
        <v>0.56787028716662102</v>
      </c>
      <c r="F9990" s="67">
        <v>85679.400086160502</v>
      </c>
      <c r="G9990" s="66" t="s">
        <v>10</v>
      </c>
      <c r="H9990" s="68">
        <v>8.6444670875267995E-10</v>
      </c>
      <c r="I9990" s="87">
        <v>7.4065275412385595E-5</v>
      </c>
      <c r="J9990" s="36" t="str">
        <f>_xlfn.XLOOKUP(SimpleBB[[#This Row],[customer_code]],'Input  - indicative charges'!$B$13:$B$69,'Input  - indicative charges'!$E$13:$E$69)</f>
        <v>Upper South Island distributor</v>
      </c>
      <c r="K9990" s="70">
        <f t="shared" si="157"/>
        <v>6.8469906034616484E-5</v>
      </c>
    </row>
    <row r="9991" spans="1:11" x14ac:dyDescent="0.25">
      <c r="A9991" s="65">
        <v>44621</v>
      </c>
      <c r="B9991" s="66" t="s">
        <v>150</v>
      </c>
      <c r="C9991" s="66" t="s">
        <v>137</v>
      </c>
      <c r="D9991" s="67">
        <v>150878.47</v>
      </c>
      <c r="E9991" s="66">
        <v>0.56787028716662102</v>
      </c>
      <c r="F9991" s="67">
        <v>85679.400086160502</v>
      </c>
      <c r="G9991" s="66" t="s">
        <v>12</v>
      </c>
      <c r="H9991" s="68">
        <v>5.5905181867622498E-6</v>
      </c>
      <c r="I9991" s="87">
        <v>0.47899224441256</v>
      </c>
      <c r="J9991" s="36" t="str">
        <f>_xlfn.XLOOKUP(SimpleBB[[#This Row],[customer_code]],'Input  - indicative charges'!$B$13:$B$69,'Input  - indicative charges'!$E$13:$E$69)</f>
        <v>Lower North Island distributor</v>
      </c>
      <c r="K9991" s="70">
        <f t="shared" si="157"/>
        <v>0.44280607590576271</v>
      </c>
    </row>
    <row r="9992" spans="1:11" x14ac:dyDescent="0.25">
      <c r="A9992" s="65">
        <v>44621</v>
      </c>
      <c r="B9992" s="66" t="s">
        <v>150</v>
      </c>
      <c r="C9992" s="66" t="s">
        <v>137</v>
      </c>
      <c r="D9992" s="67">
        <v>150878.47</v>
      </c>
      <c r="E9992" s="66">
        <v>0.56787028716662102</v>
      </c>
      <c r="F9992" s="67">
        <v>85679.400086160502</v>
      </c>
      <c r="G9992" s="66" t="s">
        <v>14</v>
      </c>
      <c r="H9992" s="68">
        <v>2.16076579849378E-3</v>
      </c>
      <c r="I9992" s="87">
        <v>185.133117341641</v>
      </c>
      <c r="J9992" s="36" t="str">
        <f>_xlfn.XLOOKUP(SimpleBB[[#This Row],[customer_code]],'Input  - indicative charges'!$B$13:$B$69,'Input  - indicative charges'!$E$13:$E$69)</f>
        <v>Upper North Island distributor</v>
      </c>
      <c r="K9992" s="70">
        <f t="shared" si="157"/>
        <v>171.1469656691242</v>
      </c>
    </row>
    <row r="9993" spans="1:11" x14ac:dyDescent="0.25">
      <c r="A9993" s="65">
        <v>44621</v>
      </c>
      <c r="B9993" s="66" t="s">
        <v>150</v>
      </c>
      <c r="C9993" s="66" t="s">
        <v>137</v>
      </c>
      <c r="D9993" s="67">
        <v>150878.47</v>
      </c>
      <c r="E9993" s="66">
        <v>0.56787028716662102</v>
      </c>
      <c r="F9993" s="67">
        <v>85679.400086160502</v>
      </c>
      <c r="G9993" s="66" t="s">
        <v>16</v>
      </c>
      <c r="H9993" s="68">
        <v>9.0604074024612E-2</v>
      </c>
      <c r="I9993" s="87">
        <v>7762.9027077908404</v>
      </c>
      <c r="J9993" s="36" t="str">
        <f>_xlfn.XLOOKUP(SimpleBB[[#This Row],[customer_code]],'Input  - indicative charges'!$B$13:$B$69,'Input  - indicative charges'!$E$13:$E$69)</f>
        <v>South Island generation</v>
      </c>
      <c r="K9993" s="70">
        <f t="shared" si="157"/>
        <v>7176.4428876939573</v>
      </c>
    </row>
    <row r="9994" spans="1:11" x14ac:dyDescent="0.25">
      <c r="A9994" s="65">
        <v>44621</v>
      </c>
      <c r="B9994" s="66" t="s">
        <v>150</v>
      </c>
      <c r="C9994" s="66" t="s">
        <v>137</v>
      </c>
      <c r="D9994" s="67">
        <v>150878.47</v>
      </c>
      <c r="E9994" s="66">
        <v>0.56787028716662102</v>
      </c>
      <c r="F9994" s="67">
        <v>85679.400086160502</v>
      </c>
      <c r="G9994" s="66" t="s">
        <v>19</v>
      </c>
      <c r="H9994" s="68">
        <v>8.7382045829751206E-5</v>
      </c>
      <c r="I9994" s="87">
        <v>7.48684126499447</v>
      </c>
      <c r="J9994" s="36" t="str">
        <f>_xlfn.XLOOKUP(SimpleBB[[#This Row],[customer_code]],'Input  - indicative charges'!$B$13:$B$69,'Input  - indicative charges'!$E$13:$E$69)</f>
        <v>Lower South Island distributor</v>
      </c>
      <c r="K9994" s="70">
        <f t="shared" si="157"/>
        <v>6.9212369096859785</v>
      </c>
    </row>
    <row r="9995" spans="1:11" x14ac:dyDescent="0.25">
      <c r="A9995" s="65">
        <v>44621</v>
      </c>
      <c r="B9995" s="66" t="s">
        <v>150</v>
      </c>
      <c r="C9995" s="66" t="s">
        <v>137</v>
      </c>
      <c r="D9995" s="67">
        <v>150878.47</v>
      </c>
      <c r="E9995" s="66">
        <v>0.56787028716662102</v>
      </c>
      <c r="F9995" s="67">
        <v>85679.400086160502</v>
      </c>
      <c r="G9995" s="66" t="s">
        <v>21</v>
      </c>
      <c r="H9995" s="68">
        <v>1.4638674582800601E-8</v>
      </c>
      <c r="I9995" s="87">
        <v>1.2542328563108799E-3</v>
      </c>
      <c r="J9995" s="36" t="str">
        <f>_xlfn.XLOOKUP(SimpleBB[[#This Row],[customer_code]],'Input  - indicative charges'!$B$13:$B$69,'Input  - indicative charges'!$E$13:$E$69)</f>
        <v>Upper South Island distributor</v>
      </c>
      <c r="K9995" s="70">
        <f t="shared" si="157"/>
        <v>1.1594800038072057E-3</v>
      </c>
    </row>
    <row r="9996" spans="1:11" x14ac:dyDescent="0.25">
      <c r="A9996" s="65">
        <v>44621</v>
      </c>
      <c r="B9996" s="66" t="s">
        <v>150</v>
      </c>
      <c r="C9996" s="66" t="s">
        <v>137</v>
      </c>
      <c r="D9996" s="67">
        <v>150878.47</v>
      </c>
      <c r="E9996" s="66">
        <v>0.56787028716662102</v>
      </c>
      <c r="F9996" s="67">
        <v>85679.400086160502</v>
      </c>
      <c r="G9996" s="66" t="s">
        <v>23</v>
      </c>
      <c r="H9996" s="68">
        <v>4.8581684357737301E-8</v>
      </c>
      <c r="I9996" s="87">
        <v>4.1624495709461397E-3</v>
      </c>
      <c r="J9996" s="36" t="str">
        <f>_xlfn.XLOOKUP(SimpleBB[[#This Row],[customer_code]],'Input  - indicative charges'!$B$13:$B$69,'Input  - indicative charges'!$E$13:$E$69)</f>
        <v>Lower North Island distributor</v>
      </c>
      <c r="K9996" s="70">
        <f t="shared" si="157"/>
        <v>3.8479912402898083E-3</v>
      </c>
    </row>
    <row r="9997" spans="1:11" x14ac:dyDescent="0.25">
      <c r="A9997" s="65">
        <v>44621</v>
      </c>
      <c r="B9997" s="66" t="s">
        <v>150</v>
      </c>
      <c r="C9997" s="66" t="s">
        <v>137</v>
      </c>
      <c r="D9997" s="67">
        <v>150878.47</v>
      </c>
      <c r="E9997" s="66">
        <v>0.56787028716662102</v>
      </c>
      <c r="F9997" s="67">
        <v>85679.400086160502</v>
      </c>
      <c r="G9997" s="66" t="s">
        <v>25</v>
      </c>
      <c r="H9997" s="68">
        <v>0.113774767655483</v>
      </c>
      <c r="I9997" s="87">
        <v>9748.1538376641092</v>
      </c>
      <c r="J9997" s="36" t="str">
        <f>_xlfn.XLOOKUP(SimpleBB[[#This Row],[customer_code]],'Input  - indicative charges'!$B$13:$B$69,'Input  - indicative charges'!$E$13:$E$69)</f>
        <v>North Island generation</v>
      </c>
      <c r="K9997" s="70">
        <f t="shared" si="157"/>
        <v>9011.715322187707</v>
      </c>
    </row>
    <row r="9998" spans="1:11" x14ac:dyDescent="0.25">
      <c r="A9998" s="65">
        <v>44621</v>
      </c>
      <c r="B9998" s="66" t="s">
        <v>150</v>
      </c>
      <c r="C9998" s="66" t="s">
        <v>137</v>
      </c>
      <c r="D9998" s="67">
        <v>150878.47</v>
      </c>
      <c r="E9998" s="66">
        <v>0.56787028716662102</v>
      </c>
      <c r="F9998" s="67">
        <v>85679.400086160502</v>
      </c>
      <c r="G9998" s="66" t="s">
        <v>27</v>
      </c>
      <c r="H9998" s="68">
        <v>1.7845052360531702E-5</v>
      </c>
      <c r="I9998" s="87">
        <v>1.5289533807564799</v>
      </c>
      <c r="J9998" s="36" t="str">
        <f>_xlfn.XLOOKUP(SimpleBB[[#This Row],[customer_code]],'Input  - indicative charges'!$B$13:$B$69,'Input  - indicative charges'!$E$13:$E$69)</f>
        <v>Lower North Island distributor</v>
      </c>
      <c r="K9998" s="70">
        <f t="shared" ref="K9998:K10061" si="158">I9998*$L$9</f>
        <v>1.4134463650991704</v>
      </c>
    </row>
    <row r="9999" spans="1:11" x14ac:dyDescent="0.25">
      <c r="A9999" s="65">
        <v>44621</v>
      </c>
      <c r="B9999" s="66" t="s">
        <v>150</v>
      </c>
      <c r="C9999" s="66" t="s">
        <v>137</v>
      </c>
      <c r="D9999" s="67">
        <v>150878.47</v>
      </c>
      <c r="E9999" s="66">
        <v>0.56787028716662102</v>
      </c>
      <c r="F9999" s="67">
        <v>85679.400086160502</v>
      </c>
      <c r="G9999" s="66" t="s">
        <v>29</v>
      </c>
      <c r="H9999" s="68">
        <v>4.0523433206392801E-5</v>
      </c>
      <c r="I9999" s="87">
        <v>3.4720234465553301</v>
      </c>
      <c r="J9999" s="36" t="str">
        <f>_xlfn.XLOOKUP(SimpleBB[[#This Row],[customer_code]],'Input  - indicative charges'!$B$13:$B$69,'Input  - indicative charges'!$E$13:$E$69)</f>
        <v>Lower North Island distributor</v>
      </c>
      <c r="K9999" s="70">
        <f t="shared" si="158"/>
        <v>3.2097243655948708</v>
      </c>
    </row>
    <row r="10000" spans="1:11" x14ac:dyDescent="0.25">
      <c r="A10000" s="65">
        <v>44621</v>
      </c>
      <c r="B10000" s="66" t="s">
        <v>150</v>
      </c>
      <c r="C10000" s="66" t="s">
        <v>137</v>
      </c>
      <c r="D10000" s="67">
        <v>150878.47</v>
      </c>
      <c r="E10000" s="66">
        <v>0.56787028716662102</v>
      </c>
      <c r="F10000" s="67">
        <v>85679.400086160502</v>
      </c>
      <c r="G10000" s="66" t="s">
        <v>31</v>
      </c>
      <c r="H10000" s="68">
        <v>8.9812072223525595E-5</v>
      </c>
      <c r="I10000" s="87">
        <v>7.6950444686066</v>
      </c>
      <c r="J10000" s="36" t="str">
        <f>_xlfn.XLOOKUP(SimpleBB[[#This Row],[customer_code]],'Input  - indicative charges'!$B$13:$B$69,'Input  - indicative charges'!$E$13:$E$69)</f>
        <v>Major Industrial</v>
      </c>
      <c r="K10000" s="70">
        <f t="shared" si="158"/>
        <v>7.1137110982723994</v>
      </c>
    </row>
    <row r="10001" spans="1:11" x14ac:dyDescent="0.25">
      <c r="A10001" s="65">
        <v>44621</v>
      </c>
      <c r="B10001" s="66" t="s">
        <v>150</v>
      </c>
      <c r="C10001" s="66" t="s">
        <v>137</v>
      </c>
      <c r="D10001" s="67">
        <v>150878.47</v>
      </c>
      <c r="E10001" s="66">
        <v>0.56787028716662102</v>
      </c>
      <c r="F10001" s="67">
        <v>85679.400086160502</v>
      </c>
      <c r="G10001" s="66" t="s">
        <v>34</v>
      </c>
      <c r="H10001" s="68">
        <v>2.9926166096147201E-6</v>
      </c>
      <c r="I10001" s="87">
        <v>0.25640559579966898</v>
      </c>
      <c r="J10001" s="36" t="str">
        <f>_xlfn.XLOOKUP(SimpleBB[[#This Row],[customer_code]],'Input  - indicative charges'!$B$13:$B$69,'Input  - indicative charges'!$E$13:$E$69)</f>
        <v>Major Industrial</v>
      </c>
      <c r="K10001" s="70">
        <f t="shared" si="158"/>
        <v>0.23703506067321489</v>
      </c>
    </row>
    <row r="10002" spans="1:11" x14ac:dyDescent="0.25">
      <c r="A10002" s="65">
        <v>44621</v>
      </c>
      <c r="B10002" s="66" t="s">
        <v>150</v>
      </c>
      <c r="C10002" s="66" t="s">
        <v>137</v>
      </c>
      <c r="D10002" s="67">
        <v>150878.47</v>
      </c>
      <c r="E10002" s="66">
        <v>0.56787028716662102</v>
      </c>
      <c r="F10002" s="67">
        <v>85679.400086160502</v>
      </c>
      <c r="G10002" s="66" t="s">
        <v>36</v>
      </c>
      <c r="H10002" s="68">
        <v>8.52109941554917E-9</v>
      </c>
      <c r="I10002" s="87">
        <v>7.3008268599878605E-4</v>
      </c>
      <c r="J10002" s="36" t="str">
        <f>_xlfn.XLOOKUP(SimpleBB[[#This Row],[customer_code]],'Input  - indicative charges'!$B$13:$B$69,'Input  - indicative charges'!$E$13:$E$69)</f>
        <v>Upper South Island distributor</v>
      </c>
      <c r="K10002" s="70">
        <f t="shared" si="158"/>
        <v>6.7492752345153523E-4</v>
      </c>
    </row>
    <row r="10003" spans="1:11" x14ac:dyDescent="0.25">
      <c r="A10003" s="65">
        <v>44621</v>
      </c>
      <c r="B10003" s="66" t="s">
        <v>150</v>
      </c>
      <c r="C10003" s="66" t="s">
        <v>137</v>
      </c>
      <c r="D10003" s="67">
        <v>150878.47</v>
      </c>
      <c r="E10003" s="66">
        <v>0.56787028716662102</v>
      </c>
      <c r="F10003" s="67">
        <v>85679.400086160502</v>
      </c>
      <c r="G10003" s="66" t="s">
        <v>38</v>
      </c>
      <c r="H10003" s="68">
        <v>1.3405654681739301E-4</v>
      </c>
      <c r="I10003" s="87">
        <v>11.4858845089365</v>
      </c>
      <c r="J10003" s="36" t="str">
        <f>_xlfn.XLOOKUP(SimpleBB[[#This Row],[customer_code]],'Input  - indicative charges'!$B$13:$B$69,'Input  - indicative charges'!$E$13:$E$69)</f>
        <v>North Island generation</v>
      </c>
      <c r="K10003" s="70">
        <f t="shared" si="158"/>
        <v>10.618166592543677</v>
      </c>
    </row>
    <row r="10004" spans="1:11" x14ac:dyDescent="0.25">
      <c r="A10004" s="65">
        <v>44621</v>
      </c>
      <c r="B10004" s="66" t="s">
        <v>150</v>
      </c>
      <c r="C10004" s="66" t="s">
        <v>137</v>
      </c>
      <c r="D10004" s="67">
        <v>150878.47</v>
      </c>
      <c r="E10004" s="66">
        <v>0.56787028716662102</v>
      </c>
      <c r="F10004" s="67">
        <v>85679.400086160502</v>
      </c>
      <c r="G10004" s="66" t="s">
        <v>40</v>
      </c>
      <c r="H10004" s="68">
        <v>1.3815303935652999E-6</v>
      </c>
      <c r="I10004" s="87">
        <v>0.118368695321472</v>
      </c>
      <c r="J10004" s="36" t="str">
        <f>_xlfn.XLOOKUP(SimpleBB[[#This Row],[customer_code]],'Input  - indicative charges'!$B$13:$B$69,'Input  - indicative charges'!$E$13:$E$69)</f>
        <v>North Island generation</v>
      </c>
      <c r="K10004" s="70">
        <f t="shared" si="158"/>
        <v>0.10942635939683586</v>
      </c>
    </row>
    <row r="10005" spans="1:11" x14ac:dyDescent="0.25">
      <c r="A10005" s="65">
        <v>44621</v>
      </c>
      <c r="B10005" s="66" t="s">
        <v>150</v>
      </c>
      <c r="C10005" s="66" t="s">
        <v>137</v>
      </c>
      <c r="D10005" s="67">
        <v>150878.47</v>
      </c>
      <c r="E10005" s="66">
        <v>0.56787028716662102</v>
      </c>
      <c r="F10005" s="67">
        <v>85679.400086160502</v>
      </c>
      <c r="G10005" s="66" t="s">
        <v>42</v>
      </c>
      <c r="H10005" s="68">
        <v>4.1661644278476601E-2</v>
      </c>
      <c r="I10005" s="87">
        <v>3569.5446883828999</v>
      </c>
      <c r="J10005" s="36" t="str">
        <f>_xlfn.XLOOKUP(SimpleBB[[#This Row],[customer_code]],'Input  - indicative charges'!$B$13:$B$69,'Input  - indicative charges'!$E$13:$E$69)</f>
        <v>South Island generation</v>
      </c>
      <c r="K10005" s="70">
        <f t="shared" si="158"/>
        <v>3299.8782228125028</v>
      </c>
    </row>
    <row r="10006" spans="1:11" x14ac:dyDescent="0.25">
      <c r="A10006" s="65">
        <v>44621</v>
      </c>
      <c r="B10006" s="66" t="s">
        <v>150</v>
      </c>
      <c r="C10006" s="66" t="s">
        <v>137</v>
      </c>
      <c r="D10006" s="67">
        <v>150878.47</v>
      </c>
      <c r="E10006" s="66">
        <v>0.56787028716662102</v>
      </c>
      <c r="F10006" s="67">
        <v>85679.400086160502</v>
      </c>
      <c r="G10006" s="66" t="s">
        <v>44</v>
      </c>
      <c r="H10006" s="68">
        <v>2.3133946401932499E-6</v>
      </c>
      <c r="I10006" s="87">
        <v>0.198210264934297</v>
      </c>
      <c r="J10006" s="36" t="str">
        <f>_xlfn.XLOOKUP(SimpleBB[[#This Row],[customer_code]],'Input  - indicative charges'!$B$13:$B$69,'Input  - indicative charges'!$E$13:$E$69)</f>
        <v>Major Industrial</v>
      </c>
      <c r="K10006" s="70">
        <f t="shared" si="158"/>
        <v>0.18323618105223796</v>
      </c>
    </row>
    <row r="10007" spans="1:11" x14ac:dyDescent="0.25">
      <c r="A10007" s="65">
        <v>44621</v>
      </c>
      <c r="B10007" s="66" t="s">
        <v>150</v>
      </c>
      <c r="C10007" s="66" t="s">
        <v>137</v>
      </c>
      <c r="D10007" s="67">
        <v>150878.47</v>
      </c>
      <c r="E10007" s="66">
        <v>0.56787028716662102</v>
      </c>
      <c r="F10007" s="67">
        <v>85679.400086160502</v>
      </c>
      <c r="G10007" s="66" t="s">
        <v>46</v>
      </c>
      <c r="H10007" s="68">
        <v>1.8488666226382999E-8</v>
      </c>
      <c r="I10007" s="87">
        <v>1.58409783066975E-3</v>
      </c>
      <c r="J10007" s="36" t="str">
        <f>_xlfn.XLOOKUP(SimpleBB[[#This Row],[customer_code]],'Input  - indicative charges'!$B$13:$B$69,'Input  - indicative charges'!$E$13:$E$69)</f>
        <v>Upper South Island distributor</v>
      </c>
      <c r="K10007" s="70">
        <f t="shared" si="158"/>
        <v>1.4644248470243293E-3</v>
      </c>
    </row>
    <row r="10008" spans="1:11" x14ac:dyDescent="0.25">
      <c r="A10008" s="65">
        <v>44621</v>
      </c>
      <c r="B10008" s="66" t="s">
        <v>150</v>
      </c>
      <c r="C10008" s="66" t="s">
        <v>137</v>
      </c>
      <c r="D10008" s="67">
        <v>150878.47</v>
      </c>
      <c r="E10008" s="66">
        <v>0.56787028716662102</v>
      </c>
      <c r="F10008" s="67">
        <v>85679.400086160502</v>
      </c>
      <c r="G10008" s="66" t="s">
        <v>48</v>
      </c>
      <c r="H10008" s="68">
        <v>5.5336176053994997E-2</v>
      </c>
      <c r="I10008" s="87">
        <v>4741.1703673684597</v>
      </c>
      <c r="J10008" s="36" t="str">
        <f>_xlfn.XLOOKUP(SimpleBB[[#This Row],[customer_code]],'Input  - indicative charges'!$B$13:$B$69,'Input  - indicative charges'!$E$13:$E$69)</f>
        <v>North Island generation</v>
      </c>
      <c r="K10008" s="70">
        <f t="shared" si="158"/>
        <v>4382.9917291246666</v>
      </c>
    </row>
    <row r="10009" spans="1:11" x14ac:dyDescent="0.25">
      <c r="A10009" s="65">
        <v>44621</v>
      </c>
      <c r="B10009" s="66" t="s">
        <v>150</v>
      </c>
      <c r="C10009" s="66" t="s">
        <v>137</v>
      </c>
      <c r="D10009" s="67">
        <v>150878.47</v>
      </c>
      <c r="E10009" s="66">
        <v>0.56787028716662102</v>
      </c>
      <c r="F10009" s="67">
        <v>85679.400086160502</v>
      </c>
      <c r="G10009" s="66" t="s">
        <v>50</v>
      </c>
      <c r="H10009" s="68">
        <v>1.13407617851056E-2</v>
      </c>
      <c r="I10009" s="87">
        <v>971.669666267911</v>
      </c>
      <c r="J10009" s="36" t="str">
        <f>_xlfn.XLOOKUP(SimpleBB[[#This Row],[customer_code]],'Input  - indicative charges'!$B$13:$B$69,'Input  - indicative charges'!$E$13:$E$69)</f>
        <v>North Island generation</v>
      </c>
      <c r="K10009" s="70">
        <f t="shared" si="158"/>
        <v>898.26346254192822</v>
      </c>
    </row>
    <row r="10010" spans="1:11" x14ac:dyDescent="0.25">
      <c r="A10010" s="65">
        <v>44621</v>
      </c>
      <c r="B10010" s="66" t="s">
        <v>150</v>
      </c>
      <c r="C10010" s="66" t="s">
        <v>137</v>
      </c>
      <c r="D10010" s="67">
        <v>150878.47</v>
      </c>
      <c r="E10010" s="66">
        <v>0.56787028716662102</v>
      </c>
      <c r="F10010" s="67">
        <v>85679.400086160502</v>
      </c>
      <c r="G10010" s="66" t="s">
        <v>52</v>
      </c>
      <c r="H10010" s="68">
        <v>2.2900949015149101E-2</v>
      </c>
      <c r="I10010" s="87">
        <v>1962.13957302172</v>
      </c>
      <c r="J10010" s="36" t="str">
        <f>_xlfn.XLOOKUP(SimpleBB[[#This Row],[customer_code]],'Input  - indicative charges'!$B$13:$B$69,'Input  - indicative charges'!$E$13:$E$69)</f>
        <v>North Island generation</v>
      </c>
      <c r="K10010" s="70">
        <f t="shared" si="158"/>
        <v>1813.9068739509928</v>
      </c>
    </row>
    <row r="10011" spans="1:11" x14ac:dyDescent="0.25">
      <c r="A10011" s="65">
        <v>44621</v>
      </c>
      <c r="B10011" s="66" t="s">
        <v>150</v>
      </c>
      <c r="C10011" s="66" t="s">
        <v>137</v>
      </c>
      <c r="D10011" s="67">
        <v>150878.47</v>
      </c>
      <c r="E10011" s="66">
        <v>0.56787028716662102</v>
      </c>
      <c r="F10011" s="67">
        <v>85679.400086160502</v>
      </c>
      <c r="G10011" s="66" t="s">
        <v>54</v>
      </c>
      <c r="H10011" s="68">
        <v>1.5443315834332499E-9</v>
      </c>
      <c r="I10011" s="87">
        <v>1.3231740360267099E-4</v>
      </c>
      <c r="J10011" s="36" t="str">
        <f>_xlfn.XLOOKUP(SimpleBB[[#This Row],[customer_code]],'Input  - indicative charges'!$B$13:$B$69,'Input  - indicative charges'!$E$13:$E$69)</f>
        <v>Upper South Island distributor</v>
      </c>
      <c r="K10011" s="70">
        <f t="shared" si="158"/>
        <v>1.223212921436634E-4</v>
      </c>
    </row>
    <row r="10012" spans="1:11" x14ac:dyDescent="0.25">
      <c r="A10012" s="65">
        <v>44621</v>
      </c>
      <c r="B10012" s="66" t="s">
        <v>150</v>
      </c>
      <c r="C10012" s="66" t="s">
        <v>137</v>
      </c>
      <c r="D10012" s="67">
        <v>150878.47</v>
      </c>
      <c r="E10012" s="66">
        <v>0.56787028716662102</v>
      </c>
      <c r="F10012" s="67">
        <v>85679.400086160502</v>
      </c>
      <c r="G10012" s="66" t="s">
        <v>56</v>
      </c>
      <c r="H10012" s="68">
        <v>2.6083080697933799E-2</v>
      </c>
      <c r="I10012" s="87">
        <v>2234.78270659788</v>
      </c>
      <c r="J10012" s="36" t="str">
        <f>_xlfn.XLOOKUP(SimpleBB[[#This Row],[customer_code]],'Input  - indicative charges'!$B$13:$B$69,'Input  - indicative charges'!$E$13:$E$69)</f>
        <v>Upper North Island distributor</v>
      </c>
      <c r="K10012" s="70">
        <f t="shared" si="158"/>
        <v>2065.9527839000607</v>
      </c>
    </row>
    <row r="10013" spans="1:11" x14ac:dyDescent="0.25">
      <c r="A10013" s="65">
        <v>44621</v>
      </c>
      <c r="B10013" s="66" t="s">
        <v>150</v>
      </c>
      <c r="C10013" s="66" t="s">
        <v>137</v>
      </c>
      <c r="D10013" s="67">
        <v>150878.47</v>
      </c>
      <c r="E10013" s="66">
        <v>0.56787028716662102</v>
      </c>
      <c r="F10013" s="67">
        <v>85679.400086160502</v>
      </c>
      <c r="G10013" s="66" t="s">
        <v>58</v>
      </c>
      <c r="H10013" s="68">
        <v>1.41343876775884E-2</v>
      </c>
      <c r="I10013" s="87">
        <v>1211.0258568009899</v>
      </c>
      <c r="J10013" s="36" t="str">
        <f>_xlfn.XLOOKUP(SimpleBB[[#This Row],[customer_code]],'Input  - indicative charges'!$B$13:$B$69,'Input  - indicative charges'!$E$13:$E$69)</f>
        <v>North Island generation</v>
      </c>
      <c r="K10013" s="70">
        <f t="shared" si="158"/>
        <v>1119.5371401641823</v>
      </c>
    </row>
    <row r="10014" spans="1:11" x14ac:dyDescent="0.25">
      <c r="A10014" s="65">
        <v>44621</v>
      </c>
      <c r="B10014" s="66" t="s">
        <v>150</v>
      </c>
      <c r="C10014" s="66" t="s">
        <v>137</v>
      </c>
      <c r="D10014" s="67">
        <v>150878.47</v>
      </c>
      <c r="E10014" s="66">
        <v>0.56787028716662102</v>
      </c>
      <c r="F10014" s="67">
        <v>85679.400086160502</v>
      </c>
      <c r="G10014" s="66" t="s">
        <v>60</v>
      </c>
      <c r="H10014" s="68">
        <v>3.9300071669765198E-8</v>
      </c>
      <c r="I10014" s="87">
        <v>3.3672065640086E-3</v>
      </c>
      <c r="J10014" s="36" t="str">
        <f>_xlfn.XLOOKUP(SimpleBB[[#This Row],[customer_code]],'Input  - indicative charges'!$B$13:$B$69,'Input  - indicative charges'!$E$13:$E$69)</f>
        <v>Major Industrial</v>
      </c>
      <c r="K10014" s="70">
        <f t="shared" si="158"/>
        <v>3.1128260274889694E-3</v>
      </c>
    </row>
    <row r="10015" spans="1:11" x14ac:dyDescent="0.25">
      <c r="A10015" s="65">
        <v>44621</v>
      </c>
      <c r="B10015" s="66" t="s">
        <v>150</v>
      </c>
      <c r="C10015" s="66" t="s">
        <v>137</v>
      </c>
      <c r="D10015" s="67">
        <v>150878.47</v>
      </c>
      <c r="E10015" s="66">
        <v>0.56787028716662102</v>
      </c>
      <c r="F10015" s="67">
        <v>85679.400086160502</v>
      </c>
      <c r="G10015" s="66" t="s">
        <v>62</v>
      </c>
      <c r="H10015" s="68">
        <v>2.7788696403803298E-6</v>
      </c>
      <c r="I10015" s="87">
        <v>0.23809188370543199</v>
      </c>
      <c r="J10015" s="36" t="str">
        <f>_xlfn.XLOOKUP(SimpleBB[[#This Row],[customer_code]],'Input  - indicative charges'!$B$13:$B$69,'Input  - indicative charges'!$E$13:$E$69)</f>
        <v>Major Industrial</v>
      </c>
      <c r="K10015" s="70">
        <f t="shared" si="158"/>
        <v>0.22010488469998499</v>
      </c>
    </row>
    <row r="10016" spans="1:11" x14ac:dyDescent="0.25">
      <c r="A10016" s="65">
        <v>44621</v>
      </c>
      <c r="B10016" s="66" t="s">
        <v>150</v>
      </c>
      <c r="C10016" s="66" t="s">
        <v>137</v>
      </c>
      <c r="D10016" s="67">
        <v>150878.47</v>
      </c>
      <c r="E10016" s="66">
        <v>0.56787028716662102</v>
      </c>
      <c r="F10016" s="67">
        <v>85679.400086160502</v>
      </c>
      <c r="G10016" s="66" t="s">
        <v>64</v>
      </c>
      <c r="H10016" s="68">
        <v>2.4616562934360299E-6</v>
      </c>
      <c r="I10016" s="87">
        <v>0.21091323443992099</v>
      </c>
      <c r="J10016" s="36" t="str">
        <f>_xlfn.XLOOKUP(SimpleBB[[#This Row],[customer_code]],'Input  - indicative charges'!$B$13:$B$69,'Input  - indicative charges'!$E$13:$E$69)</f>
        <v>Major Industrial</v>
      </c>
      <c r="K10016" s="70">
        <f t="shared" si="158"/>
        <v>0.1949794861782623</v>
      </c>
    </row>
    <row r="10017" spans="1:11" x14ac:dyDescent="0.25">
      <c r="A10017" s="65">
        <v>44621</v>
      </c>
      <c r="B10017" s="66" t="s">
        <v>150</v>
      </c>
      <c r="C10017" s="66" t="s">
        <v>137</v>
      </c>
      <c r="D10017" s="67">
        <v>150878.47</v>
      </c>
      <c r="E10017" s="66">
        <v>0.56787028716662102</v>
      </c>
      <c r="F10017" s="67">
        <v>85679.400086160502</v>
      </c>
      <c r="G10017" s="66" t="s">
        <v>66</v>
      </c>
      <c r="H10017" s="68">
        <v>9.8062664296276E-8</v>
      </c>
      <c r="I10017" s="87">
        <v>8.4019502477554898E-3</v>
      </c>
      <c r="J10017" s="36" t="str">
        <f>_xlfn.XLOOKUP(SimpleBB[[#This Row],[customer_code]],'Input  - indicative charges'!$B$13:$B$69,'Input  - indicative charges'!$E$13:$E$69)</f>
        <v>Upper South Island distributor</v>
      </c>
      <c r="K10017" s="70">
        <f t="shared" si="158"/>
        <v>7.767212648143877E-3</v>
      </c>
    </row>
    <row r="10018" spans="1:11" x14ac:dyDescent="0.25">
      <c r="A10018" s="65">
        <v>44621</v>
      </c>
      <c r="B10018" s="66" t="s">
        <v>150</v>
      </c>
      <c r="C10018" s="66" t="s">
        <v>137</v>
      </c>
      <c r="D10018" s="67">
        <v>150878.47</v>
      </c>
      <c r="E10018" s="66">
        <v>0.56787028716662102</v>
      </c>
      <c r="F10018" s="67">
        <v>85679.400086160502</v>
      </c>
      <c r="G10018" s="66" t="s">
        <v>68</v>
      </c>
      <c r="H10018" s="68">
        <v>1.17820234642117E-7</v>
      </c>
      <c r="I10018" s="87">
        <v>1.0094767022147301E-2</v>
      </c>
      <c r="J10018" s="36" t="str">
        <f>_xlfn.XLOOKUP(SimpleBB[[#This Row],[customer_code]],'Input  - indicative charges'!$B$13:$B$69,'Input  - indicative charges'!$E$13:$E$69)</f>
        <v>Major Industrial</v>
      </c>
      <c r="K10018" s="70">
        <f t="shared" si="158"/>
        <v>9.3321431075403354E-3</v>
      </c>
    </row>
    <row r="10019" spans="1:11" x14ac:dyDescent="0.25">
      <c r="A10019" s="65">
        <v>44621</v>
      </c>
      <c r="B10019" s="66" t="s">
        <v>150</v>
      </c>
      <c r="C10019" s="66" t="s">
        <v>137</v>
      </c>
      <c r="D10019" s="67">
        <v>150878.47</v>
      </c>
      <c r="E10019" s="66">
        <v>0.56787028716662102</v>
      </c>
      <c r="F10019" s="67">
        <v>85679.400086160502</v>
      </c>
      <c r="G10019" s="66" t="s">
        <v>70</v>
      </c>
      <c r="H10019" s="68">
        <v>5.1143680094949597E-3</v>
      </c>
      <c r="I10019" s="87">
        <v>438.19598287337902</v>
      </c>
      <c r="J10019" s="36" t="str">
        <f>_xlfn.XLOOKUP(SimpleBB[[#This Row],[customer_code]],'Input  - indicative charges'!$B$13:$B$69,'Input  - indicative charges'!$E$13:$E$69)</f>
        <v>Lower North Island distributor</v>
      </c>
      <c r="K10019" s="70">
        <f t="shared" si="158"/>
        <v>405.09182751340143</v>
      </c>
    </row>
    <row r="10020" spans="1:11" x14ac:dyDescent="0.25">
      <c r="A10020" s="65">
        <v>44621</v>
      </c>
      <c r="B10020" s="66" t="s">
        <v>150</v>
      </c>
      <c r="C10020" s="66" t="s">
        <v>137</v>
      </c>
      <c r="D10020" s="67">
        <v>150878.47</v>
      </c>
      <c r="E10020" s="66">
        <v>0.56787028716662102</v>
      </c>
      <c r="F10020" s="67">
        <v>85679.400086160502</v>
      </c>
      <c r="G10020" s="66" t="s">
        <v>72</v>
      </c>
      <c r="H10020" s="68">
        <v>5.76628172341822E-5</v>
      </c>
      <c r="I10020" s="87">
        <v>4.9405155879026497</v>
      </c>
      <c r="J10020" s="36" t="str">
        <f>_xlfn.XLOOKUP(SimpleBB[[#This Row],[customer_code]],'Input  - indicative charges'!$B$13:$B$69,'Input  - indicative charges'!$E$13:$E$69)</f>
        <v>Lower South Island distributor</v>
      </c>
      <c r="K10020" s="70">
        <f t="shared" si="158"/>
        <v>4.5672771238987924</v>
      </c>
    </row>
    <row r="10021" spans="1:11" x14ac:dyDescent="0.25">
      <c r="A10021" s="65">
        <v>44621</v>
      </c>
      <c r="B10021" s="66" t="s">
        <v>150</v>
      </c>
      <c r="C10021" s="66" t="s">
        <v>137</v>
      </c>
      <c r="D10021" s="67">
        <v>150878.47</v>
      </c>
      <c r="E10021" s="66">
        <v>0.56787028716662102</v>
      </c>
      <c r="F10021" s="67">
        <v>85679.400086160502</v>
      </c>
      <c r="G10021" s="66" t="s">
        <v>74</v>
      </c>
      <c r="H10021" s="68">
        <v>7.0212684004544499E-11</v>
      </c>
      <c r="I10021" s="87">
        <v>6.0157806439485298E-6</v>
      </c>
      <c r="J10021" s="36" t="str">
        <f>_xlfn.XLOOKUP(SimpleBB[[#This Row],[customer_code]],'Input  - indicative charges'!$B$13:$B$69,'Input  - indicative charges'!$E$13:$E$69)</f>
        <v>Major Industrial</v>
      </c>
      <c r="K10021" s="70">
        <f t="shared" si="158"/>
        <v>5.5613097112326458E-6</v>
      </c>
    </row>
    <row r="10022" spans="1:11" x14ac:dyDescent="0.25">
      <c r="A10022" s="65">
        <v>44621</v>
      </c>
      <c r="B10022" s="66" t="s">
        <v>150</v>
      </c>
      <c r="C10022" s="66" t="s">
        <v>137</v>
      </c>
      <c r="D10022" s="67">
        <v>150878.47</v>
      </c>
      <c r="E10022" s="66">
        <v>0.56787028716662102</v>
      </c>
      <c r="F10022" s="67">
        <v>85679.400086160502</v>
      </c>
      <c r="G10022" s="66" t="s">
        <v>76</v>
      </c>
      <c r="H10022" s="68">
        <v>3.9099742268640898E-6</v>
      </c>
      <c r="I10022" s="87">
        <v>0.33500424611006502</v>
      </c>
      <c r="J10022" s="36" t="str">
        <f>_xlfn.XLOOKUP(SimpleBB[[#This Row],[customer_code]],'Input  - indicative charges'!$B$13:$B$69,'Input  - indicative charges'!$E$13:$E$69)</f>
        <v>Lower North Island distributor</v>
      </c>
      <c r="K10022" s="70">
        <f t="shared" si="158"/>
        <v>0.30969586117974418</v>
      </c>
    </row>
    <row r="10023" spans="1:11" x14ac:dyDescent="0.25">
      <c r="A10023" s="65">
        <v>44621</v>
      </c>
      <c r="B10023" s="66" t="s">
        <v>150</v>
      </c>
      <c r="C10023" s="66" t="s">
        <v>137</v>
      </c>
      <c r="D10023" s="67">
        <v>150878.47</v>
      </c>
      <c r="E10023" s="66">
        <v>0.56787028716662102</v>
      </c>
      <c r="F10023" s="67">
        <v>85679.400086160502</v>
      </c>
      <c r="G10023" s="66" t="s">
        <v>78</v>
      </c>
      <c r="H10023" s="68">
        <v>1.9086439387791599E-5</v>
      </c>
      <c r="I10023" s="87">
        <v>1.63531467652684</v>
      </c>
      <c r="J10023" s="36" t="str">
        <f>_xlfn.XLOOKUP(SimpleBB[[#This Row],[customer_code]],'Input  - indicative charges'!$B$13:$B$69,'Input  - indicative charges'!$E$13:$E$69)</f>
        <v>North Island generation</v>
      </c>
      <c r="K10023" s="70">
        <f t="shared" si="158"/>
        <v>1.5117724414766409</v>
      </c>
    </row>
    <row r="10024" spans="1:11" x14ac:dyDescent="0.25">
      <c r="A10024" s="65">
        <v>44621</v>
      </c>
      <c r="B10024" s="66" t="s">
        <v>150</v>
      </c>
      <c r="C10024" s="66" t="s">
        <v>137</v>
      </c>
      <c r="D10024" s="67">
        <v>150878.47</v>
      </c>
      <c r="E10024" s="66">
        <v>0.56787028716662102</v>
      </c>
      <c r="F10024" s="67">
        <v>85679.400086160502</v>
      </c>
      <c r="G10024" s="66" t="s">
        <v>80</v>
      </c>
      <c r="H10024" s="68">
        <v>1.11122807486482E-10</v>
      </c>
      <c r="I10024" s="87">
        <v>9.52093548133171E-6</v>
      </c>
      <c r="J10024" s="36" t="str">
        <f>_xlfn.XLOOKUP(SimpleBB[[#This Row],[customer_code]],'Input  - indicative charges'!$B$13:$B$69,'Input  - indicative charges'!$E$13:$E$69)</f>
        <v>Major Industrial</v>
      </c>
      <c r="K10024" s="70">
        <f t="shared" si="158"/>
        <v>8.8016625083583296E-6</v>
      </c>
    </row>
    <row r="10025" spans="1:11" x14ac:dyDescent="0.25">
      <c r="A10025" s="65">
        <v>44621</v>
      </c>
      <c r="B10025" s="66" t="s">
        <v>150</v>
      </c>
      <c r="C10025" s="66" t="s">
        <v>137</v>
      </c>
      <c r="D10025" s="67">
        <v>150878.47</v>
      </c>
      <c r="E10025" s="66">
        <v>0.56787028716662102</v>
      </c>
      <c r="F10025" s="67">
        <v>85679.400086160502</v>
      </c>
      <c r="G10025" s="66" t="s">
        <v>82</v>
      </c>
      <c r="H10025" s="68">
        <v>8.2094701908514605E-4</v>
      </c>
      <c r="I10025" s="87">
        <v>70.338248097737093</v>
      </c>
      <c r="J10025" s="36" t="str">
        <f>_xlfn.XLOOKUP(SimpleBB[[#This Row],[customer_code]],'Input  - indicative charges'!$B$13:$B$69,'Input  - indicative charges'!$E$13:$E$69)</f>
        <v>Major Industrial</v>
      </c>
      <c r="K10025" s="70">
        <f t="shared" si="158"/>
        <v>65.024442440488571</v>
      </c>
    </row>
    <row r="10026" spans="1:11" x14ac:dyDescent="0.25">
      <c r="A10026" s="65">
        <v>44621</v>
      </c>
      <c r="B10026" s="66" t="s">
        <v>150</v>
      </c>
      <c r="C10026" s="66" t="s">
        <v>137</v>
      </c>
      <c r="D10026" s="67">
        <v>150878.47</v>
      </c>
      <c r="E10026" s="66">
        <v>0.56787028716662102</v>
      </c>
      <c r="F10026" s="67">
        <v>85679.400086160502</v>
      </c>
      <c r="G10026" s="66" t="s">
        <v>84</v>
      </c>
      <c r="H10026" s="68">
        <v>2.26328701653142E-13</v>
      </c>
      <c r="I10026" s="87">
        <v>1.9391707379920801E-8</v>
      </c>
      <c r="J10026" s="36" t="str">
        <f>_xlfn.XLOOKUP(SimpleBB[[#This Row],[customer_code]],'Input  - indicative charges'!$B$13:$B$69,'Input  - indicative charges'!$E$13:$E$69)</f>
        <v>Major Industrial</v>
      </c>
      <c r="K10026" s="70">
        <f t="shared" si="158"/>
        <v>1.7926732531017134E-8</v>
      </c>
    </row>
    <row r="10027" spans="1:11" x14ac:dyDescent="0.25">
      <c r="A10027" s="65">
        <v>44621</v>
      </c>
      <c r="B10027" s="66" t="s">
        <v>150</v>
      </c>
      <c r="C10027" s="66" t="s">
        <v>137</v>
      </c>
      <c r="D10027" s="67">
        <v>150878.47</v>
      </c>
      <c r="E10027" s="66">
        <v>0.56787028716662102</v>
      </c>
      <c r="F10027" s="67">
        <v>85679.400086160502</v>
      </c>
      <c r="G10027" s="66" t="s">
        <v>86</v>
      </c>
      <c r="H10027" s="68">
        <v>8.5688661906494198E-5</v>
      </c>
      <c r="I10027" s="87">
        <v>7.34175314633426</v>
      </c>
      <c r="J10027" s="36" t="str">
        <f>_xlfn.XLOOKUP(SimpleBB[[#This Row],[customer_code]],'Input  - indicative charges'!$B$13:$B$69,'Input  - indicative charges'!$E$13:$E$69)</f>
        <v>North Island generation</v>
      </c>
      <c r="K10027" s="70">
        <f t="shared" si="158"/>
        <v>6.7871096848010142</v>
      </c>
    </row>
    <row r="10028" spans="1:11" x14ac:dyDescent="0.25">
      <c r="A10028" s="65">
        <v>44621</v>
      </c>
      <c r="B10028" s="66" t="s">
        <v>150</v>
      </c>
      <c r="C10028" s="66" t="s">
        <v>137</v>
      </c>
      <c r="D10028" s="67">
        <v>150878.47</v>
      </c>
      <c r="E10028" s="66">
        <v>0.56787028716662102</v>
      </c>
      <c r="F10028" s="67">
        <v>85679.400086160502</v>
      </c>
      <c r="G10028" s="66" t="s">
        <v>88</v>
      </c>
      <c r="H10028" s="68">
        <v>8.2246065198288993E-3</v>
      </c>
      <c r="I10028" s="87">
        <v>704.67935256366502</v>
      </c>
      <c r="J10028" s="36" t="str">
        <f>_xlfn.XLOOKUP(SimpleBB[[#This Row],[customer_code]],'Input  - indicative charges'!$B$13:$B$69,'Input  - indicative charges'!$E$13:$E$69)</f>
        <v>North Island generation</v>
      </c>
      <c r="K10028" s="70">
        <f t="shared" si="158"/>
        <v>651.44332193356047</v>
      </c>
    </row>
    <row r="10029" spans="1:11" x14ac:dyDescent="0.25">
      <c r="A10029" s="65">
        <v>44621</v>
      </c>
      <c r="B10029" s="66" t="s">
        <v>150</v>
      </c>
      <c r="C10029" s="66" t="s">
        <v>137</v>
      </c>
      <c r="D10029" s="67">
        <v>150878.47</v>
      </c>
      <c r="E10029" s="66">
        <v>0.56787028716662102</v>
      </c>
      <c r="F10029" s="67">
        <v>85679.400086160502</v>
      </c>
      <c r="G10029" s="66" t="s">
        <v>90</v>
      </c>
      <c r="H10029" s="68">
        <v>1.8515611589606999E-8</v>
      </c>
      <c r="I10029" s="87">
        <v>1.5864064932258901E-3</v>
      </c>
      <c r="J10029" s="36" t="str">
        <f>_xlfn.XLOOKUP(SimpleBB[[#This Row],[customer_code]],'Input  - indicative charges'!$B$13:$B$69,'Input  - indicative charges'!$E$13:$E$69)</f>
        <v>Upper South Island distributor</v>
      </c>
      <c r="K10029" s="70">
        <f t="shared" si="158"/>
        <v>1.4665590982966619E-3</v>
      </c>
    </row>
    <row r="10030" spans="1:11" x14ac:dyDescent="0.25">
      <c r="A10030" s="65">
        <v>44621</v>
      </c>
      <c r="B10030" s="66" t="s">
        <v>150</v>
      </c>
      <c r="C10030" s="66" t="s">
        <v>137</v>
      </c>
      <c r="D10030" s="67">
        <v>150878.47</v>
      </c>
      <c r="E10030" s="66">
        <v>0.56787028716662102</v>
      </c>
      <c r="F10030" s="67">
        <v>85679.400086160502</v>
      </c>
      <c r="G10030" s="66" t="s">
        <v>92</v>
      </c>
      <c r="H10030" s="68">
        <v>7.0980369562235199E-5</v>
      </c>
      <c r="I10030" s="87">
        <v>6.08155548198628</v>
      </c>
      <c r="J10030" s="36" t="str">
        <f>_xlfn.XLOOKUP(SimpleBB[[#This Row],[customer_code]],'Input  - indicative charges'!$B$13:$B$69,'Input  - indicative charges'!$E$13:$E$69)</f>
        <v>North Island generation</v>
      </c>
      <c r="K10030" s="70">
        <f t="shared" si="158"/>
        <v>5.6221154930894119</v>
      </c>
    </row>
    <row r="10031" spans="1:11" x14ac:dyDescent="0.25">
      <c r="A10031" s="65">
        <v>44621</v>
      </c>
      <c r="B10031" s="66" t="s">
        <v>150</v>
      </c>
      <c r="C10031" s="66" t="s">
        <v>137</v>
      </c>
      <c r="D10031" s="67">
        <v>150878.47</v>
      </c>
      <c r="E10031" s="66">
        <v>0.56787028716662102</v>
      </c>
      <c r="F10031" s="67">
        <v>85679.400086160502</v>
      </c>
      <c r="G10031" s="66" t="s">
        <v>94</v>
      </c>
      <c r="H10031" s="68">
        <v>3.75993646717536E-4</v>
      </c>
      <c r="I10031" s="87">
        <v>32.214910086966299</v>
      </c>
      <c r="J10031" s="36" t="str">
        <f>_xlfn.XLOOKUP(SimpleBB[[#This Row],[customer_code]],'Input  - indicative charges'!$B$13:$B$69,'Input  - indicative charges'!$E$13:$E$69)</f>
        <v>North Island generation</v>
      </c>
      <c r="K10031" s="70">
        <f t="shared" si="158"/>
        <v>29.781187665702564</v>
      </c>
    </row>
    <row r="10032" spans="1:11" x14ac:dyDescent="0.25">
      <c r="A10032" s="65">
        <v>44621</v>
      </c>
      <c r="B10032" s="66" t="s">
        <v>150</v>
      </c>
      <c r="C10032" s="66" t="s">
        <v>137</v>
      </c>
      <c r="D10032" s="67">
        <v>150878.47</v>
      </c>
      <c r="E10032" s="66">
        <v>0.56787028716662102</v>
      </c>
      <c r="F10032" s="67">
        <v>85679.400086160502</v>
      </c>
      <c r="G10032" s="66" t="s">
        <v>96</v>
      </c>
      <c r="H10032" s="68">
        <v>1.65751901515796E-3</v>
      </c>
      <c r="I10032" s="87">
        <v>142.015234850138</v>
      </c>
      <c r="J10032" s="36" t="str">
        <f>_xlfn.XLOOKUP(SimpleBB[[#This Row],[customer_code]],'Input  - indicative charges'!$B$13:$B$69,'Input  - indicative charges'!$E$13:$E$69)</f>
        <v>Upper North Island distributor</v>
      </c>
      <c r="K10032" s="70">
        <f t="shared" si="158"/>
        <v>131.28648656920919</v>
      </c>
    </row>
    <row r="10033" spans="1:11" x14ac:dyDescent="0.25">
      <c r="A10033" s="65">
        <v>44621</v>
      </c>
      <c r="B10033" s="66" t="s">
        <v>150</v>
      </c>
      <c r="C10033" s="66" t="s">
        <v>137</v>
      </c>
      <c r="D10033" s="67">
        <v>150878.47</v>
      </c>
      <c r="E10033" s="66">
        <v>0.56787028716662102</v>
      </c>
      <c r="F10033" s="67">
        <v>85679.400086160502</v>
      </c>
      <c r="G10033" s="66" t="s">
        <v>98</v>
      </c>
      <c r="H10033" s="68">
        <v>6.2091932090783404E-6</v>
      </c>
      <c r="I10033" s="87">
        <v>0.53199994917289395</v>
      </c>
      <c r="J10033" s="36" t="str">
        <f>_xlfn.XLOOKUP(SimpleBB[[#This Row],[customer_code]],'Input  - indicative charges'!$B$13:$B$69,'Input  - indicative charges'!$E$13:$E$69)</f>
        <v>Major Industrial</v>
      </c>
      <c r="K10033" s="70">
        <f t="shared" si="158"/>
        <v>0.49180923621054201</v>
      </c>
    </row>
    <row r="10034" spans="1:11" x14ac:dyDescent="0.25">
      <c r="A10034" s="65">
        <v>44621</v>
      </c>
      <c r="B10034" s="66" t="s">
        <v>150</v>
      </c>
      <c r="C10034" s="66" t="s">
        <v>137</v>
      </c>
      <c r="D10034" s="67">
        <v>150878.47</v>
      </c>
      <c r="E10034" s="66">
        <v>0.56787028716662102</v>
      </c>
      <c r="F10034" s="67">
        <v>85679.400086160502</v>
      </c>
      <c r="G10034" s="66" t="s">
        <v>100</v>
      </c>
      <c r="H10034" s="68">
        <v>3.2063388844987299E-4</v>
      </c>
      <c r="I10034" s="87">
        <v>27.471719209678</v>
      </c>
      <c r="J10034" s="36" t="str">
        <f>_xlfn.XLOOKUP(SimpleBB[[#This Row],[customer_code]],'Input  - indicative charges'!$B$13:$B$69,'Input  - indicative charges'!$E$13:$E$69)</f>
        <v>North Island generation</v>
      </c>
      <c r="K10034" s="70">
        <f t="shared" si="158"/>
        <v>25.396328069030211</v>
      </c>
    </row>
    <row r="10035" spans="1:11" x14ac:dyDescent="0.25">
      <c r="A10035" s="65">
        <v>44621</v>
      </c>
      <c r="B10035" s="66" t="s">
        <v>150</v>
      </c>
      <c r="C10035" s="66" t="s">
        <v>137</v>
      </c>
      <c r="D10035" s="67">
        <v>150878.47</v>
      </c>
      <c r="E10035" s="66">
        <v>0.56787028716662102</v>
      </c>
      <c r="F10035" s="67">
        <v>85679.400086160502</v>
      </c>
      <c r="G10035" s="66" t="s">
        <v>102</v>
      </c>
      <c r="H10035" s="68">
        <v>1.98942562628157E-3</v>
      </c>
      <c r="I10035" s="87">
        <v>170.45279417583899</v>
      </c>
      <c r="J10035" s="36" t="str">
        <f>_xlfn.XLOOKUP(SimpleBB[[#This Row],[customer_code]],'Input  - indicative charges'!$B$13:$B$69,'Input  - indicative charges'!$E$13:$E$69)</f>
        <v>Lower North Island distributor</v>
      </c>
      <c r="K10035" s="70">
        <f t="shared" si="158"/>
        <v>157.5756889524217</v>
      </c>
    </row>
    <row r="10036" spans="1:11" x14ac:dyDescent="0.25">
      <c r="A10036" s="65">
        <v>44621</v>
      </c>
      <c r="B10036" s="66" t="s">
        <v>150</v>
      </c>
      <c r="C10036" s="66" t="s">
        <v>137</v>
      </c>
      <c r="D10036" s="67">
        <v>150878.47</v>
      </c>
      <c r="E10036" s="66">
        <v>0.56787028716662102</v>
      </c>
      <c r="F10036" s="67">
        <v>85679.400086160502</v>
      </c>
      <c r="G10036" s="66" t="s">
        <v>104</v>
      </c>
      <c r="H10036" s="68">
        <v>4.1531488981881E-3</v>
      </c>
      <c r="I10036" s="87">
        <v>355.83930606525502</v>
      </c>
      <c r="J10036" s="36" t="str">
        <f>_xlfn.XLOOKUP(SimpleBB[[#This Row],[customer_code]],'Input  - indicative charges'!$B$13:$B$69,'Input  - indicative charges'!$E$13:$E$69)</f>
        <v>Lower North Island distributor</v>
      </c>
      <c r="K10036" s="70">
        <f t="shared" si="158"/>
        <v>328.95690610821413</v>
      </c>
    </row>
    <row r="10037" spans="1:11" x14ac:dyDescent="0.25">
      <c r="A10037" s="65">
        <v>44621</v>
      </c>
      <c r="B10037" s="66" t="s">
        <v>150</v>
      </c>
      <c r="C10037" s="66" t="s">
        <v>137</v>
      </c>
      <c r="D10037" s="67">
        <v>150878.47</v>
      </c>
      <c r="E10037" s="66">
        <v>0.56787028716662102</v>
      </c>
      <c r="F10037" s="67">
        <v>85679.400086160502</v>
      </c>
      <c r="G10037" s="66" t="s">
        <v>106</v>
      </c>
      <c r="H10037" s="68">
        <v>0.58598808971733396</v>
      </c>
      <c r="I10037" s="87">
        <v>50207.107984616399</v>
      </c>
      <c r="J10037" s="36" t="str">
        <f>_xlfn.XLOOKUP(SimpleBB[[#This Row],[customer_code]],'Input  - indicative charges'!$B$13:$B$69,'Input  - indicative charges'!$E$13:$E$69)</f>
        <v>Upper North Island distributor</v>
      </c>
      <c r="K10037" s="70">
        <f t="shared" si="158"/>
        <v>46414.138701787117</v>
      </c>
    </row>
    <row r="10038" spans="1:11" x14ac:dyDescent="0.25">
      <c r="A10038" s="65">
        <v>44621</v>
      </c>
      <c r="B10038" s="66" t="s">
        <v>150</v>
      </c>
      <c r="C10038" s="66" t="s">
        <v>137</v>
      </c>
      <c r="D10038" s="67">
        <v>150878.47</v>
      </c>
      <c r="E10038" s="66">
        <v>0.56787028716662102</v>
      </c>
      <c r="F10038" s="67">
        <v>85679.400086160502</v>
      </c>
      <c r="G10038" s="66" t="s">
        <v>108</v>
      </c>
      <c r="H10038" s="68">
        <v>2.1075605271408198E-3</v>
      </c>
      <c r="I10038" s="87">
        <v>180.57452161069801</v>
      </c>
      <c r="J10038" s="36" t="str">
        <f>_xlfn.XLOOKUP(SimpleBB[[#This Row],[customer_code]],'Input  - indicative charges'!$B$13:$B$69,'Input  - indicative charges'!$E$13:$E$69)</f>
        <v>Lower North Island distributor</v>
      </c>
      <c r="K10038" s="70">
        <f t="shared" si="158"/>
        <v>166.93275570892911</v>
      </c>
    </row>
    <row r="10039" spans="1:11" x14ac:dyDescent="0.25">
      <c r="A10039" s="65">
        <v>44621</v>
      </c>
      <c r="B10039" s="66" t="s">
        <v>150</v>
      </c>
      <c r="C10039" s="66" t="s">
        <v>137</v>
      </c>
      <c r="D10039" s="67">
        <v>150878.47</v>
      </c>
      <c r="E10039" s="66">
        <v>0.56787028716662102</v>
      </c>
      <c r="F10039" s="67">
        <v>85679.400086160502</v>
      </c>
      <c r="G10039" s="66" t="s">
        <v>110</v>
      </c>
      <c r="H10039" s="68">
        <v>9.1623542512736704E-9</v>
      </c>
      <c r="I10039" s="87">
        <v>7.8502501562600999E-4</v>
      </c>
      <c r="J10039" s="36" t="str">
        <f>_xlfn.XLOOKUP(SimpleBB[[#This Row],[customer_code]],'Input  - indicative charges'!$B$13:$B$69,'Input  - indicative charges'!$E$13:$E$69)</f>
        <v>Lower South Island distributor</v>
      </c>
      <c r="K10039" s="70">
        <f t="shared" si="158"/>
        <v>7.2571915456278422E-4</v>
      </c>
    </row>
    <row r="10040" spans="1:11" x14ac:dyDescent="0.25">
      <c r="A10040" s="65">
        <v>44621</v>
      </c>
      <c r="B10040" s="66" t="s">
        <v>150</v>
      </c>
      <c r="C10040" s="66" t="s">
        <v>137</v>
      </c>
      <c r="D10040" s="67">
        <v>150878.47</v>
      </c>
      <c r="E10040" s="66">
        <v>0.56787028716662102</v>
      </c>
      <c r="F10040" s="67">
        <v>85679.400086160502</v>
      </c>
      <c r="G10040" s="66" t="s">
        <v>112</v>
      </c>
      <c r="H10040" s="68">
        <v>6.7942401685543103E-3</v>
      </c>
      <c r="I10040" s="87">
        <v>582.12642168302796</v>
      </c>
      <c r="J10040" s="36" t="str">
        <f>_xlfn.XLOOKUP(SimpleBB[[#This Row],[customer_code]],'Input  - indicative charges'!$B$13:$B$69,'Input  - indicative charges'!$E$13:$E$69)</f>
        <v>North Island generation</v>
      </c>
      <c r="K10040" s="70">
        <f t="shared" si="158"/>
        <v>538.14883116250678</v>
      </c>
    </row>
    <row r="10041" spans="1:11" x14ac:dyDescent="0.25">
      <c r="A10041" s="65">
        <v>44621</v>
      </c>
      <c r="B10041" s="66" t="s">
        <v>150</v>
      </c>
      <c r="C10041" s="66" t="s">
        <v>137</v>
      </c>
      <c r="D10041" s="67">
        <v>150878.47</v>
      </c>
      <c r="E10041" s="66">
        <v>0.56787028716662102</v>
      </c>
      <c r="F10041" s="67">
        <v>85679.400086160502</v>
      </c>
      <c r="G10041" s="66" t="s">
        <v>114</v>
      </c>
      <c r="H10041" s="68">
        <v>2.21233680514114E-3</v>
      </c>
      <c r="I10041" s="87">
        <v>189.55169025302601</v>
      </c>
      <c r="J10041" s="36" t="str">
        <f>_xlfn.XLOOKUP(SimpleBB[[#This Row],[customer_code]],'Input  - indicative charges'!$B$13:$B$69,'Input  - indicative charges'!$E$13:$E$69)</f>
        <v>Lower North Island distributor</v>
      </c>
      <c r="K10041" s="70">
        <f t="shared" si="158"/>
        <v>175.23173103811982</v>
      </c>
    </row>
    <row r="10042" spans="1:11" x14ac:dyDescent="0.25">
      <c r="A10042" s="65">
        <v>44621</v>
      </c>
      <c r="B10042" s="66" t="s">
        <v>150</v>
      </c>
      <c r="C10042" s="66" t="s">
        <v>137</v>
      </c>
      <c r="D10042" s="67">
        <v>150878.47</v>
      </c>
      <c r="E10042" s="66">
        <v>0.56787028716662102</v>
      </c>
      <c r="F10042" s="67">
        <v>85679.400086160502</v>
      </c>
      <c r="G10042" s="66" t="s">
        <v>116</v>
      </c>
      <c r="H10042" s="68">
        <v>6.2799259041934105E-8</v>
      </c>
      <c r="I10042" s="87">
        <v>5.3806028405683102E-3</v>
      </c>
      <c r="J10042" s="36" t="str">
        <f>_xlfn.XLOOKUP(SimpleBB[[#This Row],[customer_code]],'Input  - indicative charges'!$B$13:$B$69,'Input  - indicative charges'!$E$13:$E$69)</f>
        <v>Major Industrial</v>
      </c>
      <c r="K10042" s="70">
        <f t="shared" si="158"/>
        <v>4.974117342466472E-3</v>
      </c>
    </row>
    <row r="10043" spans="1:11" x14ac:dyDescent="0.25">
      <c r="A10043" s="65">
        <v>44621</v>
      </c>
      <c r="B10043" s="66" t="s">
        <v>150</v>
      </c>
      <c r="C10043" s="66" t="s">
        <v>137</v>
      </c>
      <c r="D10043" s="67">
        <v>150878.47</v>
      </c>
      <c r="E10043" s="66">
        <v>0.56787028716662102</v>
      </c>
      <c r="F10043" s="67">
        <v>85679.400086160502</v>
      </c>
      <c r="G10043" s="66" t="s">
        <v>118</v>
      </c>
      <c r="H10043" s="68">
        <v>3.6010289300529002E-9</v>
      </c>
      <c r="I10043" s="87">
        <v>3.0853399841984099E-4</v>
      </c>
      <c r="J10043" s="36" t="str">
        <f>_xlfn.XLOOKUP(SimpleBB[[#This Row],[customer_code]],'Input  - indicative charges'!$B$13:$B$69,'Input  - indicative charges'!$E$13:$E$69)</f>
        <v>Upper South Island distributor</v>
      </c>
      <c r="K10043" s="70">
        <f t="shared" si="158"/>
        <v>2.8522534700192769E-4</v>
      </c>
    </row>
    <row r="10044" spans="1:11" x14ac:dyDescent="0.25">
      <c r="A10044" s="65">
        <v>44621</v>
      </c>
      <c r="B10044" s="66" t="s">
        <v>150</v>
      </c>
      <c r="C10044" s="66" t="s">
        <v>137</v>
      </c>
      <c r="D10044" s="67">
        <v>150878.47</v>
      </c>
      <c r="E10044" s="66">
        <v>0.56787028716662102</v>
      </c>
      <c r="F10044" s="67">
        <v>85679.400086160502</v>
      </c>
      <c r="G10044" s="66" t="s">
        <v>120</v>
      </c>
      <c r="H10044" s="68">
        <v>8.6745941390604995E-4</v>
      </c>
      <c r="I10044" s="87">
        <v>74.323402182562802</v>
      </c>
      <c r="J10044" s="36" t="str">
        <f>_xlfn.XLOOKUP(SimpleBB[[#This Row],[customer_code]],'Input  - indicative charges'!$B$13:$B$69,'Input  - indicative charges'!$E$13:$E$69)</f>
        <v>Lower North Island distributor</v>
      </c>
      <c r="K10044" s="70">
        <f t="shared" si="158"/>
        <v>68.708532241035712</v>
      </c>
    </row>
    <row r="10045" spans="1:11" x14ac:dyDescent="0.25">
      <c r="A10045" s="65">
        <v>44621</v>
      </c>
      <c r="B10045" s="66" t="s">
        <v>150</v>
      </c>
      <c r="C10045" s="66" t="s">
        <v>137</v>
      </c>
      <c r="D10045" s="67">
        <v>150878.47</v>
      </c>
      <c r="E10045" s="66">
        <v>0.56787028716662102</v>
      </c>
      <c r="F10045" s="67">
        <v>85679.400086160502</v>
      </c>
      <c r="G10045" s="66" t="s">
        <v>241</v>
      </c>
      <c r="H10045" s="68">
        <v>7.4592437367691701E-4</v>
      </c>
      <c r="I10045" s="87">
        <v>63.910352846283303</v>
      </c>
      <c r="J10045" s="36" t="str">
        <f>_xlfn.XLOOKUP(SimpleBB[[#This Row],[customer_code]],'Input  - indicative charges'!$B$13:$B$69,'Input  - indicative charges'!$E$13:$E$69)</f>
        <v>North Island generation</v>
      </c>
      <c r="K10045" s="70">
        <f t="shared" si="158"/>
        <v>59.082151921525622</v>
      </c>
    </row>
    <row r="10046" spans="1:11" x14ac:dyDescent="0.25">
      <c r="A10046" s="65">
        <v>44287</v>
      </c>
      <c r="B10046" s="66" t="s">
        <v>151</v>
      </c>
      <c r="C10046" s="66" t="s">
        <v>137</v>
      </c>
      <c r="D10046" s="67">
        <v>4598313.9400000004</v>
      </c>
      <c r="E10046" s="66">
        <v>0.20369999999999999</v>
      </c>
      <c r="F10046" s="67">
        <v>936676.54957799998</v>
      </c>
      <c r="G10046" s="66" t="s">
        <v>8</v>
      </c>
      <c r="H10046" s="68">
        <v>5.4362784219160701E-2</v>
      </c>
      <c r="I10046" s="87">
        <v>50920.345147856802</v>
      </c>
      <c r="J10046" s="36" t="str">
        <f>_xlfn.XLOOKUP(SimpleBB[[#This Row],[customer_code]],'Input  - indicative charges'!$B$13:$B$69,'Input  - indicative charges'!$E$13:$E$69)</f>
        <v>Lower South Island distributor</v>
      </c>
      <c r="K10046" s="70">
        <f t="shared" si="158"/>
        <v>47073.493322094117</v>
      </c>
    </row>
    <row r="10047" spans="1:11" x14ac:dyDescent="0.25">
      <c r="A10047" s="65">
        <v>44287</v>
      </c>
      <c r="B10047" s="66" t="s">
        <v>151</v>
      </c>
      <c r="C10047" s="66" t="s">
        <v>137</v>
      </c>
      <c r="D10047" s="67">
        <v>4598313.9400000004</v>
      </c>
      <c r="E10047" s="66">
        <v>0.20369999999999999</v>
      </c>
      <c r="F10047" s="67">
        <v>936676.54957799998</v>
      </c>
      <c r="G10047" s="66" t="s">
        <v>10</v>
      </c>
      <c r="H10047" s="68">
        <v>3.4412050862544499E-3</v>
      </c>
      <c r="I10047" s="87">
        <v>3223.29610658308</v>
      </c>
      <c r="J10047" s="36" t="str">
        <f>_xlfn.XLOOKUP(SimpleBB[[#This Row],[customer_code]],'Input  - indicative charges'!$B$13:$B$69,'Input  - indicative charges'!$E$13:$E$69)</f>
        <v>Upper South Island distributor</v>
      </c>
      <c r="K10047" s="70">
        <f t="shared" si="158"/>
        <v>2979.7874957011531</v>
      </c>
    </row>
    <row r="10048" spans="1:11" x14ac:dyDescent="0.25">
      <c r="A10048" s="65">
        <v>44287</v>
      </c>
      <c r="B10048" s="66" t="s">
        <v>151</v>
      </c>
      <c r="C10048" s="66" t="s">
        <v>137</v>
      </c>
      <c r="D10048" s="67">
        <v>4598313.9400000004</v>
      </c>
      <c r="E10048" s="66">
        <v>0.20369999999999999</v>
      </c>
      <c r="F10048" s="67">
        <v>936676.54957799998</v>
      </c>
      <c r="G10048" s="66" t="s">
        <v>12</v>
      </c>
      <c r="H10048" s="68">
        <v>0</v>
      </c>
      <c r="I10048" s="87">
        <v>0</v>
      </c>
      <c r="J10048" s="36" t="str">
        <f>_xlfn.XLOOKUP(SimpleBB[[#This Row],[customer_code]],'Input  - indicative charges'!$B$13:$B$69,'Input  - indicative charges'!$E$13:$E$69)</f>
        <v>Lower North Island distributor</v>
      </c>
      <c r="K10048" s="70">
        <f t="shared" si="158"/>
        <v>0</v>
      </c>
    </row>
    <row r="10049" spans="1:11" x14ac:dyDescent="0.25">
      <c r="A10049" s="65">
        <v>44287</v>
      </c>
      <c r="B10049" s="66" t="s">
        <v>151</v>
      </c>
      <c r="C10049" s="66" t="s">
        <v>137</v>
      </c>
      <c r="D10049" s="67">
        <v>4598313.9400000004</v>
      </c>
      <c r="E10049" s="66">
        <v>0.20369999999999999</v>
      </c>
      <c r="F10049" s="67">
        <v>936676.54957799998</v>
      </c>
      <c r="G10049" s="66" t="s">
        <v>14</v>
      </c>
      <c r="H10049" s="68">
        <v>4.57954522845799E-22</v>
      </c>
      <c r="I10049" s="87">
        <v>4.2895526232284199E-16</v>
      </c>
      <c r="J10049" s="36" t="str">
        <f>_xlfn.XLOOKUP(SimpleBB[[#This Row],[customer_code]],'Input  - indicative charges'!$B$13:$B$69,'Input  - indicative charges'!$E$13:$E$69)</f>
        <v>Upper North Island distributor</v>
      </c>
      <c r="K10049" s="70">
        <f t="shared" si="158"/>
        <v>3.9654921068973383E-16</v>
      </c>
    </row>
    <row r="10050" spans="1:11" x14ac:dyDescent="0.25">
      <c r="A10050" s="65">
        <v>44287</v>
      </c>
      <c r="B10050" s="66" t="s">
        <v>151</v>
      </c>
      <c r="C10050" s="66" t="s">
        <v>137</v>
      </c>
      <c r="D10050" s="67">
        <v>4598313.9400000004</v>
      </c>
      <c r="E10050" s="66">
        <v>0.20369999999999999</v>
      </c>
      <c r="F10050" s="67">
        <v>936676.54957799998</v>
      </c>
      <c r="G10050" s="66" t="s">
        <v>16</v>
      </c>
      <c r="H10050" s="68">
        <v>2.70337247804577E-2</v>
      </c>
      <c r="I10050" s="87">
        <v>25321.856049600399</v>
      </c>
      <c r="J10050" s="36" t="str">
        <f>_xlfn.XLOOKUP(SimpleBB[[#This Row],[customer_code]],'Input  - indicative charges'!$B$13:$B$69,'Input  - indicative charges'!$E$13:$E$69)</f>
        <v>South Island generation</v>
      </c>
      <c r="K10050" s="70">
        <f t="shared" si="158"/>
        <v>23408.879460512901</v>
      </c>
    </row>
    <row r="10051" spans="1:11" x14ac:dyDescent="0.25">
      <c r="A10051" s="65">
        <v>44287</v>
      </c>
      <c r="B10051" s="66" t="s">
        <v>151</v>
      </c>
      <c r="C10051" s="66" t="s">
        <v>137</v>
      </c>
      <c r="D10051" s="67">
        <v>4598313.9400000004</v>
      </c>
      <c r="E10051" s="66">
        <v>0.20369999999999999</v>
      </c>
      <c r="F10051" s="67">
        <v>936676.54957799998</v>
      </c>
      <c r="G10051" s="66" t="s">
        <v>19</v>
      </c>
      <c r="H10051" s="68">
        <v>5.1234428393198803E-4</v>
      </c>
      <c r="I10051" s="87">
        <v>479.90087606942598</v>
      </c>
      <c r="J10051" s="36" t="str">
        <f>_xlfn.XLOOKUP(SimpleBB[[#This Row],[customer_code]],'Input  - indicative charges'!$B$13:$B$69,'Input  - indicative charges'!$E$13:$E$69)</f>
        <v>Lower South Island distributor</v>
      </c>
      <c r="K10051" s="70">
        <f t="shared" si="158"/>
        <v>443.64606365736819</v>
      </c>
    </row>
    <row r="10052" spans="1:11" x14ac:dyDescent="0.25">
      <c r="A10052" s="65">
        <v>44287</v>
      </c>
      <c r="B10052" s="66" t="s">
        <v>151</v>
      </c>
      <c r="C10052" s="66" t="s">
        <v>137</v>
      </c>
      <c r="D10052" s="67">
        <v>4598313.9400000004</v>
      </c>
      <c r="E10052" s="66">
        <v>0.20369999999999999</v>
      </c>
      <c r="F10052" s="67">
        <v>936676.54957799998</v>
      </c>
      <c r="G10052" s="66" t="s">
        <v>21</v>
      </c>
      <c r="H10052" s="68">
        <v>5.2069878022593802E-2</v>
      </c>
      <c r="I10052" s="87">
        <v>48772.633683150503</v>
      </c>
      <c r="J10052" s="36" t="str">
        <f>_xlfn.XLOOKUP(SimpleBB[[#This Row],[customer_code]],'Input  - indicative charges'!$B$13:$B$69,'Input  - indicative charges'!$E$13:$E$69)</f>
        <v>Upper South Island distributor</v>
      </c>
      <c r="K10052" s="70">
        <f t="shared" si="158"/>
        <v>45088.033855979476</v>
      </c>
    </row>
    <row r="10053" spans="1:11" x14ac:dyDescent="0.25">
      <c r="A10053" s="65">
        <v>44287</v>
      </c>
      <c r="B10053" s="66" t="s">
        <v>151</v>
      </c>
      <c r="C10053" s="66" t="s">
        <v>137</v>
      </c>
      <c r="D10053" s="67">
        <v>4598313.9400000004</v>
      </c>
      <c r="E10053" s="66">
        <v>0.20369999999999999</v>
      </c>
      <c r="F10053" s="67">
        <v>936676.54957799998</v>
      </c>
      <c r="G10053" s="66" t="s">
        <v>23</v>
      </c>
      <c r="H10053" s="68">
        <v>3.1412635862538601E-22</v>
      </c>
      <c r="I10053" s="87">
        <v>2.94234793728728E-16</v>
      </c>
      <c r="J10053" s="36" t="str">
        <f>_xlfn.XLOOKUP(SimpleBB[[#This Row],[customer_code]],'Input  - indicative charges'!$B$13:$B$69,'Input  - indicative charges'!$E$13:$E$69)</f>
        <v>Lower North Island distributor</v>
      </c>
      <c r="K10053" s="70">
        <f t="shared" si="158"/>
        <v>2.7200639660825197E-16</v>
      </c>
    </row>
    <row r="10054" spans="1:11" x14ac:dyDescent="0.25">
      <c r="A10054" s="65">
        <v>44287</v>
      </c>
      <c r="B10054" s="66" t="s">
        <v>151</v>
      </c>
      <c r="C10054" s="66" t="s">
        <v>137</v>
      </c>
      <c r="D10054" s="67">
        <v>4598313.9400000004</v>
      </c>
      <c r="E10054" s="66">
        <v>0.20369999999999999</v>
      </c>
      <c r="F10054" s="67">
        <v>936676.54957799998</v>
      </c>
      <c r="G10054" s="66" t="s">
        <v>25</v>
      </c>
      <c r="H10054" s="68">
        <v>3.6191456258128703E-2</v>
      </c>
      <c r="I10054" s="87">
        <v>33899.688372067103</v>
      </c>
      <c r="J10054" s="36" t="str">
        <f>_xlfn.XLOOKUP(SimpleBB[[#This Row],[customer_code]],'Input  - indicative charges'!$B$13:$B$69,'Input  - indicative charges'!$E$13:$E$69)</f>
        <v>North Island generation</v>
      </c>
      <c r="K10054" s="70">
        <f t="shared" si="158"/>
        <v>31338.686915218943</v>
      </c>
    </row>
    <row r="10055" spans="1:11" x14ac:dyDescent="0.25">
      <c r="A10055" s="65">
        <v>44287</v>
      </c>
      <c r="B10055" s="66" t="s">
        <v>151</v>
      </c>
      <c r="C10055" s="66" t="s">
        <v>137</v>
      </c>
      <c r="D10055" s="67">
        <v>4598313.9400000004</v>
      </c>
      <c r="E10055" s="66">
        <v>0.20369999999999999</v>
      </c>
      <c r="F10055" s="67">
        <v>936676.54957799998</v>
      </c>
      <c r="G10055" s="66" t="s">
        <v>27</v>
      </c>
      <c r="H10055" s="68">
        <v>1.06804519695528E-6</v>
      </c>
      <c r="I10055" s="87">
        <v>1.00041288987743</v>
      </c>
      <c r="J10055" s="36" t="str">
        <f>_xlfn.XLOOKUP(SimpleBB[[#This Row],[customer_code]],'Input  - indicative charges'!$B$13:$B$69,'Input  - indicative charges'!$E$13:$E$69)</f>
        <v>Lower North Island distributor</v>
      </c>
      <c r="K10055" s="70">
        <f t="shared" si="158"/>
        <v>0.92483523735432072</v>
      </c>
    </row>
    <row r="10056" spans="1:11" x14ac:dyDescent="0.25">
      <c r="A10056" s="65">
        <v>44287</v>
      </c>
      <c r="B10056" s="66" t="s">
        <v>151</v>
      </c>
      <c r="C10056" s="66" t="s">
        <v>137</v>
      </c>
      <c r="D10056" s="67">
        <v>4598313.9400000004</v>
      </c>
      <c r="E10056" s="66">
        <v>0.20369999999999999</v>
      </c>
      <c r="F10056" s="67">
        <v>936676.54957799998</v>
      </c>
      <c r="G10056" s="66" t="s">
        <v>29</v>
      </c>
      <c r="H10056" s="68">
        <v>3.4382663510378198E-6</v>
      </c>
      <c r="I10056" s="87">
        <v>3.22054346222024</v>
      </c>
      <c r="J10056" s="36" t="str">
        <f>_xlfn.XLOOKUP(SimpleBB[[#This Row],[customer_code]],'Input  - indicative charges'!$B$13:$B$69,'Input  - indicative charges'!$E$13:$E$69)</f>
        <v>Lower North Island distributor</v>
      </c>
      <c r="K10056" s="70">
        <f t="shared" si="158"/>
        <v>2.9772428038759897</v>
      </c>
    </row>
    <row r="10057" spans="1:11" x14ac:dyDescent="0.25">
      <c r="A10057" s="65">
        <v>44287</v>
      </c>
      <c r="B10057" s="66" t="s">
        <v>151</v>
      </c>
      <c r="C10057" s="66" t="s">
        <v>137</v>
      </c>
      <c r="D10057" s="67">
        <v>4598313.9400000004</v>
      </c>
      <c r="E10057" s="66">
        <v>0.20369999999999999</v>
      </c>
      <c r="F10057" s="67">
        <v>936676.54957799998</v>
      </c>
      <c r="G10057" s="66" t="s">
        <v>31</v>
      </c>
      <c r="H10057" s="68">
        <v>6.6154346830607703E-6</v>
      </c>
      <c r="I10057" s="87">
        <v>6.1965225328879896</v>
      </c>
      <c r="J10057" s="36" t="str">
        <f>_xlfn.XLOOKUP(SimpleBB[[#This Row],[customer_code]],'Input  - indicative charges'!$B$13:$B$69,'Input  - indicative charges'!$E$13:$E$69)</f>
        <v>Major Industrial</v>
      </c>
      <c r="K10057" s="70">
        <f t="shared" si="158"/>
        <v>5.7283971902611031</v>
      </c>
    </row>
    <row r="10058" spans="1:11" x14ac:dyDescent="0.25">
      <c r="A10058" s="65">
        <v>44287</v>
      </c>
      <c r="B10058" s="66" t="s">
        <v>151</v>
      </c>
      <c r="C10058" s="66" t="s">
        <v>137</v>
      </c>
      <c r="D10058" s="67">
        <v>4598313.9400000004</v>
      </c>
      <c r="E10058" s="66">
        <v>0.20369999999999999</v>
      </c>
      <c r="F10058" s="67">
        <v>936676.54957799998</v>
      </c>
      <c r="G10058" s="66" t="s">
        <v>34</v>
      </c>
      <c r="H10058" s="68">
        <v>0</v>
      </c>
      <c r="I10058" s="87">
        <v>0</v>
      </c>
      <c r="J10058" s="36" t="str">
        <f>_xlfn.XLOOKUP(SimpleBB[[#This Row],[customer_code]],'Input  - indicative charges'!$B$13:$B$69,'Input  - indicative charges'!$E$13:$E$69)</f>
        <v>Major Industrial</v>
      </c>
      <c r="K10058" s="70">
        <f t="shared" si="158"/>
        <v>0</v>
      </c>
    </row>
    <row r="10059" spans="1:11" x14ac:dyDescent="0.25">
      <c r="A10059" s="65">
        <v>44287</v>
      </c>
      <c r="B10059" s="66" t="s">
        <v>151</v>
      </c>
      <c r="C10059" s="66" t="s">
        <v>137</v>
      </c>
      <c r="D10059" s="67">
        <v>4598313.9400000004</v>
      </c>
      <c r="E10059" s="66">
        <v>0.20369999999999999</v>
      </c>
      <c r="F10059" s="67">
        <v>936676.54957799998</v>
      </c>
      <c r="G10059" s="66" t="s">
        <v>36</v>
      </c>
      <c r="H10059" s="68">
        <v>3.3920939164931198E-2</v>
      </c>
      <c r="I10059" s="87">
        <v>31772.948255453</v>
      </c>
      <c r="J10059" s="36" t="str">
        <f>_xlfn.XLOOKUP(SimpleBB[[#This Row],[customer_code]],'Input  - indicative charges'!$B$13:$B$69,'Input  - indicative charges'!$E$13:$E$69)</f>
        <v>Upper South Island distributor</v>
      </c>
      <c r="K10059" s="70">
        <f t="shared" si="158"/>
        <v>29372.614486083468</v>
      </c>
    </row>
    <row r="10060" spans="1:11" x14ac:dyDescent="0.25">
      <c r="A10060" s="65">
        <v>44287</v>
      </c>
      <c r="B10060" s="66" t="s">
        <v>151</v>
      </c>
      <c r="C10060" s="66" t="s">
        <v>137</v>
      </c>
      <c r="D10060" s="67">
        <v>4598313.9400000004</v>
      </c>
      <c r="E10060" s="66">
        <v>0.20369999999999999</v>
      </c>
      <c r="F10060" s="67">
        <v>936676.54957799998</v>
      </c>
      <c r="G10060" s="66" t="s">
        <v>38</v>
      </c>
      <c r="H10060" s="68">
        <v>9.8738835859772394E-6</v>
      </c>
      <c r="I10060" s="87">
        <v>9.2486352082480092</v>
      </c>
      <c r="J10060" s="36" t="str">
        <f>_xlfn.XLOOKUP(SimpleBB[[#This Row],[customer_code]],'Input  - indicative charges'!$B$13:$B$69,'Input  - indicative charges'!$E$13:$E$69)</f>
        <v>North Island generation</v>
      </c>
      <c r="K10060" s="70">
        <f t="shared" si="158"/>
        <v>8.549933557005188</v>
      </c>
    </row>
    <row r="10061" spans="1:11" x14ac:dyDescent="0.25">
      <c r="A10061" s="65">
        <v>44287</v>
      </c>
      <c r="B10061" s="66" t="s">
        <v>151</v>
      </c>
      <c r="C10061" s="66" t="s">
        <v>137</v>
      </c>
      <c r="D10061" s="67">
        <v>4598313.9400000004</v>
      </c>
      <c r="E10061" s="66">
        <v>0.20369999999999999</v>
      </c>
      <c r="F10061" s="67">
        <v>936676.54957799998</v>
      </c>
      <c r="G10061" s="66" t="s">
        <v>40</v>
      </c>
      <c r="H10061" s="68">
        <v>2.5251579573503198E-7</v>
      </c>
      <c r="I10061" s="87">
        <v>0.236525624263033</v>
      </c>
      <c r="J10061" s="36" t="str">
        <f>_xlfn.XLOOKUP(SimpleBB[[#This Row],[customer_code]],'Input  - indicative charges'!$B$13:$B$69,'Input  - indicative charges'!$E$13:$E$69)</f>
        <v>North Island generation</v>
      </c>
      <c r="K10061" s="70">
        <f t="shared" si="158"/>
        <v>0.2186569506141427</v>
      </c>
    </row>
    <row r="10062" spans="1:11" x14ac:dyDescent="0.25">
      <c r="A10062" s="65">
        <v>44287</v>
      </c>
      <c r="B10062" s="66" t="s">
        <v>151</v>
      </c>
      <c r="C10062" s="66" t="s">
        <v>137</v>
      </c>
      <c r="D10062" s="67">
        <v>4598313.9400000004</v>
      </c>
      <c r="E10062" s="66">
        <v>0.20369999999999999</v>
      </c>
      <c r="F10062" s="67">
        <v>936676.54957799998</v>
      </c>
      <c r="G10062" s="66" t="s">
        <v>42</v>
      </c>
      <c r="H10062" s="68">
        <v>0.30629051430287302</v>
      </c>
      <c r="I10062" s="87">
        <v>286895.14210568601</v>
      </c>
      <c r="J10062" s="36" t="str">
        <f>_xlfn.XLOOKUP(SimpleBB[[#This Row],[customer_code]],'Input  - indicative charges'!$B$13:$B$69,'Input  - indicative charges'!$E$13:$E$69)</f>
        <v>South Island generation</v>
      </c>
      <c r="K10062" s="70">
        <f t="shared" ref="K10062:K10125" si="159">I10062*$L$9</f>
        <v>265221.22968409758</v>
      </c>
    </row>
    <row r="10063" spans="1:11" x14ac:dyDescent="0.25">
      <c r="A10063" s="65">
        <v>44287</v>
      </c>
      <c r="B10063" s="66" t="s">
        <v>151</v>
      </c>
      <c r="C10063" s="66" t="s">
        <v>137</v>
      </c>
      <c r="D10063" s="67">
        <v>4598313.9400000004</v>
      </c>
      <c r="E10063" s="66">
        <v>0.20369999999999999</v>
      </c>
      <c r="F10063" s="67">
        <v>936676.54957799998</v>
      </c>
      <c r="G10063" s="66" t="s">
        <v>44</v>
      </c>
      <c r="H10063" s="68">
        <v>0</v>
      </c>
      <c r="I10063" s="87">
        <v>0</v>
      </c>
      <c r="J10063" s="36" t="str">
        <f>_xlfn.XLOOKUP(SimpleBB[[#This Row],[customer_code]],'Input  - indicative charges'!$B$13:$B$69,'Input  - indicative charges'!$E$13:$E$69)</f>
        <v>Major Industrial</v>
      </c>
      <c r="K10063" s="70">
        <f t="shared" si="159"/>
        <v>0</v>
      </c>
    </row>
    <row r="10064" spans="1:11" x14ac:dyDescent="0.25">
      <c r="A10064" s="65">
        <v>44287</v>
      </c>
      <c r="B10064" s="66" t="s">
        <v>151</v>
      </c>
      <c r="C10064" s="66" t="s">
        <v>137</v>
      </c>
      <c r="D10064" s="67">
        <v>4598313.9400000004</v>
      </c>
      <c r="E10064" s="66">
        <v>0.20369999999999999</v>
      </c>
      <c r="F10064" s="67">
        <v>936676.54957799998</v>
      </c>
      <c r="G10064" s="66" t="s">
        <v>46</v>
      </c>
      <c r="H10064" s="68">
        <v>6.2329570695440699E-2</v>
      </c>
      <c r="I10064" s="87">
        <v>58382.647215683399</v>
      </c>
      <c r="J10064" s="36" t="str">
        <f>_xlfn.XLOOKUP(SimpleBB[[#This Row],[customer_code]],'Input  - indicative charges'!$B$13:$B$69,'Input  - indicative charges'!$E$13:$E$69)</f>
        <v>Upper South Island distributor</v>
      </c>
      <c r="K10064" s="70">
        <f t="shared" si="159"/>
        <v>53972.044884093288</v>
      </c>
    </row>
    <row r="10065" spans="1:11" x14ac:dyDescent="0.25">
      <c r="A10065" s="65">
        <v>44287</v>
      </c>
      <c r="B10065" s="66" t="s">
        <v>151</v>
      </c>
      <c r="C10065" s="66" t="s">
        <v>137</v>
      </c>
      <c r="D10065" s="67">
        <v>4598313.9400000004</v>
      </c>
      <c r="E10065" s="66">
        <v>0.20369999999999999</v>
      </c>
      <c r="F10065" s="67">
        <v>936676.54957799998</v>
      </c>
      <c r="G10065" s="66" t="s">
        <v>48</v>
      </c>
      <c r="H10065" s="68">
        <v>2.2370192219935401E-3</v>
      </c>
      <c r="I10065" s="87">
        <v>2095.3634461965698</v>
      </c>
      <c r="J10065" s="36" t="str">
        <f>_xlfn.XLOOKUP(SimpleBB[[#This Row],[customer_code]],'Input  - indicative charges'!$B$13:$B$69,'Input  - indicative charges'!$E$13:$E$69)</f>
        <v>North Island generation</v>
      </c>
      <c r="K10065" s="70">
        <f t="shared" si="159"/>
        <v>1937.0661550994191</v>
      </c>
    </row>
    <row r="10066" spans="1:11" x14ac:dyDescent="0.25">
      <c r="A10066" s="65">
        <v>44287</v>
      </c>
      <c r="B10066" s="66" t="s">
        <v>151</v>
      </c>
      <c r="C10066" s="66" t="s">
        <v>137</v>
      </c>
      <c r="D10066" s="67">
        <v>4598313.9400000004</v>
      </c>
      <c r="E10066" s="66">
        <v>0.20369999999999999</v>
      </c>
      <c r="F10066" s="67">
        <v>936676.54957799998</v>
      </c>
      <c r="G10066" s="66" t="s">
        <v>50</v>
      </c>
      <c r="H10066" s="68">
        <v>4.67011964708617E-4</v>
      </c>
      <c r="I10066" s="87">
        <v>437.43915571490999</v>
      </c>
      <c r="J10066" s="36" t="str">
        <f>_xlfn.XLOOKUP(SimpleBB[[#This Row],[customer_code]],'Input  - indicative charges'!$B$13:$B$69,'Input  - indicative charges'!$E$13:$E$69)</f>
        <v>North Island generation</v>
      </c>
      <c r="K10066" s="70">
        <f t="shared" si="159"/>
        <v>404.39217596770345</v>
      </c>
    </row>
    <row r="10067" spans="1:11" x14ac:dyDescent="0.25">
      <c r="A10067" s="65">
        <v>44287</v>
      </c>
      <c r="B10067" s="66" t="s">
        <v>151</v>
      </c>
      <c r="C10067" s="66" t="s">
        <v>137</v>
      </c>
      <c r="D10067" s="67">
        <v>4598313.9400000004</v>
      </c>
      <c r="E10067" s="66">
        <v>0.20369999999999999</v>
      </c>
      <c r="F10067" s="67">
        <v>936676.54957799998</v>
      </c>
      <c r="G10067" s="66" t="s">
        <v>52</v>
      </c>
      <c r="H10067" s="68">
        <v>9.4305986723035697E-4</v>
      </c>
      <c r="I10067" s="87">
        <v>883.34206248281805</v>
      </c>
      <c r="J10067" s="36" t="str">
        <f>_xlfn.XLOOKUP(SimpleBB[[#This Row],[customer_code]],'Input  - indicative charges'!$B$13:$B$69,'Input  - indicative charges'!$E$13:$E$69)</f>
        <v>North Island generation</v>
      </c>
      <c r="K10067" s="70">
        <f t="shared" si="159"/>
        <v>816.60869655672263</v>
      </c>
    </row>
    <row r="10068" spans="1:11" x14ac:dyDescent="0.25">
      <c r="A10068" s="65">
        <v>44287</v>
      </c>
      <c r="B10068" s="66" t="s">
        <v>151</v>
      </c>
      <c r="C10068" s="66" t="s">
        <v>137</v>
      </c>
      <c r="D10068" s="67">
        <v>4598313.9400000004</v>
      </c>
      <c r="E10068" s="66">
        <v>0.20369999999999999</v>
      </c>
      <c r="F10068" s="67">
        <v>936676.54957799998</v>
      </c>
      <c r="G10068" s="66" t="s">
        <v>54</v>
      </c>
      <c r="H10068" s="68">
        <v>5.4912288114674496E-3</v>
      </c>
      <c r="I10068" s="87">
        <v>5143.5052560686299</v>
      </c>
      <c r="J10068" s="36" t="str">
        <f>_xlfn.XLOOKUP(SimpleBB[[#This Row],[customer_code]],'Input  - indicative charges'!$B$13:$B$69,'Input  - indicative charges'!$E$13:$E$69)</f>
        <v>Upper South Island distributor</v>
      </c>
      <c r="K10068" s="70">
        <f t="shared" si="159"/>
        <v>4754.9316411869095</v>
      </c>
    </row>
    <row r="10069" spans="1:11" x14ac:dyDescent="0.25">
      <c r="A10069" s="65">
        <v>44287</v>
      </c>
      <c r="B10069" s="66" t="s">
        <v>151</v>
      </c>
      <c r="C10069" s="66" t="s">
        <v>137</v>
      </c>
      <c r="D10069" s="67">
        <v>4598313.9400000004</v>
      </c>
      <c r="E10069" s="66">
        <v>0.20369999999999999</v>
      </c>
      <c r="F10069" s="67">
        <v>936676.54957799998</v>
      </c>
      <c r="G10069" s="66" t="s">
        <v>56</v>
      </c>
      <c r="H10069" s="68">
        <v>1.23851813808933E-20</v>
      </c>
      <c r="I10069" s="87">
        <v>1.16009089617528E-14</v>
      </c>
      <c r="J10069" s="36" t="str">
        <f>_xlfn.XLOOKUP(SimpleBB[[#This Row],[customer_code]],'Input  - indicative charges'!$B$13:$B$69,'Input  - indicative charges'!$E$13:$E$69)</f>
        <v>Upper North Island distributor</v>
      </c>
      <c r="K10069" s="70">
        <f t="shared" si="159"/>
        <v>1.0724501355118503E-14</v>
      </c>
    </row>
    <row r="10070" spans="1:11" x14ac:dyDescent="0.25">
      <c r="A10070" s="65">
        <v>44287</v>
      </c>
      <c r="B10070" s="66" t="s">
        <v>151</v>
      </c>
      <c r="C10070" s="66" t="s">
        <v>137</v>
      </c>
      <c r="D10070" s="67">
        <v>4598313.9400000004</v>
      </c>
      <c r="E10070" s="66">
        <v>0.20369999999999999</v>
      </c>
      <c r="F10070" s="67">
        <v>936676.54957799998</v>
      </c>
      <c r="G10070" s="66" t="s">
        <v>58</v>
      </c>
      <c r="H10070" s="68">
        <v>5.8205333626898197E-4</v>
      </c>
      <c r="I10070" s="87">
        <v>545.19571068679397</v>
      </c>
      <c r="J10070" s="36" t="str">
        <f>_xlfn.XLOOKUP(SimpleBB[[#This Row],[customer_code]],'Input  - indicative charges'!$B$13:$B$69,'Input  - indicative charges'!$E$13:$E$69)</f>
        <v>North Island generation</v>
      </c>
      <c r="K10070" s="70">
        <f t="shared" si="159"/>
        <v>504.00810465302476</v>
      </c>
    </row>
    <row r="10071" spans="1:11" x14ac:dyDescent="0.25">
      <c r="A10071" s="65">
        <v>44287</v>
      </c>
      <c r="B10071" s="66" t="s">
        <v>151</v>
      </c>
      <c r="C10071" s="66" t="s">
        <v>137</v>
      </c>
      <c r="D10071" s="67">
        <v>4598313.9400000004</v>
      </c>
      <c r="E10071" s="66">
        <v>0.20369999999999999</v>
      </c>
      <c r="F10071" s="67">
        <v>936676.54957799998</v>
      </c>
      <c r="G10071" s="66" t="s">
        <v>60</v>
      </c>
      <c r="H10071" s="68">
        <v>0</v>
      </c>
      <c r="I10071" s="87">
        <v>0</v>
      </c>
      <c r="J10071" s="36" t="str">
        <f>_xlfn.XLOOKUP(SimpleBB[[#This Row],[customer_code]],'Input  - indicative charges'!$B$13:$B$69,'Input  - indicative charges'!$E$13:$E$69)</f>
        <v>Major Industrial</v>
      </c>
      <c r="K10071" s="70">
        <f t="shared" si="159"/>
        <v>0</v>
      </c>
    </row>
    <row r="10072" spans="1:11" x14ac:dyDescent="0.25">
      <c r="A10072" s="65">
        <v>44287</v>
      </c>
      <c r="B10072" s="66" t="s">
        <v>151</v>
      </c>
      <c r="C10072" s="66" t="s">
        <v>137</v>
      </c>
      <c r="D10072" s="67">
        <v>4598313.9400000004</v>
      </c>
      <c r="E10072" s="66">
        <v>0.20369999999999999</v>
      </c>
      <c r="F10072" s="67">
        <v>936676.54957799998</v>
      </c>
      <c r="G10072" s="66" t="s">
        <v>62</v>
      </c>
      <c r="H10072" s="68">
        <v>1.8593794485055501E-13</v>
      </c>
      <c r="I10072" s="87">
        <v>1.74163712618242E-7</v>
      </c>
      <c r="J10072" s="36" t="str">
        <f>_xlfn.XLOOKUP(SimpleBB[[#This Row],[customer_code]],'Input  - indicative charges'!$B$13:$B$69,'Input  - indicative charges'!$E$13:$E$69)</f>
        <v>Major Industrial</v>
      </c>
      <c r="K10072" s="70">
        <f t="shared" si="159"/>
        <v>1.6100626064257936E-7</v>
      </c>
    </row>
    <row r="10073" spans="1:11" x14ac:dyDescent="0.25">
      <c r="A10073" s="65">
        <v>44287</v>
      </c>
      <c r="B10073" s="66" t="s">
        <v>151</v>
      </c>
      <c r="C10073" s="66" t="s">
        <v>137</v>
      </c>
      <c r="D10073" s="67">
        <v>4598313.9400000004</v>
      </c>
      <c r="E10073" s="66">
        <v>0.20369999999999999</v>
      </c>
      <c r="F10073" s="67">
        <v>936676.54957799998</v>
      </c>
      <c r="G10073" s="66" t="s">
        <v>64</v>
      </c>
      <c r="H10073" s="68">
        <v>0</v>
      </c>
      <c r="I10073" s="87">
        <v>0</v>
      </c>
      <c r="J10073" s="36" t="str">
        <f>_xlfn.XLOOKUP(SimpleBB[[#This Row],[customer_code]],'Input  - indicative charges'!$B$13:$B$69,'Input  - indicative charges'!$E$13:$E$69)</f>
        <v>Major Industrial</v>
      </c>
      <c r="K10073" s="70">
        <f t="shared" si="159"/>
        <v>0</v>
      </c>
    </row>
    <row r="10074" spans="1:11" x14ac:dyDescent="0.25">
      <c r="A10074" s="65">
        <v>44287</v>
      </c>
      <c r="B10074" s="66" t="s">
        <v>151</v>
      </c>
      <c r="C10074" s="66" t="s">
        <v>137</v>
      </c>
      <c r="D10074" s="67">
        <v>4598313.9400000004</v>
      </c>
      <c r="E10074" s="66">
        <v>0.20369999999999999</v>
      </c>
      <c r="F10074" s="67">
        <v>936676.54957799998</v>
      </c>
      <c r="G10074" s="66" t="s">
        <v>66</v>
      </c>
      <c r="H10074" s="68">
        <v>0.333914036584537</v>
      </c>
      <c r="I10074" s="87">
        <v>312769.447643666</v>
      </c>
      <c r="J10074" s="36" t="str">
        <f>_xlfn.XLOOKUP(SimpleBB[[#This Row],[customer_code]],'Input  - indicative charges'!$B$13:$B$69,'Input  - indicative charges'!$E$13:$E$69)</f>
        <v>Upper South Island distributor</v>
      </c>
      <c r="K10074" s="70">
        <f t="shared" si="159"/>
        <v>289140.82302972884</v>
      </c>
    </row>
    <row r="10075" spans="1:11" x14ac:dyDescent="0.25">
      <c r="A10075" s="65">
        <v>44287</v>
      </c>
      <c r="B10075" s="66" t="s">
        <v>151</v>
      </c>
      <c r="C10075" s="66" t="s">
        <v>137</v>
      </c>
      <c r="D10075" s="67">
        <v>4598313.9400000004</v>
      </c>
      <c r="E10075" s="66">
        <v>0.20369999999999999</v>
      </c>
      <c r="F10075" s="67">
        <v>936676.54957799998</v>
      </c>
      <c r="G10075" s="66" t="s">
        <v>68</v>
      </c>
      <c r="H10075" s="68">
        <v>0</v>
      </c>
      <c r="I10075" s="87">
        <v>0</v>
      </c>
      <c r="J10075" s="36" t="str">
        <f>_xlfn.XLOOKUP(SimpleBB[[#This Row],[customer_code]],'Input  - indicative charges'!$B$13:$B$69,'Input  - indicative charges'!$E$13:$E$69)</f>
        <v>Major Industrial</v>
      </c>
      <c r="K10075" s="70">
        <f t="shared" si="159"/>
        <v>0</v>
      </c>
    </row>
    <row r="10076" spans="1:11" x14ac:dyDescent="0.25">
      <c r="A10076" s="65">
        <v>44287</v>
      </c>
      <c r="B10076" s="66" t="s">
        <v>151</v>
      </c>
      <c r="C10076" s="66" t="s">
        <v>137</v>
      </c>
      <c r="D10076" s="67">
        <v>4598313.9400000004</v>
      </c>
      <c r="E10076" s="66">
        <v>0.20369999999999999</v>
      </c>
      <c r="F10076" s="67">
        <v>936676.54957799998</v>
      </c>
      <c r="G10076" s="66" t="s">
        <v>70</v>
      </c>
      <c r="H10076" s="68">
        <v>4.4456090484993599E-6</v>
      </c>
      <c r="I10076" s="87">
        <v>4.1640977443211202</v>
      </c>
      <c r="J10076" s="36" t="str">
        <f>_xlfn.XLOOKUP(SimpleBB[[#This Row],[customer_code]],'Input  - indicative charges'!$B$13:$B$69,'Input  - indicative charges'!$E$13:$E$69)</f>
        <v>Lower North Island distributor</v>
      </c>
      <c r="K10076" s="70">
        <f t="shared" si="159"/>
        <v>3.8495149000005884</v>
      </c>
    </row>
    <row r="10077" spans="1:11" x14ac:dyDescent="0.25">
      <c r="A10077" s="65">
        <v>44287</v>
      </c>
      <c r="B10077" s="66" t="s">
        <v>151</v>
      </c>
      <c r="C10077" s="66" t="s">
        <v>137</v>
      </c>
      <c r="D10077" s="67">
        <v>4598313.9400000004</v>
      </c>
      <c r="E10077" s="66">
        <v>0.20369999999999999</v>
      </c>
      <c r="F10077" s="67">
        <v>936676.54957799998</v>
      </c>
      <c r="G10077" s="66" t="s">
        <v>72</v>
      </c>
      <c r="H10077" s="68">
        <v>3.3940465139836203E-4</v>
      </c>
      <c r="I10077" s="87">
        <v>317.91237778254202</v>
      </c>
      <c r="J10077" s="36" t="str">
        <f>_xlfn.XLOOKUP(SimpleBB[[#This Row],[customer_code]],'Input  - indicative charges'!$B$13:$B$69,'Input  - indicative charges'!$E$13:$E$69)</f>
        <v>Lower South Island distributor</v>
      </c>
      <c r="K10077" s="70">
        <f t="shared" si="159"/>
        <v>293.89522300179124</v>
      </c>
    </row>
    <row r="10078" spans="1:11" x14ac:dyDescent="0.25">
      <c r="A10078" s="65">
        <v>44287</v>
      </c>
      <c r="B10078" s="66" t="s">
        <v>151</v>
      </c>
      <c r="C10078" s="66" t="s">
        <v>137</v>
      </c>
      <c r="D10078" s="67">
        <v>4598313.9400000004</v>
      </c>
      <c r="E10078" s="66">
        <v>0.20369999999999999</v>
      </c>
      <c r="F10078" s="67">
        <v>936676.54957799998</v>
      </c>
      <c r="G10078" s="66" t="s">
        <v>74</v>
      </c>
      <c r="H10078" s="68">
        <v>0</v>
      </c>
      <c r="I10078" s="87">
        <v>0</v>
      </c>
      <c r="J10078" s="36" t="str">
        <f>_xlfn.XLOOKUP(SimpleBB[[#This Row],[customer_code]],'Input  - indicative charges'!$B$13:$B$69,'Input  - indicative charges'!$E$13:$E$69)</f>
        <v>Major Industrial</v>
      </c>
      <c r="K10078" s="70">
        <f t="shared" si="159"/>
        <v>0</v>
      </c>
    </row>
    <row r="10079" spans="1:11" x14ac:dyDescent="0.25">
      <c r="A10079" s="65">
        <v>44287</v>
      </c>
      <c r="B10079" s="66" t="s">
        <v>151</v>
      </c>
      <c r="C10079" s="66" t="s">
        <v>137</v>
      </c>
      <c r="D10079" s="67">
        <v>4598313.9400000004</v>
      </c>
      <c r="E10079" s="66">
        <v>0.20369999999999999</v>
      </c>
      <c r="F10079" s="67">
        <v>936676.54957799998</v>
      </c>
      <c r="G10079" s="66" t="s">
        <v>76</v>
      </c>
      <c r="H10079" s="68">
        <v>0</v>
      </c>
      <c r="I10079" s="87">
        <v>0</v>
      </c>
      <c r="J10079" s="36" t="str">
        <f>_xlfn.XLOOKUP(SimpleBB[[#This Row],[customer_code]],'Input  - indicative charges'!$B$13:$B$69,'Input  - indicative charges'!$E$13:$E$69)</f>
        <v>Lower North Island distributor</v>
      </c>
      <c r="K10079" s="70">
        <f t="shared" si="159"/>
        <v>0</v>
      </c>
    </row>
    <row r="10080" spans="1:11" x14ac:dyDescent="0.25">
      <c r="A10080" s="65">
        <v>44287</v>
      </c>
      <c r="B10080" s="66" t="s">
        <v>151</v>
      </c>
      <c r="C10080" s="66" t="s">
        <v>137</v>
      </c>
      <c r="D10080" s="67">
        <v>4598313.9400000004</v>
      </c>
      <c r="E10080" s="66">
        <v>0.20369999999999999</v>
      </c>
      <c r="F10080" s="67">
        <v>936676.54957799998</v>
      </c>
      <c r="G10080" s="66" t="s">
        <v>78</v>
      </c>
      <c r="H10080" s="68">
        <v>1.3319046739165801E-12</v>
      </c>
      <c r="I10080" s="87">
        <v>1.2475638743309899E-6</v>
      </c>
      <c r="J10080" s="36" t="str">
        <f>_xlfn.XLOOKUP(SimpleBB[[#This Row],[customer_code]],'Input  - indicative charges'!$B$13:$B$69,'Input  - indicative charges'!$E$13:$E$69)</f>
        <v>North Island generation</v>
      </c>
      <c r="K10080" s="70">
        <f t="shared" si="159"/>
        <v>1.1533148398087301E-6</v>
      </c>
    </row>
    <row r="10081" spans="1:11" x14ac:dyDescent="0.25">
      <c r="A10081" s="65">
        <v>44287</v>
      </c>
      <c r="B10081" s="66" t="s">
        <v>151</v>
      </c>
      <c r="C10081" s="66" t="s">
        <v>137</v>
      </c>
      <c r="D10081" s="67">
        <v>4598313.9400000004</v>
      </c>
      <c r="E10081" s="66">
        <v>0.20369999999999999</v>
      </c>
      <c r="F10081" s="67">
        <v>936676.54957799998</v>
      </c>
      <c r="G10081" s="66" t="s">
        <v>80</v>
      </c>
      <c r="H10081" s="68">
        <v>0</v>
      </c>
      <c r="I10081" s="87">
        <v>0</v>
      </c>
      <c r="J10081" s="36" t="str">
        <f>_xlfn.XLOOKUP(SimpleBB[[#This Row],[customer_code]],'Input  - indicative charges'!$B$13:$B$69,'Input  - indicative charges'!$E$13:$E$69)</f>
        <v>Major Industrial</v>
      </c>
      <c r="K10081" s="70">
        <f t="shared" si="159"/>
        <v>0</v>
      </c>
    </row>
    <row r="10082" spans="1:11" x14ac:dyDescent="0.25">
      <c r="A10082" s="65">
        <v>44287</v>
      </c>
      <c r="B10082" s="66" t="s">
        <v>151</v>
      </c>
      <c r="C10082" s="66" t="s">
        <v>137</v>
      </c>
      <c r="D10082" s="67">
        <v>4598313.9400000004</v>
      </c>
      <c r="E10082" s="66">
        <v>0.20369999999999999</v>
      </c>
      <c r="F10082" s="67">
        <v>936676.54957799998</v>
      </c>
      <c r="G10082" s="66" t="s">
        <v>82</v>
      </c>
      <c r="H10082" s="68">
        <v>6.9794982340813202E-5</v>
      </c>
      <c r="I10082" s="87">
        <v>65.375323236850306</v>
      </c>
      <c r="J10082" s="36" t="str">
        <f>_xlfn.XLOOKUP(SimpleBB[[#This Row],[customer_code]],'Input  - indicative charges'!$B$13:$B$69,'Input  - indicative charges'!$E$13:$E$69)</f>
        <v>Major Industrial</v>
      </c>
      <c r="K10082" s="70">
        <f t="shared" si="159"/>
        <v>60.436448984854231</v>
      </c>
    </row>
    <row r="10083" spans="1:11" x14ac:dyDescent="0.25">
      <c r="A10083" s="65">
        <v>44287</v>
      </c>
      <c r="B10083" s="66" t="s">
        <v>151</v>
      </c>
      <c r="C10083" s="66" t="s">
        <v>137</v>
      </c>
      <c r="D10083" s="67">
        <v>4598313.9400000004</v>
      </c>
      <c r="E10083" s="66">
        <v>0.20369999999999999</v>
      </c>
      <c r="F10083" s="67">
        <v>936676.54957799998</v>
      </c>
      <c r="G10083" s="66" t="s">
        <v>84</v>
      </c>
      <c r="H10083" s="68">
        <v>0</v>
      </c>
      <c r="I10083" s="87">
        <v>0</v>
      </c>
      <c r="J10083" s="36" t="str">
        <f>_xlfn.XLOOKUP(SimpleBB[[#This Row],[customer_code]],'Input  - indicative charges'!$B$13:$B$69,'Input  - indicative charges'!$E$13:$E$69)</f>
        <v>Major Industrial</v>
      </c>
      <c r="K10083" s="70">
        <f t="shared" si="159"/>
        <v>0</v>
      </c>
    </row>
    <row r="10084" spans="1:11" x14ac:dyDescent="0.25">
      <c r="A10084" s="65">
        <v>44287</v>
      </c>
      <c r="B10084" s="66" t="s">
        <v>151</v>
      </c>
      <c r="C10084" s="66" t="s">
        <v>137</v>
      </c>
      <c r="D10084" s="67">
        <v>4598313.9400000004</v>
      </c>
      <c r="E10084" s="66">
        <v>0.20369999999999999</v>
      </c>
      <c r="F10084" s="67">
        <v>936676.54957799998</v>
      </c>
      <c r="G10084" s="66" t="s">
        <v>86</v>
      </c>
      <c r="H10084" s="68">
        <v>7.2858282840782297E-6</v>
      </c>
      <c r="I10084" s="87">
        <v>6.8244644979481999</v>
      </c>
      <c r="J10084" s="36" t="str">
        <f>_xlfn.XLOOKUP(SimpleBB[[#This Row],[customer_code]],'Input  - indicative charges'!$B$13:$B$69,'Input  - indicative charges'!$E$13:$E$69)</f>
        <v>North Island generation</v>
      </c>
      <c r="K10084" s="70">
        <f t="shared" si="159"/>
        <v>6.3089003626785942</v>
      </c>
    </row>
    <row r="10085" spans="1:11" x14ac:dyDescent="0.25">
      <c r="A10085" s="65">
        <v>44287</v>
      </c>
      <c r="B10085" s="66" t="s">
        <v>151</v>
      </c>
      <c r="C10085" s="66" t="s">
        <v>137</v>
      </c>
      <c r="D10085" s="67">
        <v>4598313.9400000004</v>
      </c>
      <c r="E10085" s="66">
        <v>0.20369999999999999</v>
      </c>
      <c r="F10085" s="67">
        <v>936676.54957799998</v>
      </c>
      <c r="G10085" s="66" t="s">
        <v>88</v>
      </c>
      <c r="H10085" s="68">
        <v>3.3868885728868201E-4</v>
      </c>
      <c r="I10085" s="87">
        <v>317.241910225678</v>
      </c>
      <c r="J10085" s="36" t="str">
        <f>_xlfn.XLOOKUP(SimpleBB[[#This Row],[customer_code]],'Input  - indicative charges'!$B$13:$B$69,'Input  - indicative charges'!$E$13:$E$69)</f>
        <v>North Island generation</v>
      </c>
      <c r="K10085" s="70">
        <f t="shared" si="159"/>
        <v>293.2754068954967</v>
      </c>
    </row>
    <row r="10086" spans="1:11" x14ac:dyDescent="0.25">
      <c r="A10086" s="65">
        <v>44287</v>
      </c>
      <c r="B10086" s="66" t="s">
        <v>151</v>
      </c>
      <c r="C10086" s="66" t="s">
        <v>137</v>
      </c>
      <c r="D10086" s="67">
        <v>4598313.9400000004</v>
      </c>
      <c r="E10086" s="66">
        <v>0.20369999999999999</v>
      </c>
      <c r="F10086" s="67">
        <v>936676.54957799998</v>
      </c>
      <c r="G10086" s="66" t="s">
        <v>90</v>
      </c>
      <c r="H10086" s="68">
        <v>6.6143794602745803E-2</v>
      </c>
      <c r="I10086" s="87">
        <v>61955.341304495902</v>
      </c>
      <c r="J10086" s="36" t="str">
        <f>_xlfn.XLOOKUP(SimpleBB[[#This Row],[customer_code]],'Input  - indicative charges'!$B$13:$B$69,'Input  - indicative charges'!$E$13:$E$69)</f>
        <v>Upper South Island distributor</v>
      </c>
      <c r="K10086" s="70">
        <f t="shared" si="159"/>
        <v>57274.834581281328</v>
      </c>
    </row>
    <row r="10087" spans="1:11" x14ac:dyDescent="0.25">
      <c r="A10087" s="65">
        <v>44287</v>
      </c>
      <c r="B10087" s="66" t="s">
        <v>151</v>
      </c>
      <c r="C10087" s="66" t="s">
        <v>137</v>
      </c>
      <c r="D10087" s="67">
        <v>4598313.9400000004</v>
      </c>
      <c r="E10087" s="66">
        <v>0.20369999999999999</v>
      </c>
      <c r="F10087" s="67">
        <v>936676.54957799998</v>
      </c>
      <c r="G10087" s="66" t="s">
        <v>92</v>
      </c>
      <c r="H10087" s="68">
        <v>5.2290046122217003E-6</v>
      </c>
      <c r="I10087" s="87">
        <v>4.8978859979032698</v>
      </c>
      <c r="J10087" s="36" t="str">
        <f>_xlfn.XLOOKUP(SimpleBB[[#This Row],[customer_code]],'Input  - indicative charges'!$B$13:$B$69,'Input  - indicative charges'!$E$13:$E$69)</f>
        <v>North Island generation</v>
      </c>
      <c r="K10087" s="70">
        <f t="shared" si="159"/>
        <v>4.5278680485217011</v>
      </c>
    </row>
    <row r="10088" spans="1:11" x14ac:dyDescent="0.25">
      <c r="A10088" s="65">
        <v>44287</v>
      </c>
      <c r="B10088" s="66" t="s">
        <v>151</v>
      </c>
      <c r="C10088" s="66" t="s">
        <v>137</v>
      </c>
      <c r="D10088" s="67">
        <v>4598313.9400000004</v>
      </c>
      <c r="E10088" s="66">
        <v>0.20369999999999999</v>
      </c>
      <c r="F10088" s="67">
        <v>936676.54957799998</v>
      </c>
      <c r="G10088" s="66" t="s">
        <v>94</v>
      </c>
      <c r="H10088" s="68">
        <v>2.7694844006705999E-5</v>
      </c>
      <c r="I10088" s="87">
        <v>25.941110925302301</v>
      </c>
      <c r="J10088" s="36" t="str">
        <f>_xlfn.XLOOKUP(SimpleBB[[#This Row],[customer_code]],'Input  - indicative charges'!$B$13:$B$69,'Input  - indicative charges'!$E$13:$E$69)</f>
        <v>North Island generation</v>
      </c>
      <c r="K10088" s="70">
        <f t="shared" si="159"/>
        <v>23.981351822422148</v>
      </c>
    </row>
    <row r="10089" spans="1:11" x14ac:dyDescent="0.25">
      <c r="A10089" s="65">
        <v>44287</v>
      </c>
      <c r="B10089" s="66" t="s">
        <v>151</v>
      </c>
      <c r="C10089" s="66" t="s">
        <v>137</v>
      </c>
      <c r="D10089" s="67">
        <v>4598313.9400000004</v>
      </c>
      <c r="E10089" s="66">
        <v>0.20369999999999999</v>
      </c>
      <c r="F10089" s="67">
        <v>936676.54957799998</v>
      </c>
      <c r="G10089" s="66" t="s">
        <v>96</v>
      </c>
      <c r="H10089" s="68">
        <v>5.9554264261521406E-11</v>
      </c>
      <c r="I10089" s="87">
        <v>5.5783082761138198E-5</v>
      </c>
      <c r="J10089" s="36" t="str">
        <f>_xlfn.XLOOKUP(SimpleBB[[#This Row],[customer_code]],'Input  - indicative charges'!$B$13:$B$69,'Input  - indicative charges'!$E$13:$E$69)</f>
        <v>Upper North Island distributor</v>
      </c>
      <c r="K10089" s="70">
        <f t="shared" si="159"/>
        <v>5.156886832203227E-5</v>
      </c>
    </row>
    <row r="10090" spans="1:11" x14ac:dyDescent="0.25">
      <c r="A10090" s="65">
        <v>44287</v>
      </c>
      <c r="B10090" s="66" t="s">
        <v>151</v>
      </c>
      <c r="C10090" s="66" t="s">
        <v>137</v>
      </c>
      <c r="D10090" s="67">
        <v>4598313.9400000004</v>
      </c>
      <c r="E10090" s="66">
        <v>0.20369999999999999</v>
      </c>
      <c r="F10090" s="67">
        <v>936676.54957799998</v>
      </c>
      <c r="G10090" s="66" t="s">
        <v>98</v>
      </c>
      <c r="H10090" s="68">
        <v>2.5520439958035498E-7</v>
      </c>
      <c r="I10090" s="87">
        <v>0.23904397643605199</v>
      </c>
      <c r="J10090" s="36" t="str">
        <f>_xlfn.XLOOKUP(SimpleBB[[#This Row],[customer_code]],'Input  - indicative charges'!$B$13:$B$69,'Input  - indicative charges'!$E$13:$E$69)</f>
        <v>Major Industrial</v>
      </c>
      <c r="K10090" s="70">
        <f t="shared" si="159"/>
        <v>0.22098505019506787</v>
      </c>
    </row>
    <row r="10091" spans="1:11" x14ac:dyDescent="0.25">
      <c r="A10091" s="65">
        <v>44287</v>
      </c>
      <c r="B10091" s="66" t="s">
        <v>151</v>
      </c>
      <c r="C10091" s="66" t="s">
        <v>137</v>
      </c>
      <c r="D10091" s="67">
        <v>4598313.9400000004</v>
      </c>
      <c r="E10091" s="66">
        <v>0.20369999999999999</v>
      </c>
      <c r="F10091" s="67">
        <v>936676.54957799998</v>
      </c>
      <c r="G10091" s="66" t="s">
        <v>100</v>
      </c>
      <c r="H10091" s="68">
        <v>9.9828538633103703E-5</v>
      </c>
      <c r="I10091" s="87">
        <v>93.507051116269693</v>
      </c>
      <c r="J10091" s="36" t="str">
        <f>_xlfn.XLOOKUP(SimpleBB[[#This Row],[customer_code]],'Input  - indicative charges'!$B$13:$B$69,'Input  - indicative charges'!$E$13:$E$69)</f>
        <v>North Island generation</v>
      </c>
      <c r="K10091" s="70">
        <f t="shared" si="159"/>
        <v>86.442924404955619</v>
      </c>
    </row>
    <row r="10092" spans="1:11" x14ac:dyDescent="0.25">
      <c r="A10092" s="65">
        <v>44287</v>
      </c>
      <c r="B10092" s="66" t="s">
        <v>151</v>
      </c>
      <c r="C10092" s="66" t="s">
        <v>137</v>
      </c>
      <c r="D10092" s="67">
        <v>4598313.9400000004</v>
      </c>
      <c r="E10092" s="66">
        <v>0.20369999999999999</v>
      </c>
      <c r="F10092" s="67">
        <v>936676.54957799998</v>
      </c>
      <c r="G10092" s="66" t="s">
        <v>102</v>
      </c>
      <c r="H10092" s="68">
        <v>8.1669637837171501E-5</v>
      </c>
      <c r="I10092" s="87">
        <v>76.498034574606706</v>
      </c>
      <c r="J10092" s="36" t="str">
        <f>_xlfn.XLOOKUP(SimpleBB[[#This Row],[customer_code]],'Input  - indicative charges'!$B$13:$B$69,'Input  - indicative charges'!$E$13:$E$69)</f>
        <v>Lower North Island distributor</v>
      </c>
      <c r="K10092" s="70">
        <f t="shared" si="159"/>
        <v>70.718878853723524</v>
      </c>
    </row>
    <row r="10093" spans="1:11" x14ac:dyDescent="0.25">
      <c r="A10093" s="65">
        <v>44287</v>
      </c>
      <c r="B10093" s="66" t="s">
        <v>151</v>
      </c>
      <c r="C10093" s="66" t="s">
        <v>137</v>
      </c>
      <c r="D10093" s="67">
        <v>4598313.9400000004</v>
      </c>
      <c r="E10093" s="66">
        <v>0.20369999999999999</v>
      </c>
      <c r="F10093" s="67">
        <v>936676.54957799998</v>
      </c>
      <c r="G10093" s="66" t="s">
        <v>104</v>
      </c>
      <c r="H10093" s="68">
        <v>1.71018002662737E-4</v>
      </c>
      <c r="I10093" s="87">
        <v>160.18855264985399</v>
      </c>
      <c r="J10093" s="36" t="str">
        <f>_xlfn.XLOOKUP(SimpleBB[[#This Row],[customer_code]],'Input  - indicative charges'!$B$13:$B$69,'Input  - indicative charges'!$E$13:$E$69)</f>
        <v>Lower North Island distributor</v>
      </c>
      <c r="K10093" s="70">
        <f t="shared" si="159"/>
        <v>148.08687453989504</v>
      </c>
    </row>
    <row r="10094" spans="1:11" x14ac:dyDescent="0.25">
      <c r="A10094" s="65">
        <v>44287</v>
      </c>
      <c r="B10094" s="66" t="s">
        <v>151</v>
      </c>
      <c r="C10094" s="66" t="s">
        <v>137</v>
      </c>
      <c r="D10094" s="67">
        <v>4598313.9400000004</v>
      </c>
      <c r="E10094" s="66">
        <v>0.20369999999999999</v>
      </c>
      <c r="F10094" s="67">
        <v>936676.54957799998</v>
      </c>
      <c r="G10094" s="66" t="s">
        <v>106</v>
      </c>
      <c r="H10094" s="68">
        <v>2.8607401103958402E-20</v>
      </c>
      <c r="I10094" s="87">
        <v>2.6795881758449601E-14</v>
      </c>
      <c r="J10094" s="36" t="str">
        <f>_xlfn.XLOOKUP(SimpleBB[[#This Row],[customer_code]],'Input  - indicative charges'!$B$13:$B$69,'Input  - indicative charges'!$E$13:$E$69)</f>
        <v>Upper North Island distributor</v>
      </c>
      <c r="K10094" s="70">
        <f t="shared" si="159"/>
        <v>2.4771547744881913E-14</v>
      </c>
    </row>
    <row r="10095" spans="1:11" x14ac:dyDescent="0.25">
      <c r="A10095" s="65">
        <v>44287</v>
      </c>
      <c r="B10095" s="66" t="s">
        <v>151</v>
      </c>
      <c r="C10095" s="66" t="s">
        <v>137</v>
      </c>
      <c r="D10095" s="67">
        <v>4598313.9400000004</v>
      </c>
      <c r="E10095" s="66">
        <v>0.20369999999999999</v>
      </c>
      <c r="F10095" s="67">
        <v>936676.54957799998</v>
      </c>
      <c r="G10095" s="66" t="s">
        <v>108</v>
      </c>
      <c r="H10095" s="68">
        <v>4.4668632319691603E-22</v>
      </c>
      <c r="I10095" s="87">
        <v>4.1840060395577101E-16</v>
      </c>
      <c r="J10095" s="36" t="str">
        <f>_xlfn.XLOOKUP(SimpleBB[[#This Row],[customer_code]],'Input  - indicative charges'!$B$13:$B$69,'Input  - indicative charges'!$E$13:$E$69)</f>
        <v>Lower North Island distributor</v>
      </c>
      <c r="K10095" s="70">
        <f t="shared" si="159"/>
        <v>3.8679191940043442E-16</v>
      </c>
    </row>
    <row r="10096" spans="1:11" x14ac:dyDescent="0.25">
      <c r="A10096" s="65">
        <v>44287</v>
      </c>
      <c r="B10096" s="66" t="s">
        <v>151</v>
      </c>
      <c r="C10096" s="66" t="s">
        <v>137</v>
      </c>
      <c r="D10096" s="67">
        <v>4598313.9400000004</v>
      </c>
      <c r="E10096" s="66">
        <v>0.20369999999999999</v>
      </c>
      <c r="F10096" s="67">
        <v>936676.54957799998</v>
      </c>
      <c r="G10096" s="66" t="s">
        <v>110</v>
      </c>
      <c r="H10096" s="68">
        <v>1.48639175970594E-4</v>
      </c>
      <c r="I10096" s="87">
        <v>139.226830480253</v>
      </c>
      <c r="J10096" s="36" t="str">
        <f>_xlfn.XLOOKUP(SimpleBB[[#This Row],[customer_code]],'Input  - indicative charges'!$B$13:$B$69,'Input  - indicative charges'!$E$13:$E$69)</f>
        <v>Lower South Island distributor</v>
      </c>
      <c r="K10096" s="70">
        <f t="shared" si="159"/>
        <v>128.70873627894818</v>
      </c>
    </row>
    <row r="10097" spans="1:11" x14ac:dyDescent="0.25">
      <c r="A10097" s="65">
        <v>44287</v>
      </c>
      <c r="B10097" s="66" t="s">
        <v>151</v>
      </c>
      <c r="C10097" s="66" t="s">
        <v>137</v>
      </c>
      <c r="D10097" s="67">
        <v>4598313.9400000004</v>
      </c>
      <c r="E10097" s="66">
        <v>0.20369999999999999</v>
      </c>
      <c r="F10097" s="67">
        <v>936676.54957799998</v>
      </c>
      <c r="G10097" s="66" t="s">
        <v>112</v>
      </c>
      <c r="H10097" s="68">
        <v>2.7978644732543301E-4</v>
      </c>
      <c r="I10097" s="87">
        <v>262.06940409947299</v>
      </c>
      <c r="J10097" s="36" t="str">
        <f>_xlfn.XLOOKUP(SimpleBB[[#This Row],[customer_code]],'Input  - indicative charges'!$B$13:$B$69,'Input  - indicative charges'!$E$13:$E$69)</f>
        <v>North Island generation</v>
      </c>
      <c r="K10097" s="70">
        <f t="shared" si="159"/>
        <v>242.27098830497539</v>
      </c>
    </row>
    <row r="10098" spans="1:11" x14ac:dyDescent="0.25">
      <c r="A10098" s="65">
        <v>44287</v>
      </c>
      <c r="B10098" s="66" t="s">
        <v>151</v>
      </c>
      <c r="C10098" s="66" t="s">
        <v>137</v>
      </c>
      <c r="D10098" s="67">
        <v>4598313.9400000004</v>
      </c>
      <c r="E10098" s="66">
        <v>0.20369999999999999</v>
      </c>
      <c r="F10098" s="67">
        <v>936676.54957799998</v>
      </c>
      <c r="G10098" s="66" t="s">
        <v>114</v>
      </c>
      <c r="H10098" s="68">
        <v>6.7271349081009203E-5</v>
      </c>
      <c r="I10098" s="87">
        <v>63.011495142656798</v>
      </c>
      <c r="J10098" s="36" t="str">
        <f>_xlfn.XLOOKUP(SimpleBB[[#This Row],[customer_code]],'Input  - indicative charges'!$B$13:$B$69,'Input  - indicative charges'!$E$13:$E$69)</f>
        <v>Lower North Island distributor</v>
      </c>
      <c r="K10098" s="70">
        <f t="shared" si="159"/>
        <v>58.251199735590646</v>
      </c>
    </row>
    <row r="10099" spans="1:11" x14ac:dyDescent="0.25">
      <c r="A10099" s="65">
        <v>44287</v>
      </c>
      <c r="B10099" s="66" t="s">
        <v>151</v>
      </c>
      <c r="C10099" s="66" t="s">
        <v>137</v>
      </c>
      <c r="D10099" s="67">
        <v>4598313.9400000004</v>
      </c>
      <c r="E10099" s="66">
        <v>0.20369999999999999</v>
      </c>
      <c r="F10099" s="67">
        <v>936676.54957799998</v>
      </c>
      <c r="G10099" s="66" t="s">
        <v>116</v>
      </c>
      <c r="H10099" s="68">
        <v>2.0523572196632001E-22</v>
      </c>
      <c r="I10099" s="87">
        <v>1.9223948790156199E-16</v>
      </c>
      <c r="J10099" s="36" t="str">
        <f>_xlfn.XLOOKUP(SimpleBB[[#This Row],[customer_code]],'Input  - indicative charges'!$B$13:$B$69,'Input  - indicative charges'!$E$13:$E$69)</f>
        <v>Major Industrial</v>
      </c>
      <c r="K10099" s="70">
        <f t="shared" si="159"/>
        <v>1.7771647508869747E-16</v>
      </c>
    </row>
    <row r="10100" spans="1:11" x14ac:dyDescent="0.25">
      <c r="A10100" s="65">
        <v>44287</v>
      </c>
      <c r="B10100" s="66" t="s">
        <v>151</v>
      </c>
      <c r="C10100" s="66" t="s">
        <v>137</v>
      </c>
      <c r="D10100" s="67">
        <v>4598313.9400000004</v>
      </c>
      <c r="E10100" s="66">
        <v>0.20369999999999999</v>
      </c>
      <c r="F10100" s="67">
        <v>936676.54957799998</v>
      </c>
      <c r="G10100" s="66" t="s">
        <v>118</v>
      </c>
      <c r="H10100" s="68">
        <v>1.2343496718313401E-2</v>
      </c>
      <c r="I10100" s="87">
        <v>11561.863915837101</v>
      </c>
      <c r="J10100" s="36" t="str">
        <f>_xlfn.XLOOKUP(SimpleBB[[#This Row],[customer_code]],'Input  - indicative charges'!$B$13:$B$69,'Input  - indicative charges'!$E$13:$E$69)</f>
        <v>Upper South Island distributor</v>
      </c>
      <c r="K10100" s="70">
        <f t="shared" si="159"/>
        <v>10688.406024208303</v>
      </c>
    </row>
    <row r="10101" spans="1:11" x14ac:dyDescent="0.25">
      <c r="A10101" s="65">
        <v>44287</v>
      </c>
      <c r="B10101" s="66" t="s">
        <v>151</v>
      </c>
      <c r="C10101" s="66" t="s">
        <v>137</v>
      </c>
      <c r="D10101" s="67">
        <v>4598313.9400000004</v>
      </c>
      <c r="E10101" s="66">
        <v>0.20369999999999999</v>
      </c>
      <c r="F10101" s="67">
        <v>936676.54957799998</v>
      </c>
      <c r="G10101" s="66" t="s">
        <v>120</v>
      </c>
      <c r="H10101" s="68">
        <v>1.9819729563401901E-7</v>
      </c>
      <c r="I10101" s="87">
        <v>0.185646759010164</v>
      </c>
      <c r="J10101" s="36" t="str">
        <f>_xlfn.XLOOKUP(SimpleBB[[#This Row],[customer_code]],'Input  - indicative charges'!$B$13:$B$69,'Input  - indicative charges'!$E$13:$E$69)</f>
        <v>Lower North Island distributor</v>
      </c>
      <c r="K10101" s="70">
        <f t="shared" si="159"/>
        <v>0.17162180352780249</v>
      </c>
    </row>
    <row r="10102" spans="1:11" x14ac:dyDescent="0.25">
      <c r="A10102" s="65">
        <v>44287</v>
      </c>
      <c r="B10102" s="66" t="s">
        <v>151</v>
      </c>
      <c r="C10102" s="66" t="s">
        <v>137</v>
      </c>
      <c r="D10102" s="67">
        <v>4598313.9400000004</v>
      </c>
      <c r="E10102" s="66">
        <v>0.20369999999999999</v>
      </c>
      <c r="F10102" s="67">
        <v>936676.54957799998</v>
      </c>
      <c r="G10102" s="66" t="s">
        <v>241</v>
      </c>
      <c r="H10102" s="68">
        <v>6.3423542092312803E-5</v>
      </c>
      <c r="I10102" s="87">
        <v>59.4073445690426</v>
      </c>
      <c r="J10102" s="36" t="str">
        <f>_xlfn.XLOOKUP(SimpleBB[[#This Row],[customer_code]],'Input  - indicative charges'!$B$13:$B$69,'Input  - indicative charges'!$E$13:$E$69)</f>
        <v>North Island generation</v>
      </c>
      <c r="K10102" s="70">
        <f t="shared" si="159"/>
        <v>54.919329979676583</v>
      </c>
    </row>
    <row r="10103" spans="1:11" x14ac:dyDescent="0.25">
      <c r="A10103" s="65">
        <v>44317</v>
      </c>
      <c r="B10103" s="66" t="s">
        <v>151</v>
      </c>
      <c r="C10103" s="66" t="s">
        <v>137</v>
      </c>
      <c r="D10103" s="67">
        <v>5753590.3700000001</v>
      </c>
      <c r="E10103" s="66">
        <v>0.1762</v>
      </c>
      <c r="F10103" s="67">
        <v>1013782.623194</v>
      </c>
      <c r="G10103" s="66" t="s">
        <v>8</v>
      </c>
      <c r="H10103" s="68">
        <v>5.4362784219160701E-2</v>
      </c>
      <c r="I10103" s="87">
        <v>55112.045989830098</v>
      </c>
      <c r="J10103" s="36" t="str">
        <f>_xlfn.XLOOKUP(SimpleBB[[#This Row],[customer_code]],'Input  - indicative charges'!$B$13:$B$69,'Input  - indicative charges'!$E$13:$E$69)</f>
        <v>Lower South Island distributor</v>
      </c>
      <c r="K10103" s="70">
        <f t="shared" si="159"/>
        <v>50948.526003429957</v>
      </c>
    </row>
    <row r="10104" spans="1:11" x14ac:dyDescent="0.25">
      <c r="A10104" s="65">
        <v>44317</v>
      </c>
      <c r="B10104" s="66" t="s">
        <v>151</v>
      </c>
      <c r="C10104" s="66" t="s">
        <v>137</v>
      </c>
      <c r="D10104" s="67">
        <v>5753590.3700000001</v>
      </c>
      <c r="E10104" s="66">
        <v>0.1762</v>
      </c>
      <c r="F10104" s="67">
        <v>1013782.623194</v>
      </c>
      <c r="G10104" s="66" t="s">
        <v>10</v>
      </c>
      <c r="H10104" s="68">
        <v>3.4412050862544499E-3</v>
      </c>
      <c r="I10104" s="87">
        <v>3488.6339192915698</v>
      </c>
      <c r="J10104" s="36" t="str">
        <f>_xlfn.XLOOKUP(SimpleBB[[#This Row],[customer_code]],'Input  - indicative charges'!$B$13:$B$69,'Input  - indicative charges'!$E$13:$E$69)</f>
        <v>Upper South Island distributor</v>
      </c>
      <c r="K10104" s="70">
        <f t="shared" si="159"/>
        <v>3225.0799759143956</v>
      </c>
    </row>
    <row r="10105" spans="1:11" x14ac:dyDescent="0.25">
      <c r="A10105" s="65">
        <v>44317</v>
      </c>
      <c r="B10105" s="66" t="s">
        <v>151</v>
      </c>
      <c r="C10105" s="66" t="s">
        <v>137</v>
      </c>
      <c r="D10105" s="67">
        <v>5753590.3700000001</v>
      </c>
      <c r="E10105" s="66">
        <v>0.1762</v>
      </c>
      <c r="F10105" s="67">
        <v>1013782.623194</v>
      </c>
      <c r="G10105" s="66" t="s">
        <v>12</v>
      </c>
      <c r="H10105" s="68">
        <v>0</v>
      </c>
      <c r="I10105" s="87">
        <v>0</v>
      </c>
      <c r="J10105" s="36" t="str">
        <f>_xlfn.XLOOKUP(SimpleBB[[#This Row],[customer_code]],'Input  - indicative charges'!$B$13:$B$69,'Input  - indicative charges'!$E$13:$E$69)</f>
        <v>Lower North Island distributor</v>
      </c>
      <c r="K10105" s="70">
        <f t="shared" si="159"/>
        <v>0</v>
      </c>
    </row>
    <row r="10106" spans="1:11" x14ac:dyDescent="0.25">
      <c r="A10106" s="65">
        <v>44317</v>
      </c>
      <c r="B10106" s="66" t="s">
        <v>151</v>
      </c>
      <c r="C10106" s="66" t="s">
        <v>137</v>
      </c>
      <c r="D10106" s="67">
        <v>5753590.3700000001</v>
      </c>
      <c r="E10106" s="66">
        <v>0.1762</v>
      </c>
      <c r="F10106" s="67">
        <v>1013782.623194</v>
      </c>
      <c r="G10106" s="66" t="s">
        <v>14</v>
      </c>
      <c r="H10106" s="68">
        <v>4.57954522845799E-22</v>
      </c>
      <c r="I10106" s="87">
        <v>4.6426633747417103E-16</v>
      </c>
      <c r="J10106" s="36" t="str">
        <f>_xlfn.XLOOKUP(SimpleBB[[#This Row],[customer_code]],'Input  - indicative charges'!$B$13:$B$69,'Input  - indicative charges'!$E$13:$E$69)</f>
        <v>Upper North Island distributor</v>
      </c>
      <c r="K10106" s="70">
        <f t="shared" si="159"/>
        <v>4.2919265910913267E-16</v>
      </c>
    </row>
    <row r="10107" spans="1:11" x14ac:dyDescent="0.25">
      <c r="A10107" s="65">
        <v>44317</v>
      </c>
      <c r="B10107" s="66" t="s">
        <v>151</v>
      </c>
      <c r="C10107" s="66" t="s">
        <v>137</v>
      </c>
      <c r="D10107" s="67">
        <v>5753590.3700000001</v>
      </c>
      <c r="E10107" s="66">
        <v>0.1762</v>
      </c>
      <c r="F10107" s="67">
        <v>1013782.623194</v>
      </c>
      <c r="G10107" s="66" t="s">
        <v>16</v>
      </c>
      <c r="H10107" s="68">
        <v>2.70337247804577E-2</v>
      </c>
      <c r="I10107" s="87">
        <v>27406.320422637</v>
      </c>
      <c r="J10107" s="36" t="str">
        <f>_xlfn.XLOOKUP(SimpleBB[[#This Row],[customer_code]],'Input  - indicative charges'!$B$13:$B$69,'Input  - indicative charges'!$E$13:$E$69)</f>
        <v>South Island generation</v>
      </c>
      <c r="K10107" s="70">
        <f t="shared" si="159"/>
        <v>25335.869928848551</v>
      </c>
    </row>
    <row r="10108" spans="1:11" x14ac:dyDescent="0.25">
      <c r="A10108" s="65">
        <v>44317</v>
      </c>
      <c r="B10108" s="66" t="s">
        <v>151</v>
      </c>
      <c r="C10108" s="66" t="s">
        <v>137</v>
      </c>
      <c r="D10108" s="67">
        <v>5753590.3700000001</v>
      </c>
      <c r="E10108" s="66">
        <v>0.1762</v>
      </c>
      <c r="F10108" s="67">
        <v>1013782.623194</v>
      </c>
      <c r="G10108" s="66" t="s">
        <v>19</v>
      </c>
      <c r="H10108" s="68">
        <v>5.1234428393198803E-4</v>
      </c>
      <c r="I10108" s="87">
        <v>519.40573214302299</v>
      </c>
      <c r="J10108" s="36" t="str">
        <f>_xlfn.XLOOKUP(SimpleBB[[#This Row],[customer_code]],'Input  - indicative charges'!$B$13:$B$69,'Input  - indicative charges'!$E$13:$E$69)</f>
        <v>Lower South Island distributor</v>
      </c>
      <c r="K10108" s="70">
        <f t="shared" si="159"/>
        <v>480.16646769569451</v>
      </c>
    </row>
    <row r="10109" spans="1:11" x14ac:dyDescent="0.25">
      <c r="A10109" s="65">
        <v>44317</v>
      </c>
      <c r="B10109" s="66" t="s">
        <v>151</v>
      </c>
      <c r="C10109" s="66" t="s">
        <v>137</v>
      </c>
      <c r="D10109" s="67">
        <v>5753590.3700000001</v>
      </c>
      <c r="E10109" s="66">
        <v>0.1762</v>
      </c>
      <c r="F10109" s="67">
        <v>1013782.623194</v>
      </c>
      <c r="G10109" s="66" t="s">
        <v>21</v>
      </c>
      <c r="H10109" s="68">
        <v>5.2069878022593802E-2</v>
      </c>
      <c r="I10109" s="87">
        <v>52787.537531136702</v>
      </c>
      <c r="J10109" s="36" t="str">
        <f>_xlfn.XLOOKUP(SimpleBB[[#This Row],[customer_code]],'Input  - indicative charges'!$B$13:$B$69,'Input  - indicative charges'!$E$13:$E$69)</f>
        <v>Upper South Island distributor</v>
      </c>
      <c r="K10109" s="70">
        <f t="shared" si="159"/>
        <v>48799.625930389891</v>
      </c>
    </row>
    <row r="10110" spans="1:11" x14ac:dyDescent="0.25">
      <c r="A10110" s="65">
        <v>44317</v>
      </c>
      <c r="B10110" s="66" t="s">
        <v>151</v>
      </c>
      <c r="C10110" s="66" t="s">
        <v>137</v>
      </c>
      <c r="D10110" s="67">
        <v>5753590.3700000001</v>
      </c>
      <c r="E10110" s="66">
        <v>0.1762</v>
      </c>
      <c r="F10110" s="67">
        <v>1013782.623194</v>
      </c>
      <c r="G10110" s="66" t="s">
        <v>23</v>
      </c>
      <c r="H10110" s="68">
        <v>3.1412635862538601E-22</v>
      </c>
      <c r="I10110" s="87">
        <v>3.1845584386162299E-16</v>
      </c>
      <c r="J10110" s="36" t="str">
        <f>_xlfn.XLOOKUP(SimpleBB[[#This Row],[customer_code]],'Input  - indicative charges'!$B$13:$B$69,'Input  - indicative charges'!$E$13:$E$69)</f>
        <v>Lower North Island distributor</v>
      </c>
      <c r="K10110" s="70">
        <f t="shared" si="159"/>
        <v>2.9439763214238361E-16</v>
      </c>
    </row>
    <row r="10111" spans="1:11" x14ac:dyDescent="0.25">
      <c r="A10111" s="65">
        <v>44317</v>
      </c>
      <c r="B10111" s="66" t="s">
        <v>151</v>
      </c>
      <c r="C10111" s="66" t="s">
        <v>137</v>
      </c>
      <c r="D10111" s="67">
        <v>5753590.3700000001</v>
      </c>
      <c r="E10111" s="66">
        <v>0.1762</v>
      </c>
      <c r="F10111" s="67">
        <v>1013782.623194</v>
      </c>
      <c r="G10111" s="66" t="s">
        <v>25</v>
      </c>
      <c r="H10111" s="68">
        <v>3.6191456258128703E-2</v>
      </c>
      <c r="I10111" s="87">
        <v>36690.269462576704</v>
      </c>
      <c r="J10111" s="36" t="str">
        <f>_xlfn.XLOOKUP(SimpleBB[[#This Row],[customer_code]],'Input  - indicative charges'!$B$13:$B$69,'Input  - indicative charges'!$E$13:$E$69)</f>
        <v>North Island generation</v>
      </c>
      <c r="K10111" s="70">
        <f t="shared" si="159"/>
        <v>33918.449482566633</v>
      </c>
    </row>
    <row r="10112" spans="1:11" x14ac:dyDescent="0.25">
      <c r="A10112" s="65">
        <v>44317</v>
      </c>
      <c r="B10112" s="66" t="s">
        <v>151</v>
      </c>
      <c r="C10112" s="66" t="s">
        <v>137</v>
      </c>
      <c r="D10112" s="67">
        <v>5753590.3700000001</v>
      </c>
      <c r="E10112" s="66">
        <v>0.1762</v>
      </c>
      <c r="F10112" s="67">
        <v>1013782.623194</v>
      </c>
      <c r="G10112" s="66" t="s">
        <v>27</v>
      </c>
      <c r="H10112" s="68">
        <v>1.06804519695528E-6</v>
      </c>
      <c r="I10112" s="87">
        <v>1.0827656614590799</v>
      </c>
      <c r="J10112" s="36" t="str">
        <f>_xlfn.XLOOKUP(SimpleBB[[#This Row],[customer_code]],'Input  - indicative charges'!$B$13:$B$69,'Input  - indicative charges'!$E$13:$E$69)</f>
        <v>Lower North Island distributor</v>
      </c>
      <c r="K10112" s="70">
        <f t="shared" si="159"/>
        <v>1.0009665485590702</v>
      </c>
    </row>
    <row r="10113" spans="1:11" x14ac:dyDescent="0.25">
      <c r="A10113" s="65">
        <v>44317</v>
      </c>
      <c r="B10113" s="66" t="s">
        <v>151</v>
      </c>
      <c r="C10113" s="66" t="s">
        <v>137</v>
      </c>
      <c r="D10113" s="67">
        <v>5753590.3700000001</v>
      </c>
      <c r="E10113" s="66">
        <v>0.1762</v>
      </c>
      <c r="F10113" s="67">
        <v>1013782.623194</v>
      </c>
      <c r="G10113" s="66" t="s">
        <v>29</v>
      </c>
      <c r="H10113" s="68">
        <v>3.4382663510378198E-6</v>
      </c>
      <c r="I10113" s="87">
        <v>3.4856546805947799</v>
      </c>
      <c r="J10113" s="36" t="str">
        <f>_xlfn.XLOOKUP(SimpleBB[[#This Row],[customer_code]],'Input  - indicative charges'!$B$13:$B$69,'Input  - indicative charges'!$E$13:$E$69)</f>
        <v>Lower North Island distributor</v>
      </c>
      <c r="K10113" s="70">
        <f t="shared" si="159"/>
        <v>3.2223258081551034</v>
      </c>
    </row>
    <row r="10114" spans="1:11" x14ac:dyDescent="0.25">
      <c r="A10114" s="65">
        <v>44317</v>
      </c>
      <c r="B10114" s="66" t="s">
        <v>151</v>
      </c>
      <c r="C10114" s="66" t="s">
        <v>137</v>
      </c>
      <c r="D10114" s="67">
        <v>5753590.3700000001</v>
      </c>
      <c r="E10114" s="66">
        <v>0.1762</v>
      </c>
      <c r="F10114" s="67">
        <v>1013782.623194</v>
      </c>
      <c r="G10114" s="66" t="s">
        <v>31</v>
      </c>
      <c r="H10114" s="68">
        <v>6.6154346830607703E-6</v>
      </c>
      <c r="I10114" s="87">
        <v>6.7066127265619198</v>
      </c>
      <c r="J10114" s="36" t="str">
        <f>_xlfn.XLOOKUP(SimpleBB[[#This Row],[customer_code]],'Input  - indicative charges'!$B$13:$B$69,'Input  - indicative charges'!$E$13:$E$69)</f>
        <v>Major Industrial</v>
      </c>
      <c r="K10114" s="70">
        <f t="shared" si="159"/>
        <v>6.1999518754434773</v>
      </c>
    </row>
    <row r="10115" spans="1:11" x14ac:dyDescent="0.25">
      <c r="A10115" s="65">
        <v>44317</v>
      </c>
      <c r="B10115" s="66" t="s">
        <v>151</v>
      </c>
      <c r="C10115" s="66" t="s">
        <v>137</v>
      </c>
      <c r="D10115" s="67">
        <v>5753590.3700000001</v>
      </c>
      <c r="E10115" s="66">
        <v>0.1762</v>
      </c>
      <c r="F10115" s="67">
        <v>1013782.623194</v>
      </c>
      <c r="G10115" s="66" t="s">
        <v>34</v>
      </c>
      <c r="H10115" s="68">
        <v>0</v>
      </c>
      <c r="I10115" s="87">
        <v>0</v>
      </c>
      <c r="J10115" s="36" t="str">
        <f>_xlfn.XLOOKUP(SimpleBB[[#This Row],[customer_code]],'Input  - indicative charges'!$B$13:$B$69,'Input  - indicative charges'!$E$13:$E$69)</f>
        <v>Major Industrial</v>
      </c>
      <c r="K10115" s="70">
        <f t="shared" si="159"/>
        <v>0</v>
      </c>
    </row>
    <row r="10116" spans="1:11" x14ac:dyDescent="0.25">
      <c r="A10116" s="65">
        <v>44317</v>
      </c>
      <c r="B10116" s="66" t="s">
        <v>151</v>
      </c>
      <c r="C10116" s="66" t="s">
        <v>137</v>
      </c>
      <c r="D10116" s="67">
        <v>5753590.3700000001</v>
      </c>
      <c r="E10116" s="66">
        <v>0.1762</v>
      </c>
      <c r="F10116" s="67">
        <v>1013782.623194</v>
      </c>
      <c r="G10116" s="66" t="s">
        <v>36</v>
      </c>
      <c r="H10116" s="68">
        <v>3.3920939164931198E-2</v>
      </c>
      <c r="I10116" s="87">
        <v>34388.458687828002</v>
      </c>
      <c r="J10116" s="36" t="str">
        <f>_xlfn.XLOOKUP(SimpleBB[[#This Row],[customer_code]],'Input  - indicative charges'!$B$13:$B$69,'Input  - indicative charges'!$E$13:$E$69)</f>
        <v>Upper South Island distributor</v>
      </c>
      <c r="K10116" s="70">
        <f t="shared" si="159"/>
        <v>31790.532363795541</v>
      </c>
    </row>
    <row r="10117" spans="1:11" x14ac:dyDescent="0.25">
      <c r="A10117" s="65">
        <v>44317</v>
      </c>
      <c r="B10117" s="66" t="s">
        <v>151</v>
      </c>
      <c r="C10117" s="66" t="s">
        <v>137</v>
      </c>
      <c r="D10117" s="67">
        <v>5753590.3700000001</v>
      </c>
      <c r="E10117" s="66">
        <v>0.1762</v>
      </c>
      <c r="F10117" s="67">
        <v>1013782.623194</v>
      </c>
      <c r="G10117" s="66" t="s">
        <v>38</v>
      </c>
      <c r="H10117" s="68">
        <v>9.8738835859772394E-6</v>
      </c>
      <c r="I10117" s="87">
        <v>10.0099716029041</v>
      </c>
      <c r="J10117" s="36" t="str">
        <f>_xlfn.XLOOKUP(SimpleBB[[#This Row],[customer_code]],'Input  - indicative charges'!$B$13:$B$69,'Input  - indicative charges'!$E$13:$E$69)</f>
        <v>North Island generation</v>
      </c>
      <c r="K10117" s="70">
        <f t="shared" si="159"/>
        <v>9.2537536820582709</v>
      </c>
    </row>
    <row r="10118" spans="1:11" x14ac:dyDescent="0.25">
      <c r="A10118" s="65">
        <v>44317</v>
      </c>
      <c r="B10118" s="66" t="s">
        <v>151</v>
      </c>
      <c r="C10118" s="66" t="s">
        <v>137</v>
      </c>
      <c r="D10118" s="67">
        <v>5753590.3700000001</v>
      </c>
      <c r="E10118" s="66">
        <v>0.1762</v>
      </c>
      <c r="F10118" s="67">
        <v>1013782.623194</v>
      </c>
      <c r="G10118" s="66" t="s">
        <v>40</v>
      </c>
      <c r="H10118" s="68">
        <v>2.5251579573503198E-7</v>
      </c>
      <c r="I10118" s="87">
        <v>0.25599612579818098</v>
      </c>
      <c r="J10118" s="36" t="str">
        <f>_xlfn.XLOOKUP(SimpleBB[[#This Row],[customer_code]],'Input  - indicative charges'!$B$13:$B$69,'Input  - indicative charges'!$E$13:$E$69)</f>
        <v>North Island generation</v>
      </c>
      <c r="K10118" s="70">
        <f t="shared" si="159"/>
        <v>0.23665652468087875</v>
      </c>
    </row>
    <row r="10119" spans="1:11" x14ac:dyDescent="0.25">
      <c r="A10119" s="65">
        <v>44317</v>
      </c>
      <c r="B10119" s="66" t="s">
        <v>151</v>
      </c>
      <c r="C10119" s="66" t="s">
        <v>137</v>
      </c>
      <c r="D10119" s="67">
        <v>5753590.3700000001</v>
      </c>
      <c r="E10119" s="66">
        <v>0.1762</v>
      </c>
      <c r="F10119" s="67">
        <v>1013782.623194</v>
      </c>
      <c r="G10119" s="66" t="s">
        <v>42</v>
      </c>
      <c r="H10119" s="68">
        <v>0.30629051430287302</v>
      </c>
      <c r="I10119" s="87">
        <v>310512.00104940601</v>
      </c>
      <c r="J10119" s="36" t="str">
        <f>_xlfn.XLOOKUP(SimpleBB[[#This Row],[customer_code]],'Input  - indicative charges'!$B$13:$B$69,'Input  - indicative charges'!$E$13:$E$69)</f>
        <v>South Island generation</v>
      </c>
      <c r="K10119" s="70">
        <f t="shared" si="159"/>
        <v>287053.91853465291</v>
      </c>
    </row>
    <row r="10120" spans="1:11" x14ac:dyDescent="0.25">
      <c r="A10120" s="65">
        <v>44317</v>
      </c>
      <c r="B10120" s="66" t="s">
        <v>151</v>
      </c>
      <c r="C10120" s="66" t="s">
        <v>137</v>
      </c>
      <c r="D10120" s="67">
        <v>5753590.3700000001</v>
      </c>
      <c r="E10120" s="66">
        <v>0.1762</v>
      </c>
      <c r="F10120" s="67">
        <v>1013782.623194</v>
      </c>
      <c r="G10120" s="66" t="s">
        <v>44</v>
      </c>
      <c r="H10120" s="68">
        <v>0</v>
      </c>
      <c r="I10120" s="87">
        <v>0</v>
      </c>
      <c r="J10120" s="36" t="str">
        <f>_xlfn.XLOOKUP(SimpleBB[[#This Row],[customer_code]],'Input  - indicative charges'!$B$13:$B$69,'Input  - indicative charges'!$E$13:$E$69)</f>
        <v>Major Industrial</v>
      </c>
      <c r="K10120" s="70">
        <f t="shared" si="159"/>
        <v>0</v>
      </c>
    </row>
    <row r="10121" spans="1:11" x14ac:dyDescent="0.25">
      <c r="A10121" s="65">
        <v>44317</v>
      </c>
      <c r="B10121" s="66" t="s">
        <v>151</v>
      </c>
      <c r="C10121" s="66" t="s">
        <v>137</v>
      </c>
      <c r="D10121" s="67">
        <v>5753590.3700000001</v>
      </c>
      <c r="E10121" s="66">
        <v>0.1762</v>
      </c>
      <c r="F10121" s="67">
        <v>1013782.623194</v>
      </c>
      <c r="G10121" s="66" t="s">
        <v>46</v>
      </c>
      <c r="H10121" s="68">
        <v>6.2329570695440699E-2</v>
      </c>
      <c r="I10121" s="87">
        <v>63188.635682179804</v>
      </c>
      <c r="J10121" s="36" t="str">
        <f>_xlfn.XLOOKUP(SimpleBB[[#This Row],[customer_code]],'Input  - indicative charges'!$B$13:$B$69,'Input  - indicative charges'!$E$13:$E$69)</f>
        <v>Upper South Island distributor</v>
      </c>
      <c r="K10121" s="70">
        <f t="shared" si="159"/>
        <v>58414.957934402839</v>
      </c>
    </row>
    <row r="10122" spans="1:11" x14ac:dyDescent="0.25">
      <c r="A10122" s="65">
        <v>44317</v>
      </c>
      <c r="B10122" s="66" t="s">
        <v>151</v>
      </c>
      <c r="C10122" s="66" t="s">
        <v>137</v>
      </c>
      <c r="D10122" s="67">
        <v>5753590.3700000001</v>
      </c>
      <c r="E10122" s="66">
        <v>0.1762</v>
      </c>
      <c r="F10122" s="67">
        <v>1013782.623194</v>
      </c>
      <c r="G10122" s="66" t="s">
        <v>48</v>
      </c>
      <c r="H10122" s="68">
        <v>2.2370192219935401E-3</v>
      </c>
      <c r="I10122" s="87">
        <v>2267.8512150080101</v>
      </c>
      <c r="J10122" s="36" t="str">
        <f>_xlfn.XLOOKUP(SimpleBB[[#This Row],[customer_code]],'Input  - indicative charges'!$B$13:$B$69,'Input  - indicative charges'!$E$13:$E$69)</f>
        <v>North Island generation</v>
      </c>
      <c r="K10122" s="70">
        <f t="shared" si="159"/>
        <v>2096.5230835572183</v>
      </c>
    </row>
    <row r="10123" spans="1:11" x14ac:dyDescent="0.25">
      <c r="A10123" s="65">
        <v>44317</v>
      </c>
      <c r="B10123" s="66" t="s">
        <v>151</v>
      </c>
      <c r="C10123" s="66" t="s">
        <v>137</v>
      </c>
      <c r="D10123" s="67">
        <v>5753590.3700000001</v>
      </c>
      <c r="E10123" s="66">
        <v>0.1762</v>
      </c>
      <c r="F10123" s="67">
        <v>1013782.623194</v>
      </c>
      <c r="G10123" s="66" t="s">
        <v>50</v>
      </c>
      <c r="H10123" s="68">
        <v>4.67011964708617E-4</v>
      </c>
      <c r="I10123" s="87">
        <v>473.448614645286</v>
      </c>
      <c r="J10123" s="36" t="str">
        <f>_xlfn.XLOOKUP(SimpleBB[[#This Row],[customer_code]],'Input  - indicative charges'!$B$13:$B$69,'Input  - indicative charges'!$E$13:$E$69)</f>
        <v>North Island generation</v>
      </c>
      <c r="K10123" s="70">
        <f t="shared" si="159"/>
        <v>437.681247743813</v>
      </c>
    </row>
    <row r="10124" spans="1:11" x14ac:dyDescent="0.25">
      <c r="A10124" s="65">
        <v>44317</v>
      </c>
      <c r="B10124" s="66" t="s">
        <v>151</v>
      </c>
      <c r="C10124" s="66" t="s">
        <v>137</v>
      </c>
      <c r="D10124" s="67">
        <v>5753590.3700000001</v>
      </c>
      <c r="E10124" s="66">
        <v>0.1762</v>
      </c>
      <c r="F10124" s="67">
        <v>1013782.623194</v>
      </c>
      <c r="G10124" s="66" t="s">
        <v>52</v>
      </c>
      <c r="H10124" s="68">
        <v>9.4305986723035697E-4</v>
      </c>
      <c r="I10124" s="87">
        <v>956.05770602977702</v>
      </c>
      <c r="J10124" s="36" t="str">
        <f>_xlfn.XLOOKUP(SimpleBB[[#This Row],[customer_code]],'Input  - indicative charges'!$B$13:$B$69,'Input  - indicative charges'!$E$13:$E$69)</f>
        <v>North Island generation</v>
      </c>
      <c r="K10124" s="70">
        <f t="shared" si="159"/>
        <v>883.83093063585704</v>
      </c>
    </row>
    <row r="10125" spans="1:11" x14ac:dyDescent="0.25">
      <c r="A10125" s="65">
        <v>44317</v>
      </c>
      <c r="B10125" s="66" t="s">
        <v>151</v>
      </c>
      <c r="C10125" s="66" t="s">
        <v>137</v>
      </c>
      <c r="D10125" s="67">
        <v>5753590.3700000001</v>
      </c>
      <c r="E10125" s="66">
        <v>0.1762</v>
      </c>
      <c r="F10125" s="67">
        <v>1013782.623194</v>
      </c>
      <c r="G10125" s="66" t="s">
        <v>54</v>
      </c>
      <c r="H10125" s="68">
        <v>5.4912288114674496E-3</v>
      </c>
      <c r="I10125" s="87">
        <v>5566.9123490479396</v>
      </c>
      <c r="J10125" s="36" t="str">
        <f>_xlfn.XLOOKUP(SimpleBB[[#This Row],[customer_code]],'Input  - indicative charges'!$B$13:$B$69,'Input  - indicative charges'!$E$13:$E$69)</f>
        <v>Upper South Island distributor</v>
      </c>
      <c r="K10125" s="70">
        <f t="shared" si="159"/>
        <v>5146.3518270873519</v>
      </c>
    </row>
    <row r="10126" spans="1:11" x14ac:dyDescent="0.25">
      <c r="A10126" s="65">
        <v>44317</v>
      </c>
      <c r="B10126" s="66" t="s">
        <v>151</v>
      </c>
      <c r="C10126" s="66" t="s">
        <v>137</v>
      </c>
      <c r="D10126" s="67">
        <v>5753590.3700000001</v>
      </c>
      <c r="E10126" s="66">
        <v>0.1762</v>
      </c>
      <c r="F10126" s="67">
        <v>1013782.623194</v>
      </c>
      <c r="G10126" s="66" t="s">
        <v>56</v>
      </c>
      <c r="H10126" s="68">
        <v>1.23851813808933E-20</v>
      </c>
      <c r="I10126" s="87">
        <v>1.25558816690555E-14</v>
      </c>
      <c r="J10126" s="36" t="str">
        <f>_xlfn.XLOOKUP(SimpleBB[[#This Row],[customer_code]],'Input  - indicative charges'!$B$13:$B$69,'Input  - indicative charges'!$E$13:$E$69)</f>
        <v>Upper North Island distributor</v>
      </c>
      <c r="K10126" s="70">
        <f t="shared" ref="K10126:K10189" si="160">I10126*$L$9</f>
        <v>1.1607329254840388E-14</v>
      </c>
    </row>
    <row r="10127" spans="1:11" x14ac:dyDescent="0.25">
      <c r="A10127" s="65">
        <v>44317</v>
      </c>
      <c r="B10127" s="66" t="s">
        <v>151</v>
      </c>
      <c r="C10127" s="66" t="s">
        <v>137</v>
      </c>
      <c r="D10127" s="67">
        <v>5753590.3700000001</v>
      </c>
      <c r="E10127" s="66">
        <v>0.1762</v>
      </c>
      <c r="F10127" s="67">
        <v>1013782.623194</v>
      </c>
      <c r="G10127" s="66" t="s">
        <v>58</v>
      </c>
      <c r="H10127" s="68">
        <v>5.8205333626898197E-4</v>
      </c>
      <c r="I10127" s="87">
        <v>590.07555808158804</v>
      </c>
      <c r="J10127" s="36" t="str">
        <f>_xlfn.XLOOKUP(SimpleBB[[#This Row],[customer_code]],'Input  - indicative charges'!$B$13:$B$69,'Input  - indicative charges'!$E$13:$E$69)</f>
        <v>North Island generation</v>
      </c>
      <c r="K10127" s="70">
        <f t="shared" si="160"/>
        <v>545.4974384448708</v>
      </c>
    </row>
    <row r="10128" spans="1:11" x14ac:dyDescent="0.25">
      <c r="A10128" s="65">
        <v>44317</v>
      </c>
      <c r="B10128" s="66" t="s">
        <v>151</v>
      </c>
      <c r="C10128" s="66" t="s">
        <v>137</v>
      </c>
      <c r="D10128" s="67">
        <v>5753590.3700000001</v>
      </c>
      <c r="E10128" s="66">
        <v>0.1762</v>
      </c>
      <c r="F10128" s="67">
        <v>1013782.623194</v>
      </c>
      <c r="G10128" s="66" t="s">
        <v>60</v>
      </c>
      <c r="H10128" s="68">
        <v>0</v>
      </c>
      <c r="I10128" s="87">
        <v>0</v>
      </c>
      <c r="J10128" s="36" t="str">
        <f>_xlfn.XLOOKUP(SimpleBB[[#This Row],[customer_code]],'Input  - indicative charges'!$B$13:$B$69,'Input  - indicative charges'!$E$13:$E$69)</f>
        <v>Major Industrial</v>
      </c>
      <c r="K10128" s="70">
        <f t="shared" si="160"/>
        <v>0</v>
      </c>
    </row>
    <row r="10129" spans="1:11" x14ac:dyDescent="0.25">
      <c r="A10129" s="65">
        <v>44317</v>
      </c>
      <c r="B10129" s="66" t="s">
        <v>151</v>
      </c>
      <c r="C10129" s="66" t="s">
        <v>137</v>
      </c>
      <c r="D10129" s="67">
        <v>5753590.3700000001</v>
      </c>
      <c r="E10129" s="66">
        <v>0.1762</v>
      </c>
      <c r="F10129" s="67">
        <v>1013782.623194</v>
      </c>
      <c r="G10129" s="66" t="s">
        <v>62</v>
      </c>
      <c r="H10129" s="68">
        <v>1.8593794485055501E-13</v>
      </c>
      <c r="I10129" s="87">
        <v>1.88500657481897E-7</v>
      </c>
      <c r="J10129" s="36" t="str">
        <f>_xlfn.XLOOKUP(SimpleBB[[#This Row],[customer_code]],'Input  - indicative charges'!$B$13:$B$69,'Input  - indicative charges'!$E$13:$E$69)</f>
        <v>Major Industrial</v>
      </c>
      <c r="K10129" s="70">
        <f t="shared" si="160"/>
        <v>1.742601000723559E-7</v>
      </c>
    </row>
    <row r="10130" spans="1:11" x14ac:dyDescent="0.25">
      <c r="A10130" s="65">
        <v>44317</v>
      </c>
      <c r="B10130" s="66" t="s">
        <v>151</v>
      </c>
      <c r="C10130" s="66" t="s">
        <v>137</v>
      </c>
      <c r="D10130" s="67">
        <v>5753590.3700000001</v>
      </c>
      <c r="E10130" s="66">
        <v>0.1762</v>
      </c>
      <c r="F10130" s="67">
        <v>1013782.623194</v>
      </c>
      <c r="G10130" s="66" t="s">
        <v>64</v>
      </c>
      <c r="H10130" s="68">
        <v>0</v>
      </c>
      <c r="I10130" s="87">
        <v>0</v>
      </c>
      <c r="J10130" s="36" t="str">
        <f>_xlfn.XLOOKUP(SimpleBB[[#This Row],[customer_code]],'Input  - indicative charges'!$B$13:$B$69,'Input  - indicative charges'!$E$13:$E$69)</f>
        <v>Major Industrial</v>
      </c>
      <c r="K10130" s="70">
        <f t="shared" si="160"/>
        <v>0</v>
      </c>
    </row>
    <row r="10131" spans="1:11" x14ac:dyDescent="0.25">
      <c r="A10131" s="65">
        <v>44317</v>
      </c>
      <c r="B10131" s="66" t="s">
        <v>151</v>
      </c>
      <c r="C10131" s="66" t="s">
        <v>137</v>
      </c>
      <c r="D10131" s="67">
        <v>5753590.3700000001</v>
      </c>
      <c r="E10131" s="66">
        <v>0.1762</v>
      </c>
      <c r="F10131" s="67">
        <v>1013782.623194</v>
      </c>
      <c r="G10131" s="66" t="s">
        <v>66</v>
      </c>
      <c r="H10131" s="68">
        <v>0.333914036584537</v>
      </c>
      <c r="I10131" s="87">
        <v>338516.24792996899</v>
      </c>
      <c r="J10131" s="36" t="str">
        <f>_xlfn.XLOOKUP(SimpleBB[[#This Row],[customer_code]],'Input  - indicative charges'!$B$13:$B$69,'Input  - indicative charges'!$E$13:$E$69)</f>
        <v>Upper South Island distributor</v>
      </c>
      <c r="K10131" s="70">
        <f t="shared" si="160"/>
        <v>312942.54369409842</v>
      </c>
    </row>
    <row r="10132" spans="1:11" x14ac:dyDescent="0.25">
      <c r="A10132" s="65">
        <v>44317</v>
      </c>
      <c r="B10132" s="66" t="s">
        <v>151</v>
      </c>
      <c r="C10132" s="66" t="s">
        <v>137</v>
      </c>
      <c r="D10132" s="67">
        <v>5753590.3700000001</v>
      </c>
      <c r="E10132" s="66">
        <v>0.1762</v>
      </c>
      <c r="F10132" s="67">
        <v>1013782.623194</v>
      </c>
      <c r="G10132" s="66" t="s">
        <v>68</v>
      </c>
      <c r="H10132" s="68">
        <v>0</v>
      </c>
      <c r="I10132" s="87">
        <v>0</v>
      </c>
      <c r="J10132" s="36" t="str">
        <f>_xlfn.XLOOKUP(SimpleBB[[#This Row],[customer_code]],'Input  - indicative charges'!$B$13:$B$69,'Input  - indicative charges'!$E$13:$E$69)</f>
        <v>Major Industrial</v>
      </c>
      <c r="K10132" s="70">
        <f t="shared" si="160"/>
        <v>0</v>
      </c>
    </row>
    <row r="10133" spans="1:11" x14ac:dyDescent="0.25">
      <c r="A10133" s="65">
        <v>44317</v>
      </c>
      <c r="B10133" s="66" t="s">
        <v>151</v>
      </c>
      <c r="C10133" s="66" t="s">
        <v>137</v>
      </c>
      <c r="D10133" s="67">
        <v>5753590.3700000001</v>
      </c>
      <c r="E10133" s="66">
        <v>0.1762</v>
      </c>
      <c r="F10133" s="67">
        <v>1013782.623194</v>
      </c>
      <c r="G10133" s="66" t="s">
        <v>70</v>
      </c>
      <c r="H10133" s="68">
        <v>4.4456090484993599E-6</v>
      </c>
      <c r="I10133" s="87">
        <v>4.5068812028826697</v>
      </c>
      <c r="J10133" s="36" t="str">
        <f>_xlfn.XLOOKUP(SimpleBB[[#This Row],[customer_code]],'Input  - indicative charges'!$B$13:$B$69,'Input  - indicative charges'!$E$13:$E$69)</f>
        <v>Lower North Island distributor</v>
      </c>
      <c r="K10133" s="70">
        <f t="shared" si="160"/>
        <v>4.1664022816683177</v>
      </c>
    </row>
    <row r="10134" spans="1:11" x14ac:dyDescent="0.25">
      <c r="A10134" s="65">
        <v>44317</v>
      </c>
      <c r="B10134" s="66" t="s">
        <v>151</v>
      </c>
      <c r="C10134" s="66" t="s">
        <v>137</v>
      </c>
      <c r="D10134" s="67">
        <v>5753590.3700000001</v>
      </c>
      <c r="E10134" s="66">
        <v>0.1762</v>
      </c>
      <c r="F10134" s="67">
        <v>1013782.623194</v>
      </c>
      <c r="G10134" s="66" t="s">
        <v>72</v>
      </c>
      <c r="H10134" s="68">
        <v>3.3940465139836203E-4</v>
      </c>
      <c r="I10134" s="87">
        <v>344.08253781887697</v>
      </c>
      <c r="J10134" s="36" t="str">
        <f>_xlfn.XLOOKUP(SimpleBB[[#This Row],[customer_code]],'Input  - indicative charges'!$B$13:$B$69,'Input  - indicative charges'!$E$13:$E$69)</f>
        <v>Lower South Island distributor</v>
      </c>
      <c r="K10134" s="70">
        <f t="shared" si="160"/>
        <v>318.08832008570602</v>
      </c>
    </row>
    <row r="10135" spans="1:11" x14ac:dyDescent="0.25">
      <c r="A10135" s="65">
        <v>44317</v>
      </c>
      <c r="B10135" s="66" t="s">
        <v>151</v>
      </c>
      <c r="C10135" s="66" t="s">
        <v>137</v>
      </c>
      <c r="D10135" s="67">
        <v>5753590.3700000001</v>
      </c>
      <c r="E10135" s="66">
        <v>0.1762</v>
      </c>
      <c r="F10135" s="67">
        <v>1013782.623194</v>
      </c>
      <c r="G10135" s="66" t="s">
        <v>74</v>
      </c>
      <c r="H10135" s="68">
        <v>0</v>
      </c>
      <c r="I10135" s="87">
        <v>0</v>
      </c>
      <c r="J10135" s="36" t="str">
        <f>_xlfn.XLOOKUP(SimpleBB[[#This Row],[customer_code]],'Input  - indicative charges'!$B$13:$B$69,'Input  - indicative charges'!$E$13:$E$69)</f>
        <v>Major Industrial</v>
      </c>
      <c r="K10135" s="70">
        <f t="shared" si="160"/>
        <v>0</v>
      </c>
    </row>
    <row r="10136" spans="1:11" x14ac:dyDescent="0.25">
      <c r="A10136" s="65">
        <v>44317</v>
      </c>
      <c r="B10136" s="66" t="s">
        <v>151</v>
      </c>
      <c r="C10136" s="66" t="s">
        <v>137</v>
      </c>
      <c r="D10136" s="67">
        <v>5753590.3700000001</v>
      </c>
      <c r="E10136" s="66">
        <v>0.1762</v>
      </c>
      <c r="F10136" s="67">
        <v>1013782.623194</v>
      </c>
      <c r="G10136" s="66" t="s">
        <v>76</v>
      </c>
      <c r="H10136" s="68">
        <v>0</v>
      </c>
      <c r="I10136" s="87">
        <v>0</v>
      </c>
      <c r="J10136" s="36" t="str">
        <f>_xlfn.XLOOKUP(SimpleBB[[#This Row],[customer_code]],'Input  - indicative charges'!$B$13:$B$69,'Input  - indicative charges'!$E$13:$E$69)</f>
        <v>Lower North Island distributor</v>
      </c>
      <c r="K10136" s="70">
        <f t="shared" si="160"/>
        <v>0</v>
      </c>
    </row>
    <row r="10137" spans="1:11" x14ac:dyDescent="0.25">
      <c r="A10137" s="65">
        <v>44317</v>
      </c>
      <c r="B10137" s="66" t="s">
        <v>151</v>
      </c>
      <c r="C10137" s="66" t="s">
        <v>137</v>
      </c>
      <c r="D10137" s="67">
        <v>5753590.3700000001</v>
      </c>
      <c r="E10137" s="66">
        <v>0.1762</v>
      </c>
      <c r="F10137" s="67">
        <v>1013782.623194</v>
      </c>
      <c r="G10137" s="66" t="s">
        <v>78</v>
      </c>
      <c r="H10137" s="68">
        <v>1.3319046739165801E-12</v>
      </c>
      <c r="I10137" s="87">
        <v>1.3502618141674999E-6</v>
      </c>
      <c r="J10137" s="36" t="str">
        <f>_xlfn.XLOOKUP(SimpleBB[[#This Row],[customer_code]],'Input  - indicative charges'!$B$13:$B$69,'Input  - indicative charges'!$E$13:$E$69)</f>
        <v>North Island generation</v>
      </c>
      <c r="K10137" s="70">
        <f t="shared" si="160"/>
        <v>1.2482543138254386E-6</v>
      </c>
    </row>
    <row r="10138" spans="1:11" x14ac:dyDescent="0.25">
      <c r="A10138" s="65">
        <v>44317</v>
      </c>
      <c r="B10138" s="66" t="s">
        <v>151</v>
      </c>
      <c r="C10138" s="66" t="s">
        <v>137</v>
      </c>
      <c r="D10138" s="67">
        <v>5753590.3700000001</v>
      </c>
      <c r="E10138" s="66">
        <v>0.1762</v>
      </c>
      <c r="F10138" s="67">
        <v>1013782.623194</v>
      </c>
      <c r="G10138" s="66" t="s">
        <v>80</v>
      </c>
      <c r="H10138" s="68">
        <v>0</v>
      </c>
      <c r="I10138" s="87">
        <v>0</v>
      </c>
      <c r="J10138" s="36" t="str">
        <f>_xlfn.XLOOKUP(SimpleBB[[#This Row],[customer_code]],'Input  - indicative charges'!$B$13:$B$69,'Input  - indicative charges'!$E$13:$E$69)</f>
        <v>Major Industrial</v>
      </c>
      <c r="K10138" s="70">
        <f t="shared" si="160"/>
        <v>0</v>
      </c>
    </row>
    <row r="10139" spans="1:11" x14ac:dyDescent="0.25">
      <c r="A10139" s="65">
        <v>44317</v>
      </c>
      <c r="B10139" s="66" t="s">
        <v>151</v>
      </c>
      <c r="C10139" s="66" t="s">
        <v>137</v>
      </c>
      <c r="D10139" s="67">
        <v>5753590.3700000001</v>
      </c>
      <c r="E10139" s="66">
        <v>0.1762</v>
      </c>
      <c r="F10139" s="67">
        <v>1013782.623194</v>
      </c>
      <c r="G10139" s="66" t="s">
        <v>82</v>
      </c>
      <c r="H10139" s="68">
        <v>6.9794982340813202E-5</v>
      </c>
      <c r="I10139" s="87">
        <v>70.756940283248497</v>
      </c>
      <c r="J10139" s="36" t="str">
        <f>_xlfn.XLOOKUP(SimpleBB[[#This Row],[customer_code]],'Input  - indicative charges'!$B$13:$B$69,'Input  - indicative charges'!$E$13:$E$69)</f>
        <v>Major Industrial</v>
      </c>
      <c r="K10139" s="70">
        <f t="shared" si="160"/>
        <v>65.411503913490264</v>
      </c>
    </row>
    <row r="10140" spans="1:11" x14ac:dyDescent="0.25">
      <c r="A10140" s="65">
        <v>44317</v>
      </c>
      <c r="B10140" s="66" t="s">
        <v>151</v>
      </c>
      <c r="C10140" s="66" t="s">
        <v>137</v>
      </c>
      <c r="D10140" s="67">
        <v>5753590.3700000001</v>
      </c>
      <c r="E10140" s="66">
        <v>0.1762</v>
      </c>
      <c r="F10140" s="67">
        <v>1013782.623194</v>
      </c>
      <c r="G10140" s="66" t="s">
        <v>84</v>
      </c>
      <c r="H10140" s="68">
        <v>0</v>
      </c>
      <c r="I10140" s="87">
        <v>0</v>
      </c>
      <c r="J10140" s="36" t="str">
        <f>_xlfn.XLOOKUP(SimpleBB[[#This Row],[customer_code]],'Input  - indicative charges'!$B$13:$B$69,'Input  - indicative charges'!$E$13:$E$69)</f>
        <v>Major Industrial</v>
      </c>
      <c r="K10140" s="70">
        <f t="shared" si="160"/>
        <v>0</v>
      </c>
    </row>
    <row r="10141" spans="1:11" x14ac:dyDescent="0.25">
      <c r="A10141" s="65">
        <v>44317</v>
      </c>
      <c r="B10141" s="66" t="s">
        <v>151</v>
      </c>
      <c r="C10141" s="66" t="s">
        <v>137</v>
      </c>
      <c r="D10141" s="67">
        <v>5753590.3700000001</v>
      </c>
      <c r="E10141" s="66">
        <v>0.1762</v>
      </c>
      <c r="F10141" s="67">
        <v>1013782.623194</v>
      </c>
      <c r="G10141" s="66" t="s">
        <v>86</v>
      </c>
      <c r="H10141" s="68">
        <v>7.2858282840782297E-6</v>
      </c>
      <c r="I10141" s="87">
        <v>7.3862461099738699</v>
      </c>
      <c r="J10141" s="36" t="str">
        <f>_xlfn.XLOOKUP(SimpleBB[[#This Row],[customer_code]],'Input  - indicative charges'!$B$13:$B$69,'Input  - indicative charges'!$E$13:$E$69)</f>
        <v>North Island generation</v>
      </c>
      <c r="K10141" s="70">
        <f t="shared" si="160"/>
        <v>6.8282413625358718</v>
      </c>
    </row>
    <row r="10142" spans="1:11" x14ac:dyDescent="0.25">
      <c r="A10142" s="65">
        <v>44317</v>
      </c>
      <c r="B10142" s="66" t="s">
        <v>151</v>
      </c>
      <c r="C10142" s="66" t="s">
        <v>137</v>
      </c>
      <c r="D10142" s="67">
        <v>5753590.3700000001</v>
      </c>
      <c r="E10142" s="66">
        <v>0.1762</v>
      </c>
      <c r="F10142" s="67">
        <v>1013782.623194</v>
      </c>
      <c r="G10142" s="66" t="s">
        <v>88</v>
      </c>
      <c r="H10142" s="68">
        <v>3.3868885728868201E-4</v>
      </c>
      <c r="I10142" s="87">
        <v>343.35687818869798</v>
      </c>
      <c r="J10142" s="36" t="str">
        <f>_xlfn.XLOOKUP(SimpleBB[[#This Row],[customer_code]],'Input  - indicative charges'!$B$13:$B$69,'Input  - indicative charges'!$E$13:$E$69)</f>
        <v>North Island generation</v>
      </c>
      <c r="K10142" s="70">
        <f t="shared" si="160"/>
        <v>317.41748147186399</v>
      </c>
    </row>
    <row r="10143" spans="1:11" x14ac:dyDescent="0.25">
      <c r="A10143" s="65">
        <v>44317</v>
      </c>
      <c r="B10143" s="66" t="s">
        <v>151</v>
      </c>
      <c r="C10143" s="66" t="s">
        <v>137</v>
      </c>
      <c r="D10143" s="67">
        <v>5753590.3700000001</v>
      </c>
      <c r="E10143" s="66">
        <v>0.1762</v>
      </c>
      <c r="F10143" s="67">
        <v>1013782.623194</v>
      </c>
      <c r="G10143" s="66" t="s">
        <v>90</v>
      </c>
      <c r="H10143" s="68">
        <v>6.6143794602745803E-2</v>
      </c>
      <c r="I10143" s="87">
        <v>67055.429600376796</v>
      </c>
      <c r="J10143" s="36" t="str">
        <f>_xlfn.XLOOKUP(SimpleBB[[#This Row],[customer_code]],'Input  - indicative charges'!$B$13:$B$69,'Input  - indicative charges'!$E$13:$E$69)</f>
        <v>Upper South Island distributor</v>
      </c>
      <c r="K10143" s="70">
        <f t="shared" si="160"/>
        <v>61989.629259933346</v>
      </c>
    </row>
    <row r="10144" spans="1:11" x14ac:dyDescent="0.25">
      <c r="A10144" s="65">
        <v>44317</v>
      </c>
      <c r="B10144" s="66" t="s">
        <v>151</v>
      </c>
      <c r="C10144" s="66" t="s">
        <v>137</v>
      </c>
      <c r="D10144" s="67">
        <v>5753590.3700000001</v>
      </c>
      <c r="E10144" s="66">
        <v>0.1762</v>
      </c>
      <c r="F10144" s="67">
        <v>1013782.623194</v>
      </c>
      <c r="G10144" s="66" t="s">
        <v>92</v>
      </c>
      <c r="H10144" s="68">
        <v>5.2290046122217003E-6</v>
      </c>
      <c r="I10144" s="87">
        <v>5.3010740124716396</v>
      </c>
      <c r="J10144" s="36" t="str">
        <f>_xlfn.XLOOKUP(SimpleBB[[#This Row],[customer_code]],'Input  - indicative charges'!$B$13:$B$69,'Input  - indicative charges'!$E$13:$E$69)</f>
        <v>North Island generation</v>
      </c>
      <c r="K10144" s="70">
        <f t="shared" si="160"/>
        <v>4.9005966358127351</v>
      </c>
    </row>
    <row r="10145" spans="1:11" x14ac:dyDescent="0.25">
      <c r="A10145" s="65">
        <v>44317</v>
      </c>
      <c r="B10145" s="66" t="s">
        <v>151</v>
      </c>
      <c r="C10145" s="66" t="s">
        <v>137</v>
      </c>
      <c r="D10145" s="67">
        <v>5753590.3700000001</v>
      </c>
      <c r="E10145" s="66">
        <v>0.1762</v>
      </c>
      <c r="F10145" s="67">
        <v>1013782.623194</v>
      </c>
      <c r="G10145" s="66" t="s">
        <v>94</v>
      </c>
      <c r="H10145" s="68">
        <v>2.7694844006705999E-5</v>
      </c>
      <c r="I10145" s="87">
        <v>28.076551606067</v>
      </c>
      <c r="J10145" s="36" t="str">
        <f>_xlfn.XLOOKUP(SimpleBB[[#This Row],[customer_code]],'Input  - indicative charges'!$B$13:$B$69,'Input  - indicative charges'!$E$13:$E$69)</f>
        <v>North Island generation</v>
      </c>
      <c r="K10145" s="70">
        <f t="shared" si="160"/>
        <v>25.955467518885296</v>
      </c>
    </row>
    <row r="10146" spans="1:11" x14ac:dyDescent="0.25">
      <c r="A10146" s="65">
        <v>44317</v>
      </c>
      <c r="B10146" s="66" t="s">
        <v>151</v>
      </c>
      <c r="C10146" s="66" t="s">
        <v>137</v>
      </c>
      <c r="D10146" s="67">
        <v>5753590.3700000001</v>
      </c>
      <c r="E10146" s="66">
        <v>0.1762</v>
      </c>
      <c r="F10146" s="67">
        <v>1013782.623194</v>
      </c>
      <c r="G10146" s="66" t="s">
        <v>96</v>
      </c>
      <c r="H10146" s="68">
        <v>5.9554264261521406E-11</v>
      </c>
      <c r="I10146" s="87">
        <v>6.0375078245433797E-5</v>
      </c>
      <c r="J10146" s="36" t="str">
        <f>_xlfn.XLOOKUP(SimpleBB[[#This Row],[customer_code]],'Input  - indicative charges'!$B$13:$B$69,'Input  - indicative charges'!$E$13:$E$69)</f>
        <v>Upper North Island distributor</v>
      </c>
      <c r="K10146" s="70">
        <f t="shared" si="160"/>
        <v>5.5813954802444183E-5</v>
      </c>
    </row>
    <row r="10147" spans="1:11" x14ac:dyDescent="0.25">
      <c r="A10147" s="65">
        <v>44317</v>
      </c>
      <c r="B10147" s="66" t="s">
        <v>151</v>
      </c>
      <c r="C10147" s="66" t="s">
        <v>137</v>
      </c>
      <c r="D10147" s="67">
        <v>5753590.3700000001</v>
      </c>
      <c r="E10147" s="66">
        <v>0.1762</v>
      </c>
      <c r="F10147" s="67">
        <v>1013782.623194</v>
      </c>
      <c r="G10147" s="66" t="s">
        <v>98</v>
      </c>
      <c r="H10147" s="68">
        <v>2.5520439958035498E-7</v>
      </c>
      <c r="I10147" s="87">
        <v>0.25872178565722198</v>
      </c>
      <c r="J10147" s="36" t="str">
        <f>_xlfn.XLOOKUP(SimpleBB[[#This Row],[customer_code]],'Input  - indicative charges'!$B$13:$B$69,'Input  - indicative charges'!$E$13:$E$69)</f>
        <v>Major Industrial</v>
      </c>
      <c r="K10147" s="70">
        <f t="shared" si="160"/>
        <v>0.23917627058598415</v>
      </c>
    </row>
    <row r="10148" spans="1:11" x14ac:dyDescent="0.25">
      <c r="A10148" s="65">
        <v>44317</v>
      </c>
      <c r="B10148" s="66" t="s">
        <v>151</v>
      </c>
      <c r="C10148" s="66" t="s">
        <v>137</v>
      </c>
      <c r="D10148" s="67">
        <v>5753590.3700000001</v>
      </c>
      <c r="E10148" s="66">
        <v>0.1762</v>
      </c>
      <c r="F10148" s="67">
        <v>1013782.623194</v>
      </c>
      <c r="G10148" s="66" t="s">
        <v>100</v>
      </c>
      <c r="H10148" s="68">
        <v>9.9828538633103703E-5</v>
      </c>
      <c r="I10148" s="87">
        <v>101.204437765091</v>
      </c>
      <c r="J10148" s="36" t="str">
        <f>_xlfn.XLOOKUP(SimpleBB[[#This Row],[customer_code]],'Input  - indicative charges'!$B$13:$B$69,'Input  - indicative charges'!$E$13:$E$69)</f>
        <v>North Island generation</v>
      </c>
      <c r="K10148" s="70">
        <f t="shared" si="160"/>
        <v>93.558800740018469</v>
      </c>
    </row>
    <row r="10149" spans="1:11" x14ac:dyDescent="0.25">
      <c r="A10149" s="65">
        <v>44317</v>
      </c>
      <c r="B10149" s="66" t="s">
        <v>151</v>
      </c>
      <c r="C10149" s="66" t="s">
        <v>137</v>
      </c>
      <c r="D10149" s="67">
        <v>5753590.3700000001</v>
      </c>
      <c r="E10149" s="66">
        <v>0.1762</v>
      </c>
      <c r="F10149" s="67">
        <v>1013782.623194</v>
      </c>
      <c r="G10149" s="66" t="s">
        <v>102</v>
      </c>
      <c r="H10149" s="68">
        <v>8.1669637837171501E-5</v>
      </c>
      <c r="I10149" s="87">
        <v>82.795259681871698</v>
      </c>
      <c r="J10149" s="36" t="str">
        <f>_xlfn.XLOOKUP(SimpleBB[[#This Row],[customer_code]],'Input  - indicative charges'!$B$13:$B$69,'Input  - indicative charges'!$E$13:$E$69)</f>
        <v>Lower North Island distributor</v>
      </c>
      <c r="K10149" s="70">
        <f t="shared" si="160"/>
        <v>76.540370895339009</v>
      </c>
    </row>
    <row r="10150" spans="1:11" x14ac:dyDescent="0.25">
      <c r="A10150" s="65">
        <v>44317</v>
      </c>
      <c r="B10150" s="66" t="s">
        <v>151</v>
      </c>
      <c r="C10150" s="66" t="s">
        <v>137</v>
      </c>
      <c r="D10150" s="67">
        <v>5753590.3700000001</v>
      </c>
      <c r="E10150" s="66">
        <v>0.1762</v>
      </c>
      <c r="F10150" s="67">
        <v>1013782.623194</v>
      </c>
      <c r="G10150" s="66" t="s">
        <v>104</v>
      </c>
      <c r="H10150" s="68">
        <v>1.71018002662737E-4</v>
      </c>
      <c r="I10150" s="87">
        <v>173.37507935282801</v>
      </c>
      <c r="J10150" s="36" t="str">
        <f>_xlfn.XLOOKUP(SimpleBB[[#This Row],[customer_code]],'Input  - indicative charges'!$B$13:$B$69,'Input  - indicative charges'!$E$13:$E$69)</f>
        <v>Lower North Island distributor</v>
      </c>
      <c r="K10150" s="70">
        <f t="shared" si="160"/>
        <v>160.27720582872743</v>
      </c>
    </row>
    <row r="10151" spans="1:11" x14ac:dyDescent="0.25">
      <c r="A10151" s="65">
        <v>44317</v>
      </c>
      <c r="B10151" s="66" t="s">
        <v>151</v>
      </c>
      <c r="C10151" s="66" t="s">
        <v>137</v>
      </c>
      <c r="D10151" s="67">
        <v>5753590.3700000001</v>
      </c>
      <c r="E10151" s="66">
        <v>0.1762</v>
      </c>
      <c r="F10151" s="67">
        <v>1013782.623194</v>
      </c>
      <c r="G10151" s="66" t="s">
        <v>106</v>
      </c>
      <c r="H10151" s="68">
        <v>2.8607401103958402E-20</v>
      </c>
      <c r="I10151" s="87">
        <v>2.9001686133933898E-14</v>
      </c>
      <c r="J10151" s="36" t="str">
        <f>_xlfn.XLOOKUP(SimpleBB[[#This Row],[customer_code]],'Input  - indicative charges'!$B$13:$B$69,'Input  - indicative charges'!$E$13:$E$69)</f>
        <v>Upper North Island distributor</v>
      </c>
      <c r="K10151" s="70">
        <f t="shared" si="160"/>
        <v>2.6810711408005205E-14</v>
      </c>
    </row>
    <row r="10152" spans="1:11" x14ac:dyDescent="0.25">
      <c r="A10152" s="65">
        <v>44317</v>
      </c>
      <c r="B10152" s="66" t="s">
        <v>151</v>
      </c>
      <c r="C10152" s="66" t="s">
        <v>137</v>
      </c>
      <c r="D10152" s="67">
        <v>5753590.3700000001</v>
      </c>
      <c r="E10152" s="66">
        <v>0.1762</v>
      </c>
      <c r="F10152" s="67">
        <v>1013782.623194</v>
      </c>
      <c r="G10152" s="66" t="s">
        <v>108</v>
      </c>
      <c r="H10152" s="68">
        <v>4.4668632319691603E-22</v>
      </c>
      <c r="I10152" s="87">
        <v>4.5284283247545199E-16</v>
      </c>
      <c r="J10152" s="36" t="str">
        <f>_xlfn.XLOOKUP(SimpleBB[[#This Row],[customer_code]],'Input  - indicative charges'!$B$13:$B$69,'Input  - indicative charges'!$E$13:$E$69)</f>
        <v>Lower North Island distributor</v>
      </c>
      <c r="K10152" s="70">
        <f t="shared" si="160"/>
        <v>4.1863215947562337E-16</v>
      </c>
    </row>
    <row r="10153" spans="1:11" x14ac:dyDescent="0.25">
      <c r="A10153" s="65">
        <v>44317</v>
      </c>
      <c r="B10153" s="66" t="s">
        <v>151</v>
      </c>
      <c r="C10153" s="66" t="s">
        <v>137</v>
      </c>
      <c r="D10153" s="67">
        <v>5753590.3700000001</v>
      </c>
      <c r="E10153" s="66">
        <v>0.1762</v>
      </c>
      <c r="F10153" s="67">
        <v>1013782.623194</v>
      </c>
      <c r="G10153" s="66" t="s">
        <v>110</v>
      </c>
      <c r="H10153" s="68">
        <v>1.48639175970594E-4</v>
      </c>
      <c r="I10153" s="87">
        <v>150.68781372486399</v>
      </c>
      <c r="J10153" s="36" t="str">
        <f>_xlfn.XLOOKUP(SimpleBB[[#This Row],[customer_code]],'Input  - indicative charges'!$B$13:$B$69,'Input  - indicative charges'!$E$13:$E$69)</f>
        <v>Lower South Island distributor</v>
      </c>
      <c r="K10153" s="70">
        <f t="shared" si="160"/>
        <v>139.30388280953949</v>
      </c>
    </row>
    <row r="10154" spans="1:11" x14ac:dyDescent="0.25">
      <c r="A10154" s="65">
        <v>44317</v>
      </c>
      <c r="B10154" s="66" t="s">
        <v>151</v>
      </c>
      <c r="C10154" s="66" t="s">
        <v>137</v>
      </c>
      <c r="D10154" s="67">
        <v>5753590.3700000001</v>
      </c>
      <c r="E10154" s="66">
        <v>0.1762</v>
      </c>
      <c r="F10154" s="67">
        <v>1013782.623194</v>
      </c>
      <c r="G10154" s="66" t="s">
        <v>112</v>
      </c>
      <c r="H10154" s="68">
        <v>2.7978644732543301E-4</v>
      </c>
      <c r="I10154" s="87">
        <v>283.64263850370702</v>
      </c>
      <c r="J10154" s="36" t="str">
        <f>_xlfn.XLOOKUP(SimpleBB[[#This Row],[customer_code]],'Input  - indicative charges'!$B$13:$B$69,'Input  - indicative charges'!$E$13:$E$69)</f>
        <v>North Island generation</v>
      </c>
      <c r="K10154" s="70">
        <f t="shared" si="160"/>
        <v>262.21444121588763</v>
      </c>
    </row>
    <row r="10155" spans="1:11" x14ac:dyDescent="0.25">
      <c r="A10155" s="65">
        <v>44317</v>
      </c>
      <c r="B10155" s="66" t="s">
        <v>151</v>
      </c>
      <c r="C10155" s="66" t="s">
        <v>137</v>
      </c>
      <c r="D10155" s="67">
        <v>5753590.3700000001</v>
      </c>
      <c r="E10155" s="66">
        <v>0.1762</v>
      </c>
      <c r="F10155" s="67">
        <v>1013782.623194</v>
      </c>
      <c r="G10155" s="66" t="s">
        <v>114</v>
      </c>
      <c r="H10155" s="68">
        <v>6.7271349081009203E-5</v>
      </c>
      <c r="I10155" s="87">
        <v>68.198524737144794</v>
      </c>
      <c r="J10155" s="36" t="str">
        <f>_xlfn.XLOOKUP(SimpleBB[[#This Row],[customer_code]],'Input  - indicative charges'!$B$13:$B$69,'Input  - indicative charges'!$E$13:$E$69)</f>
        <v>Lower North Island distributor</v>
      </c>
      <c r="K10155" s="70">
        <f t="shared" si="160"/>
        <v>63.046367605498773</v>
      </c>
    </row>
    <row r="10156" spans="1:11" x14ac:dyDescent="0.25">
      <c r="A10156" s="65">
        <v>44317</v>
      </c>
      <c r="B10156" s="66" t="s">
        <v>151</v>
      </c>
      <c r="C10156" s="66" t="s">
        <v>137</v>
      </c>
      <c r="D10156" s="67">
        <v>5753590.3700000001</v>
      </c>
      <c r="E10156" s="66">
        <v>0.1762</v>
      </c>
      <c r="F10156" s="67">
        <v>1013782.623194</v>
      </c>
      <c r="G10156" s="66" t="s">
        <v>116</v>
      </c>
      <c r="H10156" s="68">
        <v>2.0523572196632001E-22</v>
      </c>
      <c r="I10156" s="87">
        <v>2.0806440858813E-16</v>
      </c>
      <c r="J10156" s="36" t="str">
        <f>_xlfn.XLOOKUP(SimpleBB[[#This Row],[customer_code]],'Input  - indicative charges'!$B$13:$B$69,'Input  - indicative charges'!$E$13:$E$69)</f>
        <v>Major Industrial</v>
      </c>
      <c r="K10156" s="70">
        <f t="shared" si="160"/>
        <v>1.9234587903517057E-16</v>
      </c>
    </row>
    <row r="10157" spans="1:11" x14ac:dyDescent="0.25">
      <c r="A10157" s="65">
        <v>44317</v>
      </c>
      <c r="B10157" s="66" t="s">
        <v>151</v>
      </c>
      <c r="C10157" s="66" t="s">
        <v>137</v>
      </c>
      <c r="D10157" s="67">
        <v>5753590.3700000001</v>
      </c>
      <c r="E10157" s="66">
        <v>0.1762</v>
      </c>
      <c r="F10157" s="67">
        <v>1013782.623194</v>
      </c>
      <c r="G10157" s="66" t="s">
        <v>118</v>
      </c>
      <c r="H10157" s="68">
        <v>1.2343496718313401E-2</v>
      </c>
      <c r="I10157" s="87">
        <v>12513.6224824782</v>
      </c>
      <c r="J10157" s="36" t="str">
        <f>_xlfn.XLOOKUP(SimpleBB[[#This Row],[customer_code]],'Input  - indicative charges'!$B$13:$B$69,'Input  - indicative charges'!$E$13:$E$69)</f>
        <v>Upper South Island distributor</v>
      </c>
      <c r="K10157" s="70">
        <f t="shared" si="160"/>
        <v>11568.262600218008</v>
      </c>
    </row>
    <row r="10158" spans="1:11" x14ac:dyDescent="0.25">
      <c r="A10158" s="65">
        <v>44317</v>
      </c>
      <c r="B10158" s="66" t="s">
        <v>151</v>
      </c>
      <c r="C10158" s="66" t="s">
        <v>137</v>
      </c>
      <c r="D10158" s="67">
        <v>5753590.3700000001</v>
      </c>
      <c r="E10158" s="66">
        <v>0.1762</v>
      </c>
      <c r="F10158" s="67">
        <v>1013782.623194</v>
      </c>
      <c r="G10158" s="66" t="s">
        <v>120</v>
      </c>
      <c r="H10158" s="68">
        <v>1.9819729563401901E-7</v>
      </c>
      <c r="I10158" s="87">
        <v>0.20092897427781301</v>
      </c>
      <c r="J10158" s="36" t="str">
        <f>_xlfn.XLOOKUP(SimpleBB[[#This Row],[customer_code]],'Input  - indicative charges'!$B$13:$B$69,'Input  - indicative charges'!$E$13:$E$69)</f>
        <v>Lower North Island distributor</v>
      </c>
      <c r="K10158" s="70">
        <f t="shared" si="160"/>
        <v>0.18574950152866254</v>
      </c>
    </row>
    <row r="10159" spans="1:11" x14ac:dyDescent="0.25">
      <c r="A10159" s="65">
        <v>44317</v>
      </c>
      <c r="B10159" s="66" t="s">
        <v>151</v>
      </c>
      <c r="C10159" s="66" t="s">
        <v>137</v>
      </c>
      <c r="D10159" s="67">
        <v>5753590.3700000001</v>
      </c>
      <c r="E10159" s="66">
        <v>0.1762</v>
      </c>
      <c r="F10159" s="67">
        <v>1013782.623194</v>
      </c>
      <c r="G10159" s="66" t="s">
        <v>241</v>
      </c>
      <c r="H10159" s="68">
        <v>6.3423542092312803E-5</v>
      </c>
      <c r="I10159" s="87">
        <v>64.297684874599994</v>
      </c>
      <c r="J10159" s="36" t="str">
        <f>_xlfn.XLOOKUP(SimpleBB[[#This Row],[customer_code]],'Input  - indicative charges'!$B$13:$B$69,'Input  - indicative charges'!$E$13:$E$69)</f>
        <v>North Island generation</v>
      </c>
      <c r="K10159" s="70">
        <f t="shared" si="160"/>
        <v>59.440222386198549</v>
      </c>
    </row>
    <row r="10160" spans="1:11" x14ac:dyDescent="0.25">
      <c r="A10160" s="65">
        <v>44348</v>
      </c>
      <c r="B10160" s="66" t="s">
        <v>151</v>
      </c>
      <c r="C10160" s="66" t="s">
        <v>137</v>
      </c>
      <c r="D10160" s="67">
        <v>5106577.51</v>
      </c>
      <c r="E10160" s="66">
        <v>0.2994</v>
      </c>
      <c r="F10160" s="67">
        <v>1528909.3064939999</v>
      </c>
      <c r="G10160" s="66" t="s">
        <v>8</v>
      </c>
      <c r="H10160" s="68">
        <v>5.4362784219160701E-2</v>
      </c>
      <c r="I10160" s="87">
        <v>83115.766719599895</v>
      </c>
      <c r="J10160" s="36" t="str">
        <f>_xlfn.XLOOKUP(SimpleBB[[#This Row],[customer_code]],'Input  - indicative charges'!$B$13:$B$69,'Input  - indicative charges'!$E$13:$E$69)</f>
        <v>Lower South Island distributor</v>
      </c>
      <c r="K10160" s="70">
        <f t="shared" si="160"/>
        <v>76836.664760912259</v>
      </c>
    </row>
    <row r="10161" spans="1:11" x14ac:dyDescent="0.25">
      <c r="A10161" s="65">
        <v>44348</v>
      </c>
      <c r="B10161" s="66" t="s">
        <v>151</v>
      </c>
      <c r="C10161" s="66" t="s">
        <v>137</v>
      </c>
      <c r="D10161" s="67">
        <v>5106577.51</v>
      </c>
      <c r="E10161" s="66">
        <v>0.2994</v>
      </c>
      <c r="F10161" s="67">
        <v>1528909.3064939999</v>
      </c>
      <c r="G10161" s="66" t="s">
        <v>10</v>
      </c>
      <c r="H10161" s="68">
        <v>3.4412050862544499E-3</v>
      </c>
      <c r="I10161" s="87">
        <v>5261.2904819289197</v>
      </c>
      <c r="J10161" s="36" t="str">
        <f>_xlfn.XLOOKUP(SimpleBB[[#This Row],[customer_code]],'Input  - indicative charges'!$B$13:$B$69,'Input  - indicative charges'!$E$13:$E$69)</f>
        <v>Upper South Island distributor</v>
      </c>
      <c r="K10161" s="70">
        <f t="shared" si="160"/>
        <v>4863.8186101749634</v>
      </c>
    </row>
    <row r="10162" spans="1:11" x14ac:dyDescent="0.25">
      <c r="A10162" s="65">
        <v>44348</v>
      </c>
      <c r="B10162" s="66" t="s">
        <v>151</v>
      </c>
      <c r="C10162" s="66" t="s">
        <v>137</v>
      </c>
      <c r="D10162" s="67">
        <v>5106577.51</v>
      </c>
      <c r="E10162" s="66">
        <v>0.2994</v>
      </c>
      <c r="F10162" s="67">
        <v>1528909.3064939999</v>
      </c>
      <c r="G10162" s="66" t="s">
        <v>12</v>
      </c>
      <c r="H10162" s="68">
        <v>0</v>
      </c>
      <c r="I10162" s="87">
        <v>0</v>
      </c>
      <c r="J10162" s="36" t="str">
        <f>_xlfn.XLOOKUP(SimpleBB[[#This Row],[customer_code]],'Input  - indicative charges'!$B$13:$B$69,'Input  - indicative charges'!$E$13:$E$69)</f>
        <v>Lower North Island distributor</v>
      </c>
      <c r="K10162" s="70">
        <f t="shared" si="160"/>
        <v>0</v>
      </c>
    </row>
    <row r="10163" spans="1:11" x14ac:dyDescent="0.25">
      <c r="A10163" s="65">
        <v>44348</v>
      </c>
      <c r="B10163" s="66" t="s">
        <v>151</v>
      </c>
      <c r="C10163" s="66" t="s">
        <v>137</v>
      </c>
      <c r="D10163" s="67">
        <v>5106577.51</v>
      </c>
      <c r="E10163" s="66">
        <v>0.2994</v>
      </c>
      <c r="F10163" s="67">
        <v>1528909.3064939999</v>
      </c>
      <c r="G10163" s="66" t="s">
        <v>14</v>
      </c>
      <c r="H10163" s="68">
        <v>4.57954522845799E-22</v>
      </c>
      <c r="I10163" s="87">
        <v>7.0017093192996095E-16</v>
      </c>
      <c r="J10163" s="36" t="str">
        <f>_xlfn.XLOOKUP(SimpleBB[[#This Row],[customer_code]],'Input  - indicative charges'!$B$13:$B$69,'Input  - indicative charges'!$E$13:$E$69)</f>
        <v>Upper North Island distributor</v>
      </c>
      <c r="K10163" s="70">
        <f t="shared" si="160"/>
        <v>6.472754965196199E-16</v>
      </c>
    </row>
    <row r="10164" spans="1:11" x14ac:dyDescent="0.25">
      <c r="A10164" s="65">
        <v>44348</v>
      </c>
      <c r="B10164" s="66" t="s">
        <v>151</v>
      </c>
      <c r="C10164" s="66" t="s">
        <v>137</v>
      </c>
      <c r="D10164" s="67">
        <v>5106577.51</v>
      </c>
      <c r="E10164" s="66">
        <v>0.2994</v>
      </c>
      <c r="F10164" s="67">
        <v>1528909.3064939999</v>
      </c>
      <c r="G10164" s="66" t="s">
        <v>16</v>
      </c>
      <c r="H10164" s="68">
        <v>2.70337247804577E-2</v>
      </c>
      <c r="I10164" s="87">
        <v>41332.1134060392</v>
      </c>
      <c r="J10164" s="36" t="str">
        <f>_xlfn.XLOOKUP(SimpleBB[[#This Row],[customer_code]],'Input  - indicative charges'!$B$13:$B$69,'Input  - indicative charges'!$E$13:$E$69)</f>
        <v>South Island generation</v>
      </c>
      <c r="K10164" s="70">
        <f t="shared" si="160"/>
        <v>38209.618547511236</v>
      </c>
    </row>
    <row r="10165" spans="1:11" x14ac:dyDescent="0.25">
      <c r="A10165" s="65">
        <v>44348</v>
      </c>
      <c r="B10165" s="66" t="s">
        <v>151</v>
      </c>
      <c r="C10165" s="66" t="s">
        <v>137</v>
      </c>
      <c r="D10165" s="67">
        <v>5106577.51</v>
      </c>
      <c r="E10165" s="66">
        <v>0.2994</v>
      </c>
      <c r="F10165" s="67">
        <v>1528909.3064939999</v>
      </c>
      <c r="G10165" s="66" t="s">
        <v>19</v>
      </c>
      <c r="H10165" s="68">
        <v>5.1234428393198803E-4</v>
      </c>
      <c r="I10165" s="87">
        <v>783.32794383262103</v>
      </c>
      <c r="J10165" s="36" t="str">
        <f>_xlfn.XLOOKUP(SimpleBB[[#This Row],[customer_code]],'Input  - indicative charges'!$B$13:$B$69,'Input  - indicative charges'!$E$13:$E$69)</f>
        <v>Lower South Island distributor</v>
      </c>
      <c r="K10165" s="70">
        <f t="shared" si="160"/>
        <v>724.1502905360137</v>
      </c>
    </row>
    <row r="10166" spans="1:11" x14ac:dyDescent="0.25">
      <c r="A10166" s="65">
        <v>44348</v>
      </c>
      <c r="B10166" s="66" t="s">
        <v>151</v>
      </c>
      <c r="C10166" s="66" t="s">
        <v>137</v>
      </c>
      <c r="D10166" s="67">
        <v>5106577.51</v>
      </c>
      <c r="E10166" s="66">
        <v>0.2994</v>
      </c>
      <c r="F10166" s="67">
        <v>1528909.3064939999</v>
      </c>
      <c r="G10166" s="66" t="s">
        <v>21</v>
      </c>
      <c r="H10166" s="68">
        <v>5.2069878022593802E-2</v>
      </c>
      <c r="I10166" s="87">
        <v>79610.1210967511</v>
      </c>
      <c r="J10166" s="36" t="str">
        <f>_xlfn.XLOOKUP(SimpleBB[[#This Row],[customer_code]],'Input  - indicative charges'!$B$13:$B$69,'Input  - indicative charges'!$E$13:$E$69)</f>
        <v>Upper South Island distributor</v>
      </c>
      <c r="K10166" s="70">
        <f t="shared" si="160"/>
        <v>73595.85825542557</v>
      </c>
    </row>
    <row r="10167" spans="1:11" x14ac:dyDescent="0.25">
      <c r="A10167" s="65">
        <v>44348</v>
      </c>
      <c r="B10167" s="66" t="s">
        <v>151</v>
      </c>
      <c r="C10167" s="66" t="s">
        <v>137</v>
      </c>
      <c r="D10167" s="67">
        <v>5106577.51</v>
      </c>
      <c r="E10167" s="66">
        <v>0.2994</v>
      </c>
      <c r="F10167" s="67">
        <v>1528909.3064939999</v>
      </c>
      <c r="G10167" s="66" t="s">
        <v>23</v>
      </c>
      <c r="H10167" s="68">
        <v>3.1412635862538601E-22</v>
      </c>
      <c r="I10167" s="87">
        <v>4.8027071311742396E-16</v>
      </c>
      <c r="J10167" s="36" t="str">
        <f>_xlfn.XLOOKUP(SimpleBB[[#This Row],[customer_code]],'Input  - indicative charges'!$B$13:$B$69,'Input  - indicative charges'!$E$13:$E$69)</f>
        <v>Lower North Island distributor</v>
      </c>
      <c r="K10167" s="70">
        <f t="shared" si="160"/>
        <v>4.4398796082555597E-16</v>
      </c>
    </row>
    <row r="10168" spans="1:11" x14ac:dyDescent="0.25">
      <c r="A10168" s="65">
        <v>44348</v>
      </c>
      <c r="B10168" s="66" t="s">
        <v>151</v>
      </c>
      <c r="C10168" s="66" t="s">
        <v>137</v>
      </c>
      <c r="D10168" s="67">
        <v>5106577.51</v>
      </c>
      <c r="E10168" s="66">
        <v>0.2994</v>
      </c>
      <c r="F10168" s="67">
        <v>1528909.3064939999</v>
      </c>
      <c r="G10168" s="66" t="s">
        <v>25</v>
      </c>
      <c r="H10168" s="68">
        <v>3.6191456258128703E-2</v>
      </c>
      <c r="I10168" s="87">
        <v>55333.454288623601</v>
      </c>
      <c r="J10168" s="36" t="str">
        <f>_xlfn.XLOOKUP(SimpleBB[[#This Row],[customer_code]],'Input  - indicative charges'!$B$13:$B$69,'Input  - indicative charges'!$E$13:$E$69)</f>
        <v>North Island generation</v>
      </c>
      <c r="K10168" s="70">
        <f t="shared" si="160"/>
        <v>51153.207689000796</v>
      </c>
    </row>
    <row r="10169" spans="1:11" x14ac:dyDescent="0.25">
      <c r="A10169" s="65">
        <v>44348</v>
      </c>
      <c r="B10169" s="66" t="s">
        <v>151</v>
      </c>
      <c r="C10169" s="66" t="s">
        <v>137</v>
      </c>
      <c r="D10169" s="67">
        <v>5106577.51</v>
      </c>
      <c r="E10169" s="66">
        <v>0.2994</v>
      </c>
      <c r="F10169" s="67">
        <v>1528909.3064939999</v>
      </c>
      <c r="G10169" s="66" t="s">
        <v>27</v>
      </c>
      <c r="H10169" s="68">
        <v>1.06804519695528E-6</v>
      </c>
      <c r="I10169" s="87">
        <v>1.6329442413811499</v>
      </c>
      <c r="J10169" s="36" t="str">
        <f>_xlfn.XLOOKUP(SimpleBB[[#This Row],[customer_code]],'Input  - indicative charges'!$B$13:$B$69,'Input  - indicative charges'!$E$13:$E$69)</f>
        <v>Lower North Island distributor</v>
      </c>
      <c r="K10169" s="70">
        <f t="shared" si="160"/>
        <v>1.5095810843152333</v>
      </c>
    </row>
    <row r="10170" spans="1:11" x14ac:dyDescent="0.25">
      <c r="A10170" s="65">
        <v>44348</v>
      </c>
      <c r="B10170" s="66" t="s">
        <v>151</v>
      </c>
      <c r="C10170" s="66" t="s">
        <v>137</v>
      </c>
      <c r="D10170" s="67">
        <v>5106577.51</v>
      </c>
      <c r="E10170" s="66">
        <v>0.2994</v>
      </c>
      <c r="F10170" s="67">
        <v>1528909.3064939999</v>
      </c>
      <c r="G10170" s="66" t="s">
        <v>29</v>
      </c>
      <c r="H10170" s="68">
        <v>3.4382663510378198E-6</v>
      </c>
      <c r="I10170" s="87">
        <v>5.2567974223068896</v>
      </c>
      <c r="J10170" s="36" t="str">
        <f>_xlfn.XLOOKUP(SimpleBB[[#This Row],[customer_code]],'Input  - indicative charges'!$B$13:$B$69,'Input  - indicative charges'!$E$13:$E$69)</f>
        <v>Lower North Island distributor</v>
      </c>
      <c r="K10170" s="70">
        <f t="shared" si="160"/>
        <v>4.8596649853026408</v>
      </c>
    </row>
    <row r="10171" spans="1:11" x14ac:dyDescent="0.25">
      <c r="A10171" s="65">
        <v>44348</v>
      </c>
      <c r="B10171" s="66" t="s">
        <v>151</v>
      </c>
      <c r="C10171" s="66" t="s">
        <v>137</v>
      </c>
      <c r="D10171" s="67">
        <v>5106577.51</v>
      </c>
      <c r="E10171" s="66">
        <v>0.2994</v>
      </c>
      <c r="F10171" s="67">
        <v>1528909.3064939999</v>
      </c>
      <c r="G10171" s="66" t="s">
        <v>31</v>
      </c>
      <c r="H10171" s="68">
        <v>6.6154346830607703E-6</v>
      </c>
      <c r="I10171" s="87">
        <v>10.1143996534348</v>
      </c>
      <c r="J10171" s="36" t="str">
        <f>_xlfn.XLOOKUP(SimpleBB[[#This Row],[customer_code]],'Input  - indicative charges'!$B$13:$B$69,'Input  - indicative charges'!$E$13:$E$69)</f>
        <v>Major Industrial</v>
      </c>
      <c r="K10171" s="70">
        <f t="shared" si="160"/>
        <v>9.350292563030548</v>
      </c>
    </row>
    <row r="10172" spans="1:11" x14ac:dyDescent="0.25">
      <c r="A10172" s="65">
        <v>44348</v>
      </c>
      <c r="B10172" s="66" t="s">
        <v>151</v>
      </c>
      <c r="C10172" s="66" t="s">
        <v>137</v>
      </c>
      <c r="D10172" s="67">
        <v>5106577.51</v>
      </c>
      <c r="E10172" s="66">
        <v>0.2994</v>
      </c>
      <c r="F10172" s="67">
        <v>1528909.3064939999</v>
      </c>
      <c r="G10172" s="66" t="s">
        <v>34</v>
      </c>
      <c r="H10172" s="68">
        <v>0</v>
      </c>
      <c r="I10172" s="87">
        <v>0</v>
      </c>
      <c r="J10172" s="36" t="str">
        <f>_xlfn.XLOOKUP(SimpleBB[[#This Row],[customer_code]],'Input  - indicative charges'!$B$13:$B$69,'Input  - indicative charges'!$E$13:$E$69)</f>
        <v>Major Industrial</v>
      </c>
      <c r="K10172" s="70">
        <f t="shared" si="160"/>
        <v>0</v>
      </c>
    </row>
    <row r="10173" spans="1:11" x14ac:dyDescent="0.25">
      <c r="A10173" s="65">
        <v>44348</v>
      </c>
      <c r="B10173" s="66" t="s">
        <v>151</v>
      </c>
      <c r="C10173" s="66" t="s">
        <v>137</v>
      </c>
      <c r="D10173" s="67">
        <v>5106577.51</v>
      </c>
      <c r="E10173" s="66">
        <v>0.2994</v>
      </c>
      <c r="F10173" s="67">
        <v>1528909.3064939999</v>
      </c>
      <c r="G10173" s="66" t="s">
        <v>36</v>
      </c>
      <c r="H10173" s="68">
        <v>3.3920939164931198E-2</v>
      </c>
      <c r="I10173" s="87">
        <v>51862.039574280097</v>
      </c>
      <c r="J10173" s="36" t="str">
        <f>_xlfn.XLOOKUP(SimpleBB[[#This Row],[customer_code]],'Input  - indicative charges'!$B$13:$B$69,'Input  - indicative charges'!$E$13:$E$69)</f>
        <v>Upper South Island distributor</v>
      </c>
      <c r="K10173" s="70">
        <f t="shared" si="160"/>
        <v>47944.046068053969</v>
      </c>
    </row>
    <row r="10174" spans="1:11" x14ac:dyDescent="0.25">
      <c r="A10174" s="65">
        <v>44348</v>
      </c>
      <c r="B10174" s="66" t="s">
        <v>151</v>
      </c>
      <c r="C10174" s="66" t="s">
        <v>137</v>
      </c>
      <c r="D10174" s="67">
        <v>5106577.51</v>
      </c>
      <c r="E10174" s="66">
        <v>0.2994</v>
      </c>
      <c r="F10174" s="67">
        <v>1528909.3064939999</v>
      </c>
      <c r="G10174" s="66" t="s">
        <v>38</v>
      </c>
      <c r="H10174" s="68">
        <v>9.8738835859772394E-6</v>
      </c>
      <c r="I10174" s="87">
        <v>15.0962725058389</v>
      </c>
      <c r="J10174" s="36" t="str">
        <f>_xlfn.XLOOKUP(SimpleBB[[#This Row],[customer_code]],'Input  - indicative charges'!$B$13:$B$69,'Input  - indicative charges'!$E$13:$E$69)</f>
        <v>North Island generation</v>
      </c>
      <c r="K10174" s="70">
        <f t="shared" si="160"/>
        <v>13.955802556496035</v>
      </c>
    </row>
    <row r="10175" spans="1:11" x14ac:dyDescent="0.25">
      <c r="A10175" s="65">
        <v>44348</v>
      </c>
      <c r="B10175" s="66" t="s">
        <v>151</v>
      </c>
      <c r="C10175" s="66" t="s">
        <v>137</v>
      </c>
      <c r="D10175" s="67">
        <v>5106577.51</v>
      </c>
      <c r="E10175" s="66">
        <v>0.2994</v>
      </c>
      <c r="F10175" s="67">
        <v>1528909.3064939999</v>
      </c>
      <c r="G10175" s="66" t="s">
        <v>40</v>
      </c>
      <c r="H10175" s="68">
        <v>2.5251579573503198E-7</v>
      </c>
      <c r="I10175" s="87">
        <v>0.38607375013602802</v>
      </c>
      <c r="J10175" s="36" t="str">
        <f>_xlfn.XLOOKUP(SimpleBB[[#This Row],[customer_code]],'Input  - indicative charges'!$B$13:$B$69,'Input  - indicative charges'!$E$13:$E$69)</f>
        <v>North Island generation</v>
      </c>
      <c r="K10175" s="70">
        <f t="shared" si="160"/>
        <v>0.35690724495470294</v>
      </c>
    </row>
    <row r="10176" spans="1:11" x14ac:dyDescent="0.25">
      <c r="A10176" s="65">
        <v>44348</v>
      </c>
      <c r="B10176" s="66" t="s">
        <v>151</v>
      </c>
      <c r="C10176" s="66" t="s">
        <v>137</v>
      </c>
      <c r="D10176" s="67">
        <v>5106577.51</v>
      </c>
      <c r="E10176" s="66">
        <v>0.2994</v>
      </c>
      <c r="F10176" s="67">
        <v>1528909.3064939999</v>
      </c>
      <c r="G10176" s="66" t="s">
        <v>42</v>
      </c>
      <c r="H10176" s="68">
        <v>0.30629051430287302</v>
      </c>
      <c r="I10176" s="87">
        <v>468290.41780849698</v>
      </c>
      <c r="J10176" s="36" t="str">
        <f>_xlfn.XLOOKUP(SimpleBB[[#This Row],[customer_code]],'Input  - indicative charges'!$B$13:$B$69,'Input  - indicative charges'!$E$13:$E$69)</f>
        <v>South Island generation</v>
      </c>
      <c r="K10176" s="70">
        <f t="shared" si="160"/>
        <v>432912.73441882321</v>
      </c>
    </row>
    <row r="10177" spans="1:11" x14ac:dyDescent="0.25">
      <c r="A10177" s="65">
        <v>44348</v>
      </c>
      <c r="B10177" s="66" t="s">
        <v>151</v>
      </c>
      <c r="C10177" s="66" t="s">
        <v>137</v>
      </c>
      <c r="D10177" s="67">
        <v>5106577.51</v>
      </c>
      <c r="E10177" s="66">
        <v>0.2994</v>
      </c>
      <c r="F10177" s="67">
        <v>1528909.3064939999</v>
      </c>
      <c r="G10177" s="66" t="s">
        <v>44</v>
      </c>
      <c r="H10177" s="68">
        <v>0</v>
      </c>
      <c r="I10177" s="87">
        <v>0</v>
      </c>
      <c r="J10177" s="36" t="str">
        <f>_xlfn.XLOOKUP(SimpleBB[[#This Row],[customer_code]],'Input  - indicative charges'!$B$13:$B$69,'Input  - indicative charges'!$E$13:$E$69)</f>
        <v>Major Industrial</v>
      </c>
      <c r="K10177" s="70">
        <f t="shared" si="160"/>
        <v>0</v>
      </c>
    </row>
    <row r="10178" spans="1:11" x14ac:dyDescent="0.25">
      <c r="A10178" s="65">
        <v>44348</v>
      </c>
      <c r="B10178" s="66" t="s">
        <v>151</v>
      </c>
      <c r="C10178" s="66" t="s">
        <v>137</v>
      </c>
      <c r="D10178" s="67">
        <v>5106577.51</v>
      </c>
      <c r="E10178" s="66">
        <v>0.2994</v>
      </c>
      <c r="F10178" s="67">
        <v>1528909.3064939999</v>
      </c>
      <c r="G10178" s="66" t="s">
        <v>46</v>
      </c>
      <c r="H10178" s="68">
        <v>6.2329570695440699E-2</v>
      </c>
      <c r="I10178" s="87">
        <v>95296.260706034998</v>
      </c>
      <c r="J10178" s="36" t="str">
        <f>_xlfn.XLOOKUP(SimpleBB[[#This Row],[customer_code]],'Input  - indicative charges'!$B$13:$B$69,'Input  - indicative charges'!$E$13:$E$69)</f>
        <v>Upper South Island distributor</v>
      </c>
      <c r="K10178" s="70">
        <f t="shared" si="160"/>
        <v>88096.965543739789</v>
      </c>
    </row>
    <row r="10179" spans="1:11" x14ac:dyDescent="0.25">
      <c r="A10179" s="65">
        <v>44348</v>
      </c>
      <c r="B10179" s="66" t="s">
        <v>151</v>
      </c>
      <c r="C10179" s="66" t="s">
        <v>137</v>
      </c>
      <c r="D10179" s="67">
        <v>5106577.51</v>
      </c>
      <c r="E10179" s="66">
        <v>0.2994</v>
      </c>
      <c r="F10179" s="67">
        <v>1528909.3064939999</v>
      </c>
      <c r="G10179" s="66" t="s">
        <v>48</v>
      </c>
      <c r="H10179" s="68">
        <v>2.2370192219935401E-3</v>
      </c>
      <c r="I10179" s="87">
        <v>3420.1995073118901</v>
      </c>
      <c r="J10179" s="36" t="str">
        <f>_xlfn.XLOOKUP(SimpleBB[[#This Row],[customer_code]],'Input  - indicative charges'!$B$13:$B$69,'Input  - indicative charges'!$E$13:$E$69)</f>
        <v>North Island generation</v>
      </c>
      <c r="K10179" s="70">
        <f t="shared" si="160"/>
        <v>3161.8155415125311</v>
      </c>
    </row>
    <row r="10180" spans="1:11" x14ac:dyDescent="0.25">
      <c r="A10180" s="65">
        <v>44348</v>
      </c>
      <c r="B10180" s="66" t="s">
        <v>151</v>
      </c>
      <c r="C10180" s="66" t="s">
        <v>137</v>
      </c>
      <c r="D10180" s="67">
        <v>5106577.51</v>
      </c>
      <c r="E10180" s="66">
        <v>0.2994</v>
      </c>
      <c r="F10180" s="67">
        <v>1528909.3064939999</v>
      </c>
      <c r="G10180" s="66" t="s">
        <v>50</v>
      </c>
      <c r="H10180" s="68">
        <v>4.67011964708617E-4</v>
      </c>
      <c r="I10180" s="87">
        <v>714.01893908705301</v>
      </c>
      <c r="J10180" s="36" t="str">
        <f>_xlfn.XLOOKUP(SimpleBB[[#This Row],[customer_code]],'Input  - indicative charges'!$B$13:$B$69,'Input  - indicative charges'!$E$13:$E$69)</f>
        <v>North Island generation</v>
      </c>
      <c r="K10180" s="70">
        <f t="shared" si="160"/>
        <v>660.07733575580039</v>
      </c>
    </row>
    <row r="10181" spans="1:11" x14ac:dyDescent="0.25">
      <c r="A10181" s="65">
        <v>44348</v>
      </c>
      <c r="B10181" s="66" t="s">
        <v>151</v>
      </c>
      <c r="C10181" s="66" t="s">
        <v>137</v>
      </c>
      <c r="D10181" s="67">
        <v>5106577.51</v>
      </c>
      <c r="E10181" s="66">
        <v>0.2994</v>
      </c>
      <c r="F10181" s="67">
        <v>1528909.3064939999</v>
      </c>
      <c r="G10181" s="66" t="s">
        <v>52</v>
      </c>
      <c r="H10181" s="68">
        <v>9.4305986723035697E-4</v>
      </c>
      <c r="I10181" s="87">
        <v>1441.8530075894801</v>
      </c>
      <c r="J10181" s="36" t="str">
        <f>_xlfn.XLOOKUP(SimpleBB[[#This Row],[customer_code]],'Input  - indicative charges'!$B$13:$B$69,'Input  - indicative charges'!$E$13:$E$69)</f>
        <v>North Island generation</v>
      </c>
      <c r="K10181" s="70">
        <f t="shared" si="160"/>
        <v>1332.9261168030678</v>
      </c>
    </row>
    <row r="10182" spans="1:11" x14ac:dyDescent="0.25">
      <c r="A10182" s="65">
        <v>44348</v>
      </c>
      <c r="B10182" s="66" t="s">
        <v>151</v>
      </c>
      <c r="C10182" s="66" t="s">
        <v>137</v>
      </c>
      <c r="D10182" s="67">
        <v>5106577.51</v>
      </c>
      <c r="E10182" s="66">
        <v>0.2994</v>
      </c>
      <c r="F10182" s="67">
        <v>1528909.3064939999</v>
      </c>
      <c r="G10182" s="66" t="s">
        <v>54</v>
      </c>
      <c r="H10182" s="68">
        <v>5.4912288114674496E-3</v>
      </c>
      <c r="I10182" s="87">
        <v>8395.5908339405705</v>
      </c>
      <c r="J10182" s="36" t="str">
        <f>_xlfn.XLOOKUP(SimpleBB[[#This Row],[customer_code]],'Input  - indicative charges'!$B$13:$B$69,'Input  - indicative charges'!$E$13:$E$69)</f>
        <v>Upper South Island distributor</v>
      </c>
      <c r="K10182" s="70">
        <f t="shared" si="160"/>
        <v>7761.3336655313324</v>
      </c>
    </row>
    <row r="10183" spans="1:11" x14ac:dyDescent="0.25">
      <c r="A10183" s="65">
        <v>44348</v>
      </c>
      <c r="B10183" s="66" t="s">
        <v>151</v>
      </c>
      <c r="C10183" s="66" t="s">
        <v>137</v>
      </c>
      <c r="D10183" s="67">
        <v>5106577.51</v>
      </c>
      <c r="E10183" s="66">
        <v>0.2994</v>
      </c>
      <c r="F10183" s="67">
        <v>1528909.3064939999</v>
      </c>
      <c r="G10183" s="66" t="s">
        <v>56</v>
      </c>
      <c r="H10183" s="68">
        <v>1.23851813808933E-20</v>
      </c>
      <c r="I10183" s="87">
        <v>1.8935819075864E-14</v>
      </c>
      <c r="J10183" s="36" t="str">
        <f>_xlfn.XLOOKUP(SimpleBB[[#This Row],[customer_code]],'Input  - indicative charges'!$B$13:$B$69,'Input  - indicative charges'!$E$13:$E$69)</f>
        <v>Upper North Island distributor</v>
      </c>
      <c r="K10183" s="70">
        <f t="shared" si="160"/>
        <v>1.7505284974557632E-14</v>
      </c>
    </row>
    <row r="10184" spans="1:11" x14ac:dyDescent="0.25">
      <c r="A10184" s="65">
        <v>44348</v>
      </c>
      <c r="B10184" s="66" t="s">
        <v>151</v>
      </c>
      <c r="C10184" s="66" t="s">
        <v>137</v>
      </c>
      <c r="D10184" s="67">
        <v>5106577.51</v>
      </c>
      <c r="E10184" s="66">
        <v>0.2994</v>
      </c>
      <c r="F10184" s="67">
        <v>1528909.3064939999</v>
      </c>
      <c r="G10184" s="66" t="s">
        <v>58</v>
      </c>
      <c r="H10184" s="68">
        <v>5.8205333626898197E-4</v>
      </c>
      <c r="I10184" s="87">
        <v>889.90676269752896</v>
      </c>
      <c r="J10184" s="36" t="str">
        <f>_xlfn.XLOOKUP(SimpleBB[[#This Row],[customer_code]],'Input  - indicative charges'!$B$13:$B$69,'Input  - indicative charges'!$E$13:$E$69)</f>
        <v>North Island generation</v>
      </c>
      <c r="K10184" s="70">
        <f t="shared" si="160"/>
        <v>822.6774569082371</v>
      </c>
    </row>
    <row r="10185" spans="1:11" x14ac:dyDescent="0.25">
      <c r="A10185" s="65">
        <v>44348</v>
      </c>
      <c r="B10185" s="66" t="s">
        <v>151</v>
      </c>
      <c r="C10185" s="66" t="s">
        <v>137</v>
      </c>
      <c r="D10185" s="67">
        <v>5106577.51</v>
      </c>
      <c r="E10185" s="66">
        <v>0.2994</v>
      </c>
      <c r="F10185" s="67">
        <v>1528909.3064939999</v>
      </c>
      <c r="G10185" s="66" t="s">
        <v>60</v>
      </c>
      <c r="H10185" s="68">
        <v>0</v>
      </c>
      <c r="I10185" s="87">
        <v>0</v>
      </c>
      <c r="J10185" s="36" t="str">
        <f>_xlfn.XLOOKUP(SimpleBB[[#This Row],[customer_code]],'Input  - indicative charges'!$B$13:$B$69,'Input  - indicative charges'!$E$13:$E$69)</f>
        <v>Major Industrial</v>
      </c>
      <c r="K10185" s="70">
        <f t="shared" si="160"/>
        <v>0</v>
      </c>
    </row>
    <row r="10186" spans="1:11" x14ac:dyDescent="0.25">
      <c r="A10186" s="65">
        <v>44348</v>
      </c>
      <c r="B10186" s="66" t="s">
        <v>151</v>
      </c>
      <c r="C10186" s="66" t="s">
        <v>137</v>
      </c>
      <c r="D10186" s="67">
        <v>5106577.51</v>
      </c>
      <c r="E10186" s="66">
        <v>0.2994</v>
      </c>
      <c r="F10186" s="67">
        <v>1528909.3064939999</v>
      </c>
      <c r="G10186" s="66" t="s">
        <v>62</v>
      </c>
      <c r="H10186" s="68">
        <v>1.8593794485055501E-13</v>
      </c>
      <c r="I10186" s="87">
        <v>2.8428225431238101E-7</v>
      </c>
      <c r="J10186" s="36" t="str">
        <f>_xlfn.XLOOKUP(SimpleBB[[#This Row],[customer_code]],'Input  - indicative charges'!$B$13:$B$69,'Input  - indicative charges'!$E$13:$E$69)</f>
        <v>Major Industrial</v>
      </c>
      <c r="K10186" s="70">
        <f t="shared" si="160"/>
        <v>2.6280573631435748E-7</v>
      </c>
    </row>
    <row r="10187" spans="1:11" x14ac:dyDescent="0.25">
      <c r="A10187" s="65">
        <v>44348</v>
      </c>
      <c r="B10187" s="66" t="s">
        <v>151</v>
      </c>
      <c r="C10187" s="66" t="s">
        <v>137</v>
      </c>
      <c r="D10187" s="67">
        <v>5106577.51</v>
      </c>
      <c r="E10187" s="66">
        <v>0.2994</v>
      </c>
      <c r="F10187" s="67">
        <v>1528909.3064939999</v>
      </c>
      <c r="G10187" s="66" t="s">
        <v>64</v>
      </c>
      <c r="H10187" s="68">
        <v>0</v>
      </c>
      <c r="I10187" s="87">
        <v>0</v>
      </c>
      <c r="J10187" s="36" t="str">
        <f>_xlfn.XLOOKUP(SimpleBB[[#This Row],[customer_code]],'Input  - indicative charges'!$B$13:$B$69,'Input  - indicative charges'!$E$13:$E$69)</f>
        <v>Major Industrial</v>
      </c>
      <c r="K10187" s="70">
        <f t="shared" si="160"/>
        <v>0</v>
      </c>
    </row>
    <row r="10188" spans="1:11" x14ac:dyDescent="0.25">
      <c r="A10188" s="65">
        <v>44348</v>
      </c>
      <c r="B10188" s="66" t="s">
        <v>151</v>
      </c>
      <c r="C10188" s="66" t="s">
        <v>137</v>
      </c>
      <c r="D10188" s="67">
        <v>5106577.51</v>
      </c>
      <c r="E10188" s="66">
        <v>0.2994</v>
      </c>
      <c r="F10188" s="67">
        <v>1528909.3064939999</v>
      </c>
      <c r="G10188" s="66" t="s">
        <v>66</v>
      </c>
      <c r="H10188" s="68">
        <v>0.333914036584537</v>
      </c>
      <c r="I10188" s="87">
        <v>510524.27810307703</v>
      </c>
      <c r="J10188" s="36" t="str">
        <f>_xlfn.XLOOKUP(SimpleBB[[#This Row],[customer_code]],'Input  - indicative charges'!$B$13:$B$69,'Input  - indicative charges'!$E$13:$E$69)</f>
        <v>Upper South Island distributor</v>
      </c>
      <c r="K10188" s="70">
        <f t="shared" si="160"/>
        <v>471955.97606949077</v>
      </c>
    </row>
    <row r="10189" spans="1:11" x14ac:dyDescent="0.25">
      <c r="A10189" s="65">
        <v>44348</v>
      </c>
      <c r="B10189" s="66" t="s">
        <v>151</v>
      </c>
      <c r="C10189" s="66" t="s">
        <v>137</v>
      </c>
      <c r="D10189" s="67">
        <v>5106577.51</v>
      </c>
      <c r="E10189" s="66">
        <v>0.2994</v>
      </c>
      <c r="F10189" s="67">
        <v>1528909.3064939999</v>
      </c>
      <c r="G10189" s="66" t="s">
        <v>68</v>
      </c>
      <c r="H10189" s="68">
        <v>0</v>
      </c>
      <c r="I10189" s="87">
        <v>0</v>
      </c>
      <c r="J10189" s="36" t="str">
        <f>_xlfn.XLOOKUP(SimpleBB[[#This Row],[customer_code]],'Input  - indicative charges'!$B$13:$B$69,'Input  - indicative charges'!$E$13:$E$69)</f>
        <v>Major Industrial</v>
      </c>
      <c r="K10189" s="70">
        <f t="shared" si="160"/>
        <v>0</v>
      </c>
    </row>
    <row r="10190" spans="1:11" x14ac:dyDescent="0.25">
      <c r="A10190" s="65">
        <v>44348</v>
      </c>
      <c r="B10190" s="66" t="s">
        <v>151</v>
      </c>
      <c r="C10190" s="66" t="s">
        <v>137</v>
      </c>
      <c r="D10190" s="67">
        <v>5106577.51</v>
      </c>
      <c r="E10190" s="66">
        <v>0.2994</v>
      </c>
      <c r="F10190" s="67">
        <v>1528909.3064939999</v>
      </c>
      <c r="G10190" s="66" t="s">
        <v>70</v>
      </c>
      <c r="H10190" s="68">
        <v>4.4456090484993599E-6</v>
      </c>
      <c r="I10190" s="87">
        <v>6.7969330472846101</v>
      </c>
      <c r="J10190" s="36" t="str">
        <f>_xlfn.XLOOKUP(SimpleBB[[#This Row],[customer_code]],'Input  - indicative charges'!$B$13:$B$69,'Input  - indicative charges'!$E$13:$E$69)</f>
        <v>Lower North Island distributor</v>
      </c>
      <c r="K10190" s="70">
        <f t="shared" ref="K10190:K10253" si="161">I10190*$L$9</f>
        <v>6.2834488156555546</v>
      </c>
    </row>
    <row r="10191" spans="1:11" x14ac:dyDescent="0.25">
      <c r="A10191" s="65">
        <v>44348</v>
      </c>
      <c r="B10191" s="66" t="s">
        <v>151</v>
      </c>
      <c r="C10191" s="66" t="s">
        <v>137</v>
      </c>
      <c r="D10191" s="67">
        <v>5106577.51</v>
      </c>
      <c r="E10191" s="66">
        <v>0.2994</v>
      </c>
      <c r="F10191" s="67">
        <v>1528909.3064939999</v>
      </c>
      <c r="G10191" s="66" t="s">
        <v>72</v>
      </c>
      <c r="H10191" s="68">
        <v>3.3940465139836203E-4</v>
      </c>
      <c r="I10191" s="87">
        <v>518.91893019030795</v>
      </c>
      <c r="J10191" s="36" t="str">
        <f>_xlfn.XLOOKUP(SimpleBB[[#This Row],[customer_code]],'Input  - indicative charges'!$B$13:$B$69,'Input  - indicative charges'!$E$13:$E$69)</f>
        <v>Lower South Island distributor</v>
      </c>
      <c r="K10191" s="70">
        <f t="shared" si="161"/>
        <v>479.71644190730336</v>
      </c>
    </row>
    <row r="10192" spans="1:11" x14ac:dyDescent="0.25">
      <c r="A10192" s="65">
        <v>44348</v>
      </c>
      <c r="B10192" s="66" t="s">
        <v>151</v>
      </c>
      <c r="C10192" s="66" t="s">
        <v>137</v>
      </c>
      <c r="D10192" s="67">
        <v>5106577.51</v>
      </c>
      <c r="E10192" s="66">
        <v>0.2994</v>
      </c>
      <c r="F10192" s="67">
        <v>1528909.3064939999</v>
      </c>
      <c r="G10192" s="66" t="s">
        <v>74</v>
      </c>
      <c r="H10192" s="68">
        <v>0</v>
      </c>
      <c r="I10192" s="87">
        <v>0</v>
      </c>
      <c r="J10192" s="36" t="str">
        <f>_xlfn.XLOOKUP(SimpleBB[[#This Row],[customer_code]],'Input  - indicative charges'!$B$13:$B$69,'Input  - indicative charges'!$E$13:$E$69)</f>
        <v>Major Industrial</v>
      </c>
      <c r="K10192" s="70">
        <f t="shared" si="161"/>
        <v>0</v>
      </c>
    </row>
    <row r="10193" spans="1:11" x14ac:dyDescent="0.25">
      <c r="A10193" s="65">
        <v>44348</v>
      </c>
      <c r="B10193" s="66" t="s">
        <v>151</v>
      </c>
      <c r="C10193" s="66" t="s">
        <v>137</v>
      </c>
      <c r="D10193" s="67">
        <v>5106577.51</v>
      </c>
      <c r="E10193" s="66">
        <v>0.2994</v>
      </c>
      <c r="F10193" s="67">
        <v>1528909.3064939999</v>
      </c>
      <c r="G10193" s="66" t="s">
        <v>76</v>
      </c>
      <c r="H10193" s="68">
        <v>0</v>
      </c>
      <c r="I10193" s="87">
        <v>0</v>
      </c>
      <c r="J10193" s="36" t="str">
        <f>_xlfn.XLOOKUP(SimpleBB[[#This Row],[customer_code]],'Input  - indicative charges'!$B$13:$B$69,'Input  - indicative charges'!$E$13:$E$69)</f>
        <v>Lower North Island distributor</v>
      </c>
      <c r="K10193" s="70">
        <f t="shared" si="161"/>
        <v>0</v>
      </c>
    </row>
    <row r="10194" spans="1:11" x14ac:dyDescent="0.25">
      <c r="A10194" s="65">
        <v>44348</v>
      </c>
      <c r="B10194" s="66" t="s">
        <v>151</v>
      </c>
      <c r="C10194" s="66" t="s">
        <v>137</v>
      </c>
      <c r="D10194" s="67">
        <v>5106577.51</v>
      </c>
      <c r="E10194" s="66">
        <v>0.2994</v>
      </c>
      <c r="F10194" s="67">
        <v>1528909.3064939999</v>
      </c>
      <c r="G10194" s="66" t="s">
        <v>78</v>
      </c>
      <c r="H10194" s="68">
        <v>1.3319046739165801E-12</v>
      </c>
      <c r="I10194" s="87">
        <v>2.0363614513139101E-6</v>
      </c>
      <c r="J10194" s="36" t="str">
        <f>_xlfn.XLOOKUP(SimpleBB[[#This Row],[customer_code]],'Input  - indicative charges'!$B$13:$B$69,'Input  - indicative charges'!$E$13:$E$69)</f>
        <v>North Island generation</v>
      </c>
      <c r="K10194" s="70">
        <f t="shared" si="161"/>
        <v>1.8825215520721945E-6</v>
      </c>
    </row>
    <row r="10195" spans="1:11" x14ac:dyDescent="0.25">
      <c r="A10195" s="65">
        <v>44348</v>
      </c>
      <c r="B10195" s="66" t="s">
        <v>151</v>
      </c>
      <c r="C10195" s="66" t="s">
        <v>137</v>
      </c>
      <c r="D10195" s="67">
        <v>5106577.51</v>
      </c>
      <c r="E10195" s="66">
        <v>0.2994</v>
      </c>
      <c r="F10195" s="67">
        <v>1528909.3064939999</v>
      </c>
      <c r="G10195" s="66" t="s">
        <v>80</v>
      </c>
      <c r="H10195" s="68">
        <v>0</v>
      </c>
      <c r="I10195" s="87">
        <v>0</v>
      </c>
      <c r="J10195" s="36" t="str">
        <f>_xlfn.XLOOKUP(SimpleBB[[#This Row],[customer_code]],'Input  - indicative charges'!$B$13:$B$69,'Input  - indicative charges'!$E$13:$E$69)</f>
        <v>Major Industrial</v>
      </c>
      <c r="K10195" s="70">
        <f t="shared" si="161"/>
        <v>0</v>
      </c>
    </row>
    <row r="10196" spans="1:11" x14ac:dyDescent="0.25">
      <c r="A10196" s="65">
        <v>44348</v>
      </c>
      <c r="B10196" s="66" t="s">
        <v>151</v>
      </c>
      <c r="C10196" s="66" t="s">
        <v>137</v>
      </c>
      <c r="D10196" s="67">
        <v>5106577.51</v>
      </c>
      <c r="E10196" s="66">
        <v>0.2994</v>
      </c>
      <c r="F10196" s="67">
        <v>1528909.3064939999</v>
      </c>
      <c r="G10196" s="66" t="s">
        <v>82</v>
      </c>
      <c r="H10196" s="68">
        <v>6.9794982340813202E-5</v>
      </c>
      <c r="I10196" s="87">
        <v>106.71019804745301</v>
      </c>
      <c r="J10196" s="36" t="str">
        <f>_xlfn.XLOOKUP(SimpleBB[[#This Row],[customer_code]],'Input  - indicative charges'!$B$13:$B$69,'Input  - indicative charges'!$E$13:$E$69)</f>
        <v>Major Industrial</v>
      </c>
      <c r="K10196" s="70">
        <f t="shared" si="161"/>
        <v>98.648620322589139</v>
      </c>
    </row>
    <row r="10197" spans="1:11" x14ac:dyDescent="0.25">
      <c r="A10197" s="65">
        <v>44348</v>
      </c>
      <c r="B10197" s="66" t="s">
        <v>151</v>
      </c>
      <c r="C10197" s="66" t="s">
        <v>137</v>
      </c>
      <c r="D10197" s="67">
        <v>5106577.51</v>
      </c>
      <c r="E10197" s="66">
        <v>0.2994</v>
      </c>
      <c r="F10197" s="67">
        <v>1528909.3064939999</v>
      </c>
      <c r="G10197" s="66" t="s">
        <v>84</v>
      </c>
      <c r="H10197" s="68">
        <v>0</v>
      </c>
      <c r="I10197" s="87">
        <v>0</v>
      </c>
      <c r="J10197" s="36" t="str">
        <f>_xlfn.XLOOKUP(SimpleBB[[#This Row],[customer_code]],'Input  - indicative charges'!$B$13:$B$69,'Input  - indicative charges'!$E$13:$E$69)</f>
        <v>Major Industrial</v>
      </c>
      <c r="K10197" s="70">
        <f t="shared" si="161"/>
        <v>0</v>
      </c>
    </row>
    <row r="10198" spans="1:11" x14ac:dyDescent="0.25">
      <c r="A10198" s="65">
        <v>44348</v>
      </c>
      <c r="B10198" s="66" t="s">
        <v>151</v>
      </c>
      <c r="C10198" s="66" t="s">
        <v>137</v>
      </c>
      <c r="D10198" s="67">
        <v>5106577.51</v>
      </c>
      <c r="E10198" s="66">
        <v>0.2994</v>
      </c>
      <c r="F10198" s="67">
        <v>1528909.3064939999</v>
      </c>
      <c r="G10198" s="66" t="s">
        <v>86</v>
      </c>
      <c r="H10198" s="68">
        <v>7.2858282840782297E-6</v>
      </c>
      <c r="I10198" s="87">
        <v>11.1393706690444</v>
      </c>
      <c r="J10198" s="36" t="str">
        <f>_xlfn.XLOOKUP(SimpleBB[[#This Row],[customer_code]],'Input  - indicative charges'!$B$13:$B$69,'Input  - indicative charges'!$E$13:$E$69)</f>
        <v>North Island generation</v>
      </c>
      <c r="K10198" s="70">
        <f t="shared" si="161"/>
        <v>10.297830646649945</v>
      </c>
    </row>
    <row r="10199" spans="1:11" x14ac:dyDescent="0.25">
      <c r="A10199" s="65">
        <v>44348</v>
      </c>
      <c r="B10199" s="66" t="s">
        <v>151</v>
      </c>
      <c r="C10199" s="66" t="s">
        <v>137</v>
      </c>
      <c r="D10199" s="67">
        <v>5106577.51</v>
      </c>
      <c r="E10199" s="66">
        <v>0.2994</v>
      </c>
      <c r="F10199" s="67">
        <v>1528909.3064939999</v>
      </c>
      <c r="G10199" s="66" t="s">
        <v>88</v>
      </c>
      <c r="H10199" s="68">
        <v>3.3868885728868201E-4</v>
      </c>
      <c r="I10199" s="87">
        <v>517.82454591448402</v>
      </c>
      <c r="J10199" s="36" t="str">
        <f>_xlfn.XLOOKUP(SimpleBB[[#This Row],[customer_code]],'Input  - indicative charges'!$B$13:$B$69,'Input  - indicative charges'!$E$13:$E$69)</f>
        <v>North Island generation</v>
      </c>
      <c r="K10199" s="70">
        <f t="shared" si="161"/>
        <v>478.70473448956659</v>
      </c>
    </row>
    <row r="10200" spans="1:11" x14ac:dyDescent="0.25">
      <c r="A10200" s="65">
        <v>44348</v>
      </c>
      <c r="B10200" s="66" t="s">
        <v>151</v>
      </c>
      <c r="C10200" s="66" t="s">
        <v>137</v>
      </c>
      <c r="D10200" s="67">
        <v>5106577.51</v>
      </c>
      <c r="E10200" s="66">
        <v>0.2994</v>
      </c>
      <c r="F10200" s="67">
        <v>1528909.3064939999</v>
      </c>
      <c r="G10200" s="66" t="s">
        <v>90</v>
      </c>
      <c r="H10200" s="68">
        <v>6.6143794602745803E-2</v>
      </c>
      <c r="I10200" s="87">
        <v>101127.86313496499</v>
      </c>
      <c r="J10200" s="36" t="str">
        <f>_xlfn.XLOOKUP(SimpleBB[[#This Row],[customer_code]],'Input  - indicative charges'!$B$13:$B$69,'Input  - indicative charges'!$E$13:$E$69)</f>
        <v>Upper South Island distributor</v>
      </c>
      <c r="K10200" s="70">
        <f t="shared" si="161"/>
        <v>93488.01105213612</v>
      </c>
    </row>
    <row r="10201" spans="1:11" x14ac:dyDescent="0.25">
      <c r="A10201" s="65">
        <v>44348</v>
      </c>
      <c r="B10201" s="66" t="s">
        <v>151</v>
      </c>
      <c r="C10201" s="66" t="s">
        <v>137</v>
      </c>
      <c r="D10201" s="67">
        <v>5106577.51</v>
      </c>
      <c r="E10201" s="66">
        <v>0.2994</v>
      </c>
      <c r="F10201" s="67">
        <v>1528909.3064939999</v>
      </c>
      <c r="G10201" s="66" t="s">
        <v>92</v>
      </c>
      <c r="H10201" s="68">
        <v>5.2290046122217003E-6</v>
      </c>
      <c r="I10201" s="87">
        <v>7.9946738153258101</v>
      </c>
      <c r="J10201" s="36" t="str">
        <f>_xlfn.XLOOKUP(SimpleBB[[#This Row],[customer_code]],'Input  - indicative charges'!$B$13:$B$69,'Input  - indicative charges'!$E$13:$E$69)</f>
        <v>North Island generation</v>
      </c>
      <c r="K10201" s="70">
        <f t="shared" si="161"/>
        <v>7.3907045084885867</v>
      </c>
    </row>
    <row r="10202" spans="1:11" x14ac:dyDescent="0.25">
      <c r="A10202" s="65">
        <v>44348</v>
      </c>
      <c r="B10202" s="66" t="s">
        <v>151</v>
      </c>
      <c r="C10202" s="66" t="s">
        <v>137</v>
      </c>
      <c r="D10202" s="67">
        <v>5106577.51</v>
      </c>
      <c r="E10202" s="66">
        <v>0.2994</v>
      </c>
      <c r="F10202" s="67">
        <v>1528909.3064939999</v>
      </c>
      <c r="G10202" s="66" t="s">
        <v>94</v>
      </c>
      <c r="H10202" s="68">
        <v>2.7694844006705999E-5</v>
      </c>
      <c r="I10202" s="87">
        <v>42.342904743752399</v>
      </c>
      <c r="J10202" s="36" t="str">
        <f>_xlfn.XLOOKUP(SimpleBB[[#This Row],[customer_code]],'Input  - indicative charges'!$B$13:$B$69,'Input  - indicative charges'!$E$13:$E$69)</f>
        <v>North Island generation</v>
      </c>
      <c r="K10202" s="70">
        <f t="shared" si="161"/>
        <v>39.144048177705436</v>
      </c>
    </row>
    <row r="10203" spans="1:11" x14ac:dyDescent="0.25">
      <c r="A10203" s="65">
        <v>44348</v>
      </c>
      <c r="B10203" s="66" t="s">
        <v>151</v>
      </c>
      <c r="C10203" s="66" t="s">
        <v>137</v>
      </c>
      <c r="D10203" s="67">
        <v>5106577.51</v>
      </c>
      <c r="E10203" s="66">
        <v>0.2994</v>
      </c>
      <c r="F10203" s="67">
        <v>1528909.3064939999</v>
      </c>
      <c r="G10203" s="66" t="s">
        <v>96</v>
      </c>
      <c r="H10203" s="68">
        <v>5.9554264261521406E-11</v>
      </c>
      <c r="I10203" s="87">
        <v>9.1053068870843094E-5</v>
      </c>
      <c r="J10203" s="36" t="str">
        <f>_xlfn.XLOOKUP(SimpleBB[[#This Row],[customer_code]],'Input  - indicative charges'!$B$13:$B$69,'Input  - indicative charges'!$E$13:$E$69)</f>
        <v>Upper North Island distributor</v>
      </c>
      <c r="K10203" s="70">
        <f t="shared" si="161"/>
        <v>8.4174331831452843E-5</v>
      </c>
    </row>
    <row r="10204" spans="1:11" x14ac:dyDescent="0.25">
      <c r="A10204" s="65">
        <v>44348</v>
      </c>
      <c r="B10204" s="66" t="s">
        <v>151</v>
      </c>
      <c r="C10204" s="66" t="s">
        <v>137</v>
      </c>
      <c r="D10204" s="67">
        <v>5106577.51</v>
      </c>
      <c r="E10204" s="66">
        <v>0.2994</v>
      </c>
      <c r="F10204" s="67">
        <v>1528909.3064939999</v>
      </c>
      <c r="G10204" s="66" t="s">
        <v>98</v>
      </c>
      <c r="H10204" s="68">
        <v>2.5520439958035498E-7</v>
      </c>
      <c r="I10204" s="87">
        <v>0.390184381576619</v>
      </c>
      <c r="J10204" s="36" t="str">
        <f>_xlfn.XLOOKUP(SimpleBB[[#This Row],[customer_code]],'Input  - indicative charges'!$B$13:$B$69,'Input  - indicative charges'!$E$13:$E$69)</f>
        <v>Major Industrial</v>
      </c>
      <c r="K10204" s="70">
        <f t="shared" si="161"/>
        <v>0.36070733274095773</v>
      </c>
    </row>
    <row r="10205" spans="1:11" x14ac:dyDescent="0.25">
      <c r="A10205" s="65">
        <v>44348</v>
      </c>
      <c r="B10205" s="66" t="s">
        <v>151</v>
      </c>
      <c r="C10205" s="66" t="s">
        <v>137</v>
      </c>
      <c r="D10205" s="67">
        <v>5106577.51</v>
      </c>
      <c r="E10205" s="66">
        <v>0.2994</v>
      </c>
      <c r="F10205" s="67">
        <v>1528909.3064939999</v>
      </c>
      <c r="G10205" s="66" t="s">
        <v>100</v>
      </c>
      <c r="H10205" s="68">
        <v>9.9828538633103703E-5</v>
      </c>
      <c r="I10205" s="87">
        <v>152.62878176984799</v>
      </c>
      <c r="J10205" s="36" t="str">
        <f>_xlfn.XLOOKUP(SimpleBB[[#This Row],[customer_code]],'Input  - indicative charges'!$B$13:$B$69,'Input  - indicative charges'!$E$13:$E$69)</f>
        <v>North Island generation</v>
      </c>
      <c r="K10205" s="70">
        <f t="shared" si="161"/>
        <v>141.09821758945208</v>
      </c>
    </row>
    <row r="10206" spans="1:11" x14ac:dyDescent="0.25">
      <c r="A10206" s="65">
        <v>44348</v>
      </c>
      <c r="B10206" s="66" t="s">
        <v>151</v>
      </c>
      <c r="C10206" s="66" t="s">
        <v>137</v>
      </c>
      <c r="D10206" s="67">
        <v>5106577.51</v>
      </c>
      <c r="E10206" s="66">
        <v>0.2994</v>
      </c>
      <c r="F10206" s="67">
        <v>1528909.3064939999</v>
      </c>
      <c r="G10206" s="66" t="s">
        <v>102</v>
      </c>
      <c r="H10206" s="68">
        <v>8.1669637837171501E-5</v>
      </c>
      <c r="I10206" s="87">
        <v>124.86546934724601</v>
      </c>
      <c r="J10206" s="36" t="str">
        <f>_xlfn.XLOOKUP(SimpleBB[[#This Row],[customer_code]],'Input  - indicative charges'!$B$13:$B$69,'Input  - indicative charges'!$E$13:$E$69)</f>
        <v>Lower North Island distributor</v>
      </c>
      <c r="K10206" s="70">
        <f t="shared" si="161"/>
        <v>115.43232514253936</v>
      </c>
    </row>
    <row r="10207" spans="1:11" x14ac:dyDescent="0.25">
      <c r="A10207" s="65">
        <v>44348</v>
      </c>
      <c r="B10207" s="66" t="s">
        <v>151</v>
      </c>
      <c r="C10207" s="66" t="s">
        <v>137</v>
      </c>
      <c r="D10207" s="67">
        <v>5106577.51</v>
      </c>
      <c r="E10207" s="66">
        <v>0.2994</v>
      </c>
      <c r="F10207" s="67">
        <v>1528909.3064939999</v>
      </c>
      <c r="G10207" s="66" t="s">
        <v>104</v>
      </c>
      <c r="H10207" s="68">
        <v>1.71018002662737E-4</v>
      </c>
      <c r="I10207" s="87">
        <v>261.47101584907398</v>
      </c>
      <c r="J10207" s="36" t="str">
        <f>_xlfn.XLOOKUP(SimpleBB[[#This Row],[customer_code]],'Input  - indicative charges'!$B$13:$B$69,'Input  - indicative charges'!$E$13:$E$69)</f>
        <v>Lower North Island distributor</v>
      </c>
      <c r="K10207" s="70">
        <f t="shared" si="161"/>
        <v>241.71780616869205</v>
      </c>
    </row>
    <row r="10208" spans="1:11" x14ac:dyDescent="0.25">
      <c r="A10208" s="65">
        <v>44348</v>
      </c>
      <c r="B10208" s="66" t="s">
        <v>151</v>
      </c>
      <c r="C10208" s="66" t="s">
        <v>137</v>
      </c>
      <c r="D10208" s="67">
        <v>5106577.51</v>
      </c>
      <c r="E10208" s="66">
        <v>0.2994</v>
      </c>
      <c r="F10208" s="67">
        <v>1528909.3064939999</v>
      </c>
      <c r="G10208" s="66" t="s">
        <v>106</v>
      </c>
      <c r="H10208" s="68">
        <v>2.8607401103958402E-20</v>
      </c>
      <c r="I10208" s="87">
        <v>4.3738121782448699E-14</v>
      </c>
      <c r="J10208" s="36" t="str">
        <f>_xlfn.XLOOKUP(SimpleBB[[#This Row],[customer_code]],'Input  - indicative charges'!$B$13:$B$69,'Input  - indicative charges'!$E$13:$E$69)</f>
        <v>Upper North Island distributor</v>
      </c>
      <c r="K10208" s="70">
        <f t="shared" si="161"/>
        <v>4.0433861507981076E-14</v>
      </c>
    </row>
    <row r="10209" spans="1:11" x14ac:dyDescent="0.25">
      <c r="A10209" s="65">
        <v>44348</v>
      </c>
      <c r="B10209" s="66" t="s">
        <v>151</v>
      </c>
      <c r="C10209" s="66" t="s">
        <v>137</v>
      </c>
      <c r="D10209" s="67">
        <v>5106577.51</v>
      </c>
      <c r="E10209" s="66">
        <v>0.2994</v>
      </c>
      <c r="F10209" s="67">
        <v>1528909.3064939999</v>
      </c>
      <c r="G10209" s="66" t="s">
        <v>108</v>
      </c>
      <c r="H10209" s="68">
        <v>4.4668632319691603E-22</v>
      </c>
      <c r="I10209" s="87">
        <v>6.8294287661935196E-16</v>
      </c>
      <c r="J10209" s="36" t="str">
        <f>_xlfn.XLOOKUP(SimpleBB[[#This Row],[customer_code]],'Input  - indicative charges'!$B$13:$B$69,'Input  - indicative charges'!$E$13:$E$69)</f>
        <v>Lower North Island distributor</v>
      </c>
      <c r="K10209" s="70">
        <f t="shared" si="161"/>
        <v>6.313489598030723E-16</v>
      </c>
    </row>
    <row r="10210" spans="1:11" x14ac:dyDescent="0.25">
      <c r="A10210" s="65">
        <v>44348</v>
      </c>
      <c r="B10210" s="66" t="s">
        <v>151</v>
      </c>
      <c r="C10210" s="66" t="s">
        <v>137</v>
      </c>
      <c r="D10210" s="67">
        <v>5106577.51</v>
      </c>
      <c r="E10210" s="66">
        <v>0.2994</v>
      </c>
      <c r="F10210" s="67">
        <v>1528909.3064939999</v>
      </c>
      <c r="G10210" s="66" t="s">
        <v>110</v>
      </c>
      <c r="H10210" s="68">
        <v>1.48639175970594E-4</v>
      </c>
      <c r="I10210" s="87">
        <v>227.25581945104099</v>
      </c>
      <c r="J10210" s="36" t="str">
        <f>_xlfn.XLOOKUP(SimpleBB[[#This Row],[customer_code]],'Input  - indicative charges'!$B$13:$B$69,'Input  - indicative charges'!$E$13:$E$69)</f>
        <v>Lower South Island distributor</v>
      </c>
      <c r="K10210" s="70">
        <f t="shared" si="161"/>
        <v>210.08744674201924</v>
      </c>
    </row>
    <row r="10211" spans="1:11" x14ac:dyDescent="0.25">
      <c r="A10211" s="65">
        <v>44348</v>
      </c>
      <c r="B10211" s="66" t="s">
        <v>151</v>
      </c>
      <c r="C10211" s="66" t="s">
        <v>137</v>
      </c>
      <c r="D10211" s="67">
        <v>5106577.51</v>
      </c>
      <c r="E10211" s="66">
        <v>0.2994</v>
      </c>
      <c r="F10211" s="67">
        <v>1528909.3064939999</v>
      </c>
      <c r="G10211" s="66" t="s">
        <v>112</v>
      </c>
      <c r="H10211" s="68">
        <v>2.7978644732543301E-4</v>
      </c>
      <c r="I10211" s="87">
        <v>427.76810314674702</v>
      </c>
      <c r="J10211" s="36" t="str">
        <f>_xlfn.XLOOKUP(SimpleBB[[#This Row],[customer_code]],'Input  - indicative charges'!$B$13:$B$69,'Input  - indicative charges'!$E$13:$E$69)</f>
        <v>North Island generation</v>
      </c>
      <c r="K10211" s="70">
        <f t="shared" si="161"/>
        <v>395.45173718703268</v>
      </c>
    </row>
    <row r="10212" spans="1:11" x14ac:dyDescent="0.25">
      <c r="A10212" s="65">
        <v>44348</v>
      </c>
      <c r="B10212" s="66" t="s">
        <v>151</v>
      </c>
      <c r="C10212" s="66" t="s">
        <v>137</v>
      </c>
      <c r="D10212" s="67">
        <v>5106577.51</v>
      </c>
      <c r="E10212" s="66">
        <v>0.2994</v>
      </c>
      <c r="F10212" s="67">
        <v>1528909.3064939999</v>
      </c>
      <c r="G10212" s="66" t="s">
        <v>114</v>
      </c>
      <c r="H10212" s="68">
        <v>6.7271349081009203E-5</v>
      </c>
      <c r="I10212" s="87">
        <v>102.851791670361</v>
      </c>
      <c r="J10212" s="36" t="str">
        <f>_xlfn.XLOOKUP(SimpleBB[[#This Row],[customer_code]],'Input  - indicative charges'!$B$13:$B$69,'Input  - indicative charges'!$E$13:$E$69)</f>
        <v>Lower North Island distributor</v>
      </c>
      <c r="K10212" s="70">
        <f t="shared" si="161"/>
        <v>95.081702889123733</v>
      </c>
    </row>
    <row r="10213" spans="1:11" x14ac:dyDescent="0.25">
      <c r="A10213" s="65">
        <v>44348</v>
      </c>
      <c r="B10213" s="66" t="s">
        <v>151</v>
      </c>
      <c r="C10213" s="66" t="s">
        <v>137</v>
      </c>
      <c r="D10213" s="67">
        <v>5106577.51</v>
      </c>
      <c r="E10213" s="66">
        <v>0.2994</v>
      </c>
      <c r="F10213" s="67">
        <v>1528909.3064939999</v>
      </c>
      <c r="G10213" s="66" t="s">
        <v>116</v>
      </c>
      <c r="H10213" s="68">
        <v>2.0523572196632001E-22</v>
      </c>
      <c r="I10213" s="87">
        <v>3.1378680533932201E-16</v>
      </c>
      <c r="J10213" s="36" t="str">
        <f>_xlfn.XLOOKUP(SimpleBB[[#This Row],[customer_code]],'Input  - indicative charges'!$B$13:$B$69,'Input  - indicative charges'!$E$13:$E$69)</f>
        <v>Major Industrial</v>
      </c>
      <c r="K10213" s="70">
        <f t="shared" si="161"/>
        <v>2.9008132295276719E-16</v>
      </c>
    </row>
    <row r="10214" spans="1:11" x14ac:dyDescent="0.25">
      <c r="A10214" s="65">
        <v>44348</v>
      </c>
      <c r="B10214" s="66" t="s">
        <v>151</v>
      </c>
      <c r="C10214" s="66" t="s">
        <v>137</v>
      </c>
      <c r="D10214" s="67">
        <v>5106577.51</v>
      </c>
      <c r="E10214" s="66">
        <v>0.2994</v>
      </c>
      <c r="F10214" s="67">
        <v>1528909.3064939999</v>
      </c>
      <c r="G10214" s="66" t="s">
        <v>118</v>
      </c>
      <c r="H10214" s="68">
        <v>1.2343496718313401E-2</v>
      </c>
      <c r="I10214" s="87">
        <v>18872.087007307498</v>
      </c>
      <c r="J10214" s="36" t="str">
        <f>_xlfn.XLOOKUP(SimpleBB[[#This Row],[customer_code]],'Input  - indicative charges'!$B$13:$B$69,'Input  - indicative charges'!$E$13:$E$69)</f>
        <v>Upper South Island distributor</v>
      </c>
      <c r="K10214" s="70">
        <f t="shared" si="161"/>
        <v>17446.367638178894</v>
      </c>
    </row>
    <row r="10215" spans="1:11" x14ac:dyDescent="0.25">
      <c r="A10215" s="65">
        <v>44348</v>
      </c>
      <c r="B10215" s="66" t="s">
        <v>151</v>
      </c>
      <c r="C10215" s="66" t="s">
        <v>137</v>
      </c>
      <c r="D10215" s="67">
        <v>5106577.51</v>
      </c>
      <c r="E10215" s="66">
        <v>0.2994</v>
      </c>
      <c r="F10215" s="67">
        <v>1528909.3064939999</v>
      </c>
      <c r="G10215" s="66" t="s">
        <v>120</v>
      </c>
      <c r="H10215" s="68">
        <v>1.9819729563401901E-7</v>
      </c>
      <c r="I10215" s="87">
        <v>0.30302568981679501</v>
      </c>
      <c r="J10215" s="36" t="str">
        <f>_xlfn.XLOOKUP(SimpleBB[[#This Row],[customer_code]],'Input  - indicative charges'!$B$13:$B$69,'Input  - indicative charges'!$E$13:$E$69)</f>
        <v>Lower North Island distributor</v>
      </c>
      <c r="K10215" s="70">
        <f t="shared" si="161"/>
        <v>0.28013317161528006</v>
      </c>
    </row>
    <row r="10216" spans="1:11" x14ac:dyDescent="0.25">
      <c r="A10216" s="65">
        <v>44348</v>
      </c>
      <c r="B10216" s="66" t="s">
        <v>151</v>
      </c>
      <c r="C10216" s="66" t="s">
        <v>137</v>
      </c>
      <c r="D10216" s="67">
        <v>5106577.51</v>
      </c>
      <c r="E10216" s="66">
        <v>0.2994</v>
      </c>
      <c r="F10216" s="67">
        <v>1528909.3064939999</v>
      </c>
      <c r="G10216" s="66" t="s">
        <v>241</v>
      </c>
      <c r="H10216" s="68">
        <v>6.3423542092312803E-5</v>
      </c>
      <c r="I10216" s="87">
        <v>96.968843755750996</v>
      </c>
      <c r="J10216" s="36" t="str">
        <f>_xlfn.XLOOKUP(SimpleBB[[#This Row],[customer_code]],'Input  - indicative charges'!$B$13:$B$69,'Input  - indicative charges'!$E$13:$E$69)</f>
        <v>North Island generation</v>
      </c>
      <c r="K10216" s="70">
        <f t="shared" si="161"/>
        <v>89.643190864735431</v>
      </c>
    </row>
    <row r="10217" spans="1:11" x14ac:dyDescent="0.25">
      <c r="A10217" s="65">
        <v>44378</v>
      </c>
      <c r="B10217" s="66" t="s">
        <v>151</v>
      </c>
      <c r="C10217" s="66" t="s">
        <v>137</v>
      </c>
      <c r="D10217" s="67">
        <v>3862039.7</v>
      </c>
      <c r="E10217" s="66">
        <v>0.58430000000000004</v>
      </c>
      <c r="F10217" s="67">
        <v>2256589.7967099999</v>
      </c>
      <c r="G10217" s="66" t="s">
        <v>8</v>
      </c>
      <c r="H10217" s="68">
        <v>5.4362784219160701E-2</v>
      </c>
      <c r="I10217" s="87">
        <v>122674.504189705</v>
      </c>
      <c r="J10217" s="36" t="str">
        <f>_xlfn.XLOOKUP(SimpleBB[[#This Row],[customer_code]],'Input  - indicative charges'!$B$13:$B$69,'Input  - indicative charges'!$E$13:$E$69)</f>
        <v>Lower South Island distributor</v>
      </c>
      <c r="K10217" s="70">
        <f t="shared" si="161"/>
        <v>113406.87964697227</v>
      </c>
    </row>
    <row r="10218" spans="1:11" x14ac:dyDescent="0.25">
      <c r="A10218" s="65">
        <v>44378</v>
      </c>
      <c r="B10218" s="66" t="s">
        <v>151</v>
      </c>
      <c r="C10218" s="66" t="s">
        <v>137</v>
      </c>
      <c r="D10218" s="67">
        <v>3862039.7</v>
      </c>
      <c r="E10218" s="66">
        <v>0.58430000000000004</v>
      </c>
      <c r="F10218" s="67">
        <v>2256589.7967099999</v>
      </c>
      <c r="G10218" s="66" t="s">
        <v>10</v>
      </c>
      <c r="H10218" s="68">
        <v>3.4412050862544499E-3</v>
      </c>
      <c r="I10218" s="87">
        <v>7765.3882860283602</v>
      </c>
      <c r="J10218" s="36" t="str">
        <f>_xlfn.XLOOKUP(SimpleBB[[#This Row],[customer_code]],'Input  - indicative charges'!$B$13:$B$69,'Input  - indicative charges'!$E$13:$E$69)</f>
        <v>Upper South Island distributor</v>
      </c>
      <c r="K10218" s="70">
        <f t="shared" si="161"/>
        <v>7178.7406892941954</v>
      </c>
    </row>
    <row r="10219" spans="1:11" x14ac:dyDescent="0.25">
      <c r="A10219" s="65">
        <v>44378</v>
      </c>
      <c r="B10219" s="66" t="s">
        <v>151</v>
      </c>
      <c r="C10219" s="66" t="s">
        <v>137</v>
      </c>
      <c r="D10219" s="67">
        <v>3862039.7</v>
      </c>
      <c r="E10219" s="66">
        <v>0.58430000000000004</v>
      </c>
      <c r="F10219" s="67">
        <v>2256589.7967099999</v>
      </c>
      <c r="G10219" s="66" t="s">
        <v>12</v>
      </c>
      <c r="H10219" s="68">
        <v>0</v>
      </c>
      <c r="I10219" s="87">
        <v>0</v>
      </c>
      <c r="J10219" s="36" t="str">
        <f>_xlfn.XLOOKUP(SimpleBB[[#This Row],[customer_code]],'Input  - indicative charges'!$B$13:$B$69,'Input  - indicative charges'!$E$13:$E$69)</f>
        <v>Lower North Island distributor</v>
      </c>
      <c r="K10219" s="70">
        <f t="shared" si="161"/>
        <v>0</v>
      </c>
    </row>
    <row r="10220" spans="1:11" x14ac:dyDescent="0.25">
      <c r="A10220" s="65">
        <v>44378</v>
      </c>
      <c r="B10220" s="66" t="s">
        <v>151</v>
      </c>
      <c r="C10220" s="66" t="s">
        <v>137</v>
      </c>
      <c r="D10220" s="67">
        <v>3862039.7</v>
      </c>
      <c r="E10220" s="66">
        <v>0.58430000000000004</v>
      </c>
      <c r="F10220" s="67">
        <v>2256589.7967099999</v>
      </c>
      <c r="G10220" s="66" t="s">
        <v>14</v>
      </c>
      <c r="H10220" s="68">
        <v>4.57954522845799E-22</v>
      </c>
      <c r="I10220" s="87">
        <v>1.03341550361102E-15</v>
      </c>
      <c r="J10220" s="36" t="str">
        <f>_xlfn.XLOOKUP(SimpleBB[[#This Row],[customer_code]],'Input  - indicative charges'!$B$13:$B$69,'Input  - indicative charges'!$E$13:$E$69)</f>
        <v>Upper North Island distributor</v>
      </c>
      <c r="K10220" s="70">
        <f t="shared" si="161"/>
        <v>9.5534462044449375E-16</v>
      </c>
    </row>
    <row r="10221" spans="1:11" x14ac:dyDescent="0.25">
      <c r="A10221" s="65">
        <v>44378</v>
      </c>
      <c r="B10221" s="66" t="s">
        <v>151</v>
      </c>
      <c r="C10221" s="66" t="s">
        <v>137</v>
      </c>
      <c r="D10221" s="67">
        <v>3862039.7</v>
      </c>
      <c r="E10221" s="66">
        <v>0.58430000000000004</v>
      </c>
      <c r="F10221" s="67">
        <v>2256589.7967099999</v>
      </c>
      <c r="G10221" s="66" t="s">
        <v>16</v>
      </c>
      <c r="H10221" s="68">
        <v>2.70337247804577E-2</v>
      </c>
      <c r="I10221" s="87">
        <v>61004.0275066471</v>
      </c>
      <c r="J10221" s="36" t="str">
        <f>_xlfn.XLOOKUP(SimpleBB[[#This Row],[customer_code]],'Input  - indicative charges'!$B$13:$B$69,'Input  - indicative charges'!$E$13:$E$69)</f>
        <v>South Island generation</v>
      </c>
      <c r="K10221" s="70">
        <f t="shared" si="161"/>
        <v>56395.389173356074</v>
      </c>
    </row>
    <row r="10222" spans="1:11" x14ac:dyDescent="0.25">
      <c r="A10222" s="65">
        <v>44378</v>
      </c>
      <c r="B10222" s="66" t="s">
        <v>151</v>
      </c>
      <c r="C10222" s="66" t="s">
        <v>137</v>
      </c>
      <c r="D10222" s="67">
        <v>3862039.7</v>
      </c>
      <c r="E10222" s="66">
        <v>0.58430000000000004</v>
      </c>
      <c r="F10222" s="67">
        <v>2256589.7967099999</v>
      </c>
      <c r="G10222" s="66" t="s">
        <v>19</v>
      </c>
      <c r="H10222" s="68">
        <v>5.1234428393198803E-4</v>
      </c>
      <c r="I10222" s="87">
        <v>1156.15088352361</v>
      </c>
      <c r="J10222" s="36" t="str">
        <f>_xlfn.XLOOKUP(SimpleBB[[#This Row],[customer_code]],'Input  - indicative charges'!$B$13:$B$69,'Input  - indicative charges'!$E$13:$E$69)</f>
        <v>Lower South Island distributor</v>
      </c>
      <c r="K10222" s="70">
        <f t="shared" si="161"/>
        <v>1068.8077768689777</v>
      </c>
    </row>
    <row r="10223" spans="1:11" x14ac:dyDescent="0.25">
      <c r="A10223" s="65">
        <v>44378</v>
      </c>
      <c r="B10223" s="66" t="s">
        <v>151</v>
      </c>
      <c r="C10223" s="66" t="s">
        <v>137</v>
      </c>
      <c r="D10223" s="67">
        <v>3862039.7</v>
      </c>
      <c r="E10223" s="66">
        <v>0.58430000000000004</v>
      </c>
      <c r="F10223" s="67">
        <v>2256589.7967099999</v>
      </c>
      <c r="G10223" s="66" t="s">
        <v>21</v>
      </c>
      <c r="H10223" s="68">
        <v>5.2069878022593802E-2</v>
      </c>
      <c r="I10223" s="87">
        <v>117500.35546171899</v>
      </c>
      <c r="J10223" s="36" t="str">
        <f>_xlfn.XLOOKUP(SimpleBB[[#This Row],[customer_code]],'Input  - indicative charges'!$B$13:$B$69,'Input  - indicative charges'!$E$13:$E$69)</f>
        <v>Upper South Island distributor</v>
      </c>
      <c r="K10223" s="70">
        <f t="shared" si="161"/>
        <v>108623.61953969819</v>
      </c>
    </row>
    <row r="10224" spans="1:11" x14ac:dyDescent="0.25">
      <c r="A10224" s="65">
        <v>44378</v>
      </c>
      <c r="B10224" s="66" t="s">
        <v>151</v>
      </c>
      <c r="C10224" s="66" t="s">
        <v>137</v>
      </c>
      <c r="D10224" s="67">
        <v>3862039.7</v>
      </c>
      <c r="E10224" s="66">
        <v>0.58430000000000004</v>
      </c>
      <c r="F10224" s="67">
        <v>2256589.7967099999</v>
      </c>
      <c r="G10224" s="66" t="s">
        <v>23</v>
      </c>
      <c r="H10224" s="68">
        <v>3.1412635862538601E-22</v>
      </c>
      <c r="I10224" s="87">
        <v>7.0885433575171204E-16</v>
      </c>
      <c r="J10224" s="36" t="str">
        <f>_xlfn.XLOOKUP(SimpleBB[[#This Row],[customer_code]],'Input  - indicative charges'!$B$13:$B$69,'Input  - indicative charges'!$E$13:$E$69)</f>
        <v>Lower North Island distributor</v>
      </c>
      <c r="K10224" s="70">
        <f t="shared" si="161"/>
        <v>6.5530289992054621E-16</v>
      </c>
    </row>
    <row r="10225" spans="1:11" x14ac:dyDescent="0.25">
      <c r="A10225" s="65">
        <v>44378</v>
      </c>
      <c r="B10225" s="66" t="s">
        <v>151</v>
      </c>
      <c r="C10225" s="66" t="s">
        <v>137</v>
      </c>
      <c r="D10225" s="67">
        <v>3862039.7</v>
      </c>
      <c r="E10225" s="66">
        <v>0.58430000000000004</v>
      </c>
      <c r="F10225" s="67">
        <v>2256589.7967099999</v>
      </c>
      <c r="G10225" s="66" t="s">
        <v>25</v>
      </c>
      <c r="H10225" s="68">
        <v>3.6191456258128703E-2</v>
      </c>
      <c r="I10225" s="87">
        <v>81669.270920169598</v>
      </c>
      <c r="J10225" s="36" t="str">
        <f>_xlfn.XLOOKUP(SimpleBB[[#This Row],[customer_code]],'Input  - indicative charges'!$B$13:$B$69,'Input  - indicative charges'!$E$13:$E$69)</f>
        <v>North Island generation</v>
      </c>
      <c r="K10225" s="70">
        <f t="shared" si="161"/>
        <v>75499.446598757175</v>
      </c>
    </row>
    <row r="10226" spans="1:11" x14ac:dyDescent="0.25">
      <c r="A10226" s="65">
        <v>44378</v>
      </c>
      <c r="B10226" s="66" t="s">
        <v>151</v>
      </c>
      <c r="C10226" s="66" t="s">
        <v>137</v>
      </c>
      <c r="D10226" s="67">
        <v>3862039.7</v>
      </c>
      <c r="E10226" s="66">
        <v>0.58430000000000004</v>
      </c>
      <c r="F10226" s="67">
        <v>2256589.7967099999</v>
      </c>
      <c r="G10226" s="66" t="s">
        <v>27</v>
      </c>
      <c r="H10226" s="68">
        <v>1.06804519695528E-6</v>
      </c>
      <c r="I10226" s="87">
        <v>2.4101398938744198</v>
      </c>
      <c r="J10226" s="36" t="str">
        <f>_xlfn.XLOOKUP(SimpleBB[[#This Row],[customer_code]],'Input  - indicative charges'!$B$13:$B$69,'Input  - indicative charges'!$E$13:$E$69)</f>
        <v>Lower North Island distributor</v>
      </c>
      <c r="K10226" s="70">
        <f t="shared" si="161"/>
        <v>2.2280623564152195</v>
      </c>
    </row>
    <row r="10227" spans="1:11" x14ac:dyDescent="0.25">
      <c r="A10227" s="65">
        <v>44378</v>
      </c>
      <c r="B10227" s="66" t="s">
        <v>151</v>
      </c>
      <c r="C10227" s="66" t="s">
        <v>137</v>
      </c>
      <c r="D10227" s="67">
        <v>3862039.7</v>
      </c>
      <c r="E10227" s="66">
        <v>0.58430000000000004</v>
      </c>
      <c r="F10227" s="67">
        <v>2256589.7967099999</v>
      </c>
      <c r="G10227" s="66" t="s">
        <v>29</v>
      </c>
      <c r="H10227" s="68">
        <v>3.4382663510378198E-6</v>
      </c>
      <c r="I10227" s="87">
        <v>7.7587567661232697</v>
      </c>
      <c r="J10227" s="36" t="str">
        <f>_xlfn.XLOOKUP(SimpleBB[[#This Row],[customer_code]],'Input  - indicative charges'!$B$13:$B$69,'Input  - indicative charges'!$E$13:$E$69)</f>
        <v>Lower North Island distributor</v>
      </c>
      <c r="K10227" s="70">
        <f t="shared" si="161"/>
        <v>7.172610157243378</v>
      </c>
    </row>
    <row r="10228" spans="1:11" x14ac:dyDescent="0.25">
      <c r="A10228" s="65">
        <v>44378</v>
      </c>
      <c r="B10228" s="66" t="s">
        <v>151</v>
      </c>
      <c r="C10228" s="66" t="s">
        <v>137</v>
      </c>
      <c r="D10228" s="67">
        <v>3862039.7</v>
      </c>
      <c r="E10228" s="66">
        <v>0.58430000000000004</v>
      </c>
      <c r="F10228" s="67">
        <v>2256589.7967099999</v>
      </c>
      <c r="G10228" s="66" t="s">
        <v>31</v>
      </c>
      <c r="H10228" s="68">
        <v>6.6154346830607703E-6</v>
      </c>
      <c r="I10228" s="87">
        <v>14.928322406596401</v>
      </c>
      <c r="J10228" s="36" t="str">
        <f>_xlfn.XLOOKUP(SimpleBB[[#This Row],[customer_code]],'Input  - indicative charges'!$B$13:$B$69,'Input  - indicative charges'!$E$13:$E$69)</f>
        <v>Major Industrial</v>
      </c>
      <c r="K10228" s="70">
        <f t="shared" si="161"/>
        <v>13.800540492733893</v>
      </c>
    </row>
    <row r="10229" spans="1:11" x14ac:dyDescent="0.25">
      <c r="A10229" s="65">
        <v>44378</v>
      </c>
      <c r="B10229" s="66" t="s">
        <v>151</v>
      </c>
      <c r="C10229" s="66" t="s">
        <v>137</v>
      </c>
      <c r="D10229" s="67">
        <v>3862039.7</v>
      </c>
      <c r="E10229" s="66">
        <v>0.58430000000000004</v>
      </c>
      <c r="F10229" s="67">
        <v>2256589.7967099999</v>
      </c>
      <c r="G10229" s="66" t="s">
        <v>34</v>
      </c>
      <c r="H10229" s="68">
        <v>0</v>
      </c>
      <c r="I10229" s="87">
        <v>0</v>
      </c>
      <c r="J10229" s="36" t="str">
        <f>_xlfn.XLOOKUP(SimpleBB[[#This Row],[customer_code]],'Input  - indicative charges'!$B$13:$B$69,'Input  - indicative charges'!$E$13:$E$69)</f>
        <v>Major Industrial</v>
      </c>
      <c r="K10229" s="70">
        <f t="shared" si="161"/>
        <v>0</v>
      </c>
    </row>
    <row r="10230" spans="1:11" x14ac:dyDescent="0.25">
      <c r="A10230" s="65">
        <v>44378</v>
      </c>
      <c r="B10230" s="66" t="s">
        <v>151</v>
      </c>
      <c r="C10230" s="66" t="s">
        <v>137</v>
      </c>
      <c r="D10230" s="67">
        <v>3862039.7</v>
      </c>
      <c r="E10230" s="66">
        <v>0.58430000000000004</v>
      </c>
      <c r="F10230" s="67">
        <v>2256589.7967099999</v>
      </c>
      <c r="G10230" s="66" t="s">
        <v>36</v>
      </c>
      <c r="H10230" s="68">
        <v>3.3920939164931198E-2</v>
      </c>
      <c r="I10230" s="87">
        <v>76545.645214404401</v>
      </c>
      <c r="J10230" s="36" t="str">
        <f>_xlfn.XLOOKUP(SimpleBB[[#This Row],[customer_code]],'Input  - indicative charges'!$B$13:$B$69,'Input  - indicative charges'!$E$13:$E$69)</f>
        <v>Upper South Island distributor</v>
      </c>
      <c r="K10230" s="70">
        <f t="shared" si="161"/>
        <v>70762.892678218806</v>
      </c>
    </row>
    <row r="10231" spans="1:11" x14ac:dyDescent="0.25">
      <c r="A10231" s="65">
        <v>44378</v>
      </c>
      <c r="B10231" s="66" t="s">
        <v>151</v>
      </c>
      <c r="C10231" s="66" t="s">
        <v>137</v>
      </c>
      <c r="D10231" s="67">
        <v>3862039.7</v>
      </c>
      <c r="E10231" s="66">
        <v>0.58430000000000004</v>
      </c>
      <c r="F10231" s="67">
        <v>2256589.7967099999</v>
      </c>
      <c r="G10231" s="66" t="s">
        <v>38</v>
      </c>
      <c r="H10231" s="68">
        <v>9.8738835859772394E-6</v>
      </c>
      <c r="I10231" s="87">
        <v>22.281304954018498</v>
      </c>
      <c r="J10231" s="36" t="str">
        <f>_xlfn.XLOOKUP(SimpleBB[[#This Row],[customer_code]],'Input  - indicative charges'!$B$13:$B$69,'Input  - indicative charges'!$E$13:$E$69)</f>
        <v>North Island generation</v>
      </c>
      <c r="K10231" s="70">
        <f t="shared" si="161"/>
        <v>20.598031237120907</v>
      </c>
    </row>
    <row r="10232" spans="1:11" x14ac:dyDescent="0.25">
      <c r="A10232" s="65">
        <v>44378</v>
      </c>
      <c r="B10232" s="66" t="s">
        <v>151</v>
      </c>
      <c r="C10232" s="66" t="s">
        <v>137</v>
      </c>
      <c r="D10232" s="67">
        <v>3862039.7</v>
      </c>
      <c r="E10232" s="66">
        <v>0.58430000000000004</v>
      </c>
      <c r="F10232" s="67">
        <v>2256589.7967099999</v>
      </c>
      <c r="G10232" s="66" t="s">
        <v>40</v>
      </c>
      <c r="H10232" s="68">
        <v>2.5251579573503198E-7</v>
      </c>
      <c r="I10232" s="87">
        <v>0.56982456816378002</v>
      </c>
      <c r="J10232" s="36" t="str">
        <f>_xlfn.XLOOKUP(SimpleBB[[#This Row],[customer_code]],'Input  - indicative charges'!$B$13:$B$69,'Input  - indicative charges'!$E$13:$E$69)</f>
        <v>North Island generation</v>
      </c>
      <c r="K10232" s="70">
        <f t="shared" si="161"/>
        <v>0.52677633912997635</v>
      </c>
    </row>
    <row r="10233" spans="1:11" x14ac:dyDescent="0.25">
      <c r="A10233" s="65">
        <v>44378</v>
      </c>
      <c r="B10233" s="66" t="s">
        <v>151</v>
      </c>
      <c r="C10233" s="66" t="s">
        <v>137</v>
      </c>
      <c r="D10233" s="67">
        <v>3862039.7</v>
      </c>
      <c r="E10233" s="66">
        <v>0.58430000000000004</v>
      </c>
      <c r="F10233" s="67">
        <v>2256589.7967099999</v>
      </c>
      <c r="G10233" s="66" t="s">
        <v>42</v>
      </c>
      <c r="H10233" s="68">
        <v>0.30629051430287302</v>
      </c>
      <c r="I10233" s="87">
        <v>691172.04940492299</v>
      </c>
      <c r="J10233" s="36" t="str">
        <f>_xlfn.XLOOKUP(SimpleBB[[#This Row],[customer_code]],'Input  - indicative charges'!$B$13:$B$69,'Input  - indicative charges'!$E$13:$E$69)</f>
        <v>South Island generation</v>
      </c>
      <c r="K10233" s="70">
        <f t="shared" si="161"/>
        <v>638956.44771469419</v>
      </c>
    </row>
    <row r="10234" spans="1:11" x14ac:dyDescent="0.25">
      <c r="A10234" s="65">
        <v>44378</v>
      </c>
      <c r="B10234" s="66" t="s">
        <v>151</v>
      </c>
      <c r="C10234" s="66" t="s">
        <v>137</v>
      </c>
      <c r="D10234" s="67">
        <v>3862039.7</v>
      </c>
      <c r="E10234" s="66">
        <v>0.58430000000000004</v>
      </c>
      <c r="F10234" s="67">
        <v>2256589.7967099999</v>
      </c>
      <c r="G10234" s="66" t="s">
        <v>44</v>
      </c>
      <c r="H10234" s="68">
        <v>0</v>
      </c>
      <c r="I10234" s="87">
        <v>0</v>
      </c>
      <c r="J10234" s="36" t="str">
        <f>_xlfn.XLOOKUP(SimpleBB[[#This Row],[customer_code]],'Input  - indicative charges'!$B$13:$B$69,'Input  - indicative charges'!$E$13:$E$69)</f>
        <v>Major Industrial</v>
      </c>
      <c r="K10234" s="70">
        <f t="shared" si="161"/>
        <v>0</v>
      </c>
    </row>
    <row r="10235" spans="1:11" x14ac:dyDescent="0.25">
      <c r="A10235" s="65">
        <v>44378</v>
      </c>
      <c r="B10235" s="66" t="s">
        <v>151</v>
      </c>
      <c r="C10235" s="66" t="s">
        <v>137</v>
      </c>
      <c r="D10235" s="67">
        <v>3862039.7</v>
      </c>
      <c r="E10235" s="66">
        <v>0.58430000000000004</v>
      </c>
      <c r="F10235" s="67">
        <v>2256589.7967099999</v>
      </c>
      <c r="G10235" s="66" t="s">
        <v>46</v>
      </c>
      <c r="H10235" s="68">
        <v>6.2329570695440699E-2</v>
      </c>
      <c r="I10235" s="87">
        <v>140652.27326464601</v>
      </c>
      <c r="J10235" s="36" t="str">
        <f>_xlfn.XLOOKUP(SimpleBB[[#This Row],[customer_code]],'Input  - indicative charges'!$B$13:$B$69,'Input  - indicative charges'!$E$13:$E$69)</f>
        <v>Upper South Island distributor</v>
      </c>
      <c r="K10235" s="70">
        <f t="shared" si="161"/>
        <v>130026.49190682759</v>
      </c>
    </row>
    <row r="10236" spans="1:11" x14ac:dyDescent="0.25">
      <c r="A10236" s="65">
        <v>44378</v>
      </c>
      <c r="B10236" s="66" t="s">
        <v>151</v>
      </c>
      <c r="C10236" s="66" t="s">
        <v>137</v>
      </c>
      <c r="D10236" s="67">
        <v>3862039.7</v>
      </c>
      <c r="E10236" s="66">
        <v>0.58430000000000004</v>
      </c>
      <c r="F10236" s="67">
        <v>2256589.7967099999</v>
      </c>
      <c r="G10236" s="66" t="s">
        <v>48</v>
      </c>
      <c r="H10236" s="68">
        <v>2.2370192219935401E-3</v>
      </c>
      <c r="I10236" s="87">
        <v>5048.03475139477</v>
      </c>
      <c r="J10236" s="36" t="str">
        <f>_xlfn.XLOOKUP(SimpleBB[[#This Row],[customer_code]],'Input  - indicative charges'!$B$13:$B$69,'Input  - indicative charges'!$E$13:$E$69)</f>
        <v>North Island generation</v>
      </c>
      <c r="K10236" s="70">
        <f t="shared" si="161"/>
        <v>4666.6735951903174</v>
      </c>
    </row>
    <row r="10237" spans="1:11" x14ac:dyDescent="0.25">
      <c r="A10237" s="65">
        <v>44378</v>
      </c>
      <c r="B10237" s="66" t="s">
        <v>151</v>
      </c>
      <c r="C10237" s="66" t="s">
        <v>137</v>
      </c>
      <c r="D10237" s="67">
        <v>3862039.7</v>
      </c>
      <c r="E10237" s="66">
        <v>0.58430000000000004</v>
      </c>
      <c r="F10237" s="67">
        <v>2256589.7967099999</v>
      </c>
      <c r="G10237" s="66" t="s">
        <v>50</v>
      </c>
      <c r="H10237" s="68">
        <v>4.67011964708617E-4</v>
      </c>
      <c r="I10237" s="87">
        <v>1053.85443450295</v>
      </c>
      <c r="J10237" s="36" t="str">
        <f>_xlfn.XLOOKUP(SimpleBB[[#This Row],[customer_code]],'Input  - indicative charges'!$B$13:$B$69,'Input  - indicative charges'!$E$13:$E$69)</f>
        <v>North Island generation</v>
      </c>
      <c r="K10237" s="70">
        <f t="shared" si="161"/>
        <v>974.23946245819729</v>
      </c>
    </row>
    <row r="10238" spans="1:11" x14ac:dyDescent="0.25">
      <c r="A10238" s="65">
        <v>44378</v>
      </c>
      <c r="B10238" s="66" t="s">
        <v>151</v>
      </c>
      <c r="C10238" s="66" t="s">
        <v>137</v>
      </c>
      <c r="D10238" s="67">
        <v>3862039.7</v>
      </c>
      <c r="E10238" s="66">
        <v>0.58430000000000004</v>
      </c>
      <c r="F10238" s="67">
        <v>2256589.7967099999</v>
      </c>
      <c r="G10238" s="66" t="s">
        <v>52</v>
      </c>
      <c r="H10238" s="68">
        <v>9.4305986723035697E-4</v>
      </c>
      <c r="I10238" s="87">
        <v>2128.0992740787101</v>
      </c>
      <c r="J10238" s="36" t="str">
        <f>_xlfn.XLOOKUP(SimpleBB[[#This Row],[customer_code]],'Input  - indicative charges'!$B$13:$B$69,'Input  - indicative charges'!$E$13:$E$69)</f>
        <v>North Island generation</v>
      </c>
      <c r="K10238" s="70">
        <f t="shared" si="161"/>
        <v>1967.3289070648389</v>
      </c>
    </row>
    <row r="10239" spans="1:11" x14ac:dyDescent="0.25">
      <c r="A10239" s="65">
        <v>44378</v>
      </c>
      <c r="B10239" s="66" t="s">
        <v>151</v>
      </c>
      <c r="C10239" s="66" t="s">
        <v>137</v>
      </c>
      <c r="D10239" s="67">
        <v>3862039.7</v>
      </c>
      <c r="E10239" s="66">
        <v>0.58430000000000004</v>
      </c>
      <c r="F10239" s="67">
        <v>2256589.7967099999</v>
      </c>
      <c r="G10239" s="66" t="s">
        <v>54</v>
      </c>
      <c r="H10239" s="68">
        <v>5.4912288114674496E-3</v>
      </c>
      <c r="I10239" s="87">
        <v>12391.450907357401</v>
      </c>
      <c r="J10239" s="36" t="str">
        <f>_xlfn.XLOOKUP(SimpleBB[[#This Row],[customer_code]],'Input  - indicative charges'!$B$13:$B$69,'Input  - indicative charges'!$E$13:$E$69)</f>
        <v>Upper South Island distributor</v>
      </c>
      <c r="K10239" s="70">
        <f t="shared" si="161"/>
        <v>11455.320655129077</v>
      </c>
    </row>
    <row r="10240" spans="1:11" x14ac:dyDescent="0.25">
      <c r="A10240" s="65">
        <v>44378</v>
      </c>
      <c r="B10240" s="66" t="s">
        <v>151</v>
      </c>
      <c r="C10240" s="66" t="s">
        <v>137</v>
      </c>
      <c r="D10240" s="67">
        <v>3862039.7</v>
      </c>
      <c r="E10240" s="66">
        <v>0.58430000000000004</v>
      </c>
      <c r="F10240" s="67">
        <v>2256589.7967099999</v>
      </c>
      <c r="G10240" s="66" t="s">
        <v>56</v>
      </c>
      <c r="H10240" s="68">
        <v>1.23851813808933E-20</v>
      </c>
      <c r="I10240" s="87">
        <v>2.79482739345265E-14</v>
      </c>
      <c r="J10240" s="36" t="str">
        <f>_xlfn.XLOOKUP(SimpleBB[[#This Row],[customer_code]],'Input  - indicative charges'!$B$13:$B$69,'Input  - indicative charges'!$E$13:$E$69)</f>
        <v>Upper North Island distributor</v>
      </c>
      <c r="K10240" s="70">
        <f t="shared" si="161"/>
        <v>2.5836880771346534E-14</v>
      </c>
    </row>
    <row r="10241" spans="1:11" x14ac:dyDescent="0.25">
      <c r="A10241" s="65">
        <v>44378</v>
      </c>
      <c r="B10241" s="66" t="s">
        <v>151</v>
      </c>
      <c r="C10241" s="66" t="s">
        <v>137</v>
      </c>
      <c r="D10241" s="67">
        <v>3862039.7</v>
      </c>
      <c r="E10241" s="66">
        <v>0.58430000000000004</v>
      </c>
      <c r="F10241" s="67">
        <v>2256589.7967099999</v>
      </c>
      <c r="G10241" s="66" t="s">
        <v>58</v>
      </c>
      <c r="H10241" s="68">
        <v>5.8205333626898197E-4</v>
      </c>
      <c r="I10241" s="87">
        <v>1313.4556197656</v>
      </c>
      <c r="J10241" s="36" t="str">
        <f>_xlfn.XLOOKUP(SimpleBB[[#This Row],[customer_code]],'Input  - indicative charges'!$B$13:$B$69,'Input  - indicative charges'!$E$13:$E$69)</f>
        <v>North Island generation</v>
      </c>
      <c r="K10241" s="70">
        <f t="shared" si="161"/>
        <v>1214.2286971223582</v>
      </c>
    </row>
    <row r="10242" spans="1:11" x14ac:dyDescent="0.25">
      <c r="A10242" s="65">
        <v>44378</v>
      </c>
      <c r="B10242" s="66" t="s">
        <v>151</v>
      </c>
      <c r="C10242" s="66" t="s">
        <v>137</v>
      </c>
      <c r="D10242" s="67">
        <v>3862039.7</v>
      </c>
      <c r="E10242" s="66">
        <v>0.58430000000000004</v>
      </c>
      <c r="F10242" s="67">
        <v>2256589.7967099999</v>
      </c>
      <c r="G10242" s="66" t="s">
        <v>60</v>
      </c>
      <c r="H10242" s="68">
        <v>0</v>
      </c>
      <c r="I10242" s="87">
        <v>0</v>
      </c>
      <c r="J10242" s="36" t="str">
        <f>_xlfn.XLOOKUP(SimpleBB[[#This Row],[customer_code]],'Input  - indicative charges'!$B$13:$B$69,'Input  - indicative charges'!$E$13:$E$69)</f>
        <v>Major Industrial</v>
      </c>
      <c r="K10242" s="70">
        <f t="shared" si="161"/>
        <v>0</v>
      </c>
    </row>
    <row r="10243" spans="1:11" x14ac:dyDescent="0.25">
      <c r="A10243" s="65">
        <v>44378</v>
      </c>
      <c r="B10243" s="66" t="s">
        <v>151</v>
      </c>
      <c r="C10243" s="66" t="s">
        <v>137</v>
      </c>
      <c r="D10243" s="67">
        <v>3862039.7</v>
      </c>
      <c r="E10243" s="66">
        <v>0.58430000000000004</v>
      </c>
      <c r="F10243" s="67">
        <v>2256589.7967099999</v>
      </c>
      <c r="G10243" s="66" t="s">
        <v>62</v>
      </c>
      <c r="H10243" s="68">
        <v>1.8593794485055501E-13</v>
      </c>
      <c r="I10243" s="87">
        <v>4.1958566917098898E-7</v>
      </c>
      <c r="J10243" s="36" t="str">
        <f>_xlfn.XLOOKUP(SimpleBB[[#This Row],[customer_code]],'Input  - indicative charges'!$B$13:$B$69,'Input  - indicative charges'!$E$13:$E$69)</f>
        <v>Major Industrial</v>
      </c>
      <c r="K10243" s="70">
        <f t="shared" si="161"/>
        <v>3.8788745713359054E-7</v>
      </c>
    </row>
    <row r="10244" spans="1:11" x14ac:dyDescent="0.25">
      <c r="A10244" s="65">
        <v>44378</v>
      </c>
      <c r="B10244" s="66" t="s">
        <v>151</v>
      </c>
      <c r="C10244" s="66" t="s">
        <v>137</v>
      </c>
      <c r="D10244" s="67">
        <v>3862039.7</v>
      </c>
      <c r="E10244" s="66">
        <v>0.58430000000000004</v>
      </c>
      <c r="F10244" s="67">
        <v>2256589.7967099999</v>
      </c>
      <c r="G10244" s="66" t="s">
        <v>64</v>
      </c>
      <c r="H10244" s="68">
        <v>0</v>
      </c>
      <c r="I10244" s="87">
        <v>0</v>
      </c>
      <c r="J10244" s="36" t="str">
        <f>_xlfn.XLOOKUP(SimpleBB[[#This Row],[customer_code]],'Input  - indicative charges'!$B$13:$B$69,'Input  - indicative charges'!$E$13:$E$69)</f>
        <v>Major Industrial</v>
      </c>
      <c r="K10244" s="70">
        <f t="shared" si="161"/>
        <v>0</v>
      </c>
    </row>
    <row r="10245" spans="1:11" x14ac:dyDescent="0.25">
      <c r="A10245" s="65">
        <v>44378</v>
      </c>
      <c r="B10245" s="66" t="s">
        <v>151</v>
      </c>
      <c r="C10245" s="66" t="s">
        <v>137</v>
      </c>
      <c r="D10245" s="67">
        <v>3862039.7</v>
      </c>
      <c r="E10245" s="66">
        <v>0.58430000000000004</v>
      </c>
      <c r="F10245" s="67">
        <v>2256589.7967099999</v>
      </c>
      <c r="G10245" s="66" t="s">
        <v>66</v>
      </c>
      <c r="H10245" s="68">
        <v>0.333914036584537</v>
      </c>
      <c r="I10245" s="87">
        <v>753507.00793491595</v>
      </c>
      <c r="J10245" s="36" t="str">
        <f>_xlfn.XLOOKUP(SimpleBB[[#This Row],[customer_code]],'Input  - indicative charges'!$B$13:$B$69,'Input  - indicative charges'!$E$13:$E$69)</f>
        <v>Upper South Island distributor</v>
      </c>
      <c r="K10245" s="70">
        <f t="shared" si="161"/>
        <v>696582.22078387265</v>
      </c>
    </row>
    <row r="10246" spans="1:11" x14ac:dyDescent="0.25">
      <c r="A10246" s="65">
        <v>44378</v>
      </c>
      <c r="B10246" s="66" t="s">
        <v>151</v>
      </c>
      <c r="C10246" s="66" t="s">
        <v>137</v>
      </c>
      <c r="D10246" s="67">
        <v>3862039.7</v>
      </c>
      <c r="E10246" s="66">
        <v>0.58430000000000004</v>
      </c>
      <c r="F10246" s="67">
        <v>2256589.7967099999</v>
      </c>
      <c r="G10246" s="66" t="s">
        <v>68</v>
      </c>
      <c r="H10246" s="68">
        <v>0</v>
      </c>
      <c r="I10246" s="87">
        <v>0</v>
      </c>
      <c r="J10246" s="36" t="str">
        <f>_xlfn.XLOOKUP(SimpleBB[[#This Row],[customer_code]],'Input  - indicative charges'!$B$13:$B$69,'Input  - indicative charges'!$E$13:$E$69)</f>
        <v>Major Industrial</v>
      </c>
      <c r="K10246" s="70">
        <f t="shared" si="161"/>
        <v>0</v>
      </c>
    </row>
    <row r="10247" spans="1:11" x14ac:dyDescent="0.25">
      <c r="A10247" s="65">
        <v>44378</v>
      </c>
      <c r="B10247" s="66" t="s">
        <v>151</v>
      </c>
      <c r="C10247" s="66" t="s">
        <v>137</v>
      </c>
      <c r="D10247" s="67">
        <v>3862039.7</v>
      </c>
      <c r="E10247" s="66">
        <v>0.58430000000000004</v>
      </c>
      <c r="F10247" s="67">
        <v>2256589.7967099999</v>
      </c>
      <c r="G10247" s="66" t="s">
        <v>70</v>
      </c>
      <c r="H10247" s="68">
        <v>4.4456090484993599E-6</v>
      </c>
      <c r="I10247" s="87">
        <v>10.031916019005299</v>
      </c>
      <c r="J10247" s="36" t="str">
        <f>_xlfn.XLOOKUP(SimpleBB[[#This Row],[customer_code]],'Input  - indicative charges'!$B$13:$B$69,'Input  - indicative charges'!$E$13:$E$69)</f>
        <v>Lower North Island distributor</v>
      </c>
      <c r="K10247" s="70">
        <f t="shared" si="161"/>
        <v>9.2740402752028679</v>
      </c>
    </row>
    <row r="10248" spans="1:11" x14ac:dyDescent="0.25">
      <c r="A10248" s="65">
        <v>44378</v>
      </c>
      <c r="B10248" s="66" t="s">
        <v>151</v>
      </c>
      <c r="C10248" s="66" t="s">
        <v>137</v>
      </c>
      <c r="D10248" s="67">
        <v>3862039.7</v>
      </c>
      <c r="E10248" s="66">
        <v>0.58430000000000004</v>
      </c>
      <c r="F10248" s="67">
        <v>2256589.7967099999</v>
      </c>
      <c r="G10248" s="66" t="s">
        <v>72</v>
      </c>
      <c r="H10248" s="68">
        <v>3.3940465139836203E-4</v>
      </c>
      <c r="I10248" s="87">
        <v>765.89707330145905</v>
      </c>
      <c r="J10248" s="36" t="str">
        <f>_xlfn.XLOOKUP(SimpleBB[[#This Row],[customer_code]],'Input  - indicative charges'!$B$13:$B$69,'Input  - indicative charges'!$E$13:$E$69)</f>
        <v>Lower South Island distributor</v>
      </c>
      <c r="K10248" s="70">
        <f t="shared" si="161"/>
        <v>708.03626057089127</v>
      </c>
    </row>
    <row r="10249" spans="1:11" x14ac:dyDescent="0.25">
      <c r="A10249" s="65">
        <v>44378</v>
      </c>
      <c r="B10249" s="66" t="s">
        <v>151</v>
      </c>
      <c r="C10249" s="66" t="s">
        <v>137</v>
      </c>
      <c r="D10249" s="67">
        <v>3862039.7</v>
      </c>
      <c r="E10249" s="66">
        <v>0.58430000000000004</v>
      </c>
      <c r="F10249" s="67">
        <v>2256589.7967099999</v>
      </c>
      <c r="G10249" s="66" t="s">
        <v>74</v>
      </c>
      <c r="H10249" s="68">
        <v>0</v>
      </c>
      <c r="I10249" s="87">
        <v>0</v>
      </c>
      <c r="J10249" s="36" t="str">
        <f>_xlfn.XLOOKUP(SimpleBB[[#This Row],[customer_code]],'Input  - indicative charges'!$B$13:$B$69,'Input  - indicative charges'!$E$13:$E$69)</f>
        <v>Major Industrial</v>
      </c>
      <c r="K10249" s="70">
        <f t="shared" si="161"/>
        <v>0</v>
      </c>
    </row>
    <row r="10250" spans="1:11" x14ac:dyDescent="0.25">
      <c r="A10250" s="65">
        <v>44378</v>
      </c>
      <c r="B10250" s="66" t="s">
        <v>151</v>
      </c>
      <c r="C10250" s="66" t="s">
        <v>137</v>
      </c>
      <c r="D10250" s="67">
        <v>3862039.7</v>
      </c>
      <c r="E10250" s="66">
        <v>0.58430000000000004</v>
      </c>
      <c r="F10250" s="67">
        <v>2256589.7967099999</v>
      </c>
      <c r="G10250" s="66" t="s">
        <v>76</v>
      </c>
      <c r="H10250" s="68">
        <v>0</v>
      </c>
      <c r="I10250" s="87">
        <v>0</v>
      </c>
      <c r="J10250" s="36" t="str">
        <f>_xlfn.XLOOKUP(SimpleBB[[#This Row],[customer_code]],'Input  - indicative charges'!$B$13:$B$69,'Input  - indicative charges'!$E$13:$E$69)</f>
        <v>Lower North Island distributor</v>
      </c>
      <c r="K10250" s="70">
        <f t="shared" si="161"/>
        <v>0</v>
      </c>
    </row>
    <row r="10251" spans="1:11" x14ac:dyDescent="0.25">
      <c r="A10251" s="65">
        <v>44378</v>
      </c>
      <c r="B10251" s="66" t="s">
        <v>151</v>
      </c>
      <c r="C10251" s="66" t="s">
        <v>137</v>
      </c>
      <c r="D10251" s="67">
        <v>3862039.7</v>
      </c>
      <c r="E10251" s="66">
        <v>0.58430000000000004</v>
      </c>
      <c r="F10251" s="67">
        <v>2256589.7967099999</v>
      </c>
      <c r="G10251" s="66" t="s">
        <v>78</v>
      </c>
      <c r="H10251" s="68">
        <v>1.3319046739165801E-12</v>
      </c>
      <c r="I10251" s="87">
        <v>3.0055624973505102E-6</v>
      </c>
      <c r="J10251" s="36" t="str">
        <f>_xlfn.XLOOKUP(SimpleBB[[#This Row],[customer_code]],'Input  - indicative charges'!$B$13:$B$69,'Input  - indicative charges'!$E$13:$E$69)</f>
        <v>North Island generation</v>
      </c>
      <c r="K10251" s="70">
        <f t="shared" si="161"/>
        <v>2.7785028899027528E-6</v>
      </c>
    </row>
    <row r="10252" spans="1:11" x14ac:dyDescent="0.25">
      <c r="A10252" s="65">
        <v>44378</v>
      </c>
      <c r="B10252" s="66" t="s">
        <v>151</v>
      </c>
      <c r="C10252" s="66" t="s">
        <v>137</v>
      </c>
      <c r="D10252" s="67">
        <v>3862039.7</v>
      </c>
      <c r="E10252" s="66">
        <v>0.58430000000000004</v>
      </c>
      <c r="F10252" s="67">
        <v>2256589.7967099999</v>
      </c>
      <c r="G10252" s="66" t="s">
        <v>80</v>
      </c>
      <c r="H10252" s="68">
        <v>0</v>
      </c>
      <c r="I10252" s="87">
        <v>0</v>
      </c>
      <c r="J10252" s="36" t="str">
        <f>_xlfn.XLOOKUP(SimpleBB[[#This Row],[customer_code]],'Input  - indicative charges'!$B$13:$B$69,'Input  - indicative charges'!$E$13:$E$69)</f>
        <v>Major Industrial</v>
      </c>
      <c r="K10252" s="70">
        <f t="shared" si="161"/>
        <v>0</v>
      </c>
    </row>
    <row r="10253" spans="1:11" x14ac:dyDescent="0.25">
      <c r="A10253" s="65">
        <v>44378</v>
      </c>
      <c r="B10253" s="66" t="s">
        <v>151</v>
      </c>
      <c r="C10253" s="66" t="s">
        <v>137</v>
      </c>
      <c r="D10253" s="67">
        <v>3862039.7</v>
      </c>
      <c r="E10253" s="66">
        <v>0.58430000000000004</v>
      </c>
      <c r="F10253" s="67">
        <v>2256589.7967099999</v>
      </c>
      <c r="G10253" s="66" t="s">
        <v>82</v>
      </c>
      <c r="H10253" s="68">
        <v>6.9794982340813202E-5</v>
      </c>
      <c r="I10253" s="87">
        <v>157.49864501183299</v>
      </c>
      <c r="J10253" s="36" t="str">
        <f>_xlfn.XLOOKUP(SimpleBB[[#This Row],[customer_code]],'Input  - indicative charges'!$B$13:$B$69,'Input  - indicative charges'!$E$13:$E$69)</f>
        <v>Major Industrial</v>
      </c>
      <c r="K10253" s="70">
        <f t="shared" si="161"/>
        <v>145.6001799020689</v>
      </c>
    </row>
    <row r="10254" spans="1:11" x14ac:dyDescent="0.25">
      <c r="A10254" s="65">
        <v>44378</v>
      </c>
      <c r="B10254" s="66" t="s">
        <v>151</v>
      </c>
      <c r="C10254" s="66" t="s">
        <v>137</v>
      </c>
      <c r="D10254" s="67">
        <v>3862039.7</v>
      </c>
      <c r="E10254" s="66">
        <v>0.58430000000000004</v>
      </c>
      <c r="F10254" s="67">
        <v>2256589.7967099999</v>
      </c>
      <c r="G10254" s="66" t="s">
        <v>84</v>
      </c>
      <c r="H10254" s="68">
        <v>0</v>
      </c>
      <c r="I10254" s="87">
        <v>0</v>
      </c>
      <c r="J10254" s="36" t="str">
        <f>_xlfn.XLOOKUP(SimpleBB[[#This Row],[customer_code]],'Input  - indicative charges'!$B$13:$B$69,'Input  - indicative charges'!$E$13:$E$69)</f>
        <v>Major Industrial</v>
      </c>
      <c r="K10254" s="70">
        <f t="shared" ref="K10254:K10317" si="162">I10254*$L$9</f>
        <v>0</v>
      </c>
    </row>
    <row r="10255" spans="1:11" x14ac:dyDescent="0.25">
      <c r="A10255" s="65">
        <v>44378</v>
      </c>
      <c r="B10255" s="66" t="s">
        <v>151</v>
      </c>
      <c r="C10255" s="66" t="s">
        <v>137</v>
      </c>
      <c r="D10255" s="67">
        <v>3862039.7</v>
      </c>
      <c r="E10255" s="66">
        <v>0.58430000000000004</v>
      </c>
      <c r="F10255" s="67">
        <v>2256589.7967099999</v>
      </c>
      <c r="G10255" s="66" t="s">
        <v>86</v>
      </c>
      <c r="H10255" s="68">
        <v>7.2858282840782297E-6</v>
      </c>
      <c r="I10255" s="87">
        <v>16.441125766431998</v>
      </c>
      <c r="J10255" s="36" t="str">
        <f>_xlfn.XLOOKUP(SimpleBB[[#This Row],[customer_code]],'Input  - indicative charges'!$B$13:$B$69,'Input  - indicative charges'!$E$13:$E$69)</f>
        <v>North Island generation</v>
      </c>
      <c r="K10255" s="70">
        <f t="shared" si="162"/>
        <v>15.199056913824174</v>
      </c>
    </row>
    <row r="10256" spans="1:11" x14ac:dyDescent="0.25">
      <c r="A10256" s="65">
        <v>44378</v>
      </c>
      <c r="B10256" s="66" t="s">
        <v>151</v>
      </c>
      <c r="C10256" s="66" t="s">
        <v>137</v>
      </c>
      <c r="D10256" s="67">
        <v>3862039.7</v>
      </c>
      <c r="E10256" s="66">
        <v>0.58430000000000004</v>
      </c>
      <c r="F10256" s="67">
        <v>2256589.7967099999</v>
      </c>
      <c r="G10256" s="66" t="s">
        <v>88</v>
      </c>
      <c r="H10256" s="68">
        <v>3.3868885728868201E-4</v>
      </c>
      <c r="I10256" s="87">
        <v>764.28181961700898</v>
      </c>
      <c r="J10256" s="36" t="str">
        <f>_xlfn.XLOOKUP(SimpleBB[[#This Row],[customer_code]],'Input  - indicative charges'!$B$13:$B$69,'Input  - indicative charges'!$E$13:$E$69)</f>
        <v>North Island generation</v>
      </c>
      <c r="K10256" s="70">
        <f t="shared" si="162"/>
        <v>706.54303358455286</v>
      </c>
    </row>
    <row r="10257" spans="1:11" x14ac:dyDescent="0.25">
      <c r="A10257" s="65">
        <v>44378</v>
      </c>
      <c r="B10257" s="66" t="s">
        <v>151</v>
      </c>
      <c r="C10257" s="66" t="s">
        <v>137</v>
      </c>
      <c r="D10257" s="67">
        <v>3862039.7</v>
      </c>
      <c r="E10257" s="66">
        <v>0.58430000000000004</v>
      </c>
      <c r="F10257" s="67">
        <v>2256589.7967099999</v>
      </c>
      <c r="G10257" s="66" t="s">
        <v>90</v>
      </c>
      <c r="H10257" s="68">
        <v>6.6143794602745803E-2</v>
      </c>
      <c r="I10257" s="87">
        <v>149259.412016238</v>
      </c>
      <c r="J10257" s="36" t="str">
        <f>_xlfn.XLOOKUP(SimpleBB[[#This Row],[customer_code]],'Input  - indicative charges'!$B$13:$B$69,'Input  - indicative charges'!$E$13:$E$69)</f>
        <v>Upper South Island distributor</v>
      </c>
      <c r="K10257" s="70">
        <f t="shared" si="162"/>
        <v>137983.39179367875</v>
      </c>
    </row>
    <row r="10258" spans="1:11" x14ac:dyDescent="0.25">
      <c r="A10258" s="65">
        <v>44378</v>
      </c>
      <c r="B10258" s="66" t="s">
        <v>151</v>
      </c>
      <c r="C10258" s="66" t="s">
        <v>137</v>
      </c>
      <c r="D10258" s="67">
        <v>3862039.7</v>
      </c>
      <c r="E10258" s="66">
        <v>0.58430000000000004</v>
      </c>
      <c r="F10258" s="67">
        <v>2256589.7967099999</v>
      </c>
      <c r="G10258" s="66" t="s">
        <v>92</v>
      </c>
      <c r="H10258" s="68">
        <v>5.2290046122217003E-6</v>
      </c>
      <c r="I10258" s="87">
        <v>11.799718454889</v>
      </c>
      <c r="J10258" s="36" t="str">
        <f>_xlfn.XLOOKUP(SimpleBB[[#This Row],[customer_code]],'Input  - indicative charges'!$B$13:$B$69,'Input  - indicative charges'!$E$13:$E$69)</f>
        <v>North Island generation</v>
      </c>
      <c r="K10258" s="70">
        <f t="shared" si="162"/>
        <v>10.908291494803166</v>
      </c>
    </row>
    <row r="10259" spans="1:11" x14ac:dyDescent="0.25">
      <c r="A10259" s="65">
        <v>44378</v>
      </c>
      <c r="B10259" s="66" t="s">
        <v>151</v>
      </c>
      <c r="C10259" s="66" t="s">
        <v>137</v>
      </c>
      <c r="D10259" s="67">
        <v>3862039.7</v>
      </c>
      <c r="E10259" s="66">
        <v>0.58430000000000004</v>
      </c>
      <c r="F10259" s="67">
        <v>2256589.7967099999</v>
      </c>
      <c r="G10259" s="66" t="s">
        <v>94</v>
      </c>
      <c r="H10259" s="68">
        <v>2.7694844006705999E-5</v>
      </c>
      <c r="I10259" s="87">
        <v>62.495902407007897</v>
      </c>
      <c r="J10259" s="36" t="str">
        <f>_xlfn.XLOOKUP(SimpleBB[[#This Row],[customer_code]],'Input  - indicative charges'!$B$13:$B$69,'Input  - indicative charges'!$E$13:$E$69)</f>
        <v>North Island generation</v>
      </c>
      <c r="K10259" s="70">
        <f t="shared" si="162"/>
        <v>57.774558206001359</v>
      </c>
    </row>
    <row r="10260" spans="1:11" x14ac:dyDescent="0.25">
      <c r="A10260" s="65">
        <v>44378</v>
      </c>
      <c r="B10260" s="66" t="s">
        <v>151</v>
      </c>
      <c r="C10260" s="66" t="s">
        <v>137</v>
      </c>
      <c r="D10260" s="67">
        <v>3862039.7</v>
      </c>
      <c r="E10260" s="66">
        <v>0.58430000000000004</v>
      </c>
      <c r="F10260" s="67">
        <v>2256589.7967099999</v>
      </c>
      <c r="G10260" s="66" t="s">
        <v>96</v>
      </c>
      <c r="H10260" s="68">
        <v>5.9554264261521406E-11</v>
      </c>
      <c r="I10260" s="87">
        <v>1.3438954508312E-4</v>
      </c>
      <c r="J10260" s="36" t="str">
        <f>_xlfn.XLOOKUP(SimpleBB[[#This Row],[customer_code]],'Input  - indicative charges'!$B$13:$B$69,'Input  - indicative charges'!$E$13:$E$69)</f>
        <v>Upper North Island distributor</v>
      </c>
      <c r="K10260" s="70">
        <f t="shared" si="162"/>
        <v>1.2423689067032532E-4</v>
      </c>
    </row>
    <row r="10261" spans="1:11" x14ac:dyDescent="0.25">
      <c r="A10261" s="65">
        <v>44378</v>
      </c>
      <c r="B10261" s="66" t="s">
        <v>151</v>
      </c>
      <c r="C10261" s="66" t="s">
        <v>137</v>
      </c>
      <c r="D10261" s="67">
        <v>3862039.7</v>
      </c>
      <c r="E10261" s="66">
        <v>0.58430000000000004</v>
      </c>
      <c r="F10261" s="67">
        <v>2256589.7967099999</v>
      </c>
      <c r="G10261" s="66" t="s">
        <v>98</v>
      </c>
      <c r="H10261" s="68">
        <v>2.5520439958035498E-7</v>
      </c>
      <c r="I10261" s="87">
        <v>0.575891644168532</v>
      </c>
      <c r="J10261" s="36" t="str">
        <f>_xlfn.XLOOKUP(SimpleBB[[#This Row],[customer_code]],'Input  - indicative charges'!$B$13:$B$69,'Input  - indicative charges'!$E$13:$E$69)</f>
        <v>Major Industrial</v>
      </c>
      <c r="K10261" s="70">
        <f t="shared" si="162"/>
        <v>0.53238506901908145</v>
      </c>
    </row>
    <row r="10262" spans="1:11" x14ac:dyDescent="0.25">
      <c r="A10262" s="65">
        <v>44378</v>
      </c>
      <c r="B10262" s="66" t="s">
        <v>151</v>
      </c>
      <c r="C10262" s="66" t="s">
        <v>137</v>
      </c>
      <c r="D10262" s="67">
        <v>3862039.7</v>
      </c>
      <c r="E10262" s="66">
        <v>0.58430000000000004</v>
      </c>
      <c r="F10262" s="67">
        <v>2256589.7967099999</v>
      </c>
      <c r="G10262" s="66" t="s">
        <v>100</v>
      </c>
      <c r="H10262" s="68">
        <v>9.9828538633103703E-5</v>
      </c>
      <c r="I10262" s="87">
        <v>225.27206169993201</v>
      </c>
      <c r="J10262" s="36" t="str">
        <f>_xlfn.XLOOKUP(SimpleBB[[#This Row],[customer_code]],'Input  - indicative charges'!$B$13:$B$69,'Input  - indicative charges'!$E$13:$E$69)</f>
        <v>North Island generation</v>
      </c>
      <c r="K10262" s="70">
        <f t="shared" si="162"/>
        <v>208.25355486681048</v>
      </c>
    </row>
    <row r="10263" spans="1:11" x14ac:dyDescent="0.25">
      <c r="A10263" s="65">
        <v>44378</v>
      </c>
      <c r="B10263" s="66" t="s">
        <v>151</v>
      </c>
      <c r="C10263" s="66" t="s">
        <v>137</v>
      </c>
      <c r="D10263" s="67">
        <v>3862039.7</v>
      </c>
      <c r="E10263" s="66">
        <v>0.58430000000000004</v>
      </c>
      <c r="F10263" s="67">
        <v>2256589.7967099999</v>
      </c>
      <c r="G10263" s="66" t="s">
        <v>102</v>
      </c>
      <c r="H10263" s="68">
        <v>8.1669637837171501E-5</v>
      </c>
      <c r="I10263" s="87">
        <v>184.294871444362</v>
      </c>
      <c r="J10263" s="36" t="str">
        <f>_xlfn.XLOOKUP(SimpleBB[[#This Row],[customer_code]],'Input  - indicative charges'!$B$13:$B$69,'Input  - indicative charges'!$E$13:$E$69)</f>
        <v>Lower North Island distributor</v>
      </c>
      <c r="K10263" s="70">
        <f t="shared" si="162"/>
        <v>170.37204628212362</v>
      </c>
    </row>
    <row r="10264" spans="1:11" x14ac:dyDescent="0.25">
      <c r="A10264" s="65">
        <v>44378</v>
      </c>
      <c r="B10264" s="66" t="s">
        <v>151</v>
      </c>
      <c r="C10264" s="66" t="s">
        <v>137</v>
      </c>
      <c r="D10264" s="67">
        <v>3862039.7</v>
      </c>
      <c r="E10264" s="66">
        <v>0.58430000000000004</v>
      </c>
      <c r="F10264" s="67">
        <v>2256589.7967099999</v>
      </c>
      <c r="G10264" s="66" t="s">
        <v>104</v>
      </c>
      <c r="H10264" s="68">
        <v>1.71018002662737E-4</v>
      </c>
      <c r="I10264" s="87">
        <v>385.91747986245701</v>
      </c>
      <c r="J10264" s="36" t="str">
        <f>_xlfn.XLOOKUP(SimpleBB[[#This Row],[customer_code]],'Input  - indicative charges'!$B$13:$B$69,'Input  - indicative charges'!$E$13:$E$69)</f>
        <v>Lower North Island distributor</v>
      </c>
      <c r="K10264" s="70">
        <f t="shared" si="162"/>
        <v>356.7627803471276</v>
      </c>
    </row>
    <row r="10265" spans="1:11" x14ac:dyDescent="0.25">
      <c r="A10265" s="65">
        <v>44378</v>
      </c>
      <c r="B10265" s="66" t="s">
        <v>151</v>
      </c>
      <c r="C10265" s="66" t="s">
        <v>137</v>
      </c>
      <c r="D10265" s="67">
        <v>3862039.7</v>
      </c>
      <c r="E10265" s="66">
        <v>0.58430000000000004</v>
      </c>
      <c r="F10265" s="67">
        <v>2256589.7967099999</v>
      </c>
      <c r="G10265" s="66" t="s">
        <v>106</v>
      </c>
      <c r="H10265" s="68">
        <v>2.8607401103958402E-20</v>
      </c>
      <c r="I10265" s="87">
        <v>6.45551694415829E-14</v>
      </c>
      <c r="J10265" s="36" t="str">
        <f>_xlfn.XLOOKUP(SimpleBB[[#This Row],[customer_code]],'Input  - indicative charges'!$B$13:$B$69,'Input  - indicative charges'!$E$13:$E$69)</f>
        <v>Upper North Island distributor</v>
      </c>
      <c r="K10265" s="70">
        <f t="shared" si="162"/>
        <v>5.9678254905601505E-14</v>
      </c>
    </row>
    <row r="10266" spans="1:11" x14ac:dyDescent="0.25">
      <c r="A10266" s="65">
        <v>44378</v>
      </c>
      <c r="B10266" s="66" t="s">
        <v>151</v>
      </c>
      <c r="C10266" s="66" t="s">
        <v>137</v>
      </c>
      <c r="D10266" s="67">
        <v>3862039.7</v>
      </c>
      <c r="E10266" s="66">
        <v>0.58430000000000004</v>
      </c>
      <c r="F10266" s="67">
        <v>2256589.7967099999</v>
      </c>
      <c r="G10266" s="66" t="s">
        <v>108</v>
      </c>
      <c r="H10266" s="68">
        <v>4.4668632319691603E-22</v>
      </c>
      <c r="I10266" s="87">
        <v>1.00798779925606E-15</v>
      </c>
      <c r="J10266" s="36" t="str">
        <f>_xlfn.XLOOKUP(SimpleBB[[#This Row],[customer_code]],'Input  - indicative charges'!$B$13:$B$69,'Input  - indicative charges'!$E$13:$E$69)</f>
        <v>Lower North Island distributor</v>
      </c>
      <c r="K10266" s="70">
        <f t="shared" si="162"/>
        <v>9.318378891434045E-16</v>
      </c>
    </row>
    <row r="10267" spans="1:11" x14ac:dyDescent="0.25">
      <c r="A10267" s="65">
        <v>44378</v>
      </c>
      <c r="B10267" s="66" t="s">
        <v>151</v>
      </c>
      <c r="C10267" s="66" t="s">
        <v>137</v>
      </c>
      <c r="D10267" s="67">
        <v>3862039.7</v>
      </c>
      <c r="E10267" s="66">
        <v>0.58430000000000004</v>
      </c>
      <c r="F10267" s="67">
        <v>2256589.7967099999</v>
      </c>
      <c r="G10267" s="66" t="s">
        <v>110</v>
      </c>
      <c r="H10267" s="68">
        <v>1.48639175970594E-4</v>
      </c>
      <c r="I10267" s="87">
        <v>335.41764788662601</v>
      </c>
      <c r="J10267" s="36" t="str">
        <f>_xlfn.XLOOKUP(SimpleBB[[#This Row],[customer_code]],'Input  - indicative charges'!$B$13:$B$69,'Input  - indicative charges'!$E$13:$E$69)</f>
        <v>Lower South Island distributor</v>
      </c>
      <c r="K10267" s="70">
        <f t="shared" si="162"/>
        <v>310.07803191546441</v>
      </c>
    </row>
    <row r="10268" spans="1:11" x14ac:dyDescent="0.25">
      <c r="A10268" s="65">
        <v>44378</v>
      </c>
      <c r="B10268" s="66" t="s">
        <v>151</v>
      </c>
      <c r="C10268" s="66" t="s">
        <v>137</v>
      </c>
      <c r="D10268" s="67">
        <v>3862039.7</v>
      </c>
      <c r="E10268" s="66">
        <v>0.58430000000000004</v>
      </c>
      <c r="F10268" s="67">
        <v>2256589.7967099999</v>
      </c>
      <c r="G10268" s="66" t="s">
        <v>112</v>
      </c>
      <c r="H10268" s="68">
        <v>2.7978644732543301E-4</v>
      </c>
      <c r="I10268" s="87">
        <v>631.36324229231195</v>
      </c>
      <c r="J10268" s="36" t="str">
        <f>_xlfn.XLOOKUP(SimpleBB[[#This Row],[customer_code]],'Input  - indicative charges'!$B$13:$B$69,'Input  - indicative charges'!$E$13:$E$69)</f>
        <v>North Island generation</v>
      </c>
      <c r="K10268" s="70">
        <f t="shared" si="162"/>
        <v>583.66598426550036</v>
      </c>
    </row>
    <row r="10269" spans="1:11" x14ac:dyDescent="0.25">
      <c r="A10269" s="65">
        <v>44378</v>
      </c>
      <c r="B10269" s="66" t="s">
        <v>151</v>
      </c>
      <c r="C10269" s="66" t="s">
        <v>137</v>
      </c>
      <c r="D10269" s="67">
        <v>3862039.7</v>
      </c>
      <c r="E10269" s="66">
        <v>0.58430000000000004</v>
      </c>
      <c r="F10269" s="67">
        <v>2256589.7967099999</v>
      </c>
      <c r="G10269" s="66" t="s">
        <v>114</v>
      </c>
      <c r="H10269" s="68">
        <v>6.7271349081009203E-5</v>
      </c>
      <c r="I10269" s="87">
        <v>151.80383994712199</v>
      </c>
      <c r="J10269" s="36" t="str">
        <f>_xlfn.XLOOKUP(SimpleBB[[#This Row],[customer_code]],'Input  - indicative charges'!$B$13:$B$69,'Input  - indicative charges'!$E$13:$E$69)</f>
        <v>Lower North Island distributor</v>
      </c>
      <c r="K10269" s="70">
        <f t="shared" si="162"/>
        <v>140.33559720126638</v>
      </c>
    </row>
    <row r="10270" spans="1:11" x14ac:dyDescent="0.25">
      <c r="A10270" s="65">
        <v>44378</v>
      </c>
      <c r="B10270" s="66" t="s">
        <v>151</v>
      </c>
      <c r="C10270" s="66" t="s">
        <v>137</v>
      </c>
      <c r="D10270" s="67">
        <v>3862039.7</v>
      </c>
      <c r="E10270" s="66">
        <v>0.58430000000000004</v>
      </c>
      <c r="F10270" s="67">
        <v>2256589.7967099999</v>
      </c>
      <c r="G10270" s="66" t="s">
        <v>116</v>
      </c>
      <c r="H10270" s="68">
        <v>2.0523572196632001E-22</v>
      </c>
      <c r="I10270" s="87">
        <v>4.6313283610960896E-16</v>
      </c>
      <c r="J10270" s="36" t="str">
        <f>_xlfn.XLOOKUP(SimpleBB[[#This Row],[customer_code]],'Input  - indicative charges'!$B$13:$B$69,'Input  - indicative charges'!$E$13:$E$69)</f>
        <v>Major Industrial</v>
      </c>
      <c r="K10270" s="70">
        <f t="shared" si="162"/>
        <v>4.2814478976024349E-16</v>
      </c>
    </row>
    <row r="10271" spans="1:11" x14ac:dyDescent="0.25">
      <c r="A10271" s="65">
        <v>44378</v>
      </c>
      <c r="B10271" s="66" t="s">
        <v>151</v>
      </c>
      <c r="C10271" s="66" t="s">
        <v>137</v>
      </c>
      <c r="D10271" s="67">
        <v>3862039.7</v>
      </c>
      <c r="E10271" s="66">
        <v>0.58430000000000004</v>
      </c>
      <c r="F10271" s="67">
        <v>2256589.7967099999</v>
      </c>
      <c r="G10271" s="66" t="s">
        <v>118</v>
      </c>
      <c r="H10271" s="68">
        <v>1.2343496718313401E-2</v>
      </c>
      <c r="I10271" s="87">
        <v>27854.208750269299</v>
      </c>
      <c r="J10271" s="36" t="str">
        <f>_xlfn.XLOOKUP(SimpleBB[[#This Row],[customer_code]],'Input  - indicative charges'!$B$13:$B$69,'Input  - indicative charges'!$E$13:$E$69)</f>
        <v>Upper South Island distributor</v>
      </c>
      <c r="K10271" s="70">
        <f t="shared" si="162"/>
        <v>25749.921878783742</v>
      </c>
    </row>
    <row r="10272" spans="1:11" x14ac:dyDescent="0.25">
      <c r="A10272" s="65">
        <v>44378</v>
      </c>
      <c r="B10272" s="66" t="s">
        <v>151</v>
      </c>
      <c r="C10272" s="66" t="s">
        <v>137</v>
      </c>
      <c r="D10272" s="67">
        <v>3862039.7</v>
      </c>
      <c r="E10272" s="66">
        <v>0.58430000000000004</v>
      </c>
      <c r="F10272" s="67">
        <v>2256589.7967099999</v>
      </c>
      <c r="G10272" s="66" t="s">
        <v>120</v>
      </c>
      <c r="H10272" s="68">
        <v>1.9819729563401901E-7</v>
      </c>
      <c r="I10272" s="87">
        <v>0.44724999506324398</v>
      </c>
      <c r="J10272" s="36" t="str">
        <f>_xlfn.XLOOKUP(SimpleBB[[#This Row],[customer_code]],'Input  - indicative charges'!$B$13:$B$69,'Input  - indicative charges'!$E$13:$E$69)</f>
        <v>Lower North Island distributor</v>
      </c>
      <c r="K10272" s="70">
        <f t="shared" si="162"/>
        <v>0.41346184113212697</v>
      </c>
    </row>
    <row r="10273" spans="1:11" x14ac:dyDescent="0.25">
      <c r="A10273" s="65">
        <v>44378</v>
      </c>
      <c r="B10273" s="66" t="s">
        <v>151</v>
      </c>
      <c r="C10273" s="66" t="s">
        <v>137</v>
      </c>
      <c r="D10273" s="67">
        <v>3862039.7</v>
      </c>
      <c r="E10273" s="66">
        <v>0.58430000000000004</v>
      </c>
      <c r="F10273" s="67">
        <v>2256589.7967099999</v>
      </c>
      <c r="G10273" s="66" t="s">
        <v>241</v>
      </c>
      <c r="H10273" s="68">
        <v>6.3423542092312803E-5</v>
      </c>
      <c r="I10273" s="87">
        <v>143.12091795672001</v>
      </c>
      <c r="J10273" s="36" t="str">
        <f>_xlfn.XLOOKUP(SimpleBB[[#This Row],[customer_code]],'Input  - indicative charges'!$B$13:$B$69,'Input  - indicative charges'!$E$13:$E$69)</f>
        <v>North Island generation</v>
      </c>
      <c r="K10273" s="70">
        <f t="shared" si="162"/>
        <v>132.30863923103638</v>
      </c>
    </row>
    <row r="10274" spans="1:11" x14ac:dyDescent="0.25">
      <c r="A10274" s="65">
        <v>44440</v>
      </c>
      <c r="B10274" s="66" t="s">
        <v>151</v>
      </c>
      <c r="C10274" s="66" t="s">
        <v>137</v>
      </c>
      <c r="D10274" s="67">
        <v>1443697.66</v>
      </c>
      <c r="E10274" s="66">
        <v>0.8962</v>
      </c>
      <c r="F10274" s="67">
        <v>1293841.842892</v>
      </c>
      <c r="G10274" s="66" t="s">
        <v>8</v>
      </c>
      <c r="H10274" s="68">
        <v>5.4362784219160701E-2</v>
      </c>
      <c r="I10274" s="87">
        <v>70336.844918859002</v>
      </c>
      <c r="J10274" s="36" t="str">
        <f>_xlfn.XLOOKUP(SimpleBB[[#This Row],[customer_code]],'Input  - indicative charges'!$B$13:$B$69,'Input  - indicative charges'!$E$13:$E$69)</f>
        <v>Lower South Island distributor</v>
      </c>
      <c r="K10274" s="70">
        <f t="shared" si="162"/>
        <v>65023.145266807682</v>
      </c>
    </row>
    <row r="10275" spans="1:11" x14ac:dyDescent="0.25">
      <c r="A10275" s="65">
        <v>44440</v>
      </c>
      <c r="B10275" s="66" t="s">
        <v>151</v>
      </c>
      <c r="C10275" s="66" t="s">
        <v>137</v>
      </c>
      <c r="D10275" s="67">
        <v>1443697.66</v>
      </c>
      <c r="E10275" s="66">
        <v>0.8962</v>
      </c>
      <c r="F10275" s="67">
        <v>1293841.842892</v>
      </c>
      <c r="G10275" s="66" t="s">
        <v>10</v>
      </c>
      <c r="H10275" s="68">
        <v>3.4412050862544499E-3</v>
      </c>
      <c r="I10275" s="87">
        <v>4452.3751305687902</v>
      </c>
      <c r="J10275" s="36" t="str">
        <f>_xlfn.XLOOKUP(SimpleBB[[#This Row],[customer_code]],'Input  - indicative charges'!$B$13:$B$69,'Input  - indicative charges'!$E$13:$E$69)</f>
        <v>Upper South Island distributor</v>
      </c>
      <c r="K10275" s="70">
        <f t="shared" si="162"/>
        <v>4116.0139501746735</v>
      </c>
    </row>
    <row r="10276" spans="1:11" x14ac:dyDescent="0.25">
      <c r="A10276" s="65">
        <v>44440</v>
      </c>
      <c r="B10276" s="66" t="s">
        <v>151</v>
      </c>
      <c r="C10276" s="66" t="s">
        <v>137</v>
      </c>
      <c r="D10276" s="67">
        <v>1443697.66</v>
      </c>
      <c r="E10276" s="66">
        <v>0.8962</v>
      </c>
      <c r="F10276" s="67">
        <v>1293841.842892</v>
      </c>
      <c r="G10276" s="66" t="s">
        <v>12</v>
      </c>
      <c r="H10276" s="68">
        <v>0</v>
      </c>
      <c r="I10276" s="87">
        <v>0</v>
      </c>
      <c r="J10276" s="36" t="str">
        <f>_xlfn.XLOOKUP(SimpleBB[[#This Row],[customer_code]],'Input  - indicative charges'!$B$13:$B$69,'Input  - indicative charges'!$E$13:$E$69)</f>
        <v>Lower North Island distributor</v>
      </c>
      <c r="K10276" s="70">
        <f t="shared" si="162"/>
        <v>0</v>
      </c>
    </row>
    <row r="10277" spans="1:11" x14ac:dyDescent="0.25">
      <c r="A10277" s="65">
        <v>44440</v>
      </c>
      <c r="B10277" s="66" t="s">
        <v>151</v>
      </c>
      <c r="C10277" s="66" t="s">
        <v>137</v>
      </c>
      <c r="D10277" s="67">
        <v>1443697.66</v>
      </c>
      <c r="E10277" s="66">
        <v>0.8962</v>
      </c>
      <c r="F10277" s="67">
        <v>1293841.842892</v>
      </c>
      <c r="G10277" s="66" t="s">
        <v>14</v>
      </c>
      <c r="H10277" s="68">
        <v>4.57954522845799E-22</v>
      </c>
      <c r="I10277" s="87">
        <v>5.9252072379953502E-16</v>
      </c>
      <c r="J10277" s="36" t="str">
        <f>_xlfn.XLOOKUP(SimpleBB[[#This Row],[customer_code]],'Input  - indicative charges'!$B$13:$B$69,'Input  - indicative charges'!$E$13:$E$69)</f>
        <v>Upper North Island distributor</v>
      </c>
      <c r="K10277" s="70">
        <f t="shared" si="162"/>
        <v>5.4775788054833597E-16</v>
      </c>
    </row>
    <row r="10278" spans="1:11" x14ac:dyDescent="0.25">
      <c r="A10278" s="65">
        <v>44440</v>
      </c>
      <c r="B10278" s="66" t="s">
        <v>151</v>
      </c>
      <c r="C10278" s="66" t="s">
        <v>137</v>
      </c>
      <c r="D10278" s="67">
        <v>1443697.66</v>
      </c>
      <c r="E10278" s="66">
        <v>0.8962</v>
      </c>
      <c r="F10278" s="67">
        <v>1293841.842892</v>
      </c>
      <c r="G10278" s="66" t="s">
        <v>16</v>
      </c>
      <c r="H10278" s="68">
        <v>2.70337247804577E-2</v>
      </c>
      <c r="I10278" s="87">
        <v>34977.364290182501</v>
      </c>
      <c r="J10278" s="36" t="str">
        <f>_xlfn.XLOOKUP(SimpleBB[[#This Row],[customer_code]],'Input  - indicative charges'!$B$13:$B$69,'Input  - indicative charges'!$E$13:$E$69)</f>
        <v>South Island generation</v>
      </c>
      <c r="K10278" s="70">
        <f t="shared" si="162"/>
        <v>32334.94823252704</v>
      </c>
    </row>
    <row r="10279" spans="1:11" x14ac:dyDescent="0.25">
      <c r="A10279" s="65">
        <v>44440</v>
      </c>
      <c r="B10279" s="66" t="s">
        <v>151</v>
      </c>
      <c r="C10279" s="66" t="s">
        <v>137</v>
      </c>
      <c r="D10279" s="67">
        <v>1443697.66</v>
      </c>
      <c r="E10279" s="66">
        <v>0.8962</v>
      </c>
      <c r="F10279" s="67">
        <v>1293841.842892</v>
      </c>
      <c r="G10279" s="66" t="s">
        <v>19</v>
      </c>
      <c r="H10279" s="68">
        <v>5.1234428393198803E-4</v>
      </c>
      <c r="I10279" s="87">
        <v>662.892472517746</v>
      </c>
      <c r="J10279" s="36" t="str">
        <f>_xlfn.XLOOKUP(SimpleBB[[#This Row],[customer_code]],'Input  - indicative charges'!$B$13:$B$69,'Input  - indicative charges'!$E$13:$E$69)</f>
        <v>Lower South Island distributor</v>
      </c>
      <c r="K10279" s="70">
        <f t="shared" si="162"/>
        <v>612.81329275600865</v>
      </c>
    </row>
    <row r="10280" spans="1:11" x14ac:dyDescent="0.25">
      <c r="A10280" s="65">
        <v>44440</v>
      </c>
      <c r="B10280" s="66" t="s">
        <v>151</v>
      </c>
      <c r="C10280" s="66" t="s">
        <v>137</v>
      </c>
      <c r="D10280" s="67">
        <v>1443697.66</v>
      </c>
      <c r="E10280" s="66">
        <v>0.8962</v>
      </c>
      <c r="F10280" s="67">
        <v>1293841.842892</v>
      </c>
      <c r="G10280" s="66" t="s">
        <v>21</v>
      </c>
      <c r="H10280" s="68">
        <v>5.2069878022593802E-2</v>
      </c>
      <c r="I10280" s="87">
        <v>67370.186939914405</v>
      </c>
      <c r="J10280" s="36" t="str">
        <f>_xlfn.XLOOKUP(SimpleBB[[#This Row],[customer_code]],'Input  - indicative charges'!$B$13:$B$69,'Input  - indicative charges'!$E$13:$E$69)</f>
        <v>Upper South Island distributor</v>
      </c>
      <c r="K10280" s="70">
        <f t="shared" si="162"/>
        <v>62280.607796661265</v>
      </c>
    </row>
    <row r="10281" spans="1:11" x14ac:dyDescent="0.25">
      <c r="A10281" s="65">
        <v>44440</v>
      </c>
      <c r="B10281" s="66" t="s">
        <v>151</v>
      </c>
      <c r="C10281" s="66" t="s">
        <v>137</v>
      </c>
      <c r="D10281" s="67">
        <v>1443697.66</v>
      </c>
      <c r="E10281" s="66">
        <v>0.8962</v>
      </c>
      <c r="F10281" s="67">
        <v>1293841.842892</v>
      </c>
      <c r="G10281" s="66" t="s">
        <v>23</v>
      </c>
      <c r="H10281" s="68">
        <v>3.1412635862538601E-22</v>
      </c>
      <c r="I10281" s="87">
        <v>4.0642982674482199E-16</v>
      </c>
      <c r="J10281" s="36" t="str">
        <f>_xlfn.XLOOKUP(SimpleBB[[#This Row],[customer_code]],'Input  - indicative charges'!$B$13:$B$69,'Input  - indicative charges'!$E$13:$E$69)</f>
        <v>Lower North Island distributor</v>
      </c>
      <c r="K10281" s="70">
        <f t="shared" si="162"/>
        <v>3.7572549203306999E-16</v>
      </c>
    </row>
    <row r="10282" spans="1:11" x14ac:dyDescent="0.25">
      <c r="A10282" s="65">
        <v>44440</v>
      </c>
      <c r="B10282" s="66" t="s">
        <v>151</v>
      </c>
      <c r="C10282" s="66" t="s">
        <v>137</v>
      </c>
      <c r="D10282" s="67">
        <v>1443697.66</v>
      </c>
      <c r="E10282" s="66">
        <v>0.8962</v>
      </c>
      <c r="F10282" s="67">
        <v>1293841.842892</v>
      </c>
      <c r="G10282" s="66" t="s">
        <v>25</v>
      </c>
      <c r="H10282" s="68">
        <v>3.6191456258128703E-2</v>
      </c>
      <c r="I10282" s="87">
        <v>46826.0204619625</v>
      </c>
      <c r="J10282" s="36" t="str">
        <f>_xlfn.XLOOKUP(SimpleBB[[#This Row],[customer_code]],'Input  - indicative charges'!$B$13:$B$69,'Input  - indicative charges'!$E$13:$E$69)</f>
        <v>North Island generation</v>
      </c>
      <c r="K10282" s="70">
        <f t="shared" si="162"/>
        <v>43288.480372942053</v>
      </c>
    </row>
    <row r="10283" spans="1:11" x14ac:dyDescent="0.25">
      <c r="A10283" s="65">
        <v>44440</v>
      </c>
      <c r="B10283" s="66" t="s">
        <v>151</v>
      </c>
      <c r="C10283" s="66" t="s">
        <v>137</v>
      </c>
      <c r="D10283" s="67">
        <v>1443697.66</v>
      </c>
      <c r="E10283" s="66">
        <v>0.8962</v>
      </c>
      <c r="F10283" s="67">
        <v>1293841.842892</v>
      </c>
      <c r="G10283" s="66" t="s">
        <v>27</v>
      </c>
      <c r="H10283" s="68">
        <v>1.06804519695528E-6</v>
      </c>
      <c r="I10283" s="87">
        <v>1.3818815659205801</v>
      </c>
      <c r="J10283" s="36" t="str">
        <f>_xlfn.XLOOKUP(SimpleBB[[#This Row],[customer_code]],'Input  - indicative charges'!$B$13:$B$69,'Input  - indicative charges'!$E$13:$E$69)</f>
        <v>Lower North Island distributor</v>
      </c>
      <c r="K10283" s="70">
        <f t="shared" si="162"/>
        <v>1.2774853052626116</v>
      </c>
    </row>
    <row r="10284" spans="1:11" x14ac:dyDescent="0.25">
      <c r="A10284" s="65">
        <v>44440</v>
      </c>
      <c r="B10284" s="66" t="s">
        <v>151</v>
      </c>
      <c r="C10284" s="66" t="s">
        <v>137</v>
      </c>
      <c r="D10284" s="67">
        <v>1443697.66</v>
      </c>
      <c r="E10284" s="66">
        <v>0.8962</v>
      </c>
      <c r="F10284" s="67">
        <v>1293841.842892</v>
      </c>
      <c r="G10284" s="66" t="s">
        <v>29</v>
      </c>
      <c r="H10284" s="68">
        <v>3.4382663510378198E-6</v>
      </c>
      <c r="I10284" s="87">
        <v>4.4485728719803204</v>
      </c>
      <c r="J10284" s="36" t="str">
        <f>_xlfn.XLOOKUP(SimpleBB[[#This Row],[customer_code]],'Input  - indicative charges'!$B$13:$B$69,'Input  - indicative charges'!$E$13:$E$69)</f>
        <v>Lower North Island distributor</v>
      </c>
      <c r="K10284" s="70">
        <f t="shared" si="162"/>
        <v>4.1124989387631548</v>
      </c>
    </row>
    <row r="10285" spans="1:11" x14ac:dyDescent="0.25">
      <c r="A10285" s="65">
        <v>44440</v>
      </c>
      <c r="B10285" s="66" t="s">
        <v>151</v>
      </c>
      <c r="C10285" s="66" t="s">
        <v>137</v>
      </c>
      <c r="D10285" s="67">
        <v>1443697.66</v>
      </c>
      <c r="E10285" s="66">
        <v>0.8962</v>
      </c>
      <c r="F10285" s="67">
        <v>1293841.842892</v>
      </c>
      <c r="G10285" s="66" t="s">
        <v>31</v>
      </c>
      <c r="H10285" s="68">
        <v>6.6154346830607703E-6</v>
      </c>
      <c r="I10285" s="87">
        <v>8.5593262018630103</v>
      </c>
      <c r="J10285" s="36" t="str">
        <f>_xlfn.XLOOKUP(SimpleBB[[#This Row],[customer_code]],'Input  - indicative charges'!$B$13:$B$69,'Input  - indicative charges'!$E$13:$E$69)</f>
        <v>Major Industrial</v>
      </c>
      <c r="K10285" s="70">
        <f t="shared" si="162"/>
        <v>7.9126994060051477</v>
      </c>
    </row>
    <row r="10286" spans="1:11" x14ac:dyDescent="0.25">
      <c r="A10286" s="65">
        <v>44440</v>
      </c>
      <c r="B10286" s="66" t="s">
        <v>151</v>
      </c>
      <c r="C10286" s="66" t="s">
        <v>137</v>
      </c>
      <c r="D10286" s="67">
        <v>1443697.66</v>
      </c>
      <c r="E10286" s="66">
        <v>0.8962</v>
      </c>
      <c r="F10286" s="67">
        <v>1293841.842892</v>
      </c>
      <c r="G10286" s="66" t="s">
        <v>34</v>
      </c>
      <c r="H10286" s="68">
        <v>0</v>
      </c>
      <c r="I10286" s="87">
        <v>0</v>
      </c>
      <c r="J10286" s="36" t="str">
        <f>_xlfn.XLOOKUP(SimpleBB[[#This Row],[customer_code]],'Input  - indicative charges'!$B$13:$B$69,'Input  - indicative charges'!$E$13:$E$69)</f>
        <v>Major Industrial</v>
      </c>
      <c r="K10286" s="70">
        <f t="shared" si="162"/>
        <v>0</v>
      </c>
    </row>
    <row r="10287" spans="1:11" x14ac:dyDescent="0.25">
      <c r="A10287" s="65">
        <v>44440</v>
      </c>
      <c r="B10287" s="66" t="s">
        <v>151</v>
      </c>
      <c r="C10287" s="66" t="s">
        <v>137</v>
      </c>
      <c r="D10287" s="67">
        <v>1443697.66</v>
      </c>
      <c r="E10287" s="66">
        <v>0.8962</v>
      </c>
      <c r="F10287" s="67">
        <v>1293841.842892</v>
      </c>
      <c r="G10287" s="66" t="s">
        <v>36</v>
      </c>
      <c r="H10287" s="68">
        <v>3.3920939164931198E-2</v>
      </c>
      <c r="I10287" s="87">
        <v>43888.330441782004</v>
      </c>
      <c r="J10287" s="36" t="str">
        <f>_xlfn.XLOOKUP(SimpleBB[[#This Row],[customer_code]],'Input  - indicative charges'!$B$13:$B$69,'Input  - indicative charges'!$E$13:$E$69)</f>
        <v>Upper South Island distributor</v>
      </c>
      <c r="K10287" s="70">
        <f t="shared" si="162"/>
        <v>40572.722434817202</v>
      </c>
    </row>
    <row r="10288" spans="1:11" x14ac:dyDescent="0.25">
      <c r="A10288" s="65">
        <v>44440</v>
      </c>
      <c r="B10288" s="66" t="s">
        <v>151</v>
      </c>
      <c r="C10288" s="66" t="s">
        <v>137</v>
      </c>
      <c r="D10288" s="67">
        <v>1443697.66</v>
      </c>
      <c r="E10288" s="66">
        <v>0.8962</v>
      </c>
      <c r="F10288" s="67">
        <v>1293841.842892</v>
      </c>
      <c r="G10288" s="66" t="s">
        <v>38</v>
      </c>
      <c r="H10288" s="68">
        <v>9.8738835859772394E-6</v>
      </c>
      <c r="I10288" s="87">
        <v>12.7752437353818</v>
      </c>
      <c r="J10288" s="36" t="str">
        <f>_xlfn.XLOOKUP(SimpleBB[[#This Row],[customer_code]],'Input  - indicative charges'!$B$13:$B$69,'Input  - indicative charges'!$E$13:$E$69)</f>
        <v>North Island generation</v>
      </c>
      <c r="K10288" s="70">
        <f t="shared" si="162"/>
        <v>11.810119293563572</v>
      </c>
    </row>
    <row r="10289" spans="1:11" x14ac:dyDescent="0.25">
      <c r="A10289" s="65">
        <v>44440</v>
      </c>
      <c r="B10289" s="66" t="s">
        <v>151</v>
      </c>
      <c r="C10289" s="66" t="s">
        <v>137</v>
      </c>
      <c r="D10289" s="67">
        <v>1443697.66</v>
      </c>
      <c r="E10289" s="66">
        <v>0.8962</v>
      </c>
      <c r="F10289" s="67">
        <v>1293841.842892</v>
      </c>
      <c r="G10289" s="66" t="s">
        <v>40</v>
      </c>
      <c r="H10289" s="68">
        <v>2.5251579573503198E-7</v>
      </c>
      <c r="I10289" s="87">
        <v>0.32671550251315401</v>
      </c>
      <c r="J10289" s="36" t="str">
        <f>_xlfn.XLOOKUP(SimpleBB[[#This Row],[customer_code]],'Input  - indicative charges'!$B$13:$B$69,'Input  - indicative charges'!$E$13:$E$69)</f>
        <v>North Island generation</v>
      </c>
      <c r="K10289" s="70">
        <f t="shared" si="162"/>
        <v>0.30203330282070751</v>
      </c>
    </row>
    <row r="10290" spans="1:11" x14ac:dyDescent="0.25">
      <c r="A10290" s="65">
        <v>44440</v>
      </c>
      <c r="B10290" s="66" t="s">
        <v>151</v>
      </c>
      <c r="C10290" s="66" t="s">
        <v>137</v>
      </c>
      <c r="D10290" s="67">
        <v>1443697.66</v>
      </c>
      <c r="E10290" s="66">
        <v>0.8962</v>
      </c>
      <c r="F10290" s="67">
        <v>1293841.842892</v>
      </c>
      <c r="G10290" s="66" t="s">
        <v>42</v>
      </c>
      <c r="H10290" s="68">
        <v>0.30629051430287302</v>
      </c>
      <c r="I10290" s="87">
        <v>396291.48348596803</v>
      </c>
      <c r="J10290" s="36" t="str">
        <f>_xlfn.XLOOKUP(SimpleBB[[#This Row],[customer_code]],'Input  - indicative charges'!$B$13:$B$69,'Input  - indicative charges'!$E$13:$E$69)</f>
        <v>South Island generation</v>
      </c>
      <c r="K10290" s="70">
        <f t="shared" si="162"/>
        <v>366353.06471925305</v>
      </c>
    </row>
    <row r="10291" spans="1:11" x14ac:dyDescent="0.25">
      <c r="A10291" s="65">
        <v>44440</v>
      </c>
      <c r="B10291" s="66" t="s">
        <v>151</v>
      </c>
      <c r="C10291" s="66" t="s">
        <v>137</v>
      </c>
      <c r="D10291" s="67">
        <v>1443697.66</v>
      </c>
      <c r="E10291" s="66">
        <v>0.8962</v>
      </c>
      <c r="F10291" s="67">
        <v>1293841.842892</v>
      </c>
      <c r="G10291" s="66" t="s">
        <v>44</v>
      </c>
      <c r="H10291" s="68">
        <v>0</v>
      </c>
      <c r="I10291" s="87">
        <v>0</v>
      </c>
      <c r="J10291" s="36" t="str">
        <f>_xlfn.XLOOKUP(SimpleBB[[#This Row],[customer_code]],'Input  - indicative charges'!$B$13:$B$69,'Input  - indicative charges'!$E$13:$E$69)</f>
        <v>Major Industrial</v>
      </c>
      <c r="K10291" s="70">
        <f t="shared" si="162"/>
        <v>0</v>
      </c>
    </row>
    <row r="10292" spans="1:11" x14ac:dyDescent="0.25">
      <c r="A10292" s="65">
        <v>44440</v>
      </c>
      <c r="B10292" s="66" t="s">
        <v>151</v>
      </c>
      <c r="C10292" s="66" t="s">
        <v>137</v>
      </c>
      <c r="D10292" s="67">
        <v>1443697.66</v>
      </c>
      <c r="E10292" s="66">
        <v>0.8962</v>
      </c>
      <c r="F10292" s="67">
        <v>1293841.842892</v>
      </c>
      <c r="G10292" s="66" t="s">
        <v>46</v>
      </c>
      <c r="H10292" s="68">
        <v>6.2329570695440699E-2</v>
      </c>
      <c r="I10292" s="87">
        <v>80644.606615256198</v>
      </c>
      <c r="J10292" s="36" t="str">
        <f>_xlfn.XLOOKUP(SimpleBB[[#This Row],[customer_code]],'Input  - indicative charges'!$B$13:$B$69,'Input  - indicative charges'!$E$13:$E$69)</f>
        <v>Upper South Island distributor</v>
      </c>
      <c r="K10292" s="70">
        <f t="shared" si="162"/>
        <v>74552.192054926592</v>
      </c>
    </row>
    <row r="10293" spans="1:11" x14ac:dyDescent="0.25">
      <c r="A10293" s="65">
        <v>44440</v>
      </c>
      <c r="B10293" s="66" t="s">
        <v>151</v>
      </c>
      <c r="C10293" s="66" t="s">
        <v>137</v>
      </c>
      <c r="D10293" s="67">
        <v>1443697.66</v>
      </c>
      <c r="E10293" s="66">
        <v>0.8962</v>
      </c>
      <c r="F10293" s="67">
        <v>1293841.842892</v>
      </c>
      <c r="G10293" s="66" t="s">
        <v>48</v>
      </c>
      <c r="H10293" s="68">
        <v>2.2370192219935401E-3</v>
      </c>
      <c r="I10293" s="87">
        <v>2894.34907276895</v>
      </c>
      <c r="J10293" s="36" t="str">
        <f>_xlfn.XLOOKUP(SimpleBB[[#This Row],[customer_code]],'Input  - indicative charges'!$B$13:$B$69,'Input  - indicative charges'!$E$13:$E$69)</f>
        <v>North Island generation</v>
      </c>
      <c r="K10293" s="70">
        <f t="shared" si="162"/>
        <v>2675.6912458699821</v>
      </c>
    </row>
    <row r="10294" spans="1:11" x14ac:dyDescent="0.25">
      <c r="A10294" s="65">
        <v>44440</v>
      </c>
      <c r="B10294" s="66" t="s">
        <v>151</v>
      </c>
      <c r="C10294" s="66" t="s">
        <v>137</v>
      </c>
      <c r="D10294" s="67">
        <v>1443697.66</v>
      </c>
      <c r="E10294" s="66">
        <v>0.8962</v>
      </c>
      <c r="F10294" s="67">
        <v>1293841.842892</v>
      </c>
      <c r="G10294" s="66" t="s">
        <v>50</v>
      </c>
      <c r="H10294" s="68">
        <v>4.67011964708617E-4</v>
      </c>
      <c r="I10294" s="87">
        <v>604.23962107121099</v>
      </c>
      <c r="J10294" s="36" t="str">
        <f>_xlfn.XLOOKUP(SimpleBB[[#This Row],[customer_code]],'Input  - indicative charges'!$B$13:$B$69,'Input  - indicative charges'!$E$13:$E$69)</f>
        <v>North Island generation</v>
      </c>
      <c r="K10294" s="70">
        <f t="shared" si="162"/>
        <v>558.59145661422326</v>
      </c>
    </row>
    <row r="10295" spans="1:11" x14ac:dyDescent="0.25">
      <c r="A10295" s="65">
        <v>44440</v>
      </c>
      <c r="B10295" s="66" t="s">
        <v>151</v>
      </c>
      <c r="C10295" s="66" t="s">
        <v>137</v>
      </c>
      <c r="D10295" s="67">
        <v>1443697.66</v>
      </c>
      <c r="E10295" s="66">
        <v>0.8962</v>
      </c>
      <c r="F10295" s="67">
        <v>1293841.842892</v>
      </c>
      <c r="G10295" s="66" t="s">
        <v>52</v>
      </c>
      <c r="H10295" s="68">
        <v>9.4305986723035697E-4</v>
      </c>
      <c r="I10295" s="87">
        <v>1220.1703165748099</v>
      </c>
      <c r="J10295" s="36" t="str">
        <f>_xlfn.XLOOKUP(SimpleBB[[#This Row],[customer_code]],'Input  - indicative charges'!$B$13:$B$69,'Input  - indicative charges'!$E$13:$E$69)</f>
        <v>North Island generation</v>
      </c>
      <c r="K10295" s="70">
        <f t="shared" si="162"/>
        <v>1127.9907683720655</v>
      </c>
    </row>
    <row r="10296" spans="1:11" x14ac:dyDescent="0.25">
      <c r="A10296" s="65">
        <v>44440</v>
      </c>
      <c r="B10296" s="66" t="s">
        <v>151</v>
      </c>
      <c r="C10296" s="66" t="s">
        <v>137</v>
      </c>
      <c r="D10296" s="67">
        <v>1443697.66</v>
      </c>
      <c r="E10296" s="66">
        <v>0.8962</v>
      </c>
      <c r="F10296" s="67">
        <v>1293841.842892</v>
      </c>
      <c r="G10296" s="66" t="s">
        <v>54</v>
      </c>
      <c r="H10296" s="68">
        <v>5.4912288114674496E-3</v>
      </c>
      <c r="I10296" s="87">
        <v>7104.7816051706905</v>
      </c>
      <c r="J10296" s="36" t="str">
        <f>_xlfn.XLOOKUP(SimpleBB[[#This Row],[customer_code]],'Input  - indicative charges'!$B$13:$B$69,'Input  - indicative charges'!$E$13:$E$69)</f>
        <v>Upper South Island distributor</v>
      </c>
      <c r="K10296" s="70">
        <f t="shared" si="162"/>
        <v>6568.0405047296936</v>
      </c>
    </row>
    <row r="10297" spans="1:11" x14ac:dyDescent="0.25">
      <c r="A10297" s="65">
        <v>44440</v>
      </c>
      <c r="B10297" s="66" t="s">
        <v>151</v>
      </c>
      <c r="C10297" s="66" t="s">
        <v>137</v>
      </c>
      <c r="D10297" s="67">
        <v>1443697.66</v>
      </c>
      <c r="E10297" s="66">
        <v>0.8962</v>
      </c>
      <c r="F10297" s="67">
        <v>1293841.842892</v>
      </c>
      <c r="G10297" s="66" t="s">
        <v>56</v>
      </c>
      <c r="H10297" s="68">
        <v>1.23851813808933E-20</v>
      </c>
      <c r="I10297" s="87">
        <v>1.6024465902406699E-14</v>
      </c>
      <c r="J10297" s="36" t="str">
        <f>_xlfn.XLOOKUP(SimpleBB[[#This Row],[customer_code]],'Input  - indicative charges'!$B$13:$B$69,'Input  - indicative charges'!$E$13:$E$69)</f>
        <v>Upper North Island distributor</v>
      </c>
      <c r="K10297" s="70">
        <f t="shared" si="162"/>
        <v>1.4813874227614415E-14</v>
      </c>
    </row>
    <row r="10298" spans="1:11" x14ac:dyDescent="0.25">
      <c r="A10298" s="65">
        <v>44440</v>
      </c>
      <c r="B10298" s="66" t="s">
        <v>151</v>
      </c>
      <c r="C10298" s="66" t="s">
        <v>137</v>
      </c>
      <c r="D10298" s="67">
        <v>1443697.66</v>
      </c>
      <c r="E10298" s="66">
        <v>0.8962</v>
      </c>
      <c r="F10298" s="67">
        <v>1293841.842892</v>
      </c>
      <c r="G10298" s="66" t="s">
        <v>58</v>
      </c>
      <c r="H10298" s="68">
        <v>5.8205333626898197E-4</v>
      </c>
      <c r="I10298" s="87">
        <v>753.08496125969702</v>
      </c>
      <c r="J10298" s="36" t="str">
        <f>_xlfn.XLOOKUP(SimpleBB[[#This Row],[customer_code]],'Input  - indicative charges'!$B$13:$B$69,'Input  - indicative charges'!$E$13:$E$69)</f>
        <v>North Island generation</v>
      </c>
      <c r="K10298" s="70">
        <f t="shared" si="162"/>
        <v>696.1920582409864</v>
      </c>
    </row>
    <row r="10299" spans="1:11" x14ac:dyDescent="0.25">
      <c r="A10299" s="65">
        <v>44440</v>
      </c>
      <c r="B10299" s="66" t="s">
        <v>151</v>
      </c>
      <c r="C10299" s="66" t="s">
        <v>137</v>
      </c>
      <c r="D10299" s="67">
        <v>1443697.66</v>
      </c>
      <c r="E10299" s="66">
        <v>0.8962</v>
      </c>
      <c r="F10299" s="67">
        <v>1293841.842892</v>
      </c>
      <c r="G10299" s="66" t="s">
        <v>60</v>
      </c>
      <c r="H10299" s="68">
        <v>0</v>
      </c>
      <c r="I10299" s="87">
        <v>0</v>
      </c>
      <c r="J10299" s="36" t="str">
        <f>_xlfn.XLOOKUP(SimpleBB[[#This Row],[customer_code]],'Input  - indicative charges'!$B$13:$B$69,'Input  - indicative charges'!$E$13:$E$69)</f>
        <v>Major Industrial</v>
      </c>
      <c r="K10299" s="70">
        <f t="shared" si="162"/>
        <v>0</v>
      </c>
    </row>
    <row r="10300" spans="1:11" x14ac:dyDescent="0.25">
      <c r="A10300" s="65">
        <v>44440</v>
      </c>
      <c r="B10300" s="66" t="s">
        <v>151</v>
      </c>
      <c r="C10300" s="66" t="s">
        <v>137</v>
      </c>
      <c r="D10300" s="67">
        <v>1443697.66</v>
      </c>
      <c r="E10300" s="66">
        <v>0.8962</v>
      </c>
      <c r="F10300" s="67">
        <v>1293841.842892</v>
      </c>
      <c r="G10300" s="66" t="s">
        <v>62</v>
      </c>
      <c r="H10300" s="68">
        <v>1.8593794485055501E-13</v>
      </c>
      <c r="I10300" s="87">
        <v>2.4057429322899303E-7</v>
      </c>
      <c r="J10300" s="36" t="str">
        <f>_xlfn.XLOOKUP(SimpleBB[[#This Row],[customer_code]],'Input  - indicative charges'!$B$13:$B$69,'Input  - indicative charges'!$E$13:$E$69)</f>
        <v>Major Industrial</v>
      </c>
      <c r="K10300" s="70">
        <f t="shared" si="162"/>
        <v>2.2239975697138733E-7</v>
      </c>
    </row>
    <row r="10301" spans="1:11" x14ac:dyDescent="0.25">
      <c r="A10301" s="65">
        <v>44440</v>
      </c>
      <c r="B10301" s="66" t="s">
        <v>151</v>
      </c>
      <c r="C10301" s="66" t="s">
        <v>137</v>
      </c>
      <c r="D10301" s="67">
        <v>1443697.66</v>
      </c>
      <c r="E10301" s="66">
        <v>0.8962</v>
      </c>
      <c r="F10301" s="67">
        <v>1293841.842892</v>
      </c>
      <c r="G10301" s="66" t="s">
        <v>64</v>
      </c>
      <c r="H10301" s="68">
        <v>0</v>
      </c>
      <c r="I10301" s="87">
        <v>0</v>
      </c>
      <c r="J10301" s="36" t="str">
        <f>_xlfn.XLOOKUP(SimpleBB[[#This Row],[customer_code]],'Input  - indicative charges'!$B$13:$B$69,'Input  - indicative charges'!$E$13:$E$69)</f>
        <v>Major Industrial</v>
      </c>
      <c r="K10301" s="70">
        <f t="shared" si="162"/>
        <v>0</v>
      </c>
    </row>
    <row r="10302" spans="1:11" x14ac:dyDescent="0.25">
      <c r="A10302" s="65">
        <v>44440</v>
      </c>
      <c r="B10302" s="66" t="s">
        <v>151</v>
      </c>
      <c r="C10302" s="66" t="s">
        <v>137</v>
      </c>
      <c r="D10302" s="67">
        <v>1443697.66</v>
      </c>
      <c r="E10302" s="66">
        <v>0.8962</v>
      </c>
      <c r="F10302" s="67">
        <v>1293841.842892</v>
      </c>
      <c r="G10302" s="66" t="s">
        <v>66</v>
      </c>
      <c r="H10302" s="68">
        <v>0.333914036584537</v>
      </c>
      <c r="I10302" s="87">
        <v>432031.95246204402</v>
      </c>
      <c r="J10302" s="36" t="str">
        <f>_xlfn.XLOOKUP(SimpleBB[[#This Row],[customer_code]],'Input  - indicative charges'!$B$13:$B$69,'Input  - indicative charges'!$E$13:$E$69)</f>
        <v>Upper South Island distributor</v>
      </c>
      <c r="K10302" s="70">
        <f t="shared" si="162"/>
        <v>399393.46777992707</v>
      </c>
    </row>
    <row r="10303" spans="1:11" x14ac:dyDescent="0.25">
      <c r="A10303" s="65">
        <v>44440</v>
      </c>
      <c r="B10303" s="66" t="s">
        <v>151</v>
      </c>
      <c r="C10303" s="66" t="s">
        <v>137</v>
      </c>
      <c r="D10303" s="67">
        <v>1443697.66</v>
      </c>
      <c r="E10303" s="66">
        <v>0.8962</v>
      </c>
      <c r="F10303" s="67">
        <v>1293841.842892</v>
      </c>
      <c r="G10303" s="66" t="s">
        <v>68</v>
      </c>
      <c r="H10303" s="68">
        <v>0</v>
      </c>
      <c r="I10303" s="87">
        <v>0</v>
      </c>
      <c r="J10303" s="36" t="str">
        <f>_xlfn.XLOOKUP(SimpleBB[[#This Row],[customer_code]],'Input  - indicative charges'!$B$13:$B$69,'Input  - indicative charges'!$E$13:$E$69)</f>
        <v>Major Industrial</v>
      </c>
      <c r="K10303" s="70">
        <f t="shared" si="162"/>
        <v>0</v>
      </c>
    </row>
    <row r="10304" spans="1:11" x14ac:dyDescent="0.25">
      <c r="A10304" s="65">
        <v>44440</v>
      </c>
      <c r="B10304" s="66" t="s">
        <v>151</v>
      </c>
      <c r="C10304" s="66" t="s">
        <v>137</v>
      </c>
      <c r="D10304" s="67">
        <v>1443697.66</v>
      </c>
      <c r="E10304" s="66">
        <v>0.8962</v>
      </c>
      <c r="F10304" s="67">
        <v>1293841.842892</v>
      </c>
      <c r="G10304" s="66" t="s">
        <v>70</v>
      </c>
      <c r="H10304" s="68">
        <v>4.4456090484993599E-6</v>
      </c>
      <c r="I10304" s="87">
        <v>5.7519150040877696</v>
      </c>
      <c r="J10304" s="36" t="str">
        <f>_xlfn.XLOOKUP(SimpleBB[[#This Row],[customer_code]],'Input  - indicative charges'!$B$13:$B$69,'Input  - indicative charges'!$E$13:$E$69)</f>
        <v>Lower North Island distributor</v>
      </c>
      <c r="K10304" s="70">
        <f t="shared" si="162"/>
        <v>5.3173781864197514</v>
      </c>
    </row>
    <row r="10305" spans="1:11" x14ac:dyDescent="0.25">
      <c r="A10305" s="65">
        <v>44440</v>
      </c>
      <c r="B10305" s="66" t="s">
        <v>151</v>
      </c>
      <c r="C10305" s="66" t="s">
        <v>137</v>
      </c>
      <c r="D10305" s="67">
        <v>1443697.66</v>
      </c>
      <c r="E10305" s="66">
        <v>0.8962</v>
      </c>
      <c r="F10305" s="67">
        <v>1293841.842892</v>
      </c>
      <c r="G10305" s="66" t="s">
        <v>72</v>
      </c>
      <c r="H10305" s="68">
        <v>3.3940465139836203E-4</v>
      </c>
      <c r="I10305" s="87">
        <v>439.13593965137397</v>
      </c>
      <c r="J10305" s="36" t="str">
        <f>_xlfn.XLOOKUP(SimpleBB[[#This Row],[customer_code]],'Input  - indicative charges'!$B$13:$B$69,'Input  - indicative charges'!$E$13:$E$69)</f>
        <v>Lower South Island distributor</v>
      </c>
      <c r="K10305" s="70">
        <f t="shared" si="162"/>
        <v>405.96077388412067</v>
      </c>
    </row>
    <row r="10306" spans="1:11" x14ac:dyDescent="0.25">
      <c r="A10306" s="65">
        <v>44440</v>
      </c>
      <c r="B10306" s="66" t="s">
        <v>151</v>
      </c>
      <c r="C10306" s="66" t="s">
        <v>137</v>
      </c>
      <c r="D10306" s="67">
        <v>1443697.66</v>
      </c>
      <c r="E10306" s="66">
        <v>0.8962</v>
      </c>
      <c r="F10306" s="67">
        <v>1293841.842892</v>
      </c>
      <c r="G10306" s="66" t="s">
        <v>74</v>
      </c>
      <c r="H10306" s="68">
        <v>0</v>
      </c>
      <c r="I10306" s="87">
        <v>0</v>
      </c>
      <c r="J10306" s="36" t="str">
        <f>_xlfn.XLOOKUP(SimpleBB[[#This Row],[customer_code]],'Input  - indicative charges'!$B$13:$B$69,'Input  - indicative charges'!$E$13:$E$69)</f>
        <v>Major Industrial</v>
      </c>
      <c r="K10306" s="70">
        <f t="shared" si="162"/>
        <v>0</v>
      </c>
    </row>
    <row r="10307" spans="1:11" x14ac:dyDescent="0.25">
      <c r="A10307" s="65">
        <v>44440</v>
      </c>
      <c r="B10307" s="66" t="s">
        <v>151</v>
      </c>
      <c r="C10307" s="66" t="s">
        <v>137</v>
      </c>
      <c r="D10307" s="67">
        <v>1443697.66</v>
      </c>
      <c r="E10307" s="66">
        <v>0.8962</v>
      </c>
      <c r="F10307" s="67">
        <v>1293841.842892</v>
      </c>
      <c r="G10307" s="66" t="s">
        <v>76</v>
      </c>
      <c r="H10307" s="68">
        <v>0</v>
      </c>
      <c r="I10307" s="87">
        <v>0</v>
      </c>
      <c r="J10307" s="36" t="str">
        <f>_xlfn.XLOOKUP(SimpleBB[[#This Row],[customer_code]],'Input  - indicative charges'!$B$13:$B$69,'Input  - indicative charges'!$E$13:$E$69)</f>
        <v>Lower North Island distributor</v>
      </c>
      <c r="K10307" s="70">
        <f t="shared" si="162"/>
        <v>0</v>
      </c>
    </row>
    <row r="10308" spans="1:11" x14ac:dyDescent="0.25">
      <c r="A10308" s="65">
        <v>44440</v>
      </c>
      <c r="B10308" s="66" t="s">
        <v>151</v>
      </c>
      <c r="C10308" s="66" t="s">
        <v>137</v>
      </c>
      <c r="D10308" s="67">
        <v>1443697.66</v>
      </c>
      <c r="E10308" s="66">
        <v>0.8962</v>
      </c>
      <c r="F10308" s="67">
        <v>1293841.842892</v>
      </c>
      <c r="G10308" s="66" t="s">
        <v>78</v>
      </c>
      <c r="H10308" s="68">
        <v>1.3319046739165801E-12</v>
      </c>
      <c r="I10308" s="87">
        <v>1.7232739978566901E-6</v>
      </c>
      <c r="J10308" s="36" t="str">
        <f>_xlfn.XLOOKUP(SimpleBB[[#This Row],[customer_code]],'Input  - indicative charges'!$B$13:$B$69,'Input  - indicative charges'!$E$13:$E$69)</f>
        <v>North Island generation</v>
      </c>
      <c r="K10308" s="70">
        <f t="shared" si="162"/>
        <v>1.5930867474424343E-6</v>
      </c>
    </row>
    <row r="10309" spans="1:11" x14ac:dyDescent="0.25">
      <c r="A10309" s="65">
        <v>44440</v>
      </c>
      <c r="B10309" s="66" t="s">
        <v>151</v>
      </c>
      <c r="C10309" s="66" t="s">
        <v>137</v>
      </c>
      <c r="D10309" s="67">
        <v>1443697.66</v>
      </c>
      <c r="E10309" s="66">
        <v>0.8962</v>
      </c>
      <c r="F10309" s="67">
        <v>1293841.842892</v>
      </c>
      <c r="G10309" s="66" t="s">
        <v>80</v>
      </c>
      <c r="H10309" s="68">
        <v>0</v>
      </c>
      <c r="I10309" s="87">
        <v>0</v>
      </c>
      <c r="J10309" s="36" t="str">
        <f>_xlfn.XLOOKUP(SimpleBB[[#This Row],[customer_code]],'Input  - indicative charges'!$B$13:$B$69,'Input  - indicative charges'!$E$13:$E$69)</f>
        <v>Major Industrial</v>
      </c>
      <c r="K10309" s="70">
        <f t="shared" si="162"/>
        <v>0</v>
      </c>
    </row>
    <row r="10310" spans="1:11" x14ac:dyDescent="0.25">
      <c r="A10310" s="65">
        <v>44440</v>
      </c>
      <c r="B10310" s="66" t="s">
        <v>151</v>
      </c>
      <c r="C10310" s="66" t="s">
        <v>137</v>
      </c>
      <c r="D10310" s="67">
        <v>1443697.66</v>
      </c>
      <c r="E10310" s="66">
        <v>0.8962</v>
      </c>
      <c r="F10310" s="67">
        <v>1293841.842892</v>
      </c>
      <c r="G10310" s="66" t="s">
        <v>82</v>
      </c>
      <c r="H10310" s="68">
        <v>6.9794982340813202E-5</v>
      </c>
      <c r="I10310" s="87">
        <v>90.303668576452395</v>
      </c>
      <c r="J10310" s="36" t="str">
        <f>_xlfn.XLOOKUP(SimpleBB[[#This Row],[customer_code]],'Input  - indicative charges'!$B$13:$B$69,'Input  - indicative charges'!$E$13:$E$69)</f>
        <v>Major Industrial</v>
      </c>
      <c r="K10310" s="70">
        <f t="shared" si="162"/>
        <v>83.481546076542045</v>
      </c>
    </row>
    <row r="10311" spans="1:11" x14ac:dyDescent="0.25">
      <c r="A10311" s="65">
        <v>44440</v>
      </c>
      <c r="B10311" s="66" t="s">
        <v>151</v>
      </c>
      <c r="C10311" s="66" t="s">
        <v>137</v>
      </c>
      <c r="D10311" s="67">
        <v>1443697.66</v>
      </c>
      <c r="E10311" s="66">
        <v>0.8962</v>
      </c>
      <c r="F10311" s="67">
        <v>1293841.842892</v>
      </c>
      <c r="G10311" s="66" t="s">
        <v>84</v>
      </c>
      <c r="H10311" s="68">
        <v>0</v>
      </c>
      <c r="I10311" s="87">
        <v>0</v>
      </c>
      <c r="J10311" s="36" t="str">
        <f>_xlfn.XLOOKUP(SimpleBB[[#This Row],[customer_code]],'Input  - indicative charges'!$B$13:$B$69,'Input  - indicative charges'!$E$13:$E$69)</f>
        <v>Major Industrial</v>
      </c>
      <c r="K10311" s="70">
        <f t="shared" si="162"/>
        <v>0</v>
      </c>
    </row>
    <row r="10312" spans="1:11" x14ac:dyDescent="0.25">
      <c r="A10312" s="65">
        <v>44440</v>
      </c>
      <c r="B10312" s="66" t="s">
        <v>151</v>
      </c>
      <c r="C10312" s="66" t="s">
        <v>137</v>
      </c>
      <c r="D10312" s="67">
        <v>1443697.66</v>
      </c>
      <c r="E10312" s="66">
        <v>0.8962</v>
      </c>
      <c r="F10312" s="67">
        <v>1293841.842892</v>
      </c>
      <c r="G10312" s="66" t="s">
        <v>86</v>
      </c>
      <c r="H10312" s="68">
        <v>7.2858282840782297E-6</v>
      </c>
      <c r="I10312" s="87">
        <v>9.42670949406644</v>
      </c>
      <c r="J10312" s="36" t="str">
        <f>_xlfn.XLOOKUP(SimpleBB[[#This Row],[customer_code]],'Input  - indicative charges'!$B$13:$B$69,'Input  - indicative charges'!$E$13:$E$69)</f>
        <v>North Island generation</v>
      </c>
      <c r="K10312" s="70">
        <f t="shared" si="162"/>
        <v>8.7145549608855077</v>
      </c>
    </row>
    <row r="10313" spans="1:11" x14ac:dyDescent="0.25">
      <c r="A10313" s="65">
        <v>44440</v>
      </c>
      <c r="B10313" s="66" t="s">
        <v>151</v>
      </c>
      <c r="C10313" s="66" t="s">
        <v>137</v>
      </c>
      <c r="D10313" s="67">
        <v>1443697.66</v>
      </c>
      <c r="E10313" s="66">
        <v>0.8962</v>
      </c>
      <c r="F10313" s="67">
        <v>1293841.842892</v>
      </c>
      <c r="G10313" s="66" t="s">
        <v>88</v>
      </c>
      <c r="H10313" s="68">
        <v>3.3868885728868201E-4</v>
      </c>
      <c r="I10313" s="87">
        <v>438.20981528137401</v>
      </c>
      <c r="J10313" s="36" t="str">
        <f>_xlfn.XLOOKUP(SimpleBB[[#This Row],[customer_code]],'Input  - indicative charges'!$B$13:$B$69,'Input  - indicative charges'!$E$13:$E$69)</f>
        <v>North Island generation</v>
      </c>
      <c r="K10313" s="70">
        <f t="shared" si="162"/>
        <v>405.10461493193696</v>
      </c>
    </row>
    <row r="10314" spans="1:11" x14ac:dyDescent="0.25">
      <c r="A10314" s="65">
        <v>44440</v>
      </c>
      <c r="B10314" s="66" t="s">
        <v>151</v>
      </c>
      <c r="C10314" s="66" t="s">
        <v>137</v>
      </c>
      <c r="D10314" s="67">
        <v>1443697.66</v>
      </c>
      <c r="E10314" s="66">
        <v>0.8962</v>
      </c>
      <c r="F10314" s="67">
        <v>1293841.842892</v>
      </c>
      <c r="G10314" s="66" t="s">
        <v>90</v>
      </c>
      <c r="H10314" s="68">
        <v>6.6143794602745803E-2</v>
      </c>
      <c r="I10314" s="87">
        <v>85579.609104686606</v>
      </c>
      <c r="J10314" s="36" t="str">
        <f>_xlfn.XLOOKUP(SimpleBB[[#This Row],[customer_code]],'Input  - indicative charges'!$B$13:$B$69,'Input  - indicative charges'!$E$13:$E$69)</f>
        <v>Upper South Island distributor</v>
      </c>
      <c r="K10314" s="70">
        <f t="shared" si="162"/>
        <v>79114.372575427202</v>
      </c>
    </row>
    <row r="10315" spans="1:11" x14ac:dyDescent="0.25">
      <c r="A10315" s="65">
        <v>44440</v>
      </c>
      <c r="B10315" s="66" t="s">
        <v>151</v>
      </c>
      <c r="C10315" s="66" t="s">
        <v>137</v>
      </c>
      <c r="D10315" s="67">
        <v>1443697.66</v>
      </c>
      <c r="E10315" s="66">
        <v>0.8962</v>
      </c>
      <c r="F10315" s="67">
        <v>1293841.842892</v>
      </c>
      <c r="G10315" s="66" t="s">
        <v>92</v>
      </c>
      <c r="H10315" s="68">
        <v>5.2290046122217003E-6</v>
      </c>
      <c r="I10315" s="87">
        <v>6.7655049639677003</v>
      </c>
      <c r="J10315" s="36" t="str">
        <f>_xlfn.XLOOKUP(SimpleBB[[#This Row],[customer_code]],'Input  - indicative charges'!$B$13:$B$69,'Input  - indicative charges'!$E$13:$E$69)</f>
        <v>North Island generation</v>
      </c>
      <c r="K10315" s="70">
        <f t="shared" si="162"/>
        <v>6.254395012782676</v>
      </c>
    </row>
    <row r="10316" spans="1:11" x14ac:dyDescent="0.25">
      <c r="A10316" s="65">
        <v>44440</v>
      </c>
      <c r="B10316" s="66" t="s">
        <v>151</v>
      </c>
      <c r="C10316" s="66" t="s">
        <v>137</v>
      </c>
      <c r="D10316" s="67">
        <v>1443697.66</v>
      </c>
      <c r="E10316" s="66">
        <v>0.8962</v>
      </c>
      <c r="F10316" s="67">
        <v>1293841.842892</v>
      </c>
      <c r="G10316" s="66" t="s">
        <v>94</v>
      </c>
      <c r="H10316" s="68">
        <v>2.7694844006705999E-5</v>
      </c>
      <c r="I10316" s="87">
        <v>35.832748008243001</v>
      </c>
      <c r="J10316" s="36" t="str">
        <f>_xlfn.XLOOKUP(SimpleBB[[#This Row],[customer_code]],'Input  - indicative charges'!$B$13:$B$69,'Input  - indicative charges'!$E$13:$E$69)</f>
        <v>North Island generation</v>
      </c>
      <c r="K10316" s="70">
        <f t="shared" si="162"/>
        <v>33.12571073861433</v>
      </c>
    </row>
    <row r="10317" spans="1:11" x14ac:dyDescent="0.25">
      <c r="A10317" s="65">
        <v>44440</v>
      </c>
      <c r="B10317" s="66" t="s">
        <v>151</v>
      </c>
      <c r="C10317" s="66" t="s">
        <v>137</v>
      </c>
      <c r="D10317" s="67">
        <v>1443697.66</v>
      </c>
      <c r="E10317" s="66">
        <v>0.8962</v>
      </c>
      <c r="F10317" s="67">
        <v>1293841.842892</v>
      </c>
      <c r="G10317" s="66" t="s">
        <v>96</v>
      </c>
      <c r="H10317" s="68">
        <v>5.9554264261521406E-11</v>
      </c>
      <c r="I10317" s="87">
        <v>7.7053799024204002E-5</v>
      </c>
      <c r="J10317" s="36" t="str">
        <f>_xlfn.XLOOKUP(SimpleBB[[#This Row],[customer_code]],'Input  - indicative charges'!$B$13:$B$69,'Input  - indicative charges'!$E$13:$E$69)</f>
        <v>Upper North Island distributor</v>
      </c>
      <c r="K10317" s="70">
        <f t="shared" si="162"/>
        <v>7.123265726647406E-5</v>
      </c>
    </row>
    <row r="10318" spans="1:11" x14ac:dyDescent="0.25">
      <c r="A10318" s="65">
        <v>44440</v>
      </c>
      <c r="B10318" s="66" t="s">
        <v>151</v>
      </c>
      <c r="C10318" s="66" t="s">
        <v>137</v>
      </c>
      <c r="D10318" s="67">
        <v>1443697.66</v>
      </c>
      <c r="E10318" s="66">
        <v>0.8962</v>
      </c>
      <c r="F10318" s="67">
        <v>1293841.842892</v>
      </c>
      <c r="G10318" s="66" t="s">
        <v>98</v>
      </c>
      <c r="H10318" s="68">
        <v>2.5520439958035498E-7</v>
      </c>
      <c r="I10318" s="87">
        <v>0.330194130667193</v>
      </c>
      <c r="J10318" s="36" t="str">
        <f>_xlfn.XLOOKUP(SimpleBB[[#This Row],[customer_code]],'Input  - indicative charges'!$B$13:$B$69,'Input  - indicative charges'!$E$13:$E$69)</f>
        <v>Major Industrial</v>
      </c>
      <c r="K10318" s="70">
        <f t="shared" ref="K10318:K10381" si="163">I10318*$L$9</f>
        <v>0.30524913293151529</v>
      </c>
    </row>
    <row r="10319" spans="1:11" x14ac:dyDescent="0.25">
      <c r="A10319" s="65">
        <v>44440</v>
      </c>
      <c r="B10319" s="66" t="s">
        <v>151</v>
      </c>
      <c r="C10319" s="66" t="s">
        <v>137</v>
      </c>
      <c r="D10319" s="67">
        <v>1443697.66</v>
      </c>
      <c r="E10319" s="66">
        <v>0.8962</v>
      </c>
      <c r="F10319" s="67">
        <v>1293841.842892</v>
      </c>
      <c r="G10319" s="66" t="s">
        <v>100</v>
      </c>
      <c r="H10319" s="68">
        <v>9.9828538633103703E-5</v>
      </c>
      <c r="I10319" s="87">
        <v>129.16234039827</v>
      </c>
      <c r="J10319" s="36" t="str">
        <f>_xlfn.XLOOKUP(SimpleBB[[#This Row],[customer_code]],'Input  - indicative charges'!$B$13:$B$69,'Input  - indicative charges'!$E$13:$E$69)</f>
        <v>North Island generation</v>
      </c>
      <c r="K10319" s="70">
        <f t="shared" si="163"/>
        <v>119.40458279591842</v>
      </c>
    </row>
    <row r="10320" spans="1:11" x14ac:dyDescent="0.25">
      <c r="A10320" s="65">
        <v>44440</v>
      </c>
      <c r="B10320" s="66" t="s">
        <v>151</v>
      </c>
      <c r="C10320" s="66" t="s">
        <v>137</v>
      </c>
      <c r="D10320" s="67">
        <v>1443697.66</v>
      </c>
      <c r="E10320" s="66">
        <v>0.8962</v>
      </c>
      <c r="F10320" s="67">
        <v>1293841.842892</v>
      </c>
      <c r="G10320" s="66" t="s">
        <v>102</v>
      </c>
      <c r="H10320" s="68">
        <v>8.1669637837171501E-5</v>
      </c>
      <c r="I10320" s="87">
        <v>105.667594727568</v>
      </c>
      <c r="J10320" s="36" t="str">
        <f>_xlfn.XLOOKUP(SimpleBB[[#This Row],[customer_code]],'Input  - indicative charges'!$B$13:$B$69,'Input  - indicative charges'!$E$13:$E$69)</f>
        <v>Lower North Island distributor</v>
      </c>
      <c r="K10320" s="70">
        <f t="shared" si="163"/>
        <v>97.684781992866704</v>
      </c>
    </row>
    <row r="10321" spans="1:11" x14ac:dyDescent="0.25">
      <c r="A10321" s="65">
        <v>44440</v>
      </c>
      <c r="B10321" s="66" t="s">
        <v>151</v>
      </c>
      <c r="C10321" s="66" t="s">
        <v>137</v>
      </c>
      <c r="D10321" s="67">
        <v>1443697.66</v>
      </c>
      <c r="E10321" s="66">
        <v>0.8962</v>
      </c>
      <c r="F10321" s="67">
        <v>1293841.842892</v>
      </c>
      <c r="G10321" s="66" t="s">
        <v>104</v>
      </c>
      <c r="H10321" s="68">
        <v>1.71018002662737E-4</v>
      </c>
      <c r="I10321" s="87">
        <v>221.27024773286499</v>
      </c>
      <c r="J10321" s="36" t="str">
        <f>_xlfn.XLOOKUP(SimpleBB[[#This Row],[customer_code]],'Input  - indicative charges'!$B$13:$B$69,'Input  - indicative charges'!$E$13:$E$69)</f>
        <v>Lower North Island distributor</v>
      </c>
      <c r="K10321" s="70">
        <f t="shared" si="163"/>
        <v>204.55406377915193</v>
      </c>
    </row>
    <row r="10322" spans="1:11" x14ac:dyDescent="0.25">
      <c r="A10322" s="65">
        <v>44440</v>
      </c>
      <c r="B10322" s="66" t="s">
        <v>151</v>
      </c>
      <c r="C10322" s="66" t="s">
        <v>137</v>
      </c>
      <c r="D10322" s="67">
        <v>1443697.66</v>
      </c>
      <c r="E10322" s="66">
        <v>0.8962</v>
      </c>
      <c r="F10322" s="67">
        <v>1293841.842892</v>
      </c>
      <c r="G10322" s="66" t="s">
        <v>106</v>
      </c>
      <c r="H10322" s="68">
        <v>2.8607401103958402E-20</v>
      </c>
      <c r="I10322" s="87">
        <v>3.7013452564696198E-14</v>
      </c>
      <c r="J10322" s="36" t="str">
        <f>_xlfn.XLOOKUP(SimpleBB[[#This Row],[customer_code]],'Input  - indicative charges'!$B$13:$B$69,'Input  - indicative charges'!$E$13:$E$69)</f>
        <v>Upper North Island distributor</v>
      </c>
      <c r="K10322" s="70">
        <f t="shared" si="163"/>
        <v>3.4217217245339276E-14</v>
      </c>
    </row>
    <row r="10323" spans="1:11" x14ac:dyDescent="0.25">
      <c r="A10323" s="65">
        <v>44440</v>
      </c>
      <c r="B10323" s="66" t="s">
        <v>151</v>
      </c>
      <c r="C10323" s="66" t="s">
        <v>137</v>
      </c>
      <c r="D10323" s="67">
        <v>1443697.66</v>
      </c>
      <c r="E10323" s="66">
        <v>0.8962</v>
      </c>
      <c r="F10323" s="67">
        <v>1293841.842892</v>
      </c>
      <c r="G10323" s="66" t="s">
        <v>108</v>
      </c>
      <c r="H10323" s="68">
        <v>4.4668632319691603E-22</v>
      </c>
      <c r="I10323" s="87">
        <v>5.7794145559974996E-16</v>
      </c>
      <c r="J10323" s="36" t="str">
        <f>_xlfn.XLOOKUP(SimpleBB[[#This Row],[customer_code]],'Input  - indicative charges'!$B$13:$B$69,'Input  - indicative charges'!$E$13:$E$69)</f>
        <v>Lower North Island distributor</v>
      </c>
      <c r="K10323" s="70">
        <f t="shared" si="163"/>
        <v>5.342800244526868E-16</v>
      </c>
    </row>
    <row r="10324" spans="1:11" x14ac:dyDescent="0.25">
      <c r="A10324" s="65">
        <v>44440</v>
      </c>
      <c r="B10324" s="66" t="s">
        <v>151</v>
      </c>
      <c r="C10324" s="66" t="s">
        <v>137</v>
      </c>
      <c r="D10324" s="67">
        <v>1443697.66</v>
      </c>
      <c r="E10324" s="66">
        <v>0.8962</v>
      </c>
      <c r="F10324" s="67">
        <v>1293841.842892</v>
      </c>
      <c r="G10324" s="66" t="s">
        <v>110</v>
      </c>
      <c r="H10324" s="68">
        <v>1.48639175970594E-4</v>
      </c>
      <c r="I10324" s="87">
        <v>192.315585363742</v>
      </c>
      <c r="J10324" s="36" t="str">
        <f>_xlfn.XLOOKUP(SimpleBB[[#This Row],[customer_code]],'Input  - indicative charges'!$B$13:$B$69,'Input  - indicative charges'!$E$13:$E$69)</f>
        <v>Lower South Island distributor</v>
      </c>
      <c r="K10324" s="70">
        <f t="shared" si="163"/>
        <v>177.78682365698305</v>
      </c>
    </row>
    <row r="10325" spans="1:11" x14ac:dyDescent="0.25">
      <c r="A10325" s="65">
        <v>44440</v>
      </c>
      <c r="B10325" s="66" t="s">
        <v>151</v>
      </c>
      <c r="C10325" s="66" t="s">
        <v>137</v>
      </c>
      <c r="D10325" s="67">
        <v>1443697.66</v>
      </c>
      <c r="E10325" s="66">
        <v>0.8962</v>
      </c>
      <c r="F10325" s="67">
        <v>1293841.842892</v>
      </c>
      <c r="G10325" s="66" t="s">
        <v>112</v>
      </c>
      <c r="H10325" s="68">
        <v>2.7978644732543301E-4</v>
      </c>
      <c r="I10325" s="87">
        <v>361.99941262374301</v>
      </c>
      <c r="J10325" s="36" t="str">
        <f>_xlfn.XLOOKUP(SimpleBB[[#This Row],[customer_code]],'Input  - indicative charges'!$B$13:$B$69,'Input  - indicative charges'!$E$13:$E$69)</f>
        <v>North Island generation</v>
      </c>
      <c r="K10325" s="70">
        <f t="shared" si="163"/>
        <v>334.65163842203424</v>
      </c>
    </row>
    <row r="10326" spans="1:11" x14ac:dyDescent="0.25">
      <c r="A10326" s="65">
        <v>44440</v>
      </c>
      <c r="B10326" s="66" t="s">
        <v>151</v>
      </c>
      <c r="C10326" s="66" t="s">
        <v>137</v>
      </c>
      <c r="D10326" s="67">
        <v>1443697.66</v>
      </c>
      <c r="E10326" s="66">
        <v>0.8962</v>
      </c>
      <c r="F10326" s="67">
        <v>1293841.842892</v>
      </c>
      <c r="G10326" s="66" t="s">
        <v>114</v>
      </c>
      <c r="H10326" s="68">
        <v>6.7271349081009203E-5</v>
      </c>
      <c r="I10326" s="87">
        <v>87.038486268803993</v>
      </c>
      <c r="J10326" s="36" t="str">
        <f>_xlfn.XLOOKUP(SimpleBB[[#This Row],[customer_code]],'Input  - indicative charges'!$B$13:$B$69,'Input  - indicative charges'!$E$13:$E$69)</f>
        <v>Lower North Island distributor</v>
      </c>
      <c r="K10326" s="70">
        <f t="shared" si="163"/>
        <v>80.463036733995381</v>
      </c>
    </row>
    <row r="10327" spans="1:11" x14ac:dyDescent="0.25">
      <c r="A10327" s="65">
        <v>44440</v>
      </c>
      <c r="B10327" s="66" t="s">
        <v>151</v>
      </c>
      <c r="C10327" s="66" t="s">
        <v>137</v>
      </c>
      <c r="D10327" s="67">
        <v>1443697.66</v>
      </c>
      <c r="E10327" s="66">
        <v>0.8962</v>
      </c>
      <c r="F10327" s="67">
        <v>1293841.842892</v>
      </c>
      <c r="G10327" s="66" t="s">
        <v>116</v>
      </c>
      <c r="H10327" s="68">
        <v>2.0523572196632001E-22</v>
      </c>
      <c r="I10327" s="87">
        <v>2.65542564736174E-16</v>
      </c>
      <c r="J10327" s="36" t="str">
        <f>_xlfn.XLOOKUP(SimpleBB[[#This Row],[customer_code]],'Input  - indicative charges'!$B$13:$B$69,'Input  - indicative charges'!$E$13:$E$69)</f>
        <v>Major Industrial</v>
      </c>
      <c r="K10327" s="70">
        <f t="shared" si="163"/>
        <v>2.4548176395002591E-16</v>
      </c>
    </row>
    <row r="10328" spans="1:11" x14ac:dyDescent="0.25">
      <c r="A10328" s="65">
        <v>44440</v>
      </c>
      <c r="B10328" s="66" t="s">
        <v>151</v>
      </c>
      <c r="C10328" s="66" t="s">
        <v>137</v>
      </c>
      <c r="D10328" s="67">
        <v>1443697.66</v>
      </c>
      <c r="E10328" s="66">
        <v>0.8962</v>
      </c>
      <c r="F10328" s="67">
        <v>1293841.842892</v>
      </c>
      <c r="G10328" s="66" t="s">
        <v>118</v>
      </c>
      <c r="H10328" s="68">
        <v>1.2343496718313401E-2</v>
      </c>
      <c r="I10328" s="87">
        <v>15970.532541753901</v>
      </c>
      <c r="J10328" s="36" t="str">
        <f>_xlfn.XLOOKUP(SimpleBB[[#This Row],[customer_code]],'Input  - indicative charges'!$B$13:$B$69,'Input  - indicative charges'!$E$13:$E$69)</f>
        <v>Upper South Island distributor</v>
      </c>
      <c r="K10328" s="70">
        <f t="shared" si="163"/>
        <v>14764.015341443168</v>
      </c>
    </row>
    <row r="10329" spans="1:11" x14ac:dyDescent="0.25">
      <c r="A10329" s="65">
        <v>44440</v>
      </c>
      <c r="B10329" s="66" t="s">
        <v>151</v>
      </c>
      <c r="C10329" s="66" t="s">
        <v>137</v>
      </c>
      <c r="D10329" s="67">
        <v>1443697.66</v>
      </c>
      <c r="E10329" s="66">
        <v>0.8962</v>
      </c>
      <c r="F10329" s="67">
        <v>1293841.842892</v>
      </c>
      <c r="G10329" s="66" t="s">
        <v>120</v>
      </c>
      <c r="H10329" s="68">
        <v>1.9819729563401901E-7</v>
      </c>
      <c r="I10329" s="87">
        <v>0.25643595423933002</v>
      </c>
      <c r="J10329" s="36" t="str">
        <f>_xlfn.XLOOKUP(SimpleBB[[#This Row],[customer_code]],'Input  - indicative charges'!$B$13:$B$69,'Input  - indicative charges'!$E$13:$E$69)</f>
        <v>Lower North Island distributor</v>
      </c>
      <c r="K10329" s="70">
        <f t="shared" si="163"/>
        <v>0.23706312564022372</v>
      </c>
    </row>
    <row r="10330" spans="1:11" x14ac:dyDescent="0.25">
      <c r="A10330" s="65">
        <v>44440</v>
      </c>
      <c r="B10330" s="66" t="s">
        <v>151</v>
      </c>
      <c r="C10330" s="66" t="s">
        <v>137</v>
      </c>
      <c r="D10330" s="67">
        <v>1443697.66</v>
      </c>
      <c r="E10330" s="66">
        <v>0.8962</v>
      </c>
      <c r="F10330" s="67">
        <v>1293841.842892</v>
      </c>
      <c r="G10330" s="66" t="s">
        <v>241</v>
      </c>
      <c r="H10330" s="68">
        <v>6.3423542092312803E-5</v>
      </c>
      <c r="I10330" s="87">
        <v>82.060032583456305</v>
      </c>
      <c r="J10330" s="36" t="str">
        <f>_xlfn.XLOOKUP(SimpleBB[[#This Row],[customer_code]],'Input  - indicative charges'!$B$13:$B$69,'Input  - indicative charges'!$E$13:$E$69)</f>
        <v>North Island generation</v>
      </c>
      <c r="K10330" s="70">
        <f t="shared" si="163"/>
        <v>75.860687601618508</v>
      </c>
    </row>
    <row r="10331" spans="1:11" x14ac:dyDescent="0.25">
      <c r="A10331" s="65">
        <v>44470</v>
      </c>
      <c r="B10331" s="66" t="s">
        <v>151</v>
      </c>
      <c r="C10331" s="66" t="s">
        <v>137</v>
      </c>
      <c r="D10331" s="67">
        <v>1019413.71</v>
      </c>
      <c r="E10331" s="66">
        <v>1.1705000000000001</v>
      </c>
      <c r="F10331" s="67">
        <v>1193223.747555</v>
      </c>
      <c r="G10331" s="66" t="s">
        <v>8</v>
      </c>
      <c r="H10331" s="68">
        <v>5.4362784219160701E-2</v>
      </c>
      <c r="I10331" s="87">
        <v>64866.965113510698</v>
      </c>
      <c r="J10331" s="36" t="str">
        <f>_xlfn.XLOOKUP(SimpleBB[[#This Row],[customer_code]],'Input  - indicative charges'!$B$13:$B$69,'Input  - indicative charges'!$E$13:$E$69)</f>
        <v>Lower South Island distributor</v>
      </c>
      <c r="K10331" s="70">
        <f t="shared" si="163"/>
        <v>59966.495518223681</v>
      </c>
    </row>
    <row r="10332" spans="1:11" x14ac:dyDescent="0.25">
      <c r="A10332" s="65">
        <v>44470</v>
      </c>
      <c r="B10332" s="66" t="s">
        <v>151</v>
      </c>
      <c r="C10332" s="66" t="s">
        <v>137</v>
      </c>
      <c r="D10332" s="67">
        <v>1019413.71</v>
      </c>
      <c r="E10332" s="66">
        <v>1.1705000000000001</v>
      </c>
      <c r="F10332" s="67">
        <v>1193223.747555</v>
      </c>
      <c r="G10332" s="66" t="s">
        <v>10</v>
      </c>
      <c r="H10332" s="68">
        <v>3.4412050862544499E-3</v>
      </c>
      <c r="I10332" s="87">
        <v>4106.12762912587</v>
      </c>
      <c r="J10332" s="36" t="str">
        <f>_xlfn.XLOOKUP(SimpleBB[[#This Row],[customer_code]],'Input  - indicative charges'!$B$13:$B$69,'Input  - indicative charges'!$E$13:$E$69)</f>
        <v>Upper South Island distributor</v>
      </c>
      <c r="K10332" s="70">
        <f t="shared" si="163"/>
        <v>3795.924221803084</v>
      </c>
    </row>
    <row r="10333" spans="1:11" x14ac:dyDescent="0.25">
      <c r="A10333" s="65">
        <v>44470</v>
      </c>
      <c r="B10333" s="66" t="s">
        <v>151</v>
      </c>
      <c r="C10333" s="66" t="s">
        <v>137</v>
      </c>
      <c r="D10333" s="67">
        <v>1019413.71</v>
      </c>
      <c r="E10333" s="66">
        <v>1.1705000000000001</v>
      </c>
      <c r="F10333" s="67">
        <v>1193223.747555</v>
      </c>
      <c r="G10333" s="66" t="s">
        <v>12</v>
      </c>
      <c r="H10333" s="68">
        <v>0</v>
      </c>
      <c r="I10333" s="87">
        <v>0</v>
      </c>
      <c r="J10333" s="36" t="str">
        <f>_xlfn.XLOOKUP(SimpleBB[[#This Row],[customer_code]],'Input  - indicative charges'!$B$13:$B$69,'Input  - indicative charges'!$E$13:$E$69)</f>
        <v>Lower North Island distributor</v>
      </c>
      <c r="K10333" s="70">
        <f t="shared" si="163"/>
        <v>0</v>
      </c>
    </row>
    <row r="10334" spans="1:11" x14ac:dyDescent="0.25">
      <c r="A10334" s="65">
        <v>44470</v>
      </c>
      <c r="B10334" s="66" t="s">
        <v>151</v>
      </c>
      <c r="C10334" s="66" t="s">
        <v>137</v>
      </c>
      <c r="D10334" s="67">
        <v>1019413.71</v>
      </c>
      <c r="E10334" s="66">
        <v>1.1705000000000001</v>
      </c>
      <c r="F10334" s="67">
        <v>1193223.747555</v>
      </c>
      <c r="G10334" s="66" t="s">
        <v>14</v>
      </c>
      <c r="H10334" s="68">
        <v>4.57954522845799E-22</v>
      </c>
      <c r="I10334" s="87">
        <v>5.4644221195982597E-16</v>
      </c>
      <c r="J10334" s="36" t="str">
        <f>_xlfn.XLOOKUP(SimpleBB[[#This Row],[customer_code]],'Input  - indicative charges'!$B$13:$B$69,'Input  - indicative charges'!$E$13:$E$69)</f>
        <v>Upper North Island distributor</v>
      </c>
      <c r="K10334" s="70">
        <f t="shared" si="163"/>
        <v>5.051604371673012E-16</v>
      </c>
    </row>
    <row r="10335" spans="1:11" x14ac:dyDescent="0.25">
      <c r="A10335" s="65">
        <v>44470</v>
      </c>
      <c r="B10335" s="66" t="s">
        <v>151</v>
      </c>
      <c r="C10335" s="66" t="s">
        <v>137</v>
      </c>
      <c r="D10335" s="67">
        <v>1019413.71</v>
      </c>
      <c r="E10335" s="66">
        <v>1.1705000000000001</v>
      </c>
      <c r="F10335" s="67">
        <v>1193223.747555</v>
      </c>
      <c r="G10335" s="66" t="s">
        <v>16</v>
      </c>
      <c r="H10335" s="68">
        <v>2.70337247804577E-2</v>
      </c>
      <c r="I10335" s="87">
        <v>32257.282392908201</v>
      </c>
      <c r="J10335" s="36" t="str">
        <f>_xlfn.XLOOKUP(SimpleBB[[#This Row],[customer_code]],'Input  - indicative charges'!$B$13:$B$69,'Input  - indicative charges'!$E$13:$E$69)</f>
        <v>South Island generation</v>
      </c>
      <c r="K10335" s="70">
        <f t="shared" si="163"/>
        <v>29820.358893921974</v>
      </c>
    </row>
    <row r="10336" spans="1:11" x14ac:dyDescent="0.25">
      <c r="A10336" s="65">
        <v>44470</v>
      </c>
      <c r="B10336" s="66" t="s">
        <v>151</v>
      </c>
      <c r="C10336" s="66" t="s">
        <v>137</v>
      </c>
      <c r="D10336" s="67">
        <v>1019413.71</v>
      </c>
      <c r="E10336" s="66">
        <v>1.1705000000000001</v>
      </c>
      <c r="F10336" s="67">
        <v>1193223.747555</v>
      </c>
      <c r="G10336" s="66" t="s">
        <v>19</v>
      </c>
      <c r="H10336" s="68">
        <v>5.1234428393198803E-4</v>
      </c>
      <c r="I10336" s="87">
        <v>611.34136651171002</v>
      </c>
      <c r="J10336" s="36" t="str">
        <f>_xlfn.XLOOKUP(SimpleBB[[#This Row],[customer_code]],'Input  - indicative charges'!$B$13:$B$69,'Input  - indicative charges'!$E$13:$E$69)</f>
        <v>Lower South Island distributor</v>
      </c>
      <c r="K10336" s="70">
        <f t="shared" si="163"/>
        <v>565.15669032577478</v>
      </c>
    </row>
    <row r="10337" spans="1:11" x14ac:dyDescent="0.25">
      <c r="A10337" s="65">
        <v>44470</v>
      </c>
      <c r="B10337" s="66" t="s">
        <v>151</v>
      </c>
      <c r="C10337" s="66" t="s">
        <v>137</v>
      </c>
      <c r="D10337" s="67">
        <v>1019413.71</v>
      </c>
      <c r="E10337" s="66">
        <v>1.1705000000000001</v>
      </c>
      <c r="F10337" s="67">
        <v>1193223.747555</v>
      </c>
      <c r="G10337" s="66" t="s">
        <v>21</v>
      </c>
      <c r="H10337" s="68">
        <v>5.2069878022593802E-2</v>
      </c>
      <c r="I10337" s="87">
        <v>62131.0149888511</v>
      </c>
      <c r="J10337" s="36" t="str">
        <f>_xlfn.XLOOKUP(SimpleBB[[#This Row],[customer_code]],'Input  - indicative charges'!$B$13:$B$69,'Input  - indicative charges'!$E$13:$E$69)</f>
        <v>Upper South Island distributor</v>
      </c>
      <c r="K10337" s="70">
        <f t="shared" si="163"/>
        <v>57437.236740641201</v>
      </c>
    </row>
    <row r="10338" spans="1:11" x14ac:dyDescent="0.25">
      <c r="A10338" s="65">
        <v>44470</v>
      </c>
      <c r="B10338" s="66" t="s">
        <v>151</v>
      </c>
      <c r="C10338" s="66" t="s">
        <v>137</v>
      </c>
      <c r="D10338" s="67">
        <v>1019413.71</v>
      </c>
      <c r="E10338" s="66">
        <v>1.1705000000000001</v>
      </c>
      <c r="F10338" s="67">
        <v>1193223.747555</v>
      </c>
      <c r="G10338" s="66" t="s">
        <v>23</v>
      </c>
      <c r="H10338" s="68">
        <v>3.1412635862538601E-22</v>
      </c>
      <c r="I10338" s="87">
        <v>3.7482303084478901E-16</v>
      </c>
      <c r="J10338" s="36" t="str">
        <f>_xlfn.XLOOKUP(SimpleBB[[#This Row],[customer_code]],'Input  - indicative charges'!$B$13:$B$69,'Input  - indicative charges'!$E$13:$E$69)</f>
        <v>Lower North Island distributor</v>
      </c>
      <c r="K10338" s="70">
        <f t="shared" si="163"/>
        <v>3.4650647768010826E-16</v>
      </c>
    </row>
    <row r="10339" spans="1:11" x14ac:dyDescent="0.25">
      <c r="A10339" s="65">
        <v>44470</v>
      </c>
      <c r="B10339" s="66" t="s">
        <v>151</v>
      </c>
      <c r="C10339" s="66" t="s">
        <v>137</v>
      </c>
      <c r="D10339" s="67">
        <v>1019413.71</v>
      </c>
      <c r="E10339" s="66">
        <v>1.1705000000000001</v>
      </c>
      <c r="F10339" s="67">
        <v>1193223.747555</v>
      </c>
      <c r="G10339" s="66" t="s">
        <v>25</v>
      </c>
      <c r="H10339" s="68">
        <v>3.6191456258128703E-2</v>
      </c>
      <c r="I10339" s="87">
        <v>43184.505065797202</v>
      </c>
      <c r="J10339" s="36" t="str">
        <f>_xlfn.XLOOKUP(SimpleBB[[#This Row],[customer_code]],'Input  - indicative charges'!$B$13:$B$69,'Input  - indicative charges'!$E$13:$E$69)</f>
        <v>North Island generation</v>
      </c>
      <c r="K10339" s="70">
        <f t="shared" si="163"/>
        <v>39922.06857455492</v>
      </c>
    </row>
    <row r="10340" spans="1:11" x14ac:dyDescent="0.25">
      <c r="A10340" s="65">
        <v>44470</v>
      </c>
      <c r="B10340" s="66" t="s">
        <v>151</v>
      </c>
      <c r="C10340" s="66" t="s">
        <v>137</v>
      </c>
      <c r="D10340" s="67">
        <v>1019413.71</v>
      </c>
      <c r="E10340" s="66">
        <v>1.1705000000000001</v>
      </c>
      <c r="F10340" s="67">
        <v>1193223.747555</v>
      </c>
      <c r="G10340" s="66" t="s">
        <v>27</v>
      </c>
      <c r="H10340" s="68">
        <v>1.06804519695528E-6</v>
      </c>
      <c r="I10340" s="87">
        <v>1.2744168924690999</v>
      </c>
      <c r="J10340" s="36" t="str">
        <f>_xlfn.XLOOKUP(SimpleBB[[#This Row],[customer_code]],'Input  - indicative charges'!$B$13:$B$69,'Input  - indicative charges'!$E$13:$E$69)</f>
        <v>Lower North Island distributor</v>
      </c>
      <c r="K10340" s="70">
        <f t="shared" si="163"/>
        <v>1.1781392074820431</v>
      </c>
    </row>
    <row r="10341" spans="1:11" x14ac:dyDescent="0.25">
      <c r="A10341" s="65">
        <v>44470</v>
      </c>
      <c r="B10341" s="66" t="s">
        <v>151</v>
      </c>
      <c r="C10341" s="66" t="s">
        <v>137</v>
      </c>
      <c r="D10341" s="67">
        <v>1019413.71</v>
      </c>
      <c r="E10341" s="66">
        <v>1.1705000000000001</v>
      </c>
      <c r="F10341" s="67">
        <v>1193223.747555</v>
      </c>
      <c r="G10341" s="66" t="s">
        <v>29</v>
      </c>
      <c r="H10341" s="68">
        <v>3.4382663510378198E-6</v>
      </c>
      <c r="I10341" s="87">
        <v>4.1026210604775999</v>
      </c>
      <c r="J10341" s="36" t="str">
        <f>_xlfn.XLOOKUP(SimpleBB[[#This Row],[customer_code]],'Input  - indicative charges'!$B$13:$B$69,'Input  - indicative charges'!$E$13:$E$69)</f>
        <v>Lower North Island distributor</v>
      </c>
      <c r="K10341" s="70">
        <f t="shared" si="163"/>
        <v>3.7926825620034794</v>
      </c>
    </row>
    <row r="10342" spans="1:11" x14ac:dyDescent="0.25">
      <c r="A10342" s="65">
        <v>44470</v>
      </c>
      <c r="B10342" s="66" t="s">
        <v>151</v>
      </c>
      <c r="C10342" s="66" t="s">
        <v>137</v>
      </c>
      <c r="D10342" s="67">
        <v>1019413.71</v>
      </c>
      <c r="E10342" s="66">
        <v>1.1705000000000001</v>
      </c>
      <c r="F10342" s="67">
        <v>1193223.747555</v>
      </c>
      <c r="G10342" s="66" t="s">
        <v>31</v>
      </c>
      <c r="H10342" s="68">
        <v>6.6154346830607703E-6</v>
      </c>
      <c r="I10342" s="87">
        <v>7.8936937642271001</v>
      </c>
      <c r="J10342" s="36" t="str">
        <f>_xlfn.XLOOKUP(SimpleBB[[#This Row],[customer_code]],'Input  - indicative charges'!$B$13:$B$69,'Input  - indicative charges'!$E$13:$E$69)</f>
        <v>Major Industrial</v>
      </c>
      <c r="K10342" s="70">
        <f t="shared" si="163"/>
        <v>7.2973531427965987</v>
      </c>
    </row>
    <row r="10343" spans="1:11" x14ac:dyDescent="0.25">
      <c r="A10343" s="65">
        <v>44470</v>
      </c>
      <c r="B10343" s="66" t="s">
        <v>151</v>
      </c>
      <c r="C10343" s="66" t="s">
        <v>137</v>
      </c>
      <c r="D10343" s="67">
        <v>1019413.71</v>
      </c>
      <c r="E10343" s="66">
        <v>1.1705000000000001</v>
      </c>
      <c r="F10343" s="67">
        <v>1193223.747555</v>
      </c>
      <c r="G10343" s="66" t="s">
        <v>34</v>
      </c>
      <c r="H10343" s="68">
        <v>0</v>
      </c>
      <c r="I10343" s="87">
        <v>0</v>
      </c>
      <c r="J10343" s="36" t="str">
        <f>_xlfn.XLOOKUP(SimpleBB[[#This Row],[customer_code]],'Input  - indicative charges'!$B$13:$B$69,'Input  - indicative charges'!$E$13:$E$69)</f>
        <v>Major Industrial</v>
      </c>
      <c r="K10343" s="70">
        <f t="shared" si="163"/>
        <v>0</v>
      </c>
    </row>
    <row r="10344" spans="1:11" x14ac:dyDescent="0.25">
      <c r="A10344" s="65">
        <v>44470</v>
      </c>
      <c r="B10344" s="66" t="s">
        <v>151</v>
      </c>
      <c r="C10344" s="66" t="s">
        <v>137</v>
      </c>
      <c r="D10344" s="67">
        <v>1019413.71</v>
      </c>
      <c r="E10344" s="66">
        <v>1.1705000000000001</v>
      </c>
      <c r="F10344" s="67">
        <v>1193223.747555</v>
      </c>
      <c r="G10344" s="66" t="s">
        <v>36</v>
      </c>
      <c r="H10344" s="68">
        <v>3.3920939164931198E-2</v>
      </c>
      <c r="I10344" s="87">
        <v>40475.270150964403</v>
      </c>
      <c r="J10344" s="36" t="str">
        <f>_xlfn.XLOOKUP(SimpleBB[[#This Row],[customer_code]],'Input  - indicative charges'!$B$13:$B$69,'Input  - indicative charges'!$E$13:$E$69)</f>
        <v>Upper South Island distributor</v>
      </c>
      <c r="K10344" s="70">
        <f t="shared" si="163"/>
        <v>37417.506767264545</v>
      </c>
    </row>
    <row r="10345" spans="1:11" x14ac:dyDescent="0.25">
      <c r="A10345" s="65">
        <v>44470</v>
      </c>
      <c r="B10345" s="66" t="s">
        <v>151</v>
      </c>
      <c r="C10345" s="66" t="s">
        <v>137</v>
      </c>
      <c r="D10345" s="67">
        <v>1019413.71</v>
      </c>
      <c r="E10345" s="66">
        <v>1.1705000000000001</v>
      </c>
      <c r="F10345" s="67">
        <v>1193223.747555</v>
      </c>
      <c r="G10345" s="66" t="s">
        <v>38</v>
      </c>
      <c r="H10345" s="68">
        <v>9.8738835859772394E-6</v>
      </c>
      <c r="I10345" s="87">
        <v>11.781752375381499</v>
      </c>
      <c r="J10345" s="36" t="str">
        <f>_xlfn.XLOOKUP(SimpleBB[[#This Row],[customer_code]],'Input  - indicative charges'!$B$13:$B$69,'Input  - indicative charges'!$E$13:$E$69)</f>
        <v>North Island generation</v>
      </c>
      <c r="K10345" s="70">
        <f t="shared" si="163"/>
        <v>10.891682689005311</v>
      </c>
    </row>
    <row r="10346" spans="1:11" x14ac:dyDescent="0.25">
      <c r="A10346" s="65">
        <v>44470</v>
      </c>
      <c r="B10346" s="66" t="s">
        <v>151</v>
      </c>
      <c r="C10346" s="66" t="s">
        <v>137</v>
      </c>
      <c r="D10346" s="67">
        <v>1019413.71</v>
      </c>
      <c r="E10346" s="66">
        <v>1.1705000000000001</v>
      </c>
      <c r="F10346" s="67">
        <v>1193223.747555</v>
      </c>
      <c r="G10346" s="66" t="s">
        <v>40</v>
      </c>
      <c r="H10346" s="68">
        <v>2.5251579573503198E-7</v>
      </c>
      <c r="I10346" s="87">
        <v>0.30130784410378803</v>
      </c>
      <c r="J10346" s="36" t="str">
        <f>_xlfn.XLOOKUP(SimpleBB[[#This Row],[customer_code]],'Input  - indicative charges'!$B$13:$B$69,'Input  - indicative charges'!$E$13:$E$69)</f>
        <v>North Island generation</v>
      </c>
      <c r="K10346" s="70">
        <f t="shared" si="163"/>
        <v>0.2785451030649822</v>
      </c>
    </row>
    <row r="10347" spans="1:11" x14ac:dyDescent="0.25">
      <c r="A10347" s="65">
        <v>44470</v>
      </c>
      <c r="B10347" s="66" t="s">
        <v>151</v>
      </c>
      <c r="C10347" s="66" t="s">
        <v>137</v>
      </c>
      <c r="D10347" s="67">
        <v>1019413.71</v>
      </c>
      <c r="E10347" s="66">
        <v>1.1705000000000001</v>
      </c>
      <c r="F10347" s="67">
        <v>1193223.747555</v>
      </c>
      <c r="G10347" s="66" t="s">
        <v>42</v>
      </c>
      <c r="H10347" s="68">
        <v>0.30629051430287302</v>
      </c>
      <c r="I10347" s="87">
        <v>365473.11531702301</v>
      </c>
      <c r="J10347" s="36" t="str">
        <f>_xlfn.XLOOKUP(SimpleBB[[#This Row],[customer_code]],'Input  - indicative charges'!$B$13:$B$69,'Input  - indicative charges'!$E$13:$E$69)</f>
        <v>South Island generation</v>
      </c>
      <c r="K10347" s="70">
        <f t="shared" si="163"/>
        <v>337862.91517320799</v>
      </c>
    </row>
    <row r="10348" spans="1:11" x14ac:dyDescent="0.25">
      <c r="A10348" s="65">
        <v>44470</v>
      </c>
      <c r="B10348" s="66" t="s">
        <v>151</v>
      </c>
      <c r="C10348" s="66" t="s">
        <v>137</v>
      </c>
      <c r="D10348" s="67">
        <v>1019413.71</v>
      </c>
      <c r="E10348" s="66">
        <v>1.1705000000000001</v>
      </c>
      <c r="F10348" s="67">
        <v>1193223.747555</v>
      </c>
      <c r="G10348" s="66" t="s">
        <v>44</v>
      </c>
      <c r="H10348" s="68">
        <v>0</v>
      </c>
      <c r="I10348" s="87">
        <v>0</v>
      </c>
      <c r="J10348" s="36" t="str">
        <f>_xlfn.XLOOKUP(SimpleBB[[#This Row],[customer_code]],'Input  - indicative charges'!$B$13:$B$69,'Input  - indicative charges'!$E$13:$E$69)</f>
        <v>Major Industrial</v>
      </c>
      <c r="K10348" s="70">
        <f t="shared" si="163"/>
        <v>0</v>
      </c>
    </row>
    <row r="10349" spans="1:11" x14ac:dyDescent="0.25">
      <c r="A10349" s="65">
        <v>44470</v>
      </c>
      <c r="B10349" s="66" t="s">
        <v>151</v>
      </c>
      <c r="C10349" s="66" t="s">
        <v>137</v>
      </c>
      <c r="D10349" s="67">
        <v>1019413.71</v>
      </c>
      <c r="E10349" s="66">
        <v>1.1705000000000001</v>
      </c>
      <c r="F10349" s="67">
        <v>1193223.747555</v>
      </c>
      <c r="G10349" s="66" t="s">
        <v>46</v>
      </c>
      <c r="H10349" s="68">
        <v>6.2329570695440699E-2</v>
      </c>
      <c r="I10349" s="87">
        <v>74373.123928708097</v>
      </c>
      <c r="J10349" s="36" t="str">
        <f>_xlfn.XLOOKUP(SimpleBB[[#This Row],[customer_code]],'Input  - indicative charges'!$B$13:$B$69,'Input  - indicative charges'!$E$13:$E$69)</f>
        <v>Upper South Island distributor</v>
      </c>
      <c r="K10349" s="70">
        <f t="shared" si="163"/>
        <v>68754.497685267022</v>
      </c>
    </row>
    <row r="10350" spans="1:11" x14ac:dyDescent="0.25">
      <c r="A10350" s="65">
        <v>44470</v>
      </c>
      <c r="B10350" s="66" t="s">
        <v>151</v>
      </c>
      <c r="C10350" s="66" t="s">
        <v>137</v>
      </c>
      <c r="D10350" s="67">
        <v>1019413.71</v>
      </c>
      <c r="E10350" s="66">
        <v>1.1705000000000001</v>
      </c>
      <c r="F10350" s="67">
        <v>1193223.747555</v>
      </c>
      <c r="G10350" s="66" t="s">
        <v>48</v>
      </c>
      <c r="H10350" s="68">
        <v>2.2370192219935401E-3</v>
      </c>
      <c r="I10350" s="87">
        <v>2669.2644594197</v>
      </c>
      <c r="J10350" s="36" t="str">
        <f>_xlfn.XLOOKUP(SimpleBB[[#This Row],[customer_code]],'Input  - indicative charges'!$B$13:$B$69,'Input  - indicative charges'!$E$13:$E$69)</f>
        <v>North Island generation</v>
      </c>
      <c r="K10350" s="70">
        <f t="shared" si="163"/>
        <v>2467.6109782944977</v>
      </c>
    </row>
    <row r="10351" spans="1:11" x14ac:dyDescent="0.25">
      <c r="A10351" s="65">
        <v>44470</v>
      </c>
      <c r="B10351" s="66" t="s">
        <v>151</v>
      </c>
      <c r="C10351" s="66" t="s">
        <v>137</v>
      </c>
      <c r="D10351" s="67">
        <v>1019413.71</v>
      </c>
      <c r="E10351" s="66">
        <v>1.1705000000000001</v>
      </c>
      <c r="F10351" s="67">
        <v>1193223.747555</v>
      </c>
      <c r="G10351" s="66" t="s">
        <v>50</v>
      </c>
      <c r="H10351" s="68">
        <v>4.67011964708617E-4</v>
      </c>
      <c r="I10351" s="87">
        <v>557.24976668264003</v>
      </c>
      <c r="J10351" s="36" t="str">
        <f>_xlfn.XLOOKUP(SimpleBB[[#This Row],[customer_code]],'Input  - indicative charges'!$B$13:$B$69,'Input  - indicative charges'!$E$13:$E$69)</f>
        <v>North Island generation</v>
      </c>
      <c r="K10351" s="70">
        <f t="shared" si="163"/>
        <v>515.15151938788131</v>
      </c>
    </row>
    <row r="10352" spans="1:11" x14ac:dyDescent="0.25">
      <c r="A10352" s="65">
        <v>44470</v>
      </c>
      <c r="B10352" s="66" t="s">
        <v>151</v>
      </c>
      <c r="C10352" s="66" t="s">
        <v>137</v>
      </c>
      <c r="D10352" s="67">
        <v>1019413.71</v>
      </c>
      <c r="E10352" s="66">
        <v>1.1705000000000001</v>
      </c>
      <c r="F10352" s="67">
        <v>1193223.747555</v>
      </c>
      <c r="G10352" s="66" t="s">
        <v>52</v>
      </c>
      <c r="H10352" s="68">
        <v>9.4305986723035697E-4</v>
      </c>
      <c r="I10352" s="87">
        <v>1125.2814289453199</v>
      </c>
      <c r="J10352" s="36" t="str">
        <f>_xlfn.XLOOKUP(SimpleBB[[#This Row],[customer_code]],'Input  - indicative charges'!$B$13:$B$69,'Input  - indicative charges'!$E$13:$E$69)</f>
        <v>North Island generation</v>
      </c>
      <c r="K10352" s="70">
        <f t="shared" si="163"/>
        <v>1040.2704003109757</v>
      </c>
    </row>
    <row r="10353" spans="1:11" x14ac:dyDescent="0.25">
      <c r="A10353" s="65">
        <v>44470</v>
      </c>
      <c r="B10353" s="66" t="s">
        <v>151</v>
      </c>
      <c r="C10353" s="66" t="s">
        <v>137</v>
      </c>
      <c r="D10353" s="67">
        <v>1019413.71</v>
      </c>
      <c r="E10353" s="66">
        <v>1.1705000000000001</v>
      </c>
      <c r="F10353" s="67">
        <v>1193223.747555</v>
      </c>
      <c r="G10353" s="66" t="s">
        <v>54</v>
      </c>
      <c r="H10353" s="68">
        <v>5.4912288114674496E-3</v>
      </c>
      <c r="I10353" s="87">
        <v>6552.2646211011797</v>
      </c>
      <c r="J10353" s="36" t="str">
        <f>_xlfn.XLOOKUP(SimpleBB[[#This Row],[customer_code]],'Input  - indicative charges'!$B$13:$B$69,'Input  - indicative charges'!$E$13:$E$69)</f>
        <v>Upper South Island distributor</v>
      </c>
      <c r="K10353" s="70">
        <f t="shared" si="163"/>
        <v>6057.2642229818393</v>
      </c>
    </row>
    <row r="10354" spans="1:11" x14ac:dyDescent="0.25">
      <c r="A10354" s="65">
        <v>44470</v>
      </c>
      <c r="B10354" s="66" t="s">
        <v>151</v>
      </c>
      <c r="C10354" s="66" t="s">
        <v>137</v>
      </c>
      <c r="D10354" s="67">
        <v>1019413.71</v>
      </c>
      <c r="E10354" s="66">
        <v>1.1705000000000001</v>
      </c>
      <c r="F10354" s="67">
        <v>1193223.747555</v>
      </c>
      <c r="G10354" s="66" t="s">
        <v>56</v>
      </c>
      <c r="H10354" s="68">
        <v>1.23851813808933E-20</v>
      </c>
      <c r="I10354" s="87">
        <v>1.4778292541457899E-14</v>
      </c>
      <c r="J10354" s="36" t="str">
        <f>_xlfn.XLOOKUP(SimpleBB[[#This Row],[customer_code]],'Input  - indicative charges'!$B$13:$B$69,'Input  - indicative charges'!$E$13:$E$69)</f>
        <v>Upper North Island distributor</v>
      </c>
      <c r="K10354" s="70">
        <f t="shared" si="163"/>
        <v>1.3661844852824054E-14</v>
      </c>
    </row>
    <row r="10355" spans="1:11" x14ac:dyDescent="0.25">
      <c r="A10355" s="65">
        <v>44470</v>
      </c>
      <c r="B10355" s="66" t="s">
        <v>151</v>
      </c>
      <c r="C10355" s="66" t="s">
        <v>137</v>
      </c>
      <c r="D10355" s="67">
        <v>1019413.71</v>
      </c>
      <c r="E10355" s="66">
        <v>1.1705000000000001</v>
      </c>
      <c r="F10355" s="67">
        <v>1193223.747555</v>
      </c>
      <c r="G10355" s="66" t="s">
        <v>58</v>
      </c>
      <c r="H10355" s="68">
        <v>5.8205333626898197E-4</v>
      </c>
      <c r="I10355" s="87">
        <v>694.51986317976605</v>
      </c>
      <c r="J10355" s="36" t="str">
        <f>_xlfn.XLOOKUP(SimpleBB[[#This Row],[customer_code]],'Input  - indicative charges'!$B$13:$B$69,'Input  - indicative charges'!$E$13:$E$69)</f>
        <v>North Island generation</v>
      </c>
      <c r="K10355" s="70">
        <f t="shared" si="163"/>
        <v>642.05134600959161</v>
      </c>
    </row>
    <row r="10356" spans="1:11" x14ac:dyDescent="0.25">
      <c r="A10356" s="65">
        <v>44470</v>
      </c>
      <c r="B10356" s="66" t="s">
        <v>151</v>
      </c>
      <c r="C10356" s="66" t="s">
        <v>137</v>
      </c>
      <c r="D10356" s="67">
        <v>1019413.71</v>
      </c>
      <c r="E10356" s="66">
        <v>1.1705000000000001</v>
      </c>
      <c r="F10356" s="67">
        <v>1193223.747555</v>
      </c>
      <c r="G10356" s="66" t="s">
        <v>60</v>
      </c>
      <c r="H10356" s="68">
        <v>0</v>
      </c>
      <c r="I10356" s="87">
        <v>0</v>
      </c>
      <c r="J10356" s="36" t="str">
        <f>_xlfn.XLOOKUP(SimpleBB[[#This Row],[customer_code]],'Input  - indicative charges'!$B$13:$B$69,'Input  - indicative charges'!$E$13:$E$69)</f>
        <v>Major Industrial</v>
      </c>
      <c r="K10356" s="70">
        <f t="shared" si="163"/>
        <v>0</v>
      </c>
    </row>
    <row r="10357" spans="1:11" x14ac:dyDescent="0.25">
      <c r="A10357" s="65">
        <v>44470</v>
      </c>
      <c r="B10357" s="66" t="s">
        <v>151</v>
      </c>
      <c r="C10357" s="66" t="s">
        <v>137</v>
      </c>
      <c r="D10357" s="67">
        <v>1019413.71</v>
      </c>
      <c r="E10357" s="66">
        <v>1.1705000000000001</v>
      </c>
      <c r="F10357" s="67">
        <v>1193223.747555</v>
      </c>
      <c r="G10357" s="66" t="s">
        <v>62</v>
      </c>
      <c r="H10357" s="68">
        <v>1.8593794485055501E-13</v>
      </c>
      <c r="I10357" s="87">
        <v>2.2186557136725399E-7</v>
      </c>
      <c r="J10357" s="36" t="str">
        <f>_xlfn.XLOOKUP(SimpleBB[[#This Row],[customer_code]],'Input  - indicative charges'!$B$13:$B$69,'Input  - indicative charges'!$E$13:$E$69)</f>
        <v>Major Industrial</v>
      </c>
      <c r="K10357" s="70">
        <f t="shared" si="163"/>
        <v>2.051044128203166E-7</v>
      </c>
    </row>
    <row r="10358" spans="1:11" x14ac:dyDescent="0.25">
      <c r="A10358" s="65">
        <v>44470</v>
      </c>
      <c r="B10358" s="66" t="s">
        <v>151</v>
      </c>
      <c r="C10358" s="66" t="s">
        <v>137</v>
      </c>
      <c r="D10358" s="67">
        <v>1019413.71</v>
      </c>
      <c r="E10358" s="66">
        <v>1.1705000000000001</v>
      </c>
      <c r="F10358" s="67">
        <v>1193223.747555</v>
      </c>
      <c r="G10358" s="66" t="s">
        <v>64</v>
      </c>
      <c r="H10358" s="68">
        <v>0</v>
      </c>
      <c r="I10358" s="87">
        <v>0</v>
      </c>
      <c r="J10358" s="36" t="str">
        <f>_xlfn.XLOOKUP(SimpleBB[[#This Row],[customer_code]],'Input  - indicative charges'!$B$13:$B$69,'Input  - indicative charges'!$E$13:$E$69)</f>
        <v>Major Industrial</v>
      </c>
      <c r="K10358" s="70">
        <f t="shared" si="163"/>
        <v>0</v>
      </c>
    </row>
    <row r="10359" spans="1:11" x14ac:dyDescent="0.25">
      <c r="A10359" s="65">
        <v>44470</v>
      </c>
      <c r="B10359" s="66" t="s">
        <v>151</v>
      </c>
      <c r="C10359" s="66" t="s">
        <v>137</v>
      </c>
      <c r="D10359" s="67">
        <v>1019413.71</v>
      </c>
      <c r="E10359" s="66">
        <v>1.1705000000000001</v>
      </c>
      <c r="F10359" s="67">
        <v>1193223.747555</v>
      </c>
      <c r="G10359" s="66" t="s">
        <v>66</v>
      </c>
      <c r="H10359" s="68">
        <v>0.333914036584537</v>
      </c>
      <c r="I10359" s="87">
        <v>398434.15809461899</v>
      </c>
      <c r="J10359" s="36" t="str">
        <f>_xlfn.XLOOKUP(SimpleBB[[#This Row],[customer_code]],'Input  - indicative charges'!$B$13:$B$69,'Input  - indicative charges'!$E$13:$E$69)</f>
        <v>Upper South Island distributor</v>
      </c>
      <c r="K10359" s="70">
        <f t="shared" si="163"/>
        <v>368333.86784595763</v>
      </c>
    </row>
    <row r="10360" spans="1:11" x14ac:dyDescent="0.25">
      <c r="A10360" s="65">
        <v>44470</v>
      </c>
      <c r="B10360" s="66" t="s">
        <v>151</v>
      </c>
      <c r="C10360" s="66" t="s">
        <v>137</v>
      </c>
      <c r="D10360" s="67">
        <v>1019413.71</v>
      </c>
      <c r="E10360" s="66">
        <v>1.1705000000000001</v>
      </c>
      <c r="F10360" s="67">
        <v>1193223.747555</v>
      </c>
      <c r="G10360" s="66" t="s">
        <v>68</v>
      </c>
      <c r="H10360" s="68">
        <v>0</v>
      </c>
      <c r="I10360" s="87">
        <v>0</v>
      </c>
      <c r="J10360" s="36" t="str">
        <f>_xlfn.XLOOKUP(SimpleBB[[#This Row],[customer_code]],'Input  - indicative charges'!$B$13:$B$69,'Input  - indicative charges'!$E$13:$E$69)</f>
        <v>Major Industrial</v>
      </c>
      <c r="K10360" s="70">
        <f t="shared" si="163"/>
        <v>0</v>
      </c>
    </row>
    <row r="10361" spans="1:11" x14ac:dyDescent="0.25">
      <c r="A10361" s="65">
        <v>44470</v>
      </c>
      <c r="B10361" s="66" t="s">
        <v>151</v>
      </c>
      <c r="C10361" s="66" t="s">
        <v>137</v>
      </c>
      <c r="D10361" s="67">
        <v>1019413.71</v>
      </c>
      <c r="E10361" s="66">
        <v>1.1705000000000001</v>
      </c>
      <c r="F10361" s="67">
        <v>1193223.747555</v>
      </c>
      <c r="G10361" s="66" t="s">
        <v>70</v>
      </c>
      <c r="H10361" s="68">
        <v>4.4456090484993599E-6</v>
      </c>
      <c r="I10361" s="87">
        <v>5.3046062890148296</v>
      </c>
      <c r="J10361" s="36" t="str">
        <f>_xlfn.XLOOKUP(SimpleBB[[#This Row],[customer_code]],'Input  - indicative charges'!$B$13:$B$69,'Input  - indicative charges'!$E$13:$E$69)</f>
        <v>Lower North Island distributor</v>
      </c>
      <c r="K10361" s="70">
        <f t="shared" si="163"/>
        <v>4.9038620613668007</v>
      </c>
    </row>
    <row r="10362" spans="1:11" x14ac:dyDescent="0.25">
      <c r="A10362" s="65">
        <v>44470</v>
      </c>
      <c r="B10362" s="66" t="s">
        <v>151</v>
      </c>
      <c r="C10362" s="66" t="s">
        <v>137</v>
      </c>
      <c r="D10362" s="67">
        <v>1019413.71</v>
      </c>
      <c r="E10362" s="66">
        <v>1.1705000000000001</v>
      </c>
      <c r="F10362" s="67">
        <v>1193223.747555</v>
      </c>
      <c r="G10362" s="66" t="s">
        <v>72</v>
      </c>
      <c r="H10362" s="68">
        <v>3.3940465139836203E-4</v>
      </c>
      <c r="I10362" s="87">
        <v>404.98569007915199</v>
      </c>
      <c r="J10362" s="36" t="str">
        <f>_xlfn.XLOOKUP(SimpleBB[[#This Row],[customer_code]],'Input  - indicative charges'!$B$13:$B$69,'Input  - indicative charges'!$E$13:$E$69)</f>
        <v>Lower South Island distributor</v>
      </c>
      <c r="K10362" s="70">
        <f t="shared" si="163"/>
        <v>374.39045478047063</v>
      </c>
    </row>
    <row r="10363" spans="1:11" x14ac:dyDescent="0.25">
      <c r="A10363" s="65">
        <v>44470</v>
      </c>
      <c r="B10363" s="66" t="s">
        <v>151</v>
      </c>
      <c r="C10363" s="66" t="s">
        <v>137</v>
      </c>
      <c r="D10363" s="67">
        <v>1019413.71</v>
      </c>
      <c r="E10363" s="66">
        <v>1.1705000000000001</v>
      </c>
      <c r="F10363" s="67">
        <v>1193223.747555</v>
      </c>
      <c r="G10363" s="66" t="s">
        <v>74</v>
      </c>
      <c r="H10363" s="68">
        <v>0</v>
      </c>
      <c r="I10363" s="87">
        <v>0</v>
      </c>
      <c r="J10363" s="36" t="str">
        <f>_xlfn.XLOOKUP(SimpleBB[[#This Row],[customer_code]],'Input  - indicative charges'!$B$13:$B$69,'Input  - indicative charges'!$E$13:$E$69)</f>
        <v>Major Industrial</v>
      </c>
      <c r="K10363" s="70">
        <f t="shared" si="163"/>
        <v>0</v>
      </c>
    </row>
    <row r="10364" spans="1:11" x14ac:dyDescent="0.25">
      <c r="A10364" s="65">
        <v>44470</v>
      </c>
      <c r="B10364" s="66" t="s">
        <v>151</v>
      </c>
      <c r="C10364" s="66" t="s">
        <v>137</v>
      </c>
      <c r="D10364" s="67">
        <v>1019413.71</v>
      </c>
      <c r="E10364" s="66">
        <v>1.1705000000000001</v>
      </c>
      <c r="F10364" s="67">
        <v>1193223.747555</v>
      </c>
      <c r="G10364" s="66" t="s">
        <v>76</v>
      </c>
      <c r="H10364" s="68">
        <v>0</v>
      </c>
      <c r="I10364" s="87">
        <v>0</v>
      </c>
      <c r="J10364" s="36" t="str">
        <f>_xlfn.XLOOKUP(SimpleBB[[#This Row],[customer_code]],'Input  - indicative charges'!$B$13:$B$69,'Input  - indicative charges'!$E$13:$E$69)</f>
        <v>Lower North Island distributor</v>
      </c>
      <c r="K10364" s="70">
        <f t="shared" si="163"/>
        <v>0</v>
      </c>
    </row>
    <row r="10365" spans="1:11" x14ac:dyDescent="0.25">
      <c r="A10365" s="65">
        <v>44470</v>
      </c>
      <c r="B10365" s="66" t="s">
        <v>151</v>
      </c>
      <c r="C10365" s="66" t="s">
        <v>137</v>
      </c>
      <c r="D10365" s="67">
        <v>1019413.71</v>
      </c>
      <c r="E10365" s="66">
        <v>1.1705000000000001</v>
      </c>
      <c r="F10365" s="67">
        <v>1193223.747555</v>
      </c>
      <c r="G10365" s="66" t="s">
        <v>78</v>
      </c>
      <c r="H10365" s="68">
        <v>1.3319046739165801E-12</v>
      </c>
      <c r="I10365" s="87">
        <v>1.5892602863967601E-6</v>
      </c>
      <c r="J10365" s="36" t="str">
        <f>_xlfn.XLOOKUP(SimpleBB[[#This Row],[customer_code]],'Input  - indicative charges'!$B$13:$B$69,'Input  - indicative charges'!$E$13:$E$69)</f>
        <v>North Island generation</v>
      </c>
      <c r="K10365" s="70">
        <f t="shared" si="163"/>
        <v>1.4691972974954599E-6</v>
      </c>
    </row>
    <row r="10366" spans="1:11" x14ac:dyDescent="0.25">
      <c r="A10366" s="65">
        <v>44470</v>
      </c>
      <c r="B10366" s="66" t="s">
        <v>151</v>
      </c>
      <c r="C10366" s="66" t="s">
        <v>137</v>
      </c>
      <c r="D10366" s="67">
        <v>1019413.71</v>
      </c>
      <c r="E10366" s="66">
        <v>1.1705000000000001</v>
      </c>
      <c r="F10366" s="67">
        <v>1193223.747555</v>
      </c>
      <c r="G10366" s="66" t="s">
        <v>80</v>
      </c>
      <c r="H10366" s="68">
        <v>0</v>
      </c>
      <c r="I10366" s="87">
        <v>0</v>
      </c>
      <c r="J10366" s="36" t="str">
        <f>_xlfn.XLOOKUP(SimpleBB[[#This Row],[customer_code]],'Input  - indicative charges'!$B$13:$B$69,'Input  - indicative charges'!$E$13:$E$69)</f>
        <v>Major Industrial</v>
      </c>
      <c r="K10366" s="70">
        <f t="shared" si="163"/>
        <v>0</v>
      </c>
    </row>
    <row r="10367" spans="1:11" x14ac:dyDescent="0.25">
      <c r="A10367" s="65">
        <v>44470</v>
      </c>
      <c r="B10367" s="66" t="s">
        <v>151</v>
      </c>
      <c r="C10367" s="66" t="s">
        <v>137</v>
      </c>
      <c r="D10367" s="67">
        <v>1019413.71</v>
      </c>
      <c r="E10367" s="66">
        <v>1.1705000000000001</v>
      </c>
      <c r="F10367" s="67">
        <v>1193223.747555</v>
      </c>
      <c r="G10367" s="66" t="s">
        <v>82</v>
      </c>
      <c r="H10367" s="68">
        <v>6.9794982340813202E-5</v>
      </c>
      <c r="I10367" s="87">
        <v>83.2810303892402</v>
      </c>
      <c r="J10367" s="36" t="str">
        <f>_xlfn.XLOOKUP(SimpleBB[[#This Row],[customer_code]],'Input  - indicative charges'!$B$13:$B$69,'Input  - indicative charges'!$E$13:$E$69)</f>
        <v>Major Industrial</v>
      </c>
      <c r="K10367" s="70">
        <f t="shared" si="163"/>
        <v>76.989443345319103</v>
      </c>
    </row>
    <row r="10368" spans="1:11" x14ac:dyDescent="0.25">
      <c r="A10368" s="65">
        <v>44470</v>
      </c>
      <c r="B10368" s="66" t="s">
        <v>151</v>
      </c>
      <c r="C10368" s="66" t="s">
        <v>137</v>
      </c>
      <c r="D10368" s="67">
        <v>1019413.71</v>
      </c>
      <c r="E10368" s="66">
        <v>1.1705000000000001</v>
      </c>
      <c r="F10368" s="67">
        <v>1193223.747555</v>
      </c>
      <c r="G10368" s="66" t="s">
        <v>84</v>
      </c>
      <c r="H10368" s="68">
        <v>0</v>
      </c>
      <c r="I10368" s="87">
        <v>0</v>
      </c>
      <c r="J10368" s="36" t="str">
        <f>_xlfn.XLOOKUP(SimpleBB[[#This Row],[customer_code]],'Input  - indicative charges'!$B$13:$B$69,'Input  - indicative charges'!$E$13:$E$69)</f>
        <v>Major Industrial</v>
      </c>
      <c r="K10368" s="70">
        <f t="shared" si="163"/>
        <v>0</v>
      </c>
    </row>
    <row r="10369" spans="1:11" x14ac:dyDescent="0.25">
      <c r="A10369" s="65">
        <v>44470</v>
      </c>
      <c r="B10369" s="66" t="s">
        <v>151</v>
      </c>
      <c r="C10369" s="66" t="s">
        <v>137</v>
      </c>
      <c r="D10369" s="67">
        <v>1019413.71</v>
      </c>
      <c r="E10369" s="66">
        <v>1.1705000000000001</v>
      </c>
      <c r="F10369" s="67">
        <v>1193223.747555</v>
      </c>
      <c r="G10369" s="66" t="s">
        <v>86</v>
      </c>
      <c r="H10369" s="68">
        <v>7.2858282840782297E-6</v>
      </c>
      <c r="I10369" s="87">
        <v>8.6936233291700393</v>
      </c>
      <c r="J10369" s="36" t="str">
        <f>_xlfn.XLOOKUP(SimpleBB[[#This Row],[customer_code]],'Input  - indicative charges'!$B$13:$B$69,'Input  - indicative charges'!$E$13:$E$69)</f>
        <v>North Island generation</v>
      </c>
      <c r="K10369" s="70">
        <f t="shared" si="163"/>
        <v>8.0368508607352211</v>
      </c>
    </row>
    <row r="10370" spans="1:11" x14ac:dyDescent="0.25">
      <c r="A10370" s="65">
        <v>44470</v>
      </c>
      <c r="B10370" s="66" t="s">
        <v>151</v>
      </c>
      <c r="C10370" s="66" t="s">
        <v>137</v>
      </c>
      <c r="D10370" s="67">
        <v>1019413.71</v>
      </c>
      <c r="E10370" s="66">
        <v>1.1705000000000001</v>
      </c>
      <c r="F10370" s="67">
        <v>1193223.747555</v>
      </c>
      <c r="G10370" s="66" t="s">
        <v>88</v>
      </c>
      <c r="H10370" s="68">
        <v>3.3868885728868201E-4</v>
      </c>
      <c r="I10370" s="87">
        <v>404.13158754912098</v>
      </c>
      <c r="J10370" s="36" t="str">
        <f>_xlfn.XLOOKUP(SimpleBB[[#This Row],[customer_code]],'Input  - indicative charges'!$B$13:$B$69,'Input  - indicative charges'!$E$13:$E$69)</f>
        <v>North Island generation</v>
      </c>
      <c r="K10370" s="70">
        <f t="shared" si="163"/>
        <v>373.60087667319237</v>
      </c>
    </row>
    <row r="10371" spans="1:11" x14ac:dyDescent="0.25">
      <c r="A10371" s="65">
        <v>44470</v>
      </c>
      <c r="B10371" s="66" t="s">
        <v>151</v>
      </c>
      <c r="C10371" s="66" t="s">
        <v>137</v>
      </c>
      <c r="D10371" s="67">
        <v>1019413.71</v>
      </c>
      <c r="E10371" s="66">
        <v>1.1705000000000001</v>
      </c>
      <c r="F10371" s="67">
        <v>1193223.747555</v>
      </c>
      <c r="G10371" s="66" t="s">
        <v>90</v>
      </c>
      <c r="H10371" s="68">
        <v>6.6143794602745803E-2</v>
      </c>
      <c r="I10371" s="87">
        <v>78924.346473396596</v>
      </c>
      <c r="J10371" s="36" t="str">
        <f>_xlfn.XLOOKUP(SimpleBB[[#This Row],[customer_code]],'Input  - indicative charges'!$B$13:$B$69,'Input  - indicative charges'!$E$13:$E$69)</f>
        <v>Upper South Island distributor</v>
      </c>
      <c r="K10371" s="70">
        <f t="shared" si="163"/>
        <v>72961.891477329249</v>
      </c>
    </row>
    <row r="10372" spans="1:11" x14ac:dyDescent="0.25">
      <c r="A10372" s="65">
        <v>44470</v>
      </c>
      <c r="B10372" s="66" t="s">
        <v>151</v>
      </c>
      <c r="C10372" s="66" t="s">
        <v>137</v>
      </c>
      <c r="D10372" s="67">
        <v>1019413.71</v>
      </c>
      <c r="E10372" s="66">
        <v>1.1705000000000001</v>
      </c>
      <c r="F10372" s="67">
        <v>1193223.747555</v>
      </c>
      <c r="G10372" s="66" t="s">
        <v>92</v>
      </c>
      <c r="H10372" s="68">
        <v>5.2290046122217003E-6</v>
      </c>
      <c r="I10372" s="87">
        <v>6.2393724793775602</v>
      </c>
      <c r="J10372" s="36" t="str">
        <f>_xlfn.XLOOKUP(SimpleBB[[#This Row],[customer_code]],'Input  - indicative charges'!$B$13:$B$69,'Input  - indicative charges'!$E$13:$E$69)</f>
        <v>North Island generation</v>
      </c>
      <c r="K10372" s="70">
        <f t="shared" si="163"/>
        <v>5.7680099749755795</v>
      </c>
    </row>
    <row r="10373" spans="1:11" x14ac:dyDescent="0.25">
      <c r="A10373" s="65">
        <v>44470</v>
      </c>
      <c r="B10373" s="66" t="s">
        <v>151</v>
      </c>
      <c r="C10373" s="66" t="s">
        <v>137</v>
      </c>
      <c r="D10373" s="67">
        <v>1019413.71</v>
      </c>
      <c r="E10373" s="66">
        <v>1.1705000000000001</v>
      </c>
      <c r="F10373" s="67">
        <v>1193223.747555</v>
      </c>
      <c r="G10373" s="66" t="s">
        <v>94</v>
      </c>
      <c r="H10373" s="68">
        <v>2.7694844006705999E-5</v>
      </c>
      <c r="I10373" s="87">
        <v>33.046145553632897</v>
      </c>
      <c r="J10373" s="36" t="str">
        <f>_xlfn.XLOOKUP(SimpleBB[[#This Row],[customer_code]],'Input  - indicative charges'!$B$13:$B$69,'Input  - indicative charges'!$E$13:$E$69)</f>
        <v>North Island generation</v>
      </c>
      <c r="K10373" s="70">
        <f t="shared" si="163"/>
        <v>30.549626235307681</v>
      </c>
    </row>
    <row r="10374" spans="1:11" x14ac:dyDescent="0.25">
      <c r="A10374" s="65">
        <v>44470</v>
      </c>
      <c r="B10374" s="66" t="s">
        <v>151</v>
      </c>
      <c r="C10374" s="66" t="s">
        <v>137</v>
      </c>
      <c r="D10374" s="67">
        <v>1019413.71</v>
      </c>
      <c r="E10374" s="66">
        <v>1.1705000000000001</v>
      </c>
      <c r="F10374" s="67">
        <v>1193223.747555</v>
      </c>
      <c r="G10374" s="66" t="s">
        <v>96</v>
      </c>
      <c r="H10374" s="68">
        <v>5.9554264261521406E-11</v>
      </c>
      <c r="I10374" s="87">
        <v>7.1061562385013304E-5</v>
      </c>
      <c r="J10374" s="36" t="str">
        <f>_xlfn.XLOOKUP(SimpleBB[[#This Row],[customer_code]],'Input  - indicative charges'!$B$13:$B$69,'Input  - indicative charges'!$E$13:$E$69)</f>
        <v>Upper North Island distributor</v>
      </c>
      <c r="K10374" s="70">
        <f t="shared" si="163"/>
        <v>6.5693112893781938E-5</v>
      </c>
    </row>
    <row r="10375" spans="1:11" x14ac:dyDescent="0.25">
      <c r="A10375" s="65">
        <v>44470</v>
      </c>
      <c r="B10375" s="66" t="s">
        <v>151</v>
      </c>
      <c r="C10375" s="66" t="s">
        <v>137</v>
      </c>
      <c r="D10375" s="67">
        <v>1019413.71</v>
      </c>
      <c r="E10375" s="66">
        <v>1.1705000000000001</v>
      </c>
      <c r="F10375" s="67">
        <v>1193223.747555</v>
      </c>
      <c r="G10375" s="66" t="s">
        <v>98</v>
      </c>
      <c r="H10375" s="68">
        <v>2.5520439958035498E-7</v>
      </c>
      <c r="I10375" s="87">
        <v>0.30451595005979498</v>
      </c>
      <c r="J10375" s="36" t="str">
        <f>_xlfn.XLOOKUP(SimpleBB[[#This Row],[customer_code]],'Input  - indicative charges'!$B$13:$B$69,'Input  - indicative charges'!$E$13:$E$69)</f>
        <v>Major Industrial</v>
      </c>
      <c r="K10375" s="70">
        <f t="shared" si="163"/>
        <v>0.28151084797221249</v>
      </c>
    </row>
    <row r="10376" spans="1:11" x14ac:dyDescent="0.25">
      <c r="A10376" s="65">
        <v>44470</v>
      </c>
      <c r="B10376" s="66" t="s">
        <v>151</v>
      </c>
      <c r="C10376" s="66" t="s">
        <v>137</v>
      </c>
      <c r="D10376" s="67">
        <v>1019413.71</v>
      </c>
      <c r="E10376" s="66">
        <v>1.1705000000000001</v>
      </c>
      <c r="F10376" s="67">
        <v>1193223.747555</v>
      </c>
      <c r="G10376" s="66" t="s">
        <v>100</v>
      </c>
      <c r="H10376" s="68">
        <v>9.9828538633103703E-5</v>
      </c>
      <c r="I10376" s="87">
        <v>119.11778298073099</v>
      </c>
      <c r="J10376" s="36" t="str">
        <f>_xlfn.XLOOKUP(SimpleBB[[#This Row],[customer_code]],'Input  - indicative charges'!$B$13:$B$69,'Input  - indicative charges'!$E$13:$E$69)</f>
        <v>North Island generation</v>
      </c>
      <c r="K10376" s="70">
        <f t="shared" si="163"/>
        <v>110.11885613509246</v>
      </c>
    </row>
    <row r="10377" spans="1:11" x14ac:dyDescent="0.25">
      <c r="A10377" s="65">
        <v>44470</v>
      </c>
      <c r="B10377" s="66" t="s">
        <v>151</v>
      </c>
      <c r="C10377" s="66" t="s">
        <v>137</v>
      </c>
      <c r="D10377" s="67">
        <v>1019413.71</v>
      </c>
      <c r="E10377" s="66">
        <v>1.1705000000000001</v>
      </c>
      <c r="F10377" s="67">
        <v>1193223.747555</v>
      </c>
      <c r="G10377" s="66" t="s">
        <v>102</v>
      </c>
      <c r="H10377" s="68">
        <v>8.1669637837171501E-5</v>
      </c>
      <c r="I10377" s="87">
        <v>97.450151321529503</v>
      </c>
      <c r="J10377" s="36" t="str">
        <f>_xlfn.XLOOKUP(SimpleBB[[#This Row],[customer_code]],'Input  - indicative charges'!$B$13:$B$69,'Input  - indicative charges'!$E$13:$E$69)</f>
        <v>Lower North Island distributor</v>
      </c>
      <c r="K10377" s="70">
        <f t="shared" si="163"/>
        <v>90.088137347673822</v>
      </c>
    </row>
    <row r="10378" spans="1:11" x14ac:dyDescent="0.25">
      <c r="A10378" s="65">
        <v>44470</v>
      </c>
      <c r="B10378" s="66" t="s">
        <v>151</v>
      </c>
      <c r="C10378" s="66" t="s">
        <v>137</v>
      </c>
      <c r="D10378" s="67">
        <v>1019413.71</v>
      </c>
      <c r="E10378" s="66">
        <v>1.1705000000000001</v>
      </c>
      <c r="F10378" s="67">
        <v>1193223.747555</v>
      </c>
      <c r="G10378" s="66" t="s">
        <v>104</v>
      </c>
      <c r="H10378" s="68">
        <v>1.71018002662737E-4</v>
      </c>
      <c r="I10378" s="87">
        <v>204.062742036602</v>
      </c>
      <c r="J10378" s="36" t="str">
        <f>_xlfn.XLOOKUP(SimpleBB[[#This Row],[customer_code]],'Input  - indicative charges'!$B$13:$B$69,'Input  - indicative charges'!$E$13:$E$69)</f>
        <v>Lower North Island distributor</v>
      </c>
      <c r="K10378" s="70">
        <f t="shared" si="163"/>
        <v>188.64652422632892</v>
      </c>
    </row>
    <row r="10379" spans="1:11" x14ac:dyDescent="0.25">
      <c r="A10379" s="65">
        <v>44470</v>
      </c>
      <c r="B10379" s="66" t="s">
        <v>151</v>
      </c>
      <c r="C10379" s="66" t="s">
        <v>137</v>
      </c>
      <c r="D10379" s="67">
        <v>1019413.71</v>
      </c>
      <c r="E10379" s="66">
        <v>1.1705000000000001</v>
      </c>
      <c r="F10379" s="67">
        <v>1193223.747555</v>
      </c>
      <c r="G10379" s="66" t="s">
        <v>106</v>
      </c>
      <c r="H10379" s="68">
        <v>2.8607401103958402E-20</v>
      </c>
      <c r="I10379" s="87">
        <v>3.4135030353074299E-14</v>
      </c>
      <c r="J10379" s="36" t="str">
        <f>_xlfn.XLOOKUP(SimpleBB[[#This Row],[customer_code]],'Input  - indicative charges'!$B$13:$B$69,'Input  - indicative charges'!$E$13:$E$69)</f>
        <v>Upper North Island distributor</v>
      </c>
      <c r="K10379" s="70">
        <f t="shared" si="163"/>
        <v>3.1556249642635313E-14</v>
      </c>
    </row>
    <row r="10380" spans="1:11" x14ac:dyDescent="0.25">
      <c r="A10380" s="65">
        <v>44470</v>
      </c>
      <c r="B10380" s="66" t="s">
        <v>151</v>
      </c>
      <c r="C10380" s="66" t="s">
        <v>137</v>
      </c>
      <c r="D10380" s="67">
        <v>1019413.71</v>
      </c>
      <c r="E10380" s="66">
        <v>1.1705000000000001</v>
      </c>
      <c r="F10380" s="67">
        <v>1193223.747555</v>
      </c>
      <c r="G10380" s="66" t="s">
        <v>108</v>
      </c>
      <c r="H10380" s="68">
        <v>4.4668632319691603E-22</v>
      </c>
      <c r="I10380" s="87">
        <v>5.3299672854658796E-16</v>
      </c>
      <c r="J10380" s="36" t="str">
        <f>_xlfn.XLOOKUP(SimpleBB[[#This Row],[customer_code]],'Input  - indicative charges'!$B$13:$B$69,'Input  - indicative charges'!$E$13:$E$69)</f>
        <v>Lower North Island distributor</v>
      </c>
      <c r="K10380" s="70">
        <f t="shared" si="163"/>
        <v>4.9273071243099843E-16</v>
      </c>
    </row>
    <row r="10381" spans="1:11" x14ac:dyDescent="0.25">
      <c r="A10381" s="65">
        <v>44470</v>
      </c>
      <c r="B10381" s="66" t="s">
        <v>151</v>
      </c>
      <c r="C10381" s="66" t="s">
        <v>137</v>
      </c>
      <c r="D10381" s="67">
        <v>1019413.71</v>
      </c>
      <c r="E10381" s="66">
        <v>1.1705000000000001</v>
      </c>
      <c r="F10381" s="67">
        <v>1193223.747555</v>
      </c>
      <c r="G10381" s="66" t="s">
        <v>110</v>
      </c>
      <c r="H10381" s="68">
        <v>1.48639175970594E-4</v>
      </c>
      <c r="I10381" s="87">
        <v>177.35979458512</v>
      </c>
      <c r="J10381" s="36" t="str">
        <f>_xlfn.XLOOKUP(SimpleBB[[#This Row],[customer_code]],'Input  - indicative charges'!$B$13:$B$69,'Input  - indicative charges'!$E$13:$E$69)</f>
        <v>Lower South Island distributor</v>
      </c>
      <c r="K10381" s="70">
        <f t="shared" si="163"/>
        <v>163.96088993049631</v>
      </c>
    </row>
    <row r="10382" spans="1:11" x14ac:dyDescent="0.25">
      <c r="A10382" s="65">
        <v>44470</v>
      </c>
      <c r="B10382" s="66" t="s">
        <v>151</v>
      </c>
      <c r="C10382" s="66" t="s">
        <v>137</v>
      </c>
      <c r="D10382" s="67">
        <v>1019413.71</v>
      </c>
      <c r="E10382" s="66">
        <v>1.1705000000000001</v>
      </c>
      <c r="F10382" s="67">
        <v>1193223.747555</v>
      </c>
      <c r="G10382" s="66" t="s">
        <v>112</v>
      </c>
      <c r="H10382" s="68">
        <v>2.7978644732543301E-4</v>
      </c>
      <c r="I10382" s="87">
        <v>333.84783319275198</v>
      </c>
      <c r="J10382" s="36" t="str">
        <f>_xlfn.XLOOKUP(SimpleBB[[#This Row],[customer_code]],'Input  - indicative charges'!$B$13:$B$69,'Input  - indicative charges'!$E$13:$E$69)</f>
        <v>North Island generation</v>
      </c>
      <c r="K10382" s="70">
        <f t="shared" ref="K10382:K10445" si="164">I10382*$L$9</f>
        <v>308.62681116481099</v>
      </c>
    </row>
    <row r="10383" spans="1:11" x14ac:dyDescent="0.25">
      <c r="A10383" s="65">
        <v>44470</v>
      </c>
      <c r="B10383" s="66" t="s">
        <v>151</v>
      </c>
      <c r="C10383" s="66" t="s">
        <v>137</v>
      </c>
      <c r="D10383" s="67">
        <v>1019413.71</v>
      </c>
      <c r="E10383" s="66">
        <v>1.1705000000000001</v>
      </c>
      <c r="F10383" s="67">
        <v>1193223.747555</v>
      </c>
      <c r="G10383" s="66" t="s">
        <v>114</v>
      </c>
      <c r="H10383" s="68">
        <v>6.7271349081009203E-5</v>
      </c>
      <c r="I10383" s="87">
        <v>80.269771253522407</v>
      </c>
      <c r="J10383" s="36" t="str">
        <f>_xlfn.XLOOKUP(SimpleBB[[#This Row],[customer_code]],'Input  - indicative charges'!$B$13:$B$69,'Input  - indicative charges'!$E$13:$E$69)</f>
        <v>Lower North Island distributor</v>
      </c>
      <c r="K10383" s="70">
        <f t="shared" si="164"/>
        <v>74.205674177912499</v>
      </c>
    </row>
    <row r="10384" spans="1:11" x14ac:dyDescent="0.25">
      <c r="A10384" s="65">
        <v>44470</v>
      </c>
      <c r="B10384" s="66" t="s">
        <v>151</v>
      </c>
      <c r="C10384" s="66" t="s">
        <v>137</v>
      </c>
      <c r="D10384" s="67">
        <v>1019413.71</v>
      </c>
      <c r="E10384" s="66">
        <v>1.1705000000000001</v>
      </c>
      <c r="F10384" s="67">
        <v>1193223.747555</v>
      </c>
      <c r="G10384" s="66" t="s">
        <v>116</v>
      </c>
      <c r="H10384" s="68">
        <v>2.0523572196632001E-22</v>
      </c>
      <c r="I10384" s="87">
        <v>2.44892137296808E-16</v>
      </c>
      <c r="J10384" s="36" t="str">
        <f>_xlfn.XLOOKUP(SimpleBB[[#This Row],[customer_code]],'Input  - indicative charges'!$B$13:$B$69,'Input  - indicative charges'!$E$13:$E$69)</f>
        <v>Major Industrial</v>
      </c>
      <c r="K10384" s="70">
        <f t="shared" si="164"/>
        <v>2.2639140320438003E-16</v>
      </c>
    </row>
    <row r="10385" spans="1:11" x14ac:dyDescent="0.25">
      <c r="A10385" s="65">
        <v>44470</v>
      </c>
      <c r="B10385" s="66" t="s">
        <v>151</v>
      </c>
      <c r="C10385" s="66" t="s">
        <v>137</v>
      </c>
      <c r="D10385" s="67">
        <v>1019413.71</v>
      </c>
      <c r="E10385" s="66">
        <v>1.1705000000000001</v>
      </c>
      <c r="F10385" s="67">
        <v>1193223.747555</v>
      </c>
      <c r="G10385" s="66" t="s">
        <v>118</v>
      </c>
      <c r="H10385" s="68">
        <v>1.2343496718313401E-2</v>
      </c>
      <c r="I10385" s="87">
        <v>14728.553412158701</v>
      </c>
      <c r="J10385" s="36" t="str">
        <f>_xlfn.XLOOKUP(SimpleBB[[#This Row],[customer_code]],'Input  - indicative charges'!$B$13:$B$69,'Input  - indicative charges'!$E$13:$E$69)</f>
        <v>Upper South Island distributor</v>
      </c>
      <c r="K10385" s="70">
        <f t="shared" si="164"/>
        <v>13615.863338674573</v>
      </c>
    </row>
    <row r="10386" spans="1:11" x14ac:dyDescent="0.25">
      <c r="A10386" s="65">
        <v>44470</v>
      </c>
      <c r="B10386" s="66" t="s">
        <v>151</v>
      </c>
      <c r="C10386" s="66" t="s">
        <v>137</v>
      </c>
      <c r="D10386" s="67">
        <v>1019413.71</v>
      </c>
      <c r="E10386" s="66">
        <v>1.1705000000000001</v>
      </c>
      <c r="F10386" s="67">
        <v>1193223.747555</v>
      </c>
      <c r="G10386" s="66" t="s">
        <v>120</v>
      </c>
      <c r="H10386" s="68">
        <v>1.9819729563401901E-7</v>
      </c>
      <c r="I10386" s="87">
        <v>0.23649371985169099</v>
      </c>
      <c r="J10386" s="36" t="str">
        <f>_xlfn.XLOOKUP(SimpleBB[[#This Row],[customer_code]],'Input  - indicative charges'!$B$13:$B$69,'Input  - indicative charges'!$E$13:$E$69)</f>
        <v>Lower North Island distributor</v>
      </c>
      <c r="K10386" s="70">
        <f t="shared" si="164"/>
        <v>0.21862745646814088</v>
      </c>
    </row>
    <row r="10387" spans="1:11" x14ac:dyDescent="0.25">
      <c r="A10387" s="65">
        <v>44470</v>
      </c>
      <c r="B10387" s="66" t="s">
        <v>151</v>
      </c>
      <c r="C10387" s="66" t="s">
        <v>137</v>
      </c>
      <c r="D10387" s="67">
        <v>1019413.71</v>
      </c>
      <c r="E10387" s="66">
        <v>1.1705000000000001</v>
      </c>
      <c r="F10387" s="67">
        <v>1193223.747555</v>
      </c>
      <c r="G10387" s="66" t="s">
        <v>241</v>
      </c>
      <c r="H10387" s="68">
        <v>6.3423542092312803E-5</v>
      </c>
      <c r="I10387" s="87">
        <v>75.678476578601803</v>
      </c>
      <c r="J10387" s="36" t="str">
        <f>_xlfn.XLOOKUP(SimpleBB[[#This Row],[customer_code]],'Input  - indicative charges'!$B$13:$B$69,'Input  - indicative charges'!$E$13:$E$69)</f>
        <v>North Island generation</v>
      </c>
      <c r="K10387" s="70">
        <f t="shared" si="164"/>
        <v>69.961235563208049</v>
      </c>
    </row>
    <row r="10388" spans="1:11" x14ac:dyDescent="0.25">
      <c r="A10388" s="65">
        <v>44501</v>
      </c>
      <c r="B10388" s="66" t="s">
        <v>151</v>
      </c>
      <c r="C10388" s="66" t="s">
        <v>137</v>
      </c>
      <c r="D10388" s="67">
        <v>1346274.58</v>
      </c>
      <c r="E10388" s="66">
        <v>1.2881</v>
      </c>
      <c r="F10388" s="67">
        <v>1734136.2864979999</v>
      </c>
      <c r="G10388" s="66" t="s">
        <v>8</v>
      </c>
      <c r="H10388" s="68">
        <v>5.4362784219160701E-2</v>
      </c>
      <c r="I10388" s="87">
        <v>94272.476749507405</v>
      </c>
      <c r="J10388" s="36" t="str">
        <f>_xlfn.XLOOKUP(SimpleBB[[#This Row],[customer_code]],'Input  - indicative charges'!$B$13:$B$69,'Input  - indicative charges'!$E$13:$E$69)</f>
        <v>Lower South Island distributor</v>
      </c>
      <c r="K10388" s="70">
        <f t="shared" si="164"/>
        <v>87150.524841090766</v>
      </c>
    </row>
    <row r="10389" spans="1:11" x14ac:dyDescent="0.25">
      <c r="A10389" s="65">
        <v>44501</v>
      </c>
      <c r="B10389" s="66" t="s">
        <v>151</v>
      </c>
      <c r="C10389" s="66" t="s">
        <v>137</v>
      </c>
      <c r="D10389" s="67">
        <v>1346274.58</v>
      </c>
      <c r="E10389" s="66">
        <v>1.2881</v>
      </c>
      <c r="F10389" s="67">
        <v>1734136.2864979999</v>
      </c>
      <c r="G10389" s="66" t="s">
        <v>10</v>
      </c>
      <c r="H10389" s="68">
        <v>3.4412050862544499E-3</v>
      </c>
      <c r="I10389" s="87">
        <v>5967.5186093553302</v>
      </c>
      <c r="J10389" s="36" t="str">
        <f>_xlfn.XLOOKUP(SimpleBB[[#This Row],[customer_code]],'Input  - indicative charges'!$B$13:$B$69,'Input  - indicative charges'!$E$13:$E$69)</f>
        <v>Upper South Island distributor</v>
      </c>
      <c r="K10389" s="70">
        <f t="shared" si="164"/>
        <v>5516.6937025128127</v>
      </c>
    </row>
    <row r="10390" spans="1:11" x14ac:dyDescent="0.25">
      <c r="A10390" s="65">
        <v>44501</v>
      </c>
      <c r="B10390" s="66" t="s">
        <v>151</v>
      </c>
      <c r="C10390" s="66" t="s">
        <v>137</v>
      </c>
      <c r="D10390" s="67">
        <v>1346274.58</v>
      </c>
      <c r="E10390" s="66">
        <v>1.2881</v>
      </c>
      <c r="F10390" s="67">
        <v>1734136.2864979999</v>
      </c>
      <c r="G10390" s="66" t="s">
        <v>12</v>
      </c>
      <c r="H10390" s="68">
        <v>0</v>
      </c>
      <c r="I10390" s="87">
        <v>0</v>
      </c>
      <c r="J10390" s="36" t="str">
        <f>_xlfn.XLOOKUP(SimpleBB[[#This Row],[customer_code]],'Input  - indicative charges'!$B$13:$B$69,'Input  - indicative charges'!$E$13:$E$69)</f>
        <v>Lower North Island distributor</v>
      </c>
      <c r="K10390" s="70">
        <f t="shared" si="164"/>
        <v>0</v>
      </c>
    </row>
    <row r="10391" spans="1:11" x14ac:dyDescent="0.25">
      <c r="A10391" s="65">
        <v>44501</v>
      </c>
      <c r="B10391" s="66" t="s">
        <v>151</v>
      </c>
      <c r="C10391" s="66" t="s">
        <v>137</v>
      </c>
      <c r="D10391" s="67">
        <v>1346274.58</v>
      </c>
      <c r="E10391" s="66">
        <v>1.2881</v>
      </c>
      <c r="F10391" s="67">
        <v>1734136.2864979999</v>
      </c>
      <c r="G10391" s="66" t="s">
        <v>14</v>
      </c>
      <c r="H10391" s="68">
        <v>4.57954522845799E-22</v>
      </c>
      <c r="I10391" s="87">
        <v>7.9415555563277795E-16</v>
      </c>
      <c r="J10391" s="36" t="str">
        <f>_xlfn.XLOOKUP(SimpleBB[[#This Row],[customer_code]],'Input  - indicative charges'!$B$13:$B$69,'Input  - indicative charges'!$E$13:$E$69)</f>
        <v>Upper North Island distributor</v>
      </c>
      <c r="K10391" s="70">
        <f t="shared" si="164"/>
        <v>7.3415991459274237E-16</v>
      </c>
    </row>
    <row r="10392" spans="1:11" x14ac:dyDescent="0.25">
      <c r="A10392" s="65">
        <v>44501</v>
      </c>
      <c r="B10392" s="66" t="s">
        <v>151</v>
      </c>
      <c r="C10392" s="66" t="s">
        <v>137</v>
      </c>
      <c r="D10392" s="67">
        <v>1346274.58</v>
      </c>
      <c r="E10392" s="66">
        <v>1.2881</v>
      </c>
      <c r="F10392" s="67">
        <v>1734136.2864979999</v>
      </c>
      <c r="G10392" s="66" t="s">
        <v>16</v>
      </c>
      <c r="H10392" s="68">
        <v>2.70337247804577E-2</v>
      </c>
      <c r="I10392" s="87">
        <v>46880.1631009919</v>
      </c>
      <c r="J10392" s="36" t="str">
        <f>_xlfn.XLOOKUP(SimpleBB[[#This Row],[customer_code]],'Input  - indicative charges'!$B$13:$B$69,'Input  - indicative charges'!$E$13:$E$69)</f>
        <v>South Island generation</v>
      </c>
      <c r="K10392" s="70">
        <f t="shared" si="164"/>
        <v>43338.53272724936</v>
      </c>
    </row>
    <row r="10393" spans="1:11" x14ac:dyDescent="0.25">
      <c r="A10393" s="65">
        <v>44501</v>
      </c>
      <c r="B10393" s="66" t="s">
        <v>151</v>
      </c>
      <c r="C10393" s="66" t="s">
        <v>137</v>
      </c>
      <c r="D10393" s="67">
        <v>1346274.58</v>
      </c>
      <c r="E10393" s="66">
        <v>1.2881</v>
      </c>
      <c r="F10393" s="67">
        <v>1734136.2864979999</v>
      </c>
      <c r="G10393" s="66" t="s">
        <v>19</v>
      </c>
      <c r="H10393" s="68">
        <v>5.1234428393198803E-4</v>
      </c>
      <c r="I10393" s="87">
        <v>888.47481394629494</v>
      </c>
      <c r="J10393" s="36" t="str">
        <f>_xlfn.XLOOKUP(SimpleBB[[#This Row],[customer_code]],'Input  - indicative charges'!$B$13:$B$69,'Input  - indicative charges'!$E$13:$E$69)</f>
        <v>Lower South Island distributor</v>
      </c>
      <c r="K10393" s="70">
        <f t="shared" si="164"/>
        <v>821.35368681628131</v>
      </c>
    </row>
    <row r="10394" spans="1:11" x14ac:dyDescent="0.25">
      <c r="A10394" s="65">
        <v>44501</v>
      </c>
      <c r="B10394" s="66" t="s">
        <v>151</v>
      </c>
      <c r="C10394" s="66" t="s">
        <v>137</v>
      </c>
      <c r="D10394" s="67">
        <v>1346274.58</v>
      </c>
      <c r="E10394" s="66">
        <v>1.2881</v>
      </c>
      <c r="F10394" s="67">
        <v>1734136.2864979999</v>
      </c>
      <c r="G10394" s="66" t="s">
        <v>21</v>
      </c>
      <c r="H10394" s="68">
        <v>5.2069878022593802E-2</v>
      </c>
      <c r="I10394" s="87">
        <v>90296.264912504601</v>
      </c>
      <c r="J10394" s="36" t="str">
        <f>_xlfn.XLOOKUP(SimpleBB[[#This Row],[customer_code]],'Input  - indicative charges'!$B$13:$B$69,'Input  - indicative charges'!$E$13:$E$69)</f>
        <v>Upper South Island distributor</v>
      </c>
      <c r="K10394" s="70">
        <f t="shared" si="164"/>
        <v>83474.701733197682</v>
      </c>
    </row>
    <row r="10395" spans="1:11" x14ac:dyDescent="0.25">
      <c r="A10395" s="65">
        <v>44501</v>
      </c>
      <c r="B10395" s="66" t="s">
        <v>151</v>
      </c>
      <c r="C10395" s="66" t="s">
        <v>137</v>
      </c>
      <c r="D10395" s="67">
        <v>1346274.58</v>
      </c>
      <c r="E10395" s="66">
        <v>1.2881</v>
      </c>
      <c r="F10395" s="67">
        <v>1734136.2864979999</v>
      </c>
      <c r="G10395" s="66" t="s">
        <v>23</v>
      </c>
      <c r="H10395" s="68">
        <v>3.1412635862538601E-22</v>
      </c>
      <c r="I10395" s="87">
        <v>5.44737917037766E-16</v>
      </c>
      <c r="J10395" s="36" t="str">
        <f>_xlfn.XLOOKUP(SimpleBB[[#This Row],[customer_code]],'Input  - indicative charges'!$B$13:$B$69,'Input  - indicative charges'!$E$13:$E$69)</f>
        <v>Lower North Island distributor</v>
      </c>
      <c r="K10395" s="70">
        <f t="shared" si="164"/>
        <v>5.0358489569366206E-16</v>
      </c>
    </row>
    <row r="10396" spans="1:11" x14ac:dyDescent="0.25">
      <c r="A10396" s="65">
        <v>44501</v>
      </c>
      <c r="B10396" s="66" t="s">
        <v>151</v>
      </c>
      <c r="C10396" s="66" t="s">
        <v>137</v>
      </c>
      <c r="D10396" s="67">
        <v>1346274.58</v>
      </c>
      <c r="E10396" s="66">
        <v>1.2881</v>
      </c>
      <c r="F10396" s="67">
        <v>1734136.2864979999</v>
      </c>
      <c r="G10396" s="66" t="s">
        <v>25</v>
      </c>
      <c r="H10396" s="68">
        <v>3.6191456258128703E-2</v>
      </c>
      <c r="I10396" s="87">
        <v>62760.917558426198</v>
      </c>
      <c r="J10396" s="36" t="str">
        <f>_xlfn.XLOOKUP(SimpleBB[[#This Row],[customer_code]],'Input  - indicative charges'!$B$13:$B$69,'Input  - indicative charges'!$E$13:$E$69)</f>
        <v>North Island generation</v>
      </c>
      <c r="K10396" s="70">
        <f t="shared" si="164"/>
        <v>58019.552400842716</v>
      </c>
    </row>
    <row r="10397" spans="1:11" x14ac:dyDescent="0.25">
      <c r="A10397" s="65">
        <v>44501</v>
      </c>
      <c r="B10397" s="66" t="s">
        <v>151</v>
      </c>
      <c r="C10397" s="66" t="s">
        <v>137</v>
      </c>
      <c r="D10397" s="67">
        <v>1346274.58</v>
      </c>
      <c r="E10397" s="66">
        <v>1.2881</v>
      </c>
      <c r="F10397" s="67">
        <v>1734136.2864979999</v>
      </c>
      <c r="G10397" s="66" t="s">
        <v>27</v>
      </c>
      <c r="H10397" s="68">
        <v>1.06804519695528E-6</v>
      </c>
      <c r="I10397" s="87">
        <v>1.8521359316600701</v>
      </c>
      <c r="J10397" s="36" t="str">
        <f>_xlfn.XLOOKUP(SimpleBB[[#This Row],[customer_code]],'Input  - indicative charges'!$B$13:$B$69,'Input  - indicative charges'!$E$13:$E$69)</f>
        <v>Lower North Island distributor</v>
      </c>
      <c r="K10397" s="70">
        <f t="shared" si="164"/>
        <v>1.7122136182983136</v>
      </c>
    </row>
    <row r="10398" spans="1:11" x14ac:dyDescent="0.25">
      <c r="A10398" s="65">
        <v>44501</v>
      </c>
      <c r="B10398" s="66" t="s">
        <v>151</v>
      </c>
      <c r="C10398" s="66" t="s">
        <v>137</v>
      </c>
      <c r="D10398" s="67">
        <v>1346274.58</v>
      </c>
      <c r="E10398" s="66">
        <v>1.2881</v>
      </c>
      <c r="F10398" s="67">
        <v>1734136.2864979999</v>
      </c>
      <c r="G10398" s="66" t="s">
        <v>29</v>
      </c>
      <c r="H10398" s="68">
        <v>3.4382663510378198E-6</v>
      </c>
      <c r="I10398" s="87">
        <v>5.9624224419797596</v>
      </c>
      <c r="J10398" s="36" t="str">
        <f>_xlfn.XLOOKUP(SimpleBB[[#This Row],[customer_code]],'Input  - indicative charges'!$B$13:$B$69,'Input  - indicative charges'!$E$13:$E$69)</f>
        <v>Lower North Island distributor</v>
      </c>
      <c r="K10398" s="70">
        <f t="shared" si="164"/>
        <v>5.5119825325428211</v>
      </c>
    </row>
    <row r="10399" spans="1:11" x14ac:dyDescent="0.25">
      <c r="A10399" s="65">
        <v>44501</v>
      </c>
      <c r="B10399" s="66" t="s">
        <v>151</v>
      </c>
      <c r="C10399" s="66" t="s">
        <v>137</v>
      </c>
      <c r="D10399" s="67">
        <v>1346274.58</v>
      </c>
      <c r="E10399" s="66">
        <v>1.2881</v>
      </c>
      <c r="F10399" s="67">
        <v>1734136.2864979999</v>
      </c>
      <c r="G10399" s="66" t="s">
        <v>31</v>
      </c>
      <c r="H10399" s="68">
        <v>6.6154346830607703E-6</v>
      </c>
      <c r="I10399" s="87">
        <v>11.472065334852999</v>
      </c>
      <c r="J10399" s="36" t="str">
        <f>_xlfn.XLOOKUP(SimpleBB[[#This Row],[customer_code]],'Input  - indicative charges'!$B$13:$B$69,'Input  - indicative charges'!$E$13:$E$69)</f>
        <v>Major Industrial</v>
      </c>
      <c r="K10399" s="70">
        <f t="shared" si="164"/>
        <v>10.605391408144442</v>
      </c>
    </row>
    <row r="10400" spans="1:11" x14ac:dyDescent="0.25">
      <c r="A10400" s="65">
        <v>44501</v>
      </c>
      <c r="B10400" s="66" t="s">
        <v>151</v>
      </c>
      <c r="C10400" s="66" t="s">
        <v>137</v>
      </c>
      <c r="D10400" s="67">
        <v>1346274.58</v>
      </c>
      <c r="E10400" s="66">
        <v>1.2881</v>
      </c>
      <c r="F10400" s="67">
        <v>1734136.2864979999</v>
      </c>
      <c r="G10400" s="66" t="s">
        <v>34</v>
      </c>
      <c r="H10400" s="68">
        <v>0</v>
      </c>
      <c r="I10400" s="87">
        <v>0</v>
      </c>
      <c r="J10400" s="36" t="str">
        <f>_xlfn.XLOOKUP(SimpleBB[[#This Row],[customer_code]],'Input  - indicative charges'!$B$13:$B$69,'Input  - indicative charges'!$E$13:$E$69)</f>
        <v>Major Industrial</v>
      </c>
      <c r="K10400" s="70">
        <f t="shared" si="164"/>
        <v>0</v>
      </c>
    </row>
    <row r="10401" spans="1:11" x14ac:dyDescent="0.25">
      <c r="A10401" s="65">
        <v>44501</v>
      </c>
      <c r="B10401" s="66" t="s">
        <v>151</v>
      </c>
      <c r="C10401" s="66" t="s">
        <v>137</v>
      </c>
      <c r="D10401" s="67">
        <v>1346274.58</v>
      </c>
      <c r="E10401" s="66">
        <v>1.2881</v>
      </c>
      <c r="F10401" s="67">
        <v>1734136.2864979999</v>
      </c>
      <c r="G10401" s="66" t="s">
        <v>36</v>
      </c>
      <c r="H10401" s="68">
        <v>3.3920939164931198E-2</v>
      </c>
      <c r="I10401" s="87">
        <v>58823.531477998396</v>
      </c>
      <c r="J10401" s="36" t="str">
        <f>_xlfn.XLOOKUP(SimpleBB[[#This Row],[customer_code]],'Input  - indicative charges'!$B$13:$B$69,'Input  - indicative charges'!$E$13:$E$69)</f>
        <v>Upper South Island distributor</v>
      </c>
      <c r="K10401" s="70">
        <f t="shared" si="164"/>
        <v>54379.621901052582</v>
      </c>
    </row>
    <row r="10402" spans="1:11" x14ac:dyDescent="0.25">
      <c r="A10402" s="65">
        <v>44501</v>
      </c>
      <c r="B10402" s="66" t="s">
        <v>151</v>
      </c>
      <c r="C10402" s="66" t="s">
        <v>137</v>
      </c>
      <c r="D10402" s="67">
        <v>1346274.58</v>
      </c>
      <c r="E10402" s="66">
        <v>1.2881</v>
      </c>
      <c r="F10402" s="67">
        <v>1734136.2864979999</v>
      </c>
      <c r="G10402" s="66" t="s">
        <v>38</v>
      </c>
      <c r="H10402" s="68">
        <v>9.8738835859772394E-6</v>
      </c>
      <c r="I10402" s="87">
        <v>17.1226598151001</v>
      </c>
      <c r="J10402" s="36" t="str">
        <f>_xlfn.XLOOKUP(SimpleBB[[#This Row],[customer_code]],'Input  - indicative charges'!$B$13:$B$69,'Input  - indicative charges'!$E$13:$E$69)</f>
        <v>North Island generation</v>
      </c>
      <c r="K10402" s="70">
        <f t="shared" si="164"/>
        <v>15.829103477640679</v>
      </c>
    </row>
    <row r="10403" spans="1:11" x14ac:dyDescent="0.25">
      <c r="A10403" s="65">
        <v>44501</v>
      </c>
      <c r="B10403" s="66" t="s">
        <v>151</v>
      </c>
      <c r="C10403" s="66" t="s">
        <v>137</v>
      </c>
      <c r="D10403" s="67">
        <v>1346274.58</v>
      </c>
      <c r="E10403" s="66">
        <v>1.2881</v>
      </c>
      <c r="F10403" s="67">
        <v>1734136.2864979999</v>
      </c>
      <c r="G10403" s="66" t="s">
        <v>40</v>
      </c>
      <c r="H10403" s="68">
        <v>2.5251579573503198E-7</v>
      </c>
      <c r="I10403" s="87">
        <v>0.43789680429803601</v>
      </c>
      <c r="J10403" s="36" t="str">
        <f>_xlfn.XLOOKUP(SimpleBB[[#This Row],[customer_code]],'Input  - indicative charges'!$B$13:$B$69,'Input  - indicative charges'!$E$13:$E$69)</f>
        <v>North Island generation</v>
      </c>
      <c r="K10403" s="70">
        <f t="shared" si="164"/>
        <v>0.40481525082037961</v>
      </c>
    </row>
    <row r="10404" spans="1:11" x14ac:dyDescent="0.25">
      <c r="A10404" s="65">
        <v>44501</v>
      </c>
      <c r="B10404" s="66" t="s">
        <v>151</v>
      </c>
      <c r="C10404" s="66" t="s">
        <v>137</v>
      </c>
      <c r="D10404" s="67">
        <v>1346274.58</v>
      </c>
      <c r="E10404" s="66">
        <v>1.2881</v>
      </c>
      <c r="F10404" s="67">
        <v>1734136.2864979999</v>
      </c>
      <c r="G10404" s="66" t="s">
        <v>42</v>
      </c>
      <c r="H10404" s="68">
        <v>0.30629051430287302</v>
      </c>
      <c r="I10404" s="87">
        <v>531149.49506274797</v>
      </c>
      <c r="J10404" s="36" t="str">
        <f>_xlfn.XLOOKUP(SimpleBB[[#This Row],[customer_code]],'Input  - indicative charges'!$B$13:$B$69,'Input  - indicative charges'!$E$13:$E$69)</f>
        <v>South Island generation</v>
      </c>
      <c r="K10404" s="70">
        <f t="shared" si="164"/>
        <v>491023.03089794132</v>
      </c>
    </row>
    <row r="10405" spans="1:11" x14ac:dyDescent="0.25">
      <c r="A10405" s="65">
        <v>44501</v>
      </c>
      <c r="B10405" s="66" t="s">
        <v>151</v>
      </c>
      <c r="C10405" s="66" t="s">
        <v>137</v>
      </c>
      <c r="D10405" s="67">
        <v>1346274.58</v>
      </c>
      <c r="E10405" s="66">
        <v>1.2881</v>
      </c>
      <c r="F10405" s="67">
        <v>1734136.2864979999</v>
      </c>
      <c r="G10405" s="66" t="s">
        <v>44</v>
      </c>
      <c r="H10405" s="68">
        <v>0</v>
      </c>
      <c r="I10405" s="87">
        <v>0</v>
      </c>
      <c r="J10405" s="36" t="str">
        <f>_xlfn.XLOOKUP(SimpleBB[[#This Row],[customer_code]],'Input  - indicative charges'!$B$13:$B$69,'Input  - indicative charges'!$E$13:$E$69)</f>
        <v>Major Industrial</v>
      </c>
      <c r="K10405" s="70">
        <f t="shared" si="164"/>
        <v>0</v>
      </c>
    </row>
    <row r="10406" spans="1:11" x14ac:dyDescent="0.25">
      <c r="A10406" s="65">
        <v>44501</v>
      </c>
      <c r="B10406" s="66" t="s">
        <v>151</v>
      </c>
      <c r="C10406" s="66" t="s">
        <v>137</v>
      </c>
      <c r="D10406" s="67">
        <v>1346274.58</v>
      </c>
      <c r="E10406" s="66">
        <v>1.2881</v>
      </c>
      <c r="F10406" s="67">
        <v>1734136.2864979999</v>
      </c>
      <c r="G10406" s="66" t="s">
        <v>46</v>
      </c>
      <c r="H10406" s="68">
        <v>6.2329570695440699E-2</v>
      </c>
      <c r="I10406" s="87">
        <v>108087.970264806</v>
      </c>
      <c r="J10406" s="36" t="str">
        <f>_xlfn.XLOOKUP(SimpleBB[[#This Row],[customer_code]],'Input  - indicative charges'!$B$13:$B$69,'Input  - indicative charges'!$E$13:$E$69)</f>
        <v>Upper South Island distributor</v>
      </c>
      <c r="K10406" s="70">
        <f t="shared" si="164"/>
        <v>99922.306726021983</v>
      </c>
    </row>
    <row r="10407" spans="1:11" x14ac:dyDescent="0.25">
      <c r="A10407" s="65">
        <v>44501</v>
      </c>
      <c r="B10407" s="66" t="s">
        <v>151</v>
      </c>
      <c r="C10407" s="66" t="s">
        <v>137</v>
      </c>
      <c r="D10407" s="67">
        <v>1346274.58</v>
      </c>
      <c r="E10407" s="66">
        <v>1.2881</v>
      </c>
      <c r="F10407" s="67">
        <v>1734136.2864979999</v>
      </c>
      <c r="G10407" s="66" t="s">
        <v>48</v>
      </c>
      <c r="H10407" s="68">
        <v>2.2370192219935401E-3</v>
      </c>
      <c r="I10407" s="87">
        <v>3879.29620645253</v>
      </c>
      <c r="J10407" s="36" t="str">
        <f>_xlfn.XLOOKUP(SimpleBB[[#This Row],[customer_code]],'Input  - indicative charges'!$B$13:$B$69,'Input  - indicative charges'!$E$13:$E$69)</f>
        <v>North Island generation</v>
      </c>
      <c r="K10407" s="70">
        <f t="shared" si="164"/>
        <v>3586.2291101645096</v>
      </c>
    </row>
    <row r="10408" spans="1:11" x14ac:dyDescent="0.25">
      <c r="A10408" s="65">
        <v>44501</v>
      </c>
      <c r="B10408" s="66" t="s">
        <v>151</v>
      </c>
      <c r="C10408" s="66" t="s">
        <v>137</v>
      </c>
      <c r="D10408" s="67">
        <v>1346274.58</v>
      </c>
      <c r="E10408" s="66">
        <v>1.2881</v>
      </c>
      <c r="F10408" s="67">
        <v>1734136.2864979999</v>
      </c>
      <c r="G10408" s="66" t="s">
        <v>50</v>
      </c>
      <c r="H10408" s="68">
        <v>4.67011964708617E-4</v>
      </c>
      <c r="I10408" s="87">
        <v>809.86239422993697</v>
      </c>
      <c r="J10408" s="36" t="str">
        <f>_xlfn.XLOOKUP(SimpleBB[[#This Row],[customer_code]],'Input  - indicative charges'!$B$13:$B$69,'Input  - indicative charges'!$E$13:$E$69)</f>
        <v>North Island generation</v>
      </c>
      <c r="K10408" s="70">
        <f t="shared" si="164"/>
        <v>748.68015713366901</v>
      </c>
    </row>
    <row r="10409" spans="1:11" x14ac:dyDescent="0.25">
      <c r="A10409" s="65">
        <v>44501</v>
      </c>
      <c r="B10409" s="66" t="s">
        <v>151</v>
      </c>
      <c r="C10409" s="66" t="s">
        <v>137</v>
      </c>
      <c r="D10409" s="67">
        <v>1346274.58</v>
      </c>
      <c r="E10409" s="66">
        <v>1.2881</v>
      </c>
      <c r="F10409" s="67">
        <v>1734136.2864979999</v>
      </c>
      <c r="G10409" s="66" t="s">
        <v>52</v>
      </c>
      <c r="H10409" s="68">
        <v>9.4305986723035697E-4</v>
      </c>
      <c r="I10409" s="87">
        <v>1635.3943361041399</v>
      </c>
      <c r="J10409" s="36" t="str">
        <f>_xlfn.XLOOKUP(SimpleBB[[#This Row],[customer_code]],'Input  - indicative charges'!$B$13:$B$69,'Input  - indicative charges'!$E$13:$E$69)</f>
        <v>North Island generation</v>
      </c>
      <c r="K10409" s="70">
        <f t="shared" si="164"/>
        <v>1511.8460830548584</v>
      </c>
    </row>
    <row r="10410" spans="1:11" x14ac:dyDescent="0.25">
      <c r="A10410" s="65">
        <v>44501</v>
      </c>
      <c r="B10410" s="66" t="s">
        <v>151</v>
      </c>
      <c r="C10410" s="66" t="s">
        <v>137</v>
      </c>
      <c r="D10410" s="67">
        <v>1346274.58</v>
      </c>
      <c r="E10410" s="66">
        <v>1.2881</v>
      </c>
      <c r="F10410" s="67">
        <v>1734136.2864979999</v>
      </c>
      <c r="G10410" s="66" t="s">
        <v>54</v>
      </c>
      <c r="H10410" s="68">
        <v>5.4912288114674496E-3</v>
      </c>
      <c r="I10410" s="87">
        <v>9522.5391394289909</v>
      </c>
      <c r="J10410" s="36" t="str">
        <f>_xlfn.XLOOKUP(SimpleBB[[#This Row],[customer_code]],'Input  - indicative charges'!$B$13:$B$69,'Input  - indicative charges'!$E$13:$E$69)</f>
        <v>Upper South Island distributor</v>
      </c>
      <c r="K10410" s="70">
        <f t="shared" si="164"/>
        <v>8803.1450157630625</v>
      </c>
    </row>
    <row r="10411" spans="1:11" x14ac:dyDescent="0.25">
      <c r="A10411" s="65">
        <v>44501</v>
      </c>
      <c r="B10411" s="66" t="s">
        <v>151</v>
      </c>
      <c r="C10411" s="66" t="s">
        <v>137</v>
      </c>
      <c r="D10411" s="67">
        <v>1346274.58</v>
      </c>
      <c r="E10411" s="66">
        <v>1.2881</v>
      </c>
      <c r="F10411" s="67">
        <v>1734136.2864979999</v>
      </c>
      <c r="G10411" s="66" t="s">
        <v>56</v>
      </c>
      <c r="H10411" s="68">
        <v>1.23851813808933E-20</v>
      </c>
      <c r="I10411" s="87">
        <v>2.1477592447466501E-14</v>
      </c>
      <c r="J10411" s="36" t="str">
        <f>_xlfn.XLOOKUP(SimpleBB[[#This Row],[customer_code]],'Input  - indicative charges'!$B$13:$B$69,'Input  - indicative charges'!$E$13:$E$69)</f>
        <v>Upper North Island distributor</v>
      </c>
      <c r="K10411" s="70">
        <f t="shared" si="164"/>
        <v>1.9855036365420759E-14</v>
      </c>
    </row>
    <row r="10412" spans="1:11" x14ac:dyDescent="0.25">
      <c r="A10412" s="65">
        <v>44501</v>
      </c>
      <c r="B10412" s="66" t="s">
        <v>151</v>
      </c>
      <c r="C10412" s="66" t="s">
        <v>137</v>
      </c>
      <c r="D10412" s="67">
        <v>1346274.58</v>
      </c>
      <c r="E10412" s="66">
        <v>1.2881</v>
      </c>
      <c r="F10412" s="67">
        <v>1734136.2864979999</v>
      </c>
      <c r="G10412" s="66" t="s">
        <v>58</v>
      </c>
      <c r="H10412" s="68">
        <v>5.8205333626898197E-4</v>
      </c>
      <c r="I10412" s="87">
        <v>1009.35981110126</v>
      </c>
      <c r="J10412" s="36" t="str">
        <f>_xlfn.XLOOKUP(SimpleBB[[#This Row],[customer_code]],'Input  - indicative charges'!$B$13:$B$69,'Input  - indicative charges'!$E$13:$E$69)</f>
        <v>North Island generation</v>
      </c>
      <c r="K10412" s="70">
        <f t="shared" si="164"/>
        <v>933.10625035040971</v>
      </c>
    </row>
    <row r="10413" spans="1:11" x14ac:dyDescent="0.25">
      <c r="A10413" s="65">
        <v>44501</v>
      </c>
      <c r="B10413" s="66" t="s">
        <v>151</v>
      </c>
      <c r="C10413" s="66" t="s">
        <v>137</v>
      </c>
      <c r="D10413" s="67">
        <v>1346274.58</v>
      </c>
      <c r="E10413" s="66">
        <v>1.2881</v>
      </c>
      <c r="F10413" s="67">
        <v>1734136.2864979999</v>
      </c>
      <c r="G10413" s="66" t="s">
        <v>60</v>
      </c>
      <c r="H10413" s="68">
        <v>0</v>
      </c>
      <c r="I10413" s="87">
        <v>0</v>
      </c>
      <c r="J10413" s="36" t="str">
        <f>_xlfn.XLOOKUP(SimpleBB[[#This Row],[customer_code]],'Input  - indicative charges'!$B$13:$B$69,'Input  - indicative charges'!$E$13:$E$69)</f>
        <v>Major Industrial</v>
      </c>
      <c r="K10413" s="70">
        <f t="shared" si="164"/>
        <v>0</v>
      </c>
    </row>
    <row r="10414" spans="1:11" x14ac:dyDescent="0.25">
      <c r="A10414" s="65">
        <v>44501</v>
      </c>
      <c r="B10414" s="66" t="s">
        <v>151</v>
      </c>
      <c r="C10414" s="66" t="s">
        <v>137</v>
      </c>
      <c r="D10414" s="67">
        <v>1346274.58</v>
      </c>
      <c r="E10414" s="66">
        <v>1.2881</v>
      </c>
      <c r="F10414" s="67">
        <v>1734136.2864979999</v>
      </c>
      <c r="G10414" s="66" t="s">
        <v>62</v>
      </c>
      <c r="H10414" s="68">
        <v>1.8593794485055501E-13</v>
      </c>
      <c r="I10414" s="87">
        <v>3.2244173720221098E-7</v>
      </c>
      <c r="J10414" s="36" t="str">
        <f>_xlfn.XLOOKUP(SimpleBB[[#This Row],[customer_code]],'Input  - indicative charges'!$B$13:$B$69,'Input  - indicative charges'!$E$13:$E$69)</f>
        <v>Major Industrial</v>
      </c>
      <c r="K10414" s="70">
        <f t="shared" si="164"/>
        <v>2.9808240535053704E-7</v>
      </c>
    </row>
    <row r="10415" spans="1:11" x14ac:dyDescent="0.25">
      <c r="A10415" s="65">
        <v>44501</v>
      </c>
      <c r="B10415" s="66" t="s">
        <v>151</v>
      </c>
      <c r="C10415" s="66" t="s">
        <v>137</v>
      </c>
      <c r="D10415" s="67">
        <v>1346274.58</v>
      </c>
      <c r="E10415" s="66">
        <v>1.2881</v>
      </c>
      <c r="F10415" s="67">
        <v>1734136.2864979999</v>
      </c>
      <c r="G10415" s="66" t="s">
        <v>64</v>
      </c>
      <c r="H10415" s="68">
        <v>0</v>
      </c>
      <c r="I10415" s="87">
        <v>0</v>
      </c>
      <c r="J10415" s="36" t="str">
        <f>_xlfn.XLOOKUP(SimpleBB[[#This Row],[customer_code]],'Input  - indicative charges'!$B$13:$B$69,'Input  - indicative charges'!$E$13:$E$69)</f>
        <v>Major Industrial</v>
      </c>
      <c r="K10415" s="70">
        <f t="shared" si="164"/>
        <v>0</v>
      </c>
    </row>
    <row r="10416" spans="1:11" x14ac:dyDescent="0.25">
      <c r="A10416" s="65">
        <v>44501</v>
      </c>
      <c r="B10416" s="66" t="s">
        <v>151</v>
      </c>
      <c r="C10416" s="66" t="s">
        <v>137</v>
      </c>
      <c r="D10416" s="67">
        <v>1346274.58</v>
      </c>
      <c r="E10416" s="66">
        <v>1.2881</v>
      </c>
      <c r="F10416" s="67">
        <v>1734136.2864979999</v>
      </c>
      <c r="G10416" s="66" t="s">
        <v>66</v>
      </c>
      <c r="H10416" s="68">
        <v>0.333914036584537</v>
      </c>
      <c r="I10416" s="87">
        <v>579052.44741226698</v>
      </c>
      <c r="J10416" s="36" t="str">
        <f>_xlfn.XLOOKUP(SimpleBB[[#This Row],[customer_code]],'Input  - indicative charges'!$B$13:$B$69,'Input  - indicative charges'!$E$13:$E$69)</f>
        <v>Upper South Island distributor</v>
      </c>
      <c r="K10416" s="70">
        <f t="shared" si="164"/>
        <v>535307.08476650761</v>
      </c>
    </row>
    <row r="10417" spans="1:11" x14ac:dyDescent="0.25">
      <c r="A10417" s="65">
        <v>44501</v>
      </c>
      <c r="B10417" s="66" t="s">
        <v>151</v>
      </c>
      <c r="C10417" s="66" t="s">
        <v>137</v>
      </c>
      <c r="D10417" s="67">
        <v>1346274.58</v>
      </c>
      <c r="E10417" s="66">
        <v>1.2881</v>
      </c>
      <c r="F10417" s="67">
        <v>1734136.2864979999</v>
      </c>
      <c r="G10417" s="66" t="s">
        <v>68</v>
      </c>
      <c r="H10417" s="68">
        <v>0</v>
      </c>
      <c r="I10417" s="87">
        <v>0</v>
      </c>
      <c r="J10417" s="36" t="str">
        <f>_xlfn.XLOOKUP(SimpleBB[[#This Row],[customer_code]],'Input  - indicative charges'!$B$13:$B$69,'Input  - indicative charges'!$E$13:$E$69)</f>
        <v>Major Industrial</v>
      </c>
      <c r="K10417" s="70">
        <f t="shared" si="164"/>
        <v>0</v>
      </c>
    </row>
    <row r="10418" spans="1:11" x14ac:dyDescent="0.25">
      <c r="A10418" s="65">
        <v>44501</v>
      </c>
      <c r="B10418" s="66" t="s">
        <v>151</v>
      </c>
      <c r="C10418" s="66" t="s">
        <v>137</v>
      </c>
      <c r="D10418" s="67">
        <v>1346274.58</v>
      </c>
      <c r="E10418" s="66">
        <v>1.2881</v>
      </c>
      <c r="F10418" s="67">
        <v>1734136.2864979999</v>
      </c>
      <c r="G10418" s="66" t="s">
        <v>70</v>
      </c>
      <c r="H10418" s="68">
        <v>4.4456090484993599E-6</v>
      </c>
      <c r="I10418" s="87">
        <v>7.7092919665865898</v>
      </c>
      <c r="J10418" s="36" t="str">
        <f>_xlfn.XLOOKUP(SimpleBB[[#This Row],[customer_code]],'Input  - indicative charges'!$B$13:$B$69,'Input  - indicative charges'!$E$13:$E$69)</f>
        <v>Lower North Island distributor</v>
      </c>
      <c r="K10418" s="70">
        <f t="shared" si="164"/>
        <v>7.1268822482139429</v>
      </c>
    </row>
    <row r="10419" spans="1:11" x14ac:dyDescent="0.25">
      <c r="A10419" s="65">
        <v>44501</v>
      </c>
      <c r="B10419" s="66" t="s">
        <v>151</v>
      </c>
      <c r="C10419" s="66" t="s">
        <v>137</v>
      </c>
      <c r="D10419" s="67">
        <v>1346274.58</v>
      </c>
      <c r="E10419" s="66">
        <v>1.2881</v>
      </c>
      <c r="F10419" s="67">
        <v>1734136.2864979999</v>
      </c>
      <c r="G10419" s="66" t="s">
        <v>72</v>
      </c>
      <c r="H10419" s="68">
        <v>3.3940465139836203E-4</v>
      </c>
      <c r="I10419" s="87">
        <v>588.57392179610395</v>
      </c>
      <c r="J10419" s="36" t="str">
        <f>_xlfn.XLOOKUP(SimpleBB[[#This Row],[customer_code]],'Input  - indicative charges'!$B$13:$B$69,'Input  - indicative charges'!$E$13:$E$69)</f>
        <v>Lower South Island distributor</v>
      </c>
      <c r="K10419" s="70">
        <f t="shared" si="164"/>
        <v>544.10924546519448</v>
      </c>
    </row>
    <row r="10420" spans="1:11" x14ac:dyDescent="0.25">
      <c r="A10420" s="65">
        <v>44501</v>
      </c>
      <c r="B10420" s="66" t="s">
        <v>151</v>
      </c>
      <c r="C10420" s="66" t="s">
        <v>137</v>
      </c>
      <c r="D10420" s="67">
        <v>1346274.58</v>
      </c>
      <c r="E10420" s="66">
        <v>1.2881</v>
      </c>
      <c r="F10420" s="67">
        <v>1734136.2864979999</v>
      </c>
      <c r="G10420" s="66" t="s">
        <v>74</v>
      </c>
      <c r="H10420" s="68">
        <v>0</v>
      </c>
      <c r="I10420" s="87">
        <v>0</v>
      </c>
      <c r="J10420" s="36" t="str">
        <f>_xlfn.XLOOKUP(SimpleBB[[#This Row],[customer_code]],'Input  - indicative charges'!$B$13:$B$69,'Input  - indicative charges'!$E$13:$E$69)</f>
        <v>Major Industrial</v>
      </c>
      <c r="K10420" s="70">
        <f t="shared" si="164"/>
        <v>0</v>
      </c>
    </row>
    <row r="10421" spans="1:11" x14ac:dyDescent="0.25">
      <c r="A10421" s="65">
        <v>44501</v>
      </c>
      <c r="B10421" s="66" t="s">
        <v>151</v>
      </c>
      <c r="C10421" s="66" t="s">
        <v>137</v>
      </c>
      <c r="D10421" s="67">
        <v>1346274.58</v>
      </c>
      <c r="E10421" s="66">
        <v>1.2881</v>
      </c>
      <c r="F10421" s="67">
        <v>1734136.2864979999</v>
      </c>
      <c r="G10421" s="66" t="s">
        <v>76</v>
      </c>
      <c r="H10421" s="68">
        <v>0</v>
      </c>
      <c r="I10421" s="87">
        <v>0</v>
      </c>
      <c r="J10421" s="36" t="str">
        <f>_xlfn.XLOOKUP(SimpleBB[[#This Row],[customer_code]],'Input  - indicative charges'!$B$13:$B$69,'Input  - indicative charges'!$E$13:$E$69)</f>
        <v>Lower North Island distributor</v>
      </c>
      <c r="K10421" s="70">
        <f t="shared" si="164"/>
        <v>0</v>
      </c>
    </row>
    <row r="10422" spans="1:11" x14ac:dyDescent="0.25">
      <c r="A10422" s="65">
        <v>44501</v>
      </c>
      <c r="B10422" s="66" t="s">
        <v>151</v>
      </c>
      <c r="C10422" s="66" t="s">
        <v>137</v>
      </c>
      <c r="D10422" s="67">
        <v>1346274.58</v>
      </c>
      <c r="E10422" s="66">
        <v>1.2881</v>
      </c>
      <c r="F10422" s="67">
        <v>1734136.2864979999</v>
      </c>
      <c r="G10422" s="66" t="s">
        <v>78</v>
      </c>
      <c r="H10422" s="68">
        <v>1.3319046739165801E-12</v>
      </c>
      <c r="I10422" s="87">
        <v>2.3097042251950298E-6</v>
      </c>
      <c r="J10422" s="36" t="str">
        <f>_xlfn.XLOOKUP(SimpleBB[[#This Row],[customer_code]],'Input  - indicative charges'!$B$13:$B$69,'Input  - indicative charges'!$E$13:$E$69)</f>
        <v>North Island generation</v>
      </c>
      <c r="K10422" s="70">
        <f t="shared" si="164"/>
        <v>2.1352142469778014E-6</v>
      </c>
    </row>
    <row r="10423" spans="1:11" x14ac:dyDescent="0.25">
      <c r="A10423" s="65">
        <v>44501</v>
      </c>
      <c r="B10423" s="66" t="s">
        <v>151</v>
      </c>
      <c r="C10423" s="66" t="s">
        <v>137</v>
      </c>
      <c r="D10423" s="67">
        <v>1346274.58</v>
      </c>
      <c r="E10423" s="66">
        <v>1.2881</v>
      </c>
      <c r="F10423" s="67">
        <v>1734136.2864979999</v>
      </c>
      <c r="G10423" s="66" t="s">
        <v>80</v>
      </c>
      <c r="H10423" s="68">
        <v>0</v>
      </c>
      <c r="I10423" s="87">
        <v>0</v>
      </c>
      <c r="J10423" s="36" t="str">
        <f>_xlfn.XLOOKUP(SimpleBB[[#This Row],[customer_code]],'Input  - indicative charges'!$B$13:$B$69,'Input  - indicative charges'!$E$13:$E$69)</f>
        <v>Major Industrial</v>
      </c>
      <c r="K10423" s="70">
        <f t="shared" si="164"/>
        <v>0</v>
      </c>
    </row>
    <row r="10424" spans="1:11" x14ac:dyDescent="0.25">
      <c r="A10424" s="65">
        <v>44501</v>
      </c>
      <c r="B10424" s="66" t="s">
        <v>151</v>
      </c>
      <c r="C10424" s="66" t="s">
        <v>137</v>
      </c>
      <c r="D10424" s="67">
        <v>1346274.58</v>
      </c>
      <c r="E10424" s="66">
        <v>1.2881</v>
      </c>
      <c r="F10424" s="67">
        <v>1734136.2864979999</v>
      </c>
      <c r="G10424" s="66" t="s">
        <v>82</v>
      </c>
      <c r="H10424" s="68">
        <v>6.9794982340813202E-5</v>
      </c>
      <c r="I10424" s="87">
        <v>121.03401149269099</v>
      </c>
      <c r="J10424" s="36" t="str">
        <f>_xlfn.XLOOKUP(SimpleBB[[#This Row],[customer_code]],'Input  - indicative charges'!$B$13:$B$69,'Input  - indicative charges'!$E$13:$E$69)</f>
        <v>Major Industrial</v>
      </c>
      <c r="K10424" s="70">
        <f t="shared" si="164"/>
        <v>111.89032036612687</v>
      </c>
    </row>
    <row r="10425" spans="1:11" x14ac:dyDescent="0.25">
      <c r="A10425" s="65">
        <v>44501</v>
      </c>
      <c r="B10425" s="66" t="s">
        <v>151</v>
      </c>
      <c r="C10425" s="66" t="s">
        <v>137</v>
      </c>
      <c r="D10425" s="67">
        <v>1346274.58</v>
      </c>
      <c r="E10425" s="66">
        <v>1.2881</v>
      </c>
      <c r="F10425" s="67">
        <v>1734136.2864979999</v>
      </c>
      <c r="G10425" s="66" t="s">
        <v>84</v>
      </c>
      <c r="H10425" s="68">
        <v>0</v>
      </c>
      <c r="I10425" s="87">
        <v>0</v>
      </c>
      <c r="J10425" s="36" t="str">
        <f>_xlfn.XLOOKUP(SimpleBB[[#This Row],[customer_code]],'Input  - indicative charges'!$B$13:$B$69,'Input  - indicative charges'!$E$13:$E$69)</f>
        <v>Major Industrial</v>
      </c>
      <c r="K10425" s="70">
        <f t="shared" si="164"/>
        <v>0</v>
      </c>
    </row>
    <row r="10426" spans="1:11" x14ac:dyDescent="0.25">
      <c r="A10426" s="65">
        <v>44501</v>
      </c>
      <c r="B10426" s="66" t="s">
        <v>151</v>
      </c>
      <c r="C10426" s="66" t="s">
        <v>137</v>
      </c>
      <c r="D10426" s="67">
        <v>1346274.58</v>
      </c>
      <c r="E10426" s="66">
        <v>1.2881</v>
      </c>
      <c r="F10426" s="67">
        <v>1734136.2864979999</v>
      </c>
      <c r="G10426" s="66" t="s">
        <v>86</v>
      </c>
      <c r="H10426" s="68">
        <v>7.2858282840782297E-6</v>
      </c>
      <c r="I10426" s="87">
        <v>12.6346192046135</v>
      </c>
      <c r="J10426" s="36" t="str">
        <f>_xlfn.XLOOKUP(SimpleBB[[#This Row],[customer_code]],'Input  - indicative charges'!$B$13:$B$69,'Input  - indicative charges'!$E$13:$E$69)</f>
        <v>North Island generation</v>
      </c>
      <c r="K10426" s="70">
        <f t="shared" si="164"/>
        <v>11.680118448305697</v>
      </c>
    </row>
    <row r="10427" spans="1:11" x14ac:dyDescent="0.25">
      <c r="A10427" s="65">
        <v>44501</v>
      </c>
      <c r="B10427" s="66" t="s">
        <v>151</v>
      </c>
      <c r="C10427" s="66" t="s">
        <v>137</v>
      </c>
      <c r="D10427" s="67">
        <v>1346274.58</v>
      </c>
      <c r="E10427" s="66">
        <v>1.2881</v>
      </c>
      <c r="F10427" s="67">
        <v>1734136.2864979999</v>
      </c>
      <c r="G10427" s="66" t="s">
        <v>88</v>
      </c>
      <c r="H10427" s="68">
        <v>3.3868885728868201E-4</v>
      </c>
      <c r="I10427" s="87">
        <v>587.33263725684606</v>
      </c>
      <c r="J10427" s="36" t="str">
        <f>_xlfn.XLOOKUP(SimpleBB[[#This Row],[customer_code]],'Input  - indicative charges'!$B$13:$B$69,'Input  - indicative charges'!$E$13:$E$69)</f>
        <v>North Island generation</v>
      </c>
      <c r="K10427" s="70">
        <f t="shared" si="164"/>
        <v>542.961735578922</v>
      </c>
    </row>
    <row r="10428" spans="1:11" x14ac:dyDescent="0.25">
      <c r="A10428" s="65">
        <v>44501</v>
      </c>
      <c r="B10428" s="66" t="s">
        <v>151</v>
      </c>
      <c r="C10428" s="66" t="s">
        <v>137</v>
      </c>
      <c r="D10428" s="67">
        <v>1346274.58</v>
      </c>
      <c r="E10428" s="66">
        <v>1.2881</v>
      </c>
      <c r="F10428" s="67">
        <v>1734136.2864979999</v>
      </c>
      <c r="G10428" s="66" t="s">
        <v>90</v>
      </c>
      <c r="H10428" s="68">
        <v>6.6143794602745803E-2</v>
      </c>
      <c r="I10428" s="87">
        <v>114702.354347292</v>
      </c>
      <c r="J10428" s="36" t="str">
        <f>_xlfn.XLOOKUP(SimpleBB[[#This Row],[customer_code]],'Input  - indicative charges'!$B$13:$B$69,'Input  - indicative charges'!$E$13:$E$69)</f>
        <v>Upper South Island distributor</v>
      </c>
      <c r="K10428" s="70">
        <f t="shared" si="164"/>
        <v>106036.99750497432</v>
      </c>
    </row>
    <row r="10429" spans="1:11" x14ac:dyDescent="0.25">
      <c r="A10429" s="65">
        <v>44501</v>
      </c>
      <c r="B10429" s="66" t="s">
        <v>151</v>
      </c>
      <c r="C10429" s="66" t="s">
        <v>137</v>
      </c>
      <c r="D10429" s="67">
        <v>1346274.58</v>
      </c>
      <c r="E10429" s="66">
        <v>1.2881</v>
      </c>
      <c r="F10429" s="67">
        <v>1734136.2864979999</v>
      </c>
      <c r="G10429" s="66" t="s">
        <v>92</v>
      </c>
      <c r="H10429" s="68">
        <v>5.2290046122217003E-6</v>
      </c>
      <c r="I10429" s="87">
        <v>9.0678066403190591</v>
      </c>
      <c r="J10429" s="36" t="str">
        <f>_xlfn.XLOOKUP(SimpleBB[[#This Row],[customer_code]],'Input  - indicative charges'!$B$13:$B$69,'Input  - indicative charges'!$E$13:$E$69)</f>
        <v>North Island generation</v>
      </c>
      <c r="K10429" s="70">
        <f t="shared" si="164"/>
        <v>8.3827659472780667</v>
      </c>
    </row>
    <row r="10430" spans="1:11" x14ac:dyDescent="0.25">
      <c r="A10430" s="65">
        <v>44501</v>
      </c>
      <c r="B10430" s="66" t="s">
        <v>151</v>
      </c>
      <c r="C10430" s="66" t="s">
        <v>137</v>
      </c>
      <c r="D10430" s="67">
        <v>1346274.58</v>
      </c>
      <c r="E10430" s="66">
        <v>1.2881</v>
      </c>
      <c r="F10430" s="67">
        <v>1734136.2864979999</v>
      </c>
      <c r="G10430" s="66" t="s">
        <v>94</v>
      </c>
      <c r="H10430" s="68">
        <v>2.7694844006705999E-5</v>
      </c>
      <c r="I10430" s="87">
        <v>48.026633940930601</v>
      </c>
      <c r="J10430" s="36" t="str">
        <f>_xlfn.XLOOKUP(SimpleBB[[#This Row],[customer_code]],'Input  - indicative charges'!$B$13:$B$69,'Input  - indicative charges'!$E$13:$E$69)</f>
        <v>North Island generation</v>
      </c>
      <c r="K10430" s="70">
        <f t="shared" si="164"/>
        <v>44.398391753560411</v>
      </c>
    </row>
    <row r="10431" spans="1:11" x14ac:dyDescent="0.25">
      <c r="A10431" s="65">
        <v>44501</v>
      </c>
      <c r="B10431" s="66" t="s">
        <v>151</v>
      </c>
      <c r="C10431" s="66" t="s">
        <v>137</v>
      </c>
      <c r="D10431" s="67">
        <v>1346274.58</v>
      </c>
      <c r="E10431" s="66">
        <v>1.2881</v>
      </c>
      <c r="F10431" s="67">
        <v>1734136.2864979999</v>
      </c>
      <c r="G10431" s="66" t="s">
        <v>96</v>
      </c>
      <c r="H10431" s="68">
        <v>5.9554264261521406E-11</v>
      </c>
      <c r="I10431" s="87">
        <v>1.03275210671595E-4</v>
      </c>
      <c r="J10431" s="36" t="str">
        <f>_xlfn.XLOOKUP(SimpleBB[[#This Row],[customer_code]],'Input  - indicative charges'!$B$13:$B$69,'Input  - indicative charges'!$E$13:$E$69)</f>
        <v>Upper North Island distributor</v>
      </c>
      <c r="K10431" s="70">
        <f t="shared" si="164"/>
        <v>9.547313408365237E-5</v>
      </c>
    </row>
    <row r="10432" spans="1:11" x14ac:dyDescent="0.25">
      <c r="A10432" s="65">
        <v>44501</v>
      </c>
      <c r="B10432" s="66" t="s">
        <v>151</v>
      </c>
      <c r="C10432" s="66" t="s">
        <v>137</v>
      </c>
      <c r="D10432" s="67">
        <v>1346274.58</v>
      </c>
      <c r="E10432" s="66">
        <v>1.2881</v>
      </c>
      <c r="F10432" s="67">
        <v>1734136.2864979999</v>
      </c>
      <c r="G10432" s="66" t="s">
        <v>98</v>
      </c>
      <c r="H10432" s="68">
        <v>2.5520439958035498E-7</v>
      </c>
      <c r="I10432" s="87">
        <v>0.44255920978622898</v>
      </c>
      <c r="J10432" s="36" t="str">
        <f>_xlfn.XLOOKUP(SimpleBB[[#This Row],[customer_code]],'Input  - indicative charges'!$B$13:$B$69,'Input  - indicative charges'!$E$13:$E$69)</f>
        <v>Major Industrial</v>
      </c>
      <c r="K10432" s="70">
        <f t="shared" si="164"/>
        <v>0.40912542807813501</v>
      </c>
    </row>
    <row r="10433" spans="1:11" x14ac:dyDescent="0.25">
      <c r="A10433" s="65">
        <v>44501</v>
      </c>
      <c r="B10433" s="66" t="s">
        <v>151</v>
      </c>
      <c r="C10433" s="66" t="s">
        <v>137</v>
      </c>
      <c r="D10433" s="67">
        <v>1346274.58</v>
      </c>
      <c r="E10433" s="66">
        <v>1.2881</v>
      </c>
      <c r="F10433" s="67">
        <v>1734136.2864979999</v>
      </c>
      <c r="G10433" s="66" t="s">
        <v>100</v>
      </c>
      <c r="H10433" s="68">
        <v>9.9828538633103703E-5</v>
      </c>
      <c r="I10433" s="87">
        <v>173.116291271732</v>
      </c>
      <c r="J10433" s="36" t="str">
        <f>_xlfn.XLOOKUP(SimpleBB[[#This Row],[customer_code]],'Input  - indicative charges'!$B$13:$B$69,'Input  - indicative charges'!$E$13:$E$69)</f>
        <v>North Island generation</v>
      </c>
      <c r="K10433" s="70">
        <f t="shared" si="164"/>
        <v>160.03796827108837</v>
      </c>
    </row>
    <row r="10434" spans="1:11" x14ac:dyDescent="0.25">
      <c r="A10434" s="65">
        <v>44501</v>
      </c>
      <c r="B10434" s="66" t="s">
        <v>151</v>
      </c>
      <c r="C10434" s="66" t="s">
        <v>137</v>
      </c>
      <c r="D10434" s="67">
        <v>1346274.58</v>
      </c>
      <c r="E10434" s="66">
        <v>1.2881</v>
      </c>
      <c r="F10434" s="67">
        <v>1734136.2864979999</v>
      </c>
      <c r="G10434" s="66" t="s">
        <v>102</v>
      </c>
      <c r="H10434" s="68">
        <v>8.1669637837171501E-5</v>
      </c>
      <c r="I10434" s="87">
        <v>141.62628247858899</v>
      </c>
      <c r="J10434" s="36" t="str">
        <f>_xlfn.XLOOKUP(SimpleBB[[#This Row],[customer_code]],'Input  - indicative charges'!$B$13:$B$69,'Input  - indicative charges'!$E$13:$E$69)</f>
        <v>Lower North Island distributor</v>
      </c>
      <c r="K10434" s="70">
        <f t="shared" si="164"/>
        <v>130.9269181724994</v>
      </c>
    </row>
    <row r="10435" spans="1:11" x14ac:dyDescent="0.25">
      <c r="A10435" s="65">
        <v>44501</v>
      </c>
      <c r="B10435" s="66" t="s">
        <v>151</v>
      </c>
      <c r="C10435" s="66" t="s">
        <v>137</v>
      </c>
      <c r="D10435" s="67">
        <v>1346274.58</v>
      </c>
      <c r="E10435" s="66">
        <v>1.2881</v>
      </c>
      <c r="F10435" s="67">
        <v>1734136.2864979999</v>
      </c>
      <c r="G10435" s="66" t="s">
        <v>104</v>
      </c>
      <c r="H10435" s="68">
        <v>1.71018002662737E-4</v>
      </c>
      <c r="I10435" s="87">
        <v>296.56852406186403</v>
      </c>
      <c r="J10435" s="36" t="str">
        <f>_xlfn.XLOOKUP(SimpleBB[[#This Row],[customer_code]],'Input  - indicative charges'!$B$13:$B$69,'Input  - indicative charges'!$E$13:$E$69)</f>
        <v>Lower North Island distributor</v>
      </c>
      <c r="K10435" s="70">
        <f t="shared" si="164"/>
        <v>274.16382187576454</v>
      </c>
    </row>
    <row r="10436" spans="1:11" x14ac:dyDescent="0.25">
      <c r="A10436" s="65">
        <v>44501</v>
      </c>
      <c r="B10436" s="66" t="s">
        <v>151</v>
      </c>
      <c r="C10436" s="66" t="s">
        <v>137</v>
      </c>
      <c r="D10436" s="67">
        <v>1346274.58</v>
      </c>
      <c r="E10436" s="66">
        <v>1.2881</v>
      </c>
      <c r="F10436" s="67">
        <v>1734136.2864979999</v>
      </c>
      <c r="G10436" s="66" t="s">
        <v>106</v>
      </c>
      <c r="H10436" s="68">
        <v>2.8607401103958402E-20</v>
      </c>
      <c r="I10436" s="87">
        <v>4.9609132316777201E-14</v>
      </c>
      <c r="J10436" s="36" t="str">
        <f>_xlfn.XLOOKUP(SimpleBB[[#This Row],[customer_code]],'Input  - indicative charges'!$B$13:$B$69,'Input  - indicative charges'!$E$13:$E$69)</f>
        <v>Upper North Island distributor</v>
      </c>
      <c r="K10436" s="70">
        <f t="shared" si="164"/>
        <v>4.5861337978911658E-14</v>
      </c>
    </row>
    <row r="10437" spans="1:11" x14ac:dyDescent="0.25">
      <c r="A10437" s="65">
        <v>44501</v>
      </c>
      <c r="B10437" s="66" t="s">
        <v>151</v>
      </c>
      <c r="C10437" s="66" t="s">
        <v>137</v>
      </c>
      <c r="D10437" s="67">
        <v>1346274.58</v>
      </c>
      <c r="E10437" s="66">
        <v>1.2881</v>
      </c>
      <c r="F10437" s="67">
        <v>1734136.2864979999</v>
      </c>
      <c r="G10437" s="66" t="s">
        <v>108</v>
      </c>
      <c r="H10437" s="68">
        <v>4.4668632319691603E-22</v>
      </c>
      <c r="I10437" s="87">
        <v>7.7461496173814602E-16</v>
      </c>
      <c r="J10437" s="36" t="str">
        <f>_xlfn.XLOOKUP(SimpleBB[[#This Row],[customer_code]],'Input  - indicative charges'!$B$13:$B$69,'Input  - indicative charges'!$E$13:$E$69)</f>
        <v>Lower North Island distributor</v>
      </c>
      <c r="K10437" s="70">
        <f t="shared" si="164"/>
        <v>7.1609554339616527E-16</v>
      </c>
    </row>
    <row r="10438" spans="1:11" x14ac:dyDescent="0.25">
      <c r="A10438" s="65">
        <v>44501</v>
      </c>
      <c r="B10438" s="66" t="s">
        <v>151</v>
      </c>
      <c r="C10438" s="66" t="s">
        <v>137</v>
      </c>
      <c r="D10438" s="67">
        <v>1346274.58</v>
      </c>
      <c r="E10438" s="66">
        <v>1.2881</v>
      </c>
      <c r="F10438" s="67">
        <v>1734136.2864979999</v>
      </c>
      <c r="G10438" s="66" t="s">
        <v>110</v>
      </c>
      <c r="H10438" s="68">
        <v>1.48639175970594E-4</v>
      </c>
      <c r="I10438" s="87">
        <v>257.76058864576999</v>
      </c>
      <c r="J10438" s="36" t="str">
        <f>_xlfn.XLOOKUP(SimpleBB[[#This Row],[customer_code]],'Input  - indicative charges'!$B$13:$B$69,'Input  - indicative charges'!$E$13:$E$69)</f>
        <v>Lower South Island distributor</v>
      </c>
      <c r="K10438" s="70">
        <f t="shared" si="164"/>
        <v>238.28768860625837</v>
      </c>
    </row>
    <row r="10439" spans="1:11" x14ac:dyDescent="0.25">
      <c r="A10439" s="65">
        <v>44501</v>
      </c>
      <c r="B10439" s="66" t="s">
        <v>151</v>
      </c>
      <c r="C10439" s="66" t="s">
        <v>137</v>
      </c>
      <c r="D10439" s="67">
        <v>1346274.58</v>
      </c>
      <c r="E10439" s="66">
        <v>1.2881</v>
      </c>
      <c r="F10439" s="67">
        <v>1734136.2864979999</v>
      </c>
      <c r="G10439" s="66" t="s">
        <v>112</v>
      </c>
      <c r="H10439" s="68">
        <v>2.7978644732543301E-4</v>
      </c>
      <c r="I10439" s="87">
        <v>485.18783077739403</v>
      </c>
      <c r="J10439" s="36" t="str">
        <f>_xlfn.XLOOKUP(SimpleBB[[#This Row],[customer_code]],'Input  - indicative charges'!$B$13:$B$69,'Input  - indicative charges'!$E$13:$E$69)</f>
        <v>North Island generation</v>
      </c>
      <c r="K10439" s="70">
        <f t="shared" si="164"/>
        <v>448.53360765215245</v>
      </c>
    </row>
    <row r="10440" spans="1:11" x14ac:dyDescent="0.25">
      <c r="A10440" s="65">
        <v>44501</v>
      </c>
      <c r="B10440" s="66" t="s">
        <v>151</v>
      </c>
      <c r="C10440" s="66" t="s">
        <v>137</v>
      </c>
      <c r="D10440" s="67">
        <v>1346274.58</v>
      </c>
      <c r="E10440" s="66">
        <v>1.2881</v>
      </c>
      <c r="F10440" s="67">
        <v>1734136.2864979999</v>
      </c>
      <c r="G10440" s="66" t="s">
        <v>114</v>
      </c>
      <c r="H10440" s="68">
        <v>6.7271349081009203E-5</v>
      </c>
      <c r="I10440" s="87">
        <v>116.65768748305101</v>
      </c>
      <c r="J10440" s="36" t="str">
        <f>_xlfn.XLOOKUP(SimpleBB[[#This Row],[customer_code]],'Input  - indicative charges'!$B$13:$B$69,'Input  - indicative charges'!$E$13:$E$69)</f>
        <v>Lower North Island distributor</v>
      </c>
      <c r="K10440" s="70">
        <f t="shared" si="164"/>
        <v>107.84461214390406</v>
      </c>
    </row>
    <row r="10441" spans="1:11" x14ac:dyDescent="0.25">
      <c r="A10441" s="65">
        <v>44501</v>
      </c>
      <c r="B10441" s="66" t="s">
        <v>151</v>
      </c>
      <c r="C10441" s="66" t="s">
        <v>137</v>
      </c>
      <c r="D10441" s="67">
        <v>1346274.58</v>
      </c>
      <c r="E10441" s="66">
        <v>1.2881</v>
      </c>
      <c r="F10441" s="67">
        <v>1734136.2864979999</v>
      </c>
      <c r="G10441" s="66" t="s">
        <v>116</v>
      </c>
      <c r="H10441" s="68">
        <v>2.0523572196632001E-22</v>
      </c>
      <c r="I10441" s="87">
        <v>3.5590671274741E-16</v>
      </c>
      <c r="J10441" s="36" t="str">
        <f>_xlfn.XLOOKUP(SimpleBB[[#This Row],[customer_code]],'Input  - indicative charges'!$B$13:$B$69,'Input  - indicative charges'!$E$13:$E$69)</f>
        <v>Major Industrial</v>
      </c>
      <c r="K10441" s="70">
        <f t="shared" si="164"/>
        <v>3.2901922045414152E-16</v>
      </c>
    </row>
    <row r="10442" spans="1:11" x14ac:dyDescent="0.25">
      <c r="A10442" s="65">
        <v>44501</v>
      </c>
      <c r="B10442" s="66" t="s">
        <v>151</v>
      </c>
      <c r="C10442" s="66" t="s">
        <v>137</v>
      </c>
      <c r="D10442" s="67">
        <v>1346274.58</v>
      </c>
      <c r="E10442" s="66">
        <v>1.2881</v>
      </c>
      <c r="F10442" s="67">
        <v>1734136.2864979999</v>
      </c>
      <c r="G10442" s="66" t="s">
        <v>118</v>
      </c>
      <c r="H10442" s="68">
        <v>1.2343496718313401E-2</v>
      </c>
      <c r="I10442" s="87">
        <v>21405.3055614962</v>
      </c>
      <c r="J10442" s="36" t="str">
        <f>_xlfn.XLOOKUP(SimpleBB[[#This Row],[customer_code]],'Input  - indicative charges'!$B$13:$B$69,'Input  - indicative charges'!$E$13:$E$69)</f>
        <v>Upper South Island distributor</v>
      </c>
      <c r="K10442" s="70">
        <f t="shared" si="164"/>
        <v>19788.210497801101</v>
      </c>
    </row>
    <row r="10443" spans="1:11" x14ac:dyDescent="0.25">
      <c r="A10443" s="65">
        <v>44501</v>
      </c>
      <c r="B10443" s="66" t="s">
        <v>151</v>
      </c>
      <c r="C10443" s="66" t="s">
        <v>137</v>
      </c>
      <c r="D10443" s="67">
        <v>1346274.58</v>
      </c>
      <c r="E10443" s="66">
        <v>1.2881</v>
      </c>
      <c r="F10443" s="67">
        <v>1734136.2864979999</v>
      </c>
      <c r="G10443" s="66" t="s">
        <v>120</v>
      </c>
      <c r="H10443" s="68">
        <v>1.9819729563401901E-7</v>
      </c>
      <c r="I10443" s="87">
        <v>0.34370112224472499</v>
      </c>
      <c r="J10443" s="36" t="str">
        <f>_xlfn.XLOOKUP(SimpleBB[[#This Row],[customer_code]],'Input  - indicative charges'!$B$13:$B$69,'Input  - indicative charges'!$E$13:$E$69)</f>
        <v>Lower North Island distributor</v>
      </c>
      <c r="K10443" s="70">
        <f t="shared" si="164"/>
        <v>0.31773571910802895</v>
      </c>
    </row>
    <row r="10444" spans="1:11" x14ac:dyDescent="0.25">
      <c r="A10444" s="65">
        <v>44501</v>
      </c>
      <c r="B10444" s="66" t="s">
        <v>151</v>
      </c>
      <c r="C10444" s="66" t="s">
        <v>137</v>
      </c>
      <c r="D10444" s="67">
        <v>1346274.58</v>
      </c>
      <c r="E10444" s="66">
        <v>1.2881</v>
      </c>
      <c r="F10444" s="67">
        <v>1734136.2864979999</v>
      </c>
      <c r="G10444" s="66" t="s">
        <v>241</v>
      </c>
      <c r="H10444" s="68">
        <v>6.3423542092312803E-5</v>
      </c>
      <c r="I10444" s="87">
        <v>109.985065760513</v>
      </c>
      <c r="J10444" s="36" t="str">
        <f>_xlfn.XLOOKUP(SimpleBB[[#This Row],[customer_code]],'Input  - indicative charges'!$B$13:$B$69,'Input  - indicative charges'!$E$13:$E$69)</f>
        <v>North Island generation</v>
      </c>
      <c r="K10444" s="70">
        <f t="shared" si="164"/>
        <v>101.67608337245339</v>
      </c>
    </row>
    <row r="10445" spans="1:11" x14ac:dyDescent="0.25">
      <c r="A10445" s="65">
        <v>44531</v>
      </c>
      <c r="B10445" s="66" t="s">
        <v>151</v>
      </c>
      <c r="C10445" s="66" t="s">
        <v>137</v>
      </c>
      <c r="D10445" s="67">
        <v>989436.56</v>
      </c>
      <c r="E10445" s="66">
        <v>1.2383</v>
      </c>
      <c r="F10445" s="67">
        <v>1225219.2922479999</v>
      </c>
      <c r="G10445" s="66" t="s">
        <v>8</v>
      </c>
      <c r="H10445" s="68">
        <v>5.4362784219160701E-2</v>
      </c>
      <c r="I10445" s="87">
        <v>66606.3320056308</v>
      </c>
      <c r="J10445" s="36" t="str">
        <f>_xlfn.XLOOKUP(SimpleBB[[#This Row],[customer_code]],'Input  - indicative charges'!$B$13:$B$69,'Input  - indicative charges'!$E$13:$E$69)</f>
        <v>Lower South Island distributor</v>
      </c>
      <c r="K10445" s="70">
        <f t="shared" si="164"/>
        <v>61574.459398734281</v>
      </c>
    </row>
    <row r="10446" spans="1:11" x14ac:dyDescent="0.25">
      <c r="A10446" s="65">
        <v>44531</v>
      </c>
      <c r="B10446" s="66" t="s">
        <v>151</v>
      </c>
      <c r="C10446" s="66" t="s">
        <v>137</v>
      </c>
      <c r="D10446" s="67">
        <v>989436.56</v>
      </c>
      <c r="E10446" s="66">
        <v>1.2383</v>
      </c>
      <c r="F10446" s="67">
        <v>1225219.2922479999</v>
      </c>
      <c r="G10446" s="66" t="s">
        <v>10</v>
      </c>
      <c r="H10446" s="68">
        <v>3.4412050862544499E-3</v>
      </c>
      <c r="I10446" s="87">
        <v>4216.2308602609</v>
      </c>
      <c r="J10446" s="36" t="str">
        <f>_xlfn.XLOOKUP(SimpleBB[[#This Row],[customer_code]],'Input  - indicative charges'!$B$13:$B$69,'Input  - indicative charges'!$E$13:$E$69)</f>
        <v>Upper South Island distributor</v>
      </c>
      <c r="K10446" s="70">
        <f t="shared" ref="K10446:K10509" si="165">I10446*$L$9</f>
        <v>3897.7095435742972</v>
      </c>
    </row>
    <row r="10447" spans="1:11" x14ac:dyDescent="0.25">
      <c r="A10447" s="65">
        <v>44531</v>
      </c>
      <c r="B10447" s="66" t="s">
        <v>151</v>
      </c>
      <c r="C10447" s="66" t="s">
        <v>137</v>
      </c>
      <c r="D10447" s="67">
        <v>989436.56</v>
      </c>
      <c r="E10447" s="66">
        <v>1.2383</v>
      </c>
      <c r="F10447" s="67">
        <v>1225219.2922479999</v>
      </c>
      <c r="G10447" s="66" t="s">
        <v>12</v>
      </c>
      <c r="H10447" s="68">
        <v>0</v>
      </c>
      <c r="I10447" s="87">
        <v>0</v>
      </c>
      <c r="J10447" s="36" t="str">
        <f>_xlfn.XLOOKUP(SimpleBB[[#This Row],[customer_code]],'Input  - indicative charges'!$B$13:$B$69,'Input  - indicative charges'!$E$13:$E$69)</f>
        <v>Lower North Island distributor</v>
      </c>
      <c r="K10447" s="70">
        <f t="shared" si="165"/>
        <v>0</v>
      </c>
    </row>
    <row r="10448" spans="1:11" x14ac:dyDescent="0.25">
      <c r="A10448" s="65">
        <v>44531</v>
      </c>
      <c r="B10448" s="66" t="s">
        <v>151</v>
      </c>
      <c r="C10448" s="66" t="s">
        <v>137</v>
      </c>
      <c r="D10448" s="67">
        <v>989436.56</v>
      </c>
      <c r="E10448" s="66">
        <v>1.2383</v>
      </c>
      <c r="F10448" s="67">
        <v>1225219.2922479999</v>
      </c>
      <c r="G10448" s="66" t="s">
        <v>14</v>
      </c>
      <c r="H10448" s="68">
        <v>4.57954522845799E-22</v>
      </c>
      <c r="I10448" s="87">
        <v>5.6109471636290005E-16</v>
      </c>
      <c r="J10448" s="36" t="str">
        <f>_xlfn.XLOOKUP(SimpleBB[[#This Row],[customer_code]],'Input  - indicative charges'!$B$13:$B$69,'Input  - indicative charges'!$E$13:$E$69)</f>
        <v>Upper North Island distributor</v>
      </c>
      <c r="K10448" s="70">
        <f t="shared" si="165"/>
        <v>5.187059967303257E-16</v>
      </c>
    </row>
    <row r="10449" spans="1:11" x14ac:dyDescent="0.25">
      <c r="A10449" s="65">
        <v>44531</v>
      </c>
      <c r="B10449" s="66" t="s">
        <v>151</v>
      </c>
      <c r="C10449" s="66" t="s">
        <v>137</v>
      </c>
      <c r="D10449" s="67">
        <v>989436.56</v>
      </c>
      <c r="E10449" s="66">
        <v>1.2383</v>
      </c>
      <c r="F10449" s="67">
        <v>1225219.2922479999</v>
      </c>
      <c r="G10449" s="66" t="s">
        <v>16</v>
      </c>
      <c r="H10449" s="68">
        <v>2.70337247804577E-2</v>
      </c>
      <c r="I10449" s="87">
        <v>33122.241142339597</v>
      </c>
      <c r="J10449" s="36" t="str">
        <f>_xlfn.XLOOKUP(SimpleBB[[#This Row],[customer_code]],'Input  - indicative charges'!$B$13:$B$69,'Input  - indicative charges'!$E$13:$E$69)</f>
        <v>South Island generation</v>
      </c>
      <c r="K10449" s="70">
        <f t="shared" si="165"/>
        <v>30619.973071654222</v>
      </c>
    </row>
    <row r="10450" spans="1:11" x14ac:dyDescent="0.25">
      <c r="A10450" s="65">
        <v>44531</v>
      </c>
      <c r="B10450" s="66" t="s">
        <v>151</v>
      </c>
      <c r="C10450" s="66" t="s">
        <v>137</v>
      </c>
      <c r="D10450" s="67">
        <v>989436.56</v>
      </c>
      <c r="E10450" s="66">
        <v>1.2383</v>
      </c>
      <c r="F10450" s="67">
        <v>1225219.2922479999</v>
      </c>
      <c r="G10450" s="66" t="s">
        <v>19</v>
      </c>
      <c r="H10450" s="68">
        <v>5.1234428393198803E-4</v>
      </c>
      <c r="I10450" s="87">
        <v>627.73410094645897</v>
      </c>
      <c r="J10450" s="36" t="str">
        <f>_xlfn.XLOOKUP(SimpleBB[[#This Row],[customer_code]],'Input  - indicative charges'!$B$13:$B$69,'Input  - indicative charges'!$E$13:$E$69)</f>
        <v>Lower South Island distributor</v>
      </c>
      <c r="K10450" s="70">
        <f t="shared" si="165"/>
        <v>580.31101170172667</v>
      </c>
    </row>
    <row r="10451" spans="1:11" x14ac:dyDescent="0.25">
      <c r="A10451" s="65">
        <v>44531</v>
      </c>
      <c r="B10451" s="66" t="s">
        <v>151</v>
      </c>
      <c r="C10451" s="66" t="s">
        <v>137</v>
      </c>
      <c r="D10451" s="67">
        <v>989436.56</v>
      </c>
      <c r="E10451" s="66">
        <v>1.2383</v>
      </c>
      <c r="F10451" s="67">
        <v>1225219.2922479999</v>
      </c>
      <c r="G10451" s="66" t="s">
        <v>21</v>
      </c>
      <c r="H10451" s="68">
        <v>5.2069878022593802E-2</v>
      </c>
      <c r="I10451" s="87">
        <v>63797.0190982821</v>
      </c>
      <c r="J10451" s="36" t="str">
        <f>_xlfn.XLOOKUP(SimpleBB[[#This Row],[customer_code]],'Input  - indicative charges'!$B$13:$B$69,'Input  - indicative charges'!$E$13:$E$69)</f>
        <v>Upper South Island distributor</v>
      </c>
      <c r="K10451" s="70">
        <f t="shared" si="165"/>
        <v>58977.380137001943</v>
      </c>
    </row>
    <row r="10452" spans="1:11" x14ac:dyDescent="0.25">
      <c r="A10452" s="65">
        <v>44531</v>
      </c>
      <c r="B10452" s="66" t="s">
        <v>151</v>
      </c>
      <c r="C10452" s="66" t="s">
        <v>137</v>
      </c>
      <c r="D10452" s="67">
        <v>989436.56</v>
      </c>
      <c r="E10452" s="66">
        <v>1.2383</v>
      </c>
      <c r="F10452" s="67">
        <v>1225219.2922479999</v>
      </c>
      <c r="G10452" s="66" t="s">
        <v>23</v>
      </c>
      <c r="H10452" s="68">
        <v>3.1412635862538601E-22</v>
      </c>
      <c r="I10452" s="87">
        <v>3.8487367479143598E-16</v>
      </c>
      <c r="J10452" s="36" t="str">
        <f>_xlfn.XLOOKUP(SimpleBB[[#This Row],[customer_code]],'Input  - indicative charges'!$B$13:$B$69,'Input  - indicative charges'!$E$13:$E$69)</f>
        <v>Lower North Island distributor</v>
      </c>
      <c r="K10452" s="70">
        <f t="shared" si="165"/>
        <v>3.5579783105431347E-16</v>
      </c>
    </row>
    <row r="10453" spans="1:11" x14ac:dyDescent="0.25">
      <c r="A10453" s="65">
        <v>44531</v>
      </c>
      <c r="B10453" s="66" t="s">
        <v>151</v>
      </c>
      <c r="C10453" s="66" t="s">
        <v>137</v>
      </c>
      <c r="D10453" s="67">
        <v>989436.56</v>
      </c>
      <c r="E10453" s="66">
        <v>1.2383</v>
      </c>
      <c r="F10453" s="67">
        <v>1225219.2922479999</v>
      </c>
      <c r="G10453" s="66" t="s">
        <v>25</v>
      </c>
      <c r="H10453" s="68">
        <v>3.6191456258128703E-2</v>
      </c>
      <c r="I10453" s="87">
        <v>44342.470422008897</v>
      </c>
      <c r="J10453" s="36" t="str">
        <f>_xlfn.XLOOKUP(SimpleBB[[#This Row],[customer_code]],'Input  - indicative charges'!$B$13:$B$69,'Input  - indicative charges'!$E$13:$E$69)</f>
        <v>North Island generation</v>
      </c>
      <c r="K10453" s="70">
        <f t="shared" si="165"/>
        <v>40992.553747123347</v>
      </c>
    </row>
    <row r="10454" spans="1:11" x14ac:dyDescent="0.25">
      <c r="A10454" s="65">
        <v>44531</v>
      </c>
      <c r="B10454" s="66" t="s">
        <v>151</v>
      </c>
      <c r="C10454" s="66" t="s">
        <v>137</v>
      </c>
      <c r="D10454" s="67">
        <v>989436.56</v>
      </c>
      <c r="E10454" s="66">
        <v>1.2383</v>
      </c>
      <c r="F10454" s="67">
        <v>1225219.2922479999</v>
      </c>
      <c r="G10454" s="66" t="s">
        <v>27</v>
      </c>
      <c r="H10454" s="68">
        <v>1.06804519695528E-6</v>
      </c>
      <c r="I10454" s="87">
        <v>1.3085895803024301</v>
      </c>
      <c r="J10454" s="36" t="str">
        <f>_xlfn.XLOOKUP(SimpleBB[[#This Row],[customer_code]],'Input  - indicative charges'!$B$13:$B$69,'Input  - indicative charges'!$E$13:$E$69)</f>
        <v>Lower North Island distributor</v>
      </c>
      <c r="K10454" s="70">
        <f t="shared" si="165"/>
        <v>1.2097302697156025</v>
      </c>
    </row>
    <row r="10455" spans="1:11" x14ac:dyDescent="0.25">
      <c r="A10455" s="65">
        <v>44531</v>
      </c>
      <c r="B10455" s="66" t="s">
        <v>151</v>
      </c>
      <c r="C10455" s="66" t="s">
        <v>137</v>
      </c>
      <c r="D10455" s="67">
        <v>989436.56</v>
      </c>
      <c r="E10455" s="66">
        <v>1.2383</v>
      </c>
      <c r="F10455" s="67">
        <v>1225219.2922479999</v>
      </c>
      <c r="G10455" s="66" t="s">
        <v>29</v>
      </c>
      <c r="H10455" s="68">
        <v>3.4382663510378198E-6</v>
      </c>
      <c r="I10455" s="87">
        <v>4.21263026517867</v>
      </c>
      <c r="J10455" s="36" t="str">
        <f>_xlfn.XLOOKUP(SimpleBB[[#This Row],[customer_code]],'Input  - indicative charges'!$B$13:$B$69,'Input  - indicative charges'!$E$13:$E$69)</f>
        <v>Lower North Island distributor</v>
      </c>
      <c r="K10455" s="70">
        <f t="shared" si="165"/>
        <v>3.8943809607049791</v>
      </c>
    </row>
    <row r="10456" spans="1:11" x14ac:dyDescent="0.25">
      <c r="A10456" s="65">
        <v>44531</v>
      </c>
      <c r="B10456" s="66" t="s">
        <v>151</v>
      </c>
      <c r="C10456" s="66" t="s">
        <v>137</v>
      </c>
      <c r="D10456" s="67">
        <v>989436.56</v>
      </c>
      <c r="E10456" s="66">
        <v>1.2383</v>
      </c>
      <c r="F10456" s="67">
        <v>1225219.2922479999</v>
      </c>
      <c r="G10456" s="66" t="s">
        <v>31</v>
      </c>
      <c r="H10456" s="68">
        <v>6.6154346830607703E-6</v>
      </c>
      <c r="I10456" s="87">
        <v>8.1053582002925904</v>
      </c>
      <c r="J10456" s="36" t="str">
        <f>_xlfn.XLOOKUP(SimpleBB[[#This Row],[customer_code]],'Input  - indicative charges'!$B$13:$B$69,'Input  - indicative charges'!$E$13:$E$69)</f>
        <v>Major Industrial</v>
      </c>
      <c r="K10456" s="70">
        <f t="shared" si="165"/>
        <v>7.4930270799767555</v>
      </c>
    </row>
    <row r="10457" spans="1:11" x14ac:dyDescent="0.25">
      <c r="A10457" s="65">
        <v>44531</v>
      </c>
      <c r="B10457" s="66" t="s">
        <v>151</v>
      </c>
      <c r="C10457" s="66" t="s">
        <v>137</v>
      </c>
      <c r="D10457" s="67">
        <v>989436.56</v>
      </c>
      <c r="E10457" s="66">
        <v>1.2383</v>
      </c>
      <c r="F10457" s="67">
        <v>1225219.2922479999</v>
      </c>
      <c r="G10457" s="66" t="s">
        <v>34</v>
      </c>
      <c r="H10457" s="68">
        <v>0</v>
      </c>
      <c r="I10457" s="87">
        <v>0</v>
      </c>
      <c r="J10457" s="36" t="str">
        <f>_xlfn.XLOOKUP(SimpleBB[[#This Row],[customer_code]],'Input  - indicative charges'!$B$13:$B$69,'Input  - indicative charges'!$E$13:$E$69)</f>
        <v>Major Industrial</v>
      </c>
      <c r="K10457" s="70">
        <f t="shared" si="165"/>
        <v>0</v>
      </c>
    </row>
    <row r="10458" spans="1:11" x14ac:dyDescent="0.25">
      <c r="A10458" s="65">
        <v>44531</v>
      </c>
      <c r="B10458" s="66" t="s">
        <v>151</v>
      </c>
      <c r="C10458" s="66" t="s">
        <v>137</v>
      </c>
      <c r="D10458" s="67">
        <v>989436.56</v>
      </c>
      <c r="E10458" s="66">
        <v>1.2383</v>
      </c>
      <c r="F10458" s="67">
        <v>1225219.2922479999</v>
      </c>
      <c r="G10458" s="66" t="s">
        <v>36</v>
      </c>
      <c r="H10458" s="68">
        <v>3.3920939164931198E-2</v>
      </c>
      <c r="I10458" s="87">
        <v>41560.589076044402</v>
      </c>
      <c r="J10458" s="36" t="str">
        <f>_xlfn.XLOOKUP(SimpleBB[[#This Row],[customer_code]],'Input  - indicative charges'!$B$13:$B$69,'Input  - indicative charges'!$E$13:$E$69)</f>
        <v>Upper South Island distributor</v>
      </c>
      <c r="K10458" s="70">
        <f t="shared" si="165"/>
        <v>38420.833689416133</v>
      </c>
    </row>
    <row r="10459" spans="1:11" x14ac:dyDescent="0.25">
      <c r="A10459" s="65">
        <v>44531</v>
      </c>
      <c r="B10459" s="66" t="s">
        <v>151</v>
      </c>
      <c r="C10459" s="66" t="s">
        <v>137</v>
      </c>
      <c r="D10459" s="67">
        <v>989436.56</v>
      </c>
      <c r="E10459" s="66">
        <v>1.2383</v>
      </c>
      <c r="F10459" s="67">
        <v>1225219.2922479999</v>
      </c>
      <c r="G10459" s="66" t="s">
        <v>38</v>
      </c>
      <c r="H10459" s="68">
        <v>9.8738835859772394E-6</v>
      </c>
      <c r="I10459" s="87">
        <v>12.097672658950099</v>
      </c>
      <c r="J10459" s="36" t="str">
        <f>_xlfn.XLOOKUP(SimpleBB[[#This Row],[customer_code]],'Input  - indicative charges'!$B$13:$B$69,'Input  - indicative charges'!$E$13:$E$69)</f>
        <v>North Island generation</v>
      </c>
      <c r="K10459" s="70">
        <f t="shared" si="165"/>
        <v>11.183736313459317</v>
      </c>
    </row>
    <row r="10460" spans="1:11" x14ac:dyDescent="0.25">
      <c r="A10460" s="65">
        <v>44531</v>
      </c>
      <c r="B10460" s="66" t="s">
        <v>151</v>
      </c>
      <c r="C10460" s="66" t="s">
        <v>137</v>
      </c>
      <c r="D10460" s="67">
        <v>989436.56</v>
      </c>
      <c r="E10460" s="66">
        <v>1.2383</v>
      </c>
      <c r="F10460" s="67">
        <v>1225219.2922479999</v>
      </c>
      <c r="G10460" s="66" t="s">
        <v>40</v>
      </c>
      <c r="H10460" s="68">
        <v>2.5251579573503198E-7</v>
      </c>
      <c r="I10460" s="87">
        <v>0.30938722453191603</v>
      </c>
      <c r="J10460" s="36" t="str">
        <f>_xlfn.XLOOKUP(SimpleBB[[#This Row],[customer_code]],'Input  - indicative charges'!$B$13:$B$69,'Input  - indicative charges'!$E$13:$E$69)</f>
        <v>North Island generation</v>
      </c>
      <c r="K10460" s="70">
        <f t="shared" si="165"/>
        <v>0.28601411490152412</v>
      </c>
    </row>
    <row r="10461" spans="1:11" x14ac:dyDescent="0.25">
      <c r="A10461" s="65">
        <v>44531</v>
      </c>
      <c r="B10461" s="66" t="s">
        <v>151</v>
      </c>
      <c r="C10461" s="66" t="s">
        <v>137</v>
      </c>
      <c r="D10461" s="67">
        <v>989436.56</v>
      </c>
      <c r="E10461" s="66">
        <v>1.2383</v>
      </c>
      <c r="F10461" s="67">
        <v>1225219.2922479999</v>
      </c>
      <c r="G10461" s="66" t="s">
        <v>42</v>
      </c>
      <c r="H10461" s="68">
        <v>0.30629051430287302</v>
      </c>
      <c r="I10461" s="87">
        <v>375273.04715644201</v>
      </c>
      <c r="J10461" s="36" t="str">
        <f>_xlfn.XLOOKUP(SimpleBB[[#This Row],[customer_code]],'Input  - indicative charges'!$B$13:$B$69,'Input  - indicative charges'!$E$13:$E$69)</f>
        <v>South Island generation</v>
      </c>
      <c r="K10461" s="70">
        <f t="shared" si="165"/>
        <v>346922.49685240415</v>
      </c>
    </row>
    <row r="10462" spans="1:11" x14ac:dyDescent="0.25">
      <c r="A10462" s="65">
        <v>44531</v>
      </c>
      <c r="B10462" s="66" t="s">
        <v>151</v>
      </c>
      <c r="C10462" s="66" t="s">
        <v>137</v>
      </c>
      <c r="D10462" s="67">
        <v>989436.56</v>
      </c>
      <c r="E10462" s="66">
        <v>1.2383</v>
      </c>
      <c r="F10462" s="67">
        <v>1225219.2922479999</v>
      </c>
      <c r="G10462" s="66" t="s">
        <v>44</v>
      </c>
      <c r="H10462" s="68">
        <v>0</v>
      </c>
      <c r="I10462" s="87">
        <v>0</v>
      </c>
      <c r="J10462" s="36" t="str">
        <f>_xlfn.XLOOKUP(SimpleBB[[#This Row],[customer_code]],'Input  - indicative charges'!$B$13:$B$69,'Input  - indicative charges'!$E$13:$E$69)</f>
        <v>Major Industrial</v>
      </c>
      <c r="K10462" s="70">
        <f t="shared" si="165"/>
        <v>0</v>
      </c>
    </row>
    <row r="10463" spans="1:11" x14ac:dyDescent="0.25">
      <c r="A10463" s="65">
        <v>44531</v>
      </c>
      <c r="B10463" s="66" t="s">
        <v>151</v>
      </c>
      <c r="C10463" s="66" t="s">
        <v>137</v>
      </c>
      <c r="D10463" s="67">
        <v>989436.56</v>
      </c>
      <c r="E10463" s="66">
        <v>1.2383</v>
      </c>
      <c r="F10463" s="67">
        <v>1225219.2922479999</v>
      </c>
      <c r="G10463" s="66" t="s">
        <v>46</v>
      </c>
      <c r="H10463" s="68">
        <v>6.2329570695440699E-2</v>
      </c>
      <c r="I10463" s="87">
        <v>76367.392493589607</v>
      </c>
      <c r="J10463" s="36" t="str">
        <f>_xlfn.XLOOKUP(SimpleBB[[#This Row],[customer_code]],'Input  - indicative charges'!$B$13:$B$69,'Input  - indicative charges'!$E$13:$E$69)</f>
        <v>Upper South Island distributor</v>
      </c>
      <c r="K10463" s="70">
        <f t="shared" si="165"/>
        <v>70598.106319474478</v>
      </c>
    </row>
    <row r="10464" spans="1:11" x14ac:dyDescent="0.25">
      <c r="A10464" s="65">
        <v>44531</v>
      </c>
      <c r="B10464" s="66" t="s">
        <v>151</v>
      </c>
      <c r="C10464" s="66" t="s">
        <v>137</v>
      </c>
      <c r="D10464" s="67">
        <v>989436.56</v>
      </c>
      <c r="E10464" s="66">
        <v>1.2383</v>
      </c>
      <c r="F10464" s="67">
        <v>1225219.2922479999</v>
      </c>
      <c r="G10464" s="66" t="s">
        <v>48</v>
      </c>
      <c r="H10464" s="68">
        <v>2.2370192219935401E-3</v>
      </c>
      <c r="I10464" s="87">
        <v>2740.8391079161001</v>
      </c>
      <c r="J10464" s="36" t="str">
        <f>_xlfn.XLOOKUP(SimpleBB[[#This Row],[customer_code]],'Input  - indicative charges'!$B$13:$B$69,'Input  - indicative charges'!$E$13:$E$69)</f>
        <v>North Island generation</v>
      </c>
      <c r="K10464" s="70">
        <f t="shared" si="165"/>
        <v>2533.7784154601968</v>
      </c>
    </row>
    <row r="10465" spans="1:11" x14ac:dyDescent="0.25">
      <c r="A10465" s="65">
        <v>44531</v>
      </c>
      <c r="B10465" s="66" t="s">
        <v>151</v>
      </c>
      <c r="C10465" s="66" t="s">
        <v>137</v>
      </c>
      <c r="D10465" s="67">
        <v>989436.56</v>
      </c>
      <c r="E10465" s="66">
        <v>1.2383</v>
      </c>
      <c r="F10465" s="67">
        <v>1225219.2922479999</v>
      </c>
      <c r="G10465" s="66" t="s">
        <v>50</v>
      </c>
      <c r="H10465" s="68">
        <v>4.67011964708617E-4</v>
      </c>
      <c r="I10465" s="87">
        <v>572.19206887164</v>
      </c>
      <c r="J10465" s="36" t="str">
        <f>_xlfn.XLOOKUP(SimpleBB[[#This Row],[customer_code]],'Input  - indicative charges'!$B$13:$B$69,'Input  - indicative charges'!$E$13:$E$69)</f>
        <v>North Island generation</v>
      </c>
      <c r="K10465" s="70">
        <f t="shared" si="165"/>
        <v>528.96498353994446</v>
      </c>
    </row>
    <row r="10466" spans="1:11" x14ac:dyDescent="0.25">
      <c r="A10466" s="65">
        <v>44531</v>
      </c>
      <c r="B10466" s="66" t="s">
        <v>151</v>
      </c>
      <c r="C10466" s="66" t="s">
        <v>137</v>
      </c>
      <c r="D10466" s="67">
        <v>989436.56</v>
      </c>
      <c r="E10466" s="66">
        <v>1.2383</v>
      </c>
      <c r="F10466" s="67">
        <v>1225219.2922479999</v>
      </c>
      <c r="G10466" s="66" t="s">
        <v>52</v>
      </c>
      <c r="H10466" s="68">
        <v>9.4305986723035697E-4</v>
      </c>
      <c r="I10466" s="87">
        <v>1155.45514307547</v>
      </c>
      <c r="J10466" s="36" t="str">
        <f>_xlfn.XLOOKUP(SimpleBB[[#This Row],[customer_code]],'Input  - indicative charges'!$B$13:$B$69,'Input  - indicative charges'!$E$13:$E$69)</f>
        <v>North Island generation</v>
      </c>
      <c r="K10466" s="70">
        <f t="shared" si="165"/>
        <v>1068.1645971488811</v>
      </c>
    </row>
    <row r="10467" spans="1:11" x14ac:dyDescent="0.25">
      <c r="A10467" s="65">
        <v>44531</v>
      </c>
      <c r="B10467" s="66" t="s">
        <v>151</v>
      </c>
      <c r="C10467" s="66" t="s">
        <v>137</v>
      </c>
      <c r="D10467" s="67">
        <v>989436.56</v>
      </c>
      <c r="E10467" s="66">
        <v>1.2383</v>
      </c>
      <c r="F10467" s="67">
        <v>1225219.2922479999</v>
      </c>
      <c r="G10467" s="66" t="s">
        <v>54</v>
      </c>
      <c r="H10467" s="68">
        <v>5.4912288114674496E-3</v>
      </c>
      <c r="I10467" s="87">
        <v>6727.9594779579702</v>
      </c>
      <c r="J10467" s="36" t="str">
        <f>_xlfn.XLOOKUP(SimpleBB[[#This Row],[customer_code]],'Input  - indicative charges'!$B$13:$B$69,'Input  - indicative charges'!$E$13:$E$69)</f>
        <v>Upper South Island distributor</v>
      </c>
      <c r="K10467" s="70">
        <f t="shared" si="165"/>
        <v>6219.685955335759</v>
      </c>
    </row>
    <row r="10468" spans="1:11" x14ac:dyDescent="0.25">
      <c r="A10468" s="65">
        <v>44531</v>
      </c>
      <c r="B10468" s="66" t="s">
        <v>151</v>
      </c>
      <c r="C10468" s="66" t="s">
        <v>137</v>
      </c>
      <c r="D10468" s="67">
        <v>989436.56</v>
      </c>
      <c r="E10468" s="66">
        <v>1.2383</v>
      </c>
      <c r="F10468" s="67">
        <v>1225219.2922479999</v>
      </c>
      <c r="G10468" s="66" t="s">
        <v>56</v>
      </c>
      <c r="H10468" s="68">
        <v>1.23851813808933E-20</v>
      </c>
      <c r="I10468" s="87">
        <v>1.5174563165861201E-14</v>
      </c>
      <c r="J10468" s="36" t="str">
        <f>_xlfn.XLOOKUP(SimpleBB[[#This Row],[customer_code]],'Input  - indicative charges'!$B$13:$B$69,'Input  - indicative charges'!$E$13:$E$69)</f>
        <v>Upper North Island distributor</v>
      </c>
      <c r="K10468" s="70">
        <f t="shared" si="165"/>
        <v>1.4028178634290497E-14</v>
      </c>
    </row>
    <row r="10469" spans="1:11" x14ac:dyDescent="0.25">
      <c r="A10469" s="65">
        <v>44531</v>
      </c>
      <c r="B10469" s="66" t="s">
        <v>151</v>
      </c>
      <c r="C10469" s="66" t="s">
        <v>137</v>
      </c>
      <c r="D10469" s="67">
        <v>989436.56</v>
      </c>
      <c r="E10469" s="66">
        <v>1.2383</v>
      </c>
      <c r="F10469" s="67">
        <v>1225219.2922479999</v>
      </c>
      <c r="G10469" s="66" t="s">
        <v>58</v>
      </c>
      <c r="H10469" s="68">
        <v>5.8205333626898197E-4</v>
      </c>
      <c r="I10469" s="87">
        <v>713.14297671406996</v>
      </c>
      <c r="J10469" s="36" t="str">
        <f>_xlfn.XLOOKUP(SimpleBB[[#This Row],[customer_code]],'Input  - indicative charges'!$B$13:$B$69,'Input  - indicative charges'!$E$13:$E$69)</f>
        <v>North Island generation</v>
      </c>
      <c r="K10469" s="70">
        <f t="shared" si="165"/>
        <v>659.26754923932469</v>
      </c>
    </row>
    <row r="10470" spans="1:11" x14ac:dyDescent="0.25">
      <c r="A10470" s="65">
        <v>44531</v>
      </c>
      <c r="B10470" s="66" t="s">
        <v>151</v>
      </c>
      <c r="C10470" s="66" t="s">
        <v>137</v>
      </c>
      <c r="D10470" s="67">
        <v>989436.56</v>
      </c>
      <c r="E10470" s="66">
        <v>1.2383</v>
      </c>
      <c r="F10470" s="67">
        <v>1225219.2922479999</v>
      </c>
      <c r="G10470" s="66" t="s">
        <v>60</v>
      </c>
      <c r="H10470" s="68">
        <v>0</v>
      </c>
      <c r="I10470" s="87">
        <v>0</v>
      </c>
      <c r="J10470" s="36" t="str">
        <f>_xlfn.XLOOKUP(SimpleBB[[#This Row],[customer_code]],'Input  - indicative charges'!$B$13:$B$69,'Input  - indicative charges'!$E$13:$E$69)</f>
        <v>Major Industrial</v>
      </c>
      <c r="K10470" s="70">
        <f t="shared" si="165"/>
        <v>0</v>
      </c>
    </row>
    <row r="10471" spans="1:11" x14ac:dyDescent="0.25">
      <c r="A10471" s="65">
        <v>44531</v>
      </c>
      <c r="B10471" s="66" t="s">
        <v>151</v>
      </c>
      <c r="C10471" s="66" t="s">
        <v>137</v>
      </c>
      <c r="D10471" s="67">
        <v>989436.56</v>
      </c>
      <c r="E10471" s="66">
        <v>1.2383</v>
      </c>
      <c r="F10471" s="67">
        <v>1225219.2922479999</v>
      </c>
      <c r="G10471" s="66" t="s">
        <v>62</v>
      </c>
      <c r="H10471" s="68">
        <v>1.8593794485055501E-13</v>
      </c>
      <c r="I10471" s="87">
        <v>2.2781475719184399E-7</v>
      </c>
      <c r="J10471" s="36" t="str">
        <f>_xlfn.XLOOKUP(SimpleBB[[#This Row],[customer_code]],'Input  - indicative charges'!$B$13:$B$69,'Input  - indicative charges'!$E$13:$E$69)</f>
        <v>Major Industrial</v>
      </c>
      <c r="K10471" s="70">
        <f t="shared" si="165"/>
        <v>2.1060415871505787E-7</v>
      </c>
    </row>
    <row r="10472" spans="1:11" x14ac:dyDescent="0.25">
      <c r="A10472" s="65">
        <v>44531</v>
      </c>
      <c r="B10472" s="66" t="s">
        <v>151</v>
      </c>
      <c r="C10472" s="66" t="s">
        <v>137</v>
      </c>
      <c r="D10472" s="67">
        <v>989436.56</v>
      </c>
      <c r="E10472" s="66">
        <v>1.2383</v>
      </c>
      <c r="F10472" s="67">
        <v>1225219.2922479999</v>
      </c>
      <c r="G10472" s="66" t="s">
        <v>64</v>
      </c>
      <c r="H10472" s="68">
        <v>0</v>
      </c>
      <c r="I10472" s="87">
        <v>0</v>
      </c>
      <c r="J10472" s="36" t="str">
        <f>_xlfn.XLOOKUP(SimpleBB[[#This Row],[customer_code]],'Input  - indicative charges'!$B$13:$B$69,'Input  - indicative charges'!$E$13:$E$69)</f>
        <v>Major Industrial</v>
      </c>
      <c r="K10472" s="70">
        <f t="shared" si="165"/>
        <v>0</v>
      </c>
    </row>
    <row r="10473" spans="1:11" x14ac:dyDescent="0.25">
      <c r="A10473" s="65">
        <v>44531</v>
      </c>
      <c r="B10473" s="66" t="s">
        <v>151</v>
      </c>
      <c r="C10473" s="66" t="s">
        <v>137</v>
      </c>
      <c r="D10473" s="67">
        <v>989436.56</v>
      </c>
      <c r="E10473" s="66">
        <v>1.2383</v>
      </c>
      <c r="F10473" s="67">
        <v>1225219.2922479999</v>
      </c>
      <c r="G10473" s="66" t="s">
        <v>66</v>
      </c>
      <c r="H10473" s="68">
        <v>0.333914036584537</v>
      </c>
      <c r="I10473" s="87">
        <v>409117.919575779</v>
      </c>
      <c r="J10473" s="36" t="str">
        <f>_xlfn.XLOOKUP(SimpleBB[[#This Row],[customer_code]],'Input  - indicative charges'!$B$13:$B$69,'Input  - indicative charges'!$E$13:$E$69)</f>
        <v>Upper South Island distributor</v>
      </c>
      <c r="K10473" s="70">
        <f t="shared" si="165"/>
        <v>378210.50896608172</v>
      </c>
    </row>
    <row r="10474" spans="1:11" x14ac:dyDescent="0.25">
      <c r="A10474" s="65">
        <v>44531</v>
      </c>
      <c r="B10474" s="66" t="s">
        <v>151</v>
      </c>
      <c r="C10474" s="66" t="s">
        <v>137</v>
      </c>
      <c r="D10474" s="67">
        <v>989436.56</v>
      </c>
      <c r="E10474" s="66">
        <v>1.2383</v>
      </c>
      <c r="F10474" s="67">
        <v>1225219.2922479999</v>
      </c>
      <c r="G10474" s="66" t="s">
        <v>68</v>
      </c>
      <c r="H10474" s="68">
        <v>0</v>
      </c>
      <c r="I10474" s="87">
        <v>0</v>
      </c>
      <c r="J10474" s="36" t="str">
        <f>_xlfn.XLOOKUP(SimpleBB[[#This Row],[customer_code]],'Input  - indicative charges'!$B$13:$B$69,'Input  - indicative charges'!$E$13:$E$69)</f>
        <v>Major Industrial</v>
      </c>
      <c r="K10474" s="70">
        <f t="shared" si="165"/>
        <v>0</v>
      </c>
    </row>
    <row r="10475" spans="1:11" x14ac:dyDescent="0.25">
      <c r="A10475" s="65">
        <v>44531</v>
      </c>
      <c r="B10475" s="66" t="s">
        <v>151</v>
      </c>
      <c r="C10475" s="66" t="s">
        <v>137</v>
      </c>
      <c r="D10475" s="67">
        <v>989436.56</v>
      </c>
      <c r="E10475" s="66">
        <v>1.2383</v>
      </c>
      <c r="F10475" s="67">
        <v>1225219.2922479999</v>
      </c>
      <c r="G10475" s="66" t="s">
        <v>70</v>
      </c>
      <c r="H10475" s="68">
        <v>4.4456090484993599E-6</v>
      </c>
      <c r="I10475" s="87">
        <v>5.4468459720136897</v>
      </c>
      <c r="J10475" s="36" t="str">
        <f>_xlfn.XLOOKUP(SimpleBB[[#This Row],[customer_code]],'Input  - indicative charges'!$B$13:$B$69,'Input  - indicative charges'!$E$13:$E$69)</f>
        <v>Lower North Island distributor</v>
      </c>
      <c r="K10475" s="70">
        <f t="shared" si="165"/>
        <v>5.0353560398216075</v>
      </c>
    </row>
    <row r="10476" spans="1:11" x14ac:dyDescent="0.25">
      <c r="A10476" s="65">
        <v>44531</v>
      </c>
      <c r="B10476" s="66" t="s">
        <v>151</v>
      </c>
      <c r="C10476" s="66" t="s">
        <v>137</v>
      </c>
      <c r="D10476" s="67">
        <v>989436.56</v>
      </c>
      <c r="E10476" s="66">
        <v>1.2383</v>
      </c>
      <c r="F10476" s="67">
        <v>1225219.2922479999</v>
      </c>
      <c r="G10476" s="66" t="s">
        <v>72</v>
      </c>
      <c r="H10476" s="68">
        <v>3.3940465139836203E-4</v>
      </c>
      <c r="I10476" s="87">
        <v>415.84512677198001</v>
      </c>
      <c r="J10476" s="36" t="str">
        <f>_xlfn.XLOOKUP(SimpleBB[[#This Row],[customer_code]],'Input  - indicative charges'!$B$13:$B$69,'Input  - indicative charges'!$E$13:$E$69)</f>
        <v>Lower South Island distributor</v>
      </c>
      <c r="K10476" s="70">
        <f t="shared" si="165"/>
        <v>384.4294994718843</v>
      </c>
    </row>
    <row r="10477" spans="1:11" x14ac:dyDescent="0.25">
      <c r="A10477" s="65">
        <v>44531</v>
      </c>
      <c r="B10477" s="66" t="s">
        <v>151</v>
      </c>
      <c r="C10477" s="66" t="s">
        <v>137</v>
      </c>
      <c r="D10477" s="67">
        <v>989436.56</v>
      </c>
      <c r="E10477" s="66">
        <v>1.2383</v>
      </c>
      <c r="F10477" s="67">
        <v>1225219.2922479999</v>
      </c>
      <c r="G10477" s="66" t="s">
        <v>74</v>
      </c>
      <c r="H10477" s="68">
        <v>0</v>
      </c>
      <c r="I10477" s="87">
        <v>0</v>
      </c>
      <c r="J10477" s="36" t="str">
        <f>_xlfn.XLOOKUP(SimpleBB[[#This Row],[customer_code]],'Input  - indicative charges'!$B$13:$B$69,'Input  - indicative charges'!$E$13:$E$69)</f>
        <v>Major Industrial</v>
      </c>
      <c r="K10477" s="70">
        <f t="shared" si="165"/>
        <v>0</v>
      </c>
    </row>
    <row r="10478" spans="1:11" x14ac:dyDescent="0.25">
      <c r="A10478" s="65">
        <v>44531</v>
      </c>
      <c r="B10478" s="66" t="s">
        <v>151</v>
      </c>
      <c r="C10478" s="66" t="s">
        <v>137</v>
      </c>
      <c r="D10478" s="67">
        <v>989436.56</v>
      </c>
      <c r="E10478" s="66">
        <v>1.2383</v>
      </c>
      <c r="F10478" s="67">
        <v>1225219.2922479999</v>
      </c>
      <c r="G10478" s="66" t="s">
        <v>76</v>
      </c>
      <c r="H10478" s="68">
        <v>0</v>
      </c>
      <c r="I10478" s="87">
        <v>0</v>
      </c>
      <c r="J10478" s="36" t="str">
        <f>_xlfn.XLOOKUP(SimpleBB[[#This Row],[customer_code]],'Input  - indicative charges'!$B$13:$B$69,'Input  - indicative charges'!$E$13:$E$69)</f>
        <v>Lower North Island distributor</v>
      </c>
      <c r="K10478" s="70">
        <f t="shared" si="165"/>
        <v>0</v>
      </c>
    </row>
    <row r="10479" spans="1:11" x14ac:dyDescent="0.25">
      <c r="A10479" s="65">
        <v>44531</v>
      </c>
      <c r="B10479" s="66" t="s">
        <v>151</v>
      </c>
      <c r="C10479" s="66" t="s">
        <v>137</v>
      </c>
      <c r="D10479" s="67">
        <v>989436.56</v>
      </c>
      <c r="E10479" s="66">
        <v>1.2383</v>
      </c>
      <c r="F10479" s="67">
        <v>1225219.2922479999</v>
      </c>
      <c r="G10479" s="66" t="s">
        <v>78</v>
      </c>
      <c r="H10479" s="68">
        <v>1.3319046739165801E-12</v>
      </c>
      <c r="I10479" s="87">
        <v>1.63187530191787E-6</v>
      </c>
      <c r="J10479" s="36" t="str">
        <f>_xlfn.XLOOKUP(SimpleBB[[#This Row],[customer_code]],'Input  - indicative charges'!$B$13:$B$69,'Input  - indicative charges'!$E$13:$E$69)</f>
        <v>North Island generation</v>
      </c>
      <c r="K10479" s="70">
        <f t="shared" si="165"/>
        <v>1.5085928994445235E-6</v>
      </c>
    </row>
    <row r="10480" spans="1:11" x14ac:dyDescent="0.25">
      <c r="A10480" s="65">
        <v>44531</v>
      </c>
      <c r="B10480" s="66" t="s">
        <v>151</v>
      </c>
      <c r="C10480" s="66" t="s">
        <v>137</v>
      </c>
      <c r="D10480" s="67">
        <v>989436.56</v>
      </c>
      <c r="E10480" s="66">
        <v>1.2383</v>
      </c>
      <c r="F10480" s="67">
        <v>1225219.2922479999</v>
      </c>
      <c r="G10480" s="66" t="s">
        <v>80</v>
      </c>
      <c r="H10480" s="68">
        <v>0</v>
      </c>
      <c r="I10480" s="87">
        <v>0</v>
      </c>
      <c r="J10480" s="36" t="str">
        <f>_xlfn.XLOOKUP(SimpleBB[[#This Row],[customer_code]],'Input  - indicative charges'!$B$13:$B$69,'Input  - indicative charges'!$E$13:$E$69)</f>
        <v>Major Industrial</v>
      </c>
      <c r="K10480" s="70">
        <f t="shared" si="165"/>
        <v>0</v>
      </c>
    </row>
    <row r="10481" spans="1:11" x14ac:dyDescent="0.25">
      <c r="A10481" s="65">
        <v>44531</v>
      </c>
      <c r="B10481" s="66" t="s">
        <v>151</v>
      </c>
      <c r="C10481" s="66" t="s">
        <v>137</v>
      </c>
      <c r="D10481" s="67">
        <v>989436.56</v>
      </c>
      <c r="E10481" s="66">
        <v>1.2383</v>
      </c>
      <c r="F10481" s="67">
        <v>1225219.2922479999</v>
      </c>
      <c r="G10481" s="66" t="s">
        <v>82</v>
      </c>
      <c r="H10481" s="68">
        <v>6.9794982340813202E-5</v>
      </c>
      <c r="I10481" s="87">
        <v>85.514158866072805</v>
      </c>
      <c r="J10481" s="36" t="str">
        <f>_xlfn.XLOOKUP(SimpleBB[[#This Row],[customer_code]],'Input  - indicative charges'!$B$13:$B$69,'Input  - indicative charges'!$E$13:$E$69)</f>
        <v>Major Industrial</v>
      </c>
      <c r="K10481" s="70">
        <f t="shared" si="165"/>
        <v>79.053866870656933</v>
      </c>
    </row>
    <row r="10482" spans="1:11" x14ac:dyDescent="0.25">
      <c r="A10482" s="65">
        <v>44531</v>
      </c>
      <c r="B10482" s="66" t="s">
        <v>151</v>
      </c>
      <c r="C10482" s="66" t="s">
        <v>137</v>
      </c>
      <c r="D10482" s="67">
        <v>989436.56</v>
      </c>
      <c r="E10482" s="66">
        <v>1.2383</v>
      </c>
      <c r="F10482" s="67">
        <v>1225219.2922479999</v>
      </c>
      <c r="G10482" s="66" t="s">
        <v>84</v>
      </c>
      <c r="H10482" s="68">
        <v>0</v>
      </c>
      <c r="I10482" s="87">
        <v>0</v>
      </c>
      <c r="J10482" s="36" t="str">
        <f>_xlfn.XLOOKUP(SimpleBB[[#This Row],[customer_code]],'Input  - indicative charges'!$B$13:$B$69,'Input  - indicative charges'!$E$13:$E$69)</f>
        <v>Major Industrial</v>
      </c>
      <c r="K10482" s="70">
        <f t="shared" si="165"/>
        <v>0</v>
      </c>
    </row>
    <row r="10483" spans="1:11" x14ac:dyDescent="0.25">
      <c r="A10483" s="65">
        <v>44531</v>
      </c>
      <c r="B10483" s="66" t="s">
        <v>151</v>
      </c>
      <c r="C10483" s="66" t="s">
        <v>137</v>
      </c>
      <c r="D10483" s="67">
        <v>989436.56</v>
      </c>
      <c r="E10483" s="66">
        <v>1.2383</v>
      </c>
      <c r="F10483" s="67">
        <v>1225219.2922479999</v>
      </c>
      <c r="G10483" s="66" t="s">
        <v>86</v>
      </c>
      <c r="H10483" s="68">
        <v>7.2858282840782297E-6</v>
      </c>
      <c r="I10483" s="87">
        <v>8.9267373736587903</v>
      </c>
      <c r="J10483" s="36" t="str">
        <f>_xlfn.XLOOKUP(SimpleBB[[#This Row],[customer_code]],'Input  - indicative charges'!$B$13:$B$69,'Input  - indicative charges'!$E$13:$E$69)</f>
        <v>North Island generation</v>
      </c>
      <c r="K10483" s="70">
        <f t="shared" si="165"/>
        <v>8.2523539643505632</v>
      </c>
    </row>
    <row r="10484" spans="1:11" x14ac:dyDescent="0.25">
      <c r="A10484" s="65">
        <v>44531</v>
      </c>
      <c r="B10484" s="66" t="s">
        <v>151</v>
      </c>
      <c r="C10484" s="66" t="s">
        <v>137</v>
      </c>
      <c r="D10484" s="67">
        <v>989436.56</v>
      </c>
      <c r="E10484" s="66">
        <v>1.2383</v>
      </c>
      <c r="F10484" s="67">
        <v>1225219.2922479999</v>
      </c>
      <c r="G10484" s="66" t="s">
        <v>88</v>
      </c>
      <c r="H10484" s="68">
        <v>3.3868885728868201E-4</v>
      </c>
      <c r="I10484" s="87">
        <v>414.96812201952298</v>
      </c>
      <c r="J10484" s="36" t="str">
        <f>_xlfn.XLOOKUP(SimpleBB[[#This Row],[customer_code]],'Input  - indicative charges'!$B$13:$B$69,'Input  - indicative charges'!$E$13:$E$69)</f>
        <v>North Island generation</v>
      </c>
      <c r="K10484" s="70">
        <f t="shared" si="165"/>
        <v>383.618749324014</v>
      </c>
    </row>
    <row r="10485" spans="1:11" x14ac:dyDescent="0.25">
      <c r="A10485" s="65">
        <v>44531</v>
      </c>
      <c r="B10485" s="66" t="s">
        <v>151</v>
      </c>
      <c r="C10485" s="66" t="s">
        <v>137</v>
      </c>
      <c r="D10485" s="67">
        <v>989436.56</v>
      </c>
      <c r="E10485" s="66">
        <v>1.2383</v>
      </c>
      <c r="F10485" s="67">
        <v>1225219.2922479999</v>
      </c>
      <c r="G10485" s="66" t="s">
        <v>90</v>
      </c>
      <c r="H10485" s="68">
        <v>6.6143794602745803E-2</v>
      </c>
      <c r="I10485" s="87">
        <v>81040.6532097733</v>
      </c>
      <c r="J10485" s="36" t="str">
        <f>_xlfn.XLOOKUP(SimpleBB[[#This Row],[customer_code]],'Input  - indicative charges'!$B$13:$B$69,'Input  - indicative charges'!$E$13:$E$69)</f>
        <v>Upper South Island distributor</v>
      </c>
      <c r="K10485" s="70">
        <f t="shared" si="165"/>
        <v>74918.318731171705</v>
      </c>
    </row>
    <row r="10486" spans="1:11" x14ac:dyDescent="0.25">
      <c r="A10486" s="65">
        <v>44531</v>
      </c>
      <c r="B10486" s="66" t="s">
        <v>151</v>
      </c>
      <c r="C10486" s="66" t="s">
        <v>137</v>
      </c>
      <c r="D10486" s="67">
        <v>989436.56</v>
      </c>
      <c r="E10486" s="66">
        <v>1.2383</v>
      </c>
      <c r="F10486" s="67">
        <v>1225219.2922479999</v>
      </c>
      <c r="G10486" s="66" t="s">
        <v>92</v>
      </c>
      <c r="H10486" s="68">
        <v>5.2290046122217003E-6</v>
      </c>
      <c r="I10486" s="87">
        <v>6.4066773301477999</v>
      </c>
      <c r="J10486" s="36" t="str">
        <f>_xlfn.XLOOKUP(SimpleBB[[#This Row],[customer_code]],'Input  - indicative charges'!$B$13:$B$69,'Input  - indicative charges'!$E$13:$E$69)</f>
        <v>North Island generation</v>
      </c>
      <c r="K10486" s="70">
        <f t="shared" si="165"/>
        <v>5.9226755365034611</v>
      </c>
    </row>
    <row r="10487" spans="1:11" x14ac:dyDescent="0.25">
      <c r="A10487" s="65">
        <v>44531</v>
      </c>
      <c r="B10487" s="66" t="s">
        <v>151</v>
      </c>
      <c r="C10487" s="66" t="s">
        <v>137</v>
      </c>
      <c r="D10487" s="67">
        <v>989436.56</v>
      </c>
      <c r="E10487" s="66">
        <v>1.2383</v>
      </c>
      <c r="F10487" s="67">
        <v>1225219.2922479999</v>
      </c>
      <c r="G10487" s="66" t="s">
        <v>94</v>
      </c>
      <c r="H10487" s="68">
        <v>2.7694844006705999E-5</v>
      </c>
      <c r="I10487" s="87">
        <v>33.932257172815099</v>
      </c>
      <c r="J10487" s="36" t="str">
        <f>_xlfn.XLOOKUP(SimpleBB[[#This Row],[customer_code]],'Input  - indicative charges'!$B$13:$B$69,'Input  - indicative charges'!$E$13:$E$69)</f>
        <v>North Island generation</v>
      </c>
      <c r="K10487" s="70">
        <f t="shared" si="165"/>
        <v>31.368795258358951</v>
      </c>
    </row>
    <row r="10488" spans="1:11" x14ac:dyDescent="0.25">
      <c r="A10488" s="65">
        <v>44531</v>
      </c>
      <c r="B10488" s="66" t="s">
        <v>151</v>
      </c>
      <c r="C10488" s="66" t="s">
        <v>137</v>
      </c>
      <c r="D10488" s="67">
        <v>989436.56</v>
      </c>
      <c r="E10488" s="66">
        <v>1.2383</v>
      </c>
      <c r="F10488" s="67">
        <v>1225219.2922479999</v>
      </c>
      <c r="G10488" s="66" t="s">
        <v>96</v>
      </c>
      <c r="H10488" s="68">
        <v>5.9554264261521406E-11</v>
      </c>
      <c r="I10488" s="87">
        <v>7.2967033508851599E-5</v>
      </c>
      <c r="J10488" s="36" t="str">
        <f>_xlfn.XLOOKUP(SimpleBB[[#This Row],[customer_code]],'Input  - indicative charges'!$B$13:$B$69,'Input  - indicative charges'!$E$13:$E$69)</f>
        <v>Upper North Island distributor</v>
      </c>
      <c r="K10488" s="70">
        <f t="shared" si="165"/>
        <v>6.745463241928775E-5</v>
      </c>
    </row>
    <row r="10489" spans="1:11" x14ac:dyDescent="0.25">
      <c r="A10489" s="65">
        <v>44531</v>
      </c>
      <c r="B10489" s="66" t="s">
        <v>151</v>
      </c>
      <c r="C10489" s="66" t="s">
        <v>137</v>
      </c>
      <c r="D10489" s="67">
        <v>989436.56</v>
      </c>
      <c r="E10489" s="66">
        <v>1.2383</v>
      </c>
      <c r="F10489" s="67">
        <v>1225219.2922479999</v>
      </c>
      <c r="G10489" s="66" t="s">
        <v>98</v>
      </c>
      <c r="H10489" s="68">
        <v>2.5520439958035498E-7</v>
      </c>
      <c r="I10489" s="87">
        <v>0.31268135383241902</v>
      </c>
      <c r="J10489" s="36" t="str">
        <f>_xlfn.XLOOKUP(SimpleBB[[#This Row],[customer_code]],'Input  - indicative charges'!$B$13:$B$69,'Input  - indicative charges'!$E$13:$E$69)</f>
        <v>Major Industrial</v>
      </c>
      <c r="K10489" s="70">
        <f t="shared" si="165"/>
        <v>0.28905938439408313</v>
      </c>
    </row>
    <row r="10490" spans="1:11" x14ac:dyDescent="0.25">
      <c r="A10490" s="65">
        <v>44531</v>
      </c>
      <c r="B10490" s="66" t="s">
        <v>151</v>
      </c>
      <c r="C10490" s="66" t="s">
        <v>137</v>
      </c>
      <c r="D10490" s="67">
        <v>989436.56</v>
      </c>
      <c r="E10490" s="66">
        <v>1.2383</v>
      </c>
      <c r="F10490" s="67">
        <v>1225219.2922479999</v>
      </c>
      <c r="G10490" s="66" t="s">
        <v>100</v>
      </c>
      <c r="H10490" s="68">
        <v>9.9828538633103703E-5</v>
      </c>
      <c r="I10490" s="87">
        <v>122.31185145020299</v>
      </c>
      <c r="J10490" s="36" t="str">
        <f>_xlfn.XLOOKUP(SimpleBB[[#This Row],[customer_code]],'Input  - indicative charges'!$B$13:$B$69,'Input  - indicative charges'!$E$13:$E$69)</f>
        <v>North Island generation</v>
      </c>
      <c r="K10490" s="70">
        <f t="shared" si="165"/>
        <v>113.07162403820494</v>
      </c>
    </row>
    <row r="10491" spans="1:11" x14ac:dyDescent="0.25">
      <c r="A10491" s="65">
        <v>44531</v>
      </c>
      <c r="B10491" s="66" t="s">
        <v>151</v>
      </c>
      <c r="C10491" s="66" t="s">
        <v>137</v>
      </c>
      <c r="D10491" s="67">
        <v>989436.56</v>
      </c>
      <c r="E10491" s="66">
        <v>1.2383</v>
      </c>
      <c r="F10491" s="67">
        <v>1225219.2922479999</v>
      </c>
      <c r="G10491" s="66" t="s">
        <v>102</v>
      </c>
      <c r="H10491" s="68">
        <v>8.1669637837171501E-5</v>
      </c>
      <c r="I10491" s="87">
        <v>100.063215869009</v>
      </c>
      <c r="J10491" s="36" t="str">
        <f>_xlfn.XLOOKUP(SimpleBB[[#This Row],[customer_code]],'Input  - indicative charges'!$B$13:$B$69,'Input  - indicative charges'!$E$13:$E$69)</f>
        <v>Lower North Island distributor</v>
      </c>
      <c r="K10491" s="70">
        <f t="shared" si="165"/>
        <v>92.50379411843619</v>
      </c>
    </row>
    <row r="10492" spans="1:11" x14ac:dyDescent="0.25">
      <c r="A10492" s="65">
        <v>44531</v>
      </c>
      <c r="B10492" s="66" t="s">
        <v>151</v>
      </c>
      <c r="C10492" s="66" t="s">
        <v>137</v>
      </c>
      <c r="D10492" s="67">
        <v>989436.56</v>
      </c>
      <c r="E10492" s="66">
        <v>1.2383</v>
      </c>
      <c r="F10492" s="67">
        <v>1225219.2922479999</v>
      </c>
      <c r="G10492" s="66" t="s">
        <v>104</v>
      </c>
      <c r="H10492" s="68">
        <v>1.71018002662737E-4</v>
      </c>
      <c r="I10492" s="87">
        <v>209.53455618410501</v>
      </c>
      <c r="J10492" s="36" t="str">
        <f>_xlfn.XLOOKUP(SimpleBB[[#This Row],[customer_code]],'Input  - indicative charges'!$B$13:$B$69,'Input  - indicative charges'!$E$13:$E$69)</f>
        <v>Lower North Island distributor</v>
      </c>
      <c r="K10492" s="70">
        <f t="shared" si="165"/>
        <v>193.70496218436512</v>
      </c>
    </row>
    <row r="10493" spans="1:11" x14ac:dyDescent="0.25">
      <c r="A10493" s="65">
        <v>44531</v>
      </c>
      <c r="B10493" s="66" t="s">
        <v>151</v>
      </c>
      <c r="C10493" s="66" t="s">
        <v>137</v>
      </c>
      <c r="D10493" s="67">
        <v>989436.56</v>
      </c>
      <c r="E10493" s="66">
        <v>1.2383</v>
      </c>
      <c r="F10493" s="67">
        <v>1225219.2922479999</v>
      </c>
      <c r="G10493" s="66" t="s">
        <v>106</v>
      </c>
      <c r="H10493" s="68">
        <v>2.8607401103958402E-20</v>
      </c>
      <c r="I10493" s="87">
        <v>3.50503397336465E-14</v>
      </c>
      <c r="J10493" s="36" t="str">
        <f>_xlfn.XLOOKUP(SimpleBB[[#This Row],[customer_code]],'Input  - indicative charges'!$B$13:$B$69,'Input  - indicative charges'!$E$13:$E$69)</f>
        <v>Upper North Island distributor</v>
      </c>
      <c r="K10493" s="70">
        <f t="shared" si="165"/>
        <v>3.2402410639559135E-14</v>
      </c>
    </row>
    <row r="10494" spans="1:11" x14ac:dyDescent="0.25">
      <c r="A10494" s="65">
        <v>44531</v>
      </c>
      <c r="B10494" s="66" t="s">
        <v>151</v>
      </c>
      <c r="C10494" s="66" t="s">
        <v>137</v>
      </c>
      <c r="D10494" s="67">
        <v>989436.56</v>
      </c>
      <c r="E10494" s="66">
        <v>1.2383</v>
      </c>
      <c r="F10494" s="67">
        <v>1225219.2922479999</v>
      </c>
      <c r="G10494" s="66" t="s">
        <v>108</v>
      </c>
      <c r="H10494" s="68">
        <v>4.4668632319691603E-22</v>
      </c>
      <c r="I10494" s="87">
        <v>5.4728870076418701E-16</v>
      </c>
      <c r="J10494" s="36" t="str">
        <f>_xlfn.XLOOKUP(SimpleBB[[#This Row],[customer_code]],'Input  - indicative charges'!$B$13:$B$69,'Input  - indicative charges'!$E$13:$E$69)</f>
        <v>Lower North Island distributor</v>
      </c>
      <c r="K10494" s="70">
        <f t="shared" si="165"/>
        <v>5.0594297673893239E-16</v>
      </c>
    </row>
    <row r="10495" spans="1:11" x14ac:dyDescent="0.25">
      <c r="A10495" s="65">
        <v>44531</v>
      </c>
      <c r="B10495" s="66" t="s">
        <v>151</v>
      </c>
      <c r="C10495" s="66" t="s">
        <v>137</v>
      </c>
      <c r="D10495" s="67">
        <v>989436.56</v>
      </c>
      <c r="E10495" s="66">
        <v>1.2383</v>
      </c>
      <c r="F10495" s="67">
        <v>1225219.2922479999</v>
      </c>
      <c r="G10495" s="66" t="s">
        <v>110</v>
      </c>
      <c r="H10495" s="68">
        <v>1.48639175970594E-4</v>
      </c>
      <c r="I10495" s="87">
        <v>182.11558598301801</v>
      </c>
      <c r="J10495" s="36" t="str">
        <f>_xlfn.XLOOKUP(SimpleBB[[#This Row],[customer_code]],'Input  - indicative charges'!$B$13:$B$69,'Input  - indicative charges'!$E$13:$E$69)</f>
        <v>Lower South Island distributor</v>
      </c>
      <c r="K10495" s="70">
        <f t="shared" si="165"/>
        <v>168.35739812305019</v>
      </c>
    </row>
    <row r="10496" spans="1:11" x14ac:dyDescent="0.25">
      <c r="A10496" s="65">
        <v>44531</v>
      </c>
      <c r="B10496" s="66" t="s">
        <v>151</v>
      </c>
      <c r="C10496" s="66" t="s">
        <v>137</v>
      </c>
      <c r="D10496" s="67">
        <v>989436.56</v>
      </c>
      <c r="E10496" s="66">
        <v>1.2383</v>
      </c>
      <c r="F10496" s="67">
        <v>1225219.2922479999</v>
      </c>
      <c r="G10496" s="66" t="s">
        <v>112</v>
      </c>
      <c r="H10496" s="68">
        <v>2.7978644732543301E-4</v>
      </c>
      <c r="I10496" s="87">
        <v>342.799752972649</v>
      </c>
      <c r="J10496" s="36" t="str">
        <f>_xlfn.XLOOKUP(SimpleBB[[#This Row],[customer_code]],'Input  - indicative charges'!$B$13:$B$69,'Input  - indicative charges'!$E$13:$E$69)</f>
        <v>North Island generation</v>
      </c>
      <c r="K10496" s="70">
        <f t="shared" si="165"/>
        <v>316.90244509375032</v>
      </c>
    </row>
    <row r="10497" spans="1:11" x14ac:dyDescent="0.25">
      <c r="A10497" s="65">
        <v>44531</v>
      </c>
      <c r="B10497" s="66" t="s">
        <v>151</v>
      </c>
      <c r="C10497" s="66" t="s">
        <v>137</v>
      </c>
      <c r="D10497" s="67">
        <v>989436.56</v>
      </c>
      <c r="E10497" s="66">
        <v>1.2383</v>
      </c>
      <c r="F10497" s="67">
        <v>1225219.2922479999</v>
      </c>
      <c r="G10497" s="66" t="s">
        <v>114</v>
      </c>
      <c r="H10497" s="68">
        <v>6.7271349081009203E-5</v>
      </c>
      <c r="I10497" s="87">
        <v>82.422154709602196</v>
      </c>
      <c r="J10497" s="36" t="str">
        <f>_xlfn.XLOOKUP(SimpleBB[[#This Row],[customer_code]],'Input  - indicative charges'!$B$13:$B$69,'Input  - indicative charges'!$E$13:$E$69)</f>
        <v>Lower North Island distributor</v>
      </c>
      <c r="K10497" s="70">
        <f t="shared" si="165"/>
        <v>76.195452682990478</v>
      </c>
    </row>
    <row r="10498" spans="1:11" x14ac:dyDescent="0.25">
      <c r="A10498" s="65">
        <v>44531</v>
      </c>
      <c r="B10498" s="66" t="s">
        <v>151</v>
      </c>
      <c r="C10498" s="66" t="s">
        <v>137</v>
      </c>
      <c r="D10498" s="67">
        <v>989436.56</v>
      </c>
      <c r="E10498" s="66">
        <v>1.2383</v>
      </c>
      <c r="F10498" s="67">
        <v>1225219.2922479999</v>
      </c>
      <c r="G10498" s="66" t="s">
        <v>116</v>
      </c>
      <c r="H10498" s="68">
        <v>2.0523572196632001E-22</v>
      </c>
      <c r="I10498" s="87">
        <v>2.51458766011582E-16</v>
      </c>
      <c r="J10498" s="36" t="str">
        <f>_xlfn.XLOOKUP(SimpleBB[[#This Row],[customer_code]],'Input  - indicative charges'!$B$13:$B$69,'Input  - indicative charges'!$E$13:$E$69)</f>
        <v>Major Industrial</v>
      </c>
      <c r="K10498" s="70">
        <f t="shared" si="165"/>
        <v>2.3246194636460441E-16</v>
      </c>
    </row>
    <row r="10499" spans="1:11" x14ac:dyDescent="0.25">
      <c r="A10499" s="65">
        <v>44531</v>
      </c>
      <c r="B10499" s="66" t="s">
        <v>151</v>
      </c>
      <c r="C10499" s="66" t="s">
        <v>137</v>
      </c>
      <c r="D10499" s="67">
        <v>989436.56</v>
      </c>
      <c r="E10499" s="66">
        <v>1.2383</v>
      </c>
      <c r="F10499" s="67">
        <v>1225219.2922479999</v>
      </c>
      <c r="G10499" s="66" t="s">
        <v>118</v>
      </c>
      <c r="H10499" s="68">
        <v>1.2343496718313401E-2</v>
      </c>
      <c r="I10499" s="87">
        <v>15123.4903130774</v>
      </c>
      <c r="J10499" s="36" t="str">
        <f>_xlfn.XLOOKUP(SimpleBB[[#This Row],[customer_code]],'Input  - indicative charges'!$B$13:$B$69,'Input  - indicative charges'!$E$13:$E$69)</f>
        <v>Upper South Island distributor</v>
      </c>
      <c r="K10499" s="70">
        <f t="shared" si="165"/>
        <v>13980.964154744501</v>
      </c>
    </row>
    <row r="10500" spans="1:11" x14ac:dyDescent="0.25">
      <c r="A10500" s="65">
        <v>44531</v>
      </c>
      <c r="B10500" s="66" t="s">
        <v>151</v>
      </c>
      <c r="C10500" s="66" t="s">
        <v>137</v>
      </c>
      <c r="D10500" s="67">
        <v>989436.56</v>
      </c>
      <c r="E10500" s="66">
        <v>1.2383</v>
      </c>
      <c r="F10500" s="67">
        <v>1225219.2922479999</v>
      </c>
      <c r="G10500" s="66" t="s">
        <v>120</v>
      </c>
      <c r="H10500" s="68">
        <v>1.9819729563401901E-7</v>
      </c>
      <c r="I10500" s="87">
        <v>0.242835150282181</v>
      </c>
      <c r="J10500" s="36" t="str">
        <f>_xlfn.XLOOKUP(SimpleBB[[#This Row],[customer_code]],'Input  - indicative charges'!$B$13:$B$69,'Input  - indicative charges'!$E$13:$E$69)</f>
        <v>Lower North Island distributor</v>
      </c>
      <c r="K10500" s="70">
        <f t="shared" si="165"/>
        <v>0.22448981427729175</v>
      </c>
    </row>
    <row r="10501" spans="1:11" x14ac:dyDescent="0.25">
      <c r="A10501" s="65">
        <v>44531</v>
      </c>
      <c r="B10501" s="66" t="s">
        <v>151</v>
      </c>
      <c r="C10501" s="66" t="s">
        <v>137</v>
      </c>
      <c r="D10501" s="67">
        <v>989436.56</v>
      </c>
      <c r="E10501" s="66">
        <v>1.2383</v>
      </c>
      <c r="F10501" s="67">
        <v>1225219.2922479999</v>
      </c>
      <c r="G10501" s="66" t="s">
        <v>241</v>
      </c>
      <c r="H10501" s="68">
        <v>6.3423542092312803E-5</v>
      </c>
      <c r="I10501" s="87">
        <v>77.707747354204699</v>
      </c>
      <c r="J10501" s="36" t="str">
        <f>_xlfn.XLOOKUP(SimpleBB[[#This Row],[customer_code]],'Input  - indicative charges'!$B$13:$B$69,'Input  - indicative charges'!$E$13:$E$69)</f>
        <v>North Island generation</v>
      </c>
      <c r="K10501" s="70">
        <f t="shared" si="165"/>
        <v>71.837202115019309</v>
      </c>
    </row>
    <row r="10502" spans="1:11" x14ac:dyDescent="0.25">
      <c r="A10502" s="65">
        <v>44562</v>
      </c>
      <c r="B10502" s="66" t="s">
        <v>151</v>
      </c>
      <c r="C10502" s="66" t="s">
        <v>137</v>
      </c>
      <c r="D10502" s="67">
        <v>2771732.24</v>
      </c>
      <c r="E10502" s="66">
        <v>0.48491085561195202</v>
      </c>
      <c r="F10502" s="67">
        <v>1344043.0520256299</v>
      </c>
      <c r="G10502" s="66" t="s">
        <v>8</v>
      </c>
      <c r="H10502" s="68">
        <v>5.4362784219160701E-2</v>
      </c>
      <c r="I10502" s="87">
        <v>73065.922418531598</v>
      </c>
      <c r="J10502" s="36" t="str">
        <f>_xlfn.XLOOKUP(SimpleBB[[#This Row],[customer_code]],'Input  - indicative charges'!$B$13:$B$69,'Input  - indicative charges'!$E$13:$E$69)</f>
        <v>Lower South Island distributor</v>
      </c>
      <c r="K10502" s="70">
        <f t="shared" si="165"/>
        <v>67546.050621892893</v>
      </c>
    </row>
    <row r="10503" spans="1:11" x14ac:dyDescent="0.25">
      <c r="A10503" s="65">
        <v>44562</v>
      </c>
      <c r="B10503" s="66" t="s">
        <v>151</v>
      </c>
      <c r="C10503" s="66" t="s">
        <v>137</v>
      </c>
      <c r="D10503" s="67">
        <v>2771732.24</v>
      </c>
      <c r="E10503" s="66">
        <v>0.48491085561195202</v>
      </c>
      <c r="F10503" s="67">
        <v>1344043.0520256299</v>
      </c>
      <c r="G10503" s="66" t="s">
        <v>10</v>
      </c>
      <c r="H10503" s="68">
        <v>3.4412050862544499E-3</v>
      </c>
      <c r="I10503" s="87">
        <v>4625.1277867755698</v>
      </c>
      <c r="J10503" s="36" t="str">
        <f>_xlfn.XLOOKUP(SimpleBB[[#This Row],[customer_code]],'Input  - indicative charges'!$B$13:$B$69,'Input  - indicative charges'!$E$13:$E$69)</f>
        <v>Upper South Island distributor</v>
      </c>
      <c r="K10503" s="70">
        <f t="shared" si="165"/>
        <v>4275.7157547227553</v>
      </c>
    </row>
    <row r="10504" spans="1:11" x14ac:dyDescent="0.25">
      <c r="A10504" s="65">
        <v>44562</v>
      </c>
      <c r="B10504" s="66" t="s">
        <v>151</v>
      </c>
      <c r="C10504" s="66" t="s">
        <v>137</v>
      </c>
      <c r="D10504" s="67">
        <v>2771732.24</v>
      </c>
      <c r="E10504" s="66">
        <v>0.48491085561195202</v>
      </c>
      <c r="F10504" s="67">
        <v>1344043.0520256299</v>
      </c>
      <c r="G10504" s="66" t="s">
        <v>12</v>
      </c>
      <c r="H10504" s="68">
        <v>0</v>
      </c>
      <c r="I10504" s="87">
        <v>0</v>
      </c>
      <c r="J10504" s="36" t="str">
        <f>_xlfn.XLOOKUP(SimpleBB[[#This Row],[customer_code]],'Input  - indicative charges'!$B$13:$B$69,'Input  - indicative charges'!$E$13:$E$69)</f>
        <v>Lower North Island distributor</v>
      </c>
      <c r="K10504" s="70">
        <f t="shared" si="165"/>
        <v>0</v>
      </c>
    </row>
    <row r="10505" spans="1:11" x14ac:dyDescent="0.25">
      <c r="A10505" s="65">
        <v>44562</v>
      </c>
      <c r="B10505" s="66" t="s">
        <v>151</v>
      </c>
      <c r="C10505" s="66" t="s">
        <v>137</v>
      </c>
      <c r="D10505" s="67">
        <v>2771732.24</v>
      </c>
      <c r="E10505" s="66">
        <v>0.48491085561195202</v>
      </c>
      <c r="F10505" s="67">
        <v>1344043.0520256299</v>
      </c>
      <c r="G10505" s="66" t="s">
        <v>14</v>
      </c>
      <c r="H10505" s="68">
        <v>4.57954522845799E-22</v>
      </c>
      <c r="I10505" s="87">
        <v>6.1551059457461002E-16</v>
      </c>
      <c r="J10505" s="36" t="str">
        <f>_xlfn.XLOOKUP(SimpleBB[[#This Row],[customer_code]],'Input  - indicative charges'!$B$13:$B$69,'Input  - indicative charges'!$E$13:$E$69)</f>
        <v>Upper North Island distributor</v>
      </c>
      <c r="K10505" s="70">
        <f t="shared" si="165"/>
        <v>5.6901094796694607E-16</v>
      </c>
    </row>
    <row r="10506" spans="1:11" x14ac:dyDescent="0.25">
      <c r="A10506" s="65">
        <v>44562</v>
      </c>
      <c r="B10506" s="66" t="s">
        <v>151</v>
      </c>
      <c r="C10506" s="66" t="s">
        <v>137</v>
      </c>
      <c r="D10506" s="67">
        <v>2771732.24</v>
      </c>
      <c r="E10506" s="66">
        <v>0.48491085561195202</v>
      </c>
      <c r="F10506" s="67">
        <v>1344043.0520256299</v>
      </c>
      <c r="G10506" s="66" t="s">
        <v>16</v>
      </c>
      <c r="H10506" s="68">
        <v>2.70337247804577E-2</v>
      </c>
      <c r="I10506" s="87">
        <v>36334.489961547297</v>
      </c>
      <c r="J10506" s="36" t="str">
        <f>_xlfn.XLOOKUP(SimpleBB[[#This Row],[customer_code]],'Input  - indicative charges'!$B$13:$B$69,'Input  - indicative charges'!$E$13:$E$69)</f>
        <v>South Island generation</v>
      </c>
      <c r="K10506" s="70">
        <f t="shared" si="165"/>
        <v>33589.547863435509</v>
      </c>
    </row>
    <row r="10507" spans="1:11" x14ac:dyDescent="0.25">
      <c r="A10507" s="65">
        <v>44562</v>
      </c>
      <c r="B10507" s="66" t="s">
        <v>151</v>
      </c>
      <c r="C10507" s="66" t="s">
        <v>137</v>
      </c>
      <c r="D10507" s="67">
        <v>2771732.24</v>
      </c>
      <c r="E10507" s="66">
        <v>0.48491085561195202</v>
      </c>
      <c r="F10507" s="67">
        <v>1344043.0520256299</v>
      </c>
      <c r="G10507" s="66" t="s">
        <v>19</v>
      </c>
      <c r="H10507" s="68">
        <v>5.1234428393198803E-4</v>
      </c>
      <c r="I10507" s="87">
        <v>688.61277506383703</v>
      </c>
      <c r="J10507" s="36" t="str">
        <f>_xlfn.XLOOKUP(SimpleBB[[#This Row],[customer_code]],'Input  - indicative charges'!$B$13:$B$69,'Input  - indicative charges'!$E$13:$E$69)</f>
        <v>Lower South Island distributor</v>
      </c>
      <c r="K10507" s="70">
        <f t="shared" si="165"/>
        <v>636.59051749064133</v>
      </c>
    </row>
    <row r="10508" spans="1:11" x14ac:dyDescent="0.25">
      <c r="A10508" s="65">
        <v>44562</v>
      </c>
      <c r="B10508" s="66" t="s">
        <v>151</v>
      </c>
      <c r="C10508" s="66" t="s">
        <v>137</v>
      </c>
      <c r="D10508" s="67">
        <v>2771732.24</v>
      </c>
      <c r="E10508" s="66">
        <v>0.48491085561195202</v>
      </c>
      <c r="F10508" s="67">
        <v>1344043.0520256299</v>
      </c>
      <c r="G10508" s="66" t="s">
        <v>21</v>
      </c>
      <c r="H10508" s="68">
        <v>5.2069878022593802E-2</v>
      </c>
      <c r="I10508" s="87">
        <v>69984.1577760894</v>
      </c>
      <c r="J10508" s="36" t="str">
        <f>_xlfn.XLOOKUP(SimpleBB[[#This Row],[customer_code]],'Input  - indicative charges'!$B$13:$B$69,'Input  - indicative charges'!$E$13:$E$69)</f>
        <v>Upper South Island distributor</v>
      </c>
      <c r="K10508" s="70">
        <f t="shared" si="165"/>
        <v>64697.102389216307</v>
      </c>
    </row>
    <row r="10509" spans="1:11" x14ac:dyDescent="0.25">
      <c r="A10509" s="65">
        <v>44562</v>
      </c>
      <c r="B10509" s="66" t="s">
        <v>151</v>
      </c>
      <c r="C10509" s="66" t="s">
        <v>137</v>
      </c>
      <c r="D10509" s="67">
        <v>2771732.24</v>
      </c>
      <c r="E10509" s="66">
        <v>0.48491085561195202</v>
      </c>
      <c r="F10509" s="67">
        <v>1344043.0520256299</v>
      </c>
      <c r="G10509" s="66" t="s">
        <v>23</v>
      </c>
      <c r="H10509" s="68">
        <v>3.1412635862538601E-22</v>
      </c>
      <c r="I10509" s="87">
        <v>4.2219934976856202E-16</v>
      </c>
      <c r="J10509" s="36" t="str">
        <f>_xlfn.XLOOKUP(SimpleBB[[#This Row],[customer_code]],'Input  - indicative charges'!$B$13:$B$69,'Input  - indicative charges'!$E$13:$E$69)</f>
        <v>Lower North Island distributor</v>
      </c>
      <c r="K10509" s="70">
        <f t="shared" si="165"/>
        <v>3.9030368341404261E-16</v>
      </c>
    </row>
    <row r="10510" spans="1:11" x14ac:dyDescent="0.25">
      <c r="A10510" s="65">
        <v>44562</v>
      </c>
      <c r="B10510" s="66" t="s">
        <v>151</v>
      </c>
      <c r="C10510" s="66" t="s">
        <v>137</v>
      </c>
      <c r="D10510" s="67">
        <v>2771732.24</v>
      </c>
      <c r="E10510" s="66">
        <v>0.48491085561195202</v>
      </c>
      <c r="F10510" s="67">
        <v>1344043.0520256299</v>
      </c>
      <c r="G10510" s="66" t="s">
        <v>25</v>
      </c>
      <c r="H10510" s="68">
        <v>3.6191456258128703E-2</v>
      </c>
      <c r="I10510" s="87">
        <v>48642.8753264275</v>
      </c>
      <c r="J10510" s="36" t="str">
        <f>_xlfn.XLOOKUP(SimpleBB[[#This Row],[customer_code]],'Input  - indicative charges'!$B$13:$B$69,'Input  - indicative charges'!$E$13:$E$69)</f>
        <v>North Island generation</v>
      </c>
      <c r="K10510" s="70">
        <f t="shared" ref="K10510:K10573" si="166">I10510*$L$9</f>
        <v>44968.07828378235</v>
      </c>
    </row>
    <row r="10511" spans="1:11" x14ac:dyDescent="0.25">
      <c r="A10511" s="65">
        <v>44562</v>
      </c>
      <c r="B10511" s="66" t="s">
        <v>151</v>
      </c>
      <c r="C10511" s="66" t="s">
        <v>137</v>
      </c>
      <c r="D10511" s="67">
        <v>2771732.24</v>
      </c>
      <c r="E10511" s="66">
        <v>0.48491085561195202</v>
      </c>
      <c r="F10511" s="67">
        <v>1344043.0520256299</v>
      </c>
      <c r="G10511" s="66" t="s">
        <v>27</v>
      </c>
      <c r="H10511" s="68">
        <v>1.06804519695528E-6</v>
      </c>
      <c r="I10511" s="87">
        <v>1.4354987262171</v>
      </c>
      <c r="J10511" s="36" t="str">
        <f>_xlfn.XLOOKUP(SimpleBB[[#This Row],[customer_code]],'Input  - indicative charges'!$B$13:$B$69,'Input  - indicative charges'!$E$13:$E$69)</f>
        <v>Lower North Island distributor</v>
      </c>
      <c r="K10511" s="70">
        <f t="shared" si="166"/>
        <v>1.3270518788951964</v>
      </c>
    </row>
    <row r="10512" spans="1:11" x14ac:dyDescent="0.25">
      <c r="A10512" s="65">
        <v>44562</v>
      </c>
      <c r="B10512" s="66" t="s">
        <v>151</v>
      </c>
      <c r="C10512" s="66" t="s">
        <v>137</v>
      </c>
      <c r="D10512" s="67">
        <v>2771732.24</v>
      </c>
      <c r="E10512" s="66">
        <v>0.48491085561195202</v>
      </c>
      <c r="F10512" s="67">
        <v>1344043.0520256299</v>
      </c>
      <c r="G10512" s="66" t="s">
        <v>29</v>
      </c>
      <c r="H10512" s="68">
        <v>3.4382663510378198E-6</v>
      </c>
      <c r="I10512" s="87">
        <v>4.6211780001259104</v>
      </c>
      <c r="J10512" s="36" t="str">
        <f>_xlfn.XLOOKUP(SimpleBB[[#This Row],[customer_code]],'Input  - indicative charges'!$B$13:$B$69,'Input  - indicative charges'!$E$13:$E$69)</f>
        <v>Lower North Island distributor</v>
      </c>
      <c r="K10512" s="70">
        <f t="shared" si="166"/>
        <v>4.272064360472843</v>
      </c>
    </row>
    <row r="10513" spans="1:11" x14ac:dyDescent="0.25">
      <c r="A10513" s="65">
        <v>44562</v>
      </c>
      <c r="B10513" s="66" t="s">
        <v>151</v>
      </c>
      <c r="C10513" s="66" t="s">
        <v>137</v>
      </c>
      <c r="D10513" s="67">
        <v>2771732.24</v>
      </c>
      <c r="E10513" s="66">
        <v>0.48491085561195202</v>
      </c>
      <c r="F10513" s="67">
        <v>1344043.0520256299</v>
      </c>
      <c r="G10513" s="66" t="s">
        <v>31</v>
      </c>
      <c r="H10513" s="68">
        <v>6.6154346830607703E-6</v>
      </c>
      <c r="I10513" s="87">
        <v>8.8914290218972294</v>
      </c>
      <c r="J10513" s="36" t="str">
        <f>_xlfn.XLOOKUP(SimpleBB[[#This Row],[customer_code]],'Input  - indicative charges'!$B$13:$B$69,'Input  - indicative charges'!$E$13:$E$69)</f>
        <v>Major Industrial</v>
      </c>
      <c r="K10513" s="70">
        <f t="shared" si="166"/>
        <v>8.2197130335784756</v>
      </c>
    </row>
    <row r="10514" spans="1:11" x14ac:dyDescent="0.25">
      <c r="A10514" s="65">
        <v>44562</v>
      </c>
      <c r="B10514" s="66" t="s">
        <v>151</v>
      </c>
      <c r="C10514" s="66" t="s">
        <v>137</v>
      </c>
      <c r="D10514" s="67">
        <v>2771732.24</v>
      </c>
      <c r="E10514" s="66">
        <v>0.48491085561195202</v>
      </c>
      <c r="F10514" s="67">
        <v>1344043.0520256299</v>
      </c>
      <c r="G10514" s="66" t="s">
        <v>34</v>
      </c>
      <c r="H10514" s="68">
        <v>0</v>
      </c>
      <c r="I10514" s="87">
        <v>0</v>
      </c>
      <c r="J10514" s="36" t="str">
        <f>_xlfn.XLOOKUP(SimpleBB[[#This Row],[customer_code]],'Input  - indicative charges'!$B$13:$B$69,'Input  - indicative charges'!$E$13:$E$69)</f>
        <v>Major Industrial</v>
      </c>
      <c r="K10514" s="70">
        <f t="shared" si="166"/>
        <v>0</v>
      </c>
    </row>
    <row r="10515" spans="1:11" x14ac:dyDescent="0.25">
      <c r="A10515" s="65">
        <v>44562</v>
      </c>
      <c r="B10515" s="66" t="s">
        <v>151</v>
      </c>
      <c r="C10515" s="66" t="s">
        <v>137</v>
      </c>
      <c r="D10515" s="67">
        <v>2771732.24</v>
      </c>
      <c r="E10515" s="66">
        <v>0.48491085561195202</v>
      </c>
      <c r="F10515" s="67">
        <v>1344043.0520256299</v>
      </c>
      <c r="G10515" s="66" t="s">
        <v>36</v>
      </c>
      <c r="H10515" s="68">
        <v>3.3920939164931198E-2</v>
      </c>
      <c r="I10515" s="87">
        <v>45591.202602809899</v>
      </c>
      <c r="J10515" s="36" t="str">
        <f>_xlfn.XLOOKUP(SimpleBB[[#This Row],[customer_code]],'Input  - indicative charges'!$B$13:$B$69,'Input  - indicative charges'!$E$13:$E$69)</f>
        <v>Upper South Island distributor</v>
      </c>
      <c r="K10515" s="70">
        <f t="shared" si="166"/>
        <v>42146.948631983905</v>
      </c>
    </row>
    <row r="10516" spans="1:11" x14ac:dyDescent="0.25">
      <c r="A10516" s="65">
        <v>44562</v>
      </c>
      <c r="B10516" s="66" t="s">
        <v>151</v>
      </c>
      <c r="C10516" s="66" t="s">
        <v>137</v>
      </c>
      <c r="D10516" s="67">
        <v>2771732.24</v>
      </c>
      <c r="E10516" s="66">
        <v>0.48491085561195202</v>
      </c>
      <c r="F10516" s="67">
        <v>1344043.0520256299</v>
      </c>
      <c r="G10516" s="66" t="s">
        <v>38</v>
      </c>
      <c r="H10516" s="68">
        <v>9.8738835859772394E-6</v>
      </c>
      <c r="I10516" s="87">
        <v>13.2709246302426</v>
      </c>
      <c r="J10516" s="36" t="str">
        <f>_xlfn.XLOOKUP(SimpleBB[[#This Row],[customer_code]],'Input  - indicative charges'!$B$13:$B$69,'Input  - indicative charges'!$E$13:$E$69)</f>
        <v>North Island generation</v>
      </c>
      <c r="K10516" s="70">
        <f t="shared" si="166"/>
        <v>12.268353251451456</v>
      </c>
    </row>
    <row r="10517" spans="1:11" x14ac:dyDescent="0.25">
      <c r="A10517" s="65">
        <v>44562</v>
      </c>
      <c r="B10517" s="66" t="s">
        <v>151</v>
      </c>
      <c r="C10517" s="66" t="s">
        <v>137</v>
      </c>
      <c r="D10517" s="67">
        <v>2771732.24</v>
      </c>
      <c r="E10517" s="66">
        <v>0.48491085561195202</v>
      </c>
      <c r="F10517" s="67">
        <v>1344043.0520256299</v>
      </c>
      <c r="G10517" s="66" t="s">
        <v>40</v>
      </c>
      <c r="H10517" s="68">
        <v>2.5251579573503198E-7</v>
      </c>
      <c r="I10517" s="87">
        <v>0.33939210078439402</v>
      </c>
      <c r="J10517" s="36" t="str">
        <f>_xlfn.XLOOKUP(SimpleBB[[#This Row],[customer_code]],'Input  - indicative charges'!$B$13:$B$69,'Input  - indicative charges'!$E$13:$E$69)</f>
        <v>North Island generation</v>
      </c>
      <c r="K10517" s="70">
        <f t="shared" si="166"/>
        <v>0.3137522289657555</v>
      </c>
    </row>
    <row r="10518" spans="1:11" x14ac:dyDescent="0.25">
      <c r="A10518" s="65">
        <v>44562</v>
      </c>
      <c r="B10518" s="66" t="s">
        <v>151</v>
      </c>
      <c r="C10518" s="66" t="s">
        <v>137</v>
      </c>
      <c r="D10518" s="67">
        <v>2771732.24</v>
      </c>
      <c r="E10518" s="66">
        <v>0.48491085561195202</v>
      </c>
      <c r="F10518" s="67">
        <v>1344043.0520256299</v>
      </c>
      <c r="G10518" s="66" t="s">
        <v>42</v>
      </c>
      <c r="H10518" s="68">
        <v>0.30629051430287302</v>
      </c>
      <c r="I10518" s="87">
        <v>411667.63765013497</v>
      </c>
      <c r="J10518" s="36" t="str">
        <f>_xlfn.XLOOKUP(SimpleBB[[#This Row],[customer_code]],'Input  - indicative charges'!$B$13:$B$69,'Input  - indicative charges'!$E$13:$E$69)</f>
        <v>South Island generation</v>
      </c>
      <c r="K10518" s="70">
        <f t="shared" si="166"/>
        <v>380567.60486552829</v>
      </c>
    </row>
    <row r="10519" spans="1:11" x14ac:dyDescent="0.25">
      <c r="A10519" s="65">
        <v>44562</v>
      </c>
      <c r="B10519" s="66" t="s">
        <v>151</v>
      </c>
      <c r="C10519" s="66" t="s">
        <v>137</v>
      </c>
      <c r="D10519" s="67">
        <v>2771732.24</v>
      </c>
      <c r="E10519" s="66">
        <v>0.48491085561195202</v>
      </c>
      <c r="F10519" s="67">
        <v>1344043.0520256299</v>
      </c>
      <c r="G10519" s="66" t="s">
        <v>44</v>
      </c>
      <c r="H10519" s="68">
        <v>0</v>
      </c>
      <c r="I10519" s="87">
        <v>0</v>
      </c>
      <c r="J10519" s="36" t="str">
        <f>_xlfn.XLOOKUP(SimpleBB[[#This Row],[customer_code]],'Input  - indicative charges'!$B$13:$B$69,'Input  - indicative charges'!$E$13:$E$69)</f>
        <v>Major Industrial</v>
      </c>
      <c r="K10519" s="70">
        <f t="shared" si="166"/>
        <v>0</v>
      </c>
    </row>
    <row r="10520" spans="1:11" x14ac:dyDescent="0.25">
      <c r="A10520" s="65">
        <v>44562</v>
      </c>
      <c r="B10520" s="66" t="s">
        <v>151</v>
      </c>
      <c r="C10520" s="66" t="s">
        <v>137</v>
      </c>
      <c r="D10520" s="67">
        <v>2771732.24</v>
      </c>
      <c r="E10520" s="66">
        <v>0.48491085561195202</v>
      </c>
      <c r="F10520" s="67">
        <v>1344043.0520256299</v>
      </c>
      <c r="G10520" s="66" t="s">
        <v>46</v>
      </c>
      <c r="H10520" s="68">
        <v>6.2329570695440699E-2</v>
      </c>
      <c r="I10520" s="87">
        <v>83773.626428947595</v>
      </c>
      <c r="J10520" s="36" t="str">
        <f>_xlfn.XLOOKUP(SimpleBB[[#This Row],[customer_code]],'Input  - indicative charges'!$B$13:$B$69,'Input  - indicative charges'!$E$13:$E$69)</f>
        <v>Upper South Island distributor</v>
      </c>
      <c r="K10520" s="70">
        <f t="shared" si="166"/>
        <v>77444.825497940503</v>
      </c>
    </row>
    <row r="10521" spans="1:11" x14ac:dyDescent="0.25">
      <c r="A10521" s="65">
        <v>44562</v>
      </c>
      <c r="B10521" s="66" t="s">
        <v>151</v>
      </c>
      <c r="C10521" s="66" t="s">
        <v>137</v>
      </c>
      <c r="D10521" s="67">
        <v>2771732.24</v>
      </c>
      <c r="E10521" s="66">
        <v>0.48491085561195202</v>
      </c>
      <c r="F10521" s="67">
        <v>1344043.0520256299</v>
      </c>
      <c r="G10521" s="66" t="s">
        <v>48</v>
      </c>
      <c r="H10521" s="68">
        <v>2.2370192219935401E-3</v>
      </c>
      <c r="I10521" s="87">
        <v>3006.65014256821</v>
      </c>
      <c r="J10521" s="36" t="str">
        <f>_xlfn.XLOOKUP(SimpleBB[[#This Row],[customer_code]],'Input  - indicative charges'!$B$13:$B$69,'Input  - indicative charges'!$E$13:$E$69)</f>
        <v>North Island generation</v>
      </c>
      <c r="K10521" s="70">
        <f t="shared" si="166"/>
        <v>2779.5083673743516</v>
      </c>
    </row>
    <row r="10522" spans="1:11" x14ac:dyDescent="0.25">
      <c r="A10522" s="65">
        <v>44562</v>
      </c>
      <c r="B10522" s="66" t="s">
        <v>151</v>
      </c>
      <c r="C10522" s="66" t="s">
        <v>137</v>
      </c>
      <c r="D10522" s="67">
        <v>2771732.24</v>
      </c>
      <c r="E10522" s="66">
        <v>0.48491085561195202</v>
      </c>
      <c r="F10522" s="67">
        <v>1344043.0520256299</v>
      </c>
      <c r="G10522" s="66" t="s">
        <v>50</v>
      </c>
      <c r="H10522" s="68">
        <v>4.67011964708617E-4</v>
      </c>
      <c r="I10522" s="87">
        <v>627.68418637945695</v>
      </c>
      <c r="J10522" s="36" t="str">
        <f>_xlfn.XLOOKUP(SimpleBB[[#This Row],[customer_code]],'Input  - indicative charges'!$B$13:$B$69,'Input  - indicative charges'!$E$13:$E$69)</f>
        <v>North Island generation</v>
      </c>
      <c r="K10522" s="70">
        <f t="shared" si="166"/>
        <v>580.26486800357179</v>
      </c>
    </row>
    <row r="10523" spans="1:11" x14ac:dyDescent="0.25">
      <c r="A10523" s="65">
        <v>44562</v>
      </c>
      <c r="B10523" s="66" t="s">
        <v>151</v>
      </c>
      <c r="C10523" s="66" t="s">
        <v>137</v>
      </c>
      <c r="D10523" s="67">
        <v>2771732.24</v>
      </c>
      <c r="E10523" s="66">
        <v>0.48491085561195202</v>
      </c>
      <c r="F10523" s="67">
        <v>1344043.0520256299</v>
      </c>
      <c r="G10523" s="66" t="s">
        <v>52</v>
      </c>
      <c r="H10523" s="68">
        <v>9.4305986723035697E-4</v>
      </c>
      <c r="I10523" s="87">
        <v>1267.5130621951701</v>
      </c>
      <c r="J10523" s="36" t="str">
        <f>_xlfn.XLOOKUP(SimpleBB[[#This Row],[customer_code]],'Input  - indicative charges'!$B$13:$B$69,'Input  - indicative charges'!$E$13:$E$69)</f>
        <v>North Island generation</v>
      </c>
      <c r="K10523" s="70">
        <f t="shared" si="166"/>
        <v>1171.7569371468155</v>
      </c>
    </row>
    <row r="10524" spans="1:11" x14ac:dyDescent="0.25">
      <c r="A10524" s="65">
        <v>44562</v>
      </c>
      <c r="B10524" s="66" t="s">
        <v>151</v>
      </c>
      <c r="C10524" s="66" t="s">
        <v>137</v>
      </c>
      <c r="D10524" s="67">
        <v>2771732.24</v>
      </c>
      <c r="E10524" s="66">
        <v>0.48491085561195202</v>
      </c>
      <c r="F10524" s="67">
        <v>1344043.0520256299</v>
      </c>
      <c r="G10524" s="66" t="s">
        <v>54</v>
      </c>
      <c r="H10524" s="68">
        <v>5.4912288114674496E-3</v>
      </c>
      <c r="I10524" s="87">
        <v>7380.4479311358</v>
      </c>
      <c r="J10524" s="36" t="str">
        <f>_xlfn.XLOOKUP(SimpleBB[[#This Row],[customer_code]],'Input  - indicative charges'!$B$13:$B$69,'Input  - indicative charges'!$E$13:$E$69)</f>
        <v>Upper South Island distributor</v>
      </c>
      <c r="K10524" s="70">
        <f t="shared" si="166"/>
        <v>6822.8812155843607</v>
      </c>
    </row>
    <row r="10525" spans="1:11" x14ac:dyDescent="0.25">
      <c r="A10525" s="65">
        <v>44562</v>
      </c>
      <c r="B10525" s="66" t="s">
        <v>151</v>
      </c>
      <c r="C10525" s="66" t="s">
        <v>137</v>
      </c>
      <c r="D10525" s="67">
        <v>2771732.24</v>
      </c>
      <c r="E10525" s="66">
        <v>0.48491085561195202</v>
      </c>
      <c r="F10525" s="67">
        <v>1344043.0520256299</v>
      </c>
      <c r="G10525" s="66" t="s">
        <v>56</v>
      </c>
      <c r="H10525" s="68">
        <v>1.23851813808933E-20</v>
      </c>
      <c r="I10525" s="87">
        <v>1.6646216983066899E-14</v>
      </c>
      <c r="J10525" s="36" t="str">
        <f>_xlfn.XLOOKUP(SimpleBB[[#This Row],[customer_code]],'Input  - indicative charges'!$B$13:$B$69,'Input  - indicative charges'!$E$13:$E$69)</f>
        <v>Upper North Island distributor</v>
      </c>
      <c r="K10525" s="70">
        <f t="shared" si="166"/>
        <v>1.5388654215033541E-14</v>
      </c>
    </row>
    <row r="10526" spans="1:11" x14ac:dyDescent="0.25">
      <c r="A10526" s="65">
        <v>44562</v>
      </c>
      <c r="B10526" s="66" t="s">
        <v>151</v>
      </c>
      <c r="C10526" s="66" t="s">
        <v>137</v>
      </c>
      <c r="D10526" s="67">
        <v>2771732.24</v>
      </c>
      <c r="E10526" s="66">
        <v>0.48491085561195202</v>
      </c>
      <c r="F10526" s="67">
        <v>1344043.0520256299</v>
      </c>
      <c r="G10526" s="66" t="s">
        <v>58</v>
      </c>
      <c r="H10526" s="68">
        <v>5.8205333626898197E-4</v>
      </c>
      <c r="I10526" s="87">
        <v>782.30474252066495</v>
      </c>
      <c r="J10526" s="36" t="str">
        <f>_xlfn.XLOOKUP(SimpleBB[[#This Row],[customer_code]],'Input  - indicative charges'!$B$13:$B$69,'Input  - indicative charges'!$E$13:$E$69)</f>
        <v>North Island generation</v>
      </c>
      <c r="K10526" s="70">
        <f t="shared" si="166"/>
        <v>723.20438846120135</v>
      </c>
    </row>
    <row r="10527" spans="1:11" x14ac:dyDescent="0.25">
      <c r="A10527" s="65">
        <v>44562</v>
      </c>
      <c r="B10527" s="66" t="s">
        <v>151</v>
      </c>
      <c r="C10527" s="66" t="s">
        <v>137</v>
      </c>
      <c r="D10527" s="67">
        <v>2771732.24</v>
      </c>
      <c r="E10527" s="66">
        <v>0.48491085561195202</v>
      </c>
      <c r="F10527" s="67">
        <v>1344043.0520256299</v>
      </c>
      <c r="G10527" s="66" t="s">
        <v>60</v>
      </c>
      <c r="H10527" s="68">
        <v>0</v>
      </c>
      <c r="I10527" s="87">
        <v>0</v>
      </c>
      <c r="J10527" s="36" t="str">
        <f>_xlfn.XLOOKUP(SimpleBB[[#This Row],[customer_code]],'Input  - indicative charges'!$B$13:$B$69,'Input  - indicative charges'!$E$13:$E$69)</f>
        <v>Major Industrial</v>
      </c>
      <c r="K10527" s="70">
        <f t="shared" si="166"/>
        <v>0</v>
      </c>
    </row>
    <row r="10528" spans="1:11" x14ac:dyDescent="0.25">
      <c r="A10528" s="65">
        <v>44562</v>
      </c>
      <c r="B10528" s="66" t="s">
        <v>151</v>
      </c>
      <c r="C10528" s="66" t="s">
        <v>137</v>
      </c>
      <c r="D10528" s="67">
        <v>2771732.24</v>
      </c>
      <c r="E10528" s="66">
        <v>0.48491085561195202</v>
      </c>
      <c r="F10528" s="67">
        <v>1344043.0520256299</v>
      </c>
      <c r="G10528" s="66" t="s">
        <v>62</v>
      </c>
      <c r="H10528" s="68">
        <v>1.8593794485055501E-13</v>
      </c>
      <c r="I10528" s="87">
        <v>2.4990860288431399E-7</v>
      </c>
      <c r="J10528" s="36" t="str">
        <f>_xlfn.XLOOKUP(SimpleBB[[#This Row],[customer_code]],'Input  - indicative charges'!$B$13:$B$69,'Input  - indicative charges'!$E$13:$E$69)</f>
        <v>Major Industrial</v>
      </c>
      <c r="K10528" s="70">
        <f t="shared" si="166"/>
        <v>2.3102889257426343E-7</v>
      </c>
    </row>
    <row r="10529" spans="1:11" x14ac:dyDescent="0.25">
      <c r="A10529" s="65">
        <v>44562</v>
      </c>
      <c r="B10529" s="66" t="s">
        <v>151</v>
      </c>
      <c r="C10529" s="66" t="s">
        <v>137</v>
      </c>
      <c r="D10529" s="67">
        <v>2771732.24</v>
      </c>
      <c r="E10529" s="66">
        <v>0.48491085561195202</v>
      </c>
      <c r="F10529" s="67">
        <v>1344043.0520256299</v>
      </c>
      <c r="G10529" s="66" t="s">
        <v>64</v>
      </c>
      <c r="H10529" s="68">
        <v>0</v>
      </c>
      <c r="I10529" s="87">
        <v>0</v>
      </c>
      <c r="J10529" s="36" t="str">
        <f>_xlfn.XLOOKUP(SimpleBB[[#This Row],[customer_code]],'Input  - indicative charges'!$B$13:$B$69,'Input  - indicative charges'!$E$13:$E$69)</f>
        <v>Major Industrial</v>
      </c>
      <c r="K10529" s="70">
        <f t="shared" si="166"/>
        <v>0</v>
      </c>
    </row>
    <row r="10530" spans="1:11" x14ac:dyDescent="0.25">
      <c r="A10530" s="65">
        <v>44562</v>
      </c>
      <c r="B10530" s="66" t="s">
        <v>151</v>
      </c>
      <c r="C10530" s="66" t="s">
        <v>137</v>
      </c>
      <c r="D10530" s="67">
        <v>2771732.24</v>
      </c>
      <c r="E10530" s="66">
        <v>0.48491085561195202</v>
      </c>
      <c r="F10530" s="67">
        <v>1344043.0520256299</v>
      </c>
      <c r="G10530" s="66" t="s">
        <v>66</v>
      </c>
      <c r="H10530" s="68">
        <v>0.333914036584537</v>
      </c>
      <c r="I10530" s="87">
        <v>448794.84084527998</v>
      </c>
      <c r="J10530" s="36" t="str">
        <f>_xlfn.XLOOKUP(SimpleBB[[#This Row],[customer_code]],'Input  - indicative charges'!$B$13:$B$69,'Input  - indicative charges'!$E$13:$E$69)</f>
        <v>Upper South Island distributor</v>
      </c>
      <c r="K10530" s="70">
        <f t="shared" si="166"/>
        <v>414889.97928384563</v>
      </c>
    </row>
    <row r="10531" spans="1:11" x14ac:dyDescent="0.25">
      <c r="A10531" s="65">
        <v>44562</v>
      </c>
      <c r="B10531" s="66" t="s">
        <v>151</v>
      </c>
      <c r="C10531" s="66" t="s">
        <v>137</v>
      </c>
      <c r="D10531" s="67">
        <v>2771732.24</v>
      </c>
      <c r="E10531" s="66">
        <v>0.48491085561195202</v>
      </c>
      <c r="F10531" s="67">
        <v>1344043.0520256299</v>
      </c>
      <c r="G10531" s="66" t="s">
        <v>68</v>
      </c>
      <c r="H10531" s="68">
        <v>0</v>
      </c>
      <c r="I10531" s="87">
        <v>0</v>
      </c>
      <c r="J10531" s="36" t="str">
        <f>_xlfn.XLOOKUP(SimpleBB[[#This Row],[customer_code]],'Input  - indicative charges'!$B$13:$B$69,'Input  - indicative charges'!$E$13:$E$69)</f>
        <v>Major Industrial</v>
      </c>
      <c r="K10531" s="70">
        <f t="shared" si="166"/>
        <v>0</v>
      </c>
    </row>
    <row r="10532" spans="1:11" x14ac:dyDescent="0.25">
      <c r="A10532" s="65">
        <v>44562</v>
      </c>
      <c r="B10532" s="66" t="s">
        <v>151</v>
      </c>
      <c r="C10532" s="66" t="s">
        <v>137</v>
      </c>
      <c r="D10532" s="67">
        <v>2771732.24</v>
      </c>
      <c r="E10532" s="66">
        <v>0.48491085561195202</v>
      </c>
      <c r="F10532" s="67">
        <v>1344043.0520256299</v>
      </c>
      <c r="G10532" s="66" t="s">
        <v>70</v>
      </c>
      <c r="H10532" s="68">
        <v>4.4456090484993599E-6</v>
      </c>
      <c r="I10532" s="87">
        <v>5.9750899536578501</v>
      </c>
      <c r="J10532" s="36" t="str">
        <f>_xlfn.XLOOKUP(SimpleBB[[#This Row],[customer_code]],'Input  - indicative charges'!$B$13:$B$69,'Input  - indicative charges'!$E$13:$E$69)</f>
        <v>Lower North Island distributor</v>
      </c>
      <c r="K10532" s="70">
        <f t="shared" si="166"/>
        <v>5.5236930585546675</v>
      </c>
    </row>
    <row r="10533" spans="1:11" x14ac:dyDescent="0.25">
      <c r="A10533" s="65">
        <v>44562</v>
      </c>
      <c r="B10533" s="66" t="s">
        <v>151</v>
      </c>
      <c r="C10533" s="66" t="s">
        <v>137</v>
      </c>
      <c r="D10533" s="67">
        <v>2771732.24</v>
      </c>
      <c r="E10533" s="66">
        <v>0.48491085561195202</v>
      </c>
      <c r="F10533" s="67">
        <v>1344043.0520256299</v>
      </c>
      <c r="G10533" s="66" t="s">
        <v>72</v>
      </c>
      <c r="H10533" s="68">
        <v>3.3940465139836203E-4</v>
      </c>
      <c r="I10533" s="87">
        <v>456.17446353715098</v>
      </c>
      <c r="J10533" s="36" t="str">
        <f>_xlfn.XLOOKUP(SimpleBB[[#This Row],[customer_code]],'Input  - indicative charges'!$B$13:$B$69,'Input  - indicative charges'!$E$13:$E$69)</f>
        <v>Lower South Island distributor</v>
      </c>
      <c r="K10533" s="70">
        <f t="shared" si="166"/>
        <v>421.71209760407044</v>
      </c>
    </row>
    <row r="10534" spans="1:11" x14ac:dyDescent="0.25">
      <c r="A10534" s="65">
        <v>44562</v>
      </c>
      <c r="B10534" s="66" t="s">
        <v>151</v>
      </c>
      <c r="C10534" s="66" t="s">
        <v>137</v>
      </c>
      <c r="D10534" s="67">
        <v>2771732.24</v>
      </c>
      <c r="E10534" s="66">
        <v>0.48491085561195202</v>
      </c>
      <c r="F10534" s="67">
        <v>1344043.0520256299</v>
      </c>
      <c r="G10534" s="66" t="s">
        <v>74</v>
      </c>
      <c r="H10534" s="68">
        <v>0</v>
      </c>
      <c r="I10534" s="87">
        <v>0</v>
      </c>
      <c r="J10534" s="36" t="str">
        <f>_xlfn.XLOOKUP(SimpleBB[[#This Row],[customer_code]],'Input  - indicative charges'!$B$13:$B$69,'Input  - indicative charges'!$E$13:$E$69)</f>
        <v>Major Industrial</v>
      </c>
      <c r="K10534" s="70">
        <f t="shared" si="166"/>
        <v>0</v>
      </c>
    </row>
    <row r="10535" spans="1:11" x14ac:dyDescent="0.25">
      <c r="A10535" s="65">
        <v>44562</v>
      </c>
      <c r="B10535" s="66" t="s">
        <v>151</v>
      </c>
      <c r="C10535" s="66" t="s">
        <v>137</v>
      </c>
      <c r="D10535" s="67">
        <v>2771732.24</v>
      </c>
      <c r="E10535" s="66">
        <v>0.48491085561195202</v>
      </c>
      <c r="F10535" s="67">
        <v>1344043.0520256299</v>
      </c>
      <c r="G10535" s="66" t="s">
        <v>76</v>
      </c>
      <c r="H10535" s="68">
        <v>0</v>
      </c>
      <c r="I10535" s="87">
        <v>0</v>
      </c>
      <c r="J10535" s="36" t="str">
        <f>_xlfn.XLOOKUP(SimpleBB[[#This Row],[customer_code]],'Input  - indicative charges'!$B$13:$B$69,'Input  - indicative charges'!$E$13:$E$69)</f>
        <v>Lower North Island distributor</v>
      </c>
      <c r="K10535" s="70">
        <f t="shared" si="166"/>
        <v>0</v>
      </c>
    </row>
    <row r="10536" spans="1:11" x14ac:dyDescent="0.25">
      <c r="A10536" s="65">
        <v>44562</v>
      </c>
      <c r="B10536" s="66" t="s">
        <v>151</v>
      </c>
      <c r="C10536" s="66" t="s">
        <v>137</v>
      </c>
      <c r="D10536" s="67">
        <v>2771732.24</v>
      </c>
      <c r="E10536" s="66">
        <v>0.48491085561195202</v>
      </c>
      <c r="F10536" s="67">
        <v>1344043.0520256299</v>
      </c>
      <c r="G10536" s="66" t="s">
        <v>78</v>
      </c>
      <c r="H10536" s="68">
        <v>1.3319046739165801E-12</v>
      </c>
      <c r="I10536" s="87">
        <v>1.79013722293804E-6</v>
      </c>
      <c r="J10536" s="36" t="str">
        <f>_xlfn.XLOOKUP(SimpleBB[[#This Row],[customer_code]],'Input  - indicative charges'!$B$13:$B$69,'Input  - indicative charges'!$E$13:$E$69)</f>
        <v>North Island generation</v>
      </c>
      <c r="K10536" s="70">
        <f t="shared" si="166"/>
        <v>1.6548986925543788E-6</v>
      </c>
    </row>
    <row r="10537" spans="1:11" x14ac:dyDescent="0.25">
      <c r="A10537" s="65">
        <v>44562</v>
      </c>
      <c r="B10537" s="66" t="s">
        <v>151</v>
      </c>
      <c r="C10537" s="66" t="s">
        <v>137</v>
      </c>
      <c r="D10537" s="67">
        <v>2771732.24</v>
      </c>
      <c r="E10537" s="66">
        <v>0.48491085561195202</v>
      </c>
      <c r="F10537" s="67">
        <v>1344043.0520256299</v>
      </c>
      <c r="G10537" s="66" t="s">
        <v>80</v>
      </c>
      <c r="H10537" s="68">
        <v>0</v>
      </c>
      <c r="I10537" s="87">
        <v>0</v>
      </c>
      <c r="J10537" s="36" t="str">
        <f>_xlfn.XLOOKUP(SimpleBB[[#This Row],[customer_code]],'Input  - indicative charges'!$B$13:$B$69,'Input  - indicative charges'!$E$13:$E$69)</f>
        <v>Major Industrial</v>
      </c>
      <c r="K10537" s="70">
        <f t="shared" si="166"/>
        <v>0</v>
      </c>
    </row>
    <row r="10538" spans="1:11" x14ac:dyDescent="0.25">
      <c r="A10538" s="65">
        <v>44562</v>
      </c>
      <c r="B10538" s="66" t="s">
        <v>151</v>
      </c>
      <c r="C10538" s="66" t="s">
        <v>137</v>
      </c>
      <c r="D10538" s="67">
        <v>2771732.24</v>
      </c>
      <c r="E10538" s="66">
        <v>0.48491085561195202</v>
      </c>
      <c r="F10538" s="67">
        <v>1344043.0520256299</v>
      </c>
      <c r="G10538" s="66" t="s">
        <v>82</v>
      </c>
      <c r="H10538" s="68">
        <v>6.9794982340813202E-5</v>
      </c>
      <c r="I10538" s="87">
        <v>93.807461081421707</v>
      </c>
      <c r="J10538" s="36" t="str">
        <f>_xlfn.XLOOKUP(SimpleBB[[#This Row],[customer_code]],'Input  - indicative charges'!$B$13:$B$69,'Input  - indicative charges'!$E$13:$E$69)</f>
        <v>Major Industrial</v>
      </c>
      <c r="K10538" s="70">
        <f t="shared" si="166"/>
        <v>86.720639460645287</v>
      </c>
    </row>
    <row r="10539" spans="1:11" x14ac:dyDescent="0.25">
      <c r="A10539" s="65">
        <v>44562</v>
      </c>
      <c r="B10539" s="66" t="s">
        <v>151</v>
      </c>
      <c r="C10539" s="66" t="s">
        <v>137</v>
      </c>
      <c r="D10539" s="67">
        <v>2771732.24</v>
      </c>
      <c r="E10539" s="66">
        <v>0.48491085561195202</v>
      </c>
      <c r="F10539" s="67">
        <v>1344043.0520256299</v>
      </c>
      <c r="G10539" s="66" t="s">
        <v>84</v>
      </c>
      <c r="H10539" s="68">
        <v>0</v>
      </c>
      <c r="I10539" s="87">
        <v>0</v>
      </c>
      <c r="J10539" s="36" t="str">
        <f>_xlfn.XLOOKUP(SimpleBB[[#This Row],[customer_code]],'Input  - indicative charges'!$B$13:$B$69,'Input  - indicative charges'!$E$13:$E$69)</f>
        <v>Major Industrial</v>
      </c>
      <c r="K10539" s="70">
        <f t="shared" si="166"/>
        <v>0</v>
      </c>
    </row>
    <row r="10540" spans="1:11" x14ac:dyDescent="0.25">
      <c r="A10540" s="65">
        <v>44562</v>
      </c>
      <c r="B10540" s="66" t="s">
        <v>151</v>
      </c>
      <c r="C10540" s="66" t="s">
        <v>137</v>
      </c>
      <c r="D10540" s="67">
        <v>2771732.24</v>
      </c>
      <c r="E10540" s="66">
        <v>0.48491085561195202</v>
      </c>
      <c r="F10540" s="67">
        <v>1344043.0520256299</v>
      </c>
      <c r="G10540" s="66" t="s">
        <v>86</v>
      </c>
      <c r="H10540" s="68">
        <v>7.2858282840782297E-6</v>
      </c>
      <c r="I10540" s="87">
        <v>9.7924668834671902</v>
      </c>
      <c r="J10540" s="36" t="str">
        <f>_xlfn.XLOOKUP(SimpleBB[[#This Row],[customer_code]],'Input  - indicative charges'!$B$13:$B$69,'Input  - indicative charges'!$E$13:$E$69)</f>
        <v>North Island generation</v>
      </c>
      <c r="K10540" s="70">
        <f t="shared" si="166"/>
        <v>9.052680674241703</v>
      </c>
    </row>
    <row r="10541" spans="1:11" x14ac:dyDescent="0.25">
      <c r="A10541" s="65">
        <v>44562</v>
      </c>
      <c r="B10541" s="66" t="s">
        <v>151</v>
      </c>
      <c r="C10541" s="66" t="s">
        <v>137</v>
      </c>
      <c r="D10541" s="67">
        <v>2771732.24</v>
      </c>
      <c r="E10541" s="66">
        <v>0.48491085561195202</v>
      </c>
      <c r="F10541" s="67">
        <v>1344043.0520256299</v>
      </c>
      <c r="G10541" s="66" t="s">
        <v>88</v>
      </c>
      <c r="H10541" s="68">
        <v>3.3868885728868201E-4</v>
      </c>
      <c r="I10541" s="87">
        <v>455.21240543735399</v>
      </c>
      <c r="J10541" s="36" t="str">
        <f>_xlfn.XLOOKUP(SimpleBB[[#This Row],[customer_code]],'Input  - indicative charges'!$B$13:$B$69,'Input  - indicative charges'!$E$13:$E$69)</f>
        <v>North Island generation</v>
      </c>
      <c r="K10541" s="70">
        <f t="shared" si="166"/>
        <v>420.82271958817603</v>
      </c>
    </row>
    <row r="10542" spans="1:11" x14ac:dyDescent="0.25">
      <c r="A10542" s="65">
        <v>44562</v>
      </c>
      <c r="B10542" s="66" t="s">
        <v>151</v>
      </c>
      <c r="C10542" s="66" t="s">
        <v>137</v>
      </c>
      <c r="D10542" s="67">
        <v>2771732.24</v>
      </c>
      <c r="E10542" s="66">
        <v>0.48491085561195202</v>
      </c>
      <c r="F10542" s="67">
        <v>1344043.0520256299</v>
      </c>
      <c r="G10542" s="66" t="s">
        <v>90</v>
      </c>
      <c r="H10542" s="68">
        <v>6.6143794602745803E-2</v>
      </c>
      <c r="I10542" s="87">
        <v>88900.107570431093</v>
      </c>
      <c r="J10542" s="36" t="str">
        <f>_xlfn.XLOOKUP(SimpleBB[[#This Row],[customer_code]],'Input  - indicative charges'!$B$13:$B$69,'Input  - indicative charges'!$E$13:$E$69)</f>
        <v>Upper South Island distributor</v>
      </c>
      <c r="K10542" s="70">
        <f t="shared" si="166"/>
        <v>82184.019136136456</v>
      </c>
    </row>
    <row r="10543" spans="1:11" x14ac:dyDescent="0.25">
      <c r="A10543" s="65">
        <v>44562</v>
      </c>
      <c r="B10543" s="66" t="s">
        <v>151</v>
      </c>
      <c r="C10543" s="66" t="s">
        <v>137</v>
      </c>
      <c r="D10543" s="67">
        <v>2771732.24</v>
      </c>
      <c r="E10543" s="66">
        <v>0.48491085561195202</v>
      </c>
      <c r="F10543" s="67">
        <v>1344043.0520256299</v>
      </c>
      <c r="G10543" s="66" t="s">
        <v>92</v>
      </c>
      <c r="H10543" s="68">
        <v>5.2290046122217003E-6</v>
      </c>
      <c r="I10543" s="87">
        <v>7.0280073180665701</v>
      </c>
      <c r="J10543" s="36" t="str">
        <f>_xlfn.XLOOKUP(SimpleBB[[#This Row],[customer_code]],'Input  - indicative charges'!$B$13:$B$69,'Input  - indicative charges'!$E$13:$E$69)</f>
        <v>North Island generation</v>
      </c>
      <c r="K10543" s="70">
        <f t="shared" si="166"/>
        <v>6.4970662432471702</v>
      </c>
    </row>
    <row r="10544" spans="1:11" x14ac:dyDescent="0.25">
      <c r="A10544" s="65">
        <v>44562</v>
      </c>
      <c r="B10544" s="66" t="s">
        <v>151</v>
      </c>
      <c r="C10544" s="66" t="s">
        <v>137</v>
      </c>
      <c r="D10544" s="67">
        <v>2771732.24</v>
      </c>
      <c r="E10544" s="66">
        <v>0.48491085561195202</v>
      </c>
      <c r="F10544" s="67">
        <v>1344043.0520256299</v>
      </c>
      <c r="G10544" s="66" t="s">
        <v>94</v>
      </c>
      <c r="H10544" s="68">
        <v>2.7694844006705999E-5</v>
      </c>
      <c r="I10544" s="87">
        <v>37.223062664147001</v>
      </c>
      <c r="J10544" s="36" t="str">
        <f>_xlfn.XLOOKUP(SimpleBB[[#This Row],[customer_code]],'Input  - indicative charges'!$B$13:$B$69,'Input  - indicative charges'!$E$13:$E$69)</f>
        <v>North Island generation</v>
      </c>
      <c r="K10544" s="70">
        <f t="shared" si="166"/>
        <v>34.410992043763947</v>
      </c>
    </row>
    <row r="10545" spans="1:11" x14ac:dyDescent="0.25">
      <c r="A10545" s="65">
        <v>44562</v>
      </c>
      <c r="B10545" s="66" t="s">
        <v>151</v>
      </c>
      <c r="C10545" s="66" t="s">
        <v>137</v>
      </c>
      <c r="D10545" s="67">
        <v>2771732.24</v>
      </c>
      <c r="E10545" s="66">
        <v>0.48491085561195202</v>
      </c>
      <c r="F10545" s="67">
        <v>1344043.0520256299</v>
      </c>
      <c r="G10545" s="66" t="s">
        <v>96</v>
      </c>
      <c r="H10545" s="68">
        <v>5.9554264261521406E-11</v>
      </c>
      <c r="I10545" s="87">
        <v>8.0043495099196306E-5</v>
      </c>
      <c r="J10545" s="36" t="str">
        <f>_xlfn.XLOOKUP(SimpleBB[[#This Row],[customer_code]],'Input  - indicative charges'!$B$13:$B$69,'Input  - indicative charges'!$E$13:$E$69)</f>
        <v>Upper North Island distributor</v>
      </c>
      <c r="K10545" s="70">
        <f t="shared" si="166"/>
        <v>7.3996492386063089E-5</v>
      </c>
    </row>
    <row r="10546" spans="1:11" x14ac:dyDescent="0.25">
      <c r="A10546" s="65">
        <v>44562</v>
      </c>
      <c r="B10546" s="66" t="s">
        <v>151</v>
      </c>
      <c r="C10546" s="66" t="s">
        <v>137</v>
      </c>
      <c r="D10546" s="67">
        <v>2771732.24</v>
      </c>
      <c r="E10546" s="66">
        <v>0.48491085561195202</v>
      </c>
      <c r="F10546" s="67">
        <v>1344043.0520256299</v>
      </c>
      <c r="G10546" s="66" t="s">
        <v>98</v>
      </c>
      <c r="H10546" s="68">
        <v>2.5520439958035498E-7</v>
      </c>
      <c r="I10546" s="87">
        <v>0.34300570010234999</v>
      </c>
      <c r="J10546" s="36" t="str">
        <f>_xlfn.XLOOKUP(SimpleBB[[#This Row],[customer_code]],'Input  - indicative charges'!$B$13:$B$69,'Input  - indicative charges'!$E$13:$E$69)</f>
        <v>Major Industrial</v>
      </c>
      <c r="K10546" s="70">
        <f t="shared" si="166"/>
        <v>0.31709283364682339</v>
      </c>
    </row>
    <row r="10547" spans="1:11" x14ac:dyDescent="0.25">
      <c r="A10547" s="65">
        <v>44562</v>
      </c>
      <c r="B10547" s="66" t="s">
        <v>151</v>
      </c>
      <c r="C10547" s="66" t="s">
        <v>137</v>
      </c>
      <c r="D10547" s="67">
        <v>2771732.24</v>
      </c>
      <c r="E10547" s="66">
        <v>0.48491085561195202</v>
      </c>
      <c r="F10547" s="67">
        <v>1344043.0520256299</v>
      </c>
      <c r="G10547" s="66" t="s">
        <v>100</v>
      </c>
      <c r="H10547" s="68">
        <v>9.9828538633103703E-5</v>
      </c>
      <c r="I10547" s="87">
        <v>134.17385374369499</v>
      </c>
      <c r="J10547" s="36" t="str">
        <f>_xlfn.XLOOKUP(SimpleBB[[#This Row],[customer_code]],'Input  - indicative charges'!$B$13:$B$69,'Input  - indicative charges'!$E$13:$E$69)</f>
        <v>North Island generation</v>
      </c>
      <c r="K10547" s="70">
        <f t="shared" si="166"/>
        <v>124.03749404807982</v>
      </c>
    </row>
    <row r="10548" spans="1:11" x14ac:dyDescent="0.25">
      <c r="A10548" s="65">
        <v>44562</v>
      </c>
      <c r="B10548" s="66" t="s">
        <v>151</v>
      </c>
      <c r="C10548" s="66" t="s">
        <v>137</v>
      </c>
      <c r="D10548" s="67">
        <v>2771732.24</v>
      </c>
      <c r="E10548" s="66">
        <v>0.48491085561195202</v>
      </c>
      <c r="F10548" s="67">
        <v>1344043.0520256299</v>
      </c>
      <c r="G10548" s="66" t="s">
        <v>102</v>
      </c>
      <c r="H10548" s="68">
        <v>8.1669637837171501E-5</v>
      </c>
      <c r="I10548" s="87">
        <v>109.76750929649999</v>
      </c>
      <c r="J10548" s="36" t="str">
        <f>_xlfn.XLOOKUP(SimpleBB[[#This Row],[customer_code]],'Input  - indicative charges'!$B$13:$B$69,'Input  - indicative charges'!$E$13:$E$69)</f>
        <v>Lower North Island distributor</v>
      </c>
      <c r="K10548" s="70">
        <f t="shared" si="166"/>
        <v>101.47496252918029</v>
      </c>
    </row>
    <row r="10549" spans="1:11" x14ac:dyDescent="0.25">
      <c r="A10549" s="65">
        <v>44562</v>
      </c>
      <c r="B10549" s="66" t="s">
        <v>151</v>
      </c>
      <c r="C10549" s="66" t="s">
        <v>137</v>
      </c>
      <c r="D10549" s="67">
        <v>2771732.24</v>
      </c>
      <c r="E10549" s="66">
        <v>0.48491085561195202</v>
      </c>
      <c r="F10549" s="67">
        <v>1344043.0520256299</v>
      </c>
      <c r="G10549" s="66" t="s">
        <v>104</v>
      </c>
      <c r="H10549" s="68">
        <v>1.71018002662737E-4</v>
      </c>
      <c r="I10549" s="87">
        <v>229.855558250153</v>
      </c>
      <c r="J10549" s="36" t="str">
        <f>_xlfn.XLOOKUP(SimpleBB[[#This Row],[customer_code]],'Input  - indicative charges'!$B$13:$B$69,'Input  - indicative charges'!$E$13:$E$69)</f>
        <v>Lower North Island distributor</v>
      </c>
      <c r="K10549" s="70">
        <f t="shared" si="166"/>
        <v>212.4907844775322</v>
      </c>
    </row>
    <row r="10550" spans="1:11" x14ac:dyDescent="0.25">
      <c r="A10550" s="65">
        <v>44562</v>
      </c>
      <c r="B10550" s="66" t="s">
        <v>151</v>
      </c>
      <c r="C10550" s="66" t="s">
        <v>137</v>
      </c>
      <c r="D10550" s="67">
        <v>2771732.24</v>
      </c>
      <c r="E10550" s="66">
        <v>0.48491085561195202</v>
      </c>
      <c r="F10550" s="67">
        <v>1344043.0520256299</v>
      </c>
      <c r="G10550" s="66" t="s">
        <v>106</v>
      </c>
      <c r="H10550" s="68">
        <v>2.8607401103958402E-20</v>
      </c>
      <c r="I10550" s="87">
        <v>3.8449578690285701E-14</v>
      </c>
      <c r="J10550" s="36" t="str">
        <f>_xlfn.XLOOKUP(SimpleBB[[#This Row],[customer_code]],'Input  - indicative charges'!$B$13:$B$69,'Input  - indicative charges'!$E$13:$E$69)</f>
        <v>Upper North Island distributor</v>
      </c>
      <c r="K10550" s="70">
        <f t="shared" si="166"/>
        <v>3.5544849125805187E-14</v>
      </c>
    </row>
    <row r="10551" spans="1:11" x14ac:dyDescent="0.25">
      <c r="A10551" s="65">
        <v>44562</v>
      </c>
      <c r="B10551" s="66" t="s">
        <v>151</v>
      </c>
      <c r="C10551" s="66" t="s">
        <v>137</v>
      </c>
      <c r="D10551" s="67">
        <v>2771732.24</v>
      </c>
      <c r="E10551" s="66">
        <v>0.48491085561195202</v>
      </c>
      <c r="F10551" s="67">
        <v>1344043.0520256299</v>
      </c>
      <c r="G10551" s="66" t="s">
        <v>108</v>
      </c>
      <c r="H10551" s="68">
        <v>4.4668632319691603E-22</v>
      </c>
      <c r="I10551" s="87">
        <v>6.0036564912769105E-16</v>
      </c>
      <c r="J10551" s="36" t="str">
        <f>_xlfn.XLOOKUP(SimpleBB[[#This Row],[customer_code]],'Input  - indicative charges'!$B$13:$B$69,'Input  - indicative charges'!$E$13:$E$69)</f>
        <v>Lower North Island distributor</v>
      </c>
      <c r="K10551" s="70">
        <f t="shared" si="166"/>
        <v>5.5501014953777385E-16</v>
      </c>
    </row>
    <row r="10552" spans="1:11" x14ac:dyDescent="0.25">
      <c r="A10552" s="65">
        <v>44562</v>
      </c>
      <c r="B10552" s="66" t="s">
        <v>151</v>
      </c>
      <c r="C10552" s="66" t="s">
        <v>137</v>
      </c>
      <c r="D10552" s="67">
        <v>2771732.24</v>
      </c>
      <c r="E10552" s="66">
        <v>0.48491085561195202</v>
      </c>
      <c r="F10552" s="67">
        <v>1344043.0520256299</v>
      </c>
      <c r="G10552" s="66" t="s">
        <v>110</v>
      </c>
      <c r="H10552" s="68">
        <v>1.48639175970594E-4</v>
      </c>
      <c r="I10552" s="87">
        <v>199.77745172209299</v>
      </c>
      <c r="J10552" s="36" t="str">
        <f>_xlfn.XLOOKUP(SimpleBB[[#This Row],[customer_code]],'Input  - indicative charges'!$B$13:$B$69,'Input  - indicative charges'!$E$13:$E$69)</f>
        <v>Lower South Island distributor</v>
      </c>
      <c r="K10552" s="70">
        <f t="shared" si="166"/>
        <v>184.68497242581515</v>
      </c>
    </row>
    <row r="10553" spans="1:11" x14ac:dyDescent="0.25">
      <c r="A10553" s="65">
        <v>44562</v>
      </c>
      <c r="B10553" s="66" t="s">
        <v>151</v>
      </c>
      <c r="C10553" s="66" t="s">
        <v>137</v>
      </c>
      <c r="D10553" s="67">
        <v>2771732.24</v>
      </c>
      <c r="E10553" s="66">
        <v>0.48491085561195202</v>
      </c>
      <c r="F10553" s="67">
        <v>1344043.0520256299</v>
      </c>
      <c r="G10553" s="66" t="s">
        <v>112</v>
      </c>
      <c r="H10553" s="68">
        <v>2.7978644732543301E-4</v>
      </c>
      <c r="I10553" s="87">
        <v>376.04503057868402</v>
      </c>
      <c r="J10553" s="36" t="str">
        <f>_xlfn.XLOOKUP(SimpleBB[[#This Row],[customer_code]],'Input  - indicative charges'!$B$13:$B$69,'Input  - indicative charges'!$E$13:$E$69)</f>
        <v>North Island generation</v>
      </c>
      <c r="K10553" s="70">
        <f t="shared" si="166"/>
        <v>347.63615965979784</v>
      </c>
    </row>
    <row r="10554" spans="1:11" x14ac:dyDescent="0.25">
      <c r="A10554" s="65">
        <v>44562</v>
      </c>
      <c r="B10554" s="66" t="s">
        <v>151</v>
      </c>
      <c r="C10554" s="66" t="s">
        <v>137</v>
      </c>
      <c r="D10554" s="67">
        <v>2771732.24</v>
      </c>
      <c r="E10554" s="66">
        <v>0.48491085561195202</v>
      </c>
      <c r="F10554" s="67">
        <v>1344043.0520256299</v>
      </c>
      <c r="G10554" s="66" t="s">
        <v>114</v>
      </c>
      <c r="H10554" s="68">
        <v>6.7271349081009203E-5</v>
      </c>
      <c r="I10554" s="87">
        <v>90.415589332721297</v>
      </c>
      <c r="J10554" s="36" t="str">
        <f>_xlfn.XLOOKUP(SimpleBB[[#This Row],[customer_code]],'Input  - indicative charges'!$B$13:$B$69,'Input  - indicative charges'!$E$13:$E$69)</f>
        <v>Lower North Island distributor</v>
      </c>
      <c r="K10554" s="70">
        <f t="shared" si="166"/>
        <v>83.585011615857027</v>
      </c>
    </row>
    <row r="10555" spans="1:11" x14ac:dyDescent="0.25">
      <c r="A10555" s="65">
        <v>44562</v>
      </c>
      <c r="B10555" s="66" t="s">
        <v>151</v>
      </c>
      <c r="C10555" s="66" t="s">
        <v>137</v>
      </c>
      <c r="D10555" s="67">
        <v>2771732.24</v>
      </c>
      <c r="E10555" s="66">
        <v>0.48491085561195202</v>
      </c>
      <c r="F10555" s="67">
        <v>1344043.0520256299</v>
      </c>
      <c r="G10555" s="66" t="s">
        <v>116</v>
      </c>
      <c r="H10555" s="68">
        <v>2.0523572196632001E-22</v>
      </c>
      <c r="I10555" s="87">
        <v>2.7584564613629702E-16</v>
      </c>
      <c r="J10555" s="36" t="str">
        <f>_xlfn.XLOOKUP(SimpleBB[[#This Row],[customer_code]],'Input  - indicative charges'!$B$13:$B$69,'Input  - indicative charges'!$E$13:$E$69)</f>
        <v>Major Industrial</v>
      </c>
      <c r="K10555" s="70">
        <f t="shared" si="166"/>
        <v>2.5500648402168662E-16</v>
      </c>
    </row>
    <row r="10556" spans="1:11" x14ac:dyDescent="0.25">
      <c r="A10556" s="65">
        <v>44562</v>
      </c>
      <c r="B10556" s="66" t="s">
        <v>151</v>
      </c>
      <c r="C10556" s="66" t="s">
        <v>137</v>
      </c>
      <c r="D10556" s="67">
        <v>2771732.24</v>
      </c>
      <c r="E10556" s="66">
        <v>0.48491085561195202</v>
      </c>
      <c r="F10556" s="67">
        <v>1344043.0520256299</v>
      </c>
      <c r="G10556" s="66" t="s">
        <v>118</v>
      </c>
      <c r="H10556" s="68">
        <v>1.2343496718313401E-2</v>
      </c>
      <c r="I10556" s="87">
        <v>16590.191001950301</v>
      </c>
      <c r="J10556" s="36" t="str">
        <f>_xlfn.XLOOKUP(SimpleBB[[#This Row],[customer_code]],'Input  - indicative charges'!$B$13:$B$69,'Input  - indicative charges'!$E$13:$E$69)</f>
        <v>Upper South Island distributor</v>
      </c>
      <c r="K10556" s="70">
        <f t="shared" si="166"/>
        <v>15336.860798466982</v>
      </c>
    </row>
    <row r="10557" spans="1:11" x14ac:dyDescent="0.25">
      <c r="A10557" s="65">
        <v>44562</v>
      </c>
      <c r="B10557" s="66" t="s">
        <v>151</v>
      </c>
      <c r="C10557" s="66" t="s">
        <v>137</v>
      </c>
      <c r="D10557" s="67">
        <v>2771732.24</v>
      </c>
      <c r="E10557" s="66">
        <v>0.48491085561195202</v>
      </c>
      <c r="F10557" s="67">
        <v>1344043.0520256299</v>
      </c>
      <c r="G10557" s="66" t="s">
        <v>120</v>
      </c>
      <c r="H10557" s="68">
        <v>1.9819729563401901E-7</v>
      </c>
      <c r="I10557" s="87">
        <v>0.266385698127174</v>
      </c>
      <c r="J10557" s="36" t="str">
        <f>_xlfn.XLOOKUP(SimpleBB[[#This Row],[customer_code]],'Input  - indicative charges'!$B$13:$B$69,'Input  - indicative charges'!$E$13:$E$69)</f>
        <v>Lower North Island distributor</v>
      </c>
      <c r="K10557" s="70">
        <f t="shared" si="166"/>
        <v>0.24626120159789786</v>
      </c>
    </row>
    <row r="10558" spans="1:11" x14ac:dyDescent="0.25">
      <c r="A10558" s="65">
        <v>44562</v>
      </c>
      <c r="B10558" s="66" t="s">
        <v>151</v>
      </c>
      <c r="C10558" s="66" t="s">
        <v>137</v>
      </c>
      <c r="D10558" s="67">
        <v>2771732.24</v>
      </c>
      <c r="E10558" s="66">
        <v>0.48491085561195202</v>
      </c>
      <c r="F10558" s="67">
        <v>1344043.0520256299</v>
      </c>
      <c r="G10558" s="66" t="s">
        <v>241</v>
      </c>
      <c r="H10558" s="68">
        <v>6.3423542092312803E-5</v>
      </c>
      <c r="I10558" s="87">
        <v>85.243971084028303</v>
      </c>
      <c r="J10558" s="36" t="str">
        <f>_xlfn.XLOOKUP(SimpleBB[[#This Row],[customer_code]],'Input  - indicative charges'!$B$13:$B$69,'Input  - indicative charges'!$E$13:$E$69)</f>
        <v>North Island generation</v>
      </c>
      <c r="K10558" s="70">
        <f t="shared" si="166"/>
        <v>78.804090819122877</v>
      </c>
    </row>
    <row r="10559" spans="1:11" x14ac:dyDescent="0.25">
      <c r="A10559" s="65">
        <v>44593</v>
      </c>
      <c r="B10559" s="66" t="s">
        <v>151</v>
      </c>
      <c r="C10559" s="66" t="s">
        <v>137</v>
      </c>
      <c r="D10559" s="67">
        <v>1505192.55</v>
      </c>
      <c r="E10559" s="66">
        <v>0.61632333436765196</v>
      </c>
      <c r="F10559" s="67">
        <v>927685.29128134903</v>
      </c>
      <c r="G10559" s="66" t="s">
        <v>8</v>
      </c>
      <c r="H10559" s="68">
        <v>5.4362784219160701E-2</v>
      </c>
      <c r="I10559" s="87">
        <v>50431.555313217199</v>
      </c>
      <c r="J10559" s="36" t="str">
        <f>_xlfn.XLOOKUP(SimpleBB[[#This Row],[customer_code]],'Input  - indicative charges'!$B$13:$B$69,'Input  - indicative charges'!$E$13:$E$69)</f>
        <v>Lower South Island distributor</v>
      </c>
      <c r="K10559" s="70">
        <f t="shared" si="166"/>
        <v>46621.629829221005</v>
      </c>
    </row>
    <row r="10560" spans="1:11" x14ac:dyDescent="0.25">
      <c r="A10560" s="65">
        <v>44593</v>
      </c>
      <c r="B10560" s="66" t="s">
        <v>151</v>
      </c>
      <c r="C10560" s="66" t="s">
        <v>137</v>
      </c>
      <c r="D10560" s="67">
        <v>1505192.55</v>
      </c>
      <c r="E10560" s="66">
        <v>0.61632333436765196</v>
      </c>
      <c r="F10560" s="67">
        <v>927685.29128134903</v>
      </c>
      <c r="G10560" s="66" t="s">
        <v>10</v>
      </c>
      <c r="H10560" s="68">
        <v>3.4412050862544499E-3</v>
      </c>
      <c r="I10560" s="87">
        <v>3192.3553428008199</v>
      </c>
      <c r="J10560" s="36" t="str">
        <f>_xlfn.XLOOKUP(SimpleBB[[#This Row],[customer_code]],'Input  - indicative charges'!$B$13:$B$69,'Input  - indicative charges'!$E$13:$E$69)</f>
        <v>Upper South Island distributor</v>
      </c>
      <c r="K10560" s="70">
        <f t="shared" si="166"/>
        <v>2951.1841970971172</v>
      </c>
    </row>
    <row r="10561" spans="1:11" x14ac:dyDescent="0.25">
      <c r="A10561" s="65">
        <v>44593</v>
      </c>
      <c r="B10561" s="66" t="s">
        <v>151</v>
      </c>
      <c r="C10561" s="66" t="s">
        <v>137</v>
      </c>
      <c r="D10561" s="67">
        <v>1505192.55</v>
      </c>
      <c r="E10561" s="66">
        <v>0.61632333436765196</v>
      </c>
      <c r="F10561" s="67">
        <v>927685.29128134903</v>
      </c>
      <c r="G10561" s="66" t="s">
        <v>12</v>
      </c>
      <c r="H10561" s="68">
        <v>0</v>
      </c>
      <c r="I10561" s="87">
        <v>0</v>
      </c>
      <c r="J10561" s="36" t="str">
        <f>_xlfn.XLOOKUP(SimpleBB[[#This Row],[customer_code]],'Input  - indicative charges'!$B$13:$B$69,'Input  - indicative charges'!$E$13:$E$69)</f>
        <v>Lower North Island distributor</v>
      </c>
      <c r="K10561" s="70">
        <f t="shared" si="166"/>
        <v>0</v>
      </c>
    </row>
    <row r="10562" spans="1:11" x14ac:dyDescent="0.25">
      <c r="A10562" s="65">
        <v>44593</v>
      </c>
      <c r="B10562" s="66" t="s">
        <v>151</v>
      </c>
      <c r="C10562" s="66" t="s">
        <v>137</v>
      </c>
      <c r="D10562" s="67">
        <v>1505192.55</v>
      </c>
      <c r="E10562" s="66">
        <v>0.61632333436765196</v>
      </c>
      <c r="F10562" s="67">
        <v>927685.29128134903</v>
      </c>
      <c r="G10562" s="66" t="s">
        <v>14</v>
      </c>
      <c r="H10562" s="68">
        <v>4.57954522845799E-22</v>
      </c>
      <c r="I10562" s="87">
        <v>4.2483767491981701E-16</v>
      </c>
      <c r="J10562" s="36" t="str">
        <f>_xlfn.XLOOKUP(SimpleBB[[#This Row],[customer_code]],'Input  - indicative charges'!$B$13:$B$69,'Input  - indicative charges'!$E$13:$E$69)</f>
        <v>Upper North Island distributor</v>
      </c>
      <c r="K10562" s="70">
        <f t="shared" si="166"/>
        <v>3.9274269243938388E-16</v>
      </c>
    </row>
    <row r="10563" spans="1:11" x14ac:dyDescent="0.25">
      <c r="A10563" s="65">
        <v>44593</v>
      </c>
      <c r="B10563" s="66" t="s">
        <v>151</v>
      </c>
      <c r="C10563" s="66" t="s">
        <v>137</v>
      </c>
      <c r="D10563" s="67">
        <v>1505192.55</v>
      </c>
      <c r="E10563" s="66">
        <v>0.61632333436765196</v>
      </c>
      <c r="F10563" s="67">
        <v>927685.29128134903</v>
      </c>
      <c r="G10563" s="66" t="s">
        <v>16</v>
      </c>
      <c r="H10563" s="68">
        <v>2.70337247804577E-2</v>
      </c>
      <c r="I10563" s="87">
        <v>25078.788847378699</v>
      </c>
      <c r="J10563" s="36" t="str">
        <f>_xlfn.XLOOKUP(SimpleBB[[#This Row],[customer_code]],'Input  - indicative charges'!$B$13:$B$69,'Input  - indicative charges'!$E$13:$E$69)</f>
        <v>South Island generation</v>
      </c>
      <c r="K10563" s="70">
        <f t="shared" si="166"/>
        <v>23184.175124998692</v>
      </c>
    </row>
    <row r="10564" spans="1:11" x14ac:dyDescent="0.25">
      <c r="A10564" s="65">
        <v>44593</v>
      </c>
      <c r="B10564" s="66" t="s">
        <v>151</v>
      </c>
      <c r="C10564" s="66" t="s">
        <v>137</v>
      </c>
      <c r="D10564" s="67">
        <v>1505192.55</v>
      </c>
      <c r="E10564" s="66">
        <v>0.61632333436765196</v>
      </c>
      <c r="F10564" s="67">
        <v>927685.29128134903</v>
      </c>
      <c r="G10564" s="66" t="s">
        <v>19</v>
      </c>
      <c r="H10564" s="68">
        <v>5.1234428393198803E-4</v>
      </c>
      <c r="I10564" s="87">
        <v>475.29425627578098</v>
      </c>
      <c r="J10564" s="36" t="str">
        <f>_xlfn.XLOOKUP(SimpleBB[[#This Row],[customer_code]],'Input  - indicative charges'!$B$13:$B$69,'Input  - indicative charges'!$E$13:$E$69)</f>
        <v>Lower South Island distributor</v>
      </c>
      <c r="K10564" s="70">
        <f t="shared" si="166"/>
        <v>439.38745768241046</v>
      </c>
    </row>
    <row r="10565" spans="1:11" x14ac:dyDescent="0.25">
      <c r="A10565" s="65">
        <v>44593</v>
      </c>
      <c r="B10565" s="66" t="s">
        <v>151</v>
      </c>
      <c r="C10565" s="66" t="s">
        <v>137</v>
      </c>
      <c r="D10565" s="67">
        <v>1505192.55</v>
      </c>
      <c r="E10565" s="66">
        <v>0.61632333436765196</v>
      </c>
      <c r="F10565" s="67">
        <v>927685.29128134903</v>
      </c>
      <c r="G10565" s="66" t="s">
        <v>21</v>
      </c>
      <c r="H10565" s="68">
        <v>5.2069878022593802E-2</v>
      </c>
      <c r="I10565" s="87">
        <v>48304.459960374297</v>
      </c>
      <c r="J10565" s="36" t="str">
        <f>_xlfn.XLOOKUP(SimpleBB[[#This Row],[customer_code]],'Input  - indicative charges'!$B$13:$B$69,'Input  - indicative charges'!$E$13:$E$69)</f>
        <v>Upper South Island distributor</v>
      </c>
      <c r="K10565" s="70">
        <f t="shared" si="166"/>
        <v>44655.229000696338</v>
      </c>
    </row>
    <row r="10566" spans="1:11" x14ac:dyDescent="0.25">
      <c r="A10566" s="65">
        <v>44593</v>
      </c>
      <c r="B10566" s="66" t="s">
        <v>151</v>
      </c>
      <c r="C10566" s="66" t="s">
        <v>137</v>
      </c>
      <c r="D10566" s="67">
        <v>1505192.55</v>
      </c>
      <c r="E10566" s="66">
        <v>0.61632333436765196</v>
      </c>
      <c r="F10566" s="67">
        <v>927685.29128134903</v>
      </c>
      <c r="G10566" s="66" t="s">
        <v>23</v>
      </c>
      <c r="H10566" s="68">
        <v>3.1412635862538601E-22</v>
      </c>
      <c r="I10566" s="87">
        <v>2.9141040250054102E-16</v>
      </c>
      <c r="J10566" s="36" t="str">
        <f>_xlfn.XLOOKUP(SimpleBB[[#This Row],[customer_code]],'Input  - indicative charges'!$B$13:$B$69,'Input  - indicative charges'!$E$13:$E$69)</f>
        <v>Lower North Island distributor</v>
      </c>
      <c r="K10566" s="70">
        <f t="shared" si="166"/>
        <v>2.6939537813944576E-16</v>
      </c>
    </row>
    <row r="10567" spans="1:11" x14ac:dyDescent="0.25">
      <c r="A10567" s="65">
        <v>44593</v>
      </c>
      <c r="B10567" s="66" t="s">
        <v>151</v>
      </c>
      <c r="C10567" s="66" t="s">
        <v>137</v>
      </c>
      <c r="D10567" s="67">
        <v>1505192.55</v>
      </c>
      <c r="E10567" s="66">
        <v>0.61632333436765196</v>
      </c>
      <c r="F10567" s="67">
        <v>927685.29128134903</v>
      </c>
      <c r="G10567" s="66" t="s">
        <v>25</v>
      </c>
      <c r="H10567" s="68">
        <v>3.6191456258128703E-2</v>
      </c>
      <c r="I10567" s="87">
        <v>33574.2816407184</v>
      </c>
      <c r="J10567" s="36" t="str">
        <f>_xlfn.XLOOKUP(SimpleBB[[#This Row],[customer_code]],'Input  - indicative charges'!$B$13:$B$69,'Input  - indicative charges'!$E$13:$E$69)</f>
        <v>North Island generation</v>
      </c>
      <c r="K10567" s="70">
        <f t="shared" si="166"/>
        <v>31037.863510534058</v>
      </c>
    </row>
    <row r="10568" spans="1:11" x14ac:dyDescent="0.25">
      <c r="A10568" s="65">
        <v>44593</v>
      </c>
      <c r="B10568" s="66" t="s">
        <v>151</v>
      </c>
      <c r="C10568" s="66" t="s">
        <v>137</v>
      </c>
      <c r="D10568" s="67">
        <v>1505192.55</v>
      </c>
      <c r="E10568" s="66">
        <v>0.61632333436765196</v>
      </c>
      <c r="F10568" s="67">
        <v>927685.29128134903</v>
      </c>
      <c r="G10568" s="66" t="s">
        <v>27</v>
      </c>
      <c r="H10568" s="68">
        <v>1.06804519695528E-6</v>
      </c>
      <c r="I10568" s="87">
        <v>0.99080981963911297</v>
      </c>
      <c r="J10568" s="36" t="str">
        <f>_xlfn.XLOOKUP(SimpleBB[[#This Row],[customer_code]],'Input  - indicative charges'!$B$13:$B$69,'Input  - indicative charges'!$E$13:$E$69)</f>
        <v>Lower North Island distributor</v>
      </c>
      <c r="K10568" s="70">
        <f t="shared" si="166"/>
        <v>0.91595764507912292</v>
      </c>
    </row>
    <row r="10569" spans="1:11" x14ac:dyDescent="0.25">
      <c r="A10569" s="65">
        <v>44593</v>
      </c>
      <c r="B10569" s="66" t="s">
        <v>151</v>
      </c>
      <c r="C10569" s="66" t="s">
        <v>137</v>
      </c>
      <c r="D10569" s="67">
        <v>1505192.55</v>
      </c>
      <c r="E10569" s="66">
        <v>0.61632333436765196</v>
      </c>
      <c r="F10569" s="67">
        <v>927685.29128134903</v>
      </c>
      <c r="G10569" s="66" t="s">
        <v>29</v>
      </c>
      <c r="H10569" s="68">
        <v>3.4382663510378198E-6</v>
      </c>
      <c r="I10569" s="87">
        <v>3.18962912136538</v>
      </c>
      <c r="J10569" s="36" t="str">
        <f>_xlfn.XLOOKUP(SimpleBB[[#This Row],[customer_code]],'Input  - indicative charges'!$B$13:$B$69,'Input  - indicative charges'!$E$13:$E$69)</f>
        <v>Lower North Island distributor</v>
      </c>
      <c r="K10569" s="70">
        <f t="shared" si="166"/>
        <v>2.9486639320407222</v>
      </c>
    </row>
    <row r="10570" spans="1:11" x14ac:dyDescent="0.25">
      <c r="A10570" s="65">
        <v>44593</v>
      </c>
      <c r="B10570" s="66" t="s">
        <v>151</v>
      </c>
      <c r="C10570" s="66" t="s">
        <v>137</v>
      </c>
      <c r="D10570" s="67">
        <v>1505192.55</v>
      </c>
      <c r="E10570" s="66">
        <v>0.61632333436765196</v>
      </c>
      <c r="F10570" s="67">
        <v>927685.29128134903</v>
      </c>
      <c r="G10570" s="66" t="s">
        <v>31</v>
      </c>
      <c r="H10570" s="68">
        <v>6.6154346830607703E-6</v>
      </c>
      <c r="I10570" s="87">
        <v>6.1370414509079803</v>
      </c>
      <c r="J10570" s="36" t="str">
        <f>_xlfn.XLOOKUP(SimpleBB[[#This Row],[customer_code]],'Input  - indicative charges'!$B$13:$B$69,'Input  - indicative charges'!$E$13:$E$69)</f>
        <v>Major Industrial</v>
      </c>
      <c r="K10570" s="70">
        <f t="shared" si="166"/>
        <v>5.6734096934708393</v>
      </c>
    </row>
    <row r="10571" spans="1:11" x14ac:dyDescent="0.25">
      <c r="A10571" s="65">
        <v>44593</v>
      </c>
      <c r="B10571" s="66" t="s">
        <v>151</v>
      </c>
      <c r="C10571" s="66" t="s">
        <v>137</v>
      </c>
      <c r="D10571" s="67">
        <v>1505192.55</v>
      </c>
      <c r="E10571" s="66">
        <v>0.61632333436765196</v>
      </c>
      <c r="F10571" s="67">
        <v>927685.29128134903</v>
      </c>
      <c r="G10571" s="66" t="s">
        <v>34</v>
      </c>
      <c r="H10571" s="68">
        <v>0</v>
      </c>
      <c r="I10571" s="87">
        <v>0</v>
      </c>
      <c r="J10571" s="36" t="str">
        <f>_xlfn.XLOOKUP(SimpleBB[[#This Row],[customer_code]],'Input  - indicative charges'!$B$13:$B$69,'Input  - indicative charges'!$E$13:$E$69)</f>
        <v>Major Industrial</v>
      </c>
      <c r="K10571" s="70">
        <f t="shared" si="166"/>
        <v>0</v>
      </c>
    </row>
    <row r="10572" spans="1:11" x14ac:dyDescent="0.25">
      <c r="A10572" s="65">
        <v>44593</v>
      </c>
      <c r="B10572" s="66" t="s">
        <v>151</v>
      </c>
      <c r="C10572" s="66" t="s">
        <v>137</v>
      </c>
      <c r="D10572" s="67">
        <v>1505192.55</v>
      </c>
      <c r="E10572" s="66">
        <v>0.61632333436765196</v>
      </c>
      <c r="F10572" s="67">
        <v>927685.29128134903</v>
      </c>
      <c r="G10572" s="66" t="s">
        <v>36</v>
      </c>
      <c r="H10572" s="68">
        <v>3.3920939164931198E-2</v>
      </c>
      <c r="I10572" s="87">
        <v>31467.9563297561</v>
      </c>
      <c r="J10572" s="36" t="str">
        <f>_xlfn.XLOOKUP(SimpleBB[[#This Row],[customer_code]],'Input  - indicative charges'!$B$13:$B$69,'Input  - indicative charges'!$E$13:$E$69)</f>
        <v>Upper South Island distributor</v>
      </c>
      <c r="K10572" s="70">
        <f t="shared" si="166"/>
        <v>29090.663620748652</v>
      </c>
    </row>
    <row r="10573" spans="1:11" x14ac:dyDescent="0.25">
      <c r="A10573" s="65">
        <v>44593</v>
      </c>
      <c r="B10573" s="66" t="s">
        <v>151</v>
      </c>
      <c r="C10573" s="66" t="s">
        <v>137</v>
      </c>
      <c r="D10573" s="67">
        <v>1505192.55</v>
      </c>
      <c r="E10573" s="66">
        <v>0.61632333436765196</v>
      </c>
      <c r="F10573" s="67">
        <v>927685.29128134903</v>
      </c>
      <c r="G10573" s="66" t="s">
        <v>38</v>
      </c>
      <c r="H10573" s="68">
        <v>9.8738835859772394E-6</v>
      </c>
      <c r="I10573" s="87">
        <v>9.15985657053543</v>
      </c>
      <c r="J10573" s="36" t="str">
        <f>_xlfn.XLOOKUP(SimpleBB[[#This Row],[customer_code]],'Input  - indicative charges'!$B$13:$B$69,'Input  - indicative charges'!$E$13:$E$69)</f>
        <v>North Island generation</v>
      </c>
      <c r="K10573" s="70">
        <f t="shared" si="166"/>
        <v>8.4678618311091274</v>
      </c>
    </row>
    <row r="10574" spans="1:11" x14ac:dyDescent="0.25">
      <c r="A10574" s="65">
        <v>44593</v>
      </c>
      <c r="B10574" s="66" t="s">
        <v>151</v>
      </c>
      <c r="C10574" s="66" t="s">
        <v>137</v>
      </c>
      <c r="D10574" s="67">
        <v>1505192.55</v>
      </c>
      <c r="E10574" s="66">
        <v>0.61632333436765196</v>
      </c>
      <c r="F10574" s="67">
        <v>927685.29128134903</v>
      </c>
      <c r="G10574" s="66" t="s">
        <v>40</v>
      </c>
      <c r="H10574" s="68">
        <v>2.5251579573503198E-7</v>
      </c>
      <c r="I10574" s="87">
        <v>0.23425518951959501</v>
      </c>
      <c r="J10574" s="36" t="str">
        <f>_xlfn.XLOOKUP(SimpleBB[[#This Row],[customer_code]],'Input  - indicative charges'!$B$13:$B$69,'Input  - indicative charges'!$E$13:$E$69)</f>
        <v>North Island generation</v>
      </c>
      <c r="K10574" s="70">
        <f t="shared" ref="K10574:K10637" si="167">I10574*$L$9</f>
        <v>0.2165580391785831</v>
      </c>
    </row>
    <row r="10575" spans="1:11" x14ac:dyDescent="0.25">
      <c r="A10575" s="65">
        <v>44593</v>
      </c>
      <c r="B10575" s="66" t="s">
        <v>151</v>
      </c>
      <c r="C10575" s="66" t="s">
        <v>137</v>
      </c>
      <c r="D10575" s="67">
        <v>1505192.55</v>
      </c>
      <c r="E10575" s="66">
        <v>0.61632333436765196</v>
      </c>
      <c r="F10575" s="67">
        <v>927685.29128134903</v>
      </c>
      <c r="G10575" s="66" t="s">
        <v>42</v>
      </c>
      <c r="H10575" s="68">
        <v>0.30629051430287302</v>
      </c>
      <c r="I10575" s="87">
        <v>284141.20497777499</v>
      </c>
      <c r="J10575" s="36" t="str">
        <f>_xlfn.XLOOKUP(SimpleBB[[#This Row],[customer_code]],'Input  - indicative charges'!$B$13:$B$69,'Input  - indicative charges'!$E$13:$E$69)</f>
        <v>South Island generation</v>
      </c>
      <c r="K10575" s="70">
        <f t="shared" si="167"/>
        <v>262675.34275768814</v>
      </c>
    </row>
    <row r="10576" spans="1:11" x14ac:dyDescent="0.25">
      <c r="A10576" s="65">
        <v>44593</v>
      </c>
      <c r="B10576" s="66" t="s">
        <v>151</v>
      </c>
      <c r="C10576" s="66" t="s">
        <v>137</v>
      </c>
      <c r="D10576" s="67">
        <v>1505192.55</v>
      </c>
      <c r="E10576" s="66">
        <v>0.61632333436765196</v>
      </c>
      <c r="F10576" s="67">
        <v>927685.29128134903</v>
      </c>
      <c r="G10576" s="66" t="s">
        <v>44</v>
      </c>
      <c r="H10576" s="68">
        <v>0</v>
      </c>
      <c r="I10576" s="87">
        <v>0</v>
      </c>
      <c r="J10576" s="36" t="str">
        <f>_xlfn.XLOOKUP(SimpleBB[[#This Row],[customer_code]],'Input  - indicative charges'!$B$13:$B$69,'Input  - indicative charges'!$E$13:$E$69)</f>
        <v>Major Industrial</v>
      </c>
      <c r="K10576" s="70">
        <f t="shared" si="167"/>
        <v>0</v>
      </c>
    </row>
    <row r="10577" spans="1:11" x14ac:dyDescent="0.25">
      <c r="A10577" s="65">
        <v>44593</v>
      </c>
      <c r="B10577" s="66" t="s">
        <v>151</v>
      </c>
      <c r="C10577" s="66" t="s">
        <v>137</v>
      </c>
      <c r="D10577" s="67">
        <v>1505192.55</v>
      </c>
      <c r="E10577" s="66">
        <v>0.61632333436765196</v>
      </c>
      <c r="F10577" s="67">
        <v>927685.29128134903</v>
      </c>
      <c r="G10577" s="66" t="s">
        <v>46</v>
      </c>
      <c r="H10577" s="68">
        <v>6.2329570695440699E-2</v>
      </c>
      <c r="I10577" s="87">
        <v>57822.225946041399</v>
      </c>
      <c r="J10577" s="36" t="str">
        <f>_xlfn.XLOOKUP(SimpleBB[[#This Row],[customer_code]],'Input  - indicative charges'!$B$13:$B$69,'Input  - indicative charges'!$E$13:$E$69)</f>
        <v>Upper South Island distributor</v>
      </c>
      <c r="K10577" s="70">
        <f t="shared" si="167"/>
        <v>53453.961457567995</v>
      </c>
    </row>
    <row r="10578" spans="1:11" x14ac:dyDescent="0.25">
      <c r="A10578" s="65">
        <v>44593</v>
      </c>
      <c r="B10578" s="66" t="s">
        <v>151</v>
      </c>
      <c r="C10578" s="66" t="s">
        <v>137</v>
      </c>
      <c r="D10578" s="67">
        <v>1505192.55</v>
      </c>
      <c r="E10578" s="66">
        <v>0.61632333436765196</v>
      </c>
      <c r="F10578" s="67">
        <v>927685.29128134903</v>
      </c>
      <c r="G10578" s="66" t="s">
        <v>48</v>
      </c>
      <c r="H10578" s="68">
        <v>2.2370192219935401E-3</v>
      </c>
      <c r="I10578" s="87">
        <v>2075.24982855705</v>
      </c>
      <c r="J10578" s="36" t="str">
        <f>_xlfn.XLOOKUP(SimpleBB[[#This Row],[customer_code]],'Input  - indicative charges'!$B$13:$B$69,'Input  - indicative charges'!$E$13:$E$69)</f>
        <v>North Island generation</v>
      </c>
      <c r="K10578" s="70">
        <f t="shared" si="167"/>
        <v>1918.472050073465</v>
      </c>
    </row>
    <row r="10579" spans="1:11" x14ac:dyDescent="0.25">
      <c r="A10579" s="65">
        <v>44593</v>
      </c>
      <c r="B10579" s="66" t="s">
        <v>151</v>
      </c>
      <c r="C10579" s="66" t="s">
        <v>137</v>
      </c>
      <c r="D10579" s="67">
        <v>1505192.55</v>
      </c>
      <c r="E10579" s="66">
        <v>0.61632333436765196</v>
      </c>
      <c r="F10579" s="67">
        <v>927685.29128134903</v>
      </c>
      <c r="G10579" s="66" t="s">
        <v>50</v>
      </c>
      <c r="H10579" s="68">
        <v>4.67011964708617E-4</v>
      </c>
      <c r="I10579" s="87">
        <v>433.24013051258902</v>
      </c>
      <c r="J10579" s="36" t="str">
        <f>_xlfn.XLOOKUP(SimpleBB[[#This Row],[customer_code]],'Input  - indicative charges'!$B$13:$B$69,'Input  - indicative charges'!$E$13:$E$69)</f>
        <v>North Island generation</v>
      </c>
      <c r="K10579" s="70">
        <f t="shared" si="167"/>
        <v>400.5103722555171</v>
      </c>
    </row>
    <row r="10580" spans="1:11" x14ac:dyDescent="0.25">
      <c r="A10580" s="65">
        <v>44593</v>
      </c>
      <c r="B10580" s="66" t="s">
        <v>151</v>
      </c>
      <c r="C10580" s="66" t="s">
        <v>137</v>
      </c>
      <c r="D10580" s="67">
        <v>1505192.55</v>
      </c>
      <c r="E10580" s="66">
        <v>0.61632333436765196</v>
      </c>
      <c r="F10580" s="67">
        <v>927685.29128134903</v>
      </c>
      <c r="G10580" s="66" t="s">
        <v>52</v>
      </c>
      <c r="H10580" s="68">
        <v>9.4305986723035697E-4</v>
      </c>
      <c r="I10580" s="87">
        <v>874.86276762734497</v>
      </c>
      <c r="J10580" s="36" t="str">
        <f>_xlfn.XLOOKUP(SimpleBB[[#This Row],[customer_code]],'Input  - indicative charges'!$B$13:$B$69,'Input  - indicative charges'!$E$13:$E$69)</f>
        <v>North Island generation</v>
      </c>
      <c r="K10580" s="70">
        <f t="shared" si="167"/>
        <v>808.76998241218621</v>
      </c>
    </row>
    <row r="10581" spans="1:11" x14ac:dyDescent="0.25">
      <c r="A10581" s="65">
        <v>44593</v>
      </c>
      <c r="B10581" s="66" t="s">
        <v>151</v>
      </c>
      <c r="C10581" s="66" t="s">
        <v>137</v>
      </c>
      <c r="D10581" s="67">
        <v>1505192.55</v>
      </c>
      <c r="E10581" s="66">
        <v>0.61632333436765196</v>
      </c>
      <c r="F10581" s="67">
        <v>927685.29128134903</v>
      </c>
      <c r="G10581" s="66" t="s">
        <v>54</v>
      </c>
      <c r="H10581" s="68">
        <v>5.4912288114674496E-3</v>
      </c>
      <c r="I10581" s="87">
        <v>5094.1321994587197</v>
      </c>
      <c r="J10581" s="36" t="str">
        <f>_xlfn.XLOOKUP(SimpleBB[[#This Row],[customer_code]],'Input  - indicative charges'!$B$13:$B$69,'Input  - indicative charges'!$E$13:$E$69)</f>
        <v>Upper South Island distributor</v>
      </c>
      <c r="K10581" s="70">
        <f t="shared" si="167"/>
        <v>4709.2885442308825</v>
      </c>
    </row>
    <row r="10582" spans="1:11" x14ac:dyDescent="0.25">
      <c r="A10582" s="65">
        <v>44593</v>
      </c>
      <c r="B10582" s="66" t="s">
        <v>151</v>
      </c>
      <c r="C10582" s="66" t="s">
        <v>137</v>
      </c>
      <c r="D10582" s="67">
        <v>1505192.55</v>
      </c>
      <c r="E10582" s="66">
        <v>0.61632333436765196</v>
      </c>
      <c r="F10582" s="67">
        <v>927685.29128134903</v>
      </c>
      <c r="G10582" s="66" t="s">
        <v>56</v>
      </c>
      <c r="H10582" s="68">
        <v>1.23851813808933E-20</v>
      </c>
      <c r="I10582" s="87">
        <v>1.14895505969063E-14</v>
      </c>
      <c r="J10582" s="36" t="str">
        <f>_xlfn.XLOOKUP(SimpleBB[[#This Row],[customer_code]],'Input  - indicative charges'!$B$13:$B$69,'Input  - indicative charges'!$E$13:$E$69)</f>
        <v>Upper North Island distributor</v>
      </c>
      <c r="K10582" s="70">
        <f t="shared" si="167"/>
        <v>1.0621555720544742E-14</v>
      </c>
    </row>
    <row r="10583" spans="1:11" x14ac:dyDescent="0.25">
      <c r="A10583" s="65">
        <v>44593</v>
      </c>
      <c r="B10583" s="66" t="s">
        <v>151</v>
      </c>
      <c r="C10583" s="66" t="s">
        <v>137</v>
      </c>
      <c r="D10583" s="67">
        <v>1505192.55</v>
      </c>
      <c r="E10583" s="66">
        <v>0.61632333436765196</v>
      </c>
      <c r="F10583" s="67">
        <v>927685.29128134903</v>
      </c>
      <c r="G10583" s="66" t="s">
        <v>58</v>
      </c>
      <c r="H10583" s="68">
        <v>5.8205333626898197E-4</v>
      </c>
      <c r="I10583" s="87">
        <v>539.96231879797199</v>
      </c>
      <c r="J10583" s="36" t="str">
        <f>_xlfn.XLOOKUP(SimpleBB[[#This Row],[customer_code]],'Input  - indicative charges'!$B$13:$B$69,'Input  - indicative charges'!$E$13:$E$69)</f>
        <v>North Island generation</v>
      </c>
      <c r="K10583" s="70">
        <f t="shared" si="167"/>
        <v>499.17007699600418</v>
      </c>
    </row>
    <row r="10584" spans="1:11" x14ac:dyDescent="0.25">
      <c r="A10584" s="65">
        <v>44593</v>
      </c>
      <c r="B10584" s="66" t="s">
        <v>151</v>
      </c>
      <c r="C10584" s="66" t="s">
        <v>137</v>
      </c>
      <c r="D10584" s="67">
        <v>1505192.55</v>
      </c>
      <c r="E10584" s="66">
        <v>0.61632333436765196</v>
      </c>
      <c r="F10584" s="67">
        <v>927685.29128134903</v>
      </c>
      <c r="G10584" s="66" t="s">
        <v>60</v>
      </c>
      <c r="H10584" s="68">
        <v>0</v>
      </c>
      <c r="I10584" s="87">
        <v>0</v>
      </c>
      <c r="J10584" s="36" t="str">
        <f>_xlfn.XLOOKUP(SimpleBB[[#This Row],[customer_code]],'Input  - indicative charges'!$B$13:$B$69,'Input  - indicative charges'!$E$13:$E$69)</f>
        <v>Major Industrial</v>
      </c>
      <c r="K10584" s="70">
        <f t="shared" si="167"/>
        <v>0</v>
      </c>
    </row>
    <row r="10585" spans="1:11" x14ac:dyDescent="0.25">
      <c r="A10585" s="65">
        <v>44593</v>
      </c>
      <c r="B10585" s="66" t="s">
        <v>151</v>
      </c>
      <c r="C10585" s="66" t="s">
        <v>137</v>
      </c>
      <c r="D10585" s="67">
        <v>1505192.55</v>
      </c>
      <c r="E10585" s="66">
        <v>0.61632333436765196</v>
      </c>
      <c r="F10585" s="67">
        <v>927685.29128134903</v>
      </c>
      <c r="G10585" s="66" t="s">
        <v>62</v>
      </c>
      <c r="H10585" s="68">
        <v>1.8593794485055501E-13</v>
      </c>
      <c r="I10585" s="87">
        <v>1.7249189652894201E-7</v>
      </c>
      <c r="J10585" s="36" t="str">
        <f>_xlfn.XLOOKUP(SimpleBB[[#This Row],[customer_code]],'Input  - indicative charges'!$B$13:$B$69,'Input  - indicative charges'!$E$13:$E$69)</f>
        <v>Major Industrial</v>
      </c>
      <c r="K10585" s="70">
        <f t="shared" si="167"/>
        <v>1.5946074434085522E-7</v>
      </c>
    </row>
    <row r="10586" spans="1:11" x14ac:dyDescent="0.25">
      <c r="A10586" s="65">
        <v>44593</v>
      </c>
      <c r="B10586" s="66" t="s">
        <v>151</v>
      </c>
      <c r="C10586" s="66" t="s">
        <v>137</v>
      </c>
      <c r="D10586" s="67">
        <v>1505192.55</v>
      </c>
      <c r="E10586" s="66">
        <v>0.61632333436765196</v>
      </c>
      <c r="F10586" s="67">
        <v>927685.29128134903</v>
      </c>
      <c r="G10586" s="66" t="s">
        <v>64</v>
      </c>
      <c r="H10586" s="68">
        <v>0</v>
      </c>
      <c r="I10586" s="87">
        <v>0</v>
      </c>
      <c r="J10586" s="36" t="str">
        <f>_xlfn.XLOOKUP(SimpleBB[[#This Row],[customer_code]],'Input  - indicative charges'!$B$13:$B$69,'Input  - indicative charges'!$E$13:$E$69)</f>
        <v>Major Industrial</v>
      </c>
      <c r="K10586" s="70">
        <f t="shared" si="167"/>
        <v>0</v>
      </c>
    </row>
    <row r="10587" spans="1:11" x14ac:dyDescent="0.25">
      <c r="A10587" s="65">
        <v>44593</v>
      </c>
      <c r="B10587" s="66" t="s">
        <v>151</v>
      </c>
      <c r="C10587" s="66" t="s">
        <v>137</v>
      </c>
      <c r="D10587" s="67">
        <v>1505192.55</v>
      </c>
      <c r="E10587" s="66">
        <v>0.61632333436765196</v>
      </c>
      <c r="F10587" s="67">
        <v>927685.29128134903</v>
      </c>
      <c r="G10587" s="66" t="s">
        <v>66</v>
      </c>
      <c r="H10587" s="68">
        <v>0.333914036584537</v>
      </c>
      <c r="I10587" s="87">
        <v>309767.14029185701</v>
      </c>
      <c r="J10587" s="36" t="str">
        <f>_xlfn.XLOOKUP(SimpleBB[[#This Row],[customer_code]],'Input  - indicative charges'!$B$13:$B$69,'Input  - indicative charges'!$E$13:$E$69)</f>
        <v>Upper South Island distributor</v>
      </c>
      <c r="K10587" s="70">
        <f t="shared" si="167"/>
        <v>286365.3293706447</v>
      </c>
    </row>
    <row r="10588" spans="1:11" x14ac:dyDescent="0.25">
      <c r="A10588" s="65">
        <v>44593</v>
      </c>
      <c r="B10588" s="66" t="s">
        <v>151</v>
      </c>
      <c r="C10588" s="66" t="s">
        <v>137</v>
      </c>
      <c r="D10588" s="67">
        <v>1505192.55</v>
      </c>
      <c r="E10588" s="66">
        <v>0.61632333436765196</v>
      </c>
      <c r="F10588" s="67">
        <v>927685.29128134903</v>
      </c>
      <c r="G10588" s="66" t="s">
        <v>68</v>
      </c>
      <c r="H10588" s="68">
        <v>0</v>
      </c>
      <c r="I10588" s="87">
        <v>0</v>
      </c>
      <c r="J10588" s="36" t="str">
        <f>_xlfn.XLOOKUP(SimpleBB[[#This Row],[customer_code]],'Input  - indicative charges'!$B$13:$B$69,'Input  - indicative charges'!$E$13:$E$69)</f>
        <v>Major Industrial</v>
      </c>
      <c r="K10588" s="70">
        <f t="shared" si="167"/>
        <v>0</v>
      </c>
    </row>
    <row r="10589" spans="1:11" x14ac:dyDescent="0.25">
      <c r="A10589" s="65">
        <v>44593</v>
      </c>
      <c r="B10589" s="66" t="s">
        <v>151</v>
      </c>
      <c r="C10589" s="66" t="s">
        <v>137</v>
      </c>
      <c r="D10589" s="67">
        <v>1505192.55</v>
      </c>
      <c r="E10589" s="66">
        <v>0.61632333436765196</v>
      </c>
      <c r="F10589" s="67">
        <v>927685.29128134903</v>
      </c>
      <c r="G10589" s="66" t="s">
        <v>70</v>
      </c>
      <c r="H10589" s="68">
        <v>4.4456090484993599E-6</v>
      </c>
      <c r="I10589" s="87">
        <v>4.1241261250801298</v>
      </c>
      <c r="J10589" s="36" t="str">
        <f>_xlfn.XLOOKUP(SimpleBB[[#This Row],[customer_code]],'Input  - indicative charges'!$B$13:$B$69,'Input  - indicative charges'!$E$13:$E$69)</f>
        <v>Lower North Island distributor</v>
      </c>
      <c r="K10589" s="70">
        <f t="shared" si="167"/>
        <v>3.8125629950998956</v>
      </c>
    </row>
    <row r="10590" spans="1:11" x14ac:dyDescent="0.25">
      <c r="A10590" s="65">
        <v>44593</v>
      </c>
      <c r="B10590" s="66" t="s">
        <v>151</v>
      </c>
      <c r="C10590" s="66" t="s">
        <v>137</v>
      </c>
      <c r="D10590" s="67">
        <v>1505192.55</v>
      </c>
      <c r="E10590" s="66">
        <v>0.61632333436765196</v>
      </c>
      <c r="F10590" s="67">
        <v>927685.29128134903</v>
      </c>
      <c r="G10590" s="66" t="s">
        <v>72</v>
      </c>
      <c r="H10590" s="68">
        <v>3.3940465139836203E-4</v>
      </c>
      <c r="I10590" s="87">
        <v>314.860702894734</v>
      </c>
      <c r="J10590" s="36" t="str">
        <f>_xlfn.XLOOKUP(SimpleBB[[#This Row],[customer_code]],'Input  - indicative charges'!$B$13:$B$69,'Input  - indicative charges'!$E$13:$E$69)</f>
        <v>Lower South Island distributor</v>
      </c>
      <c r="K10590" s="70">
        <f t="shared" si="167"/>
        <v>291.07409134929929</v>
      </c>
    </row>
    <row r="10591" spans="1:11" x14ac:dyDescent="0.25">
      <c r="A10591" s="65">
        <v>44593</v>
      </c>
      <c r="B10591" s="66" t="s">
        <v>151</v>
      </c>
      <c r="C10591" s="66" t="s">
        <v>137</v>
      </c>
      <c r="D10591" s="67">
        <v>1505192.55</v>
      </c>
      <c r="E10591" s="66">
        <v>0.61632333436765196</v>
      </c>
      <c r="F10591" s="67">
        <v>927685.29128134903</v>
      </c>
      <c r="G10591" s="66" t="s">
        <v>74</v>
      </c>
      <c r="H10591" s="68">
        <v>0</v>
      </c>
      <c r="I10591" s="87">
        <v>0</v>
      </c>
      <c r="J10591" s="36" t="str">
        <f>_xlfn.XLOOKUP(SimpleBB[[#This Row],[customer_code]],'Input  - indicative charges'!$B$13:$B$69,'Input  - indicative charges'!$E$13:$E$69)</f>
        <v>Major Industrial</v>
      </c>
      <c r="K10591" s="70">
        <f t="shared" si="167"/>
        <v>0</v>
      </c>
    </row>
    <row r="10592" spans="1:11" x14ac:dyDescent="0.25">
      <c r="A10592" s="65">
        <v>44593</v>
      </c>
      <c r="B10592" s="66" t="s">
        <v>151</v>
      </c>
      <c r="C10592" s="66" t="s">
        <v>137</v>
      </c>
      <c r="D10592" s="67">
        <v>1505192.55</v>
      </c>
      <c r="E10592" s="66">
        <v>0.61632333436765196</v>
      </c>
      <c r="F10592" s="67">
        <v>927685.29128134903</v>
      </c>
      <c r="G10592" s="66" t="s">
        <v>76</v>
      </c>
      <c r="H10592" s="68">
        <v>0</v>
      </c>
      <c r="I10592" s="87">
        <v>0</v>
      </c>
      <c r="J10592" s="36" t="str">
        <f>_xlfn.XLOOKUP(SimpleBB[[#This Row],[customer_code]],'Input  - indicative charges'!$B$13:$B$69,'Input  - indicative charges'!$E$13:$E$69)</f>
        <v>Lower North Island distributor</v>
      </c>
      <c r="K10592" s="70">
        <f t="shared" si="167"/>
        <v>0</v>
      </c>
    </row>
    <row r="10593" spans="1:11" x14ac:dyDescent="0.25">
      <c r="A10593" s="65">
        <v>44593</v>
      </c>
      <c r="B10593" s="66" t="s">
        <v>151</v>
      </c>
      <c r="C10593" s="66" t="s">
        <v>137</v>
      </c>
      <c r="D10593" s="67">
        <v>1505192.55</v>
      </c>
      <c r="E10593" s="66">
        <v>0.61632333436765196</v>
      </c>
      <c r="F10593" s="67">
        <v>927685.29128134903</v>
      </c>
      <c r="G10593" s="66" t="s">
        <v>78</v>
      </c>
      <c r="H10593" s="68">
        <v>1.3319046739165801E-12</v>
      </c>
      <c r="I10593" s="87">
        <v>1.2355883753812899E-6</v>
      </c>
      <c r="J10593" s="36" t="str">
        <f>_xlfn.XLOOKUP(SimpleBB[[#This Row],[customer_code]],'Input  - indicative charges'!$B$13:$B$69,'Input  - indicative charges'!$E$13:$E$69)</f>
        <v>North Island generation</v>
      </c>
      <c r="K10593" s="70">
        <f t="shared" si="167"/>
        <v>1.1422440474132632E-6</v>
      </c>
    </row>
    <row r="10594" spans="1:11" x14ac:dyDescent="0.25">
      <c r="A10594" s="65">
        <v>44593</v>
      </c>
      <c r="B10594" s="66" t="s">
        <v>151</v>
      </c>
      <c r="C10594" s="66" t="s">
        <v>137</v>
      </c>
      <c r="D10594" s="67">
        <v>1505192.55</v>
      </c>
      <c r="E10594" s="66">
        <v>0.61632333436765196</v>
      </c>
      <c r="F10594" s="67">
        <v>927685.29128134903</v>
      </c>
      <c r="G10594" s="66" t="s">
        <v>80</v>
      </c>
      <c r="H10594" s="68">
        <v>0</v>
      </c>
      <c r="I10594" s="87">
        <v>0</v>
      </c>
      <c r="J10594" s="36" t="str">
        <f>_xlfn.XLOOKUP(SimpleBB[[#This Row],[customer_code]],'Input  - indicative charges'!$B$13:$B$69,'Input  - indicative charges'!$E$13:$E$69)</f>
        <v>Major Industrial</v>
      </c>
      <c r="K10594" s="70">
        <f t="shared" si="167"/>
        <v>0</v>
      </c>
    </row>
    <row r="10595" spans="1:11" x14ac:dyDescent="0.25">
      <c r="A10595" s="65">
        <v>44593</v>
      </c>
      <c r="B10595" s="66" t="s">
        <v>151</v>
      </c>
      <c r="C10595" s="66" t="s">
        <v>137</v>
      </c>
      <c r="D10595" s="67">
        <v>1505192.55</v>
      </c>
      <c r="E10595" s="66">
        <v>0.61632333436765196</v>
      </c>
      <c r="F10595" s="67">
        <v>927685.29128134903</v>
      </c>
      <c r="G10595" s="66" t="s">
        <v>82</v>
      </c>
      <c r="H10595" s="68">
        <v>6.9794982340813202E-5</v>
      </c>
      <c r="I10595" s="87">
        <v>64.747778522813903</v>
      </c>
      <c r="J10595" s="36" t="str">
        <f>_xlfn.XLOOKUP(SimpleBB[[#This Row],[customer_code]],'Input  - indicative charges'!$B$13:$B$69,'Input  - indicative charges'!$E$13:$E$69)</f>
        <v>Major Industrial</v>
      </c>
      <c r="K10595" s="70">
        <f t="shared" si="167"/>
        <v>59.856313052551904</v>
      </c>
    </row>
    <row r="10596" spans="1:11" x14ac:dyDescent="0.25">
      <c r="A10596" s="65">
        <v>44593</v>
      </c>
      <c r="B10596" s="66" t="s">
        <v>151</v>
      </c>
      <c r="C10596" s="66" t="s">
        <v>137</v>
      </c>
      <c r="D10596" s="67">
        <v>1505192.55</v>
      </c>
      <c r="E10596" s="66">
        <v>0.61632333436765196</v>
      </c>
      <c r="F10596" s="67">
        <v>927685.29128134903</v>
      </c>
      <c r="G10596" s="66" t="s">
        <v>84</v>
      </c>
      <c r="H10596" s="68">
        <v>0</v>
      </c>
      <c r="I10596" s="87">
        <v>0</v>
      </c>
      <c r="J10596" s="36" t="str">
        <f>_xlfn.XLOOKUP(SimpleBB[[#This Row],[customer_code]],'Input  - indicative charges'!$B$13:$B$69,'Input  - indicative charges'!$E$13:$E$69)</f>
        <v>Major Industrial</v>
      </c>
      <c r="K10596" s="70">
        <f t="shared" si="167"/>
        <v>0</v>
      </c>
    </row>
    <row r="10597" spans="1:11" x14ac:dyDescent="0.25">
      <c r="A10597" s="65">
        <v>44593</v>
      </c>
      <c r="B10597" s="66" t="s">
        <v>151</v>
      </c>
      <c r="C10597" s="66" t="s">
        <v>137</v>
      </c>
      <c r="D10597" s="67">
        <v>1505192.55</v>
      </c>
      <c r="E10597" s="66">
        <v>0.61632333436765196</v>
      </c>
      <c r="F10597" s="67">
        <v>927685.29128134903</v>
      </c>
      <c r="G10597" s="66" t="s">
        <v>86</v>
      </c>
      <c r="H10597" s="68">
        <v>7.2858282840782297E-6</v>
      </c>
      <c r="I10597" s="87">
        <v>6.7589557339410096</v>
      </c>
      <c r="J10597" s="36" t="str">
        <f>_xlfn.XLOOKUP(SimpleBB[[#This Row],[customer_code]],'Input  - indicative charges'!$B$13:$B$69,'Input  - indicative charges'!$E$13:$E$69)</f>
        <v>North Island generation</v>
      </c>
      <c r="K10597" s="70">
        <f t="shared" si="167"/>
        <v>6.2483405539012393</v>
      </c>
    </row>
    <row r="10598" spans="1:11" x14ac:dyDescent="0.25">
      <c r="A10598" s="65">
        <v>44593</v>
      </c>
      <c r="B10598" s="66" t="s">
        <v>151</v>
      </c>
      <c r="C10598" s="66" t="s">
        <v>137</v>
      </c>
      <c r="D10598" s="67">
        <v>1505192.55</v>
      </c>
      <c r="E10598" s="66">
        <v>0.61632333436765196</v>
      </c>
      <c r="F10598" s="67">
        <v>927685.29128134903</v>
      </c>
      <c r="G10598" s="66" t="s">
        <v>88</v>
      </c>
      <c r="H10598" s="68">
        <v>3.3868885728868201E-4</v>
      </c>
      <c r="I10598" s="87">
        <v>314.19667122759802</v>
      </c>
      <c r="J10598" s="36" t="str">
        <f>_xlfn.XLOOKUP(SimpleBB[[#This Row],[customer_code]],'Input  - indicative charges'!$B$13:$B$69,'Input  - indicative charges'!$E$13:$E$69)</f>
        <v>North Island generation</v>
      </c>
      <c r="K10598" s="70">
        <f t="shared" si="167"/>
        <v>290.46022492404592</v>
      </c>
    </row>
    <row r="10599" spans="1:11" x14ac:dyDescent="0.25">
      <c r="A10599" s="65">
        <v>44593</v>
      </c>
      <c r="B10599" s="66" t="s">
        <v>151</v>
      </c>
      <c r="C10599" s="66" t="s">
        <v>137</v>
      </c>
      <c r="D10599" s="67">
        <v>1505192.55</v>
      </c>
      <c r="E10599" s="66">
        <v>0.61632333436765196</v>
      </c>
      <c r="F10599" s="67">
        <v>927685.29128134903</v>
      </c>
      <c r="G10599" s="66" t="s">
        <v>90</v>
      </c>
      <c r="H10599" s="68">
        <v>6.6143794602745803E-2</v>
      </c>
      <c r="I10599" s="87">
        <v>61360.625362502004</v>
      </c>
      <c r="J10599" s="36" t="str">
        <f>_xlfn.XLOOKUP(SimpleBB[[#This Row],[customer_code]],'Input  - indicative charges'!$B$13:$B$69,'Input  - indicative charges'!$E$13:$E$69)</f>
        <v>Upper South Island distributor</v>
      </c>
      <c r="K10599" s="70">
        <f t="shared" si="167"/>
        <v>56725.047323502477</v>
      </c>
    </row>
    <row r="10600" spans="1:11" x14ac:dyDescent="0.25">
      <c r="A10600" s="65">
        <v>44593</v>
      </c>
      <c r="B10600" s="66" t="s">
        <v>151</v>
      </c>
      <c r="C10600" s="66" t="s">
        <v>137</v>
      </c>
      <c r="D10600" s="67">
        <v>1505192.55</v>
      </c>
      <c r="E10600" s="66">
        <v>0.61632333436765196</v>
      </c>
      <c r="F10600" s="67">
        <v>927685.29128134903</v>
      </c>
      <c r="G10600" s="66" t="s">
        <v>92</v>
      </c>
      <c r="H10600" s="68">
        <v>5.2290046122217003E-6</v>
      </c>
      <c r="I10600" s="87">
        <v>4.85087066680041</v>
      </c>
      <c r="J10600" s="36" t="str">
        <f>_xlfn.XLOOKUP(SimpleBB[[#This Row],[customer_code]],'Input  - indicative charges'!$B$13:$B$69,'Input  - indicative charges'!$E$13:$E$69)</f>
        <v>North Island generation</v>
      </c>
      <c r="K10600" s="70">
        <f t="shared" si="167"/>
        <v>4.4844045592566513</v>
      </c>
    </row>
    <row r="10601" spans="1:11" x14ac:dyDescent="0.25">
      <c r="A10601" s="65">
        <v>44593</v>
      </c>
      <c r="B10601" s="66" t="s">
        <v>151</v>
      </c>
      <c r="C10601" s="66" t="s">
        <v>137</v>
      </c>
      <c r="D10601" s="67">
        <v>1505192.55</v>
      </c>
      <c r="E10601" s="66">
        <v>0.61632333436765196</v>
      </c>
      <c r="F10601" s="67">
        <v>927685.29128134903</v>
      </c>
      <c r="G10601" s="66" t="s">
        <v>94</v>
      </c>
      <c r="H10601" s="68">
        <v>2.7694844006705999E-5</v>
      </c>
      <c r="I10601" s="87">
        <v>25.692099429352599</v>
      </c>
      <c r="J10601" s="36" t="str">
        <f>_xlfn.XLOOKUP(SimpleBB[[#This Row],[customer_code]],'Input  - indicative charges'!$B$13:$B$69,'Input  - indicative charges'!$E$13:$E$69)</f>
        <v>North Island generation</v>
      </c>
      <c r="K10601" s="70">
        <f t="shared" si="167"/>
        <v>23.751152263529207</v>
      </c>
    </row>
    <row r="10602" spans="1:11" x14ac:dyDescent="0.25">
      <c r="A10602" s="65">
        <v>44593</v>
      </c>
      <c r="B10602" s="66" t="s">
        <v>151</v>
      </c>
      <c r="C10602" s="66" t="s">
        <v>137</v>
      </c>
      <c r="D10602" s="67">
        <v>1505192.55</v>
      </c>
      <c r="E10602" s="66">
        <v>0.61632333436765196</v>
      </c>
      <c r="F10602" s="67">
        <v>927685.29128134903</v>
      </c>
      <c r="G10602" s="66" t="s">
        <v>96</v>
      </c>
      <c r="H10602" s="68">
        <v>5.9554264261521406E-11</v>
      </c>
      <c r="I10602" s="87">
        <v>5.52476149884959E-5</v>
      </c>
      <c r="J10602" s="36" t="str">
        <f>_xlfn.XLOOKUP(SimpleBB[[#This Row],[customer_code]],'Input  - indicative charges'!$B$13:$B$69,'Input  - indicative charges'!$E$13:$E$69)</f>
        <v>Upper North Island distributor</v>
      </c>
      <c r="K10602" s="70">
        <f t="shared" si="167"/>
        <v>5.1073853244139877E-5</v>
      </c>
    </row>
    <row r="10603" spans="1:11" x14ac:dyDescent="0.25">
      <c r="A10603" s="65">
        <v>44593</v>
      </c>
      <c r="B10603" s="66" t="s">
        <v>151</v>
      </c>
      <c r="C10603" s="66" t="s">
        <v>137</v>
      </c>
      <c r="D10603" s="67">
        <v>1505192.55</v>
      </c>
      <c r="E10603" s="66">
        <v>0.61632333436765196</v>
      </c>
      <c r="F10603" s="67">
        <v>927685.29128134903</v>
      </c>
      <c r="G10603" s="66" t="s">
        <v>98</v>
      </c>
      <c r="H10603" s="68">
        <v>2.5520439958035498E-7</v>
      </c>
      <c r="I10603" s="87">
        <v>0.23674936776098399</v>
      </c>
      <c r="J10603" s="36" t="str">
        <f>_xlfn.XLOOKUP(SimpleBB[[#This Row],[customer_code]],'Input  - indicative charges'!$B$13:$B$69,'Input  - indicative charges'!$E$13:$E$69)</f>
        <v>Major Industrial</v>
      </c>
      <c r="K10603" s="70">
        <f t="shared" si="167"/>
        <v>0.21886379108284093</v>
      </c>
    </row>
    <row r="10604" spans="1:11" x14ac:dyDescent="0.25">
      <c r="A10604" s="65">
        <v>44593</v>
      </c>
      <c r="B10604" s="66" t="s">
        <v>151</v>
      </c>
      <c r="C10604" s="66" t="s">
        <v>137</v>
      </c>
      <c r="D10604" s="67">
        <v>1505192.55</v>
      </c>
      <c r="E10604" s="66">
        <v>0.61632333436765196</v>
      </c>
      <c r="F10604" s="67">
        <v>927685.29128134903</v>
      </c>
      <c r="G10604" s="66" t="s">
        <v>100</v>
      </c>
      <c r="H10604" s="68">
        <v>9.9828538633103703E-5</v>
      </c>
      <c r="I10604" s="87">
        <v>92.609466940042296</v>
      </c>
      <c r="J10604" s="36" t="str">
        <f>_xlfn.XLOOKUP(SimpleBB[[#This Row],[customer_code]],'Input  - indicative charges'!$B$13:$B$69,'Input  - indicative charges'!$E$13:$E$69)</f>
        <v>North Island generation</v>
      </c>
      <c r="K10604" s="70">
        <f t="shared" si="167"/>
        <v>85.613149535932848</v>
      </c>
    </row>
    <row r="10605" spans="1:11" x14ac:dyDescent="0.25">
      <c r="A10605" s="65">
        <v>44593</v>
      </c>
      <c r="B10605" s="66" t="s">
        <v>151</v>
      </c>
      <c r="C10605" s="66" t="s">
        <v>137</v>
      </c>
      <c r="D10605" s="67">
        <v>1505192.55</v>
      </c>
      <c r="E10605" s="66">
        <v>0.61632333436765196</v>
      </c>
      <c r="F10605" s="67">
        <v>927685.29128134903</v>
      </c>
      <c r="G10605" s="66" t="s">
        <v>102</v>
      </c>
      <c r="H10605" s="68">
        <v>8.1669637837171501E-5</v>
      </c>
      <c r="I10605" s="87">
        <v>75.763721765818801</v>
      </c>
      <c r="J10605" s="36" t="str">
        <f>_xlfn.XLOOKUP(SimpleBB[[#This Row],[customer_code]],'Input  - indicative charges'!$B$13:$B$69,'Input  - indicative charges'!$E$13:$E$69)</f>
        <v>Lower North Island distributor</v>
      </c>
      <c r="K10605" s="70">
        <f t="shared" si="167"/>
        <v>70.040040778285601</v>
      </c>
    </row>
    <row r="10606" spans="1:11" x14ac:dyDescent="0.25">
      <c r="A10606" s="65">
        <v>44593</v>
      </c>
      <c r="B10606" s="66" t="s">
        <v>151</v>
      </c>
      <c r="C10606" s="66" t="s">
        <v>137</v>
      </c>
      <c r="D10606" s="67">
        <v>1505192.55</v>
      </c>
      <c r="E10606" s="66">
        <v>0.61632333436765196</v>
      </c>
      <c r="F10606" s="67">
        <v>927685.29128134903</v>
      </c>
      <c r="G10606" s="66" t="s">
        <v>104</v>
      </c>
      <c r="H10606" s="68">
        <v>1.71018002662737E-4</v>
      </c>
      <c r="I10606" s="87">
        <v>158.65088561453601</v>
      </c>
      <c r="J10606" s="36" t="str">
        <f>_xlfn.XLOOKUP(SimpleBB[[#This Row],[customer_code]],'Input  - indicative charges'!$B$13:$B$69,'Input  - indicative charges'!$E$13:$E$69)</f>
        <v>Lower North Island distributor</v>
      </c>
      <c r="K10606" s="70">
        <f t="shared" si="167"/>
        <v>146.6653728059915</v>
      </c>
    </row>
    <row r="10607" spans="1:11" x14ac:dyDescent="0.25">
      <c r="A10607" s="65">
        <v>44593</v>
      </c>
      <c r="B10607" s="66" t="s">
        <v>151</v>
      </c>
      <c r="C10607" s="66" t="s">
        <v>137</v>
      </c>
      <c r="D10607" s="67">
        <v>1505192.55</v>
      </c>
      <c r="E10607" s="66">
        <v>0.61632333436765196</v>
      </c>
      <c r="F10607" s="67">
        <v>927685.29128134903</v>
      </c>
      <c r="G10607" s="66" t="s">
        <v>106</v>
      </c>
      <c r="H10607" s="68">
        <v>2.8607401103958402E-20</v>
      </c>
      <c r="I10607" s="87">
        <v>2.6538665225928E-14</v>
      </c>
      <c r="J10607" s="36" t="str">
        <f>_xlfn.XLOOKUP(SimpleBB[[#This Row],[customer_code]],'Input  - indicative charges'!$B$13:$B$69,'Input  - indicative charges'!$E$13:$E$69)</f>
        <v>Upper North Island distributor</v>
      </c>
      <c r="K10607" s="70">
        <f t="shared" si="167"/>
        <v>2.4533763010885515E-14</v>
      </c>
    </row>
    <row r="10608" spans="1:11" x14ac:dyDescent="0.25">
      <c r="A10608" s="65">
        <v>44593</v>
      </c>
      <c r="B10608" s="66" t="s">
        <v>151</v>
      </c>
      <c r="C10608" s="66" t="s">
        <v>137</v>
      </c>
      <c r="D10608" s="67">
        <v>1505192.55</v>
      </c>
      <c r="E10608" s="66">
        <v>0.61632333436765196</v>
      </c>
      <c r="F10608" s="67">
        <v>927685.29128134903</v>
      </c>
      <c r="G10608" s="66" t="s">
        <v>108</v>
      </c>
      <c r="H10608" s="68">
        <v>4.4668632319691603E-22</v>
      </c>
      <c r="I10608" s="87">
        <v>4.1438433184632599E-16</v>
      </c>
      <c r="J10608" s="36" t="str">
        <f>_xlfn.XLOOKUP(SimpleBB[[#This Row],[customer_code]],'Input  - indicative charges'!$B$13:$B$69,'Input  - indicative charges'!$E$13:$E$69)</f>
        <v>Lower North Island distributor</v>
      </c>
      <c r="K10608" s="70">
        <f t="shared" si="167"/>
        <v>3.8307906243187498E-16</v>
      </c>
    </row>
    <row r="10609" spans="1:11" x14ac:dyDescent="0.25">
      <c r="A10609" s="65">
        <v>44593</v>
      </c>
      <c r="B10609" s="66" t="s">
        <v>151</v>
      </c>
      <c r="C10609" s="66" t="s">
        <v>137</v>
      </c>
      <c r="D10609" s="67">
        <v>1505192.55</v>
      </c>
      <c r="E10609" s="66">
        <v>0.61632333436765196</v>
      </c>
      <c r="F10609" s="67">
        <v>927685.29128134903</v>
      </c>
      <c r="G10609" s="66" t="s">
        <v>110</v>
      </c>
      <c r="H10609" s="68">
        <v>1.48639175970594E-4</v>
      </c>
      <c r="I10609" s="87">
        <v>137.890377256101</v>
      </c>
      <c r="J10609" s="36" t="str">
        <f>_xlfn.XLOOKUP(SimpleBB[[#This Row],[customer_code]],'Input  - indicative charges'!$B$13:$B$69,'Input  - indicative charges'!$E$13:$E$69)</f>
        <v>Lower South Island distributor</v>
      </c>
      <c r="K10609" s="70">
        <f t="shared" si="167"/>
        <v>127.47324736504284</v>
      </c>
    </row>
    <row r="10610" spans="1:11" x14ac:dyDescent="0.25">
      <c r="A10610" s="65">
        <v>44593</v>
      </c>
      <c r="B10610" s="66" t="s">
        <v>151</v>
      </c>
      <c r="C10610" s="66" t="s">
        <v>137</v>
      </c>
      <c r="D10610" s="67">
        <v>1505192.55</v>
      </c>
      <c r="E10610" s="66">
        <v>0.61632333436765196</v>
      </c>
      <c r="F10610" s="67">
        <v>927685.29128134903</v>
      </c>
      <c r="G10610" s="66" t="s">
        <v>112</v>
      </c>
      <c r="H10610" s="68">
        <v>2.7978644732543301E-4</v>
      </c>
      <c r="I10610" s="87">
        <v>259.55377188366799</v>
      </c>
      <c r="J10610" s="36" t="str">
        <f>_xlfn.XLOOKUP(SimpleBB[[#This Row],[customer_code]],'Input  - indicative charges'!$B$13:$B$69,'Input  - indicative charges'!$E$13:$E$69)</f>
        <v>North Island generation</v>
      </c>
      <c r="K10610" s="70">
        <f t="shared" si="167"/>
        <v>239.94540319812492</v>
      </c>
    </row>
    <row r="10611" spans="1:11" x14ac:dyDescent="0.25">
      <c r="A10611" s="65">
        <v>44593</v>
      </c>
      <c r="B10611" s="66" t="s">
        <v>151</v>
      </c>
      <c r="C10611" s="66" t="s">
        <v>137</v>
      </c>
      <c r="D10611" s="67">
        <v>1505192.55</v>
      </c>
      <c r="E10611" s="66">
        <v>0.61632333436765196</v>
      </c>
      <c r="F10611" s="67">
        <v>927685.29128134903</v>
      </c>
      <c r="G10611" s="66" t="s">
        <v>114</v>
      </c>
      <c r="H10611" s="68">
        <v>6.7271349081009203E-5</v>
      </c>
      <c r="I10611" s="87">
        <v>62.406641067105298</v>
      </c>
      <c r="J10611" s="36" t="str">
        <f>_xlfn.XLOOKUP(SimpleBB[[#This Row],[customer_code]],'Input  - indicative charges'!$B$13:$B$69,'Input  - indicative charges'!$E$13:$E$69)</f>
        <v>Lower North Island distributor</v>
      </c>
      <c r="K10611" s="70">
        <f t="shared" si="167"/>
        <v>57.692040244357045</v>
      </c>
    </row>
    <row r="10612" spans="1:11" x14ac:dyDescent="0.25">
      <c r="A10612" s="65">
        <v>44593</v>
      </c>
      <c r="B10612" s="66" t="s">
        <v>151</v>
      </c>
      <c r="C10612" s="66" t="s">
        <v>137</v>
      </c>
      <c r="D10612" s="67">
        <v>1505192.55</v>
      </c>
      <c r="E10612" s="66">
        <v>0.61632333436765196</v>
      </c>
      <c r="F10612" s="67">
        <v>927685.29128134903</v>
      </c>
      <c r="G10612" s="66" t="s">
        <v>116</v>
      </c>
      <c r="H10612" s="68">
        <v>2.0523572196632001E-22</v>
      </c>
      <c r="I10612" s="87">
        <v>1.9039416051366401E-16</v>
      </c>
      <c r="J10612" s="36" t="str">
        <f>_xlfn.XLOOKUP(SimpleBB[[#This Row],[customer_code]],'Input  - indicative charges'!$B$13:$B$69,'Input  - indicative charges'!$E$13:$E$69)</f>
        <v>Major Industrial</v>
      </c>
      <c r="K10612" s="70">
        <f t="shared" si="167"/>
        <v>1.7601055565278121E-16</v>
      </c>
    </row>
    <row r="10613" spans="1:11" x14ac:dyDescent="0.25">
      <c r="A10613" s="65">
        <v>44593</v>
      </c>
      <c r="B10613" s="66" t="s">
        <v>151</v>
      </c>
      <c r="C10613" s="66" t="s">
        <v>137</v>
      </c>
      <c r="D10613" s="67">
        <v>1505192.55</v>
      </c>
      <c r="E10613" s="66">
        <v>0.61632333436765196</v>
      </c>
      <c r="F10613" s="67">
        <v>927685.29128134903</v>
      </c>
      <c r="G10613" s="66" t="s">
        <v>118</v>
      </c>
      <c r="H10613" s="68">
        <v>1.2343496718313401E-2</v>
      </c>
      <c r="I10613" s="87">
        <v>11450.8803485589</v>
      </c>
      <c r="J10613" s="36" t="str">
        <f>_xlfn.XLOOKUP(SimpleBB[[#This Row],[customer_code]],'Input  - indicative charges'!$B$13:$B$69,'Input  - indicative charges'!$E$13:$E$69)</f>
        <v>Upper South Island distributor</v>
      </c>
      <c r="K10613" s="70">
        <f t="shared" si="167"/>
        <v>10585.806872573281</v>
      </c>
    </row>
    <row r="10614" spans="1:11" x14ac:dyDescent="0.25">
      <c r="A10614" s="65">
        <v>44593</v>
      </c>
      <c r="B10614" s="66" t="s">
        <v>151</v>
      </c>
      <c r="C10614" s="66" t="s">
        <v>137</v>
      </c>
      <c r="D10614" s="67">
        <v>1505192.55</v>
      </c>
      <c r="E10614" s="66">
        <v>0.61632333436765196</v>
      </c>
      <c r="F10614" s="67">
        <v>927685.29128134903</v>
      </c>
      <c r="G10614" s="66" t="s">
        <v>120</v>
      </c>
      <c r="H10614" s="68">
        <v>1.9819729563401901E-7</v>
      </c>
      <c r="I10614" s="87">
        <v>0.18386471593142101</v>
      </c>
      <c r="J10614" s="36" t="str">
        <f>_xlfn.XLOOKUP(SimpleBB[[#This Row],[customer_code]],'Input  - indicative charges'!$B$13:$B$69,'Input  - indicative charges'!$E$13:$E$69)</f>
        <v>Lower North Island distributor</v>
      </c>
      <c r="K10614" s="70">
        <f t="shared" si="167"/>
        <v>0.16997438749550123</v>
      </c>
    </row>
    <row r="10615" spans="1:11" x14ac:dyDescent="0.25">
      <c r="A10615" s="65">
        <v>44593</v>
      </c>
      <c r="B10615" s="66" t="s">
        <v>151</v>
      </c>
      <c r="C10615" s="66" t="s">
        <v>137</v>
      </c>
      <c r="D10615" s="67">
        <v>1505192.55</v>
      </c>
      <c r="E10615" s="66">
        <v>0.61632333436765196</v>
      </c>
      <c r="F10615" s="67">
        <v>927685.29128134903</v>
      </c>
      <c r="G10615" s="66" t="s">
        <v>241</v>
      </c>
      <c r="H10615" s="68">
        <v>6.3423542092312803E-5</v>
      </c>
      <c r="I10615" s="87">
        <v>58.837087120002103</v>
      </c>
      <c r="J10615" s="36" t="str">
        <f>_xlfn.XLOOKUP(SimpleBB[[#This Row],[customer_code]],'Input  - indicative charges'!$B$13:$B$69,'Input  - indicative charges'!$E$13:$E$69)</f>
        <v>North Island generation</v>
      </c>
      <c r="K10615" s="70">
        <f t="shared" si="167"/>
        <v>54.392153462287794</v>
      </c>
    </row>
    <row r="10616" spans="1:11" x14ac:dyDescent="0.25">
      <c r="A10616" s="65">
        <v>44621</v>
      </c>
      <c r="B10616" s="66" t="s">
        <v>151</v>
      </c>
      <c r="C10616" s="66" t="s">
        <v>137</v>
      </c>
      <c r="D10616" s="67">
        <v>3251773.62</v>
      </c>
      <c r="E10616" s="66">
        <v>0.56787028716662102</v>
      </c>
      <c r="F10616" s="67">
        <v>1846585.6193902399</v>
      </c>
      <c r="G10616" s="66" t="s">
        <v>8</v>
      </c>
      <c r="H10616" s="68">
        <v>5.4362784219160701E-2</v>
      </c>
      <c r="I10616" s="87">
        <v>100385.535569117</v>
      </c>
      <c r="J10616" s="36" t="str">
        <f>_xlfn.XLOOKUP(SimpleBB[[#This Row],[customer_code]],'Input  - indicative charges'!$B$13:$B$69,'Input  - indicative charges'!$E$13:$E$69)</f>
        <v>Lower South Island distributor</v>
      </c>
      <c r="K10616" s="70">
        <f t="shared" si="167"/>
        <v>92801.763706162994</v>
      </c>
    </row>
    <row r="10617" spans="1:11" x14ac:dyDescent="0.25">
      <c r="A10617" s="65">
        <v>44621</v>
      </c>
      <c r="B10617" s="66" t="s">
        <v>151</v>
      </c>
      <c r="C10617" s="66" t="s">
        <v>137</v>
      </c>
      <c r="D10617" s="67">
        <v>3251773.62</v>
      </c>
      <c r="E10617" s="66">
        <v>0.56787028716662102</v>
      </c>
      <c r="F10617" s="67">
        <v>1846585.6193902399</v>
      </c>
      <c r="G10617" s="66" t="s">
        <v>10</v>
      </c>
      <c r="H10617" s="68">
        <v>3.4412050862544499E-3</v>
      </c>
      <c r="I10617" s="87">
        <v>6354.4798256500499</v>
      </c>
      <c r="J10617" s="36" t="str">
        <f>_xlfn.XLOOKUP(SimpleBB[[#This Row],[customer_code]],'Input  - indicative charges'!$B$13:$B$69,'Input  - indicative charges'!$E$13:$E$69)</f>
        <v>Upper South Island distributor</v>
      </c>
      <c r="K10617" s="70">
        <f t="shared" si="167"/>
        <v>5874.4213686994117</v>
      </c>
    </row>
    <row r="10618" spans="1:11" x14ac:dyDescent="0.25">
      <c r="A10618" s="65">
        <v>44621</v>
      </c>
      <c r="B10618" s="66" t="s">
        <v>151</v>
      </c>
      <c r="C10618" s="66" t="s">
        <v>137</v>
      </c>
      <c r="D10618" s="67">
        <v>3251773.62</v>
      </c>
      <c r="E10618" s="66">
        <v>0.56787028716662102</v>
      </c>
      <c r="F10618" s="67">
        <v>1846585.6193902399</v>
      </c>
      <c r="G10618" s="66" t="s">
        <v>12</v>
      </c>
      <c r="H10618" s="68">
        <v>0</v>
      </c>
      <c r="I10618" s="87">
        <v>0</v>
      </c>
      <c r="J10618" s="36" t="str">
        <f>_xlfn.XLOOKUP(SimpleBB[[#This Row],[customer_code]],'Input  - indicative charges'!$B$13:$B$69,'Input  - indicative charges'!$E$13:$E$69)</f>
        <v>Lower North Island distributor</v>
      </c>
      <c r="K10618" s="70">
        <f t="shared" si="167"/>
        <v>0</v>
      </c>
    </row>
    <row r="10619" spans="1:11" x14ac:dyDescent="0.25">
      <c r="A10619" s="65">
        <v>44621</v>
      </c>
      <c r="B10619" s="66" t="s">
        <v>151</v>
      </c>
      <c r="C10619" s="66" t="s">
        <v>137</v>
      </c>
      <c r="D10619" s="67">
        <v>3251773.62</v>
      </c>
      <c r="E10619" s="66">
        <v>0.56787028716662102</v>
      </c>
      <c r="F10619" s="67">
        <v>1846585.6193902399</v>
      </c>
      <c r="G10619" s="66" t="s">
        <v>14</v>
      </c>
      <c r="H10619" s="68">
        <v>4.57954522845799E-22</v>
      </c>
      <c r="I10619" s="87">
        <v>8.4565223622177499E-16</v>
      </c>
      <c r="J10619" s="36" t="str">
        <f>_xlfn.XLOOKUP(SimpleBB[[#This Row],[customer_code]],'Input  - indicative charges'!$B$13:$B$69,'Input  - indicative charges'!$E$13:$E$69)</f>
        <v>Upper North Island distributor</v>
      </c>
      <c r="K10619" s="70">
        <f t="shared" si="167"/>
        <v>7.8176620325353707E-16</v>
      </c>
    </row>
    <row r="10620" spans="1:11" x14ac:dyDescent="0.25">
      <c r="A10620" s="65">
        <v>44621</v>
      </c>
      <c r="B10620" s="66" t="s">
        <v>151</v>
      </c>
      <c r="C10620" s="66" t="s">
        <v>137</v>
      </c>
      <c r="D10620" s="67">
        <v>3251773.62</v>
      </c>
      <c r="E10620" s="66">
        <v>0.56787028716662102</v>
      </c>
      <c r="F10620" s="67">
        <v>1846585.6193902399</v>
      </c>
      <c r="G10620" s="66" t="s">
        <v>16</v>
      </c>
      <c r="H10620" s="68">
        <v>2.70337247804577E-2</v>
      </c>
      <c r="I10620" s="87">
        <v>49920.087418146897</v>
      </c>
      <c r="J10620" s="36" t="str">
        <f>_xlfn.XLOOKUP(SimpleBB[[#This Row],[customer_code]],'Input  - indicative charges'!$B$13:$B$69,'Input  - indicative charges'!$E$13:$E$69)</f>
        <v>South Island generation</v>
      </c>
      <c r="K10620" s="70">
        <f t="shared" si="167"/>
        <v>46148.801523105903</v>
      </c>
    </row>
    <row r="10621" spans="1:11" x14ac:dyDescent="0.25">
      <c r="A10621" s="65">
        <v>44621</v>
      </c>
      <c r="B10621" s="66" t="s">
        <v>151</v>
      </c>
      <c r="C10621" s="66" t="s">
        <v>137</v>
      </c>
      <c r="D10621" s="67">
        <v>3251773.62</v>
      </c>
      <c r="E10621" s="66">
        <v>0.56787028716662102</v>
      </c>
      <c r="F10621" s="67">
        <v>1846585.6193902399</v>
      </c>
      <c r="G10621" s="66" t="s">
        <v>19</v>
      </c>
      <c r="H10621" s="68">
        <v>5.1234428393198803E-4</v>
      </c>
      <c r="I10621" s="87">
        <v>946.08758688560295</v>
      </c>
      <c r="J10621" s="36" t="str">
        <f>_xlfn.XLOOKUP(SimpleBB[[#This Row],[customer_code]],'Input  - indicative charges'!$B$13:$B$69,'Input  - indicative charges'!$E$13:$E$69)</f>
        <v>Lower South Island distributor</v>
      </c>
      <c r="K10621" s="70">
        <f t="shared" si="167"/>
        <v>874.61401870034331</v>
      </c>
    </row>
    <row r="10622" spans="1:11" x14ac:dyDescent="0.25">
      <c r="A10622" s="65">
        <v>44621</v>
      </c>
      <c r="B10622" s="66" t="s">
        <v>151</v>
      </c>
      <c r="C10622" s="66" t="s">
        <v>137</v>
      </c>
      <c r="D10622" s="67">
        <v>3251773.62</v>
      </c>
      <c r="E10622" s="66">
        <v>0.56787028716662102</v>
      </c>
      <c r="F10622" s="67">
        <v>1846585.6193902399</v>
      </c>
      <c r="G10622" s="66" t="s">
        <v>21</v>
      </c>
      <c r="H10622" s="68">
        <v>5.2069878022593802E-2</v>
      </c>
      <c r="I10622" s="87">
        <v>96151.4879599259</v>
      </c>
      <c r="J10622" s="36" t="str">
        <f>_xlfn.XLOOKUP(SimpleBB[[#This Row],[customer_code]],'Input  - indicative charges'!$B$13:$B$69,'Input  - indicative charges'!$E$13:$E$69)</f>
        <v>Upper South Island distributor</v>
      </c>
      <c r="K10622" s="70">
        <f t="shared" si="167"/>
        <v>88887.583405971629</v>
      </c>
    </row>
    <row r="10623" spans="1:11" x14ac:dyDescent="0.25">
      <c r="A10623" s="65">
        <v>44621</v>
      </c>
      <c r="B10623" s="66" t="s">
        <v>151</v>
      </c>
      <c r="C10623" s="66" t="s">
        <v>137</v>
      </c>
      <c r="D10623" s="67">
        <v>3251773.62</v>
      </c>
      <c r="E10623" s="66">
        <v>0.56787028716662102</v>
      </c>
      <c r="F10623" s="67">
        <v>1846585.6193902399</v>
      </c>
      <c r="G10623" s="66" t="s">
        <v>23</v>
      </c>
      <c r="H10623" s="68">
        <v>3.1412635862538601E-22</v>
      </c>
      <c r="I10623" s="87">
        <v>5.8006121650906101E-16</v>
      </c>
      <c r="J10623" s="36" t="str">
        <f>_xlfn.XLOOKUP(SimpleBB[[#This Row],[customer_code]],'Input  - indicative charges'!$B$13:$B$69,'Input  - indicative charges'!$E$13:$E$69)</f>
        <v>Lower North Island distributor</v>
      </c>
      <c r="K10623" s="70">
        <f t="shared" si="167"/>
        <v>5.3623964492892558E-16</v>
      </c>
    </row>
    <row r="10624" spans="1:11" x14ac:dyDescent="0.25">
      <c r="A10624" s="65">
        <v>44621</v>
      </c>
      <c r="B10624" s="66" t="s">
        <v>151</v>
      </c>
      <c r="C10624" s="66" t="s">
        <v>137</v>
      </c>
      <c r="D10624" s="67">
        <v>3251773.62</v>
      </c>
      <c r="E10624" s="66">
        <v>0.56787028716662102</v>
      </c>
      <c r="F10624" s="67">
        <v>1846585.6193902399</v>
      </c>
      <c r="G10624" s="66" t="s">
        <v>25</v>
      </c>
      <c r="H10624" s="68">
        <v>3.6191456258128703E-2</v>
      </c>
      <c r="I10624" s="87">
        <v>66830.622671051693</v>
      </c>
      <c r="J10624" s="36" t="str">
        <f>_xlfn.XLOOKUP(SimpleBB[[#This Row],[customer_code]],'Input  - indicative charges'!$B$13:$B$69,'Input  - indicative charges'!$E$13:$E$69)</f>
        <v>North Island generation</v>
      </c>
      <c r="K10624" s="70">
        <f t="shared" si="167"/>
        <v>61781.805698336946</v>
      </c>
    </row>
    <row r="10625" spans="1:11" x14ac:dyDescent="0.25">
      <c r="A10625" s="65">
        <v>44621</v>
      </c>
      <c r="B10625" s="66" t="s">
        <v>151</v>
      </c>
      <c r="C10625" s="66" t="s">
        <v>137</v>
      </c>
      <c r="D10625" s="67">
        <v>3251773.62</v>
      </c>
      <c r="E10625" s="66">
        <v>0.56787028716662102</v>
      </c>
      <c r="F10625" s="67">
        <v>1846585.6193902399</v>
      </c>
      <c r="G10625" s="66" t="s">
        <v>27</v>
      </c>
      <c r="H10625" s="68">
        <v>1.06804519695528E-6</v>
      </c>
      <c r="I10625" s="87">
        <v>1.97223690155645</v>
      </c>
      <c r="J10625" s="36" t="str">
        <f>_xlfn.XLOOKUP(SimpleBB[[#This Row],[customer_code]],'Input  - indicative charges'!$B$13:$B$69,'Input  - indicative charges'!$E$13:$E$69)</f>
        <v>Lower North Island distributor</v>
      </c>
      <c r="K10625" s="70">
        <f t="shared" si="167"/>
        <v>1.8232413850579077</v>
      </c>
    </row>
    <row r="10626" spans="1:11" x14ac:dyDescent="0.25">
      <c r="A10626" s="65">
        <v>44621</v>
      </c>
      <c r="B10626" s="66" t="s">
        <v>151</v>
      </c>
      <c r="C10626" s="66" t="s">
        <v>137</v>
      </c>
      <c r="D10626" s="67">
        <v>3251773.62</v>
      </c>
      <c r="E10626" s="66">
        <v>0.56787028716662102</v>
      </c>
      <c r="F10626" s="67">
        <v>1846585.6193902399</v>
      </c>
      <c r="G10626" s="66" t="s">
        <v>29</v>
      </c>
      <c r="H10626" s="68">
        <v>3.4382663510378198E-6</v>
      </c>
      <c r="I10626" s="87">
        <v>6.3490531994598101</v>
      </c>
      <c r="J10626" s="36" t="str">
        <f>_xlfn.XLOOKUP(SimpleBB[[#This Row],[customer_code]],'Input  - indicative charges'!$B$13:$B$69,'Input  - indicative charges'!$E$13:$E$69)</f>
        <v>Lower North Island distributor</v>
      </c>
      <c r="K10626" s="70">
        <f t="shared" si="167"/>
        <v>5.8694047049084261</v>
      </c>
    </row>
    <row r="10627" spans="1:11" x14ac:dyDescent="0.25">
      <c r="A10627" s="65">
        <v>44621</v>
      </c>
      <c r="B10627" s="66" t="s">
        <v>151</v>
      </c>
      <c r="C10627" s="66" t="s">
        <v>137</v>
      </c>
      <c r="D10627" s="67">
        <v>3251773.62</v>
      </c>
      <c r="E10627" s="66">
        <v>0.56787028716662102</v>
      </c>
      <c r="F10627" s="67">
        <v>1846585.6193902399</v>
      </c>
      <c r="G10627" s="66" t="s">
        <v>31</v>
      </c>
      <c r="H10627" s="68">
        <v>6.6154346830607703E-6</v>
      </c>
      <c r="I10627" s="87">
        <v>12.2159665517555</v>
      </c>
      <c r="J10627" s="36" t="str">
        <f>_xlfn.XLOOKUP(SimpleBB[[#This Row],[customer_code]],'Input  - indicative charges'!$B$13:$B$69,'Input  - indicative charges'!$E$13:$E$69)</f>
        <v>Major Industrial</v>
      </c>
      <c r="K10627" s="70">
        <f t="shared" si="167"/>
        <v>11.293093521405382</v>
      </c>
    </row>
    <row r="10628" spans="1:11" x14ac:dyDescent="0.25">
      <c r="A10628" s="65">
        <v>44621</v>
      </c>
      <c r="B10628" s="66" t="s">
        <v>151</v>
      </c>
      <c r="C10628" s="66" t="s">
        <v>137</v>
      </c>
      <c r="D10628" s="67">
        <v>3251773.62</v>
      </c>
      <c r="E10628" s="66">
        <v>0.56787028716662102</v>
      </c>
      <c r="F10628" s="67">
        <v>1846585.6193902399</v>
      </c>
      <c r="G10628" s="66" t="s">
        <v>34</v>
      </c>
      <c r="H10628" s="68">
        <v>0</v>
      </c>
      <c r="I10628" s="87">
        <v>0</v>
      </c>
      <c r="J10628" s="36" t="str">
        <f>_xlfn.XLOOKUP(SimpleBB[[#This Row],[customer_code]],'Input  - indicative charges'!$B$13:$B$69,'Input  - indicative charges'!$E$13:$E$69)</f>
        <v>Major Industrial</v>
      </c>
      <c r="K10628" s="70">
        <f t="shared" si="167"/>
        <v>0</v>
      </c>
    </row>
    <row r="10629" spans="1:11" x14ac:dyDescent="0.25">
      <c r="A10629" s="65">
        <v>44621</v>
      </c>
      <c r="B10629" s="66" t="s">
        <v>151</v>
      </c>
      <c r="C10629" s="66" t="s">
        <v>137</v>
      </c>
      <c r="D10629" s="67">
        <v>3251773.62</v>
      </c>
      <c r="E10629" s="66">
        <v>0.56787028716662102</v>
      </c>
      <c r="F10629" s="67">
        <v>1846585.6193902399</v>
      </c>
      <c r="G10629" s="66" t="s">
        <v>36</v>
      </c>
      <c r="H10629" s="68">
        <v>3.3920939164931198E-2</v>
      </c>
      <c r="I10629" s="87">
        <v>62637.918458173299</v>
      </c>
      <c r="J10629" s="36" t="str">
        <f>_xlfn.XLOOKUP(SimpleBB[[#This Row],[customer_code]],'Input  - indicative charges'!$B$13:$B$69,'Input  - indicative charges'!$E$13:$E$69)</f>
        <v>Upper South Island distributor</v>
      </c>
      <c r="K10629" s="70">
        <f t="shared" si="167"/>
        <v>57905.845447216103</v>
      </c>
    </row>
    <row r="10630" spans="1:11" x14ac:dyDescent="0.25">
      <c r="A10630" s="65">
        <v>44621</v>
      </c>
      <c r="B10630" s="66" t="s">
        <v>151</v>
      </c>
      <c r="C10630" s="66" t="s">
        <v>137</v>
      </c>
      <c r="D10630" s="67">
        <v>3251773.62</v>
      </c>
      <c r="E10630" s="66">
        <v>0.56787028716662102</v>
      </c>
      <c r="F10630" s="67">
        <v>1846585.6193902399</v>
      </c>
      <c r="G10630" s="66" t="s">
        <v>38</v>
      </c>
      <c r="H10630" s="68">
        <v>9.8738835859772394E-6</v>
      </c>
      <c r="I10630" s="87">
        <v>18.232971437398898</v>
      </c>
      <c r="J10630" s="36" t="str">
        <f>_xlfn.XLOOKUP(SimpleBB[[#This Row],[customer_code]],'Input  - indicative charges'!$B$13:$B$69,'Input  - indicative charges'!$E$13:$E$69)</f>
        <v>North Island generation</v>
      </c>
      <c r="K10630" s="70">
        <f t="shared" si="167"/>
        <v>16.855534987206475</v>
      </c>
    </row>
    <row r="10631" spans="1:11" x14ac:dyDescent="0.25">
      <c r="A10631" s="65">
        <v>44621</v>
      </c>
      <c r="B10631" s="66" t="s">
        <v>151</v>
      </c>
      <c r="C10631" s="66" t="s">
        <v>137</v>
      </c>
      <c r="D10631" s="67">
        <v>3251773.62</v>
      </c>
      <c r="E10631" s="66">
        <v>0.56787028716662102</v>
      </c>
      <c r="F10631" s="67">
        <v>1846585.6193902399</v>
      </c>
      <c r="G10631" s="66" t="s">
        <v>40</v>
      </c>
      <c r="H10631" s="68">
        <v>2.5251579573503198E-7</v>
      </c>
      <c r="I10631" s="87">
        <v>0.466292037073195</v>
      </c>
      <c r="J10631" s="36" t="str">
        <f>_xlfn.XLOOKUP(SimpleBB[[#This Row],[customer_code]],'Input  - indicative charges'!$B$13:$B$69,'Input  - indicative charges'!$E$13:$E$69)</f>
        <v>North Island generation</v>
      </c>
      <c r="K10631" s="70">
        <f t="shared" si="167"/>
        <v>0.43106532427411415</v>
      </c>
    </row>
    <row r="10632" spans="1:11" x14ac:dyDescent="0.25">
      <c r="A10632" s="65">
        <v>44621</v>
      </c>
      <c r="B10632" s="66" t="s">
        <v>151</v>
      </c>
      <c r="C10632" s="66" t="s">
        <v>137</v>
      </c>
      <c r="D10632" s="67">
        <v>3251773.62</v>
      </c>
      <c r="E10632" s="66">
        <v>0.56787028716662102</v>
      </c>
      <c r="F10632" s="67">
        <v>1846585.6193902399</v>
      </c>
      <c r="G10632" s="66" t="s">
        <v>42</v>
      </c>
      <c r="H10632" s="68">
        <v>0.30629051430287302</v>
      </c>
      <c r="I10632" s="87">
        <v>565591.65906732902</v>
      </c>
      <c r="J10632" s="36" t="str">
        <f>_xlfn.XLOOKUP(SimpleBB[[#This Row],[customer_code]],'Input  - indicative charges'!$B$13:$B$69,'Input  - indicative charges'!$E$13:$E$69)</f>
        <v>South Island generation</v>
      </c>
      <c r="K10632" s="70">
        <f t="shared" si="167"/>
        <v>522863.21133191773</v>
      </c>
    </row>
    <row r="10633" spans="1:11" x14ac:dyDescent="0.25">
      <c r="A10633" s="65">
        <v>44621</v>
      </c>
      <c r="B10633" s="66" t="s">
        <v>151</v>
      </c>
      <c r="C10633" s="66" t="s">
        <v>137</v>
      </c>
      <c r="D10633" s="67">
        <v>3251773.62</v>
      </c>
      <c r="E10633" s="66">
        <v>0.56787028716662102</v>
      </c>
      <c r="F10633" s="67">
        <v>1846585.6193902399</v>
      </c>
      <c r="G10633" s="66" t="s">
        <v>44</v>
      </c>
      <c r="H10633" s="68">
        <v>0</v>
      </c>
      <c r="I10633" s="87">
        <v>0</v>
      </c>
      <c r="J10633" s="36" t="str">
        <f>_xlfn.XLOOKUP(SimpleBB[[#This Row],[customer_code]],'Input  - indicative charges'!$B$13:$B$69,'Input  - indicative charges'!$E$13:$E$69)</f>
        <v>Major Industrial</v>
      </c>
      <c r="K10633" s="70">
        <f t="shared" si="167"/>
        <v>0</v>
      </c>
    </row>
    <row r="10634" spans="1:11" x14ac:dyDescent="0.25">
      <c r="A10634" s="65">
        <v>44621</v>
      </c>
      <c r="B10634" s="66" t="s">
        <v>151</v>
      </c>
      <c r="C10634" s="66" t="s">
        <v>137</v>
      </c>
      <c r="D10634" s="67">
        <v>3251773.62</v>
      </c>
      <c r="E10634" s="66">
        <v>0.56787028716662102</v>
      </c>
      <c r="F10634" s="67">
        <v>1846585.6193902399</v>
      </c>
      <c r="G10634" s="66" t="s">
        <v>46</v>
      </c>
      <c r="H10634" s="68">
        <v>6.2329570695440699E-2</v>
      </c>
      <c r="I10634" s="87">
        <v>115096.888908968</v>
      </c>
      <c r="J10634" s="36" t="str">
        <f>_xlfn.XLOOKUP(SimpleBB[[#This Row],[customer_code]],'Input  - indicative charges'!$B$13:$B$69,'Input  - indicative charges'!$E$13:$E$69)</f>
        <v>Upper South Island distributor</v>
      </c>
      <c r="K10634" s="70">
        <f t="shared" si="167"/>
        <v>106401.72637710712</v>
      </c>
    </row>
    <row r="10635" spans="1:11" x14ac:dyDescent="0.25">
      <c r="A10635" s="65">
        <v>44621</v>
      </c>
      <c r="B10635" s="66" t="s">
        <v>151</v>
      </c>
      <c r="C10635" s="66" t="s">
        <v>137</v>
      </c>
      <c r="D10635" s="67">
        <v>3251773.62</v>
      </c>
      <c r="E10635" s="66">
        <v>0.56787028716662102</v>
      </c>
      <c r="F10635" s="67">
        <v>1846585.6193902399</v>
      </c>
      <c r="G10635" s="66" t="s">
        <v>48</v>
      </c>
      <c r="H10635" s="68">
        <v>2.2370192219935401E-3</v>
      </c>
      <c r="I10635" s="87">
        <v>4130.8475256328302</v>
      </c>
      <c r="J10635" s="36" t="str">
        <f>_xlfn.XLOOKUP(SimpleBB[[#This Row],[customer_code]],'Input  - indicative charges'!$B$13:$B$69,'Input  - indicative charges'!$E$13:$E$69)</f>
        <v>North Island generation</v>
      </c>
      <c r="K10635" s="70">
        <f t="shared" si="167"/>
        <v>3818.7766176335595</v>
      </c>
    </row>
    <row r="10636" spans="1:11" x14ac:dyDescent="0.25">
      <c r="A10636" s="65">
        <v>44621</v>
      </c>
      <c r="B10636" s="66" t="s">
        <v>151</v>
      </c>
      <c r="C10636" s="66" t="s">
        <v>137</v>
      </c>
      <c r="D10636" s="67">
        <v>3251773.62</v>
      </c>
      <c r="E10636" s="66">
        <v>0.56787028716662102</v>
      </c>
      <c r="F10636" s="67">
        <v>1846585.6193902399</v>
      </c>
      <c r="G10636" s="66" t="s">
        <v>50</v>
      </c>
      <c r="H10636" s="68">
        <v>4.67011964708617E-4</v>
      </c>
      <c r="I10636" s="87">
        <v>862.37757811411802</v>
      </c>
      <c r="J10636" s="36" t="str">
        <f>_xlfn.XLOOKUP(SimpleBB[[#This Row],[customer_code]],'Input  - indicative charges'!$B$13:$B$69,'Input  - indicative charges'!$E$13:$E$69)</f>
        <v>North Island generation</v>
      </c>
      <c r="K10636" s="70">
        <f t="shared" si="167"/>
        <v>797.2280047710409</v>
      </c>
    </row>
    <row r="10637" spans="1:11" x14ac:dyDescent="0.25">
      <c r="A10637" s="65">
        <v>44621</v>
      </c>
      <c r="B10637" s="66" t="s">
        <v>151</v>
      </c>
      <c r="C10637" s="66" t="s">
        <v>137</v>
      </c>
      <c r="D10637" s="67">
        <v>3251773.62</v>
      </c>
      <c r="E10637" s="66">
        <v>0.56787028716662102</v>
      </c>
      <c r="F10637" s="67">
        <v>1846585.6193902399</v>
      </c>
      <c r="G10637" s="66" t="s">
        <v>52</v>
      </c>
      <c r="H10637" s="68">
        <v>9.4305986723035697E-4</v>
      </c>
      <c r="I10637" s="87">
        <v>1741.44078905165</v>
      </c>
      <c r="J10637" s="36" t="str">
        <f>_xlfn.XLOOKUP(SimpleBB[[#This Row],[customer_code]],'Input  - indicative charges'!$B$13:$B$69,'Input  - indicative charges'!$E$13:$E$69)</f>
        <v>North Island generation</v>
      </c>
      <c r="K10637" s="70">
        <f t="shared" si="167"/>
        <v>1609.8811018702502</v>
      </c>
    </row>
    <row r="10638" spans="1:11" x14ac:dyDescent="0.25">
      <c r="A10638" s="65">
        <v>44621</v>
      </c>
      <c r="B10638" s="66" t="s">
        <v>151</v>
      </c>
      <c r="C10638" s="66" t="s">
        <v>137</v>
      </c>
      <c r="D10638" s="67">
        <v>3251773.62</v>
      </c>
      <c r="E10638" s="66">
        <v>0.56787028716662102</v>
      </c>
      <c r="F10638" s="67">
        <v>1846585.6193902399</v>
      </c>
      <c r="G10638" s="66" t="s">
        <v>54</v>
      </c>
      <c r="H10638" s="68">
        <v>5.4912288114674496E-3</v>
      </c>
      <c r="I10638" s="87">
        <v>10140.0241560371</v>
      </c>
      <c r="J10638" s="36" t="str">
        <f>_xlfn.XLOOKUP(SimpleBB[[#This Row],[customer_code]],'Input  - indicative charges'!$B$13:$B$69,'Input  - indicative charges'!$E$13:$E$69)</f>
        <v>Upper South Island distributor</v>
      </c>
      <c r="K10638" s="70">
        <f t="shared" ref="K10638:K10701" si="168">I10638*$L$9</f>
        <v>9373.981225168025</v>
      </c>
    </row>
    <row r="10639" spans="1:11" x14ac:dyDescent="0.25">
      <c r="A10639" s="65">
        <v>44621</v>
      </c>
      <c r="B10639" s="66" t="s">
        <v>151</v>
      </c>
      <c r="C10639" s="66" t="s">
        <v>137</v>
      </c>
      <c r="D10639" s="67">
        <v>3251773.62</v>
      </c>
      <c r="E10639" s="66">
        <v>0.56787028716662102</v>
      </c>
      <c r="F10639" s="67">
        <v>1846585.6193902399</v>
      </c>
      <c r="G10639" s="66" t="s">
        <v>56</v>
      </c>
      <c r="H10639" s="68">
        <v>1.23851813808933E-20</v>
      </c>
      <c r="I10639" s="87">
        <v>2.28702978314974E-14</v>
      </c>
      <c r="J10639" s="36" t="str">
        <f>_xlfn.XLOOKUP(SimpleBB[[#This Row],[customer_code]],'Input  - indicative charges'!$B$13:$B$69,'Input  - indicative charges'!$E$13:$E$69)</f>
        <v>Upper North Island distributor</v>
      </c>
      <c r="K10639" s="70">
        <f t="shared" si="168"/>
        <v>2.11425277876501E-14</v>
      </c>
    </row>
    <row r="10640" spans="1:11" x14ac:dyDescent="0.25">
      <c r="A10640" s="65">
        <v>44621</v>
      </c>
      <c r="B10640" s="66" t="s">
        <v>151</v>
      </c>
      <c r="C10640" s="66" t="s">
        <v>137</v>
      </c>
      <c r="D10640" s="67">
        <v>3251773.62</v>
      </c>
      <c r="E10640" s="66">
        <v>0.56787028716662102</v>
      </c>
      <c r="F10640" s="67">
        <v>1846585.6193902399</v>
      </c>
      <c r="G10640" s="66" t="s">
        <v>58</v>
      </c>
      <c r="H10640" s="68">
        <v>5.8205333626898197E-4</v>
      </c>
      <c r="I10640" s="87">
        <v>1074.81132047241</v>
      </c>
      <c r="J10640" s="36" t="str">
        <f>_xlfn.XLOOKUP(SimpleBB[[#This Row],[customer_code]],'Input  - indicative charges'!$B$13:$B$69,'Input  - indicative charges'!$E$13:$E$69)</f>
        <v>North Island generation</v>
      </c>
      <c r="K10640" s="70">
        <f t="shared" si="168"/>
        <v>993.61312987680446</v>
      </c>
    </row>
    <row r="10641" spans="1:11" x14ac:dyDescent="0.25">
      <c r="A10641" s="65">
        <v>44621</v>
      </c>
      <c r="B10641" s="66" t="s">
        <v>151</v>
      </c>
      <c r="C10641" s="66" t="s">
        <v>137</v>
      </c>
      <c r="D10641" s="67">
        <v>3251773.62</v>
      </c>
      <c r="E10641" s="66">
        <v>0.56787028716662102</v>
      </c>
      <c r="F10641" s="67">
        <v>1846585.6193902399</v>
      </c>
      <c r="G10641" s="66" t="s">
        <v>60</v>
      </c>
      <c r="H10641" s="68">
        <v>0</v>
      </c>
      <c r="I10641" s="87">
        <v>0</v>
      </c>
      <c r="J10641" s="36" t="str">
        <f>_xlfn.XLOOKUP(SimpleBB[[#This Row],[customer_code]],'Input  - indicative charges'!$B$13:$B$69,'Input  - indicative charges'!$E$13:$E$69)</f>
        <v>Major Industrial</v>
      </c>
      <c r="K10641" s="70">
        <f t="shared" si="168"/>
        <v>0</v>
      </c>
    </row>
    <row r="10642" spans="1:11" x14ac:dyDescent="0.25">
      <c r="A10642" s="65">
        <v>44621</v>
      </c>
      <c r="B10642" s="66" t="s">
        <v>151</v>
      </c>
      <c r="C10642" s="66" t="s">
        <v>137</v>
      </c>
      <c r="D10642" s="67">
        <v>3251773.62</v>
      </c>
      <c r="E10642" s="66">
        <v>0.56787028716662102</v>
      </c>
      <c r="F10642" s="67">
        <v>1846585.6193902399</v>
      </c>
      <c r="G10642" s="66" t="s">
        <v>62</v>
      </c>
      <c r="H10642" s="68">
        <v>1.8593794485055501E-13</v>
      </c>
      <c r="I10642" s="87">
        <v>3.4335033506001103E-7</v>
      </c>
      <c r="J10642" s="36" t="str">
        <f>_xlfn.XLOOKUP(SimpleBB[[#This Row],[customer_code]],'Input  - indicative charges'!$B$13:$B$69,'Input  - indicative charges'!$E$13:$E$69)</f>
        <v>Major Industrial</v>
      </c>
      <c r="K10642" s="70">
        <f t="shared" si="168"/>
        <v>3.174114326533877E-7</v>
      </c>
    </row>
    <row r="10643" spans="1:11" x14ac:dyDescent="0.25">
      <c r="A10643" s="65">
        <v>44621</v>
      </c>
      <c r="B10643" s="66" t="s">
        <v>151</v>
      </c>
      <c r="C10643" s="66" t="s">
        <v>137</v>
      </c>
      <c r="D10643" s="67">
        <v>3251773.62</v>
      </c>
      <c r="E10643" s="66">
        <v>0.56787028716662102</v>
      </c>
      <c r="F10643" s="67">
        <v>1846585.6193902399</v>
      </c>
      <c r="G10643" s="66" t="s">
        <v>64</v>
      </c>
      <c r="H10643" s="68">
        <v>0</v>
      </c>
      <c r="I10643" s="87">
        <v>0</v>
      </c>
      <c r="J10643" s="36" t="str">
        <f>_xlfn.XLOOKUP(SimpleBB[[#This Row],[customer_code]],'Input  - indicative charges'!$B$13:$B$69,'Input  - indicative charges'!$E$13:$E$69)</f>
        <v>Major Industrial</v>
      </c>
      <c r="K10643" s="70">
        <f t="shared" si="168"/>
        <v>0</v>
      </c>
    </row>
    <row r="10644" spans="1:11" x14ac:dyDescent="0.25">
      <c r="A10644" s="65">
        <v>44621</v>
      </c>
      <c r="B10644" s="66" t="s">
        <v>151</v>
      </c>
      <c r="C10644" s="66" t="s">
        <v>137</v>
      </c>
      <c r="D10644" s="67">
        <v>3251773.62</v>
      </c>
      <c r="E10644" s="66">
        <v>0.56787028716662102</v>
      </c>
      <c r="F10644" s="67">
        <v>1846585.6193902399</v>
      </c>
      <c r="G10644" s="66" t="s">
        <v>66</v>
      </c>
      <c r="H10644" s="68">
        <v>0.333914036584537</v>
      </c>
      <c r="I10644" s="87">
        <v>616600.85806955502</v>
      </c>
      <c r="J10644" s="36" t="str">
        <f>_xlfn.XLOOKUP(SimpleBB[[#This Row],[customer_code]],'Input  - indicative charges'!$B$13:$B$69,'Input  - indicative charges'!$E$13:$E$69)</f>
        <v>Upper South Island distributor</v>
      </c>
      <c r="K10644" s="70">
        <f t="shared" si="168"/>
        <v>570018.8459142124</v>
      </c>
    </row>
    <row r="10645" spans="1:11" x14ac:dyDescent="0.25">
      <c r="A10645" s="65">
        <v>44621</v>
      </c>
      <c r="B10645" s="66" t="s">
        <v>151</v>
      </c>
      <c r="C10645" s="66" t="s">
        <v>137</v>
      </c>
      <c r="D10645" s="67">
        <v>3251773.62</v>
      </c>
      <c r="E10645" s="66">
        <v>0.56787028716662102</v>
      </c>
      <c r="F10645" s="67">
        <v>1846585.6193902399</v>
      </c>
      <c r="G10645" s="66" t="s">
        <v>68</v>
      </c>
      <c r="H10645" s="68">
        <v>0</v>
      </c>
      <c r="I10645" s="87">
        <v>0</v>
      </c>
      <c r="J10645" s="36" t="str">
        <f>_xlfn.XLOOKUP(SimpleBB[[#This Row],[customer_code]],'Input  - indicative charges'!$B$13:$B$69,'Input  - indicative charges'!$E$13:$E$69)</f>
        <v>Major Industrial</v>
      </c>
      <c r="K10645" s="70">
        <f t="shared" si="168"/>
        <v>0</v>
      </c>
    </row>
    <row r="10646" spans="1:11" x14ac:dyDescent="0.25">
      <c r="A10646" s="65">
        <v>44621</v>
      </c>
      <c r="B10646" s="66" t="s">
        <v>151</v>
      </c>
      <c r="C10646" s="66" t="s">
        <v>137</v>
      </c>
      <c r="D10646" s="67">
        <v>3251773.62</v>
      </c>
      <c r="E10646" s="66">
        <v>0.56787028716662102</v>
      </c>
      <c r="F10646" s="67">
        <v>1846585.6193902399</v>
      </c>
      <c r="G10646" s="66" t="s">
        <v>70</v>
      </c>
      <c r="H10646" s="68">
        <v>4.4456090484993599E-6</v>
      </c>
      <c r="I10646" s="87">
        <v>8.2091977383900794</v>
      </c>
      <c r="J10646" s="36" t="str">
        <f>_xlfn.XLOOKUP(SimpleBB[[#This Row],[customer_code]],'Input  - indicative charges'!$B$13:$B$69,'Input  - indicative charges'!$E$13:$E$69)</f>
        <v>Lower North Island distributor</v>
      </c>
      <c r="K10646" s="70">
        <f t="shared" si="168"/>
        <v>7.5890219085469077</v>
      </c>
    </row>
    <row r="10647" spans="1:11" x14ac:dyDescent="0.25">
      <c r="A10647" s="65">
        <v>44621</v>
      </c>
      <c r="B10647" s="66" t="s">
        <v>151</v>
      </c>
      <c r="C10647" s="66" t="s">
        <v>137</v>
      </c>
      <c r="D10647" s="67">
        <v>3251773.62</v>
      </c>
      <c r="E10647" s="66">
        <v>0.56787028716662102</v>
      </c>
      <c r="F10647" s="67">
        <v>1846585.6193902399</v>
      </c>
      <c r="G10647" s="66" t="s">
        <v>72</v>
      </c>
      <c r="H10647" s="68">
        <v>3.3940465139836203E-4</v>
      </c>
      <c r="I10647" s="87">
        <v>626.73974842637494</v>
      </c>
      <c r="J10647" s="36" t="str">
        <f>_xlfn.XLOOKUP(SimpleBB[[#This Row],[customer_code]],'Input  - indicative charges'!$B$13:$B$69,'Input  - indicative charges'!$E$13:$E$69)</f>
        <v>Lower South Island distributor</v>
      </c>
      <c r="K10647" s="70">
        <f t="shared" si="168"/>
        <v>579.39177899468064</v>
      </c>
    </row>
    <row r="10648" spans="1:11" x14ac:dyDescent="0.25">
      <c r="A10648" s="65">
        <v>44621</v>
      </c>
      <c r="B10648" s="66" t="s">
        <v>151</v>
      </c>
      <c r="C10648" s="66" t="s">
        <v>137</v>
      </c>
      <c r="D10648" s="67">
        <v>3251773.62</v>
      </c>
      <c r="E10648" s="66">
        <v>0.56787028716662102</v>
      </c>
      <c r="F10648" s="67">
        <v>1846585.6193902399</v>
      </c>
      <c r="G10648" s="66" t="s">
        <v>74</v>
      </c>
      <c r="H10648" s="68">
        <v>0</v>
      </c>
      <c r="I10648" s="87">
        <v>0</v>
      </c>
      <c r="J10648" s="36" t="str">
        <f>_xlfn.XLOOKUP(SimpleBB[[#This Row],[customer_code]],'Input  - indicative charges'!$B$13:$B$69,'Input  - indicative charges'!$E$13:$E$69)</f>
        <v>Major Industrial</v>
      </c>
      <c r="K10648" s="70">
        <f t="shared" si="168"/>
        <v>0</v>
      </c>
    </row>
    <row r="10649" spans="1:11" x14ac:dyDescent="0.25">
      <c r="A10649" s="65">
        <v>44621</v>
      </c>
      <c r="B10649" s="66" t="s">
        <v>151</v>
      </c>
      <c r="C10649" s="66" t="s">
        <v>137</v>
      </c>
      <c r="D10649" s="67">
        <v>3251773.62</v>
      </c>
      <c r="E10649" s="66">
        <v>0.56787028716662102</v>
      </c>
      <c r="F10649" s="67">
        <v>1846585.6193902399</v>
      </c>
      <c r="G10649" s="66" t="s">
        <v>76</v>
      </c>
      <c r="H10649" s="68">
        <v>0</v>
      </c>
      <c r="I10649" s="87">
        <v>0</v>
      </c>
      <c r="J10649" s="36" t="str">
        <f>_xlfn.XLOOKUP(SimpleBB[[#This Row],[customer_code]],'Input  - indicative charges'!$B$13:$B$69,'Input  - indicative charges'!$E$13:$E$69)</f>
        <v>Lower North Island distributor</v>
      </c>
      <c r="K10649" s="70">
        <f t="shared" si="168"/>
        <v>0</v>
      </c>
    </row>
    <row r="10650" spans="1:11" x14ac:dyDescent="0.25">
      <c r="A10650" s="65">
        <v>44621</v>
      </c>
      <c r="B10650" s="66" t="s">
        <v>151</v>
      </c>
      <c r="C10650" s="66" t="s">
        <v>137</v>
      </c>
      <c r="D10650" s="67">
        <v>3251773.62</v>
      </c>
      <c r="E10650" s="66">
        <v>0.56787028716662102</v>
      </c>
      <c r="F10650" s="67">
        <v>1846585.6193902399</v>
      </c>
      <c r="G10650" s="66" t="s">
        <v>78</v>
      </c>
      <c r="H10650" s="68">
        <v>1.3319046739165801E-12</v>
      </c>
      <c r="I10650" s="87">
        <v>2.4594760172530101E-6</v>
      </c>
      <c r="J10650" s="36" t="str">
        <f>_xlfn.XLOOKUP(SimpleBB[[#This Row],[customer_code]],'Input  - indicative charges'!$B$13:$B$69,'Input  - indicative charges'!$E$13:$E$69)</f>
        <v>North Island generation</v>
      </c>
      <c r="K10650" s="70">
        <f t="shared" si="168"/>
        <v>2.2736713103148149E-6</v>
      </c>
    </row>
    <row r="10651" spans="1:11" x14ac:dyDescent="0.25">
      <c r="A10651" s="65">
        <v>44621</v>
      </c>
      <c r="B10651" s="66" t="s">
        <v>151</v>
      </c>
      <c r="C10651" s="66" t="s">
        <v>137</v>
      </c>
      <c r="D10651" s="67">
        <v>3251773.62</v>
      </c>
      <c r="E10651" s="66">
        <v>0.56787028716662102</v>
      </c>
      <c r="F10651" s="67">
        <v>1846585.6193902399</v>
      </c>
      <c r="G10651" s="66" t="s">
        <v>80</v>
      </c>
      <c r="H10651" s="68">
        <v>0</v>
      </c>
      <c r="I10651" s="87">
        <v>0</v>
      </c>
      <c r="J10651" s="36" t="str">
        <f>_xlfn.XLOOKUP(SimpleBB[[#This Row],[customer_code]],'Input  - indicative charges'!$B$13:$B$69,'Input  - indicative charges'!$E$13:$E$69)</f>
        <v>Major Industrial</v>
      </c>
      <c r="K10651" s="70">
        <f t="shared" si="168"/>
        <v>0</v>
      </c>
    </row>
    <row r="10652" spans="1:11" x14ac:dyDescent="0.25">
      <c r="A10652" s="65">
        <v>44621</v>
      </c>
      <c r="B10652" s="66" t="s">
        <v>151</v>
      </c>
      <c r="C10652" s="66" t="s">
        <v>137</v>
      </c>
      <c r="D10652" s="67">
        <v>3251773.62</v>
      </c>
      <c r="E10652" s="66">
        <v>0.56787028716662102</v>
      </c>
      <c r="F10652" s="67">
        <v>1846585.6193902399</v>
      </c>
      <c r="G10652" s="66" t="s">
        <v>82</v>
      </c>
      <c r="H10652" s="68">
        <v>6.9794982340813202E-5</v>
      </c>
      <c r="I10652" s="87">
        <v>128.88241069614099</v>
      </c>
      <c r="J10652" s="36" t="str">
        <f>_xlfn.XLOOKUP(SimpleBB[[#This Row],[customer_code]],'Input  - indicative charges'!$B$13:$B$69,'Input  - indicative charges'!$E$13:$E$69)</f>
        <v>Major Industrial</v>
      </c>
      <c r="K10652" s="70">
        <f t="shared" si="168"/>
        <v>119.14580079187733</v>
      </c>
    </row>
    <row r="10653" spans="1:11" x14ac:dyDescent="0.25">
      <c r="A10653" s="65">
        <v>44621</v>
      </c>
      <c r="B10653" s="66" t="s">
        <v>151</v>
      </c>
      <c r="C10653" s="66" t="s">
        <v>137</v>
      </c>
      <c r="D10653" s="67">
        <v>3251773.62</v>
      </c>
      <c r="E10653" s="66">
        <v>0.56787028716662102</v>
      </c>
      <c r="F10653" s="67">
        <v>1846585.6193902399</v>
      </c>
      <c r="G10653" s="66" t="s">
        <v>84</v>
      </c>
      <c r="H10653" s="68">
        <v>0</v>
      </c>
      <c r="I10653" s="87">
        <v>0</v>
      </c>
      <c r="J10653" s="36" t="str">
        <f>_xlfn.XLOOKUP(SimpleBB[[#This Row],[customer_code]],'Input  - indicative charges'!$B$13:$B$69,'Input  - indicative charges'!$E$13:$E$69)</f>
        <v>Major Industrial</v>
      </c>
      <c r="K10653" s="70">
        <f t="shared" si="168"/>
        <v>0</v>
      </c>
    </row>
    <row r="10654" spans="1:11" x14ac:dyDescent="0.25">
      <c r="A10654" s="65">
        <v>44621</v>
      </c>
      <c r="B10654" s="66" t="s">
        <v>151</v>
      </c>
      <c r="C10654" s="66" t="s">
        <v>137</v>
      </c>
      <c r="D10654" s="67">
        <v>3251773.62</v>
      </c>
      <c r="E10654" s="66">
        <v>0.56787028716662102</v>
      </c>
      <c r="F10654" s="67">
        <v>1846585.6193902399</v>
      </c>
      <c r="G10654" s="66" t="s">
        <v>86</v>
      </c>
      <c r="H10654" s="68">
        <v>7.2858282840782297E-6</v>
      </c>
      <c r="I10654" s="87">
        <v>13.453905734725501</v>
      </c>
      <c r="J10654" s="36" t="str">
        <f>_xlfn.XLOOKUP(SimpleBB[[#This Row],[customer_code]],'Input  - indicative charges'!$B$13:$B$69,'Input  - indicative charges'!$E$13:$E$69)</f>
        <v>North Island generation</v>
      </c>
      <c r="K10654" s="70">
        <f t="shared" si="168"/>
        <v>12.437510781215524</v>
      </c>
    </row>
    <row r="10655" spans="1:11" x14ac:dyDescent="0.25">
      <c r="A10655" s="65">
        <v>44621</v>
      </c>
      <c r="B10655" s="66" t="s">
        <v>151</v>
      </c>
      <c r="C10655" s="66" t="s">
        <v>137</v>
      </c>
      <c r="D10655" s="67">
        <v>3251773.62</v>
      </c>
      <c r="E10655" s="66">
        <v>0.56787028716662102</v>
      </c>
      <c r="F10655" s="67">
        <v>1846585.6193902399</v>
      </c>
      <c r="G10655" s="66" t="s">
        <v>88</v>
      </c>
      <c r="H10655" s="68">
        <v>3.3868885728868201E-4</v>
      </c>
      <c r="I10655" s="87">
        <v>625.41797331699502</v>
      </c>
      <c r="J10655" s="36" t="str">
        <f>_xlfn.XLOOKUP(SimpleBB[[#This Row],[customer_code]],'Input  - indicative charges'!$B$13:$B$69,'Input  - indicative charges'!$E$13:$E$69)</f>
        <v>North Island generation</v>
      </c>
      <c r="K10655" s="70">
        <f t="shared" si="168"/>
        <v>578.16985931593456</v>
      </c>
    </row>
    <row r="10656" spans="1:11" x14ac:dyDescent="0.25">
      <c r="A10656" s="65">
        <v>44621</v>
      </c>
      <c r="B10656" s="66" t="s">
        <v>151</v>
      </c>
      <c r="C10656" s="66" t="s">
        <v>137</v>
      </c>
      <c r="D10656" s="67">
        <v>3251773.62</v>
      </c>
      <c r="E10656" s="66">
        <v>0.56787028716662102</v>
      </c>
      <c r="F10656" s="67">
        <v>1846585.6193902399</v>
      </c>
      <c r="G10656" s="66" t="s">
        <v>90</v>
      </c>
      <c r="H10656" s="68">
        <v>6.6143794602745803E-2</v>
      </c>
      <c r="I10656" s="87">
        <v>122140.17992533201</v>
      </c>
      <c r="J10656" s="36" t="str">
        <f>_xlfn.XLOOKUP(SimpleBB[[#This Row],[customer_code]],'Input  - indicative charges'!$B$13:$B$69,'Input  - indicative charges'!$E$13:$E$69)</f>
        <v>Upper South Island distributor</v>
      </c>
      <c r="K10656" s="70">
        <f t="shared" si="168"/>
        <v>112912.92168934728</v>
      </c>
    </row>
    <row r="10657" spans="1:11" x14ac:dyDescent="0.25">
      <c r="A10657" s="65">
        <v>44621</v>
      </c>
      <c r="B10657" s="66" t="s">
        <v>151</v>
      </c>
      <c r="C10657" s="66" t="s">
        <v>137</v>
      </c>
      <c r="D10657" s="67">
        <v>3251773.62</v>
      </c>
      <c r="E10657" s="66">
        <v>0.56787028716662102</v>
      </c>
      <c r="F10657" s="67">
        <v>1846585.6193902399</v>
      </c>
      <c r="G10657" s="66" t="s">
        <v>92</v>
      </c>
      <c r="H10657" s="68">
        <v>5.2290046122217003E-6</v>
      </c>
      <c r="I10657" s="87">
        <v>9.6558047206538706</v>
      </c>
      <c r="J10657" s="36" t="str">
        <f>_xlfn.XLOOKUP(SimpleBB[[#This Row],[customer_code]],'Input  - indicative charges'!$B$13:$B$69,'Input  - indicative charges'!$E$13:$E$69)</f>
        <v>North Island generation</v>
      </c>
      <c r="K10657" s="70">
        <f t="shared" si="168"/>
        <v>8.9263428540659788</v>
      </c>
    </row>
    <row r="10658" spans="1:11" x14ac:dyDescent="0.25">
      <c r="A10658" s="65">
        <v>44621</v>
      </c>
      <c r="B10658" s="66" t="s">
        <v>151</v>
      </c>
      <c r="C10658" s="66" t="s">
        <v>137</v>
      </c>
      <c r="D10658" s="67">
        <v>3251773.62</v>
      </c>
      <c r="E10658" s="66">
        <v>0.56787028716662102</v>
      </c>
      <c r="F10658" s="67">
        <v>1846585.6193902399</v>
      </c>
      <c r="G10658" s="66" t="s">
        <v>94</v>
      </c>
      <c r="H10658" s="68">
        <v>2.7694844006705999E-5</v>
      </c>
      <c r="I10658" s="87">
        <v>51.1409006740395</v>
      </c>
      <c r="J10658" s="36" t="str">
        <f>_xlfn.XLOOKUP(SimpleBB[[#This Row],[customer_code]],'Input  - indicative charges'!$B$13:$B$69,'Input  - indicative charges'!$E$13:$E$69)</f>
        <v>North Island generation</v>
      </c>
      <c r="K10658" s="70">
        <f t="shared" si="168"/>
        <v>47.277386659006211</v>
      </c>
    </row>
    <row r="10659" spans="1:11" x14ac:dyDescent="0.25">
      <c r="A10659" s="65">
        <v>44621</v>
      </c>
      <c r="B10659" s="66" t="s">
        <v>151</v>
      </c>
      <c r="C10659" s="66" t="s">
        <v>137</v>
      </c>
      <c r="D10659" s="67">
        <v>3251773.62</v>
      </c>
      <c r="E10659" s="66">
        <v>0.56787028716662102</v>
      </c>
      <c r="F10659" s="67">
        <v>1846585.6193902399</v>
      </c>
      <c r="G10659" s="66" t="s">
        <v>96</v>
      </c>
      <c r="H10659" s="68">
        <v>5.9554264261521406E-11</v>
      </c>
      <c r="I10659" s="87">
        <v>1.09972047958691E-4</v>
      </c>
      <c r="J10659" s="36" t="str">
        <f>_xlfn.XLOOKUP(SimpleBB[[#This Row],[customer_code]],'Input  - indicative charges'!$B$13:$B$69,'Input  - indicative charges'!$E$13:$E$69)</f>
        <v>Upper North Island distributor</v>
      </c>
      <c r="K10659" s="70">
        <f t="shared" si="168"/>
        <v>1.0166404901947803E-4</v>
      </c>
    </row>
    <row r="10660" spans="1:11" x14ac:dyDescent="0.25">
      <c r="A10660" s="65">
        <v>44621</v>
      </c>
      <c r="B10660" s="66" t="s">
        <v>151</v>
      </c>
      <c r="C10660" s="66" t="s">
        <v>137</v>
      </c>
      <c r="D10660" s="67">
        <v>3251773.62</v>
      </c>
      <c r="E10660" s="66">
        <v>0.56787028716662102</v>
      </c>
      <c r="F10660" s="67">
        <v>1846585.6193902399</v>
      </c>
      <c r="G10660" s="66" t="s">
        <v>98</v>
      </c>
      <c r="H10660" s="68">
        <v>2.5520439958035498E-7</v>
      </c>
      <c r="I10660" s="87">
        <v>0.47125677427020601</v>
      </c>
      <c r="J10660" s="36" t="str">
        <f>_xlfn.XLOOKUP(SimpleBB[[#This Row],[customer_code]],'Input  - indicative charges'!$B$13:$B$69,'Input  - indicative charges'!$E$13:$E$69)</f>
        <v>Major Industrial</v>
      </c>
      <c r="K10660" s="70">
        <f t="shared" si="168"/>
        <v>0.43565499315029388</v>
      </c>
    </row>
    <row r="10661" spans="1:11" x14ac:dyDescent="0.25">
      <c r="A10661" s="65">
        <v>44621</v>
      </c>
      <c r="B10661" s="66" t="s">
        <v>151</v>
      </c>
      <c r="C10661" s="66" t="s">
        <v>137</v>
      </c>
      <c r="D10661" s="67">
        <v>3251773.62</v>
      </c>
      <c r="E10661" s="66">
        <v>0.56787028716662102</v>
      </c>
      <c r="F10661" s="67">
        <v>1846585.6193902399</v>
      </c>
      <c r="G10661" s="66" t="s">
        <v>100</v>
      </c>
      <c r="H10661" s="68">
        <v>9.9828538633103703E-5</v>
      </c>
      <c r="I10661" s="87">
        <v>184.34194384463299</v>
      </c>
      <c r="J10661" s="36" t="str">
        <f>_xlfn.XLOOKUP(SimpleBB[[#This Row],[customer_code]],'Input  - indicative charges'!$B$13:$B$69,'Input  - indicative charges'!$E$13:$E$69)</f>
        <v>North Island generation</v>
      </c>
      <c r="K10661" s="70">
        <f t="shared" si="168"/>
        <v>170.41556252918318</v>
      </c>
    </row>
    <row r="10662" spans="1:11" x14ac:dyDescent="0.25">
      <c r="A10662" s="65">
        <v>44621</v>
      </c>
      <c r="B10662" s="66" t="s">
        <v>151</v>
      </c>
      <c r="C10662" s="66" t="s">
        <v>137</v>
      </c>
      <c r="D10662" s="67">
        <v>3251773.62</v>
      </c>
      <c r="E10662" s="66">
        <v>0.56787028716662102</v>
      </c>
      <c r="F10662" s="67">
        <v>1846585.6193902399</v>
      </c>
      <c r="G10662" s="66" t="s">
        <v>102</v>
      </c>
      <c r="H10662" s="68">
        <v>8.1669637837171501E-5</v>
      </c>
      <c r="I10662" s="87">
        <v>150.80997877093</v>
      </c>
      <c r="J10662" s="36" t="str">
        <f>_xlfn.XLOOKUP(SimpleBB[[#This Row],[customer_code]],'Input  - indicative charges'!$B$13:$B$69,'Input  - indicative charges'!$E$13:$E$69)</f>
        <v>Lower North Island distributor</v>
      </c>
      <c r="K10662" s="70">
        <f t="shared" si="168"/>
        <v>139.41681871882062</v>
      </c>
    </row>
    <row r="10663" spans="1:11" x14ac:dyDescent="0.25">
      <c r="A10663" s="65">
        <v>44621</v>
      </c>
      <c r="B10663" s="66" t="s">
        <v>151</v>
      </c>
      <c r="C10663" s="66" t="s">
        <v>137</v>
      </c>
      <c r="D10663" s="67">
        <v>3251773.62</v>
      </c>
      <c r="E10663" s="66">
        <v>0.56787028716662102</v>
      </c>
      <c r="F10663" s="67">
        <v>1846585.6193902399</v>
      </c>
      <c r="G10663" s="66" t="s">
        <v>104</v>
      </c>
      <c r="H10663" s="68">
        <v>1.71018002662737E-4</v>
      </c>
      <c r="I10663" s="87">
        <v>315.799384373853</v>
      </c>
      <c r="J10663" s="36" t="str">
        <f>_xlfn.XLOOKUP(SimpleBB[[#This Row],[customer_code]],'Input  - indicative charges'!$B$13:$B$69,'Input  - indicative charges'!$E$13:$E$69)</f>
        <v>Lower North Island distributor</v>
      </c>
      <c r="K10663" s="70">
        <f t="shared" si="168"/>
        <v>291.94185876545833</v>
      </c>
    </row>
    <row r="10664" spans="1:11" x14ac:dyDescent="0.25">
      <c r="A10664" s="65">
        <v>44621</v>
      </c>
      <c r="B10664" s="66" t="s">
        <v>151</v>
      </c>
      <c r="C10664" s="66" t="s">
        <v>137</v>
      </c>
      <c r="D10664" s="67">
        <v>3251773.62</v>
      </c>
      <c r="E10664" s="66">
        <v>0.56787028716662102</v>
      </c>
      <c r="F10664" s="67">
        <v>1846585.6193902399</v>
      </c>
      <c r="G10664" s="66" t="s">
        <v>106</v>
      </c>
      <c r="H10664" s="68">
        <v>2.8607401103958402E-20</v>
      </c>
      <c r="I10664" s="87">
        <v>5.2826015486698198E-14</v>
      </c>
      <c r="J10664" s="36" t="str">
        <f>_xlfn.XLOOKUP(SimpleBB[[#This Row],[customer_code]],'Input  - indicative charges'!$B$13:$B$69,'Input  - indicative charges'!$E$13:$E$69)</f>
        <v>Upper North Island distributor</v>
      </c>
      <c r="K10664" s="70">
        <f t="shared" si="168"/>
        <v>4.8835197012614741E-14</v>
      </c>
    </row>
    <row r="10665" spans="1:11" x14ac:dyDescent="0.25">
      <c r="A10665" s="65">
        <v>44621</v>
      </c>
      <c r="B10665" s="66" t="s">
        <v>151</v>
      </c>
      <c r="C10665" s="66" t="s">
        <v>137</v>
      </c>
      <c r="D10665" s="67">
        <v>3251773.62</v>
      </c>
      <c r="E10665" s="66">
        <v>0.56787028716662102</v>
      </c>
      <c r="F10665" s="67">
        <v>1846585.6193902399</v>
      </c>
      <c r="G10665" s="66" t="s">
        <v>108</v>
      </c>
      <c r="H10665" s="68">
        <v>4.4668632319691603E-22</v>
      </c>
      <c r="I10665" s="87">
        <v>8.2484454079372904E-16</v>
      </c>
      <c r="J10665" s="36" t="str">
        <f>_xlfn.XLOOKUP(SimpleBB[[#This Row],[customer_code]],'Input  - indicative charges'!$B$13:$B$69,'Input  - indicative charges'!$E$13:$E$69)</f>
        <v>Lower North Island distributor</v>
      </c>
      <c r="K10665" s="70">
        <f t="shared" si="168"/>
        <v>7.6253045555905163E-16</v>
      </c>
    </row>
    <row r="10666" spans="1:11" x14ac:dyDescent="0.25">
      <c r="A10666" s="65">
        <v>44621</v>
      </c>
      <c r="B10666" s="66" t="s">
        <v>151</v>
      </c>
      <c r="C10666" s="66" t="s">
        <v>137</v>
      </c>
      <c r="D10666" s="67">
        <v>3251773.62</v>
      </c>
      <c r="E10666" s="66">
        <v>0.56787028716662102</v>
      </c>
      <c r="F10666" s="67">
        <v>1846585.6193902399</v>
      </c>
      <c r="G10666" s="66" t="s">
        <v>110</v>
      </c>
      <c r="H10666" s="68">
        <v>1.48639175970594E-4</v>
      </c>
      <c r="I10666" s="87">
        <v>274.47496482531602</v>
      </c>
      <c r="J10666" s="36" t="str">
        <f>_xlfn.XLOOKUP(SimpleBB[[#This Row],[customer_code]],'Input  - indicative charges'!$B$13:$B$69,'Input  - indicative charges'!$E$13:$E$69)</f>
        <v>Lower South Island distributor</v>
      </c>
      <c r="K10666" s="70">
        <f t="shared" si="168"/>
        <v>253.7393528317501</v>
      </c>
    </row>
    <row r="10667" spans="1:11" x14ac:dyDescent="0.25">
      <c r="A10667" s="65">
        <v>44621</v>
      </c>
      <c r="B10667" s="66" t="s">
        <v>151</v>
      </c>
      <c r="C10667" s="66" t="s">
        <v>137</v>
      </c>
      <c r="D10667" s="67">
        <v>3251773.62</v>
      </c>
      <c r="E10667" s="66">
        <v>0.56787028716662102</v>
      </c>
      <c r="F10667" s="67">
        <v>1846585.6193902399</v>
      </c>
      <c r="G10667" s="66" t="s">
        <v>112</v>
      </c>
      <c r="H10667" s="68">
        <v>2.7978644732543301E-4</v>
      </c>
      <c r="I10667" s="87">
        <v>516.64963013143097</v>
      </c>
      <c r="J10667" s="36" t="str">
        <f>_xlfn.XLOOKUP(SimpleBB[[#This Row],[customer_code]],'Input  - indicative charges'!$B$13:$B$69,'Input  - indicative charges'!$E$13:$E$69)</f>
        <v>North Island generation</v>
      </c>
      <c r="K10667" s="70">
        <f t="shared" si="168"/>
        <v>477.61857943490276</v>
      </c>
    </row>
    <row r="10668" spans="1:11" x14ac:dyDescent="0.25">
      <c r="A10668" s="65">
        <v>44621</v>
      </c>
      <c r="B10668" s="66" t="s">
        <v>151</v>
      </c>
      <c r="C10668" s="66" t="s">
        <v>137</v>
      </c>
      <c r="D10668" s="67">
        <v>3251773.62</v>
      </c>
      <c r="E10668" s="66">
        <v>0.56787028716662102</v>
      </c>
      <c r="F10668" s="67">
        <v>1846585.6193902399</v>
      </c>
      <c r="G10668" s="66" t="s">
        <v>114</v>
      </c>
      <c r="H10668" s="68">
        <v>6.7271349081009203E-5</v>
      </c>
      <c r="I10668" s="87">
        <v>124.222305809972</v>
      </c>
      <c r="J10668" s="36" t="str">
        <f>_xlfn.XLOOKUP(SimpleBB[[#This Row],[customer_code]],'Input  - indicative charges'!$B$13:$B$69,'Input  - indicative charges'!$E$13:$E$69)</f>
        <v>Lower North Island distributor</v>
      </c>
      <c r="K10668" s="70">
        <f t="shared" si="168"/>
        <v>114.8377503338068</v>
      </c>
    </row>
    <row r="10669" spans="1:11" x14ac:dyDescent="0.25">
      <c r="A10669" s="65">
        <v>44621</v>
      </c>
      <c r="B10669" s="66" t="s">
        <v>151</v>
      </c>
      <c r="C10669" s="66" t="s">
        <v>137</v>
      </c>
      <c r="D10669" s="67">
        <v>3251773.62</v>
      </c>
      <c r="E10669" s="66">
        <v>0.56787028716662102</v>
      </c>
      <c r="F10669" s="67">
        <v>1846585.6193902399</v>
      </c>
      <c r="G10669" s="66" t="s">
        <v>116</v>
      </c>
      <c r="H10669" s="68">
        <v>2.0523572196632001E-22</v>
      </c>
      <c r="I10669" s="87">
        <v>3.7898533276818201E-16</v>
      </c>
      <c r="J10669" s="36" t="str">
        <f>_xlfn.XLOOKUP(SimpleBB[[#This Row],[customer_code]],'Input  - indicative charges'!$B$13:$B$69,'Input  - indicative charges'!$E$13:$E$69)</f>
        <v>Major Industrial</v>
      </c>
      <c r="K10669" s="70">
        <f t="shared" si="168"/>
        <v>3.5035433242709493E-16</v>
      </c>
    </row>
    <row r="10670" spans="1:11" x14ac:dyDescent="0.25">
      <c r="A10670" s="65">
        <v>44621</v>
      </c>
      <c r="B10670" s="66" t="s">
        <v>151</v>
      </c>
      <c r="C10670" s="66" t="s">
        <v>137</v>
      </c>
      <c r="D10670" s="67">
        <v>3251773.62</v>
      </c>
      <c r="E10670" s="66">
        <v>0.56787028716662102</v>
      </c>
      <c r="F10670" s="67">
        <v>1846585.6193902399</v>
      </c>
      <c r="G10670" s="66" t="s">
        <v>118</v>
      </c>
      <c r="H10670" s="68">
        <v>1.2343496718313401E-2</v>
      </c>
      <c r="I10670" s="87">
        <v>22793.3235330282</v>
      </c>
      <c r="J10670" s="36" t="str">
        <f>_xlfn.XLOOKUP(SimpleBB[[#This Row],[customer_code]],'Input  - indicative charges'!$B$13:$B$69,'Input  - indicative charges'!$E$13:$E$69)</f>
        <v>Upper South Island distributor</v>
      </c>
      <c r="K10670" s="70">
        <f t="shared" si="168"/>
        <v>21071.36862495312</v>
      </c>
    </row>
    <row r="10671" spans="1:11" x14ac:dyDescent="0.25">
      <c r="A10671" s="65">
        <v>44621</v>
      </c>
      <c r="B10671" s="66" t="s">
        <v>151</v>
      </c>
      <c r="C10671" s="66" t="s">
        <v>137</v>
      </c>
      <c r="D10671" s="67">
        <v>3251773.62</v>
      </c>
      <c r="E10671" s="66">
        <v>0.56787028716662102</v>
      </c>
      <c r="F10671" s="67">
        <v>1846585.6193902399</v>
      </c>
      <c r="G10671" s="66" t="s">
        <v>120</v>
      </c>
      <c r="H10671" s="68">
        <v>1.9819729563401901E-7</v>
      </c>
      <c r="I10671" s="87">
        <v>0.36598827591981697</v>
      </c>
      <c r="J10671" s="36" t="str">
        <f>_xlfn.XLOOKUP(SimpleBB[[#This Row],[customer_code]],'Input  - indicative charges'!$B$13:$B$69,'Input  - indicative charges'!$E$13:$E$69)</f>
        <v>Lower North Island distributor</v>
      </c>
      <c r="K10671" s="70">
        <f t="shared" si="168"/>
        <v>0.33833915721604985</v>
      </c>
    </row>
    <row r="10672" spans="1:11" x14ac:dyDescent="0.25">
      <c r="A10672" s="65">
        <v>44621</v>
      </c>
      <c r="B10672" s="66" t="s">
        <v>151</v>
      </c>
      <c r="C10672" s="66" t="s">
        <v>137</v>
      </c>
      <c r="D10672" s="67">
        <v>3251773.62</v>
      </c>
      <c r="E10672" s="66">
        <v>0.56787028716662102</v>
      </c>
      <c r="F10672" s="67">
        <v>1846585.6193902399</v>
      </c>
      <c r="G10672" s="66" t="s">
        <v>241</v>
      </c>
      <c r="H10672" s="68">
        <v>6.3423542092312803E-5</v>
      </c>
      <c r="I10672" s="87">
        <v>117.117000758456</v>
      </c>
      <c r="J10672" s="36" t="str">
        <f>_xlfn.XLOOKUP(SimpleBB[[#This Row],[customer_code]],'Input  - indicative charges'!$B$13:$B$69,'Input  - indicative charges'!$E$13:$E$69)</f>
        <v>North Island generation</v>
      </c>
      <c r="K10672" s="70">
        <f t="shared" si="168"/>
        <v>108.26922592725026</v>
      </c>
    </row>
    <row r="10673" spans="1:11" x14ac:dyDescent="0.25">
      <c r="A10673" s="65">
        <v>44287</v>
      </c>
      <c r="B10673" s="66" t="s">
        <v>152</v>
      </c>
      <c r="C10673" s="66" t="s">
        <v>137</v>
      </c>
      <c r="D10673" s="67">
        <v>420913.29</v>
      </c>
      <c r="E10673" s="66">
        <v>0.20369999999999999</v>
      </c>
      <c r="F10673" s="67">
        <v>85740.037172999902</v>
      </c>
      <c r="G10673" s="66" t="s">
        <v>8</v>
      </c>
      <c r="H10673" s="68">
        <v>8.4858971584469098E-7</v>
      </c>
      <c r="I10673" s="87">
        <v>7.2758113781149297E-2</v>
      </c>
      <c r="J10673" s="36" t="str">
        <f>_xlfn.XLOOKUP(SimpleBB[[#This Row],[customer_code]],'Input  - indicative charges'!$B$13:$B$69,'Input  - indicative charges'!$E$13:$E$69)</f>
        <v>Lower South Island distributor</v>
      </c>
      <c r="K10673" s="70">
        <f t="shared" si="168"/>
        <v>6.7261495837469792E-2</v>
      </c>
    </row>
    <row r="10674" spans="1:11" x14ac:dyDescent="0.25">
      <c r="A10674" s="65">
        <v>44287</v>
      </c>
      <c r="B10674" s="66" t="s">
        <v>152</v>
      </c>
      <c r="C10674" s="66" t="s">
        <v>137</v>
      </c>
      <c r="D10674" s="67">
        <v>420913.29</v>
      </c>
      <c r="E10674" s="66">
        <v>0.20369999999999999</v>
      </c>
      <c r="F10674" s="67">
        <v>85740.037172999902</v>
      </c>
      <c r="G10674" s="66" t="s">
        <v>10</v>
      </c>
      <c r="H10674" s="68">
        <v>3.00748393268498E-4</v>
      </c>
      <c r="I10674" s="87">
        <v>25.7861784185611</v>
      </c>
      <c r="J10674" s="36" t="str">
        <f>_xlfn.XLOOKUP(SimpleBB[[#This Row],[customer_code]],'Input  - indicative charges'!$B$13:$B$69,'Input  - indicative charges'!$E$13:$E$69)</f>
        <v>Upper South Island distributor</v>
      </c>
      <c r="K10674" s="70">
        <f t="shared" si="168"/>
        <v>23.838123918128098</v>
      </c>
    </row>
    <row r="10675" spans="1:11" x14ac:dyDescent="0.25">
      <c r="A10675" s="65">
        <v>44287</v>
      </c>
      <c r="B10675" s="66" t="s">
        <v>152</v>
      </c>
      <c r="C10675" s="66" t="s">
        <v>137</v>
      </c>
      <c r="D10675" s="67">
        <v>420913.29</v>
      </c>
      <c r="E10675" s="66">
        <v>0.20369999999999999</v>
      </c>
      <c r="F10675" s="67">
        <v>85740.037172999902</v>
      </c>
      <c r="G10675" s="66" t="s">
        <v>12</v>
      </c>
      <c r="H10675" s="68">
        <v>6.4032986905954302E-24</v>
      </c>
      <c r="I10675" s="87">
        <v>5.4901906776147504E-19</v>
      </c>
      <c r="J10675" s="36" t="str">
        <f>_xlfn.XLOOKUP(SimpleBB[[#This Row],[customer_code]],'Input  - indicative charges'!$B$13:$B$69,'Input  - indicative charges'!$E$13:$E$69)</f>
        <v>Lower North Island distributor</v>
      </c>
      <c r="K10675" s="70">
        <f t="shared" si="168"/>
        <v>5.0754262063480726E-19</v>
      </c>
    </row>
    <row r="10676" spans="1:11" x14ac:dyDescent="0.25">
      <c r="A10676" s="65">
        <v>44287</v>
      </c>
      <c r="B10676" s="66" t="s">
        <v>152</v>
      </c>
      <c r="C10676" s="66" t="s">
        <v>137</v>
      </c>
      <c r="D10676" s="67">
        <v>420913.29</v>
      </c>
      <c r="E10676" s="66">
        <v>0.20369999999999999</v>
      </c>
      <c r="F10676" s="67">
        <v>85740.037172999902</v>
      </c>
      <c r="G10676" s="66" t="s">
        <v>14</v>
      </c>
      <c r="H10676" s="68">
        <v>2.7856465074152299E-24</v>
      </c>
      <c r="I10676" s="87">
        <v>2.38841435096619E-19</v>
      </c>
      <c r="J10676" s="36" t="str">
        <f>_xlfn.XLOOKUP(SimpleBB[[#This Row],[customer_code]],'Input  - indicative charges'!$B$13:$B$69,'Input  - indicative charges'!$E$13:$E$69)</f>
        <v>Upper North Island distributor</v>
      </c>
      <c r="K10676" s="70">
        <f t="shared" si="168"/>
        <v>2.20797810136864E-19</v>
      </c>
    </row>
    <row r="10677" spans="1:11" x14ac:dyDescent="0.25">
      <c r="A10677" s="65">
        <v>44287</v>
      </c>
      <c r="B10677" s="66" t="s">
        <v>152</v>
      </c>
      <c r="C10677" s="66" t="s">
        <v>137</v>
      </c>
      <c r="D10677" s="67">
        <v>420913.29</v>
      </c>
      <c r="E10677" s="66">
        <v>0.20369999999999999</v>
      </c>
      <c r="F10677" s="67">
        <v>85740.037172999902</v>
      </c>
      <c r="G10677" s="66" t="s">
        <v>16</v>
      </c>
      <c r="H10677" s="68">
        <v>2.3889105770467E-2</v>
      </c>
      <c r="I10677" s="87">
        <v>2048.2528167895698</v>
      </c>
      <c r="J10677" s="36" t="str">
        <f>_xlfn.XLOOKUP(SimpleBB[[#This Row],[customer_code]],'Input  - indicative charges'!$B$13:$B$69,'Input  - indicative charges'!$E$13:$E$69)</f>
        <v>South Island generation</v>
      </c>
      <c r="K10677" s="70">
        <f t="shared" si="168"/>
        <v>1893.5145669797655</v>
      </c>
    </row>
    <row r="10678" spans="1:11" x14ac:dyDescent="0.25">
      <c r="A10678" s="65">
        <v>44287</v>
      </c>
      <c r="B10678" s="66" t="s">
        <v>152</v>
      </c>
      <c r="C10678" s="66" t="s">
        <v>137</v>
      </c>
      <c r="D10678" s="67">
        <v>420913.29</v>
      </c>
      <c r="E10678" s="66">
        <v>0.20369999999999999</v>
      </c>
      <c r="F10678" s="67">
        <v>85740.037172999902</v>
      </c>
      <c r="G10678" s="66" t="s">
        <v>19</v>
      </c>
      <c r="H10678" s="68">
        <v>4.5197122314262001E-4</v>
      </c>
      <c r="I10678" s="87">
        <v>38.752029473374499</v>
      </c>
      <c r="J10678" s="36" t="str">
        <f>_xlfn.XLOOKUP(SimpleBB[[#This Row],[customer_code]],'Input  - indicative charges'!$B$13:$B$69,'Input  - indicative charges'!$E$13:$E$69)</f>
        <v>Lower South Island distributor</v>
      </c>
      <c r="K10678" s="70">
        <f t="shared" si="168"/>
        <v>35.82445082286069</v>
      </c>
    </row>
    <row r="10679" spans="1:11" x14ac:dyDescent="0.25">
      <c r="A10679" s="65">
        <v>44287</v>
      </c>
      <c r="B10679" s="66" t="s">
        <v>152</v>
      </c>
      <c r="C10679" s="66" t="s">
        <v>137</v>
      </c>
      <c r="D10679" s="67">
        <v>420913.29</v>
      </c>
      <c r="E10679" s="66">
        <v>0.20369999999999999</v>
      </c>
      <c r="F10679" s="67">
        <v>85740.037172999902</v>
      </c>
      <c r="G10679" s="66" t="s">
        <v>21</v>
      </c>
      <c r="H10679" s="68">
        <v>1.64473933622453E-5</v>
      </c>
      <c r="I10679" s="87">
        <v>1.4102001182778701</v>
      </c>
      <c r="J10679" s="36" t="str">
        <f>_xlfn.XLOOKUP(SimpleBB[[#This Row],[customer_code]],'Input  - indicative charges'!$B$13:$B$69,'Input  - indicative charges'!$E$13:$E$69)</f>
        <v>Upper South Island distributor</v>
      </c>
      <c r="K10679" s="70">
        <f t="shared" si="168"/>
        <v>1.3036644912326101</v>
      </c>
    </row>
    <row r="10680" spans="1:11" x14ac:dyDescent="0.25">
      <c r="A10680" s="65">
        <v>44287</v>
      </c>
      <c r="B10680" s="66" t="s">
        <v>152</v>
      </c>
      <c r="C10680" s="66" t="s">
        <v>137</v>
      </c>
      <c r="D10680" s="67">
        <v>420913.29</v>
      </c>
      <c r="E10680" s="66">
        <v>0.20369999999999999</v>
      </c>
      <c r="F10680" s="67">
        <v>85740.037172999902</v>
      </c>
      <c r="G10680" s="66" t="s">
        <v>23</v>
      </c>
      <c r="H10680" s="68">
        <v>5.1025260139060101E-24</v>
      </c>
      <c r="I10680" s="87">
        <v>4.3749077010850096E-19</v>
      </c>
      <c r="J10680" s="36" t="str">
        <f>_xlfn.XLOOKUP(SimpleBB[[#This Row],[customer_code]],'Input  - indicative charges'!$B$13:$B$69,'Input  - indicative charges'!$E$13:$E$69)</f>
        <v>Lower North Island distributor</v>
      </c>
      <c r="K10680" s="70">
        <f t="shared" si="168"/>
        <v>4.0443989107656561E-19</v>
      </c>
    </row>
    <row r="10681" spans="1:11" x14ac:dyDescent="0.25">
      <c r="A10681" s="65">
        <v>44287</v>
      </c>
      <c r="B10681" s="66" t="s">
        <v>152</v>
      </c>
      <c r="C10681" s="66" t="s">
        <v>137</v>
      </c>
      <c r="D10681" s="67">
        <v>420913.29</v>
      </c>
      <c r="E10681" s="66">
        <v>0.20369999999999999</v>
      </c>
      <c r="F10681" s="67">
        <v>85740.037172999902</v>
      </c>
      <c r="G10681" s="66" t="s">
        <v>25</v>
      </c>
      <c r="H10681" s="68">
        <v>3.2058906818816797E-2</v>
      </c>
      <c r="I10681" s="87">
        <v>2748.7318623710898</v>
      </c>
      <c r="J10681" s="36" t="str">
        <f>_xlfn.XLOOKUP(SimpleBB[[#This Row],[customer_code]],'Input  - indicative charges'!$B$13:$B$69,'Input  - indicative charges'!$E$13:$E$69)</f>
        <v>North Island generation</v>
      </c>
      <c r="K10681" s="70">
        <f t="shared" si="168"/>
        <v>2541.0749002552438</v>
      </c>
    </row>
    <row r="10682" spans="1:11" x14ac:dyDescent="0.25">
      <c r="A10682" s="65">
        <v>44287</v>
      </c>
      <c r="B10682" s="66" t="s">
        <v>152</v>
      </c>
      <c r="C10682" s="66" t="s">
        <v>137</v>
      </c>
      <c r="D10682" s="67">
        <v>420913.29</v>
      </c>
      <c r="E10682" s="66">
        <v>0.20369999999999999</v>
      </c>
      <c r="F10682" s="67">
        <v>85740.037172999902</v>
      </c>
      <c r="G10682" s="66" t="s">
        <v>27</v>
      </c>
      <c r="H10682" s="68">
        <v>9.4896060819390699E-7</v>
      </c>
      <c r="I10682" s="87">
        <v>8.13639178222582E-2</v>
      </c>
      <c r="J10682" s="36" t="str">
        <f>_xlfn.XLOOKUP(SimpleBB[[#This Row],[customer_code]],'Input  - indicative charges'!$B$13:$B$69,'Input  - indicative charges'!$E$13:$E$69)</f>
        <v>Lower North Island distributor</v>
      </c>
      <c r="K10682" s="70">
        <f t="shared" si="168"/>
        <v>7.5217161846490174E-2</v>
      </c>
    </row>
    <row r="10683" spans="1:11" x14ac:dyDescent="0.25">
      <c r="A10683" s="65">
        <v>44287</v>
      </c>
      <c r="B10683" s="66" t="s">
        <v>152</v>
      </c>
      <c r="C10683" s="66" t="s">
        <v>137</v>
      </c>
      <c r="D10683" s="67">
        <v>420913.29</v>
      </c>
      <c r="E10683" s="66">
        <v>0.20369999999999999</v>
      </c>
      <c r="F10683" s="67">
        <v>85740.037172999902</v>
      </c>
      <c r="G10683" s="66" t="s">
        <v>29</v>
      </c>
      <c r="H10683" s="68">
        <v>3.0552127734363999E-6</v>
      </c>
      <c r="I10683" s="87">
        <v>0.26195405676586098</v>
      </c>
      <c r="J10683" s="36" t="str">
        <f>_xlfn.XLOOKUP(SimpleBB[[#This Row],[customer_code]],'Input  - indicative charges'!$B$13:$B$69,'Input  - indicative charges'!$E$13:$E$69)</f>
        <v>Lower North Island distributor</v>
      </c>
      <c r="K10683" s="70">
        <f t="shared" si="168"/>
        <v>0.24216435505410602</v>
      </c>
    </row>
    <row r="10684" spans="1:11" x14ac:dyDescent="0.25">
      <c r="A10684" s="65">
        <v>44287</v>
      </c>
      <c r="B10684" s="66" t="s">
        <v>152</v>
      </c>
      <c r="C10684" s="66" t="s">
        <v>137</v>
      </c>
      <c r="D10684" s="67">
        <v>420913.29</v>
      </c>
      <c r="E10684" s="66">
        <v>0.20369999999999999</v>
      </c>
      <c r="F10684" s="67">
        <v>85740.037172999902</v>
      </c>
      <c r="G10684" s="66" t="s">
        <v>31</v>
      </c>
      <c r="H10684" s="68">
        <v>5.8778288954444104E-6</v>
      </c>
      <c r="I10684" s="87">
        <v>0.50396526799193697</v>
      </c>
      <c r="J10684" s="36" t="str">
        <f>_xlfn.XLOOKUP(SimpleBB[[#This Row],[customer_code]],'Input  - indicative charges'!$B$13:$B$69,'Input  - indicative charges'!$E$13:$E$69)</f>
        <v>Major Industrial</v>
      </c>
      <c r="K10684" s="70">
        <f t="shared" si="168"/>
        <v>0.4658924759543645</v>
      </c>
    </row>
    <row r="10685" spans="1:11" x14ac:dyDescent="0.25">
      <c r="A10685" s="65">
        <v>44287</v>
      </c>
      <c r="B10685" s="66" t="s">
        <v>152</v>
      </c>
      <c r="C10685" s="66" t="s">
        <v>137</v>
      </c>
      <c r="D10685" s="67">
        <v>420913.29</v>
      </c>
      <c r="E10685" s="66">
        <v>0.20369999999999999</v>
      </c>
      <c r="F10685" s="67">
        <v>85740.037172999902</v>
      </c>
      <c r="G10685" s="66" t="s">
        <v>34</v>
      </c>
      <c r="H10685" s="68">
        <v>3.4276997905444803E-24</v>
      </c>
      <c r="I10685" s="87">
        <v>2.9389110745916801E-19</v>
      </c>
      <c r="J10685" s="36" t="str">
        <f>_xlfn.XLOOKUP(SimpleBB[[#This Row],[customer_code]],'Input  - indicative charges'!$B$13:$B$69,'Input  - indicative charges'!$E$13:$E$69)</f>
        <v>Major Industrial</v>
      </c>
      <c r="K10685" s="70">
        <f t="shared" si="168"/>
        <v>2.7168867461976095E-19</v>
      </c>
    </row>
    <row r="10686" spans="1:11" x14ac:dyDescent="0.25">
      <c r="A10686" s="65">
        <v>44287</v>
      </c>
      <c r="B10686" s="66" t="s">
        <v>152</v>
      </c>
      <c r="C10686" s="66" t="s">
        <v>137</v>
      </c>
      <c r="D10686" s="67">
        <v>420913.29</v>
      </c>
      <c r="E10686" s="66">
        <v>0.20369999999999999</v>
      </c>
      <c r="F10686" s="67">
        <v>85740.037172999902</v>
      </c>
      <c r="G10686" s="66" t="s">
        <v>36</v>
      </c>
      <c r="H10686" s="68">
        <v>2.9643062424050998E-3</v>
      </c>
      <c r="I10686" s="87">
        <v>254.159727415969</v>
      </c>
      <c r="J10686" s="36" t="str">
        <f>_xlfn.XLOOKUP(SimpleBB[[#This Row],[customer_code]],'Input  - indicative charges'!$B$13:$B$69,'Input  - indicative charges'!$E$13:$E$69)</f>
        <v>Upper South Island distributor</v>
      </c>
      <c r="K10686" s="70">
        <f t="shared" si="168"/>
        <v>234.95885969587621</v>
      </c>
    </row>
    <row r="10687" spans="1:11" x14ac:dyDescent="0.25">
      <c r="A10687" s="65">
        <v>44287</v>
      </c>
      <c r="B10687" s="66" t="s">
        <v>152</v>
      </c>
      <c r="C10687" s="66" t="s">
        <v>137</v>
      </c>
      <c r="D10687" s="67">
        <v>420913.29</v>
      </c>
      <c r="E10687" s="66">
        <v>0.20369999999999999</v>
      </c>
      <c r="F10687" s="67">
        <v>85740.037172999902</v>
      </c>
      <c r="G10687" s="66" t="s">
        <v>38</v>
      </c>
      <c r="H10687" s="68">
        <v>8.7729682224085103E-6</v>
      </c>
      <c r="I10687" s="87">
        <v>0.75219462150685301</v>
      </c>
      <c r="J10687" s="36" t="str">
        <f>_xlfn.XLOOKUP(SimpleBB[[#This Row],[customer_code]],'Input  - indicative charges'!$B$13:$B$69,'Input  - indicative charges'!$E$13:$E$69)</f>
        <v>North Island generation</v>
      </c>
      <c r="K10687" s="70">
        <f t="shared" si="168"/>
        <v>0.69536898050480456</v>
      </c>
    </row>
    <row r="10688" spans="1:11" x14ac:dyDescent="0.25">
      <c r="A10688" s="65">
        <v>44287</v>
      </c>
      <c r="B10688" s="66" t="s">
        <v>152</v>
      </c>
      <c r="C10688" s="66" t="s">
        <v>137</v>
      </c>
      <c r="D10688" s="67">
        <v>420913.29</v>
      </c>
      <c r="E10688" s="66">
        <v>0.20369999999999999</v>
      </c>
      <c r="F10688" s="67">
        <v>85740.037172999902</v>
      </c>
      <c r="G10688" s="66" t="s">
        <v>40</v>
      </c>
      <c r="H10688" s="68">
        <v>2.1965004471645301E-7</v>
      </c>
      <c r="I10688" s="87">
        <v>1.8832802999039801E-2</v>
      </c>
      <c r="J10688" s="36" t="str">
        <f>_xlfn.XLOOKUP(SimpleBB[[#This Row],[customer_code]],'Input  - indicative charges'!$B$13:$B$69,'Input  - indicative charges'!$E$13:$E$69)</f>
        <v>North Island generation</v>
      </c>
      <c r="K10688" s="70">
        <f t="shared" si="168"/>
        <v>1.7410051397676499E-2</v>
      </c>
    </row>
    <row r="10689" spans="1:11" x14ac:dyDescent="0.25">
      <c r="A10689" s="65">
        <v>44287</v>
      </c>
      <c r="B10689" s="66" t="s">
        <v>152</v>
      </c>
      <c r="C10689" s="66" t="s">
        <v>137</v>
      </c>
      <c r="D10689" s="67">
        <v>420913.29</v>
      </c>
      <c r="E10689" s="66">
        <v>0.20369999999999999</v>
      </c>
      <c r="F10689" s="67">
        <v>85740.037172999902</v>
      </c>
      <c r="G10689" s="66" t="s">
        <v>42</v>
      </c>
      <c r="H10689" s="68">
        <v>0.27100559843722599</v>
      </c>
      <c r="I10689" s="87">
        <v>23236.030084098798</v>
      </c>
      <c r="J10689" s="36" t="str">
        <f>_xlfn.XLOOKUP(SimpleBB[[#This Row],[customer_code]],'Input  - indicative charges'!$B$13:$B$69,'Input  - indicative charges'!$E$13:$E$69)</f>
        <v>South Island generation</v>
      </c>
      <c r="K10689" s="70">
        <f t="shared" si="168"/>
        <v>21480.630263203155</v>
      </c>
    </row>
    <row r="10690" spans="1:11" x14ac:dyDescent="0.25">
      <c r="A10690" s="65">
        <v>44287</v>
      </c>
      <c r="B10690" s="66" t="s">
        <v>152</v>
      </c>
      <c r="C10690" s="66" t="s">
        <v>137</v>
      </c>
      <c r="D10690" s="67">
        <v>420913.29</v>
      </c>
      <c r="E10690" s="66">
        <v>0.20369999999999999</v>
      </c>
      <c r="F10690" s="67">
        <v>85740.037172999902</v>
      </c>
      <c r="G10690" s="66" t="s">
        <v>44</v>
      </c>
      <c r="H10690" s="68">
        <v>2.6497287685167301E-24</v>
      </c>
      <c r="I10690" s="87">
        <v>2.2718784311099199E-19</v>
      </c>
      <c r="J10690" s="36" t="str">
        <f>_xlfn.XLOOKUP(SimpleBB[[#This Row],[customer_code]],'Input  - indicative charges'!$B$13:$B$69,'Input  - indicative charges'!$E$13:$E$69)</f>
        <v>Major Industrial</v>
      </c>
      <c r="K10690" s="70">
        <f t="shared" si="168"/>
        <v>2.100246057738352E-19</v>
      </c>
    </row>
    <row r="10691" spans="1:11" x14ac:dyDescent="0.25">
      <c r="A10691" s="65">
        <v>44287</v>
      </c>
      <c r="B10691" s="66" t="s">
        <v>152</v>
      </c>
      <c r="C10691" s="66" t="s">
        <v>137</v>
      </c>
      <c r="D10691" s="67">
        <v>420913.29</v>
      </c>
      <c r="E10691" s="66">
        <v>0.20369999999999999</v>
      </c>
      <c r="F10691" s="67">
        <v>85740.037172999902</v>
      </c>
      <c r="G10691" s="66" t="s">
        <v>46</v>
      </c>
      <c r="H10691" s="68">
        <v>0.112743386530511</v>
      </c>
      <c r="I10691" s="87">
        <v>9666.6221521360003</v>
      </c>
      <c r="J10691" s="36" t="str">
        <f>_xlfn.XLOOKUP(SimpleBB[[#This Row],[customer_code]],'Input  - indicative charges'!$B$13:$B$69,'Input  - indicative charges'!$E$13:$E$69)</f>
        <v>Upper South Island distributor</v>
      </c>
      <c r="K10691" s="70">
        <f t="shared" si="168"/>
        <v>8936.3430668916699</v>
      </c>
    </row>
    <row r="10692" spans="1:11" x14ac:dyDescent="0.25">
      <c r="A10692" s="65">
        <v>44287</v>
      </c>
      <c r="B10692" s="66" t="s">
        <v>152</v>
      </c>
      <c r="C10692" s="66" t="s">
        <v>137</v>
      </c>
      <c r="D10692" s="67">
        <v>420913.29</v>
      </c>
      <c r="E10692" s="66">
        <v>0.20369999999999999</v>
      </c>
      <c r="F10692" s="67">
        <v>85740.037172999902</v>
      </c>
      <c r="G10692" s="66" t="s">
        <v>48</v>
      </c>
      <c r="H10692" s="68">
        <v>1.9922776890767E-3</v>
      </c>
      <c r="I10692" s="87">
        <v>170.817963120375</v>
      </c>
      <c r="J10692" s="36" t="str">
        <f>_xlfn.XLOOKUP(SimpleBB[[#This Row],[customer_code]],'Input  - indicative charges'!$B$13:$B$69,'Input  - indicative charges'!$E$13:$E$69)</f>
        <v>North Island generation</v>
      </c>
      <c r="K10692" s="70">
        <f t="shared" si="168"/>
        <v>157.9132706758397</v>
      </c>
    </row>
    <row r="10693" spans="1:11" x14ac:dyDescent="0.25">
      <c r="A10693" s="65">
        <v>44287</v>
      </c>
      <c r="B10693" s="66" t="s">
        <v>152</v>
      </c>
      <c r="C10693" s="66" t="s">
        <v>137</v>
      </c>
      <c r="D10693" s="67">
        <v>420913.29</v>
      </c>
      <c r="E10693" s="66">
        <v>0.20369999999999999</v>
      </c>
      <c r="F10693" s="67">
        <v>85740.037172999902</v>
      </c>
      <c r="G10693" s="66" t="s">
        <v>50</v>
      </c>
      <c r="H10693" s="68">
        <v>4.15932760138947E-4</v>
      </c>
      <c r="I10693" s="87">
        <v>35.662090315781803</v>
      </c>
      <c r="J10693" s="36" t="str">
        <f>_xlfn.XLOOKUP(SimpleBB[[#This Row],[customer_code]],'Input  - indicative charges'!$B$13:$B$69,'Input  - indicative charges'!$E$13:$E$69)</f>
        <v>North Island generation</v>
      </c>
      <c r="K10693" s="70">
        <f t="shared" si="168"/>
        <v>32.967945630716699</v>
      </c>
    </row>
    <row r="10694" spans="1:11" x14ac:dyDescent="0.25">
      <c r="A10694" s="65">
        <v>44287</v>
      </c>
      <c r="B10694" s="66" t="s">
        <v>152</v>
      </c>
      <c r="C10694" s="66" t="s">
        <v>137</v>
      </c>
      <c r="D10694" s="67">
        <v>420913.29</v>
      </c>
      <c r="E10694" s="66">
        <v>0.20369999999999999</v>
      </c>
      <c r="F10694" s="67">
        <v>85740.037172999902</v>
      </c>
      <c r="G10694" s="66" t="s">
        <v>52</v>
      </c>
      <c r="H10694" s="68">
        <v>8.3991315682485201E-4</v>
      </c>
      <c r="I10694" s="87">
        <v>72.014185288254595</v>
      </c>
      <c r="J10694" s="36" t="str">
        <f>_xlfn.XLOOKUP(SimpleBB[[#This Row],[customer_code]],'Input  - indicative charges'!$B$13:$B$69,'Input  - indicative charges'!$E$13:$E$69)</f>
        <v>North Island generation</v>
      </c>
      <c r="K10694" s="70">
        <f t="shared" si="168"/>
        <v>66.573768508821303</v>
      </c>
    </row>
    <row r="10695" spans="1:11" x14ac:dyDescent="0.25">
      <c r="A10695" s="65">
        <v>44287</v>
      </c>
      <c r="B10695" s="66" t="s">
        <v>152</v>
      </c>
      <c r="C10695" s="66" t="s">
        <v>137</v>
      </c>
      <c r="D10695" s="67">
        <v>420913.29</v>
      </c>
      <c r="E10695" s="66">
        <v>0.20369999999999999</v>
      </c>
      <c r="F10695" s="67">
        <v>85740.037172999902</v>
      </c>
      <c r="G10695" s="66" t="s">
        <v>54</v>
      </c>
      <c r="H10695" s="68">
        <v>7.5824699487631599E-8</v>
      </c>
      <c r="I10695" s="87">
        <v>6.5012125527010899E-3</v>
      </c>
      <c r="J10695" s="36" t="str">
        <f>_xlfn.XLOOKUP(SimpleBB[[#This Row],[customer_code]],'Input  - indicative charges'!$B$13:$B$69,'Input  - indicative charges'!$E$13:$E$69)</f>
        <v>Upper South Island distributor</v>
      </c>
      <c r="K10695" s="70">
        <f t="shared" si="168"/>
        <v>6.0100689576329386E-3</v>
      </c>
    </row>
    <row r="10696" spans="1:11" x14ac:dyDescent="0.25">
      <c r="A10696" s="65">
        <v>44287</v>
      </c>
      <c r="B10696" s="66" t="s">
        <v>152</v>
      </c>
      <c r="C10696" s="66" t="s">
        <v>137</v>
      </c>
      <c r="D10696" s="67">
        <v>420913.29</v>
      </c>
      <c r="E10696" s="66">
        <v>0.20369999999999999</v>
      </c>
      <c r="F10696" s="67">
        <v>85740.037172999902</v>
      </c>
      <c r="G10696" s="66" t="s">
        <v>56</v>
      </c>
      <c r="H10696" s="68">
        <v>1.5746666962396699E-23</v>
      </c>
      <c r="I10696" s="87">
        <v>1.35011981070674E-18</v>
      </c>
      <c r="J10696" s="36" t="str">
        <f>_xlfn.XLOOKUP(SimpleBB[[#This Row],[customer_code]],'Input  - indicative charges'!$B$13:$B$69,'Input  - indicative charges'!$E$13:$E$69)</f>
        <v>Upper North Island distributor</v>
      </c>
      <c r="K10696" s="70">
        <f t="shared" si="168"/>
        <v>1.2481230382234687E-18</v>
      </c>
    </row>
    <row r="10697" spans="1:11" x14ac:dyDescent="0.25">
      <c r="A10697" s="65">
        <v>44287</v>
      </c>
      <c r="B10697" s="66" t="s">
        <v>152</v>
      </c>
      <c r="C10697" s="66" t="s">
        <v>137</v>
      </c>
      <c r="D10697" s="67">
        <v>420913.29</v>
      </c>
      <c r="E10697" s="66">
        <v>0.20369999999999999</v>
      </c>
      <c r="F10697" s="67">
        <v>85740.037172999902</v>
      </c>
      <c r="G10697" s="66" t="s">
        <v>58</v>
      </c>
      <c r="H10697" s="68">
        <v>5.1839153811292704E-4</v>
      </c>
      <c r="I10697" s="87">
        <v>44.446909747970999</v>
      </c>
      <c r="J10697" s="36" t="str">
        <f>_xlfn.XLOOKUP(SimpleBB[[#This Row],[customer_code]],'Input  - indicative charges'!$B$13:$B$69,'Input  - indicative charges'!$E$13:$E$69)</f>
        <v>North Island generation</v>
      </c>
      <c r="K10697" s="70">
        <f t="shared" si="168"/>
        <v>41.089103051708101</v>
      </c>
    </row>
    <row r="10698" spans="1:11" x14ac:dyDescent="0.25">
      <c r="A10698" s="65">
        <v>44287</v>
      </c>
      <c r="B10698" s="66" t="s">
        <v>152</v>
      </c>
      <c r="C10698" s="66" t="s">
        <v>137</v>
      </c>
      <c r="D10698" s="67">
        <v>420913.29</v>
      </c>
      <c r="E10698" s="66">
        <v>0.20369999999999999</v>
      </c>
      <c r="F10698" s="67">
        <v>85740.037172999902</v>
      </c>
      <c r="G10698" s="66" t="s">
        <v>60</v>
      </c>
      <c r="H10698" s="68">
        <v>0</v>
      </c>
      <c r="I10698" s="87">
        <v>0</v>
      </c>
      <c r="J10698" s="36" t="str">
        <f>_xlfn.XLOOKUP(SimpleBB[[#This Row],[customer_code]],'Input  - indicative charges'!$B$13:$B$69,'Input  - indicative charges'!$E$13:$E$69)</f>
        <v>Major Industrial</v>
      </c>
      <c r="K10698" s="70">
        <f t="shared" si="168"/>
        <v>0</v>
      </c>
    </row>
    <row r="10699" spans="1:11" x14ac:dyDescent="0.25">
      <c r="A10699" s="65">
        <v>44287</v>
      </c>
      <c r="B10699" s="66" t="s">
        <v>152</v>
      </c>
      <c r="C10699" s="66" t="s">
        <v>137</v>
      </c>
      <c r="D10699" s="67">
        <v>420913.29</v>
      </c>
      <c r="E10699" s="66">
        <v>0.20369999999999999</v>
      </c>
      <c r="F10699" s="67">
        <v>85740.037172999902</v>
      </c>
      <c r="G10699" s="66" t="s">
        <v>62</v>
      </c>
      <c r="H10699" s="68">
        <v>1.6663682618601899E-13</v>
      </c>
      <c r="I10699" s="87">
        <v>1.4287447671579999E-8</v>
      </c>
      <c r="J10699" s="36" t="str">
        <f>_xlfn.XLOOKUP(SimpleBB[[#This Row],[customer_code]],'Input  - indicative charges'!$B$13:$B$69,'Input  - indicative charges'!$E$13:$E$69)</f>
        <v>Major Industrial</v>
      </c>
      <c r="K10699" s="70">
        <f t="shared" si="168"/>
        <v>1.3208081575350393E-8</v>
      </c>
    </row>
    <row r="10700" spans="1:11" x14ac:dyDescent="0.25">
      <c r="A10700" s="65">
        <v>44287</v>
      </c>
      <c r="B10700" s="66" t="s">
        <v>152</v>
      </c>
      <c r="C10700" s="66" t="s">
        <v>137</v>
      </c>
      <c r="D10700" s="67">
        <v>420913.29</v>
      </c>
      <c r="E10700" s="66">
        <v>0.20369999999999999</v>
      </c>
      <c r="F10700" s="67">
        <v>85740.037172999902</v>
      </c>
      <c r="G10700" s="66" t="s">
        <v>64</v>
      </c>
      <c r="H10700" s="68">
        <v>2.8195455222343E-24</v>
      </c>
      <c r="I10700" s="87">
        <v>2.4174793788733502E-19</v>
      </c>
      <c r="J10700" s="36" t="str">
        <f>_xlfn.XLOOKUP(SimpleBB[[#This Row],[customer_code]],'Input  - indicative charges'!$B$13:$B$69,'Input  - indicative charges'!$E$13:$E$69)</f>
        <v>Major Industrial</v>
      </c>
      <c r="K10700" s="70">
        <f t="shared" si="168"/>
        <v>2.2348473693031241E-19</v>
      </c>
    </row>
    <row r="10701" spans="1:11" x14ac:dyDescent="0.25">
      <c r="A10701" s="65">
        <v>44287</v>
      </c>
      <c r="B10701" s="66" t="s">
        <v>152</v>
      </c>
      <c r="C10701" s="66" t="s">
        <v>137</v>
      </c>
      <c r="D10701" s="67">
        <v>420913.29</v>
      </c>
      <c r="E10701" s="66">
        <v>0.20369999999999999</v>
      </c>
      <c r="F10701" s="67">
        <v>85740.037172999902</v>
      </c>
      <c r="G10701" s="66" t="s">
        <v>66</v>
      </c>
      <c r="H10701" s="68">
        <v>0.48818420984188698</v>
      </c>
      <c r="I10701" s="87">
        <v>41856.932299114997</v>
      </c>
      <c r="J10701" s="36" t="str">
        <f>_xlfn.XLOOKUP(SimpleBB[[#This Row],[customer_code]],'Input  - indicative charges'!$B$13:$B$69,'Input  - indicative charges'!$E$13:$E$69)</f>
        <v>Upper South Island distributor</v>
      </c>
      <c r="K10701" s="70">
        <f t="shared" si="168"/>
        <v>38694.789230992988</v>
      </c>
    </row>
    <row r="10702" spans="1:11" x14ac:dyDescent="0.25">
      <c r="A10702" s="65">
        <v>44287</v>
      </c>
      <c r="B10702" s="66" t="s">
        <v>152</v>
      </c>
      <c r="C10702" s="66" t="s">
        <v>137</v>
      </c>
      <c r="D10702" s="67">
        <v>420913.29</v>
      </c>
      <c r="E10702" s="66">
        <v>0.20369999999999999</v>
      </c>
      <c r="F10702" s="67">
        <v>85740.037172999902</v>
      </c>
      <c r="G10702" s="66" t="s">
        <v>68</v>
      </c>
      <c r="H10702" s="68">
        <v>1.61094791326643E-23</v>
      </c>
      <c r="I10702" s="87">
        <v>1.3812273396723001E-18</v>
      </c>
      <c r="J10702" s="36" t="str">
        <f>_xlfn.XLOOKUP(SimpleBB[[#This Row],[customer_code]],'Input  - indicative charges'!$B$13:$B$69,'Input  - indicative charges'!$E$13:$E$69)</f>
        <v>Major Industrial</v>
      </c>
      <c r="K10702" s="70">
        <f t="shared" ref="K10702:K10765" si="169">I10702*$L$9</f>
        <v>1.2768805034915292E-18</v>
      </c>
    </row>
    <row r="10703" spans="1:11" x14ac:dyDescent="0.25">
      <c r="A10703" s="65">
        <v>44287</v>
      </c>
      <c r="B10703" s="66" t="s">
        <v>152</v>
      </c>
      <c r="C10703" s="66" t="s">
        <v>137</v>
      </c>
      <c r="D10703" s="67">
        <v>420913.29</v>
      </c>
      <c r="E10703" s="66">
        <v>0.20369999999999999</v>
      </c>
      <c r="F10703" s="67">
        <v>85740.037172999902</v>
      </c>
      <c r="G10703" s="66" t="s">
        <v>70</v>
      </c>
      <c r="H10703" s="68">
        <v>3.9593702095287201E-6</v>
      </c>
      <c r="I10703" s="87">
        <v>0.33947654894666102</v>
      </c>
      <c r="J10703" s="36" t="str">
        <f>_xlfn.XLOOKUP(SimpleBB[[#This Row],[customer_code]],'Input  - indicative charges'!$B$13:$B$69,'Input  - indicative charges'!$E$13:$E$69)</f>
        <v>Lower North Island distributor</v>
      </c>
      <c r="K10703" s="70">
        <f t="shared" si="169"/>
        <v>0.31383029736829671</v>
      </c>
    </row>
    <row r="10704" spans="1:11" x14ac:dyDescent="0.25">
      <c r="A10704" s="65">
        <v>44287</v>
      </c>
      <c r="B10704" s="66" t="s">
        <v>152</v>
      </c>
      <c r="C10704" s="66" t="s">
        <v>137</v>
      </c>
      <c r="D10704" s="67">
        <v>420913.29</v>
      </c>
      <c r="E10704" s="66">
        <v>0.20369999999999999</v>
      </c>
      <c r="F10704" s="67">
        <v>85740.037172999902</v>
      </c>
      <c r="G10704" s="66" t="s">
        <v>72</v>
      </c>
      <c r="H10704" s="68">
        <v>2.9942725162592502E-4</v>
      </c>
      <c r="I10704" s="87">
        <v>25.672903685015999</v>
      </c>
      <c r="J10704" s="36" t="str">
        <f>_xlfn.XLOOKUP(SimpleBB[[#This Row],[customer_code]],'Input  - indicative charges'!$B$13:$B$69,'Input  - indicative charges'!$E$13:$E$69)</f>
        <v>Lower South Island distributor</v>
      </c>
      <c r="K10704" s="70">
        <f t="shared" si="169"/>
        <v>23.733406689727268</v>
      </c>
    </row>
    <row r="10705" spans="1:11" x14ac:dyDescent="0.25">
      <c r="A10705" s="65">
        <v>44287</v>
      </c>
      <c r="B10705" s="66" t="s">
        <v>152</v>
      </c>
      <c r="C10705" s="66" t="s">
        <v>137</v>
      </c>
      <c r="D10705" s="67">
        <v>420913.29</v>
      </c>
      <c r="E10705" s="66">
        <v>0.20369999999999999</v>
      </c>
      <c r="F10705" s="67">
        <v>85740.037172999902</v>
      </c>
      <c r="G10705" s="66" t="s">
        <v>74</v>
      </c>
      <c r="H10705" s="68">
        <v>0</v>
      </c>
      <c r="I10705" s="87">
        <v>0</v>
      </c>
      <c r="J10705" s="36" t="str">
        <f>_xlfn.XLOOKUP(SimpleBB[[#This Row],[customer_code]],'Input  - indicative charges'!$B$13:$B$69,'Input  - indicative charges'!$E$13:$E$69)</f>
        <v>Major Industrial</v>
      </c>
      <c r="K10705" s="70">
        <f t="shared" si="169"/>
        <v>0</v>
      </c>
    </row>
    <row r="10706" spans="1:11" x14ac:dyDescent="0.25">
      <c r="A10706" s="65">
        <v>44287</v>
      </c>
      <c r="B10706" s="66" t="s">
        <v>152</v>
      </c>
      <c r="C10706" s="66" t="s">
        <v>137</v>
      </c>
      <c r="D10706" s="67">
        <v>420913.29</v>
      </c>
      <c r="E10706" s="66">
        <v>0.20369999999999999</v>
      </c>
      <c r="F10706" s="67">
        <v>85740.037172999902</v>
      </c>
      <c r="G10706" s="66" t="s">
        <v>76</v>
      </c>
      <c r="H10706" s="68">
        <v>4.4784279400834503E-24</v>
      </c>
      <c r="I10706" s="87">
        <v>3.83980578059357E-19</v>
      </c>
      <c r="J10706" s="36" t="str">
        <f>_xlfn.XLOOKUP(SimpleBB[[#This Row],[customer_code]],'Input  - indicative charges'!$B$13:$B$69,'Input  - indicative charges'!$E$13:$E$69)</f>
        <v>Lower North Island distributor</v>
      </c>
      <c r="K10706" s="70">
        <f t="shared" si="169"/>
        <v>3.5497220461891854E-19</v>
      </c>
    </row>
    <row r="10707" spans="1:11" x14ac:dyDescent="0.25">
      <c r="A10707" s="65">
        <v>44287</v>
      </c>
      <c r="B10707" s="66" t="s">
        <v>152</v>
      </c>
      <c r="C10707" s="66" t="s">
        <v>137</v>
      </c>
      <c r="D10707" s="67">
        <v>420913.29</v>
      </c>
      <c r="E10707" s="66">
        <v>0.20369999999999999</v>
      </c>
      <c r="F10707" s="67">
        <v>85740.037172999902</v>
      </c>
      <c r="G10707" s="66" t="s">
        <v>78</v>
      </c>
      <c r="H10707" s="68">
        <v>1.1936475247773299E-12</v>
      </c>
      <c r="I10707" s="87">
        <v>1.02343383145868E-7</v>
      </c>
      <c r="J10707" s="36" t="str">
        <f>_xlfn.XLOOKUP(SimpleBB[[#This Row],[customer_code]],'Input  - indicative charges'!$B$13:$B$69,'Input  - indicative charges'!$E$13:$E$69)</f>
        <v>North Island generation</v>
      </c>
      <c r="K10707" s="70">
        <f t="shared" si="169"/>
        <v>9.4611702828968519E-8</v>
      </c>
    </row>
    <row r="10708" spans="1:11" x14ac:dyDescent="0.25">
      <c r="A10708" s="65">
        <v>44287</v>
      </c>
      <c r="B10708" s="66" t="s">
        <v>152</v>
      </c>
      <c r="C10708" s="66" t="s">
        <v>137</v>
      </c>
      <c r="D10708" s="67">
        <v>420913.29</v>
      </c>
      <c r="E10708" s="66">
        <v>0.20369999999999999</v>
      </c>
      <c r="F10708" s="67">
        <v>85740.037172999902</v>
      </c>
      <c r="G10708" s="66" t="s">
        <v>80</v>
      </c>
      <c r="H10708" s="68">
        <v>7.8321817073907307E-27</v>
      </c>
      <c r="I10708" s="87">
        <v>6.7153155073737198E-22</v>
      </c>
      <c r="J10708" s="36" t="str">
        <f>_xlfn.XLOOKUP(SimpleBB[[#This Row],[customer_code]],'Input  - indicative charges'!$B$13:$B$69,'Input  - indicative charges'!$E$13:$E$69)</f>
        <v>Major Industrial</v>
      </c>
      <c r="K10708" s="70">
        <f t="shared" si="169"/>
        <v>6.2079971919714454E-22</v>
      </c>
    </row>
    <row r="10709" spans="1:11" x14ac:dyDescent="0.25">
      <c r="A10709" s="65">
        <v>44287</v>
      </c>
      <c r="B10709" s="66" t="s">
        <v>152</v>
      </c>
      <c r="C10709" s="66" t="s">
        <v>137</v>
      </c>
      <c r="D10709" s="67">
        <v>420913.29</v>
      </c>
      <c r="E10709" s="66">
        <v>0.20369999999999999</v>
      </c>
      <c r="F10709" s="67">
        <v>85740.037172999902</v>
      </c>
      <c r="G10709" s="66" t="s">
        <v>82</v>
      </c>
      <c r="H10709" s="68">
        <v>6.2019197990596496E-5</v>
      </c>
      <c r="I10709" s="87">
        <v>5.3175283411533902</v>
      </c>
      <c r="J10709" s="36" t="str">
        <f>_xlfn.XLOOKUP(SimpleBB[[#This Row],[customer_code]],'Input  - indicative charges'!$B$13:$B$69,'Input  - indicative charges'!$E$13:$E$69)</f>
        <v>Major Industrial</v>
      </c>
      <c r="K10709" s="70">
        <f t="shared" si="169"/>
        <v>4.9158078982083619</v>
      </c>
    </row>
    <row r="10710" spans="1:11" x14ac:dyDescent="0.25">
      <c r="A10710" s="65">
        <v>44287</v>
      </c>
      <c r="B10710" s="66" t="s">
        <v>152</v>
      </c>
      <c r="C10710" s="66" t="s">
        <v>137</v>
      </c>
      <c r="D10710" s="67">
        <v>420913.29</v>
      </c>
      <c r="E10710" s="66">
        <v>0.20369999999999999</v>
      </c>
      <c r="F10710" s="67">
        <v>85740.037172999902</v>
      </c>
      <c r="G10710" s="66" t="s">
        <v>84</v>
      </c>
      <c r="H10710" s="68">
        <v>0</v>
      </c>
      <c r="I10710" s="87">
        <v>0</v>
      </c>
      <c r="J10710" s="36" t="str">
        <f>_xlfn.XLOOKUP(SimpleBB[[#This Row],[customer_code]],'Input  - indicative charges'!$B$13:$B$69,'Input  - indicative charges'!$E$13:$E$69)</f>
        <v>Major Industrial</v>
      </c>
      <c r="K10710" s="70">
        <f t="shared" si="169"/>
        <v>0</v>
      </c>
    </row>
    <row r="10711" spans="1:11" x14ac:dyDescent="0.25">
      <c r="A10711" s="65">
        <v>44287</v>
      </c>
      <c r="B10711" s="66" t="s">
        <v>152</v>
      </c>
      <c r="C10711" s="66" t="s">
        <v>137</v>
      </c>
      <c r="D10711" s="67">
        <v>420913.29</v>
      </c>
      <c r="E10711" s="66">
        <v>0.20369999999999999</v>
      </c>
      <c r="F10711" s="67">
        <v>85740.037172999902</v>
      </c>
      <c r="G10711" s="66" t="s">
        <v>86</v>
      </c>
      <c r="H10711" s="68">
        <v>6.4741219457477597E-6</v>
      </c>
      <c r="I10711" s="87">
        <v>0.55509145629094803</v>
      </c>
      <c r="J10711" s="36" t="str">
        <f>_xlfn.XLOOKUP(SimpleBB[[#This Row],[customer_code]],'Input  - indicative charges'!$B$13:$B$69,'Input  - indicative charges'!$E$13:$E$69)</f>
        <v>North Island generation</v>
      </c>
      <c r="K10711" s="70">
        <f t="shared" si="169"/>
        <v>0.5131562617061961</v>
      </c>
    </row>
    <row r="10712" spans="1:11" x14ac:dyDescent="0.25">
      <c r="A10712" s="65">
        <v>44287</v>
      </c>
      <c r="B10712" s="66" t="s">
        <v>152</v>
      </c>
      <c r="C10712" s="66" t="s">
        <v>137</v>
      </c>
      <c r="D10712" s="67">
        <v>420913.29</v>
      </c>
      <c r="E10712" s="66">
        <v>0.20369999999999999</v>
      </c>
      <c r="F10712" s="67">
        <v>85740.037172999902</v>
      </c>
      <c r="G10712" s="66" t="s">
        <v>88</v>
      </c>
      <c r="H10712" s="68">
        <v>3.0164492965031701E-4</v>
      </c>
      <c r="I10712" s="87">
        <v>25.863047481265099</v>
      </c>
      <c r="J10712" s="36" t="str">
        <f>_xlfn.XLOOKUP(SimpleBB[[#This Row],[customer_code]],'Input  - indicative charges'!$B$13:$B$69,'Input  - indicative charges'!$E$13:$E$69)</f>
        <v>North Island generation</v>
      </c>
      <c r="K10712" s="70">
        <f t="shared" si="169"/>
        <v>23.909185795249421</v>
      </c>
    </row>
    <row r="10713" spans="1:11" x14ac:dyDescent="0.25">
      <c r="A10713" s="65">
        <v>44287</v>
      </c>
      <c r="B10713" s="66" t="s">
        <v>152</v>
      </c>
      <c r="C10713" s="66" t="s">
        <v>137</v>
      </c>
      <c r="D10713" s="67">
        <v>420913.29</v>
      </c>
      <c r="E10713" s="66">
        <v>0.20369999999999999</v>
      </c>
      <c r="F10713" s="67">
        <v>85740.037172999902</v>
      </c>
      <c r="G10713" s="66" t="s">
        <v>90</v>
      </c>
      <c r="H10713" s="68">
        <v>5.32177630013116E-4</v>
      </c>
      <c r="I10713" s="87">
        <v>45.628929779963599</v>
      </c>
      <c r="J10713" s="36" t="str">
        <f>_xlfn.XLOOKUP(SimpleBB[[#This Row],[customer_code]],'Input  - indicative charges'!$B$13:$B$69,'Input  - indicative charges'!$E$13:$E$69)</f>
        <v>Upper South Island distributor</v>
      </c>
      <c r="K10713" s="70">
        <f t="shared" si="169"/>
        <v>42.181825654452027</v>
      </c>
    </row>
    <row r="10714" spans="1:11" x14ac:dyDescent="0.25">
      <c r="A10714" s="65">
        <v>44287</v>
      </c>
      <c r="B10714" s="66" t="s">
        <v>152</v>
      </c>
      <c r="C10714" s="66" t="s">
        <v>137</v>
      </c>
      <c r="D10714" s="67">
        <v>420913.29</v>
      </c>
      <c r="E10714" s="66">
        <v>0.20369999999999999</v>
      </c>
      <c r="F10714" s="67">
        <v>85740.037172999902</v>
      </c>
      <c r="G10714" s="66" t="s">
        <v>92</v>
      </c>
      <c r="H10714" s="68">
        <v>4.6459825962499798E-6</v>
      </c>
      <c r="I10714" s="87">
        <v>0.39834672050758402</v>
      </c>
      <c r="J10714" s="36" t="str">
        <f>_xlfn.XLOOKUP(SimpleBB[[#This Row],[customer_code]],'Input  - indicative charges'!$B$13:$B$69,'Input  - indicative charges'!$E$13:$E$69)</f>
        <v>North Island generation</v>
      </c>
      <c r="K10714" s="70">
        <f t="shared" si="169"/>
        <v>0.36825303585910762</v>
      </c>
    </row>
    <row r="10715" spans="1:11" x14ac:dyDescent="0.25">
      <c r="A10715" s="65">
        <v>44287</v>
      </c>
      <c r="B10715" s="66" t="s">
        <v>152</v>
      </c>
      <c r="C10715" s="66" t="s">
        <v>137</v>
      </c>
      <c r="D10715" s="67">
        <v>420913.29</v>
      </c>
      <c r="E10715" s="66">
        <v>0.20369999999999999</v>
      </c>
      <c r="F10715" s="67">
        <v>85740.037172999902</v>
      </c>
      <c r="G10715" s="66" t="s">
        <v>94</v>
      </c>
      <c r="H10715" s="68">
        <v>2.46069324475782E-5</v>
      </c>
      <c r="I10715" s="87">
        <v>2.1097993027688502</v>
      </c>
      <c r="J10715" s="36" t="str">
        <f>_xlfn.XLOOKUP(SimpleBB[[#This Row],[customer_code]],'Input  - indicative charges'!$B$13:$B$69,'Input  - indicative charges'!$E$13:$E$69)</f>
        <v>North Island generation</v>
      </c>
      <c r="K10715" s="70">
        <f t="shared" si="169"/>
        <v>1.9504114338083667</v>
      </c>
    </row>
    <row r="10716" spans="1:11" x14ac:dyDescent="0.25">
      <c r="A10716" s="65">
        <v>44287</v>
      </c>
      <c r="B10716" s="66" t="s">
        <v>152</v>
      </c>
      <c r="C10716" s="66" t="s">
        <v>137</v>
      </c>
      <c r="D10716" s="67">
        <v>420913.29</v>
      </c>
      <c r="E10716" s="66">
        <v>0.20369999999999999</v>
      </c>
      <c r="F10716" s="67">
        <v>85740.037172999902</v>
      </c>
      <c r="G10716" s="66" t="s">
        <v>96</v>
      </c>
      <c r="H10716" s="68">
        <v>5.1676208279954798E-11</v>
      </c>
      <c r="I10716" s="87">
        <v>4.4307200188830202E-6</v>
      </c>
      <c r="J10716" s="36" t="str">
        <f>_xlfn.XLOOKUP(SimpleBB[[#This Row],[customer_code]],'Input  - indicative charges'!$B$13:$B$69,'Input  - indicative charges'!$E$13:$E$69)</f>
        <v>Upper North Island distributor</v>
      </c>
      <c r="K10716" s="70">
        <f t="shared" si="169"/>
        <v>4.0959948055210124E-6</v>
      </c>
    </row>
    <row r="10717" spans="1:11" x14ac:dyDescent="0.25">
      <c r="A10717" s="65">
        <v>44287</v>
      </c>
      <c r="B10717" s="66" t="s">
        <v>152</v>
      </c>
      <c r="C10717" s="66" t="s">
        <v>137</v>
      </c>
      <c r="D10717" s="67">
        <v>420913.29</v>
      </c>
      <c r="E10717" s="66">
        <v>0.20369999999999999</v>
      </c>
      <c r="F10717" s="67">
        <v>85740.037172999902</v>
      </c>
      <c r="G10717" s="66" t="s">
        <v>98</v>
      </c>
      <c r="H10717" s="68">
        <v>2.2729154355470701E-7</v>
      </c>
      <c r="I10717" s="87">
        <v>1.9487985393489098E-2</v>
      </c>
      <c r="J10717" s="36" t="str">
        <f>_xlfn.XLOOKUP(SimpleBB[[#This Row],[customer_code]],'Input  - indicative charges'!$B$13:$B$69,'Input  - indicative charges'!$E$13:$E$69)</f>
        <v>Major Industrial</v>
      </c>
      <c r="K10717" s="70">
        <f t="shared" si="169"/>
        <v>1.8015737081469644E-2</v>
      </c>
    </row>
    <row r="10718" spans="1:11" x14ac:dyDescent="0.25">
      <c r="A10718" s="65">
        <v>44287</v>
      </c>
      <c r="B10718" s="66" t="s">
        <v>152</v>
      </c>
      <c r="C10718" s="66" t="s">
        <v>137</v>
      </c>
      <c r="D10718" s="67">
        <v>420913.29</v>
      </c>
      <c r="E10718" s="66">
        <v>0.20369999999999999</v>
      </c>
      <c r="F10718" s="67">
        <v>85740.037172999902</v>
      </c>
      <c r="G10718" s="66" t="s">
        <v>100</v>
      </c>
      <c r="H10718" s="68">
        <v>3.5207991117105299E-2</v>
      </c>
      <c r="I10718" s="87">
        <v>3018.7344671672599</v>
      </c>
      <c r="J10718" s="36" t="str">
        <f>_xlfn.XLOOKUP(SimpleBB[[#This Row],[customer_code]],'Input  - indicative charges'!$B$13:$B$69,'Input  - indicative charges'!$E$13:$E$69)</f>
        <v>North Island generation</v>
      </c>
      <c r="K10718" s="70">
        <f t="shared" si="169"/>
        <v>2790.6797640265863</v>
      </c>
    </row>
    <row r="10719" spans="1:11" x14ac:dyDescent="0.25">
      <c r="A10719" s="65">
        <v>44287</v>
      </c>
      <c r="B10719" s="66" t="s">
        <v>152</v>
      </c>
      <c r="C10719" s="66" t="s">
        <v>137</v>
      </c>
      <c r="D10719" s="67">
        <v>420913.29</v>
      </c>
      <c r="E10719" s="66">
        <v>0.20369999999999999</v>
      </c>
      <c r="F10719" s="67">
        <v>85740.037172999902</v>
      </c>
      <c r="G10719" s="66" t="s">
        <v>102</v>
      </c>
      <c r="H10719" s="68">
        <v>7.2737061257857204E-5</v>
      </c>
      <c r="I10719" s="87">
        <v>6.2364783361034499</v>
      </c>
      <c r="J10719" s="36" t="str">
        <f>_xlfn.XLOOKUP(SimpleBB[[#This Row],[customer_code]],'Input  - indicative charges'!$B$13:$B$69,'Input  - indicative charges'!$E$13:$E$69)</f>
        <v>Lower North Island distributor</v>
      </c>
      <c r="K10719" s="70">
        <f t="shared" si="169"/>
        <v>5.7653344739810084</v>
      </c>
    </row>
    <row r="10720" spans="1:11" x14ac:dyDescent="0.25">
      <c r="A10720" s="65">
        <v>44287</v>
      </c>
      <c r="B10720" s="66" t="s">
        <v>152</v>
      </c>
      <c r="C10720" s="66" t="s">
        <v>137</v>
      </c>
      <c r="D10720" s="67">
        <v>420913.29</v>
      </c>
      <c r="E10720" s="66">
        <v>0.20369999999999999</v>
      </c>
      <c r="F10720" s="67">
        <v>85740.037172999902</v>
      </c>
      <c r="G10720" s="66" t="s">
        <v>104</v>
      </c>
      <c r="H10720" s="68">
        <v>1.5231298975141699E-4</v>
      </c>
      <c r="I10720" s="87">
        <v>13.059321403217201</v>
      </c>
      <c r="J10720" s="36" t="str">
        <f>_xlfn.XLOOKUP(SimpleBB[[#This Row],[customer_code]],'Input  - indicative charges'!$B$13:$B$69,'Input  - indicative charges'!$E$13:$E$69)</f>
        <v>Lower North Island distributor</v>
      </c>
      <c r="K10720" s="70">
        <f t="shared" si="169"/>
        <v>12.07273589918508</v>
      </c>
    </row>
    <row r="10721" spans="1:11" x14ac:dyDescent="0.25">
      <c r="A10721" s="65">
        <v>44287</v>
      </c>
      <c r="B10721" s="66" t="s">
        <v>152</v>
      </c>
      <c r="C10721" s="66" t="s">
        <v>137</v>
      </c>
      <c r="D10721" s="67">
        <v>420913.29</v>
      </c>
      <c r="E10721" s="66">
        <v>0.20369999999999999</v>
      </c>
      <c r="F10721" s="67">
        <v>85740.037172999902</v>
      </c>
      <c r="G10721" s="66" t="s">
        <v>106</v>
      </c>
      <c r="H10721" s="68">
        <v>1.57696352426847E-22</v>
      </c>
      <c r="I10721" s="87">
        <v>1.35208911191243E-17</v>
      </c>
      <c r="J10721" s="36" t="str">
        <f>_xlfn.XLOOKUP(SimpleBB[[#This Row],[customer_code]],'Input  - indicative charges'!$B$13:$B$69,'Input  - indicative charges'!$E$13:$E$69)</f>
        <v>Upper North Island distributor</v>
      </c>
      <c r="K10721" s="70">
        <f t="shared" si="169"/>
        <v>1.249943565694091E-17</v>
      </c>
    </row>
    <row r="10722" spans="1:11" x14ac:dyDescent="0.25">
      <c r="A10722" s="65">
        <v>44287</v>
      </c>
      <c r="B10722" s="66" t="s">
        <v>152</v>
      </c>
      <c r="C10722" s="66" t="s">
        <v>137</v>
      </c>
      <c r="D10722" s="67">
        <v>420913.29</v>
      </c>
      <c r="E10722" s="66">
        <v>0.20369999999999999</v>
      </c>
      <c r="F10722" s="67">
        <v>85740.037172999902</v>
      </c>
      <c r="G10722" s="66" t="s">
        <v>108</v>
      </c>
      <c r="H10722" s="68">
        <v>0</v>
      </c>
      <c r="I10722" s="87">
        <v>0</v>
      </c>
      <c r="J10722" s="36" t="str">
        <f>_xlfn.XLOOKUP(SimpleBB[[#This Row],[customer_code]],'Input  - indicative charges'!$B$13:$B$69,'Input  - indicative charges'!$E$13:$E$69)</f>
        <v>Lower North Island distributor</v>
      </c>
      <c r="K10722" s="70">
        <f t="shared" si="169"/>
        <v>0</v>
      </c>
    </row>
    <row r="10723" spans="1:11" x14ac:dyDescent="0.25">
      <c r="A10723" s="65">
        <v>44287</v>
      </c>
      <c r="B10723" s="66" t="s">
        <v>152</v>
      </c>
      <c r="C10723" s="66" t="s">
        <v>137</v>
      </c>
      <c r="D10723" s="67">
        <v>420913.29</v>
      </c>
      <c r="E10723" s="66">
        <v>0.20369999999999999</v>
      </c>
      <c r="F10723" s="67">
        <v>85740.037172999902</v>
      </c>
      <c r="G10723" s="66" t="s">
        <v>110</v>
      </c>
      <c r="H10723" s="68">
        <v>1.9044755915188101E-11</v>
      </c>
      <c r="I10723" s="87">
        <v>1.63289808011894E-6</v>
      </c>
      <c r="J10723" s="36" t="str">
        <f>_xlfn.XLOOKUP(SimpleBB[[#This Row],[customer_code]],'Input  - indicative charges'!$B$13:$B$69,'Input  - indicative charges'!$E$13:$E$69)</f>
        <v>Lower South Island distributor</v>
      </c>
      <c r="K10723" s="70">
        <f t="shared" si="169"/>
        <v>1.5095384103729796E-6</v>
      </c>
    </row>
    <row r="10724" spans="1:11" x14ac:dyDescent="0.25">
      <c r="A10724" s="65">
        <v>44287</v>
      </c>
      <c r="B10724" s="66" t="s">
        <v>152</v>
      </c>
      <c r="C10724" s="66" t="s">
        <v>137</v>
      </c>
      <c r="D10724" s="67">
        <v>420913.29</v>
      </c>
      <c r="E10724" s="66">
        <v>0.20369999999999999</v>
      </c>
      <c r="F10724" s="67">
        <v>85740.037172999902</v>
      </c>
      <c r="G10724" s="66" t="s">
        <v>112</v>
      </c>
      <c r="H10724" s="68">
        <v>2.4918494188504398E-4</v>
      </c>
      <c r="I10724" s="87">
        <v>21.365126180175501</v>
      </c>
      <c r="J10724" s="36" t="str">
        <f>_xlfn.XLOOKUP(SimpleBB[[#This Row],[customer_code]],'Input  - indicative charges'!$B$13:$B$69,'Input  - indicative charges'!$E$13:$E$69)</f>
        <v>North Island generation</v>
      </c>
      <c r="K10724" s="70">
        <f t="shared" si="169"/>
        <v>19.751066526510378</v>
      </c>
    </row>
    <row r="10725" spans="1:11" x14ac:dyDescent="0.25">
      <c r="A10725" s="65">
        <v>44287</v>
      </c>
      <c r="B10725" s="66" t="s">
        <v>152</v>
      </c>
      <c r="C10725" s="66" t="s">
        <v>137</v>
      </c>
      <c r="D10725" s="67">
        <v>420913.29</v>
      </c>
      <c r="E10725" s="66">
        <v>0.20369999999999999</v>
      </c>
      <c r="F10725" s="67">
        <v>85740.037172999902</v>
      </c>
      <c r="G10725" s="66" t="s">
        <v>114</v>
      </c>
      <c r="H10725" s="68">
        <v>5.9913578272009698E-5</v>
      </c>
      <c r="I10725" s="87">
        <v>5.1369924282095498</v>
      </c>
      <c r="J10725" s="36" t="str">
        <f>_xlfn.XLOOKUP(SimpleBB[[#This Row],[customer_code]],'Input  - indicative charges'!$B$13:$B$69,'Input  - indicative charges'!$E$13:$E$69)</f>
        <v>Lower North Island distributor</v>
      </c>
      <c r="K10725" s="70">
        <f t="shared" si="169"/>
        <v>4.7489108344181785</v>
      </c>
    </row>
    <row r="10726" spans="1:11" x14ac:dyDescent="0.25">
      <c r="A10726" s="65">
        <v>44287</v>
      </c>
      <c r="B10726" s="66" t="s">
        <v>152</v>
      </c>
      <c r="C10726" s="66" t="s">
        <v>137</v>
      </c>
      <c r="D10726" s="67">
        <v>420913.29</v>
      </c>
      <c r="E10726" s="66">
        <v>0.20369999999999999</v>
      </c>
      <c r="F10726" s="67">
        <v>85740.037172999902</v>
      </c>
      <c r="G10726" s="66" t="s">
        <v>116</v>
      </c>
      <c r="H10726" s="68">
        <v>8.1898903076269503E-24</v>
      </c>
      <c r="I10726" s="87">
        <v>7.0220149941872704E-19</v>
      </c>
      <c r="J10726" s="36" t="str">
        <f>_xlfn.XLOOKUP(SimpleBB[[#This Row],[customer_code]],'Input  - indicative charges'!$B$13:$B$69,'Input  - indicative charges'!$E$13:$E$69)</f>
        <v>Major Industrial</v>
      </c>
      <c r="K10726" s="70">
        <f t="shared" si="169"/>
        <v>6.4915266182250509E-19</v>
      </c>
    </row>
    <row r="10727" spans="1:11" x14ac:dyDescent="0.25">
      <c r="A10727" s="65">
        <v>44287</v>
      </c>
      <c r="B10727" s="66" t="s">
        <v>152</v>
      </c>
      <c r="C10727" s="66" t="s">
        <v>137</v>
      </c>
      <c r="D10727" s="67">
        <v>420913.29</v>
      </c>
      <c r="E10727" s="66">
        <v>0.20369999999999999</v>
      </c>
      <c r="F10727" s="67">
        <v>85740.037172999902</v>
      </c>
      <c r="G10727" s="66" t="s">
        <v>118</v>
      </c>
      <c r="H10727" s="68">
        <v>2.75651488628018E-2</v>
      </c>
      <c r="I10727" s="87">
        <v>2363.4368881759101</v>
      </c>
      <c r="J10727" s="36" t="str">
        <f>_xlfn.XLOOKUP(SimpleBB[[#This Row],[customer_code]],'Input  - indicative charges'!$B$13:$B$69,'Input  - indicative charges'!$E$13:$E$69)</f>
        <v>Upper South Island distributor</v>
      </c>
      <c r="K10727" s="70">
        <f t="shared" si="169"/>
        <v>2184.8875974758048</v>
      </c>
    </row>
    <row r="10728" spans="1:11" x14ac:dyDescent="0.25">
      <c r="A10728" s="65">
        <v>44287</v>
      </c>
      <c r="B10728" s="66" t="s">
        <v>152</v>
      </c>
      <c r="C10728" s="66" t="s">
        <v>137</v>
      </c>
      <c r="D10728" s="67">
        <v>420913.29</v>
      </c>
      <c r="E10728" s="66">
        <v>0.20369999999999999</v>
      </c>
      <c r="F10728" s="67">
        <v>85740.037172999902</v>
      </c>
      <c r="G10728" s="66" t="s">
        <v>120</v>
      </c>
      <c r="H10728" s="68">
        <v>1.7624553433397999E-7</v>
      </c>
      <c r="I10728" s="87">
        <v>1.51112986653707E-2</v>
      </c>
      <c r="J10728" s="36" t="str">
        <f>_xlfn.XLOOKUP(SimpleBB[[#This Row],[customer_code]],'Input  - indicative charges'!$B$13:$B$69,'Input  - indicative charges'!$E$13:$E$69)</f>
        <v>Lower North Island distributor</v>
      </c>
      <c r="K10728" s="70">
        <f t="shared" si="169"/>
        <v>1.3969693542865492E-2</v>
      </c>
    </row>
    <row r="10729" spans="1:11" x14ac:dyDescent="0.25">
      <c r="A10729" s="65">
        <v>44287</v>
      </c>
      <c r="B10729" s="66" t="s">
        <v>152</v>
      </c>
      <c r="C10729" s="66" t="s">
        <v>137</v>
      </c>
      <c r="D10729" s="67">
        <v>420913.29</v>
      </c>
      <c r="E10729" s="66">
        <v>0.20369999999999999</v>
      </c>
      <c r="F10729" s="67">
        <v>85740.037172999902</v>
      </c>
      <c r="G10729" s="66" t="s">
        <v>241</v>
      </c>
      <c r="H10729" s="68">
        <v>5.6357593087145797E-5</v>
      </c>
      <c r="I10729" s="87">
        <v>4.83210212627269</v>
      </c>
      <c r="J10729" s="36" t="str">
        <f>_xlfn.XLOOKUP(SimpleBB[[#This Row],[customer_code]],'Input  - indicative charges'!$B$13:$B$69,'Input  - indicative charges'!$E$13:$E$69)</f>
        <v>North Island generation</v>
      </c>
      <c r="K10729" s="70">
        <f t="shared" si="169"/>
        <v>4.4670539155280649</v>
      </c>
    </row>
    <row r="10730" spans="1:11" x14ac:dyDescent="0.25">
      <c r="A10730" s="65">
        <v>44317</v>
      </c>
      <c r="B10730" s="66" t="s">
        <v>152</v>
      </c>
      <c r="C10730" s="66" t="s">
        <v>137</v>
      </c>
      <c r="D10730" s="67">
        <v>628899.60499999998</v>
      </c>
      <c r="E10730" s="66">
        <v>0.1762</v>
      </c>
      <c r="F10730" s="67">
        <v>110812.110401</v>
      </c>
      <c r="G10730" s="66" t="s">
        <v>8</v>
      </c>
      <c r="H10730" s="68">
        <v>8.4858971584469098E-7</v>
      </c>
      <c r="I10730" s="87">
        <v>9.4034017277335097E-2</v>
      </c>
      <c r="J10730" s="36" t="str">
        <f>_xlfn.XLOOKUP(SimpleBB[[#This Row],[customer_code]],'Input  - indicative charges'!$B$13:$B$69,'Input  - indicative charges'!$E$13:$E$69)</f>
        <v>Lower South Island distributor</v>
      </c>
      <c r="K10730" s="70">
        <f t="shared" si="169"/>
        <v>8.6930080137931368E-2</v>
      </c>
    </row>
    <row r="10731" spans="1:11" x14ac:dyDescent="0.25">
      <c r="A10731" s="65">
        <v>44317</v>
      </c>
      <c r="B10731" s="66" t="s">
        <v>152</v>
      </c>
      <c r="C10731" s="66" t="s">
        <v>137</v>
      </c>
      <c r="D10731" s="67">
        <v>628899.60499999998</v>
      </c>
      <c r="E10731" s="66">
        <v>0.1762</v>
      </c>
      <c r="F10731" s="67">
        <v>110812.110401</v>
      </c>
      <c r="G10731" s="66" t="s">
        <v>10</v>
      </c>
      <c r="H10731" s="68">
        <v>3.00748393268498E-4</v>
      </c>
      <c r="I10731" s="87">
        <v>33.326564157792198</v>
      </c>
      <c r="J10731" s="36" t="str">
        <f>_xlfn.XLOOKUP(SimpleBB[[#This Row],[customer_code]],'Input  - indicative charges'!$B$13:$B$69,'Input  - indicative charges'!$E$13:$E$69)</f>
        <v>Upper South Island distributor</v>
      </c>
      <c r="K10731" s="70">
        <f t="shared" si="169"/>
        <v>30.808860206561299</v>
      </c>
    </row>
    <row r="10732" spans="1:11" x14ac:dyDescent="0.25">
      <c r="A10732" s="65">
        <v>44317</v>
      </c>
      <c r="B10732" s="66" t="s">
        <v>152</v>
      </c>
      <c r="C10732" s="66" t="s">
        <v>137</v>
      </c>
      <c r="D10732" s="67">
        <v>628899.60499999998</v>
      </c>
      <c r="E10732" s="66">
        <v>0.1762</v>
      </c>
      <c r="F10732" s="67">
        <v>110812.110401</v>
      </c>
      <c r="G10732" s="66" t="s">
        <v>12</v>
      </c>
      <c r="H10732" s="68">
        <v>6.4032986905954302E-24</v>
      </c>
      <c r="I10732" s="87">
        <v>7.0956304143284003E-19</v>
      </c>
      <c r="J10732" s="36" t="str">
        <f>_xlfn.XLOOKUP(SimpleBB[[#This Row],[customer_code]],'Input  - indicative charges'!$B$13:$B$69,'Input  - indicative charges'!$E$13:$E$69)</f>
        <v>Lower North Island distributor</v>
      </c>
      <c r="K10732" s="70">
        <f t="shared" si="169"/>
        <v>6.5595806539617366E-19</v>
      </c>
    </row>
    <row r="10733" spans="1:11" x14ac:dyDescent="0.25">
      <c r="A10733" s="65">
        <v>44317</v>
      </c>
      <c r="B10733" s="66" t="s">
        <v>152</v>
      </c>
      <c r="C10733" s="66" t="s">
        <v>137</v>
      </c>
      <c r="D10733" s="67">
        <v>628899.60499999998</v>
      </c>
      <c r="E10733" s="66">
        <v>0.1762</v>
      </c>
      <c r="F10733" s="67">
        <v>110812.110401</v>
      </c>
      <c r="G10733" s="66" t="s">
        <v>14</v>
      </c>
      <c r="H10733" s="68">
        <v>2.7856465074152299E-24</v>
      </c>
      <c r="I10733" s="87">
        <v>3.0868336831785598E-19</v>
      </c>
      <c r="J10733" s="36" t="str">
        <f>_xlfn.XLOOKUP(SimpleBB[[#This Row],[customer_code]],'Input  - indicative charges'!$B$13:$B$69,'Input  - indicative charges'!$E$13:$E$69)</f>
        <v>Upper North Island distributor</v>
      </c>
      <c r="K10733" s="70">
        <f t="shared" si="169"/>
        <v>2.85363432532894E-19</v>
      </c>
    </row>
    <row r="10734" spans="1:11" x14ac:dyDescent="0.25">
      <c r="A10734" s="65">
        <v>44317</v>
      </c>
      <c r="B10734" s="66" t="s">
        <v>152</v>
      </c>
      <c r="C10734" s="66" t="s">
        <v>137</v>
      </c>
      <c r="D10734" s="67">
        <v>628899.60499999998</v>
      </c>
      <c r="E10734" s="66">
        <v>0.1762</v>
      </c>
      <c r="F10734" s="67">
        <v>110812.110401</v>
      </c>
      <c r="G10734" s="66" t="s">
        <v>16</v>
      </c>
      <c r="H10734" s="68">
        <v>2.3889105770467E-2</v>
      </c>
      <c r="I10734" s="87">
        <v>2647.2022260181602</v>
      </c>
      <c r="J10734" s="36" t="str">
        <f>_xlfn.XLOOKUP(SimpleBB[[#This Row],[customer_code]],'Input  - indicative charges'!$B$13:$B$69,'Input  - indicative charges'!$E$13:$E$69)</f>
        <v>South Island generation</v>
      </c>
      <c r="K10734" s="70">
        <f t="shared" si="169"/>
        <v>2447.2154685295454</v>
      </c>
    </row>
    <row r="10735" spans="1:11" x14ac:dyDescent="0.25">
      <c r="A10735" s="65">
        <v>44317</v>
      </c>
      <c r="B10735" s="66" t="s">
        <v>152</v>
      </c>
      <c r="C10735" s="66" t="s">
        <v>137</v>
      </c>
      <c r="D10735" s="67">
        <v>628899.60499999998</v>
      </c>
      <c r="E10735" s="66">
        <v>0.1762</v>
      </c>
      <c r="F10735" s="67">
        <v>110812.110401</v>
      </c>
      <c r="G10735" s="66" t="s">
        <v>19</v>
      </c>
      <c r="H10735" s="68">
        <v>4.5197122314262001E-4</v>
      </c>
      <c r="I10735" s="87">
        <v>50.083885076954999</v>
      </c>
      <c r="J10735" s="36" t="str">
        <f>_xlfn.XLOOKUP(SimpleBB[[#This Row],[customer_code]],'Input  - indicative charges'!$B$13:$B$69,'Input  - indicative charges'!$E$13:$E$69)</f>
        <v>Lower South Island distributor</v>
      </c>
      <c r="K10735" s="70">
        <f t="shared" si="169"/>
        <v>46.300224848609474</v>
      </c>
    </row>
    <row r="10736" spans="1:11" x14ac:dyDescent="0.25">
      <c r="A10736" s="65">
        <v>44317</v>
      </c>
      <c r="B10736" s="66" t="s">
        <v>152</v>
      </c>
      <c r="C10736" s="66" t="s">
        <v>137</v>
      </c>
      <c r="D10736" s="67">
        <v>628899.60499999998</v>
      </c>
      <c r="E10736" s="66">
        <v>0.1762</v>
      </c>
      <c r="F10736" s="67">
        <v>110812.110401</v>
      </c>
      <c r="G10736" s="66" t="s">
        <v>21</v>
      </c>
      <c r="H10736" s="68">
        <v>1.64473933622453E-5</v>
      </c>
      <c r="I10736" s="87">
        <v>1.8225703690657999</v>
      </c>
      <c r="J10736" s="36" t="str">
        <f>_xlfn.XLOOKUP(SimpleBB[[#This Row],[customer_code]],'Input  - indicative charges'!$B$13:$B$69,'Input  - indicative charges'!$E$13:$E$69)</f>
        <v>Upper South Island distributor</v>
      </c>
      <c r="K10736" s="70">
        <f t="shared" si="169"/>
        <v>1.6848816293005149</v>
      </c>
    </row>
    <row r="10737" spans="1:11" x14ac:dyDescent="0.25">
      <c r="A10737" s="65">
        <v>44317</v>
      </c>
      <c r="B10737" s="66" t="s">
        <v>152</v>
      </c>
      <c r="C10737" s="66" t="s">
        <v>137</v>
      </c>
      <c r="D10737" s="67">
        <v>628899.60499999998</v>
      </c>
      <c r="E10737" s="66">
        <v>0.1762</v>
      </c>
      <c r="F10737" s="67">
        <v>110812.110401</v>
      </c>
      <c r="G10737" s="66" t="s">
        <v>23</v>
      </c>
      <c r="H10737" s="68">
        <v>5.1025260139060101E-24</v>
      </c>
      <c r="I10737" s="87">
        <v>5.6542167597692801E-19</v>
      </c>
      <c r="J10737" s="36" t="str">
        <f>_xlfn.XLOOKUP(SimpleBB[[#This Row],[customer_code]],'Input  - indicative charges'!$B$13:$B$69,'Input  - indicative charges'!$E$13:$E$69)</f>
        <v>Lower North Island distributor</v>
      </c>
      <c r="K10737" s="70">
        <f t="shared" si="169"/>
        <v>5.2270606986228268E-19</v>
      </c>
    </row>
    <row r="10738" spans="1:11" x14ac:dyDescent="0.25">
      <c r="A10738" s="65">
        <v>44317</v>
      </c>
      <c r="B10738" s="66" t="s">
        <v>152</v>
      </c>
      <c r="C10738" s="66" t="s">
        <v>137</v>
      </c>
      <c r="D10738" s="67">
        <v>628899.60499999998</v>
      </c>
      <c r="E10738" s="66">
        <v>0.1762</v>
      </c>
      <c r="F10738" s="67">
        <v>110812.110401</v>
      </c>
      <c r="G10738" s="66" t="s">
        <v>25</v>
      </c>
      <c r="H10738" s="68">
        <v>3.2058906818816797E-2</v>
      </c>
      <c r="I10738" s="87">
        <v>3552.5151217420998</v>
      </c>
      <c r="J10738" s="36" t="str">
        <f>_xlfn.XLOOKUP(SimpleBB[[#This Row],[customer_code]],'Input  - indicative charges'!$B$13:$B$69,'Input  - indicative charges'!$E$13:$E$69)</f>
        <v>North Island generation</v>
      </c>
      <c r="K10738" s="70">
        <f t="shared" si="169"/>
        <v>3284.1351796493791</v>
      </c>
    </row>
    <row r="10739" spans="1:11" x14ac:dyDescent="0.25">
      <c r="A10739" s="65">
        <v>44317</v>
      </c>
      <c r="B10739" s="66" t="s">
        <v>152</v>
      </c>
      <c r="C10739" s="66" t="s">
        <v>137</v>
      </c>
      <c r="D10739" s="67">
        <v>628899.60499999998</v>
      </c>
      <c r="E10739" s="66">
        <v>0.1762</v>
      </c>
      <c r="F10739" s="67">
        <v>110812.110401</v>
      </c>
      <c r="G10739" s="66" t="s">
        <v>27</v>
      </c>
      <c r="H10739" s="68">
        <v>9.4896060819390699E-7</v>
      </c>
      <c r="I10739" s="87">
        <v>0.105156327681383</v>
      </c>
      <c r="J10739" s="36" t="str">
        <f>_xlfn.XLOOKUP(SimpleBB[[#This Row],[customer_code]],'Input  - indicative charges'!$B$13:$B$69,'Input  - indicative charges'!$E$13:$E$69)</f>
        <v>Lower North Island distributor</v>
      </c>
      <c r="K10739" s="70">
        <f t="shared" si="169"/>
        <v>9.7212139362214595E-2</v>
      </c>
    </row>
    <row r="10740" spans="1:11" x14ac:dyDescent="0.25">
      <c r="A10740" s="65">
        <v>44317</v>
      </c>
      <c r="B10740" s="66" t="s">
        <v>152</v>
      </c>
      <c r="C10740" s="66" t="s">
        <v>137</v>
      </c>
      <c r="D10740" s="67">
        <v>628899.60499999998</v>
      </c>
      <c r="E10740" s="66">
        <v>0.1762</v>
      </c>
      <c r="F10740" s="67">
        <v>110812.110401</v>
      </c>
      <c r="G10740" s="66" t="s">
        <v>29</v>
      </c>
      <c r="H10740" s="68">
        <v>3.0552127734363999E-6</v>
      </c>
      <c r="I10740" s="87">
        <v>0.33855457514857901</v>
      </c>
      <c r="J10740" s="36" t="str">
        <f>_xlfn.XLOOKUP(SimpleBB[[#This Row],[customer_code]],'Input  - indicative charges'!$B$13:$B$69,'Input  - indicative charges'!$E$13:$E$69)</f>
        <v>Lower North Island distributor</v>
      </c>
      <c r="K10740" s="70">
        <f t="shared" si="169"/>
        <v>0.31297797542701489</v>
      </c>
    </row>
    <row r="10741" spans="1:11" x14ac:dyDescent="0.25">
      <c r="A10741" s="65">
        <v>44317</v>
      </c>
      <c r="B10741" s="66" t="s">
        <v>152</v>
      </c>
      <c r="C10741" s="66" t="s">
        <v>137</v>
      </c>
      <c r="D10741" s="67">
        <v>628899.60499999998</v>
      </c>
      <c r="E10741" s="66">
        <v>0.1762</v>
      </c>
      <c r="F10741" s="67">
        <v>110812.110401</v>
      </c>
      <c r="G10741" s="66" t="s">
        <v>31</v>
      </c>
      <c r="H10741" s="68">
        <v>5.8778288954444104E-6</v>
      </c>
      <c r="I10741" s="87">
        <v>0.65133462448017398</v>
      </c>
      <c r="J10741" s="36" t="str">
        <f>_xlfn.XLOOKUP(SimpleBB[[#This Row],[customer_code]],'Input  - indicative charges'!$B$13:$B$69,'Input  - indicative charges'!$E$13:$E$69)</f>
        <v>Major Industrial</v>
      </c>
      <c r="K10741" s="70">
        <f t="shared" si="169"/>
        <v>0.6021285992246781</v>
      </c>
    </row>
    <row r="10742" spans="1:11" x14ac:dyDescent="0.25">
      <c r="A10742" s="65">
        <v>44317</v>
      </c>
      <c r="B10742" s="66" t="s">
        <v>152</v>
      </c>
      <c r="C10742" s="66" t="s">
        <v>137</v>
      </c>
      <c r="D10742" s="67">
        <v>628899.60499999998</v>
      </c>
      <c r="E10742" s="66">
        <v>0.1762</v>
      </c>
      <c r="F10742" s="67">
        <v>110812.110401</v>
      </c>
      <c r="G10742" s="66" t="s">
        <v>34</v>
      </c>
      <c r="H10742" s="68">
        <v>3.4276997905444803E-24</v>
      </c>
      <c r="I10742" s="87">
        <v>3.7983064761129998E-19</v>
      </c>
      <c r="J10742" s="36" t="str">
        <f>_xlfn.XLOOKUP(SimpleBB[[#This Row],[customer_code]],'Input  - indicative charges'!$B$13:$B$69,'Input  - indicative charges'!$E$13:$E$69)</f>
        <v>Major Industrial</v>
      </c>
      <c r="K10742" s="70">
        <f t="shared" si="169"/>
        <v>3.5113578672609932E-19</v>
      </c>
    </row>
    <row r="10743" spans="1:11" x14ac:dyDescent="0.25">
      <c r="A10743" s="65">
        <v>44317</v>
      </c>
      <c r="B10743" s="66" t="s">
        <v>152</v>
      </c>
      <c r="C10743" s="66" t="s">
        <v>137</v>
      </c>
      <c r="D10743" s="67">
        <v>628899.60499999998</v>
      </c>
      <c r="E10743" s="66">
        <v>0.1762</v>
      </c>
      <c r="F10743" s="67">
        <v>110812.110401</v>
      </c>
      <c r="G10743" s="66" t="s">
        <v>36</v>
      </c>
      <c r="H10743" s="68">
        <v>2.9643062424050998E-3</v>
      </c>
      <c r="I10743" s="87">
        <v>328.48103059576698</v>
      </c>
      <c r="J10743" s="36" t="str">
        <f>_xlfn.XLOOKUP(SimpleBB[[#This Row],[customer_code]],'Input  - indicative charges'!$B$13:$B$69,'Input  - indicative charges'!$E$13:$E$69)</f>
        <v>Upper South Island distributor</v>
      </c>
      <c r="K10743" s="70">
        <f t="shared" si="169"/>
        <v>303.66545150637586</v>
      </c>
    </row>
    <row r="10744" spans="1:11" x14ac:dyDescent="0.25">
      <c r="A10744" s="65">
        <v>44317</v>
      </c>
      <c r="B10744" s="66" t="s">
        <v>152</v>
      </c>
      <c r="C10744" s="66" t="s">
        <v>137</v>
      </c>
      <c r="D10744" s="67">
        <v>628899.60499999998</v>
      </c>
      <c r="E10744" s="66">
        <v>0.1762</v>
      </c>
      <c r="F10744" s="67">
        <v>110812.110401</v>
      </c>
      <c r="G10744" s="66" t="s">
        <v>38</v>
      </c>
      <c r="H10744" s="68">
        <v>8.7729682224085103E-6</v>
      </c>
      <c r="I10744" s="87">
        <v>0.97215112320599695</v>
      </c>
      <c r="J10744" s="36" t="str">
        <f>_xlfn.XLOOKUP(SimpleBB[[#This Row],[customer_code]],'Input  - indicative charges'!$B$13:$B$69,'Input  - indicative charges'!$E$13:$E$69)</f>
        <v>North Island generation</v>
      </c>
      <c r="K10744" s="70">
        <f t="shared" si="169"/>
        <v>0.89870854711262504</v>
      </c>
    </row>
    <row r="10745" spans="1:11" x14ac:dyDescent="0.25">
      <c r="A10745" s="65">
        <v>44317</v>
      </c>
      <c r="B10745" s="66" t="s">
        <v>152</v>
      </c>
      <c r="C10745" s="66" t="s">
        <v>137</v>
      </c>
      <c r="D10745" s="67">
        <v>628899.60499999998</v>
      </c>
      <c r="E10745" s="66">
        <v>0.1762</v>
      </c>
      <c r="F10745" s="67">
        <v>110812.110401</v>
      </c>
      <c r="G10745" s="66" t="s">
        <v>40</v>
      </c>
      <c r="H10745" s="68">
        <v>2.1965004471645301E-7</v>
      </c>
      <c r="I10745" s="87">
        <v>2.43398850047041E-2</v>
      </c>
      <c r="J10745" s="36" t="str">
        <f>_xlfn.XLOOKUP(SimpleBB[[#This Row],[customer_code]],'Input  - indicative charges'!$B$13:$B$69,'Input  - indicative charges'!$E$13:$E$69)</f>
        <v>North Island generation</v>
      </c>
      <c r="K10745" s="70">
        <f t="shared" si="169"/>
        <v>2.250109285203267E-2</v>
      </c>
    </row>
    <row r="10746" spans="1:11" x14ac:dyDescent="0.25">
      <c r="A10746" s="65">
        <v>44317</v>
      </c>
      <c r="B10746" s="66" t="s">
        <v>152</v>
      </c>
      <c r="C10746" s="66" t="s">
        <v>137</v>
      </c>
      <c r="D10746" s="67">
        <v>628899.60499999998</v>
      </c>
      <c r="E10746" s="66">
        <v>0.1762</v>
      </c>
      <c r="F10746" s="67">
        <v>110812.110401</v>
      </c>
      <c r="G10746" s="66" t="s">
        <v>42</v>
      </c>
      <c r="H10746" s="68">
        <v>0.27100559843722599</v>
      </c>
      <c r="I10746" s="87">
        <v>30030.702293314898</v>
      </c>
      <c r="J10746" s="36" t="str">
        <f>_xlfn.XLOOKUP(SimpleBB[[#This Row],[customer_code]],'Input  - indicative charges'!$B$13:$B$69,'Input  - indicative charges'!$E$13:$E$69)</f>
        <v>South Island generation</v>
      </c>
      <c r="K10746" s="70">
        <f t="shared" si="169"/>
        <v>27761.989039103257</v>
      </c>
    </row>
    <row r="10747" spans="1:11" x14ac:dyDescent="0.25">
      <c r="A10747" s="65">
        <v>44317</v>
      </c>
      <c r="B10747" s="66" t="s">
        <v>152</v>
      </c>
      <c r="C10747" s="66" t="s">
        <v>137</v>
      </c>
      <c r="D10747" s="67">
        <v>628899.60499999998</v>
      </c>
      <c r="E10747" s="66">
        <v>0.1762</v>
      </c>
      <c r="F10747" s="67">
        <v>110812.110401</v>
      </c>
      <c r="G10747" s="66" t="s">
        <v>44</v>
      </c>
      <c r="H10747" s="68">
        <v>2.6497287685167301E-24</v>
      </c>
      <c r="I10747" s="87">
        <v>2.9362203682958199E-19</v>
      </c>
      <c r="J10747" s="36" t="str">
        <f>_xlfn.XLOOKUP(SimpleBB[[#This Row],[customer_code]],'Input  - indicative charges'!$B$13:$B$69,'Input  - indicative charges'!$E$13:$E$69)</f>
        <v>Major Industrial</v>
      </c>
      <c r="K10747" s="70">
        <f t="shared" si="169"/>
        <v>2.7143993132377167E-19</v>
      </c>
    </row>
    <row r="10748" spans="1:11" x14ac:dyDescent="0.25">
      <c r="A10748" s="65">
        <v>44317</v>
      </c>
      <c r="B10748" s="66" t="s">
        <v>152</v>
      </c>
      <c r="C10748" s="66" t="s">
        <v>137</v>
      </c>
      <c r="D10748" s="67">
        <v>628899.60499999998</v>
      </c>
      <c r="E10748" s="66">
        <v>0.1762</v>
      </c>
      <c r="F10748" s="67">
        <v>110812.110401</v>
      </c>
      <c r="G10748" s="66" t="s">
        <v>46</v>
      </c>
      <c r="H10748" s="68">
        <v>0.112743386530511</v>
      </c>
      <c r="I10748" s="87">
        <v>12493.3325952017</v>
      </c>
      <c r="J10748" s="36" t="str">
        <f>_xlfn.XLOOKUP(SimpleBB[[#This Row],[customer_code]],'Input  - indicative charges'!$B$13:$B$69,'Input  - indicative charges'!$E$13:$E$69)</f>
        <v>Upper South Island distributor</v>
      </c>
      <c r="K10748" s="70">
        <f t="shared" si="169"/>
        <v>11549.505542102181</v>
      </c>
    </row>
    <row r="10749" spans="1:11" x14ac:dyDescent="0.25">
      <c r="A10749" s="65">
        <v>44317</v>
      </c>
      <c r="B10749" s="66" t="s">
        <v>152</v>
      </c>
      <c r="C10749" s="66" t="s">
        <v>137</v>
      </c>
      <c r="D10749" s="67">
        <v>628899.60499999998</v>
      </c>
      <c r="E10749" s="66">
        <v>0.1762</v>
      </c>
      <c r="F10749" s="67">
        <v>110812.110401</v>
      </c>
      <c r="G10749" s="66" t="s">
        <v>48</v>
      </c>
      <c r="H10749" s="68">
        <v>1.9922776890767E-3</v>
      </c>
      <c r="I10749" s="87">
        <v>220.76849523141701</v>
      </c>
      <c r="J10749" s="36" t="str">
        <f>_xlfn.XLOOKUP(SimpleBB[[#This Row],[customer_code]],'Input  - indicative charges'!$B$13:$B$69,'Input  - indicative charges'!$E$13:$E$69)</f>
        <v>North Island generation</v>
      </c>
      <c r="K10749" s="70">
        <f t="shared" si="169"/>
        <v>204.09021690306199</v>
      </c>
    </row>
    <row r="10750" spans="1:11" x14ac:dyDescent="0.25">
      <c r="A10750" s="65">
        <v>44317</v>
      </c>
      <c r="B10750" s="66" t="s">
        <v>152</v>
      </c>
      <c r="C10750" s="66" t="s">
        <v>137</v>
      </c>
      <c r="D10750" s="67">
        <v>628899.60499999998</v>
      </c>
      <c r="E10750" s="66">
        <v>0.1762</v>
      </c>
      <c r="F10750" s="67">
        <v>110812.110401</v>
      </c>
      <c r="G10750" s="66" t="s">
        <v>50</v>
      </c>
      <c r="H10750" s="68">
        <v>4.15932760138947E-4</v>
      </c>
      <c r="I10750" s="87">
        <v>46.090386935909599</v>
      </c>
      <c r="J10750" s="36" t="str">
        <f>_xlfn.XLOOKUP(SimpleBB[[#This Row],[customer_code]],'Input  - indicative charges'!$B$13:$B$69,'Input  - indicative charges'!$E$13:$E$69)</f>
        <v>North Island generation</v>
      </c>
      <c r="K10750" s="70">
        <f t="shared" si="169"/>
        <v>42.608421355753372</v>
      </c>
    </row>
    <row r="10751" spans="1:11" x14ac:dyDescent="0.25">
      <c r="A10751" s="65">
        <v>44317</v>
      </c>
      <c r="B10751" s="66" t="s">
        <v>152</v>
      </c>
      <c r="C10751" s="66" t="s">
        <v>137</v>
      </c>
      <c r="D10751" s="67">
        <v>628899.60499999998</v>
      </c>
      <c r="E10751" s="66">
        <v>0.1762</v>
      </c>
      <c r="F10751" s="67">
        <v>110812.110401</v>
      </c>
      <c r="G10751" s="66" t="s">
        <v>52</v>
      </c>
      <c r="H10751" s="68">
        <v>8.3991315682485201E-4</v>
      </c>
      <c r="I10751" s="87">
        <v>93.072549461327895</v>
      </c>
      <c r="J10751" s="36" t="str">
        <f>_xlfn.XLOOKUP(SimpleBB[[#This Row],[customer_code]],'Input  - indicative charges'!$B$13:$B$69,'Input  - indicative charges'!$E$13:$E$69)</f>
        <v>North Island generation</v>
      </c>
      <c r="K10751" s="70">
        <f t="shared" si="169"/>
        <v>86.041247811975921</v>
      </c>
    </row>
    <row r="10752" spans="1:11" x14ac:dyDescent="0.25">
      <c r="A10752" s="65">
        <v>44317</v>
      </c>
      <c r="B10752" s="66" t="s">
        <v>152</v>
      </c>
      <c r="C10752" s="66" t="s">
        <v>137</v>
      </c>
      <c r="D10752" s="67">
        <v>628899.60499999998</v>
      </c>
      <c r="E10752" s="66">
        <v>0.1762</v>
      </c>
      <c r="F10752" s="67">
        <v>110812.110401</v>
      </c>
      <c r="G10752" s="66" t="s">
        <v>54</v>
      </c>
      <c r="H10752" s="68">
        <v>7.5824699487631599E-8</v>
      </c>
      <c r="I10752" s="87">
        <v>8.4022949707460801E-3</v>
      </c>
      <c r="J10752" s="36" t="str">
        <f>_xlfn.XLOOKUP(SimpleBB[[#This Row],[customer_code]],'Input  - indicative charges'!$B$13:$B$69,'Input  - indicative charges'!$E$13:$E$69)</f>
        <v>Upper South Island distributor</v>
      </c>
      <c r="K10752" s="70">
        <f t="shared" si="169"/>
        <v>7.7675313285327941E-3</v>
      </c>
    </row>
    <row r="10753" spans="1:11" x14ac:dyDescent="0.25">
      <c r="A10753" s="65">
        <v>44317</v>
      </c>
      <c r="B10753" s="66" t="s">
        <v>152</v>
      </c>
      <c r="C10753" s="66" t="s">
        <v>137</v>
      </c>
      <c r="D10753" s="67">
        <v>628899.60499999998</v>
      </c>
      <c r="E10753" s="66">
        <v>0.1762</v>
      </c>
      <c r="F10753" s="67">
        <v>110812.110401</v>
      </c>
      <c r="G10753" s="66" t="s">
        <v>56</v>
      </c>
      <c r="H10753" s="68">
        <v>1.5746666962396699E-23</v>
      </c>
      <c r="I10753" s="87">
        <v>1.7449213978848799E-18</v>
      </c>
      <c r="J10753" s="36" t="str">
        <f>_xlfn.XLOOKUP(SimpleBB[[#This Row],[customer_code]],'Input  - indicative charges'!$B$13:$B$69,'Input  - indicative charges'!$E$13:$E$69)</f>
        <v>Upper North Island distributor</v>
      </c>
      <c r="K10753" s="70">
        <f t="shared" si="169"/>
        <v>1.6130987630269473E-18</v>
      </c>
    </row>
    <row r="10754" spans="1:11" x14ac:dyDescent="0.25">
      <c r="A10754" s="65">
        <v>44317</v>
      </c>
      <c r="B10754" s="66" t="s">
        <v>152</v>
      </c>
      <c r="C10754" s="66" t="s">
        <v>137</v>
      </c>
      <c r="D10754" s="67">
        <v>628899.60499999998</v>
      </c>
      <c r="E10754" s="66">
        <v>0.1762</v>
      </c>
      <c r="F10754" s="67">
        <v>110812.110401</v>
      </c>
      <c r="G10754" s="66" t="s">
        <v>58</v>
      </c>
      <c r="H10754" s="68">
        <v>5.1839153811292704E-4</v>
      </c>
      <c r="I10754" s="87">
        <v>57.444060352313898</v>
      </c>
      <c r="J10754" s="36" t="str">
        <f>_xlfn.XLOOKUP(SimpleBB[[#This Row],[customer_code]],'Input  - indicative charges'!$B$13:$B$69,'Input  - indicative charges'!$E$13:$E$69)</f>
        <v>North Island generation</v>
      </c>
      <c r="K10754" s="70">
        <f t="shared" si="169"/>
        <v>53.104364935798806</v>
      </c>
    </row>
    <row r="10755" spans="1:11" x14ac:dyDescent="0.25">
      <c r="A10755" s="65">
        <v>44317</v>
      </c>
      <c r="B10755" s="66" t="s">
        <v>152</v>
      </c>
      <c r="C10755" s="66" t="s">
        <v>137</v>
      </c>
      <c r="D10755" s="67">
        <v>628899.60499999998</v>
      </c>
      <c r="E10755" s="66">
        <v>0.1762</v>
      </c>
      <c r="F10755" s="67">
        <v>110812.110401</v>
      </c>
      <c r="G10755" s="66" t="s">
        <v>60</v>
      </c>
      <c r="H10755" s="68">
        <v>0</v>
      </c>
      <c r="I10755" s="87">
        <v>0</v>
      </c>
      <c r="J10755" s="36" t="str">
        <f>_xlfn.XLOOKUP(SimpleBB[[#This Row],[customer_code]],'Input  - indicative charges'!$B$13:$B$69,'Input  - indicative charges'!$E$13:$E$69)</f>
        <v>Major Industrial</v>
      </c>
      <c r="K10755" s="70">
        <f t="shared" si="169"/>
        <v>0</v>
      </c>
    </row>
    <row r="10756" spans="1:11" x14ac:dyDescent="0.25">
      <c r="A10756" s="65">
        <v>44317</v>
      </c>
      <c r="B10756" s="66" t="s">
        <v>152</v>
      </c>
      <c r="C10756" s="66" t="s">
        <v>137</v>
      </c>
      <c r="D10756" s="67">
        <v>628899.60499999998</v>
      </c>
      <c r="E10756" s="66">
        <v>0.1762</v>
      </c>
      <c r="F10756" s="67">
        <v>110812.110401</v>
      </c>
      <c r="G10756" s="66" t="s">
        <v>62</v>
      </c>
      <c r="H10756" s="68">
        <v>1.6663682618601899E-13</v>
      </c>
      <c r="I10756" s="87">
        <v>1.84653783801974E-8</v>
      </c>
      <c r="J10756" s="36" t="str">
        <f>_xlfn.XLOOKUP(SimpleBB[[#This Row],[customer_code]],'Input  - indicative charges'!$B$13:$B$69,'Input  - indicative charges'!$E$13:$E$69)</f>
        <v>Major Industrial</v>
      </c>
      <c r="K10756" s="70">
        <f t="shared" si="169"/>
        <v>1.7070384408161235E-8</v>
      </c>
    </row>
    <row r="10757" spans="1:11" x14ac:dyDescent="0.25">
      <c r="A10757" s="65">
        <v>44317</v>
      </c>
      <c r="B10757" s="66" t="s">
        <v>152</v>
      </c>
      <c r="C10757" s="66" t="s">
        <v>137</v>
      </c>
      <c r="D10757" s="67">
        <v>628899.60499999998</v>
      </c>
      <c r="E10757" s="66">
        <v>0.1762</v>
      </c>
      <c r="F10757" s="67">
        <v>110812.110401</v>
      </c>
      <c r="G10757" s="66" t="s">
        <v>64</v>
      </c>
      <c r="H10757" s="68">
        <v>2.8195455222343E-24</v>
      </c>
      <c r="I10757" s="87">
        <v>3.1243978969047301E-19</v>
      </c>
      <c r="J10757" s="36" t="str">
        <f>_xlfn.XLOOKUP(SimpleBB[[#This Row],[customer_code]],'Input  - indicative charges'!$B$13:$B$69,'Input  - indicative charges'!$E$13:$E$69)</f>
        <v>Major Industrial</v>
      </c>
      <c r="K10757" s="70">
        <f t="shared" si="169"/>
        <v>2.8883606956796137E-19</v>
      </c>
    </row>
    <row r="10758" spans="1:11" x14ac:dyDescent="0.25">
      <c r="A10758" s="65">
        <v>44317</v>
      </c>
      <c r="B10758" s="66" t="s">
        <v>152</v>
      </c>
      <c r="C10758" s="66" t="s">
        <v>137</v>
      </c>
      <c r="D10758" s="67">
        <v>628899.60499999998</v>
      </c>
      <c r="E10758" s="66">
        <v>0.1762</v>
      </c>
      <c r="F10758" s="67">
        <v>110812.110401</v>
      </c>
      <c r="G10758" s="66" t="s">
        <v>66</v>
      </c>
      <c r="H10758" s="68">
        <v>0.48818420984188698</v>
      </c>
      <c r="I10758" s="87">
        <v>54096.722557024099</v>
      </c>
      <c r="J10758" s="36" t="str">
        <f>_xlfn.XLOOKUP(SimpleBB[[#This Row],[customer_code]],'Input  - indicative charges'!$B$13:$B$69,'Input  - indicative charges'!$E$13:$E$69)</f>
        <v>Upper South Island distributor</v>
      </c>
      <c r="K10758" s="70">
        <f t="shared" si="169"/>
        <v>50009.906661884306</v>
      </c>
    </row>
    <row r="10759" spans="1:11" x14ac:dyDescent="0.25">
      <c r="A10759" s="65">
        <v>44317</v>
      </c>
      <c r="B10759" s="66" t="s">
        <v>152</v>
      </c>
      <c r="C10759" s="66" t="s">
        <v>137</v>
      </c>
      <c r="D10759" s="67">
        <v>628899.60499999998</v>
      </c>
      <c r="E10759" s="66">
        <v>0.1762</v>
      </c>
      <c r="F10759" s="67">
        <v>110812.110401</v>
      </c>
      <c r="G10759" s="66" t="s">
        <v>68</v>
      </c>
      <c r="H10759" s="68">
        <v>1.61094791326643E-23</v>
      </c>
      <c r="I10759" s="87">
        <v>1.7851253801514E-18</v>
      </c>
      <c r="J10759" s="36" t="str">
        <f>_xlfn.XLOOKUP(SimpleBB[[#This Row],[customer_code]],'Input  - indicative charges'!$B$13:$B$69,'Input  - indicative charges'!$E$13:$E$69)</f>
        <v>Major Industrial</v>
      </c>
      <c r="K10759" s="70">
        <f t="shared" si="169"/>
        <v>1.6502654767491199E-18</v>
      </c>
    </row>
    <row r="10760" spans="1:11" x14ac:dyDescent="0.25">
      <c r="A10760" s="65">
        <v>44317</v>
      </c>
      <c r="B10760" s="66" t="s">
        <v>152</v>
      </c>
      <c r="C10760" s="66" t="s">
        <v>137</v>
      </c>
      <c r="D10760" s="67">
        <v>628899.60499999998</v>
      </c>
      <c r="E10760" s="66">
        <v>0.1762</v>
      </c>
      <c r="F10760" s="67">
        <v>110812.110401</v>
      </c>
      <c r="G10760" s="66" t="s">
        <v>70</v>
      </c>
      <c r="H10760" s="68">
        <v>3.9593702095287201E-6</v>
      </c>
      <c r="I10760" s="87">
        <v>0.43874616877672701</v>
      </c>
      <c r="J10760" s="36" t="str">
        <f>_xlfn.XLOOKUP(SimpleBB[[#This Row],[customer_code]],'Input  - indicative charges'!$B$13:$B$69,'Input  - indicative charges'!$E$13:$E$69)</f>
        <v>Lower North Island distributor</v>
      </c>
      <c r="K10760" s="70">
        <f t="shared" si="169"/>
        <v>0.40560044881932461</v>
      </c>
    </row>
    <row r="10761" spans="1:11" x14ac:dyDescent="0.25">
      <c r="A10761" s="65">
        <v>44317</v>
      </c>
      <c r="B10761" s="66" t="s">
        <v>152</v>
      </c>
      <c r="C10761" s="66" t="s">
        <v>137</v>
      </c>
      <c r="D10761" s="67">
        <v>628899.60499999998</v>
      </c>
      <c r="E10761" s="66">
        <v>0.1762</v>
      </c>
      <c r="F10761" s="67">
        <v>110812.110401</v>
      </c>
      <c r="G10761" s="66" t="s">
        <v>72</v>
      </c>
      <c r="H10761" s="68">
        <v>2.9942725162592502E-4</v>
      </c>
      <c r="I10761" s="87">
        <v>33.18016566424</v>
      </c>
      <c r="J10761" s="36" t="str">
        <f>_xlfn.XLOOKUP(SimpleBB[[#This Row],[customer_code]],'Input  - indicative charges'!$B$13:$B$69,'Input  - indicative charges'!$E$13:$E$69)</f>
        <v>Lower South Island distributor</v>
      </c>
      <c r="K10761" s="70">
        <f t="shared" si="169"/>
        <v>30.673521600968911</v>
      </c>
    </row>
    <row r="10762" spans="1:11" x14ac:dyDescent="0.25">
      <c r="A10762" s="65">
        <v>44317</v>
      </c>
      <c r="B10762" s="66" t="s">
        <v>152</v>
      </c>
      <c r="C10762" s="66" t="s">
        <v>137</v>
      </c>
      <c r="D10762" s="67">
        <v>628899.60499999998</v>
      </c>
      <c r="E10762" s="66">
        <v>0.1762</v>
      </c>
      <c r="F10762" s="67">
        <v>110812.110401</v>
      </c>
      <c r="G10762" s="66" t="s">
        <v>74</v>
      </c>
      <c r="H10762" s="68">
        <v>0</v>
      </c>
      <c r="I10762" s="87">
        <v>0</v>
      </c>
      <c r="J10762" s="36" t="str">
        <f>_xlfn.XLOOKUP(SimpleBB[[#This Row],[customer_code]],'Input  - indicative charges'!$B$13:$B$69,'Input  - indicative charges'!$E$13:$E$69)</f>
        <v>Major Industrial</v>
      </c>
      <c r="K10762" s="70">
        <f t="shared" si="169"/>
        <v>0</v>
      </c>
    </row>
    <row r="10763" spans="1:11" x14ac:dyDescent="0.25">
      <c r="A10763" s="65">
        <v>44317</v>
      </c>
      <c r="B10763" s="66" t="s">
        <v>152</v>
      </c>
      <c r="C10763" s="66" t="s">
        <v>137</v>
      </c>
      <c r="D10763" s="67">
        <v>628899.60499999998</v>
      </c>
      <c r="E10763" s="66">
        <v>0.1762</v>
      </c>
      <c r="F10763" s="67">
        <v>110812.110401</v>
      </c>
      <c r="G10763" s="66" t="s">
        <v>76</v>
      </c>
      <c r="H10763" s="68">
        <v>4.4784279400834503E-24</v>
      </c>
      <c r="I10763" s="87">
        <v>4.9626405131944996E-19</v>
      </c>
      <c r="J10763" s="36" t="str">
        <f>_xlfn.XLOOKUP(SimpleBB[[#This Row],[customer_code]],'Input  - indicative charges'!$B$13:$B$69,'Input  - indicative charges'!$E$13:$E$69)</f>
        <v>Lower North Island distributor</v>
      </c>
      <c r="K10763" s="70">
        <f t="shared" si="169"/>
        <v>4.5877305894036625E-19</v>
      </c>
    </row>
    <row r="10764" spans="1:11" x14ac:dyDescent="0.25">
      <c r="A10764" s="65">
        <v>44317</v>
      </c>
      <c r="B10764" s="66" t="s">
        <v>152</v>
      </c>
      <c r="C10764" s="66" t="s">
        <v>137</v>
      </c>
      <c r="D10764" s="67">
        <v>628899.60499999998</v>
      </c>
      <c r="E10764" s="66">
        <v>0.1762</v>
      </c>
      <c r="F10764" s="67">
        <v>110812.110401</v>
      </c>
      <c r="G10764" s="66" t="s">
        <v>78</v>
      </c>
      <c r="H10764" s="68">
        <v>1.1936475247773299E-12</v>
      </c>
      <c r="I10764" s="87">
        <v>1.3227060129550599E-7</v>
      </c>
      <c r="J10764" s="36" t="str">
        <f>_xlfn.XLOOKUP(SimpleBB[[#This Row],[customer_code]],'Input  - indicative charges'!$B$13:$B$69,'Input  - indicative charges'!$E$13:$E$69)</f>
        <v>North Island generation</v>
      </c>
      <c r="K10764" s="70">
        <f t="shared" si="169"/>
        <v>1.2227802558513178E-7</v>
      </c>
    </row>
    <row r="10765" spans="1:11" x14ac:dyDescent="0.25">
      <c r="A10765" s="65">
        <v>44317</v>
      </c>
      <c r="B10765" s="66" t="s">
        <v>152</v>
      </c>
      <c r="C10765" s="66" t="s">
        <v>137</v>
      </c>
      <c r="D10765" s="67">
        <v>628899.60499999998</v>
      </c>
      <c r="E10765" s="66">
        <v>0.1762</v>
      </c>
      <c r="F10765" s="67">
        <v>110812.110401</v>
      </c>
      <c r="G10765" s="66" t="s">
        <v>80</v>
      </c>
      <c r="H10765" s="68">
        <v>7.8321817073907307E-27</v>
      </c>
      <c r="I10765" s="87">
        <v>8.6790058404007493E-22</v>
      </c>
      <c r="J10765" s="36" t="str">
        <f>_xlfn.XLOOKUP(SimpleBB[[#This Row],[customer_code]],'Input  - indicative charges'!$B$13:$B$69,'Input  - indicative charges'!$E$13:$E$69)</f>
        <v>Major Industrial</v>
      </c>
      <c r="K10765" s="70">
        <f t="shared" si="169"/>
        <v>8.0233376714987982E-22</v>
      </c>
    </row>
    <row r="10766" spans="1:11" x14ac:dyDescent="0.25">
      <c r="A10766" s="65">
        <v>44317</v>
      </c>
      <c r="B10766" s="66" t="s">
        <v>152</v>
      </c>
      <c r="C10766" s="66" t="s">
        <v>137</v>
      </c>
      <c r="D10766" s="67">
        <v>628899.60499999998</v>
      </c>
      <c r="E10766" s="66">
        <v>0.1762</v>
      </c>
      <c r="F10766" s="67">
        <v>110812.110401</v>
      </c>
      <c r="G10766" s="66" t="s">
        <v>82</v>
      </c>
      <c r="H10766" s="68">
        <v>6.2019197990596496E-5</v>
      </c>
      <c r="I10766" s="87">
        <v>6.8724782147154597</v>
      </c>
      <c r="J10766" s="36" t="str">
        <f>_xlfn.XLOOKUP(SimpleBB[[#This Row],[customer_code]],'Input  - indicative charges'!$B$13:$B$69,'Input  - indicative charges'!$E$13:$E$69)</f>
        <v>Major Industrial</v>
      </c>
      <c r="K10766" s="70">
        <f t="shared" ref="K10766:K10829" si="170">I10766*$L$9</f>
        <v>6.3532868131052291</v>
      </c>
    </row>
    <row r="10767" spans="1:11" x14ac:dyDescent="0.25">
      <c r="A10767" s="65">
        <v>44317</v>
      </c>
      <c r="B10767" s="66" t="s">
        <v>152</v>
      </c>
      <c r="C10767" s="66" t="s">
        <v>137</v>
      </c>
      <c r="D10767" s="67">
        <v>628899.60499999998</v>
      </c>
      <c r="E10767" s="66">
        <v>0.1762</v>
      </c>
      <c r="F10767" s="67">
        <v>110812.110401</v>
      </c>
      <c r="G10767" s="66" t="s">
        <v>84</v>
      </c>
      <c r="H10767" s="68">
        <v>0</v>
      </c>
      <c r="I10767" s="87">
        <v>0</v>
      </c>
      <c r="J10767" s="36" t="str">
        <f>_xlfn.XLOOKUP(SimpleBB[[#This Row],[customer_code]],'Input  - indicative charges'!$B$13:$B$69,'Input  - indicative charges'!$E$13:$E$69)</f>
        <v>Major Industrial</v>
      </c>
      <c r="K10767" s="70">
        <f t="shared" si="170"/>
        <v>0</v>
      </c>
    </row>
    <row r="10768" spans="1:11" x14ac:dyDescent="0.25">
      <c r="A10768" s="65">
        <v>44317</v>
      </c>
      <c r="B10768" s="66" t="s">
        <v>152</v>
      </c>
      <c r="C10768" s="66" t="s">
        <v>137</v>
      </c>
      <c r="D10768" s="67">
        <v>628899.60499999998</v>
      </c>
      <c r="E10768" s="66">
        <v>0.1762</v>
      </c>
      <c r="F10768" s="67">
        <v>110812.110401</v>
      </c>
      <c r="G10768" s="66" t="s">
        <v>86</v>
      </c>
      <c r="H10768" s="68">
        <v>6.4741219457477597E-6</v>
      </c>
      <c r="I10768" s="87">
        <v>0.717411115801737</v>
      </c>
      <c r="J10768" s="36" t="str">
        <f>_xlfn.XLOOKUP(SimpleBB[[#This Row],[customer_code]],'Input  - indicative charges'!$B$13:$B$69,'Input  - indicative charges'!$E$13:$E$69)</f>
        <v>North Island generation</v>
      </c>
      <c r="K10768" s="70">
        <f t="shared" si="170"/>
        <v>0.66321324552747163</v>
      </c>
    </row>
    <row r="10769" spans="1:11" x14ac:dyDescent="0.25">
      <c r="A10769" s="65">
        <v>44317</v>
      </c>
      <c r="B10769" s="66" t="s">
        <v>152</v>
      </c>
      <c r="C10769" s="66" t="s">
        <v>137</v>
      </c>
      <c r="D10769" s="67">
        <v>628899.60499999998</v>
      </c>
      <c r="E10769" s="66">
        <v>0.1762</v>
      </c>
      <c r="F10769" s="67">
        <v>110812.110401</v>
      </c>
      <c r="G10769" s="66" t="s">
        <v>88</v>
      </c>
      <c r="H10769" s="68">
        <v>3.0164492965031701E-4</v>
      </c>
      <c r="I10769" s="87">
        <v>33.425911246312801</v>
      </c>
      <c r="J10769" s="36" t="str">
        <f>_xlfn.XLOOKUP(SimpleBB[[#This Row],[customer_code]],'Input  - indicative charges'!$B$13:$B$69,'Input  - indicative charges'!$E$13:$E$69)</f>
        <v>North Island generation</v>
      </c>
      <c r="K10769" s="70">
        <f t="shared" si="170"/>
        <v>30.900701974217519</v>
      </c>
    </row>
    <row r="10770" spans="1:11" x14ac:dyDescent="0.25">
      <c r="A10770" s="65">
        <v>44317</v>
      </c>
      <c r="B10770" s="66" t="s">
        <v>152</v>
      </c>
      <c r="C10770" s="66" t="s">
        <v>137</v>
      </c>
      <c r="D10770" s="67">
        <v>628899.60499999998</v>
      </c>
      <c r="E10770" s="66">
        <v>0.1762</v>
      </c>
      <c r="F10770" s="67">
        <v>110812.110401</v>
      </c>
      <c r="G10770" s="66" t="s">
        <v>90</v>
      </c>
      <c r="H10770" s="68">
        <v>5.32177630013116E-4</v>
      </c>
      <c r="I10770" s="87">
        <v>58.971726289955903</v>
      </c>
      <c r="J10770" s="36" t="str">
        <f>_xlfn.XLOOKUP(SimpleBB[[#This Row],[customer_code]],'Input  - indicative charges'!$B$13:$B$69,'Input  - indicative charges'!$E$13:$E$69)</f>
        <v>Upper South Island distributor</v>
      </c>
      <c r="K10770" s="70">
        <f t="shared" si="170"/>
        <v>54.516621119553449</v>
      </c>
    </row>
    <row r="10771" spans="1:11" x14ac:dyDescent="0.25">
      <c r="A10771" s="65">
        <v>44317</v>
      </c>
      <c r="B10771" s="66" t="s">
        <v>152</v>
      </c>
      <c r="C10771" s="66" t="s">
        <v>137</v>
      </c>
      <c r="D10771" s="67">
        <v>628899.60499999998</v>
      </c>
      <c r="E10771" s="66">
        <v>0.1762</v>
      </c>
      <c r="F10771" s="67">
        <v>110812.110401</v>
      </c>
      <c r="G10771" s="66" t="s">
        <v>92</v>
      </c>
      <c r="H10771" s="68">
        <v>4.6459825962499798E-6</v>
      </c>
      <c r="I10771" s="87">
        <v>0.51483113637677702</v>
      </c>
      <c r="J10771" s="36" t="str">
        <f>_xlfn.XLOOKUP(SimpleBB[[#This Row],[customer_code]],'Input  - indicative charges'!$B$13:$B$69,'Input  - indicative charges'!$E$13:$E$69)</f>
        <v>North Island generation</v>
      </c>
      <c r="K10771" s="70">
        <f t="shared" si="170"/>
        <v>0.47593746644622587</v>
      </c>
    </row>
    <row r="10772" spans="1:11" x14ac:dyDescent="0.25">
      <c r="A10772" s="65">
        <v>44317</v>
      </c>
      <c r="B10772" s="66" t="s">
        <v>152</v>
      </c>
      <c r="C10772" s="66" t="s">
        <v>137</v>
      </c>
      <c r="D10772" s="67">
        <v>628899.60499999998</v>
      </c>
      <c r="E10772" s="66">
        <v>0.1762</v>
      </c>
      <c r="F10772" s="67">
        <v>110812.110401</v>
      </c>
      <c r="G10772" s="66" t="s">
        <v>94</v>
      </c>
      <c r="H10772" s="68">
        <v>2.46069324475782E-5</v>
      </c>
      <c r="I10772" s="87">
        <v>2.7267461150109802</v>
      </c>
      <c r="J10772" s="36" t="str">
        <f>_xlfn.XLOOKUP(SimpleBB[[#This Row],[customer_code]],'Input  - indicative charges'!$B$13:$B$69,'Input  - indicative charges'!$E$13:$E$69)</f>
        <v>North Island generation</v>
      </c>
      <c r="K10772" s="70">
        <f t="shared" si="170"/>
        <v>2.5207500982820403</v>
      </c>
    </row>
    <row r="10773" spans="1:11" x14ac:dyDescent="0.25">
      <c r="A10773" s="65">
        <v>44317</v>
      </c>
      <c r="B10773" s="66" t="s">
        <v>152</v>
      </c>
      <c r="C10773" s="66" t="s">
        <v>137</v>
      </c>
      <c r="D10773" s="67">
        <v>628899.60499999998</v>
      </c>
      <c r="E10773" s="66">
        <v>0.1762</v>
      </c>
      <c r="F10773" s="67">
        <v>110812.110401</v>
      </c>
      <c r="G10773" s="66" t="s">
        <v>96</v>
      </c>
      <c r="H10773" s="68">
        <v>5.1676208279954798E-11</v>
      </c>
      <c r="I10773" s="87">
        <v>5.7263496970234297E-6</v>
      </c>
      <c r="J10773" s="36" t="str">
        <f>_xlfn.XLOOKUP(SimpleBB[[#This Row],[customer_code]],'Input  - indicative charges'!$B$13:$B$69,'Input  - indicative charges'!$E$13:$E$69)</f>
        <v>Upper North Island distributor</v>
      </c>
      <c r="K10773" s="70">
        <f t="shared" si="170"/>
        <v>5.2937442478068835E-6</v>
      </c>
    </row>
    <row r="10774" spans="1:11" x14ac:dyDescent="0.25">
      <c r="A10774" s="65">
        <v>44317</v>
      </c>
      <c r="B10774" s="66" t="s">
        <v>152</v>
      </c>
      <c r="C10774" s="66" t="s">
        <v>137</v>
      </c>
      <c r="D10774" s="67">
        <v>628899.60499999998</v>
      </c>
      <c r="E10774" s="66">
        <v>0.1762</v>
      </c>
      <c r="F10774" s="67">
        <v>110812.110401</v>
      </c>
      <c r="G10774" s="66" t="s">
        <v>98</v>
      </c>
      <c r="H10774" s="68">
        <v>2.2729154355470701E-7</v>
      </c>
      <c r="I10774" s="87">
        <v>2.5186655617597802E-2</v>
      </c>
      <c r="J10774" s="36" t="str">
        <f>_xlfn.XLOOKUP(SimpleBB[[#This Row],[customer_code]],'Input  - indicative charges'!$B$13:$B$69,'Input  - indicative charges'!$E$13:$E$69)</f>
        <v>Major Industrial</v>
      </c>
      <c r="K10774" s="70">
        <f t="shared" si="170"/>
        <v>2.3283892942559451E-2</v>
      </c>
    </row>
    <row r="10775" spans="1:11" x14ac:dyDescent="0.25">
      <c r="A10775" s="65">
        <v>44317</v>
      </c>
      <c r="B10775" s="66" t="s">
        <v>152</v>
      </c>
      <c r="C10775" s="66" t="s">
        <v>137</v>
      </c>
      <c r="D10775" s="67">
        <v>628899.60499999998</v>
      </c>
      <c r="E10775" s="66">
        <v>0.1762</v>
      </c>
      <c r="F10775" s="67">
        <v>110812.110401</v>
      </c>
      <c r="G10775" s="66" t="s">
        <v>100</v>
      </c>
      <c r="H10775" s="68">
        <v>3.5207991117105299E-2</v>
      </c>
      <c r="I10775" s="87">
        <v>3901.4717986660899</v>
      </c>
      <c r="J10775" s="36" t="str">
        <f>_xlfn.XLOOKUP(SimpleBB[[#This Row],[customer_code]],'Input  - indicative charges'!$B$13:$B$69,'Input  - indicative charges'!$E$13:$E$69)</f>
        <v>North Island generation</v>
      </c>
      <c r="K10775" s="70">
        <f t="shared" si="170"/>
        <v>3606.7294148845067</v>
      </c>
    </row>
    <row r="10776" spans="1:11" x14ac:dyDescent="0.25">
      <c r="A10776" s="65">
        <v>44317</v>
      </c>
      <c r="B10776" s="66" t="s">
        <v>152</v>
      </c>
      <c r="C10776" s="66" t="s">
        <v>137</v>
      </c>
      <c r="D10776" s="67">
        <v>628899.60499999998</v>
      </c>
      <c r="E10776" s="66">
        <v>0.1762</v>
      </c>
      <c r="F10776" s="67">
        <v>110812.110401</v>
      </c>
      <c r="G10776" s="66" t="s">
        <v>102</v>
      </c>
      <c r="H10776" s="68">
        <v>7.2737061257857204E-5</v>
      </c>
      <c r="I10776" s="87">
        <v>8.0601472623499699</v>
      </c>
      <c r="J10776" s="36" t="str">
        <f>_xlfn.XLOOKUP(SimpleBB[[#This Row],[customer_code]],'Input  - indicative charges'!$B$13:$B$69,'Input  - indicative charges'!$E$13:$E$69)</f>
        <v>Lower North Island distributor</v>
      </c>
      <c r="K10776" s="70">
        <f t="shared" si="170"/>
        <v>7.4512316683559625</v>
      </c>
    </row>
    <row r="10777" spans="1:11" x14ac:dyDescent="0.25">
      <c r="A10777" s="65">
        <v>44317</v>
      </c>
      <c r="B10777" s="66" t="s">
        <v>152</v>
      </c>
      <c r="C10777" s="66" t="s">
        <v>137</v>
      </c>
      <c r="D10777" s="67">
        <v>628899.60499999998</v>
      </c>
      <c r="E10777" s="66">
        <v>0.1762</v>
      </c>
      <c r="F10777" s="67">
        <v>110812.110401</v>
      </c>
      <c r="G10777" s="66" t="s">
        <v>104</v>
      </c>
      <c r="H10777" s="68">
        <v>1.5231298975141699E-4</v>
      </c>
      <c r="I10777" s="87">
        <v>16.878123835840402</v>
      </c>
      <c r="J10777" s="36" t="str">
        <f>_xlfn.XLOOKUP(SimpleBB[[#This Row],[customer_code]],'Input  - indicative charges'!$B$13:$B$69,'Input  - indicative charges'!$E$13:$E$69)</f>
        <v>Lower North Island distributor</v>
      </c>
      <c r="K10777" s="70">
        <f t="shared" si="170"/>
        <v>15.60304132599445</v>
      </c>
    </row>
    <row r="10778" spans="1:11" x14ac:dyDescent="0.25">
      <c r="A10778" s="65">
        <v>44317</v>
      </c>
      <c r="B10778" s="66" t="s">
        <v>152</v>
      </c>
      <c r="C10778" s="66" t="s">
        <v>137</v>
      </c>
      <c r="D10778" s="67">
        <v>628899.60499999998</v>
      </c>
      <c r="E10778" s="66">
        <v>0.1762</v>
      </c>
      <c r="F10778" s="67">
        <v>110812.110401</v>
      </c>
      <c r="G10778" s="66" t="s">
        <v>106</v>
      </c>
      <c r="H10778" s="68">
        <v>1.57696352426847E-22</v>
      </c>
      <c r="I10778" s="87">
        <v>1.7474665614958699E-17</v>
      </c>
      <c r="J10778" s="36" t="str">
        <f>_xlfn.XLOOKUP(SimpleBB[[#This Row],[customer_code]],'Input  - indicative charges'!$B$13:$B$69,'Input  - indicative charges'!$E$13:$E$69)</f>
        <v>Upper North Island distributor</v>
      </c>
      <c r="K10778" s="70">
        <f t="shared" si="170"/>
        <v>1.6154516485366131E-17</v>
      </c>
    </row>
    <row r="10779" spans="1:11" x14ac:dyDescent="0.25">
      <c r="A10779" s="65">
        <v>44317</v>
      </c>
      <c r="B10779" s="66" t="s">
        <v>152</v>
      </c>
      <c r="C10779" s="66" t="s">
        <v>137</v>
      </c>
      <c r="D10779" s="67">
        <v>628899.60499999998</v>
      </c>
      <c r="E10779" s="66">
        <v>0.1762</v>
      </c>
      <c r="F10779" s="67">
        <v>110812.110401</v>
      </c>
      <c r="G10779" s="66" t="s">
        <v>108</v>
      </c>
      <c r="H10779" s="68">
        <v>0</v>
      </c>
      <c r="I10779" s="87">
        <v>0</v>
      </c>
      <c r="J10779" s="36" t="str">
        <f>_xlfn.XLOOKUP(SimpleBB[[#This Row],[customer_code]],'Input  - indicative charges'!$B$13:$B$69,'Input  - indicative charges'!$E$13:$E$69)</f>
        <v>Lower North Island distributor</v>
      </c>
      <c r="K10779" s="70">
        <f t="shared" si="170"/>
        <v>0</v>
      </c>
    </row>
    <row r="10780" spans="1:11" x14ac:dyDescent="0.25">
      <c r="A10780" s="65">
        <v>44317</v>
      </c>
      <c r="B10780" s="66" t="s">
        <v>152</v>
      </c>
      <c r="C10780" s="66" t="s">
        <v>137</v>
      </c>
      <c r="D10780" s="67">
        <v>628899.60499999998</v>
      </c>
      <c r="E10780" s="66">
        <v>0.1762</v>
      </c>
      <c r="F10780" s="67">
        <v>110812.110401</v>
      </c>
      <c r="G10780" s="66" t="s">
        <v>110</v>
      </c>
      <c r="H10780" s="68">
        <v>1.9044755915188101E-11</v>
      </c>
      <c r="I10780" s="87">
        <v>2.1103895950339201E-6</v>
      </c>
      <c r="J10780" s="36" t="str">
        <f>_xlfn.XLOOKUP(SimpleBB[[#This Row],[customer_code]],'Input  - indicative charges'!$B$13:$B$69,'Input  - indicative charges'!$E$13:$E$69)</f>
        <v>Lower South Island distributor</v>
      </c>
      <c r="K10780" s="70">
        <f t="shared" si="170"/>
        <v>1.9509571315823539E-6</v>
      </c>
    </row>
    <row r="10781" spans="1:11" x14ac:dyDescent="0.25">
      <c r="A10781" s="65">
        <v>44317</v>
      </c>
      <c r="B10781" s="66" t="s">
        <v>152</v>
      </c>
      <c r="C10781" s="66" t="s">
        <v>137</v>
      </c>
      <c r="D10781" s="67">
        <v>628899.60499999998</v>
      </c>
      <c r="E10781" s="66">
        <v>0.1762</v>
      </c>
      <c r="F10781" s="67">
        <v>110812.110401</v>
      </c>
      <c r="G10781" s="66" t="s">
        <v>112</v>
      </c>
      <c r="H10781" s="68">
        <v>2.4918494188504398E-4</v>
      </c>
      <c r="I10781" s="87">
        <v>27.612709290432299</v>
      </c>
      <c r="J10781" s="36" t="str">
        <f>_xlfn.XLOOKUP(SimpleBB[[#This Row],[customer_code]],'Input  - indicative charges'!$B$13:$B$69,'Input  - indicative charges'!$E$13:$E$69)</f>
        <v>North Island generation</v>
      </c>
      <c r="K10781" s="70">
        <f t="shared" si="170"/>
        <v>25.526666848266633</v>
      </c>
    </row>
    <row r="10782" spans="1:11" x14ac:dyDescent="0.25">
      <c r="A10782" s="65">
        <v>44317</v>
      </c>
      <c r="B10782" s="66" t="s">
        <v>152</v>
      </c>
      <c r="C10782" s="66" t="s">
        <v>137</v>
      </c>
      <c r="D10782" s="67">
        <v>628899.60499999998</v>
      </c>
      <c r="E10782" s="66">
        <v>0.1762</v>
      </c>
      <c r="F10782" s="67">
        <v>110812.110401</v>
      </c>
      <c r="G10782" s="66" t="s">
        <v>114</v>
      </c>
      <c r="H10782" s="68">
        <v>5.9913578272009698E-5</v>
      </c>
      <c r="I10782" s="87">
        <v>6.6391500499968901</v>
      </c>
      <c r="J10782" s="36" t="str">
        <f>_xlfn.XLOOKUP(SimpleBB[[#This Row],[customer_code]],'Input  - indicative charges'!$B$13:$B$69,'Input  - indicative charges'!$E$13:$E$69)</f>
        <v>Lower North Island distributor</v>
      </c>
      <c r="K10782" s="70">
        <f t="shared" si="170"/>
        <v>6.1375857652854791</v>
      </c>
    </row>
    <row r="10783" spans="1:11" x14ac:dyDescent="0.25">
      <c r="A10783" s="65">
        <v>44317</v>
      </c>
      <c r="B10783" s="66" t="s">
        <v>152</v>
      </c>
      <c r="C10783" s="66" t="s">
        <v>137</v>
      </c>
      <c r="D10783" s="67">
        <v>628899.60499999998</v>
      </c>
      <c r="E10783" s="66">
        <v>0.1762</v>
      </c>
      <c r="F10783" s="67">
        <v>110812.110401</v>
      </c>
      <c r="G10783" s="66" t="s">
        <v>116</v>
      </c>
      <c r="H10783" s="68">
        <v>8.1898903076269503E-24</v>
      </c>
      <c r="I10783" s="87">
        <v>9.0753902894083701E-19</v>
      </c>
      <c r="J10783" s="36" t="str">
        <f>_xlfn.XLOOKUP(SimpleBB[[#This Row],[customer_code]],'Input  - indicative charges'!$B$13:$B$69,'Input  - indicative charges'!$E$13:$E$69)</f>
        <v>Major Industrial</v>
      </c>
      <c r="K10783" s="70">
        <f t="shared" si="170"/>
        <v>8.3897766785236262E-19</v>
      </c>
    </row>
    <row r="10784" spans="1:11" x14ac:dyDescent="0.25">
      <c r="A10784" s="65">
        <v>44317</v>
      </c>
      <c r="B10784" s="66" t="s">
        <v>152</v>
      </c>
      <c r="C10784" s="66" t="s">
        <v>137</v>
      </c>
      <c r="D10784" s="67">
        <v>628899.60499999998</v>
      </c>
      <c r="E10784" s="66">
        <v>0.1762</v>
      </c>
      <c r="F10784" s="67">
        <v>110812.110401</v>
      </c>
      <c r="G10784" s="66" t="s">
        <v>118</v>
      </c>
      <c r="H10784" s="68">
        <v>2.75651488628018E-2</v>
      </c>
      <c r="I10784" s="87">
        <v>3054.5523190048002</v>
      </c>
      <c r="J10784" s="36" t="str">
        <f>_xlfn.XLOOKUP(SimpleBB[[#This Row],[customer_code]],'Input  - indicative charges'!$B$13:$B$69,'Input  - indicative charges'!$E$13:$E$69)</f>
        <v>Upper South Island distributor</v>
      </c>
      <c r="K10784" s="70">
        <f t="shared" si="170"/>
        <v>2823.7917039474642</v>
      </c>
    </row>
    <row r="10785" spans="1:11" x14ac:dyDescent="0.25">
      <c r="A10785" s="65">
        <v>44317</v>
      </c>
      <c r="B10785" s="66" t="s">
        <v>152</v>
      </c>
      <c r="C10785" s="66" t="s">
        <v>137</v>
      </c>
      <c r="D10785" s="67">
        <v>628899.60499999998</v>
      </c>
      <c r="E10785" s="66">
        <v>0.1762</v>
      </c>
      <c r="F10785" s="67">
        <v>110812.110401</v>
      </c>
      <c r="G10785" s="66" t="s">
        <v>120</v>
      </c>
      <c r="H10785" s="68">
        <v>1.7624553433397999E-7</v>
      </c>
      <c r="I10785" s="87">
        <v>1.9530139608300301E-2</v>
      </c>
      <c r="J10785" s="36" t="str">
        <f>_xlfn.XLOOKUP(SimpleBB[[#This Row],[customer_code]],'Input  - indicative charges'!$B$13:$B$69,'Input  - indicative charges'!$E$13:$E$69)</f>
        <v>Lower North Island distributor</v>
      </c>
      <c r="K10785" s="70">
        <f t="shared" si="170"/>
        <v>1.8054706694571272E-2</v>
      </c>
    </row>
    <row r="10786" spans="1:11" x14ac:dyDescent="0.25">
      <c r="A10786" s="65">
        <v>44317</v>
      </c>
      <c r="B10786" s="66" t="s">
        <v>152</v>
      </c>
      <c r="C10786" s="66" t="s">
        <v>137</v>
      </c>
      <c r="D10786" s="67">
        <v>628899.60499999998</v>
      </c>
      <c r="E10786" s="66">
        <v>0.1762</v>
      </c>
      <c r="F10786" s="67">
        <v>110812.110401</v>
      </c>
      <c r="G10786" s="66" t="s">
        <v>241</v>
      </c>
      <c r="H10786" s="68">
        <v>5.6357593087145797E-5</v>
      </c>
      <c r="I10786" s="87">
        <v>6.2451038271074397</v>
      </c>
      <c r="J10786" s="36" t="str">
        <f>_xlfn.XLOOKUP(SimpleBB[[#This Row],[customer_code]],'Input  - indicative charges'!$B$13:$B$69,'Input  - indicative charges'!$E$13:$E$69)</f>
        <v>North Island generation</v>
      </c>
      <c r="K10786" s="70">
        <f t="shared" si="170"/>
        <v>5.7733083396725524</v>
      </c>
    </row>
    <row r="10787" spans="1:11" x14ac:dyDescent="0.25">
      <c r="A10787" s="65">
        <v>44348</v>
      </c>
      <c r="B10787" s="66" t="s">
        <v>152</v>
      </c>
      <c r="C10787" s="66" t="s">
        <v>137</v>
      </c>
      <c r="D10787" s="67">
        <v>514087.77500000002</v>
      </c>
      <c r="E10787" s="66">
        <v>0.2994</v>
      </c>
      <c r="F10787" s="67">
        <v>153917.879835</v>
      </c>
      <c r="G10787" s="66" t="s">
        <v>8</v>
      </c>
      <c r="H10787" s="68">
        <v>8.4858971584469098E-7</v>
      </c>
      <c r="I10787" s="87">
        <v>0.13061312991259999</v>
      </c>
      <c r="J10787" s="36" t="str">
        <f>_xlfn.XLOOKUP(SimpleBB[[#This Row],[customer_code]],'Input  - indicative charges'!$B$13:$B$69,'Input  - indicative charges'!$E$13:$E$69)</f>
        <v>Lower South Island distributor</v>
      </c>
      <c r="K10787" s="70">
        <f t="shared" si="170"/>
        <v>0.12074577029801159</v>
      </c>
    </row>
    <row r="10788" spans="1:11" x14ac:dyDescent="0.25">
      <c r="A10788" s="65">
        <v>44348</v>
      </c>
      <c r="B10788" s="66" t="s">
        <v>152</v>
      </c>
      <c r="C10788" s="66" t="s">
        <v>137</v>
      </c>
      <c r="D10788" s="67">
        <v>514087.77500000002</v>
      </c>
      <c r="E10788" s="66">
        <v>0.2994</v>
      </c>
      <c r="F10788" s="67">
        <v>153917.879835</v>
      </c>
      <c r="G10788" s="66" t="s">
        <v>10</v>
      </c>
      <c r="H10788" s="68">
        <v>3.00748393268498E-4</v>
      </c>
      <c r="I10788" s="87">
        <v>46.290555055670097</v>
      </c>
      <c r="J10788" s="36" t="str">
        <f>_xlfn.XLOOKUP(SimpleBB[[#This Row],[customer_code]],'Input  - indicative charges'!$B$13:$B$69,'Input  - indicative charges'!$E$13:$E$69)</f>
        <v>Upper South Island distributor</v>
      </c>
      <c r="K10788" s="70">
        <f t="shared" si="170"/>
        <v>42.793467482630199</v>
      </c>
    </row>
    <row r="10789" spans="1:11" x14ac:dyDescent="0.25">
      <c r="A10789" s="65">
        <v>44348</v>
      </c>
      <c r="B10789" s="66" t="s">
        <v>152</v>
      </c>
      <c r="C10789" s="66" t="s">
        <v>137</v>
      </c>
      <c r="D10789" s="67">
        <v>514087.77500000002</v>
      </c>
      <c r="E10789" s="66">
        <v>0.2994</v>
      </c>
      <c r="F10789" s="67">
        <v>153917.879835</v>
      </c>
      <c r="G10789" s="66" t="s">
        <v>12</v>
      </c>
      <c r="H10789" s="68">
        <v>6.4032986905954302E-24</v>
      </c>
      <c r="I10789" s="87">
        <v>9.8558215840668107E-19</v>
      </c>
      <c r="J10789" s="36" t="str">
        <f>_xlfn.XLOOKUP(SimpleBB[[#This Row],[customer_code]],'Input  - indicative charges'!$B$13:$B$69,'Input  - indicative charges'!$E$13:$E$69)</f>
        <v>Lower North Island distributor</v>
      </c>
      <c r="K10789" s="70">
        <f t="shared" si="170"/>
        <v>9.1112491514768785E-19</v>
      </c>
    </row>
    <row r="10790" spans="1:11" x14ac:dyDescent="0.25">
      <c r="A10790" s="65">
        <v>44348</v>
      </c>
      <c r="B10790" s="66" t="s">
        <v>152</v>
      </c>
      <c r="C10790" s="66" t="s">
        <v>137</v>
      </c>
      <c r="D10790" s="67">
        <v>514087.77500000002</v>
      </c>
      <c r="E10790" s="66">
        <v>0.2994</v>
      </c>
      <c r="F10790" s="67">
        <v>153917.879835</v>
      </c>
      <c r="G10790" s="66" t="s">
        <v>14</v>
      </c>
      <c r="H10790" s="68">
        <v>2.7856465074152299E-24</v>
      </c>
      <c r="I10790" s="87">
        <v>4.2876080439112499E-19</v>
      </c>
      <c r="J10790" s="36" t="str">
        <f>_xlfn.XLOOKUP(SimpleBB[[#This Row],[customer_code]],'Input  - indicative charges'!$B$13:$B$69,'Input  - indicative charges'!$E$13:$E$69)</f>
        <v>Upper North Island distributor</v>
      </c>
      <c r="K10790" s="70">
        <f t="shared" si="170"/>
        <v>3.9636944336640698E-19</v>
      </c>
    </row>
    <row r="10791" spans="1:11" x14ac:dyDescent="0.25">
      <c r="A10791" s="65">
        <v>44348</v>
      </c>
      <c r="B10791" s="66" t="s">
        <v>152</v>
      </c>
      <c r="C10791" s="66" t="s">
        <v>137</v>
      </c>
      <c r="D10791" s="67">
        <v>514087.77500000002</v>
      </c>
      <c r="E10791" s="66">
        <v>0.2994</v>
      </c>
      <c r="F10791" s="67">
        <v>153917.879835</v>
      </c>
      <c r="G10791" s="66" t="s">
        <v>16</v>
      </c>
      <c r="H10791" s="68">
        <v>2.3889105770467E-2</v>
      </c>
      <c r="I10791" s="87">
        <v>3676.9605113443499</v>
      </c>
      <c r="J10791" s="36" t="str">
        <f>_xlfn.XLOOKUP(SimpleBB[[#This Row],[customer_code]],'Input  - indicative charges'!$B$13:$B$69,'Input  - indicative charges'!$E$13:$E$69)</f>
        <v>South Island generation</v>
      </c>
      <c r="K10791" s="70">
        <f t="shared" si="170"/>
        <v>3399.1791605846397</v>
      </c>
    </row>
    <row r="10792" spans="1:11" x14ac:dyDescent="0.25">
      <c r="A10792" s="65">
        <v>44348</v>
      </c>
      <c r="B10792" s="66" t="s">
        <v>152</v>
      </c>
      <c r="C10792" s="66" t="s">
        <v>137</v>
      </c>
      <c r="D10792" s="67">
        <v>514087.77500000002</v>
      </c>
      <c r="E10792" s="66">
        <v>0.2994</v>
      </c>
      <c r="F10792" s="67">
        <v>153917.879835</v>
      </c>
      <c r="G10792" s="66" t="s">
        <v>19</v>
      </c>
      <c r="H10792" s="68">
        <v>4.5197122314262001E-4</v>
      </c>
      <c r="I10792" s="87">
        <v>69.566452412543796</v>
      </c>
      <c r="J10792" s="36" t="str">
        <f>_xlfn.XLOOKUP(SimpleBB[[#This Row],[customer_code]],'Input  - indicative charges'!$B$13:$B$69,'Input  - indicative charges'!$E$13:$E$69)</f>
        <v>Lower South Island distributor</v>
      </c>
      <c r="K10792" s="70">
        <f t="shared" si="170"/>
        <v>64.310953187274094</v>
      </c>
    </row>
    <row r="10793" spans="1:11" x14ac:dyDescent="0.25">
      <c r="A10793" s="65">
        <v>44348</v>
      </c>
      <c r="B10793" s="66" t="s">
        <v>152</v>
      </c>
      <c r="C10793" s="66" t="s">
        <v>137</v>
      </c>
      <c r="D10793" s="67">
        <v>514087.77500000002</v>
      </c>
      <c r="E10793" s="66">
        <v>0.2994</v>
      </c>
      <c r="F10793" s="67">
        <v>153917.879835</v>
      </c>
      <c r="G10793" s="66" t="s">
        <v>21</v>
      </c>
      <c r="H10793" s="68">
        <v>1.64473933622453E-5</v>
      </c>
      <c r="I10793" s="87">
        <v>2.5315479151290501</v>
      </c>
      <c r="J10793" s="36" t="str">
        <f>_xlfn.XLOOKUP(SimpleBB[[#This Row],[customer_code]],'Input  - indicative charges'!$B$13:$B$69,'Input  - indicative charges'!$E$13:$E$69)</f>
        <v>Upper South Island distributor</v>
      </c>
      <c r="K10793" s="70">
        <f t="shared" si="170"/>
        <v>2.3402984314297082</v>
      </c>
    </row>
    <row r="10794" spans="1:11" x14ac:dyDescent="0.25">
      <c r="A10794" s="65">
        <v>44348</v>
      </c>
      <c r="B10794" s="66" t="s">
        <v>152</v>
      </c>
      <c r="C10794" s="66" t="s">
        <v>137</v>
      </c>
      <c r="D10794" s="67">
        <v>514087.77500000002</v>
      </c>
      <c r="E10794" s="66">
        <v>0.2994</v>
      </c>
      <c r="F10794" s="67">
        <v>153917.879835</v>
      </c>
      <c r="G10794" s="66" t="s">
        <v>23</v>
      </c>
      <c r="H10794" s="68">
        <v>5.1025260139060101E-24</v>
      </c>
      <c r="I10794" s="87">
        <v>7.8536998586334698E-19</v>
      </c>
      <c r="J10794" s="36" t="str">
        <f>_xlfn.XLOOKUP(SimpleBB[[#This Row],[customer_code]],'Input  - indicative charges'!$B$13:$B$69,'Input  - indicative charges'!$E$13:$E$69)</f>
        <v>Lower North Island distributor</v>
      </c>
      <c r="K10794" s="70">
        <f t="shared" si="170"/>
        <v>7.2603806351983174E-19</v>
      </c>
    </row>
    <row r="10795" spans="1:11" x14ac:dyDescent="0.25">
      <c r="A10795" s="65">
        <v>44348</v>
      </c>
      <c r="B10795" s="66" t="s">
        <v>152</v>
      </c>
      <c r="C10795" s="66" t="s">
        <v>137</v>
      </c>
      <c r="D10795" s="67">
        <v>514087.77500000002</v>
      </c>
      <c r="E10795" s="66">
        <v>0.2994</v>
      </c>
      <c r="F10795" s="67">
        <v>153917.879835</v>
      </c>
      <c r="G10795" s="66" t="s">
        <v>25</v>
      </c>
      <c r="H10795" s="68">
        <v>3.2058906818816797E-2</v>
      </c>
      <c r="I10795" s="87">
        <v>4934.4389673801097</v>
      </c>
      <c r="J10795" s="36" t="str">
        <f>_xlfn.XLOOKUP(SimpleBB[[#This Row],[customer_code]],'Input  - indicative charges'!$B$13:$B$69,'Input  - indicative charges'!$E$13:$E$69)</f>
        <v>North Island generation</v>
      </c>
      <c r="K10795" s="70">
        <f t="shared" si="170"/>
        <v>4561.6595705464324</v>
      </c>
    </row>
    <row r="10796" spans="1:11" x14ac:dyDescent="0.25">
      <c r="A10796" s="65">
        <v>44348</v>
      </c>
      <c r="B10796" s="66" t="s">
        <v>152</v>
      </c>
      <c r="C10796" s="66" t="s">
        <v>137</v>
      </c>
      <c r="D10796" s="67">
        <v>514087.77500000002</v>
      </c>
      <c r="E10796" s="66">
        <v>0.2994</v>
      </c>
      <c r="F10796" s="67">
        <v>153917.879835</v>
      </c>
      <c r="G10796" s="66" t="s">
        <v>27</v>
      </c>
      <c r="H10796" s="68">
        <v>9.4896060819390699E-7</v>
      </c>
      <c r="I10796" s="87">
        <v>0.14606200486013801</v>
      </c>
      <c r="J10796" s="36" t="str">
        <f>_xlfn.XLOOKUP(SimpleBB[[#This Row],[customer_code]],'Input  - indicative charges'!$B$13:$B$69,'Input  - indicative charges'!$E$13:$E$69)</f>
        <v>Lower North Island distributor</v>
      </c>
      <c r="K10796" s="70">
        <f t="shared" si="170"/>
        <v>0.13502753742989457</v>
      </c>
    </row>
    <row r="10797" spans="1:11" x14ac:dyDescent="0.25">
      <c r="A10797" s="65">
        <v>44348</v>
      </c>
      <c r="B10797" s="66" t="s">
        <v>152</v>
      </c>
      <c r="C10797" s="66" t="s">
        <v>137</v>
      </c>
      <c r="D10797" s="67">
        <v>514087.77500000002</v>
      </c>
      <c r="E10797" s="66">
        <v>0.2994</v>
      </c>
      <c r="F10797" s="67">
        <v>153917.879835</v>
      </c>
      <c r="G10797" s="66" t="s">
        <v>29</v>
      </c>
      <c r="H10797" s="68">
        <v>3.0552127734363999E-6</v>
      </c>
      <c r="I10797" s="87">
        <v>0.47025187253214101</v>
      </c>
      <c r="J10797" s="36" t="str">
        <f>_xlfn.XLOOKUP(SimpleBB[[#This Row],[customer_code]],'Input  - indicative charges'!$B$13:$B$69,'Input  - indicative charges'!$E$13:$E$69)</f>
        <v>Lower North Island distributor</v>
      </c>
      <c r="K10797" s="70">
        <f t="shared" si="170"/>
        <v>0.43472600818134277</v>
      </c>
    </row>
    <row r="10798" spans="1:11" x14ac:dyDescent="0.25">
      <c r="A10798" s="65">
        <v>44348</v>
      </c>
      <c r="B10798" s="66" t="s">
        <v>152</v>
      </c>
      <c r="C10798" s="66" t="s">
        <v>137</v>
      </c>
      <c r="D10798" s="67">
        <v>514087.77500000002</v>
      </c>
      <c r="E10798" s="66">
        <v>0.2994</v>
      </c>
      <c r="F10798" s="67">
        <v>153917.879835</v>
      </c>
      <c r="G10798" s="66" t="s">
        <v>31</v>
      </c>
      <c r="H10798" s="68">
        <v>5.8778288954444104E-6</v>
      </c>
      <c r="I10798" s="87">
        <v>0.90470296161970398</v>
      </c>
      <c r="J10798" s="36" t="str">
        <f>_xlfn.XLOOKUP(SimpleBB[[#This Row],[customer_code]],'Input  - indicative charges'!$B$13:$B$69,'Input  - indicative charges'!$E$13:$E$69)</f>
        <v>Major Industrial</v>
      </c>
      <c r="K10798" s="70">
        <f t="shared" si="170"/>
        <v>0.83635585537810087</v>
      </c>
    </row>
    <row r="10799" spans="1:11" x14ac:dyDescent="0.25">
      <c r="A10799" s="65">
        <v>44348</v>
      </c>
      <c r="B10799" s="66" t="s">
        <v>152</v>
      </c>
      <c r="C10799" s="66" t="s">
        <v>137</v>
      </c>
      <c r="D10799" s="67">
        <v>514087.77500000002</v>
      </c>
      <c r="E10799" s="66">
        <v>0.2994</v>
      </c>
      <c r="F10799" s="67">
        <v>153917.879835</v>
      </c>
      <c r="G10799" s="66" t="s">
        <v>34</v>
      </c>
      <c r="H10799" s="68">
        <v>3.4276997905444803E-24</v>
      </c>
      <c r="I10799" s="87">
        <v>5.2758428447148097E-19</v>
      </c>
      <c r="J10799" s="36" t="str">
        <f>_xlfn.XLOOKUP(SimpleBB[[#This Row],[customer_code]],'Input  - indicative charges'!$B$13:$B$69,'Input  - indicative charges'!$E$13:$E$69)</f>
        <v>Major Industrial</v>
      </c>
      <c r="K10799" s="70">
        <f t="shared" si="170"/>
        <v>4.8772715934654964E-19</v>
      </c>
    </row>
    <row r="10800" spans="1:11" x14ac:dyDescent="0.25">
      <c r="A10800" s="65">
        <v>44348</v>
      </c>
      <c r="B10800" s="66" t="s">
        <v>152</v>
      </c>
      <c r="C10800" s="66" t="s">
        <v>137</v>
      </c>
      <c r="D10800" s="67">
        <v>514087.77500000002</v>
      </c>
      <c r="E10800" s="66">
        <v>0.2994</v>
      </c>
      <c r="F10800" s="67">
        <v>153917.879835</v>
      </c>
      <c r="G10800" s="66" t="s">
        <v>36</v>
      </c>
      <c r="H10800" s="68">
        <v>2.9643062424050998E-3</v>
      </c>
      <c r="I10800" s="87">
        <v>456.25973201264799</v>
      </c>
      <c r="J10800" s="36" t="str">
        <f>_xlfn.XLOOKUP(SimpleBB[[#This Row],[customer_code]],'Input  - indicative charges'!$B$13:$B$69,'Input  - indicative charges'!$E$13:$E$69)</f>
        <v>Upper South Island distributor</v>
      </c>
      <c r="K10800" s="70">
        <f t="shared" si="170"/>
        <v>421.79092434808086</v>
      </c>
    </row>
    <row r="10801" spans="1:11" x14ac:dyDescent="0.25">
      <c r="A10801" s="65">
        <v>44348</v>
      </c>
      <c r="B10801" s="66" t="s">
        <v>152</v>
      </c>
      <c r="C10801" s="66" t="s">
        <v>137</v>
      </c>
      <c r="D10801" s="67">
        <v>514087.77500000002</v>
      </c>
      <c r="E10801" s="66">
        <v>0.2994</v>
      </c>
      <c r="F10801" s="67">
        <v>153917.879835</v>
      </c>
      <c r="G10801" s="66" t="s">
        <v>38</v>
      </c>
      <c r="H10801" s="68">
        <v>8.7729682224085103E-6</v>
      </c>
      <c r="I10801" s="87">
        <v>1.35031666865294</v>
      </c>
      <c r="J10801" s="36" t="str">
        <f>_xlfn.XLOOKUP(SimpleBB[[#This Row],[customer_code]],'Input  - indicative charges'!$B$13:$B$69,'Input  - indicative charges'!$E$13:$E$69)</f>
        <v>North Island generation</v>
      </c>
      <c r="K10801" s="70">
        <f t="shared" si="170"/>
        <v>1.24830502424868</v>
      </c>
    </row>
    <row r="10802" spans="1:11" x14ac:dyDescent="0.25">
      <c r="A10802" s="65">
        <v>44348</v>
      </c>
      <c r="B10802" s="66" t="s">
        <v>152</v>
      </c>
      <c r="C10802" s="66" t="s">
        <v>137</v>
      </c>
      <c r="D10802" s="67">
        <v>514087.77500000002</v>
      </c>
      <c r="E10802" s="66">
        <v>0.2994</v>
      </c>
      <c r="F10802" s="67">
        <v>153917.879835</v>
      </c>
      <c r="G10802" s="66" t="s">
        <v>40</v>
      </c>
      <c r="H10802" s="68">
        <v>2.1965004471645301E-7</v>
      </c>
      <c r="I10802" s="87">
        <v>3.3808069188419401E-2</v>
      </c>
      <c r="J10802" s="36" t="str">
        <f>_xlfn.XLOOKUP(SimpleBB[[#This Row],[customer_code]],'Input  - indicative charges'!$B$13:$B$69,'Input  - indicative charges'!$E$13:$E$69)</f>
        <v>North Island generation</v>
      </c>
      <c r="K10802" s="70">
        <f t="shared" si="170"/>
        <v>3.1253989236578066E-2</v>
      </c>
    </row>
    <row r="10803" spans="1:11" x14ac:dyDescent="0.25">
      <c r="A10803" s="65">
        <v>44348</v>
      </c>
      <c r="B10803" s="66" t="s">
        <v>152</v>
      </c>
      <c r="C10803" s="66" t="s">
        <v>137</v>
      </c>
      <c r="D10803" s="67">
        <v>514087.77500000002</v>
      </c>
      <c r="E10803" s="66">
        <v>0.2994</v>
      </c>
      <c r="F10803" s="67">
        <v>153917.879835</v>
      </c>
      <c r="G10803" s="66" t="s">
        <v>42</v>
      </c>
      <c r="H10803" s="68">
        <v>0.27100559843722599</v>
      </c>
      <c r="I10803" s="87">
        <v>41712.6071348732</v>
      </c>
      <c r="J10803" s="36" t="str">
        <f>_xlfn.XLOOKUP(SimpleBB[[#This Row],[customer_code]],'Input  - indicative charges'!$B$13:$B$69,'Input  - indicative charges'!$E$13:$E$69)</f>
        <v>South Island generation</v>
      </c>
      <c r="K10803" s="70">
        <f t="shared" si="170"/>
        <v>38561.367322020866</v>
      </c>
    </row>
    <row r="10804" spans="1:11" x14ac:dyDescent="0.25">
      <c r="A10804" s="65">
        <v>44348</v>
      </c>
      <c r="B10804" s="66" t="s">
        <v>152</v>
      </c>
      <c r="C10804" s="66" t="s">
        <v>137</v>
      </c>
      <c r="D10804" s="67">
        <v>514087.77500000002</v>
      </c>
      <c r="E10804" s="66">
        <v>0.2994</v>
      </c>
      <c r="F10804" s="67">
        <v>153917.879835</v>
      </c>
      <c r="G10804" s="66" t="s">
        <v>44</v>
      </c>
      <c r="H10804" s="68">
        <v>2.6497287685167301E-24</v>
      </c>
      <c r="I10804" s="87">
        <v>4.0784063418790101E-19</v>
      </c>
      <c r="J10804" s="36" t="str">
        <f>_xlfn.XLOOKUP(SimpleBB[[#This Row],[customer_code]],'Input  - indicative charges'!$B$13:$B$69,'Input  - indicative charges'!$E$13:$E$69)</f>
        <v>Major Industrial</v>
      </c>
      <c r="K10804" s="70">
        <f t="shared" si="170"/>
        <v>3.770297179678649E-19</v>
      </c>
    </row>
    <row r="10805" spans="1:11" x14ac:dyDescent="0.25">
      <c r="A10805" s="65">
        <v>44348</v>
      </c>
      <c r="B10805" s="66" t="s">
        <v>152</v>
      </c>
      <c r="C10805" s="66" t="s">
        <v>137</v>
      </c>
      <c r="D10805" s="67">
        <v>514087.77500000002</v>
      </c>
      <c r="E10805" s="66">
        <v>0.2994</v>
      </c>
      <c r="F10805" s="67">
        <v>153917.879835</v>
      </c>
      <c r="G10805" s="66" t="s">
        <v>46</v>
      </c>
      <c r="H10805" s="68">
        <v>0.112743386530511</v>
      </c>
      <c r="I10805" s="87">
        <v>17353.223020194298</v>
      </c>
      <c r="J10805" s="36" t="str">
        <f>_xlfn.XLOOKUP(SimpleBB[[#This Row],[customer_code]],'Input  - indicative charges'!$B$13:$B$69,'Input  - indicative charges'!$E$13:$E$69)</f>
        <v>Upper South Island distributor</v>
      </c>
      <c r="K10805" s="70">
        <f t="shared" si="170"/>
        <v>16042.248448748151</v>
      </c>
    </row>
    <row r="10806" spans="1:11" x14ac:dyDescent="0.25">
      <c r="A10806" s="65">
        <v>44348</v>
      </c>
      <c r="B10806" s="66" t="s">
        <v>152</v>
      </c>
      <c r="C10806" s="66" t="s">
        <v>137</v>
      </c>
      <c r="D10806" s="67">
        <v>514087.77500000002</v>
      </c>
      <c r="E10806" s="66">
        <v>0.2994</v>
      </c>
      <c r="F10806" s="67">
        <v>153917.879835</v>
      </c>
      <c r="G10806" s="66" t="s">
        <v>48</v>
      </c>
      <c r="H10806" s="68">
        <v>1.9922776890767E-3</v>
      </c>
      <c r="I10806" s="87">
        <v>306.64715794525898</v>
      </c>
      <c r="J10806" s="36" t="str">
        <f>_xlfn.XLOOKUP(SimpleBB[[#This Row],[customer_code]],'Input  - indicative charges'!$B$13:$B$69,'Input  - indicative charges'!$E$13:$E$69)</f>
        <v>North Island generation</v>
      </c>
      <c r="K10806" s="70">
        <f t="shared" si="170"/>
        <v>283.48105064607648</v>
      </c>
    </row>
    <row r="10807" spans="1:11" x14ac:dyDescent="0.25">
      <c r="A10807" s="65">
        <v>44348</v>
      </c>
      <c r="B10807" s="66" t="s">
        <v>152</v>
      </c>
      <c r="C10807" s="66" t="s">
        <v>137</v>
      </c>
      <c r="D10807" s="67">
        <v>514087.77500000002</v>
      </c>
      <c r="E10807" s="66">
        <v>0.2994</v>
      </c>
      <c r="F10807" s="67">
        <v>153917.879835</v>
      </c>
      <c r="G10807" s="66" t="s">
        <v>50</v>
      </c>
      <c r="H10807" s="68">
        <v>4.15932760138947E-4</v>
      </c>
      <c r="I10807" s="87">
        <v>64.019488594506299</v>
      </c>
      <c r="J10807" s="36" t="str">
        <f>_xlfn.XLOOKUP(SimpleBB[[#This Row],[customer_code]],'Input  - indicative charges'!$B$13:$B$69,'Input  - indicative charges'!$E$13:$E$69)</f>
        <v>North Island generation</v>
      </c>
      <c r="K10807" s="70">
        <f t="shared" si="170"/>
        <v>59.183042850294065</v>
      </c>
    </row>
    <row r="10808" spans="1:11" x14ac:dyDescent="0.25">
      <c r="A10808" s="65">
        <v>44348</v>
      </c>
      <c r="B10808" s="66" t="s">
        <v>152</v>
      </c>
      <c r="C10808" s="66" t="s">
        <v>137</v>
      </c>
      <c r="D10808" s="67">
        <v>514087.77500000002</v>
      </c>
      <c r="E10808" s="66">
        <v>0.2994</v>
      </c>
      <c r="F10808" s="67">
        <v>153917.879835</v>
      </c>
      <c r="G10808" s="66" t="s">
        <v>52</v>
      </c>
      <c r="H10808" s="68">
        <v>8.3991315682485201E-4</v>
      </c>
      <c r="I10808" s="87">
        <v>129.277652344003</v>
      </c>
      <c r="J10808" s="36" t="str">
        <f>_xlfn.XLOOKUP(SimpleBB[[#This Row],[customer_code]],'Input  - indicative charges'!$B$13:$B$69,'Input  - indicative charges'!$E$13:$E$69)</f>
        <v>North Island generation</v>
      </c>
      <c r="K10808" s="70">
        <f t="shared" si="170"/>
        <v>119.51118333233777</v>
      </c>
    </row>
    <row r="10809" spans="1:11" x14ac:dyDescent="0.25">
      <c r="A10809" s="65">
        <v>44348</v>
      </c>
      <c r="B10809" s="66" t="s">
        <v>152</v>
      </c>
      <c r="C10809" s="66" t="s">
        <v>137</v>
      </c>
      <c r="D10809" s="67">
        <v>514087.77500000002</v>
      </c>
      <c r="E10809" s="66">
        <v>0.2994</v>
      </c>
      <c r="F10809" s="67">
        <v>153917.879835</v>
      </c>
      <c r="G10809" s="66" t="s">
        <v>54</v>
      </c>
      <c r="H10809" s="68">
        <v>7.5824699487631599E-8</v>
      </c>
      <c r="I10809" s="87">
        <v>1.16707769842622E-2</v>
      </c>
      <c r="J10809" s="36" t="str">
        <f>_xlfn.XLOOKUP(SimpleBB[[#This Row],[customer_code]],'Input  - indicative charges'!$B$13:$B$69,'Input  - indicative charges'!$E$13:$E$69)</f>
        <v>Upper South Island distributor</v>
      </c>
      <c r="K10809" s="70">
        <f t="shared" si="170"/>
        <v>1.0789091095849329E-2</v>
      </c>
    </row>
    <row r="10810" spans="1:11" x14ac:dyDescent="0.25">
      <c r="A10810" s="65">
        <v>44348</v>
      </c>
      <c r="B10810" s="66" t="s">
        <v>152</v>
      </c>
      <c r="C10810" s="66" t="s">
        <v>137</v>
      </c>
      <c r="D10810" s="67">
        <v>514087.77500000002</v>
      </c>
      <c r="E10810" s="66">
        <v>0.2994</v>
      </c>
      <c r="F10810" s="67">
        <v>153917.879835</v>
      </c>
      <c r="G10810" s="66" t="s">
        <v>56</v>
      </c>
      <c r="H10810" s="68">
        <v>1.5746666962396699E-23</v>
      </c>
      <c r="I10810" s="87">
        <v>2.4236935933199399E-18</v>
      </c>
      <c r="J10810" s="36" t="str">
        <f>_xlfn.XLOOKUP(SimpleBB[[#This Row],[customer_code]],'Input  - indicative charges'!$B$13:$B$69,'Input  - indicative charges'!$E$13:$E$69)</f>
        <v>Upper North Island distributor</v>
      </c>
      <c r="K10810" s="70">
        <f t="shared" si="170"/>
        <v>2.2405921218456334E-18</v>
      </c>
    </row>
    <row r="10811" spans="1:11" x14ac:dyDescent="0.25">
      <c r="A10811" s="65">
        <v>44348</v>
      </c>
      <c r="B10811" s="66" t="s">
        <v>152</v>
      </c>
      <c r="C10811" s="66" t="s">
        <v>137</v>
      </c>
      <c r="D10811" s="67">
        <v>514087.77500000002</v>
      </c>
      <c r="E10811" s="66">
        <v>0.2994</v>
      </c>
      <c r="F10811" s="67">
        <v>153917.879835</v>
      </c>
      <c r="G10811" s="66" t="s">
        <v>58</v>
      </c>
      <c r="H10811" s="68">
        <v>5.1839153811292704E-4</v>
      </c>
      <c r="I10811" s="87">
        <v>79.789726470746402</v>
      </c>
      <c r="J10811" s="36" t="str">
        <f>_xlfn.XLOOKUP(SimpleBB[[#This Row],[customer_code]],'Input  - indicative charges'!$B$13:$B$69,'Input  - indicative charges'!$E$13:$E$69)</f>
        <v>North Island generation</v>
      </c>
      <c r="K10811" s="70">
        <f t="shared" si="170"/>
        <v>73.761895079190822</v>
      </c>
    </row>
    <row r="10812" spans="1:11" x14ac:dyDescent="0.25">
      <c r="A10812" s="65">
        <v>44348</v>
      </c>
      <c r="B10812" s="66" t="s">
        <v>152</v>
      </c>
      <c r="C10812" s="66" t="s">
        <v>137</v>
      </c>
      <c r="D10812" s="67">
        <v>514087.77500000002</v>
      </c>
      <c r="E10812" s="66">
        <v>0.2994</v>
      </c>
      <c r="F10812" s="67">
        <v>153917.879835</v>
      </c>
      <c r="G10812" s="66" t="s">
        <v>60</v>
      </c>
      <c r="H10812" s="68">
        <v>0</v>
      </c>
      <c r="I10812" s="87">
        <v>0</v>
      </c>
      <c r="J10812" s="36" t="str">
        <f>_xlfn.XLOOKUP(SimpleBB[[#This Row],[customer_code]],'Input  - indicative charges'!$B$13:$B$69,'Input  - indicative charges'!$E$13:$E$69)</f>
        <v>Major Industrial</v>
      </c>
      <c r="K10812" s="70">
        <f t="shared" si="170"/>
        <v>0</v>
      </c>
    </row>
    <row r="10813" spans="1:11" x14ac:dyDescent="0.25">
      <c r="A10813" s="65">
        <v>44348</v>
      </c>
      <c r="B10813" s="66" t="s">
        <v>152</v>
      </c>
      <c r="C10813" s="66" t="s">
        <v>137</v>
      </c>
      <c r="D10813" s="67">
        <v>514087.77500000002</v>
      </c>
      <c r="E10813" s="66">
        <v>0.2994</v>
      </c>
      <c r="F10813" s="67">
        <v>153917.879835</v>
      </c>
      <c r="G10813" s="66" t="s">
        <v>62</v>
      </c>
      <c r="H10813" s="68">
        <v>1.6663682618601899E-13</v>
      </c>
      <c r="I10813" s="87">
        <v>2.5648386988985399E-8</v>
      </c>
      <c r="J10813" s="36" t="str">
        <f>_xlfn.XLOOKUP(SimpleBB[[#This Row],[customer_code]],'Input  - indicative charges'!$B$13:$B$69,'Input  - indicative charges'!$E$13:$E$69)</f>
        <v>Major Industrial</v>
      </c>
      <c r="K10813" s="70">
        <f t="shared" si="170"/>
        <v>2.3710742143296462E-8</v>
      </c>
    </row>
    <row r="10814" spans="1:11" x14ac:dyDescent="0.25">
      <c r="A10814" s="65">
        <v>44348</v>
      </c>
      <c r="B10814" s="66" t="s">
        <v>152</v>
      </c>
      <c r="C10814" s="66" t="s">
        <v>137</v>
      </c>
      <c r="D10814" s="67">
        <v>514087.77500000002</v>
      </c>
      <c r="E10814" s="66">
        <v>0.2994</v>
      </c>
      <c r="F10814" s="67">
        <v>153917.879835</v>
      </c>
      <c r="G10814" s="66" t="s">
        <v>64</v>
      </c>
      <c r="H10814" s="68">
        <v>2.8195455222343E-24</v>
      </c>
      <c r="I10814" s="87">
        <v>4.3397846888057201E-19</v>
      </c>
      <c r="J10814" s="36" t="str">
        <f>_xlfn.XLOOKUP(SimpleBB[[#This Row],[customer_code]],'Input  - indicative charges'!$B$13:$B$69,'Input  - indicative charges'!$E$13:$E$69)</f>
        <v>Major Industrial</v>
      </c>
      <c r="K10814" s="70">
        <f t="shared" si="170"/>
        <v>4.0119293177340279E-19</v>
      </c>
    </row>
    <row r="10815" spans="1:11" x14ac:dyDescent="0.25">
      <c r="A10815" s="65">
        <v>44348</v>
      </c>
      <c r="B10815" s="66" t="s">
        <v>152</v>
      </c>
      <c r="C10815" s="66" t="s">
        <v>137</v>
      </c>
      <c r="D10815" s="67">
        <v>514087.77500000002</v>
      </c>
      <c r="E10815" s="66">
        <v>0.2994</v>
      </c>
      <c r="F10815" s="67">
        <v>153917.879835</v>
      </c>
      <c r="G10815" s="66" t="s">
        <v>66</v>
      </c>
      <c r="H10815" s="68">
        <v>0.48818420984188698</v>
      </c>
      <c r="I10815" s="87">
        <v>75140.278547787995</v>
      </c>
      <c r="J10815" s="36" t="str">
        <f>_xlfn.XLOOKUP(SimpleBB[[#This Row],[customer_code]],'Input  - indicative charges'!$B$13:$B$69,'Input  - indicative charges'!$E$13:$E$69)</f>
        <v>Upper South Island distributor</v>
      </c>
      <c r="K10815" s="70">
        <f t="shared" si="170"/>
        <v>69463.696488484318</v>
      </c>
    </row>
    <row r="10816" spans="1:11" x14ac:dyDescent="0.25">
      <c r="A10816" s="65">
        <v>44348</v>
      </c>
      <c r="B10816" s="66" t="s">
        <v>152</v>
      </c>
      <c r="C10816" s="66" t="s">
        <v>137</v>
      </c>
      <c r="D10816" s="67">
        <v>514087.77500000002</v>
      </c>
      <c r="E10816" s="66">
        <v>0.2994</v>
      </c>
      <c r="F10816" s="67">
        <v>153917.879835</v>
      </c>
      <c r="G10816" s="66" t="s">
        <v>68</v>
      </c>
      <c r="H10816" s="68">
        <v>1.61094791326643E-23</v>
      </c>
      <c r="I10816" s="87">
        <v>2.4795368733458601E-18</v>
      </c>
      <c r="J10816" s="36" t="str">
        <f>_xlfn.XLOOKUP(SimpleBB[[#This Row],[customer_code]],'Input  - indicative charges'!$B$13:$B$69,'Input  - indicative charges'!$E$13:$E$69)</f>
        <v>Major Industrial</v>
      </c>
      <c r="K10816" s="70">
        <f t="shared" si="170"/>
        <v>2.2922166397421823E-18</v>
      </c>
    </row>
    <row r="10817" spans="1:11" x14ac:dyDescent="0.25">
      <c r="A10817" s="65">
        <v>44348</v>
      </c>
      <c r="B10817" s="66" t="s">
        <v>152</v>
      </c>
      <c r="C10817" s="66" t="s">
        <v>137</v>
      </c>
      <c r="D10817" s="67">
        <v>514087.77500000002</v>
      </c>
      <c r="E10817" s="66">
        <v>0.2994</v>
      </c>
      <c r="F10817" s="67">
        <v>153917.879835</v>
      </c>
      <c r="G10817" s="66" t="s">
        <v>70</v>
      </c>
      <c r="H10817" s="68">
        <v>3.9593702095287201E-6</v>
      </c>
      <c r="I10817" s="87">
        <v>0.60941786813251997</v>
      </c>
      <c r="J10817" s="36" t="str">
        <f>_xlfn.XLOOKUP(SimpleBB[[#This Row],[customer_code]],'Input  - indicative charges'!$B$13:$B$69,'Input  - indicative charges'!$E$13:$E$69)</f>
        <v>Lower North Island distributor</v>
      </c>
      <c r="K10817" s="70">
        <f t="shared" si="170"/>
        <v>0.56337850544024526</v>
      </c>
    </row>
    <row r="10818" spans="1:11" x14ac:dyDescent="0.25">
      <c r="A10818" s="65">
        <v>44348</v>
      </c>
      <c r="B10818" s="66" t="s">
        <v>152</v>
      </c>
      <c r="C10818" s="66" t="s">
        <v>137</v>
      </c>
      <c r="D10818" s="67">
        <v>514087.77500000002</v>
      </c>
      <c r="E10818" s="66">
        <v>0.2994</v>
      </c>
      <c r="F10818" s="67">
        <v>153917.879835</v>
      </c>
      <c r="G10818" s="66" t="s">
        <v>72</v>
      </c>
      <c r="H10818" s="68">
        <v>2.9942725162592502E-4</v>
      </c>
      <c r="I10818" s="87">
        <v>46.087207735083503</v>
      </c>
      <c r="J10818" s="36" t="str">
        <f>_xlfn.XLOOKUP(SimpleBB[[#This Row],[customer_code]],'Input  - indicative charges'!$B$13:$B$69,'Input  - indicative charges'!$E$13:$E$69)</f>
        <v>Lower South Island distributor</v>
      </c>
      <c r="K10818" s="70">
        <f t="shared" si="170"/>
        <v>42.605482332295807</v>
      </c>
    </row>
    <row r="10819" spans="1:11" x14ac:dyDescent="0.25">
      <c r="A10819" s="65">
        <v>44348</v>
      </c>
      <c r="B10819" s="66" t="s">
        <v>152</v>
      </c>
      <c r="C10819" s="66" t="s">
        <v>137</v>
      </c>
      <c r="D10819" s="67">
        <v>514087.77500000002</v>
      </c>
      <c r="E10819" s="66">
        <v>0.2994</v>
      </c>
      <c r="F10819" s="67">
        <v>153917.879835</v>
      </c>
      <c r="G10819" s="66" t="s">
        <v>74</v>
      </c>
      <c r="H10819" s="68">
        <v>0</v>
      </c>
      <c r="I10819" s="87">
        <v>0</v>
      </c>
      <c r="J10819" s="36" t="str">
        <f>_xlfn.XLOOKUP(SimpleBB[[#This Row],[customer_code]],'Input  - indicative charges'!$B$13:$B$69,'Input  - indicative charges'!$E$13:$E$69)</f>
        <v>Major Industrial</v>
      </c>
      <c r="K10819" s="70">
        <f t="shared" si="170"/>
        <v>0</v>
      </c>
    </row>
    <row r="10820" spans="1:11" x14ac:dyDescent="0.25">
      <c r="A10820" s="65">
        <v>44348</v>
      </c>
      <c r="B10820" s="66" t="s">
        <v>152</v>
      </c>
      <c r="C10820" s="66" t="s">
        <v>137</v>
      </c>
      <c r="D10820" s="67">
        <v>514087.77500000002</v>
      </c>
      <c r="E10820" s="66">
        <v>0.2994</v>
      </c>
      <c r="F10820" s="67">
        <v>153917.879835</v>
      </c>
      <c r="G10820" s="66" t="s">
        <v>76</v>
      </c>
      <c r="H10820" s="68">
        <v>4.4784279400834503E-24</v>
      </c>
      <c r="I10820" s="87">
        <v>6.8931013353147198E-19</v>
      </c>
      <c r="J10820" s="36" t="str">
        <f>_xlfn.XLOOKUP(SimpleBB[[#This Row],[customer_code]],'Input  - indicative charges'!$B$13:$B$69,'Input  - indicative charges'!$E$13:$E$69)</f>
        <v>Lower North Island distributor</v>
      </c>
      <c r="K10820" s="70">
        <f t="shared" si="170"/>
        <v>6.3723519299458774E-19</v>
      </c>
    </row>
    <row r="10821" spans="1:11" x14ac:dyDescent="0.25">
      <c r="A10821" s="65">
        <v>44348</v>
      </c>
      <c r="B10821" s="66" t="s">
        <v>152</v>
      </c>
      <c r="C10821" s="66" t="s">
        <v>137</v>
      </c>
      <c r="D10821" s="67">
        <v>514087.77500000002</v>
      </c>
      <c r="E10821" s="66">
        <v>0.2994</v>
      </c>
      <c r="F10821" s="67">
        <v>153917.879835</v>
      </c>
      <c r="G10821" s="66" t="s">
        <v>78</v>
      </c>
      <c r="H10821" s="68">
        <v>1.1936475247773299E-12</v>
      </c>
      <c r="I10821" s="87">
        <v>1.8372369628402301E-7</v>
      </c>
      <c r="J10821" s="36" t="str">
        <f>_xlfn.XLOOKUP(SimpleBB[[#This Row],[customer_code]],'Input  - indicative charges'!$B$13:$B$69,'Input  - indicative charges'!$E$13:$E$69)</f>
        <v>North Island generation</v>
      </c>
      <c r="K10821" s="70">
        <f t="shared" si="170"/>
        <v>1.6984402138327639E-7</v>
      </c>
    </row>
    <row r="10822" spans="1:11" x14ac:dyDescent="0.25">
      <c r="A10822" s="65">
        <v>44348</v>
      </c>
      <c r="B10822" s="66" t="s">
        <v>152</v>
      </c>
      <c r="C10822" s="66" t="s">
        <v>137</v>
      </c>
      <c r="D10822" s="67">
        <v>514087.77500000002</v>
      </c>
      <c r="E10822" s="66">
        <v>0.2994</v>
      </c>
      <c r="F10822" s="67">
        <v>153917.879835</v>
      </c>
      <c r="G10822" s="66" t="s">
        <v>80</v>
      </c>
      <c r="H10822" s="68">
        <v>7.8321817073907307E-27</v>
      </c>
      <c r="I10822" s="87">
        <v>1.2055128028840501E-21</v>
      </c>
      <c r="J10822" s="36" t="str">
        <f>_xlfn.XLOOKUP(SimpleBB[[#This Row],[customer_code]],'Input  - indicative charges'!$B$13:$B$69,'Input  - indicative charges'!$E$13:$E$69)</f>
        <v>Major Industrial</v>
      </c>
      <c r="K10822" s="70">
        <f t="shared" si="170"/>
        <v>1.1144405779553079E-21</v>
      </c>
    </row>
    <row r="10823" spans="1:11" x14ac:dyDescent="0.25">
      <c r="A10823" s="65">
        <v>44348</v>
      </c>
      <c r="B10823" s="66" t="s">
        <v>152</v>
      </c>
      <c r="C10823" s="66" t="s">
        <v>137</v>
      </c>
      <c r="D10823" s="67">
        <v>514087.77500000002</v>
      </c>
      <c r="E10823" s="66">
        <v>0.2994</v>
      </c>
      <c r="F10823" s="67">
        <v>153917.879835</v>
      </c>
      <c r="G10823" s="66" t="s">
        <v>82</v>
      </c>
      <c r="H10823" s="68">
        <v>6.2019197990596496E-5</v>
      </c>
      <c r="I10823" s="87">
        <v>9.5458634637797104</v>
      </c>
      <c r="J10823" s="36" t="str">
        <f>_xlfn.XLOOKUP(SimpleBB[[#This Row],[customer_code]],'Input  - indicative charges'!$B$13:$B$69,'Input  - indicative charges'!$E$13:$E$69)</f>
        <v>Major Industrial</v>
      </c>
      <c r="K10823" s="70">
        <f t="shared" si="170"/>
        <v>8.824707269973592</v>
      </c>
    </row>
    <row r="10824" spans="1:11" x14ac:dyDescent="0.25">
      <c r="A10824" s="65">
        <v>44348</v>
      </c>
      <c r="B10824" s="66" t="s">
        <v>152</v>
      </c>
      <c r="C10824" s="66" t="s">
        <v>137</v>
      </c>
      <c r="D10824" s="67">
        <v>514087.77500000002</v>
      </c>
      <c r="E10824" s="66">
        <v>0.2994</v>
      </c>
      <c r="F10824" s="67">
        <v>153917.879835</v>
      </c>
      <c r="G10824" s="66" t="s">
        <v>84</v>
      </c>
      <c r="H10824" s="68">
        <v>0</v>
      </c>
      <c r="I10824" s="87">
        <v>0</v>
      </c>
      <c r="J10824" s="36" t="str">
        <f>_xlfn.XLOOKUP(SimpleBB[[#This Row],[customer_code]],'Input  - indicative charges'!$B$13:$B$69,'Input  - indicative charges'!$E$13:$E$69)</f>
        <v>Major Industrial</v>
      </c>
      <c r="K10824" s="70">
        <f t="shared" si="170"/>
        <v>0</v>
      </c>
    </row>
    <row r="10825" spans="1:11" x14ac:dyDescent="0.25">
      <c r="A10825" s="65">
        <v>44348</v>
      </c>
      <c r="B10825" s="66" t="s">
        <v>152</v>
      </c>
      <c r="C10825" s="66" t="s">
        <v>137</v>
      </c>
      <c r="D10825" s="67">
        <v>514087.77500000002</v>
      </c>
      <c r="E10825" s="66">
        <v>0.2994</v>
      </c>
      <c r="F10825" s="67">
        <v>153917.879835</v>
      </c>
      <c r="G10825" s="66" t="s">
        <v>86</v>
      </c>
      <c r="H10825" s="68">
        <v>6.4741219457477597E-6</v>
      </c>
      <c r="I10825" s="87">
        <v>0.99648312368273995</v>
      </c>
      <c r="J10825" s="36" t="str">
        <f>_xlfn.XLOOKUP(SimpleBB[[#This Row],[customer_code]],'Input  - indicative charges'!$B$13:$B$69,'Input  - indicative charges'!$E$13:$E$69)</f>
        <v>North Island generation</v>
      </c>
      <c r="K10825" s="70">
        <f t="shared" si="170"/>
        <v>0.92120235108487403</v>
      </c>
    </row>
    <row r="10826" spans="1:11" x14ac:dyDescent="0.25">
      <c r="A10826" s="65">
        <v>44348</v>
      </c>
      <c r="B10826" s="66" t="s">
        <v>152</v>
      </c>
      <c r="C10826" s="66" t="s">
        <v>137</v>
      </c>
      <c r="D10826" s="67">
        <v>514087.77500000002</v>
      </c>
      <c r="E10826" s="66">
        <v>0.2994</v>
      </c>
      <c r="F10826" s="67">
        <v>153917.879835</v>
      </c>
      <c r="G10826" s="66" t="s">
        <v>88</v>
      </c>
      <c r="H10826" s="68">
        <v>3.0164492965031701E-4</v>
      </c>
      <c r="I10826" s="87">
        <v>46.428548034754598</v>
      </c>
      <c r="J10826" s="36" t="str">
        <f>_xlfn.XLOOKUP(SimpleBB[[#This Row],[customer_code]],'Input  - indicative charges'!$B$13:$B$69,'Input  - indicative charges'!$E$13:$E$69)</f>
        <v>North Island generation</v>
      </c>
      <c r="K10826" s="70">
        <f t="shared" si="170"/>
        <v>42.9210355806187</v>
      </c>
    </row>
    <row r="10827" spans="1:11" x14ac:dyDescent="0.25">
      <c r="A10827" s="65">
        <v>44348</v>
      </c>
      <c r="B10827" s="66" t="s">
        <v>152</v>
      </c>
      <c r="C10827" s="66" t="s">
        <v>137</v>
      </c>
      <c r="D10827" s="67">
        <v>514087.77500000002</v>
      </c>
      <c r="E10827" s="66">
        <v>0.2994</v>
      </c>
      <c r="F10827" s="67">
        <v>153917.879835</v>
      </c>
      <c r="G10827" s="66" t="s">
        <v>90</v>
      </c>
      <c r="H10827" s="68">
        <v>5.32177630013116E-4</v>
      </c>
      <c r="I10827" s="87">
        <v>81.911652507233896</v>
      </c>
      <c r="J10827" s="36" t="str">
        <f>_xlfn.XLOOKUP(SimpleBB[[#This Row],[customer_code]],'Input  - indicative charges'!$B$13:$B$69,'Input  - indicative charges'!$E$13:$E$69)</f>
        <v>Upper South Island distributor</v>
      </c>
      <c r="K10827" s="70">
        <f t="shared" si="170"/>
        <v>75.723517114912156</v>
      </c>
    </row>
    <row r="10828" spans="1:11" x14ac:dyDescent="0.25">
      <c r="A10828" s="65">
        <v>44348</v>
      </c>
      <c r="B10828" s="66" t="s">
        <v>152</v>
      </c>
      <c r="C10828" s="66" t="s">
        <v>137</v>
      </c>
      <c r="D10828" s="67">
        <v>514087.77500000002</v>
      </c>
      <c r="E10828" s="66">
        <v>0.2994</v>
      </c>
      <c r="F10828" s="67">
        <v>153917.879835</v>
      </c>
      <c r="G10828" s="66" t="s">
        <v>92</v>
      </c>
      <c r="H10828" s="68">
        <v>4.6459825962499798E-6</v>
      </c>
      <c r="I10828" s="87">
        <v>0.71509979096510601</v>
      </c>
      <c r="J10828" s="36" t="str">
        <f>_xlfn.XLOOKUP(SimpleBB[[#This Row],[customer_code]],'Input  - indicative charges'!$B$13:$B$69,'Input  - indicative charges'!$E$13:$E$69)</f>
        <v>North Island generation</v>
      </c>
      <c r="K10828" s="70">
        <f t="shared" si="170"/>
        <v>0.66107653310051517</v>
      </c>
    </row>
    <row r="10829" spans="1:11" x14ac:dyDescent="0.25">
      <c r="A10829" s="65">
        <v>44348</v>
      </c>
      <c r="B10829" s="66" t="s">
        <v>152</v>
      </c>
      <c r="C10829" s="66" t="s">
        <v>137</v>
      </c>
      <c r="D10829" s="67">
        <v>514087.77500000002</v>
      </c>
      <c r="E10829" s="66">
        <v>0.2994</v>
      </c>
      <c r="F10829" s="67">
        <v>153917.879835</v>
      </c>
      <c r="G10829" s="66" t="s">
        <v>94</v>
      </c>
      <c r="H10829" s="68">
        <v>2.46069324475782E-5</v>
      </c>
      <c r="I10829" s="87">
        <v>3.7874468715742999</v>
      </c>
      <c r="J10829" s="36" t="str">
        <f>_xlfn.XLOOKUP(SimpleBB[[#This Row],[customer_code]],'Input  - indicative charges'!$B$13:$B$69,'Input  - indicative charges'!$E$13:$E$69)</f>
        <v>North Island generation</v>
      </c>
      <c r="K10829" s="70">
        <f t="shared" si="170"/>
        <v>3.5013186674038694</v>
      </c>
    </row>
    <row r="10830" spans="1:11" x14ac:dyDescent="0.25">
      <c r="A10830" s="65">
        <v>44348</v>
      </c>
      <c r="B10830" s="66" t="s">
        <v>152</v>
      </c>
      <c r="C10830" s="66" t="s">
        <v>137</v>
      </c>
      <c r="D10830" s="67">
        <v>514087.77500000002</v>
      </c>
      <c r="E10830" s="66">
        <v>0.2994</v>
      </c>
      <c r="F10830" s="67">
        <v>153917.879835</v>
      </c>
      <c r="G10830" s="66" t="s">
        <v>96</v>
      </c>
      <c r="H10830" s="68">
        <v>5.1676208279954798E-11</v>
      </c>
      <c r="I10830" s="87">
        <v>7.9538924163625299E-6</v>
      </c>
      <c r="J10830" s="36" t="str">
        <f>_xlfn.XLOOKUP(SimpleBB[[#This Row],[customer_code]],'Input  - indicative charges'!$B$13:$B$69,'Input  - indicative charges'!$E$13:$E$69)</f>
        <v>Upper North Island distributor</v>
      </c>
      <c r="K10830" s="70">
        <f t="shared" ref="K10830:K10893" si="171">I10830*$L$9</f>
        <v>7.3530039998571283E-6</v>
      </c>
    </row>
    <row r="10831" spans="1:11" x14ac:dyDescent="0.25">
      <c r="A10831" s="65">
        <v>44348</v>
      </c>
      <c r="B10831" s="66" t="s">
        <v>152</v>
      </c>
      <c r="C10831" s="66" t="s">
        <v>137</v>
      </c>
      <c r="D10831" s="67">
        <v>514087.77500000002</v>
      </c>
      <c r="E10831" s="66">
        <v>0.2994</v>
      </c>
      <c r="F10831" s="67">
        <v>153917.879835</v>
      </c>
      <c r="G10831" s="66" t="s">
        <v>98</v>
      </c>
      <c r="H10831" s="68">
        <v>2.2729154355470701E-7</v>
      </c>
      <c r="I10831" s="87">
        <v>3.4984232488364998E-2</v>
      </c>
      <c r="J10831" s="36" t="str">
        <f>_xlfn.XLOOKUP(SimpleBB[[#This Row],[customer_code]],'Input  - indicative charges'!$B$13:$B$69,'Input  - indicative charges'!$E$13:$E$69)</f>
        <v>Major Industrial</v>
      </c>
      <c r="K10831" s="70">
        <f t="shared" si="171"/>
        <v>3.234129756264921E-2</v>
      </c>
    </row>
    <row r="10832" spans="1:11" x14ac:dyDescent="0.25">
      <c r="A10832" s="65">
        <v>44348</v>
      </c>
      <c r="B10832" s="66" t="s">
        <v>152</v>
      </c>
      <c r="C10832" s="66" t="s">
        <v>137</v>
      </c>
      <c r="D10832" s="67">
        <v>514087.77500000002</v>
      </c>
      <c r="E10832" s="66">
        <v>0.2994</v>
      </c>
      <c r="F10832" s="67">
        <v>153917.879835</v>
      </c>
      <c r="G10832" s="66" t="s">
        <v>100</v>
      </c>
      <c r="H10832" s="68">
        <v>3.5207991117105299E-2</v>
      </c>
      <c r="I10832" s="87">
        <v>5419.1393459943602</v>
      </c>
      <c r="J10832" s="36" t="str">
        <f>_xlfn.XLOOKUP(SimpleBB[[#This Row],[customer_code]],'Input  - indicative charges'!$B$13:$B$69,'Input  - indicative charges'!$E$13:$E$69)</f>
        <v>North Island generation</v>
      </c>
      <c r="K10832" s="70">
        <f t="shared" si="171"/>
        <v>5009.7425513208618</v>
      </c>
    </row>
    <row r="10833" spans="1:11" x14ac:dyDescent="0.25">
      <c r="A10833" s="65">
        <v>44348</v>
      </c>
      <c r="B10833" s="66" t="s">
        <v>152</v>
      </c>
      <c r="C10833" s="66" t="s">
        <v>137</v>
      </c>
      <c r="D10833" s="67">
        <v>514087.77500000002</v>
      </c>
      <c r="E10833" s="66">
        <v>0.2994</v>
      </c>
      <c r="F10833" s="67">
        <v>153917.879835</v>
      </c>
      <c r="G10833" s="66" t="s">
        <v>102</v>
      </c>
      <c r="H10833" s="68">
        <v>7.2737061257857204E-5</v>
      </c>
      <c r="I10833" s="87">
        <v>11.1955342542379</v>
      </c>
      <c r="J10833" s="36" t="str">
        <f>_xlfn.XLOOKUP(SimpleBB[[#This Row],[customer_code]],'Input  - indicative charges'!$B$13:$B$69,'Input  - indicative charges'!$E$13:$E$69)</f>
        <v>Lower North Island distributor</v>
      </c>
      <c r="K10833" s="70">
        <f t="shared" si="171"/>
        <v>10.349751271792496</v>
      </c>
    </row>
    <row r="10834" spans="1:11" x14ac:dyDescent="0.25">
      <c r="A10834" s="65">
        <v>44348</v>
      </c>
      <c r="B10834" s="66" t="s">
        <v>152</v>
      </c>
      <c r="C10834" s="66" t="s">
        <v>137</v>
      </c>
      <c r="D10834" s="67">
        <v>514087.77500000002</v>
      </c>
      <c r="E10834" s="66">
        <v>0.2994</v>
      </c>
      <c r="F10834" s="67">
        <v>153917.879835</v>
      </c>
      <c r="G10834" s="66" t="s">
        <v>104</v>
      </c>
      <c r="H10834" s="68">
        <v>1.5231298975141699E-4</v>
      </c>
      <c r="I10834" s="87">
        <v>23.443692453868199</v>
      </c>
      <c r="J10834" s="36" t="str">
        <f>_xlfn.XLOOKUP(SimpleBB[[#This Row],[customer_code]],'Input  - indicative charges'!$B$13:$B$69,'Input  - indicative charges'!$E$13:$E$69)</f>
        <v>Lower North Island distributor</v>
      </c>
      <c r="K10834" s="70">
        <f t="shared" si="171"/>
        <v>21.672604476029196</v>
      </c>
    </row>
    <row r="10835" spans="1:11" x14ac:dyDescent="0.25">
      <c r="A10835" s="65">
        <v>44348</v>
      </c>
      <c r="B10835" s="66" t="s">
        <v>152</v>
      </c>
      <c r="C10835" s="66" t="s">
        <v>137</v>
      </c>
      <c r="D10835" s="67">
        <v>514087.77500000002</v>
      </c>
      <c r="E10835" s="66">
        <v>0.2994</v>
      </c>
      <c r="F10835" s="67">
        <v>153917.879835</v>
      </c>
      <c r="G10835" s="66" t="s">
        <v>106</v>
      </c>
      <c r="H10835" s="68">
        <v>1.57696352426847E-22</v>
      </c>
      <c r="I10835" s="87">
        <v>2.4272288223253201E-17</v>
      </c>
      <c r="J10835" s="36" t="str">
        <f>_xlfn.XLOOKUP(SimpleBB[[#This Row],[customer_code]],'Input  - indicative charges'!$B$13:$B$69,'Input  - indicative charges'!$E$13:$E$69)</f>
        <v>Upper North Island distributor</v>
      </c>
      <c r="K10835" s="70">
        <f t="shared" si="171"/>
        <v>2.2438602768138219E-17</v>
      </c>
    </row>
    <row r="10836" spans="1:11" x14ac:dyDescent="0.25">
      <c r="A10836" s="65">
        <v>44348</v>
      </c>
      <c r="B10836" s="66" t="s">
        <v>152</v>
      </c>
      <c r="C10836" s="66" t="s">
        <v>137</v>
      </c>
      <c r="D10836" s="67">
        <v>514087.77500000002</v>
      </c>
      <c r="E10836" s="66">
        <v>0.2994</v>
      </c>
      <c r="F10836" s="67">
        <v>153917.879835</v>
      </c>
      <c r="G10836" s="66" t="s">
        <v>108</v>
      </c>
      <c r="H10836" s="68">
        <v>0</v>
      </c>
      <c r="I10836" s="87">
        <v>0</v>
      </c>
      <c r="J10836" s="36" t="str">
        <f>_xlfn.XLOOKUP(SimpleBB[[#This Row],[customer_code]],'Input  - indicative charges'!$B$13:$B$69,'Input  - indicative charges'!$E$13:$E$69)</f>
        <v>Lower North Island distributor</v>
      </c>
      <c r="K10836" s="70">
        <f t="shared" si="171"/>
        <v>0</v>
      </c>
    </row>
    <row r="10837" spans="1:11" x14ac:dyDescent="0.25">
      <c r="A10837" s="65">
        <v>44348</v>
      </c>
      <c r="B10837" s="66" t="s">
        <v>152</v>
      </c>
      <c r="C10837" s="66" t="s">
        <v>137</v>
      </c>
      <c r="D10837" s="67">
        <v>514087.77500000002</v>
      </c>
      <c r="E10837" s="66">
        <v>0.2994</v>
      </c>
      <c r="F10837" s="67">
        <v>153917.879835</v>
      </c>
      <c r="G10837" s="66" t="s">
        <v>110</v>
      </c>
      <c r="H10837" s="68">
        <v>1.9044755915188101E-11</v>
      </c>
      <c r="I10837" s="87">
        <v>2.9313284524408299E-6</v>
      </c>
      <c r="J10837" s="36" t="str">
        <f>_xlfn.XLOOKUP(SimpleBB[[#This Row],[customer_code]],'Input  - indicative charges'!$B$13:$B$69,'Input  - indicative charges'!$E$13:$E$69)</f>
        <v>Lower South Island distributor</v>
      </c>
      <c r="K10837" s="70">
        <f t="shared" si="171"/>
        <v>2.7098769643089446E-6</v>
      </c>
    </row>
    <row r="10838" spans="1:11" x14ac:dyDescent="0.25">
      <c r="A10838" s="65">
        <v>44348</v>
      </c>
      <c r="B10838" s="66" t="s">
        <v>152</v>
      </c>
      <c r="C10838" s="66" t="s">
        <v>137</v>
      </c>
      <c r="D10838" s="67">
        <v>514087.77500000002</v>
      </c>
      <c r="E10838" s="66">
        <v>0.2994</v>
      </c>
      <c r="F10838" s="67">
        <v>153917.879835</v>
      </c>
      <c r="G10838" s="66" t="s">
        <v>112</v>
      </c>
      <c r="H10838" s="68">
        <v>2.4918494188504398E-4</v>
      </c>
      <c r="I10838" s="87">
        <v>38.354017941753703</v>
      </c>
      <c r="J10838" s="36" t="str">
        <f>_xlfn.XLOOKUP(SimpleBB[[#This Row],[customer_code]],'Input  - indicative charges'!$B$13:$B$69,'Input  - indicative charges'!$E$13:$E$69)</f>
        <v>North Island generation</v>
      </c>
      <c r="K10838" s="70">
        <f t="shared" si="171"/>
        <v>35.456507653554489</v>
      </c>
    </row>
    <row r="10839" spans="1:11" x14ac:dyDescent="0.25">
      <c r="A10839" s="65">
        <v>44348</v>
      </c>
      <c r="B10839" s="66" t="s">
        <v>152</v>
      </c>
      <c r="C10839" s="66" t="s">
        <v>137</v>
      </c>
      <c r="D10839" s="67">
        <v>514087.77500000002</v>
      </c>
      <c r="E10839" s="66">
        <v>0.2994</v>
      </c>
      <c r="F10839" s="67">
        <v>153917.879835</v>
      </c>
      <c r="G10839" s="66" t="s">
        <v>114</v>
      </c>
      <c r="H10839" s="68">
        <v>5.9913578272009698E-5</v>
      </c>
      <c r="I10839" s="87">
        <v>9.2217709409560502</v>
      </c>
      <c r="J10839" s="36" t="str">
        <f>_xlfn.XLOOKUP(SimpleBB[[#This Row],[customer_code]],'Input  - indicative charges'!$B$13:$B$69,'Input  - indicative charges'!$E$13:$E$69)</f>
        <v>Lower North Island distributor</v>
      </c>
      <c r="K10839" s="70">
        <f t="shared" si="171"/>
        <v>8.5250987900117785</v>
      </c>
    </row>
    <row r="10840" spans="1:11" x14ac:dyDescent="0.25">
      <c r="A10840" s="65">
        <v>44348</v>
      </c>
      <c r="B10840" s="66" t="s">
        <v>152</v>
      </c>
      <c r="C10840" s="66" t="s">
        <v>137</v>
      </c>
      <c r="D10840" s="67">
        <v>514087.77500000002</v>
      </c>
      <c r="E10840" s="66">
        <v>0.2994</v>
      </c>
      <c r="F10840" s="67">
        <v>153917.879835</v>
      </c>
      <c r="G10840" s="66" t="s">
        <v>116</v>
      </c>
      <c r="H10840" s="68">
        <v>8.1898903076269503E-24</v>
      </c>
      <c r="I10840" s="87">
        <v>1.26057055223115E-18</v>
      </c>
      <c r="J10840" s="36" t="str">
        <f>_xlfn.XLOOKUP(SimpleBB[[#This Row],[customer_code]],'Input  - indicative charges'!$B$13:$B$69,'Input  - indicative charges'!$E$13:$E$69)</f>
        <v>Major Industrial</v>
      </c>
      <c r="K10840" s="70">
        <f t="shared" si="171"/>
        <v>1.1653389092351643E-18</v>
      </c>
    </row>
    <row r="10841" spans="1:11" x14ac:dyDescent="0.25">
      <c r="A10841" s="65">
        <v>44348</v>
      </c>
      <c r="B10841" s="66" t="s">
        <v>152</v>
      </c>
      <c r="C10841" s="66" t="s">
        <v>137</v>
      </c>
      <c r="D10841" s="67">
        <v>514087.77500000002</v>
      </c>
      <c r="E10841" s="66">
        <v>0.2994</v>
      </c>
      <c r="F10841" s="67">
        <v>153917.879835</v>
      </c>
      <c r="G10841" s="66" t="s">
        <v>118</v>
      </c>
      <c r="H10841" s="68">
        <v>2.75651488628018E-2</v>
      </c>
      <c r="I10841" s="87">
        <v>4242.7692702986196</v>
      </c>
      <c r="J10841" s="36" t="str">
        <f>_xlfn.XLOOKUP(SimpleBB[[#This Row],[customer_code]],'Input  - indicative charges'!$B$13:$B$69,'Input  - indicative charges'!$E$13:$E$69)</f>
        <v>Upper South Island distributor</v>
      </c>
      <c r="K10841" s="70">
        <f t="shared" si="171"/>
        <v>3922.2430706755399</v>
      </c>
    </row>
    <row r="10842" spans="1:11" x14ac:dyDescent="0.25">
      <c r="A10842" s="65">
        <v>44348</v>
      </c>
      <c r="B10842" s="66" t="s">
        <v>152</v>
      </c>
      <c r="C10842" s="66" t="s">
        <v>137</v>
      </c>
      <c r="D10842" s="67">
        <v>514087.77500000002</v>
      </c>
      <c r="E10842" s="66">
        <v>0.2994</v>
      </c>
      <c r="F10842" s="67">
        <v>153917.879835</v>
      </c>
      <c r="G10842" s="66" t="s">
        <v>120</v>
      </c>
      <c r="H10842" s="68">
        <v>1.7624553433397999E-7</v>
      </c>
      <c r="I10842" s="87">
        <v>2.7127338975072999E-2</v>
      </c>
      <c r="J10842" s="36" t="str">
        <f>_xlfn.XLOOKUP(SimpleBB[[#This Row],[customer_code]],'Input  - indicative charges'!$B$13:$B$69,'Input  - indicative charges'!$E$13:$E$69)</f>
        <v>Lower North Island distributor</v>
      </c>
      <c r="K10842" s="70">
        <f t="shared" si="171"/>
        <v>2.5077964542096771E-2</v>
      </c>
    </row>
    <row r="10843" spans="1:11" x14ac:dyDescent="0.25">
      <c r="A10843" s="65">
        <v>44348</v>
      </c>
      <c r="B10843" s="66" t="s">
        <v>152</v>
      </c>
      <c r="C10843" s="66" t="s">
        <v>137</v>
      </c>
      <c r="D10843" s="67">
        <v>514087.77500000002</v>
      </c>
      <c r="E10843" s="66">
        <v>0.2994</v>
      </c>
      <c r="F10843" s="67">
        <v>153917.879835</v>
      </c>
      <c r="G10843" s="66" t="s">
        <v>241</v>
      </c>
      <c r="H10843" s="68">
        <v>5.6357593087145797E-5</v>
      </c>
      <c r="I10843" s="87">
        <v>8.6744412405771403</v>
      </c>
      <c r="J10843" s="36" t="str">
        <f>_xlfn.XLOOKUP(SimpleBB[[#This Row],[customer_code]],'Input  - indicative charges'!$B$13:$B$69,'Input  - indicative charges'!$E$13:$E$69)</f>
        <v>North Island generation</v>
      </c>
      <c r="K10843" s="70">
        <f t="shared" si="171"/>
        <v>8.0191179110338844</v>
      </c>
    </row>
    <row r="10844" spans="1:11" x14ac:dyDescent="0.25">
      <c r="A10844" s="65">
        <v>44378</v>
      </c>
      <c r="B10844" s="66" t="s">
        <v>152</v>
      </c>
      <c r="C10844" s="66" t="s">
        <v>137</v>
      </c>
      <c r="D10844" s="67">
        <v>399705.505</v>
      </c>
      <c r="E10844" s="66">
        <v>0.58430000000000004</v>
      </c>
      <c r="F10844" s="67">
        <v>233547.92657149999</v>
      </c>
      <c r="G10844" s="66" t="s">
        <v>8</v>
      </c>
      <c r="H10844" s="68">
        <v>8.4858971584469098E-7</v>
      </c>
      <c r="I10844" s="87">
        <v>0.19818636864542599</v>
      </c>
      <c r="J10844" s="36" t="str">
        <f>_xlfn.XLOOKUP(SimpleBB[[#This Row],[customer_code]],'Input  - indicative charges'!$B$13:$B$69,'Input  - indicative charges'!$E$13:$E$69)</f>
        <v>Lower South Island distributor</v>
      </c>
      <c r="K10844" s="70">
        <f t="shared" si="171"/>
        <v>0.18321409004340197</v>
      </c>
    </row>
    <row r="10845" spans="1:11" x14ac:dyDescent="0.25">
      <c r="A10845" s="65">
        <v>44378</v>
      </c>
      <c r="B10845" s="66" t="s">
        <v>152</v>
      </c>
      <c r="C10845" s="66" t="s">
        <v>137</v>
      </c>
      <c r="D10845" s="67">
        <v>399705.505</v>
      </c>
      <c r="E10845" s="66">
        <v>0.58430000000000004</v>
      </c>
      <c r="F10845" s="67">
        <v>233547.92657149999</v>
      </c>
      <c r="G10845" s="66" t="s">
        <v>10</v>
      </c>
      <c r="H10845" s="68">
        <v>3.00748393268498E-4</v>
      </c>
      <c r="I10845" s="87">
        <v>70.239163667567894</v>
      </c>
      <c r="J10845" s="36" t="str">
        <f>_xlfn.XLOOKUP(SimpleBB[[#This Row],[customer_code]],'Input  - indicative charges'!$B$13:$B$69,'Input  - indicative charges'!$E$13:$E$69)</f>
        <v>Upper South Island distributor</v>
      </c>
      <c r="K10845" s="70">
        <f t="shared" si="171"/>
        <v>64.932843488275068</v>
      </c>
    </row>
    <row r="10846" spans="1:11" x14ac:dyDescent="0.25">
      <c r="A10846" s="65">
        <v>44378</v>
      </c>
      <c r="B10846" s="66" t="s">
        <v>152</v>
      </c>
      <c r="C10846" s="66" t="s">
        <v>137</v>
      </c>
      <c r="D10846" s="67">
        <v>399705.505</v>
      </c>
      <c r="E10846" s="66">
        <v>0.58430000000000004</v>
      </c>
      <c r="F10846" s="67">
        <v>233547.92657149999</v>
      </c>
      <c r="G10846" s="66" t="s">
        <v>12</v>
      </c>
      <c r="H10846" s="68">
        <v>6.4032986905954302E-24</v>
      </c>
      <c r="I10846" s="87">
        <v>1.49547713240656E-18</v>
      </c>
      <c r="J10846" s="36" t="str">
        <f>_xlfn.XLOOKUP(SimpleBB[[#This Row],[customer_code]],'Input  - indicative charges'!$B$13:$B$69,'Input  - indicative charges'!$E$13:$E$69)</f>
        <v>Lower North Island distributor</v>
      </c>
      <c r="K10846" s="70">
        <f t="shared" si="171"/>
        <v>1.3824991288113377E-18</v>
      </c>
    </row>
    <row r="10847" spans="1:11" x14ac:dyDescent="0.25">
      <c r="A10847" s="65">
        <v>44378</v>
      </c>
      <c r="B10847" s="66" t="s">
        <v>152</v>
      </c>
      <c r="C10847" s="66" t="s">
        <v>137</v>
      </c>
      <c r="D10847" s="67">
        <v>399705.505</v>
      </c>
      <c r="E10847" s="66">
        <v>0.58430000000000004</v>
      </c>
      <c r="F10847" s="67">
        <v>233547.92657149999</v>
      </c>
      <c r="G10847" s="66" t="s">
        <v>14</v>
      </c>
      <c r="H10847" s="68">
        <v>2.7856465074152299E-24</v>
      </c>
      <c r="I10847" s="87">
        <v>6.5058196596796696E-19</v>
      </c>
      <c r="J10847" s="36" t="str">
        <f>_xlfn.XLOOKUP(SimpleBB[[#This Row],[customer_code]],'Input  - indicative charges'!$B$13:$B$69,'Input  - indicative charges'!$E$13:$E$69)</f>
        <v>Upper North Island distributor</v>
      </c>
      <c r="K10847" s="70">
        <f t="shared" si="171"/>
        <v>6.014328013987734E-19</v>
      </c>
    </row>
    <row r="10848" spans="1:11" x14ac:dyDescent="0.25">
      <c r="A10848" s="65">
        <v>44378</v>
      </c>
      <c r="B10848" s="66" t="s">
        <v>152</v>
      </c>
      <c r="C10848" s="66" t="s">
        <v>137</v>
      </c>
      <c r="D10848" s="67">
        <v>399705.505</v>
      </c>
      <c r="E10848" s="66">
        <v>0.58430000000000004</v>
      </c>
      <c r="F10848" s="67">
        <v>233547.92657149999</v>
      </c>
      <c r="G10848" s="66" t="s">
        <v>16</v>
      </c>
      <c r="H10848" s="68">
        <v>2.3889105770467E-2</v>
      </c>
      <c r="I10848" s="87">
        <v>5579.2511203398399</v>
      </c>
      <c r="J10848" s="36" t="str">
        <f>_xlfn.XLOOKUP(SimpleBB[[#This Row],[customer_code]],'Input  - indicative charges'!$B$13:$B$69,'Input  - indicative charges'!$E$13:$E$69)</f>
        <v>South Island generation</v>
      </c>
      <c r="K10848" s="70">
        <f t="shared" si="171"/>
        <v>5157.7584478854942</v>
      </c>
    </row>
    <row r="10849" spans="1:11" x14ac:dyDescent="0.25">
      <c r="A10849" s="65">
        <v>44378</v>
      </c>
      <c r="B10849" s="66" t="s">
        <v>152</v>
      </c>
      <c r="C10849" s="66" t="s">
        <v>137</v>
      </c>
      <c r="D10849" s="67">
        <v>399705.505</v>
      </c>
      <c r="E10849" s="66">
        <v>0.58430000000000004</v>
      </c>
      <c r="F10849" s="67">
        <v>233547.92657149999</v>
      </c>
      <c r="G10849" s="66" t="s">
        <v>19</v>
      </c>
      <c r="H10849" s="68">
        <v>4.5197122314262001E-4</v>
      </c>
      <c r="I10849" s="87">
        <v>105.55694203494301</v>
      </c>
      <c r="J10849" s="36" t="str">
        <f>_xlfn.XLOOKUP(SimpleBB[[#This Row],[customer_code]],'Input  - indicative charges'!$B$13:$B$69,'Input  - indicative charges'!$E$13:$E$69)</f>
        <v>Lower South Island distributor</v>
      </c>
      <c r="K10849" s="70">
        <f t="shared" si="171"/>
        <v>97.582488719476089</v>
      </c>
    </row>
    <row r="10850" spans="1:11" x14ac:dyDescent="0.25">
      <c r="A10850" s="65">
        <v>44378</v>
      </c>
      <c r="B10850" s="66" t="s">
        <v>152</v>
      </c>
      <c r="C10850" s="66" t="s">
        <v>137</v>
      </c>
      <c r="D10850" s="67">
        <v>399705.505</v>
      </c>
      <c r="E10850" s="66">
        <v>0.58430000000000004</v>
      </c>
      <c r="F10850" s="67">
        <v>233547.92657149999</v>
      </c>
      <c r="G10850" s="66" t="s">
        <v>21</v>
      </c>
      <c r="H10850" s="68">
        <v>1.64473933622453E-5</v>
      </c>
      <c r="I10850" s="87">
        <v>3.84125461725825</v>
      </c>
      <c r="J10850" s="36" t="str">
        <f>_xlfn.XLOOKUP(SimpleBB[[#This Row],[customer_code]],'Input  - indicative charges'!$B$13:$B$69,'Input  - indicative charges'!$E$13:$E$69)</f>
        <v>Upper South Island distributor</v>
      </c>
      <c r="K10850" s="70">
        <f t="shared" si="171"/>
        <v>3.5510614283725066</v>
      </c>
    </row>
    <row r="10851" spans="1:11" x14ac:dyDescent="0.25">
      <c r="A10851" s="65">
        <v>44378</v>
      </c>
      <c r="B10851" s="66" t="s">
        <v>152</v>
      </c>
      <c r="C10851" s="66" t="s">
        <v>137</v>
      </c>
      <c r="D10851" s="67">
        <v>399705.505</v>
      </c>
      <c r="E10851" s="66">
        <v>0.58430000000000004</v>
      </c>
      <c r="F10851" s="67">
        <v>233547.92657149999</v>
      </c>
      <c r="G10851" s="66" t="s">
        <v>23</v>
      </c>
      <c r="H10851" s="68">
        <v>5.1025260139060101E-24</v>
      </c>
      <c r="I10851" s="87">
        <v>1.19168437082489E-18</v>
      </c>
      <c r="J10851" s="36" t="str">
        <f>_xlfn.XLOOKUP(SimpleBB[[#This Row],[customer_code]],'Input  - indicative charges'!$B$13:$B$69,'Input  - indicative charges'!$E$13:$E$69)</f>
        <v>Lower North Island distributor</v>
      </c>
      <c r="K10851" s="70">
        <f t="shared" si="171"/>
        <v>1.1016568349877035E-18</v>
      </c>
    </row>
    <row r="10852" spans="1:11" x14ac:dyDescent="0.25">
      <c r="A10852" s="65">
        <v>44378</v>
      </c>
      <c r="B10852" s="66" t="s">
        <v>152</v>
      </c>
      <c r="C10852" s="66" t="s">
        <v>137</v>
      </c>
      <c r="D10852" s="67">
        <v>399705.505</v>
      </c>
      <c r="E10852" s="66">
        <v>0.58430000000000004</v>
      </c>
      <c r="F10852" s="67">
        <v>233547.92657149999</v>
      </c>
      <c r="G10852" s="66" t="s">
        <v>25</v>
      </c>
      <c r="H10852" s="68">
        <v>3.2058906818816797E-2</v>
      </c>
      <c r="I10852" s="87">
        <v>7487.2912156835901</v>
      </c>
      <c r="J10852" s="36" t="str">
        <f>_xlfn.XLOOKUP(SimpleBB[[#This Row],[customer_code]],'Input  - indicative charges'!$B$13:$B$69,'Input  - indicative charges'!$E$13:$E$69)</f>
        <v>North Island generation</v>
      </c>
      <c r="K10852" s="70">
        <f t="shared" si="171"/>
        <v>6921.6528681932923</v>
      </c>
    </row>
    <row r="10853" spans="1:11" x14ac:dyDescent="0.25">
      <c r="A10853" s="65">
        <v>44378</v>
      </c>
      <c r="B10853" s="66" t="s">
        <v>152</v>
      </c>
      <c r="C10853" s="66" t="s">
        <v>137</v>
      </c>
      <c r="D10853" s="67">
        <v>399705.505</v>
      </c>
      <c r="E10853" s="66">
        <v>0.58430000000000004</v>
      </c>
      <c r="F10853" s="67">
        <v>233547.92657149999</v>
      </c>
      <c r="G10853" s="66" t="s">
        <v>27</v>
      </c>
      <c r="H10853" s="68">
        <v>9.4896060819390699E-7</v>
      </c>
      <c r="I10853" s="87">
        <v>0.22162778244171599</v>
      </c>
      <c r="J10853" s="36" t="str">
        <f>_xlfn.XLOOKUP(SimpleBB[[#This Row],[customer_code]],'Input  - indicative charges'!$B$13:$B$69,'Input  - indicative charges'!$E$13:$E$69)</f>
        <v>Lower North Island distributor</v>
      </c>
      <c r="K10853" s="70">
        <f t="shared" si="171"/>
        <v>0.20488458800636691</v>
      </c>
    </row>
    <row r="10854" spans="1:11" x14ac:dyDescent="0.25">
      <c r="A10854" s="65">
        <v>44378</v>
      </c>
      <c r="B10854" s="66" t="s">
        <v>152</v>
      </c>
      <c r="C10854" s="66" t="s">
        <v>137</v>
      </c>
      <c r="D10854" s="67">
        <v>399705.505</v>
      </c>
      <c r="E10854" s="66">
        <v>0.58430000000000004</v>
      </c>
      <c r="F10854" s="67">
        <v>233547.92657149999</v>
      </c>
      <c r="G10854" s="66" t="s">
        <v>29</v>
      </c>
      <c r="H10854" s="68">
        <v>3.0552127734363999E-6</v>
      </c>
      <c r="I10854" s="87">
        <v>0.71353860847083295</v>
      </c>
      <c r="J10854" s="36" t="str">
        <f>_xlfn.XLOOKUP(SimpleBB[[#This Row],[customer_code]],'Input  - indicative charges'!$B$13:$B$69,'Input  - indicative charges'!$E$13:$E$69)</f>
        <v>Lower North Island distributor</v>
      </c>
      <c r="K10854" s="70">
        <f t="shared" si="171"/>
        <v>0.65963329241733959</v>
      </c>
    </row>
    <row r="10855" spans="1:11" x14ac:dyDescent="0.25">
      <c r="A10855" s="65">
        <v>44378</v>
      </c>
      <c r="B10855" s="66" t="s">
        <v>152</v>
      </c>
      <c r="C10855" s="66" t="s">
        <v>137</v>
      </c>
      <c r="D10855" s="67">
        <v>399705.505</v>
      </c>
      <c r="E10855" s="66">
        <v>0.58430000000000004</v>
      </c>
      <c r="F10855" s="67">
        <v>233547.92657149999</v>
      </c>
      <c r="G10855" s="66" t="s">
        <v>31</v>
      </c>
      <c r="H10855" s="68">
        <v>5.8778288954444104E-6</v>
      </c>
      <c r="I10855" s="87">
        <v>1.37275475127309</v>
      </c>
      <c r="J10855" s="36" t="str">
        <f>_xlfn.XLOOKUP(SimpleBB[[#This Row],[customer_code]],'Input  - indicative charges'!$B$13:$B$69,'Input  - indicative charges'!$E$13:$E$69)</f>
        <v>Major Industrial</v>
      </c>
      <c r="K10855" s="70">
        <f t="shared" si="171"/>
        <v>1.269047989154225</v>
      </c>
    </row>
    <row r="10856" spans="1:11" x14ac:dyDescent="0.25">
      <c r="A10856" s="65">
        <v>44378</v>
      </c>
      <c r="B10856" s="66" t="s">
        <v>152</v>
      </c>
      <c r="C10856" s="66" t="s">
        <v>137</v>
      </c>
      <c r="D10856" s="67">
        <v>399705.505</v>
      </c>
      <c r="E10856" s="66">
        <v>0.58430000000000004</v>
      </c>
      <c r="F10856" s="67">
        <v>233547.92657149999</v>
      </c>
      <c r="G10856" s="66" t="s">
        <v>34</v>
      </c>
      <c r="H10856" s="68">
        <v>3.4276997905444803E-24</v>
      </c>
      <c r="I10856" s="87">
        <v>8.0053217899122897E-19</v>
      </c>
      <c r="J10856" s="36" t="str">
        <f>_xlfn.XLOOKUP(SimpleBB[[#This Row],[customer_code]],'Input  - indicative charges'!$B$13:$B$69,'Input  - indicative charges'!$E$13:$E$69)</f>
        <v>Major Industrial</v>
      </c>
      <c r="K10856" s="70">
        <f t="shared" si="171"/>
        <v>7.4005480662872439E-19</v>
      </c>
    </row>
    <row r="10857" spans="1:11" x14ac:dyDescent="0.25">
      <c r="A10857" s="65">
        <v>44378</v>
      </c>
      <c r="B10857" s="66" t="s">
        <v>152</v>
      </c>
      <c r="C10857" s="66" t="s">
        <v>137</v>
      </c>
      <c r="D10857" s="67">
        <v>399705.505</v>
      </c>
      <c r="E10857" s="66">
        <v>0.58430000000000004</v>
      </c>
      <c r="F10857" s="67">
        <v>233547.92657149999</v>
      </c>
      <c r="G10857" s="66" t="s">
        <v>36</v>
      </c>
      <c r="H10857" s="68">
        <v>2.9643062424050998E-3</v>
      </c>
      <c r="I10857" s="87">
        <v>692.30757663666498</v>
      </c>
      <c r="J10857" s="36" t="str">
        <f>_xlfn.XLOOKUP(SimpleBB[[#This Row],[customer_code]],'Input  - indicative charges'!$B$13:$B$69,'Input  - indicative charges'!$E$13:$E$69)</f>
        <v>Upper South Island distributor</v>
      </c>
      <c r="K10857" s="70">
        <f t="shared" si="171"/>
        <v>640.00618988366909</v>
      </c>
    </row>
    <row r="10858" spans="1:11" x14ac:dyDescent="0.25">
      <c r="A10858" s="65">
        <v>44378</v>
      </c>
      <c r="B10858" s="66" t="s">
        <v>152</v>
      </c>
      <c r="C10858" s="66" t="s">
        <v>137</v>
      </c>
      <c r="D10858" s="67">
        <v>399705.505</v>
      </c>
      <c r="E10858" s="66">
        <v>0.58430000000000004</v>
      </c>
      <c r="F10858" s="67">
        <v>233547.92657149999</v>
      </c>
      <c r="G10858" s="66" t="s">
        <v>38</v>
      </c>
      <c r="H10858" s="68">
        <v>8.7729682224085103E-6</v>
      </c>
      <c r="I10858" s="87">
        <v>2.04890853822116</v>
      </c>
      <c r="J10858" s="36" t="str">
        <f>_xlfn.XLOOKUP(SimpleBB[[#This Row],[customer_code]],'Input  - indicative charges'!$B$13:$B$69,'Input  - indicative charges'!$E$13:$E$69)</f>
        <v>North Island generation</v>
      </c>
      <c r="K10858" s="70">
        <f t="shared" si="171"/>
        <v>1.8941207509783518</v>
      </c>
    </row>
    <row r="10859" spans="1:11" x14ac:dyDescent="0.25">
      <c r="A10859" s="65">
        <v>44378</v>
      </c>
      <c r="B10859" s="66" t="s">
        <v>152</v>
      </c>
      <c r="C10859" s="66" t="s">
        <v>137</v>
      </c>
      <c r="D10859" s="67">
        <v>399705.505</v>
      </c>
      <c r="E10859" s="66">
        <v>0.58430000000000004</v>
      </c>
      <c r="F10859" s="67">
        <v>233547.92657149999</v>
      </c>
      <c r="G10859" s="66" t="s">
        <v>40</v>
      </c>
      <c r="H10859" s="68">
        <v>2.1965004471645301E-7</v>
      </c>
      <c r="I10859" s="87">
        <v>5.1298812514864803E-2</v>
      </c>
      <c r="J10859" s="36" t="str">
        <f>_xlfn.XLOOKUP(SimpleBB[[#This Row],[customer_code]],'Input  - indicative charges'!$B$13:$B$69,'Input  - indicative charges'!$E$13:$E$69)</f>
        <v>North Island generation</v>
      </c>
      <c r="K10859" s="70">
        <f t="shared" si="171"/>
        <v>4.742336881924069E-2</v>
      </c>
    </row>
    <row r="10860" spans="1:11" x14ac:dyDescent="0.25">
      <c r="A10860" s="65">
        <v>44378</v>
      </c>
      <c r="B10860" s="66" t="s">
        <v>152</v>
      </c>
      <c r="C10860" s="66" t="s">
        <v>137</v>
      </c>
      <c r="D10860" s="67">
        <v>399705.505</v>
      </c>
      <c r="E10860" s="66">
        <v>0.58430000000000004</v>
      </c>
      <c r="F10860" s="67">
        <v>233547.92657149999</v>
      </c>
      <c r="G10860" s="66" t="s">
        <v>42</v>
      </c>
      <c r="H10860" s="68">
        <v>0.27100559843722599</v>
      </c>
      <c r="I10860" s="87">
        <v>63292.795604282699</v>
      </c>
      <c r="J10860" s="36" t="str">
        <f>_xlfn.XLOOKUP(SimpleBB[[#This Row],[customer_code]],'Input  - indicative charges'!$B$13:$B$69,'Input  - indicative charges'!$E$13:$E$69)</f>
        <v>South Island generation</v>
      </c>
      <c r="K10860" s="70">
        <f t="shared" si="171"/>
        <v>58511.248943100902</v>
      </c>
    </row>
    <row r="10861" spans="1:11" x14ac:dyDescent="0.25">
      <c r="A10861" s="65">
        <v>44378</v>
      </c>
      <c r="B10861" s="66" t="s">
        <v>152</v>
      </c>
      <c r="C10861" s="66" t="s">
        <v>137</v>
      </c>
      <c r="D10861" s="67">
        <v>399705.505</v>
      </c>
      <c r="E10861" s="66">
        <v>0.58430000000000004</v>
      </c>
      <c r="F10861" s="67">
        <v>233547.92657149999</v>
      </c>
      <c r="G10861" s="66" t="s">
        <v>44</v>
      </c>
      <c r="H10861" s="68">
        <v>2.6497287685167301E-24</v>
      </c>
      <c r="I10861" s="87">
        <v>6.1883865986393704E-19</v>
      </c>
      <c r="J10861" s="36" t="str">
        <f>_xlfn.XLOOKUP(SimpleBB[[#This Row],[customer_code]],'Input  - indicative charges'!$B$13:$B$69,'Input  - indicative charges'!$E$13:$E$69)</f>
        <v>Major Industrial</v>
      </c>
      <c r="K10861" s="70">
        <f t="shared" si="171"/>
        <v>5.7208758970450159E-19</v>
      </c>
    </row>
    <row r="10862" spans="1:11" x14ac:dyDescent="0.25">
      <c r="A10862" s="65">
        <v>44378</v>
      </c>
      <c r="B10862" s="66" t="s">
        <v>152</v>
      </c>
      <c r="C10862" s="66" t="s">
        <v>137</v>
      </c>
      <c r="D10862" s="67">
        <v>399705.505</v>
      </c>
      <c r="E10862" s="66">
        <v>0.58430000000000004</v>
      </c>
      <c r="F10862" s="67">
        <v>233547.92657149999</v>
      </c>
      <c r="G10862" s="66" t="s">
        <v>46</v>
      </c>
      <c r="H10862" s="68">
        <v>0.112743386530511</v>
      </c>
      <c r="I10862" s="87">
        <v>26330.984158850199</v>
      </c>
      <c r="J10862" s="36" t="str">
        <f>_xlfn.XLOOKUP(SimpleBB[[#This Row],[customer_code]],'Input  - indicative charges'!$B$13:$B$69,'Input  - indicative charges'!$E$13:$E$69)</f>
        <v>Upper South Island distributor</v>
      </c>
      <c r="K10862" s="70">
        <f t="shared" si="171"/>
        <v>24341.77151326654</v>
      </c>
    </row>
    <row r="10863" spans="1:11" x14ac:dyDescent="0.25">
      <c r="A10863" s="65">
        <v>44378</v>
      </c>
      <c r="B10863" s="66" t="s">
        <v>152</v>
      </c>
      <c r="C10863" s="66" t="s">
        <v>137</v>
      </c>
      <c r="D10863" s="67">
        <v>399705.505</v>
      </c>
      <c r="E10863" s="66">
        <v>0.58430000000000004</v>
      </c>
      <c r="F10863" s="67">
        <v>233547.92657149999</v>
      </c>
      <c r="G10863" s="66" t="s">
        <v>48</v>
      </c>
      <c r="H10863" s="68">
        <v>1.9922776890767E-3</v>
      </c>
      <c r="I10863" s="87">
        <v>465.29232343852402</v>
      </c>
      <c r="J10863" s="36" t="str">
        <f>_xlfn.XLOOKUP(SimpleBB[[#This Row],[customer_code]],'Input  - indicative charges'!$B$13:$B$69,'Input  - indicative charges'!$E$13:$E$69)</f>
        <v>North Island generation</v>
      </c>
      <c r="K10863" s="70">
        <f t="shared" si="171"/>
        <v>430.14113546571065</v>
      </c>
    </row>
    <row r="10864" spans="1:11" x14ac:dyDescent="0.25">
      <c r="A10864" s="65">
        <v>44378</v>
      </c>
      <c r="B10864" s="66" t="s">
        <v>152</v>
      </c>
      <c r="C10864" s="66" t="s">
        <v>137</v>
      </c>
      <c r="D10864" s="67">
        <v>399705.505</v>
      </c>
      <c r="E10864" s="66">
        <v>0.58430000000000004</v>
      </c>
      <c r="F10864" s="67">
        <v>233547.92657149999</v>
      </c>
      <c r="G10864" s="66" t="s">
        <v>50</v>
      </c>
      <c r="H10864" s="68">
        <v>4.15932760138947E-4</v>
      </c>
      <c r="I10864" s="87">
        <v>97.140233723612099</v>
      </c>
      <c r="J10864" s="36" t="str">
        <f>_xlfn.XLOOKUP(SimpleBB[[#This Row],[customer_code]],'Input  - indicative charges'!$B$13:$B$69,'Input  - indicative charges'!$E$13:$E$69)</f>
        <v>North Island generation</v>
      </c>
      <c r="K10864" s="70">
        <f t="shared" si="171"/>
        <v>89.801632927218648</v>
      </c>
    </row>
    <row r="10865" spans="1:11" x14ac:dyDescent="0.25">
      <c r="A10865" s="65">
        <v>44378</v>
      </c>
      <c r="B10865" s="66" t="s">
        <v>152</v>
      </c>
      <c r="C10865" s="66" t="s">
        <v>137</v>
      </c>
      <c r="D10865" s="67">
        <v>399705.505</v>
      </c>
      <c r="E10865" s="66">
        <v>0.58430000000000004</v>
      </c>
      <c r="F10865" s="67">
        <v>233547.92657149999</v>
      </c>
      <c r="G10865" s="66" t="s">
        <v>52</v>
      </c>
      <c r="H10865" s="68">
        <v>8.3991315682485201E-4</v>
      </c>
      <c r="I10865" s="87">
        <v>196.15997627656699</v>
      </c>
      <c r="J10865" s="36" t="str">
        <f>_xlfn.XLOOKUP(SimpleBB[[#This Row],[customer_code]],'Input  - indicative charges'!$B$13:$B$69,'Input  - indicative charges'!$E$13:$E$69)</f>
        <v>North Island generation</v>
      </c>
      <c r="K10865" s="70">
        <f t="shared" si="171"/>
        <v>181.34078444489424</v>
      </c>
    </row>
    <row r="10866" spans="1:11" x14ac:dyDescent="0.25">
      <c r="A10866" s="65">
        <v>44378</v>
      </c>
      <c r="B10866" s="66" t="s">
        <v>152</v>
      </c>
      <c r="C10866" s="66" t="s">
        <v>137</v>
      </c>
      <c r="D10866" s="67">
        <v>399705.505</v>
      </c>
      <c r="E10866" s="66">
        <v>0.58430000000000004</v>
      </c>
      <c r="F10866" s="67">
        <v>233547.92657149999</v>
      </c>
      <c r="G10866" s="66" t="s">
        <v>54</v>
      </c>
      <c r="H10866" s="68">
        <v>7.5824699487631599E-8</v>
      </c>
      <c r="I10866" s="87">
        <v>1.77087013482434E-2</v>
      </c>
      <c r="J10866" s="36" t="str">
        <f>_xlfn.XLOOKUP(SimpleBB[[#This Row],[customer_code]],'Input  - indicative charges'!$B$13:$B$69,'Input  - indicative charges'!$E$13:$E$69)</f>
        <v>Upper South Island distributor</v>
      </c>
      <c r="K10866" s="70">
        <f t="shared" si="171"/>
        <v>1.6370871647451525E-2</v>
      </c>
    </row>
    <row r="10867" spans="1:11" x14ac:dyDescent="0.25">
      <c r="A10867" s="65">
        <v>44378</v>
      </c>
      <c r="B10867" s="66" t="s">
        <v>152</v>
      </c>
      <c r="C10867" s="66" t="s">
        <v>137</v>
      </c>
      <c r="D10867" s="67">
        <v>399705.505</v>
      </c>
      <c r="E10867" s="66">
        <v>0.58430000000000004</v>
      </c>
      <c r="F10867" s="67">
        <v>233547.92657149999</v>
      </c>
      <c r="G10867" s="66" t="s">
        <v>56</v>
      </c>
      <c r="H10867" s="68">
        <v>1.5746666962396699E-23</v>
      </c>
      <c r="I10867" s="87">
        <v>3.6776014194796998E-18</v>
      </c>
      <c r="J10867" s="36" t="str">
        <f>_xlfn.XLOOKUP(SimpleBB[[#This Row],[customer_code]],'Input  - indicative charges'!$B$13:$B$69,'Input  - indicative charges'!$E$13:$E$69)</f>
        <v>Upper North Island distributor</v>
      </c>
      <c r="K10867" s="70">
        <f t="shared" si="171"/>
        <v>3.3997716503790797E-18</v>
      </c>
    </row>
    <row r="10868" spans="1:11" x14ac:dyDescent="0.25">
      <c r="A10868" s="65">
        <v>44378</v>
      </c>
      <c r="B10868" s="66" t="s">
        <v>152</v>
      </c>
      <c r="C10868" s="66" t="s">
        <v>137</v>
      </c>
      <c r="D10868" s="67">
        <v>399705.505</v>
      </c>
      <c r="E10868" s="66">
        <v>0.58430000000000004</v>
      </c>
      <c r="F10868" s="67">
        <v>233547.92657149999</v>
      </c>
      <c r="G10868" s="66" t="s">
        <v>58</v>
      </c>
      <c r="H10868" s="68">
        <v>5.1839153811292704E-4</v>
      </c>
      <c r="I10868" s="87">
        <v>121.069268878485</v>
      </c>
      <c r="J10868" s="36" t="str">
        <f>_xlfn.XLOOKUP(SimpleBB[[#This Row],[customer_code]],'Input  - indicative charges'!$B$13:$B$69,'Input  - indicative charges'!$E$13:$E$69)</f>
        <v>North Island generation</v>
      </c>
      <c r="K10868" s="70">
        <f t="shared" si="171"/>
        <v>111.92291418122986</v>
      </c>
    </row>
    <row r="10869" spans="1:11" x14ac:dyDescent="0.25">
      <c r="A10869" s="65">
        <v>44378</v>
      </c>
      <c r="B10869" s="66" t="s">
        <v>152</v>
      </c>
      <c r="C10869" s="66" t="s">
        <v>137</v>
      </c>
      <c r="D10869" s="67">
        <v>399705.505</v>
      </c>
      <c r="E10869" s="66">
        <v>0.58430000000000004</v>
      </c>
      <c r="F10869" s="67">
        <v>233547.92657149999</v>
      </c>
      <c r="G10869" s="66" t="s">
        <v>60</v>
      </c>
      <c r="H10869" s="68">
        <v>0</v>
      </c>
      <c r="I10869" s="87">
        <v>0</v>
      </c>
      <c r="J10869" s="36" t="str">
        <f>_xlfn.XLOOKUP(SimpleBB[[#This Row],[customer_code]],'Input  - indicative charges'!$B$13:$B$69,'Input  - indicative charges'!$E$13:$E$69)</f>
        <v>Major Industrial</v>
      </c>
      <c r="K10869" s="70">
        <f t="shared" si="171"/>
        <v>0</v>
      </c>
    </row>
    <row r="10870" spans="1:11" x14ac:dyDescent="0.25">
      <c r="A10870" s="65">
        <v>44378</v>
      </c>
      <c r="B10870" s="66" t="s">
        <v>152</v>
      </c>
      <c r="C10870" s="66" t="s">
        <v>137</v>
      </c>
      <c r="D10870" s="67">
        <v>399705.505</v>
      </c>
      <c r="E10870" s="66">
        <v>0.58430000000000004</v>
      </c>
      <c r="F10870" s="67">
        <v>233547.92657149999</v>
      </c>
      <c r="G10870" s="66" t="s">
        <v>62</v>
      </c>
      <c r="H10870" s="68">
        <v>1.6663682618601899E-13</v>
      </c>
      <c r="I10870" s="87">
        <v>3.8917685246200198E-8</v>
      </c>
      <c r="J10870" s="36" t="str">
        <f>_xlfn.XLOOKUP(SimpleBB[[#This Row],[customer_code]],'Input  - indicative charges'!$B$13:$B$69,'Input  - indicative charges'!$E$13:$E$69)</f>
        <v>Major Industrial</v>
      </c>
      <c r="K10870" s="70">
        <f t="shared" si="171"/>
        <v>3.597759188844526E-8</v>
      </c>
    </row>
    <row r="10871" spans="1:11" x14ac:dyDescent="0.25">
      <c r="A10871" s="65">
        <v>44378</v>
      </c>
      <c r="B10871" s="66" t="s">
        <v>152</v>
      </c>
      <c r="C10871" s="66" t="s">
        <v>137</v>
      </c>
      <c r="D10871" s="67">
        <v>399705.505</v>
      </c>
      <c r="E10871" s="66">
        <v>0.58430000000000004</v>
      </c>
      <c r="F10871" s="67">
        <v>233547.92657149999</v>
      </c>
      <c r="G10871" s="66" t="s">
        <v>64</v>
      </c>
      <c r="H10871" s="68">
        <v>2.8195455222343E-24</v>
      </c>
      <c r="I10871" s="87">
        <v>6.5849901059178E-19</v>
      </c>
      <c r="J10871" s="36" t="str">
        <f>_xlfn.XLOOKUP(SimpleBB[[#This Row],[customer_code]],'Input  - indicative charges'!$B$13:$B$69,'Input  - indicative charges'!$E$13:$E$69)</f>
        <v>Major Industrial</v>
      </c>
      <c r="K10871" s="70">
        <f t="shared" si="171"/>
        <v>6.0875174132637261E-19</v>
      </c>
    </row>
    <row r="10872" spans="1:11" x14ac:dyDescent="0.25">
      <c r="A10872" s="65">
        <v>44378</v>
      </c>
      <c r="B10872" s="66" t="s">
        <v>152</v>
      </c>
      <c r="C10872" s="66" t="s">
        <v>137</v>
      </c>
      <c r="D10872" s="67">
        <v>399705.505</v>
      </c>
      <c r="E10872" s="66">
        <v>0.58430000000000004</v>
      </c>
      <c r="F10872" s="67">
        <v>233547.92657149999</v>
      </c>
      <c r="G10872" s="66" t="s">
        <v>66</v>
      </c>
      <c r="H10872" s="68">
        <v>0.48818420984188698</v>
      </c>
      <c r="I10872" s="87">
        <v>114014.409993518</v>
      </c>
      <c r="J10872" s="36" t="str">
        <f>_xlfn.XLOOKUP(SimpleBB[[#This Row],[customer_code]],'Input  - indicative charges'!$B$13:$B$69,'Input  - indicative charges'!$E$13:$E$69)</f>
        <v>Upper South Island distributor</v>
      </c>
      <c r="K10872" s="70">
        <f t="shared" si="171"/>
        <v>105401.02491191117</v>
      </c>
    </row>
    <row r="10873" spans="1:11" x14ac:dyDescent="0.25">
      <c r="A10873" s="65">
        <v>44378</v>
      </c>
      <c r="B10873" s="66" t="s">
        <v>152</v>
      </c>
      <c r="C10873" s="66" t="s">
        <v>137</v>
      </c>
      <c r="D10873" s="67">
        <v>399705.505</v>
      </c>
      <c r="E10873" s="66">
        <v>0.58430000000000004</v>
      </c>
      <c r="F10873" s="67">
        <v>233547.92657149999</v>
      </c>
      <c r="G10873" s="66" t="s">
        <v>68</v>
      </c>
      <c r="H10873" s="68">
        <v>1.61094791326643E-23</v>
      </c>
      <c r="I10873" s="87">
        <v>3.76233544958059E-18</v>
      </c>
      <c r="J10873" s="36" t="str">
        <f>_xlfn.XLOOKUP(SimpleBB[[#This Row],[customer_code]],'Input  - indicative charges'!$B$13:$B$69,'Input  - indicative charges'!$E$13:$E$69)</f>
        <v>Major Industrial</v>
      </c>
      <c r="K10873" s="70">
        <f t="shared" si="171"/>
        <v>3.4781043244512284E-18</v>
      </c>
    </row>
    <row r="10874" spans="1:11" x14ac:dyDescent="0.25">
      <c r="A10874" s="65">
        <v>44378</v>
      </c>
      <c r="B10874" s="66" t="s">
        <v>152</v>
      </c>
      <c r="C10874" s="66" t="s">
        <v>137</v>
      </c>
      <c r="D10874" s="67">
        <v>399705.505</v>
      </c>
      <c r="E10874" s="66">
        <v>0.58430000000000004</v>
      </c>
      <c r="F10874" s="67">
        <v>233547.92657149999</v>
      </c>
      <c r="G10874" s="66" t="s">
        <v>70</v>
      </c>
      <c r="H10874" s="68">
        <v>3.9593702095287201E-6</v>
      </c>
      <c r="I10874" s="87">
        <v>0.92470270296439805</v>
      </c>
      <c r="J10874" s="36" t="str">
        <f>_xlfn.XLOOKUP(SimpleBB[[#This Row],[customer_code]],'Input  - indicative charges'!$B$13:$B$69,'Input  - indicative charges'!$E$13:$E$69)</f>
        <v>Lower North Island distributor</v>
      </c>
      <c r="K10874" s="70">
        <f t="shared" si="171"/>
        <v>0.854844687060199</v>
      </c>
    </row>
    <row r="10875" spans="1:11" x14ac:dyDescent="0.25">
      <c r="A10875" s="65">
        <v>44378</v>
      </c>
      <c r="B10875" s="66" t="s">
        <v>152</v>
      </c>
      <c r="C10875" s="66" t="s">
        <v>137</v>
      </c>
      <c r="D10875" s="67">
        <v>399705.505</v>
      </c>
      <c r="E10875" s="66">
        <v>0.58430000000000004</v>
      </c>
      <c r="F10875" s="67">
        <v>233547.92657149999</v>
      </c>
      <c r="G10875" s="66" t="s">
        <v>72</v>
      </c>
      <c r="H10875" s="68">
        <v>2.9942725162592502E-4</v>
      </c>
      <c r="I10875" s="87">
        <v>69.930613776237706</v>
      </c>
      <c r="J10875" s="36" t="str">
        <f>_xlfn.XLOOKUP(SimpleBB[[#This Row],[customer_code]],'Input  - indicative charges'!$B$13:$B$69,'Input  - indicative charges'!$E$13:$E$69)</f>
        <v>Lower South Island distributor</v>
      </c>
      <c r="K10875" s="70">
        <f t="shared" si="171"/>
        <v>64.647603449015918</v>
      </c>
    </row>
    <row r="10876" spans="1:11" x14ac:dyDescent="0.25">
      <c r="A10876" s="65">
        <v>44378</v>
      </c>
      <c r="B10876" s="66" t="s">
        <v>152</v>
      </c>
      <c r="C10876" s="66" t="s">
        <v>137</v>
      </c>
      <c r="D10876" s="67">
        <v>399705.505</v>
      </c>
      <c r="E10876" s="66">
        <v>0.58430000000000004</v>
      </c>
      <c r="F10876" s="67">
        <v>233547.92657149999</v>
      </c>
      <c r="G10876" s="66" t="s">
        <v>74</v>
      </c>
      <c r="H10876" s="68">
        <v>0</v>
      </c>
      <c r="I10876" s="87">
        <v>0</v>
      </c>
      <c r="J10876" s="36" t="str">
        <f>_xlfn.XLOOKUP(SimpleBB[[#This Row],[customer_code]],'Input  - indicative charges'!$B$13:$B$69,'Input  - indicative charges'!$E$13:$E$69)</f>
        <v>Major Industrial</v>
      </c>
      <c r="K10876" s="70">
        <f t="shared" si="171"/>
        <v>0</v>
      </c>
    </row>
    <row r="10877" spans="1:11" x14ac:dyDescent="0.25">
      <c r="A10877" s="65">
        <v>44378</v>
      </c>
      <c r="B10877" s="66" t="s">
        <v>152</v>
      </c>
      <c r="C10877" s="66" t="s">
        <v>137</v>
      </c>
      <c r="D10877" s="67">
        <v>399705.505</v>
      </c>
      <c r="E10877" s="66">
        <v>0.58430000000000004</v>
      </c>
      <c r="F10877" s="67">
        <v>233547.92657149999</v>
      </c>
      <c r="G10877" s="66" t="s">
        <v>76</v>
      </c>
      <c r="H10877" s="68">
        <v>4.4784279400834503E-24</v>
      </c>
      <c r="I10877" s="87">
        <v>1.0459275597063599E-18</v>
      </c>
      <c r="J10877" s="36" t="str">
        <f>_xlfn.XLOOKUP(SimpleBB[[#This Row],[customer_code]],'Input  - indicative charges'!$B$13:$B$69,'Input  - indicative charges'!$E$13:$E$69)</f>
        <v>Lower North Island distributor</v>
      </c>
      <c r="K10877" s="70">
        <f t="shared" si="171"/>
        <v>9.6691143499257705E-19</v>
      </c>
    </row>
    <row r="10878" spans="1:11" x14ac:dyDescent="0.25">
      <c r="A10878" s="65">
        <v>44378</v>
      </c>
      <c r="B10878" s="66" t="s">
        <v>152</v>
      </c>
      <c r="C10878" s="66" t="s">
        <v>137</v>
      </c>
      <c r="D10878" s="67">
        <v>399705.505</v>
      </c>
      <c r="E10878" s="66">
        <v>0.58430000000000004</v>
      </c>
      <c r="F10878" s="67">
        <v>233547.92657149999</v>
      </c>
      <c r="G10878" s="66" t="s">
        <v>78</v>
      </c>
      <c r="H10878" s="68">
        <v>1.1936475247773299E-12</v>
      </c>
      <c r="I10878" s="87">
        <v>2.7877390446895003E-7</v>
      </c>
      <c r="J10878" s="36" t="str">
        <f>_xlfn.XLOOKUP(SimpleBB[[#This Row],[customer_code]],'Input  - indicative charges'!$B$13:$B$69,'Input  - indicative charges'!$E$13:$E$69)</f>
        <v>North Island generation</v>
      </c>
      <c r="K10878" s="70">
        <f t="shared" si="171"/>
        <v>2.5771352280289E-7</v>
      </c>
    </row>
    <row r="10879" spans="1:11" x14ac:dyDescent="0.25">
      <c r="A10879" s="65">
        <v>44378</v>
      </c>
      <c r="B10879" s="66" t="s">
        <v>152</v>
      </c>
      <c r="C10879" s="66" t="s">
        <v>137</v>
      </c>
      <c r="D10879" s="67">
        <v>399705.505</v>
      </c>
      <c r="E10879" s="66">
        <v>0.58430000000000004</v>
      </c>
      <c r="F10879" s="67">
        <v>233547.92657149999</v>
      </c>
      <c r="G10879" s="66" t="s">
        <v>80</v>
      </c>
      <c r="H10879" s="68">
        <v>7.8321817073907307E-27</v>
      </c>
      <c r="I10879" s="87">
        <v>1.8291897982923301E-21</v>
      </c>
      <c r="J10879" s="36" t="str">
        <f>_xlfn.XLOOKUP(SimpleBB[[#This Row],[customer_code]],'Input  - indicative charges'!$B$13:$B$69,'Input  - indicative charges'!$E$13:$E$69)</f>
        <v>Major Industrial</v>
      </c>
      <c r="K10879" s="70">
        <f t="shared" si="171"/>
        <v>1.691000984080738E-21</v>
      </c>
    </row>
    <row r="10880" spans="1:11" x14ac:dyDescent="0.25">
      <c r="A10880" s="65">
        <v>44378</v>
      </c>
      <c r="B10880" s="66" t="s">
        <v>152</v>
      </c>
      <c r="C10880" s="66" t="s">
        <v>137</v>
      </c>
      <c r="D10880" s="67">
        <v>399705.505</v>
      </c>
      <c r="E10880" s="66">
        <v>0.58430000000000004</v>
      </c>
      <c r="F10880" s="67">
        <v>233547.92657149999</v>
      </c>
      <c r="G10880" s="66" t="s">
        <v>82</v>
      </c>
      <c r="H10880" s="68">
        <v>6.2019197990596496E-5</v>
      </c>
      <c r="I10880" s="87">
        <v>14.4844550983311</v>
      </c>
      <c r="J10880" s="36" t="str">
        <f>_xlfn.XLOOKUP(SimpleBB[[#This Row],[customer_code]],'Input  - indicative charges'!$B$13:$B$69,'Input  - indicative charges'!$E$13:$E$69)</f>
        <v>Major Industrial</v>
      </c>
      <c r="K10880" s="70">
        <f t="shared" si="171"/>
        <v>13.390205788386314</v>
      </c>
    </row>
    <row r="10881" spans="1:11" x14ac:dyDescent="0.25">
      <c r="A10881" s="65">
        <v>44378</v>
      </c>
      <c r="B10881" s="66" t="s">
        <v>152</v>
      </c>
      <c r="C10881" s="66" t="s">
        <v>137</v>
      </c>
      <c r="D10881" s="67">
        <v>399705.505</v>
      </c>
      <c r="E10881" s="66">
        <v>0.58430000000000004</v>
      </c>
      <c r="F10881" s="67">
        <v>233547.92657149999</v>
      </c>
      <c r="G10881" s="66" t="s">
        <v>84</v>
      </c>
      <c r="H10881" s="68">
        <v>0</v>
      </c>
      <c r="I10881" s="87">
        <v>0</v>
      </c>
      <c r="J10881" s="36" t="str">
        <f>_xlfn.XLOOKUP(SimpleBB[[#This Row],[customer_code]],'Input  - indicative charges'!$B$13:$B$69,'Input  - indicative charges'!$E$13:$E$69)</f>
        <v>Major Industrial</v>
      </c>
      <c r="K10881" s="70">
        <f t="shared" si="171"/>
        <v>0</v>
      </c>
    </row>
    <row r="10882" spans="1:11" x14ac:dyDescent="0.25">
      <c r="A10882" s="65">
        <v>44378</v>
      </c>
      <c r="B10882" s="66" t="s">
        <v>152</v>
      </c>
      <c r="C10882" s="66" t="s">
        <v>137</v>
      </c>
      <c r="D10882" s="67">
        <v>399705.505</v>
      </c>
      <c r="E10882" s="66">
        <v>0.58430000000000004</v>
      </c>
      <c r="F10882" s="67">
        <v>233547.92657149999</v>
      </c>
      <c r="G10882" s="66" t="s">
        <v>86</v>
      </c>
      <c r="H10882" s="68">
        <v>6.4741219457477597E-6</v>
      </c>
      <c r="I10882" s="87">
        <v>1.51201775680043</v>
      </c>
      <c r="J10882" s="36" t="str">
        <f>_xlfn.XLOOKUP(SimpleBB[[#This Row],[customer_code]],'Input  - indicative charges'!$B$13:$B$69,'Input  - indicative charges'!$E$13:$E$69)</f>
        <v>North Island generation</v>
      </c>
      <c r="K10882" s="70">
        <f t="shared" si="171"/>
        <v>1.3977901675835067</v>
      </c>
    </row>
    <row r="10883" spans="1:11" x14ac:dyDescent="0.25">
      <c r="A10883" s="65">
        <v>44378</v>
      </c>
      <c r="B10883" s="66" t="s">
        <v>152</v>
      </c>
      <c r="C10883" s="66" t="s">
        <v>137</v>
      </c>
      <c r="D10883" s="67">
        <v>399705.505</v>
      </c>
      <c r="E10883" s="66">
        <v>0.58430000000000004</v>
      </c>
      <c r="F10883" s="67">
        <v>233547.92657149999</v>
      </c>
      <c r="G10883" s="66" t="s">
        <v>88</v>
      </c>
      <c r="H10883" s="68">
        <v>3.0164492965031701E-4</v>
      </c>
      <c r="I10883" s="87">
        <v>70.448547880637605</v>
      </c>
      <c r="J10883" s="36" t="str">
        <f>_xlfn.XLOOKUP(SimpleBB[[#This Row],[customer_code]],'Input  - indicative charges'!$B$13:$B$69,'Input  - indicative charges'!$E$13:$E$69)</f>
        <v>North Island generation</v>
      </c>
      <c r="K10883" s="70">
        <f t="shared" si="171"/>
        <v>65.126409465235142</v>
      </c>
    </row>
    <row r="10884" spans="1:11" x14ac:dyDescent="0.25">
      <c r="A10884" s="65">
        <v>44378</v>
      </c>
      <c r="B10884" s="66" t="s">
        <v>152</v>
      </c>
      <c r="C10884" s="66" t="s">
        <v>137</v>
      </c>
      <c r="D10884" s="67">
        <v>399705.505</v>
      </c>
      <c r="E10884" s="66">
        <v>0.58430000000000004</v>
      </c>
      <c r="F10884" s="67">
        <v>233547.92657149999</v>
      </c>
      <c r="G10884" s="66" t="s">
        <v>90</v>
      </c>
      <c r="H10884" s="68">
        <v>5.32177630013116E-4</v>
      </c>
      <c r="I10884" s="87">
        <v>124.288982057298</v>
      </c>
      <c r="J10884" s="36" t="str">
        <f>_xlfn.XLOOKUP(SimpleBB[[#This Row],[customer_code]],'Input  - indicative charges'!$B$13:$B$69,'Input  - indicative charges'!$E$13:$E$69)</f>
        <v>Upper South Island distributor</v>
      </c>
      <c r="K10884" s="70">
        <f t="shared" si="171"/>
        <v>114.89938942667094</v>
      </c>
    </row>
    <row r="10885" spans="1:11" x14ac:dyDescent="0.25">
      <c r="A10885" s="65">
        <v>44378</v>
      </c>
      <c r="B10885" s="66" t="s">
        <v>152</v>
      </c>
      <c r="C10885" s="66" t="s">
        <v>137</v>
      </c>
      <c r="D10885" s="67">
        <v>399705.505</v>
      </c>
      <c r="E10885" s="66">
        <v>0.58430000000000004</v>
      </c>
      <c r="F10885" s="67">
        <v>233547.92657149999</v>
      </c>
      <c r="G10885" s="66" t="s">
        <v>92</v>
      </c>
      <c r="H10885" s="68">
        <v>4.6459825962499798E-6</v>
      </c>
      <c r="I10885" s="87">
        <v>1.08505960224145</v>
      </c>
      <c r="J10885" s="36" t="str">
        <f>_xlfn.XLOOKUP(SimpleBB[[#This Row],[customer_code]],'Input  - indicative charges'!$B$13:$B$69,'Input  - indicative charges'!$E$13:$E$69)</f>
        <v>North Island generation</v>
      </c>
      <c r="K10885" s="70">
        <f t="shared" si="171"/>
        <v>1.0030871902355283</v>
      </c>
    </row>
    <row r="10886" spans="1:11" x14ac:dyDescent="0.25">
      <c r="A10886" s="65">
        <v>44378</v>
      </c>
      <c r="B10886" s="66" t="s">
        <v>152</v>
      </c>
      <c r="C10886" s="66" t="s">
        <v>137</v>
      </c>
      <c r="D10886" s="67">
        <v>399705.505</v>
      </c>
      <c r="E10886" s="66">
        <v>0.58430000000000004</v>
      </c>
      <c r="F10886" s="67">
        <v>233547.92657149999</v>
      </c>
      <c r="G10886" s="66" t="s">
        <v>94</v>
      </c>
      <c r="H10886" s="68">
        <v>2.46069324475782E-5</v>
      </c>
      <c r="I10886" s="87">
        <v>5.7468980524168503</v>
      </c>
      <c r="J10886" s="36" t="str">
        <f>_xlfn.XLOOKUP(SimpleBB[[#This Row],[customer_code]],'Input  - indicative charges'!$B$13:$B$69,'Input  - indicative charges'!$E$13:$E$69)</f>
        <v>North Island generation</v>
      </c>
      <c r="K10886" s="70">
        <f t="shared" si="171"/>
        <v>5.3127402476883354</v>
      </c>
    </row>
    <row r="10887" spans="1:11" x14ac:dyDescent="0.25">
      <c r="A10887" s="65">
        <v>44378</v>
      </c>
      <c r="B10887" s="66" t="s">
        <v>152</v>
      </c>
      <c r="C10887" s="66" t="s">
        <v>137</v>
      </c>
      <c r="D10887" s="67">
        <v>399705.505</v>
      </c>
      <c r="E10887" s="66">
        <v>0.58430000000000004</v>
      </c>
      <c r="F10887" s="67">
        <v>233547.92657149999</v>
      </c>
      <c r="G10887" s="66" t="s">
        <v>96</v>
      </c>
      <c r="H10887" s="68">
        <v>5.1676208279954798E-11</v>
      </c>
      <c r="I10887" s="87">
        <v>1.2068871296860401E-5</v>
      </c>
      <c r="J10887" s="36" t="str">
        <f>_xlfn.XLOOKUP(SimpleBB[[#This Row],[customer_code]],'Input  - indicative charges'!$B$13:$B$69,'Input  - indicative charges'!$E$13:$E$69)</f>
        <v>Upper North Island distributor</v>
      </c>
      <c r="K10887" s="70">
        <f t="shared" si="171"/>
        <v>1.1157110792323121E-5</v>
      </c>
    </row>
    <row r="10888" spans="1:11" x14ac:dyDescent="0.25">
      <c r="A10888" s="65">
        <v>44378</v>
      </c>
      <c r="B10888" s="66" t="s">
        <v>152</v>
      </c>
      <c r="C10888" s="66" t="s">
        <v>137</v>
      </c>
      <c r="D10888" s="67">
        <v>399705.505</v>
      </c>
      <c r="E10888" s="66">
        <v>0.58430000000000004</v>
      </c>
      <c r="F10888" s="67">
        <v>233547.92657149999</v>
      </c>
      <c r="G10888" s="66" t="s">
        <v>98</v>
      </c>
      <c r="H10888" s="68">
        <v>2.2729154355470701E-7</v>
      </c>
      <c r="I10888" s="87">
        <v>5.3083468724437602E-2</v>
      </c>
      <c r="J10888" s="36" t="str">
        <f>_xlfn.XLOOKUP(SimpleBB[[#This Row],[customer_code]],'Input  - indicative charges'!$B$13:$B$69,'Input  - indicative charges'!$E$13:$E$69)</f>
        <v>Major Industrial</v>
      </c>
      <c r="K10888" s="70">
        <f t="shared" si="171"/>
        <v>4.9073200569587631E-2</v>
      </c>
    </row>
    <row r="10889" spans="1:11" x14ac:dyDescent="0.25">
      <c r="A10889" s="65">
        <v>44378</v>
      </c>
      <c r="B10889" s="66" t="s">
        <v>152</v>
      </c>
      <c r="C10889" s="66" t="s">
        <v>137</v>
      </c>
      <c r="D10889" s="67">
        <v>399705.505</v>
      </c>
      <c r="E10889" s="66">
        <v>0.58430000000000004</v>
      </c>
      <c r="F10889" s="67">
        <v>233547.92657149999</v>
      </c>
      <c r="G10889" s="66" t="s">
        <v>100</v>
      </c>
      <c r="H10889" s="68">
        <v>3.5207991117105299E-2</v>
      </c>
      <c r="I10889" s="87">
        <v>8222.7533241477304</v>
      </c>
      <c r="J10889" s="36" t="str">
        <f>_xlfn.XLOOKUP(SimpleBB[[#This Row],[customer_code]],'Input  - indicative charges'!$B$13:$B$69,'Input  - indicative charges'!$E$13:$E$69)</f>
        <v>North Island generation</v>
      </c>
      <c r="K10889" s="70">
        <f t="shared" si="171"/>
        <v>7601.5534177852487</v>
      </c>
    </row>
    <row r="10890" spans="1:11" x14ac:dyDescent="0.25">
      <c r="A10890" s="65">
        <v>44378</v>
      </c>
      <c r="B10890" s="66" t="s">
        <v>152</v>
      </c>
      <c r="C10890" s="66" t="s">
        <v>137</v>
      </c>
      <c r="D10890" s="67">
        <v>399705.505</v>
      </c>
      <c r="E10890" s="66">
        <v>0.58430000000000004</v>
      </c>
      <c r="F10890" s="67">
        <v>233547.92657149999</v>
      </c>
      <c r="G10890" s="66" t="s">
        <v>102</v>
      </c>
      <c r="H10890" s="68">
        <v>7.2737061257857204E-5</v>
      </c>
      <c r="I10890" s="87">
        <v>16.987589841676701</v>
      </c>
      <c r="J10890" s="36" t="str">
        <f>_xlfn.XLOOKUP(SimpleBB[[#This Row],[customer_code]],'Input  - indicative charges'!$B$13:$B$69,'Input  - indicative charges'!$E$13:$E$69)</f>
        <v>Lower North Island distributor</v>
      </c>
      <c r="K10890" s="70">
        <f t="shared" si="171"/>
        <v>15.704237562582573</v>
      </c>
    </row>
    <row r="10891" spans="1:11" x14ac:dyDescent="0.25">
      <c r="A10891" s="65">
        <v>44378</v>
      </c>
      <c r="B10891" s="66" t="s">
        <v>152</v>
      </c>
      <c r="C10891" s="66" t="s">
        <v>137</v>
      </c>
      <c r="D10891" s="67">
        <v>399705.505</v>
      </c>
      <c r="E10891" s="66">
        <v>0.58430000000000004</v>
      </c>
      <c r="F10891" s="67">
        <v>233547.92657149999</v>
      </c>
      <c r="G10891" s="66" t="s">
        <v>104</v>
      </c>
      <c r="H10891" s="68">
        <v>1.5231298975141699E-4</v>
      </c>
      <c r="I10891" s="87">
        <v>35.572382946349599</v>
      </c>
      <c r="J10891" s="36" t="str">
        <f>_xlfn.XLOOKUP(SimpleBB[[#This Row],[customer_code]],'Input  - indicative charges'!$B$13:$B$69,'Input  - indicative charges'!$E$13:$E$69)</f>
        <v>Lower North Island distributor</v>
      </c>
      <c r="K10891" s="70">
        <f t="shared" si="171"/>
        <v>32.885015335494863</v>
      </c>
    </row>
    <row r="10892" spans="1:11" x14ac:dyDescent="0.25">
      <c r="A10892" s="65">
        <v>44378</v>
      </c>
      <c r="B10892" s="66" t="s">
        <v>152</v>
      </c>
      <c r="C10892" s="66" t="s">
        <v>137</v>
      </c>
      <c r="D10892" s="67">
        <v>399705.505</v>
      </c>
      <c r="E10892" s="66">
        <v>0.58430000000000004</v>
      </c>
      <c r="F10892" s="67">
        <v>233547.92657149999</v>
      </c>
      <c r="G10892" s="66" t="s">
        <v>106</v>
      </c>
      <c r="H10892" s="68">
        <v>1.57696352426847E-22</v>
      </c>
      <c r="I10892" s="87">
        <v>3.6829656137178598E-17</v>
      </c>
      <c r="J10892" s="36" t="str">
        <f>_xlfn.XLOOKUP(SimpleBB[[#This Row],[customer_code]],'Input  - indicative charges'!$B$13:$B$69,'Input  - indicative charges'!$E$13:$E$69)</f>
        <v>Upper North Island distributor</v>
      </c>
      <c r="K10892" s="70">
        <f t="shared" si="171"/>
        <v>3.4047305987309662E-17</v>
      </c>
    </row>
    <row r="10893" spans="1:11" x14ac:dyDescent="0.25">
      <c r="A10893" s="65">
        <v>44378</v>
      </c>
      <c r="B10893" s="66" t="s">
        <v>152</v>
      </c>
      <c r="C10893" s="66" t="s">
        <v>137</v>
      </c>
      <c r="D10893" s="67">
        <v>399705.505</v>
      </c>
      <c r="E10893" s="66">
        <v>0.58430000000000004</v>
      </c>
      <c r="F10893" s="67">
        <v>233547.92657149999</v>
      </c>
      <c r="G10893" s="66" t="s">
        <v>108</v>
      </c>
      <c r="H10893" s="68">
        <v>0</v>
      </c>
      <c r="I10893" s="87">
        <v>0</v>
      </c>
      <c r="J10893" s="36" t="str">
        <f>_xlfn.XLOOKUP(SimpleBB[[#This Row],[customer_code]],'Input  - indicative charges'!$B$13:$B$69,'Input  - indicative charges'!$E$13:$E$69)</f>
        <v>Lower North Island distributor</v>
      </c>
      <c r="K10893" s="70">
        <f t="shared" si="171"/>
        <v>0</v>
      </c>
    </row>
    <row r="10894" spans="1:11" x14ac:dyDescent="0.25">
      <c r="A10894" s="65">
        <v>44378</v>
      </c>
      <c r="B10894" s="66" t="s">
        <v>152</v>
      </c>
      <c r="C10894" s="66" t="s">
        <v>137</v>
      </c>
      <c r="D10894" s="67">
        <v>399705.505</v>
      </c>
      <c r="E10894" s="66">
        <v>0.58430000000000004</v>
      </c>
      <c r="F10894" s="67">
        <v>233547.92657149999</v>
      </c>
      <c r="G10894" s="66" t="s">
        <v>110</v>
      </c>
      <c r="H10894" s="68">
        <v>1.9044755915188101E-11</v>
      </c>
      <c r="I10894" s="87">
        <v>4.4478632560524897E-6</v>
      </c>
      <c r="J10894" s="36" t="str">
        <f>_xlfn.XLOOKUP(SimpleBB[[#This Row],[customer_code]],'Input  - indicative charges'!$B$13:$B$69,'Input  - indicative charges'!$E$13:$E$69)</f>
        <v>Lower South Island distributor</v>
      </c>
      <c r="K10894" s="70">
        <f t="shared" ref="K10894:K10957" si="172">I10894*$L$9</f>
        <v>4.1118429318067406E-6</v>
      </c>
    </row>
    <row r="10895" spans="1:11" x14ac:dyDescent="0.25">
      <c r="A10895" s="65">
        <v>44378</v>
      </c>
      <c r="B10895" s="66" t="s">
        <v>152</v>
      </c>
      <c r="C10895" s="66" t="s">
        <v>137</v>
      </c>
      <c r="D10895" s="67">
        <v>399705.505</v>
      </c>
      <c r="E10895" s="66">
        <v>0.58430000000000004</v>
      </c>
      <c r="F10895" s="67">
        <v>233547.92657149999</v>
      </c>
      <c r="G10895" s="66" t="s">
        <v>112</v>
      </c>
      <c r="H10895" s="68">
        <v>2.4918494188504398E-4</v>
      </c>
      <c r="I10895" s="87">
        <v>58.196626510091903</v>
      </c>
      <c r="J10895" s="36" t="str">
        <f>_xlfn.XLOOKUP(SimpleBB[[#This Row],[customer_code]],'Input  - indicative charges'!$B$13:$B$69,'Input  - indicative charges'!$E$13:$E$69)</f>
        <v>North Island generation</v>
      </c>
      <c r="K10895" s="70">
        <f t="shared" si="172"/>
        <v>53.800077384324659</v>
      </c>
    </row>
    <row r="10896" spans="1:11" x14ac:dyDescent="0.25">
      <c r="A10896" s="65">
        <v>44378</v>
      </c>
      <c r="B10896" s="66" t="s">
        <v>152</v>
      </c>
      <c r="C10896" s="66" t="s">
        <v>137</v>
      </c>
      <c r="D10896" s="67">
        <v>399705.505</v>
      </c>
      <c r="E10896" s="66">
        <v>0.58430000000000004</v>
      </c>
      <c r="F10896" s="67">
        <v>233547.92657149999</v>
      </c>
      <c r="G10896" s="66" t="s">
        <v>114</v>
      </c>
      <c r="H10896" s="68">
        <v>5.9913578272009698E-5</v>
      </c>
      <c r="I10896" s="87">
        <v>13.9926919789071</v>
      </c>
      <c r="J10896" s="36" t="str">
        <f>_xlfn.XLOOKUP(SimpleBB[[#This Row],[customer_code]],'Input  - indicative charges'!$B$13:$B$69,'Input  - indicative charges'!$E$13:$E$69)</f>
        <v>Lower North Island distributor</v>
      </c>
      <c r="K10896" s="70">
        <f t="shared" si="172"/>
        <v>12.935593631869301</v>
      </c>
    </row>
    <row r="10897" spans="1:11" x14ac:dyDescent="0.25">
      <c r="A10897" s="65">
        <v>44378</v>
      </c>
      <c r="B10897" s="66" t="s">
        <v>152</v>
      </c>
      <c r="C10897" s="66" t="s">
        <v>137</v>
      </c>
      <c r="D10897" s="67">
        <v>399705.505</v>
      </c>
      <c r="E10897" s="66">
        <v>0.58430000000000004</v>
      </c>
      <c r="F10897" s="67">
        <v>233547.92657149999</v>
      </c>
      <c r="G10897" s="66" t="s">
        <v>116</v>
      </c>
      <c r="H10897" s="68">
        <v>8.1898903076269503E-24</v>
      </c>
      <c r="I10897" s="87">
        <v>1.9127319001942901E-18</v>
      </c>
      <c r="J10897" s="36" t="str">
        <f>_xlfn.XLOOKUP(SimpleBB[[#This Row],[customer_code]],'Input  - indicative charges'!$B$13:$B$69,'Input  - indicative charges'!$E$13:$E$69)</f>
        <v>Major Industrial</v>
      </c>
      <c r="K10897" s="70">
        <f t="shared" si="172"/>
        <v>1.7682317759101436E-18</v>
      </c>
    </row>
    <row r="10898" spans="1:11" x14ac:dyDescent="0.25">
      <c r="A10898" s="65">
        <v>44378</v>
      </c>
      <c r="B10898" s="66" t="s">
        <v>152</v>
      </c>
      <c r="C10898" s="66" t="s">
        <v>137</v>
      </c>
      <c r="D10898" s="67">
        <v>399705.505</v>
      </c>
      <c r="E10898" s="66">
        <v>0.58430000000000004</v>
      </c>
      <c r="F10898" s="67">
        <v>233547.92657149999</v>
      </c>
      <c r="G10898" s="66" t="s">
        <v>118</v>
      </c>
      <c r="H10898" s="68">
        <v>2.75651488628018E-2</v>
      </c>
      <c r="I10898" s="87">
        <v>6437.7833625421199</v>
      </c>
      <c r="J10898" s="36" t="str">
        <f>_xlfn.XLOOKUP(SimpleBB[[#This Row],[customer_code]],'Input  - indicative charges'!$B$13:$B$69,'Input  - indicative charges'!$E$13:$E$69)</f>
        <v>Upper South Island distributor</v>
      </c>
      <c r="K10898" s="70">
        <f t="shared" si="172"/>
        <v>5951.4316182609409</v>
      </c>
    </row>
    <row r="10899" spans="1:11" x14ac:dyDescent="0.25">
      <c r="A10899" s="65">
        <v>44378</v>
      </c>
      <c r="B10899" s="66" t="s">
        <v>152</v>
      </c>
      <c r="C10899" s="66" t="s">
        <v>137</v>
      </c>
      <c r="D10899" s="67">
        <v>399705.505</v>
      </c>
      <c r="E10899" s="66">
        <v>0.58430000000000004</v>
      </c>
      <c r="F10899" s="67">
        <v>233547.92657149999</v>
      </c>
      <c r="G10899" s="66" t="s">
        <v>120</v>
      </c>
      <c r="H10899" s="68">
        <v>1.7624553433397999E-7</v>
      </c>
      <c r="I10899" s="87">
        <v>4.1161779111187298E-2</v>
      </c>
      <c r="J10899" s="36" t="str">
        <f>_xlfn.XLOOKUP(SimpleBB[[#This Row],[customer_code]],'Input  - indicative charges'!$B$13:$B$69,'Input  - indicative charges'!$E$13:$E$69)</f>
        <v>Lower North Island distributor</v>
      </c>
      <c r="K10899" s="70">
        <f t="shared" si="172"/>
        <v>3.8052152405678295E-2</v>
      </c>
    </row>
    <row r="10900" spans="1:11" x14ac:dyDescent="0.25">
      <c r="A10900" s="65">
        <v>44378</v>
      </c>
      <c r="B10900" s="66" t="s">
        <v>152</v>
      </c>
      <c r="C10900" s="66" t="s">
        <v>137</v>
      </c>
      <c r="D10900" s="67">
        <v>399705.505</v>
      </c>
      <c r="E10900" s="66">
        <v>0.58430000000000004</v>
      </c>
      <c r="F10900" s="67">
        <v>233547.92657149999</v>
      </c>
      <c r="G10900" s="66" t="s">
        <v>241</v>
      </c>
      <c r="H10900" s="68">
        <v>5.6357593087145797E-5</v>
      </c>
      <c r="I10900" s="87">
        <v>13.1621990120632</v>
      </c>
      <c r="J10900" s="36" t="str">
        <f>_xlfn.XLOOKUP(SimpleBB[[#This Row],[customer_code]],'Input  - indicative charges'!$B$13:$B$69,'Input  - indicative charges'!$E$13:$E$69)</f>
        <v>North Island generation</v>
      </c>
      <c r="K10900" s="70">
        <f t="shared" si="172"/>
        <v>12.167841468853611</v>
      </c>
    </row>
    <row r="10901" spans="1:11" x14ac:dyDescent="0.25">
      <c r="A10901" s="65">
        <v>44440</v>
      </c>
      <c r="B10901" s="66" t="s">
        <v>152</v>
      </c>
      <c r="C10901" s="66" t="s">
        <v>137</v>
      </c>
      <c r="D10901" s="67">
        <v>126717.569999999</v>
      </c>
      <c r="E10901" s="66">
        <v>0.8962</v>
      </c>
      <c r="F10901" s="67">
        <v>113564.286234</v>
      </c>
      <c r="G10901" s="66" t="s">
        <v>8</v>
      </c>
      <c r="H10901" s="68">
        <v>8.4858971584469098E-7</v>
      </c>
      <c r="I10901" s="87">
        <v>9.6369485385415204E-2</v>
      </c>
      <c r="J10901" s="36" t="str">
        <f>_xlfn.XLOOKUP(SimpleBB[[#This Row],[customer_code]],'Input  - indicative charges'!$B$13:$B$69,'Input  - indicative charges'!$E$13:$E$69)</f>
        <v>Lower South Island distributor</v>
      </c>
      <c r="K10901" s="70">
        <f t="shared" si="172"/>
        <v>8.9089111897642445E-2</v>
      </c>
    </row>
    <row r="10902" spans="1:11" x14ac:dyDescent="0.25">
      <c r="A10902" s="65">
        <v>44440</v>
      </c>
      <c r="B10902" s="66" t="s">
        <v>152</v>
      </c>
      <c r="C10902" s="66" t="s">
        <v>137</v>
      </c>
      <c r="D10902" s="67">
        <v>126717.569999999</v>
      </c>
      <c r="E10902" s="66">
        <v>0.8962</v>
      </c>
      <c r="F10902" s="67">
        <v>113564.286234</v>
      </c>
      <c r="G10902" s="66" t="s">
        <v>10</v>
      </c>
      <c r="H10902" s="68">
        <v>3.00748393268498E-4</v>
      </c>
      <c r="I10902" s="87">
        <v>34.154276617559297</v>
      </c>
      <c r="J10902" s="36" t="str">
        <f>_xlfn.XLOOKUP(SimpleBB[[#This Row],[customer_code]],'Input  - indicative charges'!$B$13:$B$69,'Input  - indicative charges'!$E$13:$E$69)</f>
        <v>Upper South Island distributor</v>
      </c>
      <c r="K10902" s="70">
        <f t="shared" si="172"/>
        <v>31.574041919967271</v>
      </c>
    </row>
    <row r="10903" spans="1:11" x14ac:dyDescent="0.25">
      <c r="A10903" s="65">
        <v>44440</v>
      </c>
      <c r="B10903" s="66" t="s">
        <v>152</v>
      </c>
      <c r="C10903" s="66" t="s">
        <v>137</v>
      </c>
      <c r="D10903" s="67">
        <v>126717.569999999</v>
      </c>
      <c r="E10903" s="66">
        <v>0.8962</v>
      </c>
      <c r="F10903" s="67">
        <v>113564.286234</v>
      </c>
      <c r="G10903" s="66" t="s">
        <v>12</v>
      </c>
      <c r="H10903" s="68">
        <v>6.4032986905954302E-24</v>
      </c>
      <c r="I10903" s="87">
        <v>7.2718604534057696E-19</v>
      </c>
      <c r="J10903" s="36" t="str">
        <f>_xlfn.XLOOKUP(SimpleBB[[#This Row],[customer_code]],'Input  - indicative charges'!$B$13:$B$69,'Input  - indicative charges'!$E$13:$E$69)</f>
        <v>Lower North Island distributor</v>
      </c>
      <c r="K10903" s="70">
        <f t="shared" si="172"/>
        <v>6.7224971374139329E-19</v>
      </c>
    </row>
    <row r="10904" spans="1:11" x14ac:dyDescent="0.25">
      <c r="A10904" s="65">
        <v>44440</v>
      </c>
      <c r="B10904" s="66" t="s">
        <v>152</v>
      </c>
      <c r="C10904" s="66" t="s">
        <v>137</v>
      </c>
      <c r="D10904" s="67">
        <v>126717.569999999</v>
      </c>
      <c r="E10904" s="66">
        <v>0.8962</v>
      </c>
      <c r="F10904" s="67">
        <v>113564.286234</v>
      </c>
      <c r="G10904" s="66" t="s">
        <v>14</v>
      </c>
      <c r="H10904" s="68">
        <v>2.7856465074152299E-24</v>
      </c>
      <c r="I10904" s="87">
        <v>3.16349957314845E-19</v>
      </c>
      <c r="J10904" s="36" t="str">
        <f>_xlfn.XLOOKUP(SimpleBB[[#This Row],[customer_code]],'Input  - indicative charges'!$B$13:$B$69,'Input  - indicative charges'!$E$13:$E$69)</f>
        <v>Upper North Island distributor</v>
      </c>
      <c r="K10904" s="70">
        <f t="shared" si="172"/>
        <v>2.9245083786970159E-19</v>
      </c>
    </row>
    <row r="10905" spans="1:11" x14ac:dyDescent="0.25">
      <c r="A10905" s="65">
        <v>44440</v>
      </c>
      <c r="B10905" s="66" t="s">
        <v>152</v>
      </c>
      <c r="C10905" s="66" t="s">
        <v>137</v>
      </c>
      <c r="D10905" s="67">
        <v>126717.569999999</v>
      </c>
      <c r="E10905" s="66">
        <v>0.8962</v>
      </c>
      <c r="F10905" s="67">
        <v>113564.286234</v>
      </c>
      <c r="G10905" s="66" t="s">
        <v>16</v>
      </c>
      <c r="H10905" s="68">
        <v>2.3889105770467E-2</v>
      </c>
      <c r="I10905" s="87">
        <v>2712.9492455916202</v>
      </c>
      <c r="J10905" s="36" t="str">
        <f>_xlfn.XLOOKUP(SimpleBB[[#This Row],[customer_code]],'Input  - indicative charges'!$B$13:$B$69,'Input  - indicative charges'!$E$13:$E$69)</f>
        <v>South Island generation</v>
      </c>
      <c r="K10905" s="70">
        <f t="shared" si="172"/>
        <v>2507.995533508526</v>
      </c>
    </row>
    <row r="10906" spans="1:11" x14ac:dyDescent="0.25">
      <c r="A10906" s="65">
        <v>44440</v>
      </c>
      <c r="B10906" s="66" t="s">
        <v>152</v>
      </c>
      <c r="C10906" s="66" t="s">
        <v>137</v>
      </c>
      <c r="D10906" s="67">
        <v>126717.569999999</v>
      </c>
      <c r="E10906" s="66">
        <v>0.8962</v>
      </c>
      <c r="F10906" s="67">
        <v>113564.286234</v>
      </c>
      <c r="G10906" s="66" t="s">
        <v>19</v>
      </c>
      <c r="H10906" s="68">
        <v>4.5197122314262001E-4</v>
      </c>
      <c r="I10906" s="87">
        <v>51.3277893544996</v>
      </c>
      <c r="J10906" s="36" t="str">
        <f>_xlfn.XLOOKUP(SimpleBB[[#This Row],[customer_code]],'Input  - indicative charges'!$B$13:$B$69,'Input  - indicative charges'!$E$13:$E$69)</f>
        <v>Lower South Island distributor</v>
      </c>
      <c r="K10906" s="70">
        <f t="shared" si="172"/>
        <v>47.450156561214619</v>
      </c>
    </row>
    <row r="10907" spans="1:11" x14ac:dyDescent="0.25">
      <c r="A10907" s="65">
        <v>44440</v>
      </c>
      <c r="B10907" s="66" t="s">
        <v>152</v>
      </c>
      <c r="C10907" s="66" t="s">
        <v>137</v>
      </c>
      <c r="D10907" s="67">
        <v>126717.569999999</v>
      </c>
      <c r="E10907" s="66">
        <v>0.8962</v>
      </c>
      <c r="F10907" s="67">
        <v>113564.286234</v>
      </c>
      <c r="G10907" s="66" t="s">
        <v>21</v>
      </c>
      <c r="H10907" s="68">
        <v>1.64473933622453E-5</v>
      </c>
      <c r="I10907" s="87">
        <v>1.8678364875932201</v>
      </c>
      <c r="J10907" s="36" t="str">
        <f>_xlfn.XLOOKUP(SimpleBB[[#This Row],[customer_code]],'Input  - indicative charges'!$B$13:$B$69,'Input  - indicative charges'!$E$13:$E$69)</f>
        <v>Upper South Island distributor</v>
      </c>
      <c r="K10907" s="70">
        <f t="shared" si="172"/>
        <v>1.7267280528082574</v>
      </c>
    </row>
    <row r="10908" spans="1:11" x14ac:dyDescent="0.25">
      <c r="A10908" s="65">
        <v>44440</v>
      </c>
      <c r="B10908" s="66" t="s">
        <v>152</v>
      </c>
      <c r="C10908" s="66" t="s">
        <v>137</v>
      </c>
      <c r="D10908" s="67">
        <v>126717.569999999</v>
      </c>
      <c r="E10908" s="66">
        <v>0.8962</v>
      </c>
      <c r="F10908" s="67">
        <v>113564.286234</v>
      </c>
      <c r="G10908" s="66" t="s">
        <v>23</v>
      </c>
      <c r="H10908" s="68">
        <v>5.1025260139060101E-24</v>
      </c>
      <c r="I10908" s="87">
        <v>5.79464724759654E-19</v>
      </c>
      <c r="J10908" s="36" t="str">
        <f>_xlfn.XLOOKUP(SimpleBB[[#This Row],[customer_code]],'Input  - indicative charges'!$B$13:$B$69,'Input  - indicative charges'!$E$13:$E$69)</f>
        <v>Lower North Island distributor</v>
      </c>
      <c r="K10908" s="70">
        <f t="shared" si="172"/>
        <v>5.3568821601969761E-19</v>
      </c>
    </row>
    <row r="10909" spans="1:11" x14ac:dyDescent="0.25">
      <c r="A10909" s="65">
        <v>44440</v>
      </c>
      <c r="B10909" s="66" t="s">
        <v>152</v>
      </c>
      <c r="C10909" s="66" t="s">
        <v>137</v>
      </c>
      <c r="D10909" s="67">
        <v>126717.569999999</v>
      </c>
      <c r="E10909" s="66">
        <v>0.8962</v>
      </c>
      <c r="F10909" s="67">
        <v>113564.286234</v>
      </c>
      <c r="G10909" s="66" t="s">
        <v>25</v>
      </c>
      <c r="H10909" s="68">
        <v>3.2058906818816797E-2</v>
      </c>
      <c r="I10909" s="87">
        <v>3640.7468703212398</v>
      </c>
      <c r="J10909" s="36" t="str">
        <f>_xlfn.XLOOKUP(SimpleBB[[#This Row],[customer_code]],'Input  - indicative charges'!$B$13:$B$69,'Input  - indicative charges'!$E$13:$E$69)</f>
        <v>North Island generation</v>
      </c>
      <c r="K10909" s="70">
        <f t="shared" si="172"/>
        <v>3365.7013319501293</v>
      </c>
    </row>
    <row r="10910" spans="1:11" x14ac:dyDescent="0.25">
      <c r="A10910" s="65">
        <v>44440</v>
      </c>
      <c r="B10910" s="66" t="s">
        <v>152</v>
      </c>
      <c r="C10910" s="66" t="s">
        <v>137</v>
      </c>
      <c r="D10910" s="67">
        <v>126717.569999999</v>
      </c>
      <c r="E10910" s="66">
        <v>0.8962</v>
      </c>
      <c r="F10910" s="67">
        <v>113564.286234</v>
      </c>
      <c r="G10910" s="66" t="s">
        <v>27</v>
      </c>
      <c r="H10910" s="68">
        <v>9.4896060819390699E-7</v>
      </c>
      <c r="I10910" s="87">
        <v>0.107768034133723</v>
      </c>
      <c r="J10910" s="36" t="str">
        <f>_xlfn.XLOOKUP(SimpleBB[[#This Row],[customer_code]],'Input  - indicative charges'!$B$13:$B$69,'Input  - indicative charges'!$E$13:$E$69)</f>
        <v>Lower North Island distributor</v>
      </c>
      <c r="K10910" s="70">
        <f t="shared" si="172"/>
        <v>9.9626540637117816E-2</v>
      </c>
    </row>
    <row r="10911" spans="1:11" x14ac:dyDescent="0.25">
      <c r="A10911" s="65">
        <v>44440</v>
      </c>
      <c r="B10911" s="66" t="s">
        <v>152</v>
      </c>
      <c r="C10911" s="66" t="s">
        <v>137</v>
      </c>
      <c r="D10911" s="67">
        <v>126717.569999999</v>
      </c>
      <c r="E10911" s="66">
        <v>0.8962</v>
      </c>
      <c r="F10911" s="67">
        <v>113564.286234</v>
      </c>
      <c r="G10911" s="66" t="s">
        <v>29</v>
      </c>
      <c r="H10911" s="68">
        <v>3.0552127734363999E-6</v>
      </c>
      <c r="I10911" s="87">
        <v>0.34696305790830401</v>
      </c>
      <c r="J10911" s="36" t="str">
        <f>_xlfn.XLOOKUP(SimpleBB[[#This Row],[customer_code]],'Input  - indicative charges'!$B$13:$B$69,'Input  - indicative charges'!$E$13:$E$69)</f>
        <v>Lower North Island distributor</v>
      </c>
      <c r="K10911" s="70">
        <f t="shared" si="172"/>
        <v>0.32075122707897308</v>
      </c>
    </row>
    <row r="10912" spans="1:11" x14ac:dyDescent="0.25">
      <c r="A10912" s="65">
        <v>44440</v>
      </c>
      <c r="B10912" s="66" t="s">
        <v>152</v>
      </c>
      <c r="C10912" s="66" t="s">
        <v>137</v>
      </c>
      <c r="D10912" s="67">
        <v>126717.569999999</v>
      </c>
      <c r="E10912" s="66">
        <v>0.8962</v>
      </c>
      <c r="F10912" s="67">
        <v>113564.286234</v>
      </c>
      <c r="G10912" s="66" t="s">
        <v>31</v>
      </c>
      <c r="H10912" s="68">
        <v>5.8778288954444104E-6</v>
      </c>
      <c r="I10912" s="87">
        <v>0.66751144311672495</v>
      </c>
      <c r="J10912" s="36" t="str">
        <f>_xlfn.XLOOKUP(SimpleBB[[#This Row],[customer_code]],'Input  - indicative charges'!$B$13:$B$69,'Input  - indicative charges'!$E$13:$E$69)</f>
        <v>Major Industrial</v>
      </c>
      <c r="K10912" s="70">
        <f t="shared" si="172"/>
        <v>0.61708331647667725</v>
      </c>
    </row>
    <row r="10913" spans="1:11" x14ac:dyDescent="0.25">
      <c r="A10913" s="65">
        <v>44440</v>
      </c>
      <c r="B10913" s="66" t="s">
        <v>152</v>
      </c>
      <c r="C10913" s="66" t="s">
        <v>137</v>
      </c>
      <c r="D10913" s="67">
        <v>126717.569999999</v>
      </c>
      <c r="E10913" s="66">
        <v>0.8962</v>
      </c>
      <c r="F10913" s="67">
        <v>113564.286234</v>
      </c>
      <c r="G10913" s="66" t="s">
        <v>34</v>
      </c>
      <c r="H10913" s="68">
        <v>3.4276997905444803E-24</v>
      </c>
      <c r="I10913" s="87">
        <v>3.8926428013761501E-19</v>
      </c>
      <c r="J10913" s="36" t="str">
        <f>_xlfn.XLOOKUP(SimpleBB[[#This Row],[customer_code]],'Input  - indicative charges'!$B$13:$B$69,'Input  - indicative charges'!$E$13:$E$69)</f>
        <v>Major Industrial</v>
      </c>
      <c r="K10913" s="70">
        <f t="shared" si="172"/>
        <v>3.5985674170865351E-19</v>
      </c>
    </row>
    <row r="10914" spans="1:11" x14ac:dyDescent="0.25">
      <c r="A10914" s="65">
        <v>44440</v>
      </c>
      <c r="B10914" s="66" t="s">
        <v>152</v>
      </c>
      <c r="C10914" s="66" t="s">
        <v>137</v>
      </c>
      <c r="D10914" s="67">
        <v>126717.569999999</v>
      </c>
      <c r="E10914" s="66">
        <v>0.8962</v>
      </c>
      <c r="F10914" s="67">
        <v>113564.286234</v>
      </c>
      <c r="G10914" s="66" t="s">
        <v>36</v>
      </c>
      <c r="H10914" s="68">
        <v>2.9643062424050998E-3</v>
      </c>
      <c r="I10914" s="87">
        <v>336.63932259772503</v>
      </c>
      <c r="J10914" s="36" t="str">
        <f>_xlfn.XLOOKUP(SimpleBB[[#This Row],[customer_code]],'Input  - indicative charges'!$B$13:$B$69,'Input  - indicative charges'!$E$13:$E$69)</f>
        <v>Upper South Island distributor</v>
      </c>
      <c r="K10914" s="70">
        <f t="shared" si="172"/>
        <v>311.20741342667969</v>
      </c>
    </row>
    <row r="10915" spans="1:11" x14ac:dyDescent="0.25">
      <c r="A10915" s="65">
        <v>44440</v>
      </c>
      <c r="B10915" s="66" t="s">
        <v>152</v>
      </c>
      <c r="C10915" s="66" t="s">
        <v>137</v>
      </c>
      <c r="D10915" s="67">
        <v>126717.569999999</v>
      </c>
      <c r="E10915" s="66">
        <v>0.8962</v>
      </c>
      <c r="F10915" s="67">
        <v>113564.286234</v>
      </c>
      <c r="G10915" s="66" t="s">
        <v>38</v>
      </c>
      <c r="H10915" s="68">
        <v>8.7729682224085103E-6</v>
      </c>
      <c r="I10915" s="87">
        <v>0.996295874331387</v>
      </c>
      <c r="J10915" s="36" t="str">
        <f>_xlfn.XLOOKUP(SimpleBB[[#This Row],[customer_code]],'Input  - indicative charges'!$B$13:$B$69,'Input  - indicative charges'!$E$13:$E$69)</f>
        <v>North Island generation</v>
      </c>
      <c r="K10915" s="70">
        <f t="shared" si="172"/>
        <v>0.92102924775918205</v>
      </c>
    </row>
    <row r="10916" spans="1:11" x14ac:dyDescent="0.25">
      <c r="A10916" s="65">
        <v>44440</v>
      </c>
      <c r="B10916" s="66" t="s">
        <v>152</v>
      </c>
      <c r="C10916" s="66" t="s">
        <v>137</v>
      </c>
      <c r="D10916" s="67">
        <v>126717.569999999</v>
      </c>
      <c r="E10916" s="66">
        <v>0.8962</v>
      </c>
      <c r="F10916" s="67">
        <v>113564.286234</v>
      </c>
      <c r="G10916" s="66" t="s">
        <v>40</v>
      </c>
      <c r="H10916" s="68">
        <v>2.1965004471645301E-7</v>
      </c>
      <c r="I10916" s="87">
        <v>2.4944400549490101E-2</v>
      </c>
      <c r="J10916" s="36" t="str">
        <f>_xlfn.XLOOKUP(SimpleBB[[#This Row],[customer_code]],'Input  - indicative charges'!$B$13:$B$69,'Input  - indicative charges'!$E$13:$E$69)</f>
        <v>North Island generation</v>
      </c>
      <c r="K10916" s="70">
        <f t="shared" si="172"/>
        <v>2.3059939387301758E-2</v>
      </c>
    </row>
    <row r="10917" spans="1:11" x14ac:dyDescent="0.25">
      <c r="A10917" s="65">
        <v>44440</v>
      </c>
      <c r="B10917" s="66" t="s">
        <v>152</v>
      </c>
      <c r="C10917" s="66" t="s">
        <v>137</v>
      </c>
      <c r="D10917" s="67">
        <v>126717.569999999</v>
      </c>
      <c r="E10917" s="66">
        <v>0.8962</v>
      </c>
      <c r="F10917" s="67">
        <v>113564.286234</v>
      </c>
      <c r="G10917" s="66" t="s">
        <v>42</v>
      </c>
      <c r="H10917" s="68">
        <v>0.27100559843722599</v>
      </c>
      <c r="I10917" s="87">
        <v>30776.557351941599</v>
      </c>
      <c r="J10917" s="36" t="str">
        <f>_xlfn.XLOOKUP(SimpleBB[[#This Row],[customer_code]],'Input  - indicative charges'!$B$13:$B$69,'Input  - indicative charges'!$E$13:$E$69)</f>
        <v>South Island generation</v>
      </c>
      <c r="K10917" s="70">
        <f t="shared" si="172"/>
        <v>28451.497388262433</v>
      </c>
    </row>
    <row r="10918" spans="1:11" x14ac:dyDescent="0.25">
      <c r="A10918" s="65">
        <v>44440</v>
      </c>
      <c r="B10918" s="66" t="s">
        <v>152</v>
      </c>
      <c r="C10918" s="66" t="s">
        <v>137</v>
      </c>
      <c r="D10918" s="67">
        <v>126717.569999999</v>
      </c>
      <c r="E10918" s="66">
        <v>0.8962</v>
      </c>
      <c r="F10918" s="67">
        <v>113564.286234</v>
      </c>
      <c r="G10918" s="66" t="s">
        <v>44</v>
      </c>
      <c r="H10918" s="68">
        <v>2.6497287685167301E-24</v>
      </c>
      <c r="I10918" s="87">
        <v>3.0091455631029799E-19</v>
      </c>
      <c r="J10918" s="36" t="str">
        <f>_xlfn.XLOOKUP(SimpleBB[[#This Row],[customer_code]],'Input  - indicative charges'!$B$13:$B$69,'Input  - indicative charges'!$E$13:$E$69)</f>
        <v>Major Industrial</v>
      </c>
      <c r="K10918" s="70">
        <f t="shared" si="172"/>
        <v>2.781815267721123E-19</v>
      </c>
    </row>
    <row r="10919" spans="1:11" x14ac:dyDescent="0.25">
      <c r="A10919" s="65">
        <v>44440</v>
      </c>
      <c r="B10919" s="66" t="s">
        <v>152</v>
      </c>
      <c r="C10919" s="66" t="s">
        <v>137</v>
      </c>
      <c r="D10919" s="67">
        <v>126717.569999999</v>
      </c>
      <c r="E10919" s="66">
        <v>0.8962</v>
      </c>
      <c r="F10919" s="67">
        <v>113564.286234</v>
      </c>
      <c r="G10919" s="66" t="s">
        <v>46</v>
      </c>
      <c r="H10919" s="68">
        <v>0.112743386530511</v>
      </c>
      <c r="I10919" s="87">
        <v>12803.6222189415</v>
      </c>
      <c r="J10919" s="36" t="str">
        <f>_xlfn.XLOOKUP(SimpleBB[[#This Row],[customer_code]],'Input  - indicative charges'!$B$13:$B$69,'Input  - indicative charges'!$E$13:$E$69)</f>
        <v>Upper South Island distributor</v>
      </c>
      <c r="K10919" s="70">
        <f t="shared" si="172"/>
        <v>11836.353883145786</v>
      </c>
    </row>
    <row r="10920" spans="1:11" x14ac:dyDescent="0.25">
      <c r="A10920" s="65">
        <v>44440</v>
      </c>
      <c r="B10920" s="66" t="s">
        <v>152</v>
      </c>
      <c r="C10920" s="66" t="s">
        <v>137</v>
      </c>
      <c r="D10920" s="67">
        <v>126717.569999999</v>
      </c>
      <c r="E10920" s="66">
        <v>0.8962</v>
      </c>
      <c r="F10920" s="67">
        <v>113564.286234</v>
      </c>
      <c r="G10920" s="66" t="s">
        <v>48</v>
      </c>
      <c r="H10920" s="68">
        <v>1.9922776890767E-3</v>
      </c>
      <c r="I10920" s="87">
        <v>226.251593739919</v>
      </c>
      <c r="J10920" s="36" t="str">
        <f>_xlfn.XLOOKUP(SimpleBB[[#This Row],[customer_code]],'Input  - indicative charges'!$B$13:$B$69,'Input  - indicative charges'!$E$13:$E$69)</f>
        <v>North Island generation</v>
      </c>
      <c r="K10920" s="70">
        <f t="shared" si="172"/>
        <v>209.15908672856858</v>
      </c>
    </row>
    <row r="10921" spans="1:11" x14ac:dyDescent="0.25">
      <c r="A10921" s="65">
        <v>44440</v>
      </c>
      <c r="B10921" s="66" t="s">
        <v>152</v>
      </c>
      <c r="C10921" s="66" t="s">
        <v>137</v>
      </c>
      <c r="D10921" s="67">
        <v>126717.569999999</v>
      </c>
      <c r="E10921" s="66">
        <v>0.8962</v>
      </c>
      <c r="F10921" s="67">
        <v>113564.286234</v>
      </c>
      <c r="G10921" s="66" t="s">
        <v>50</v>
      </c>
      <c r="H10921" s="68">
        <v>4.15932760138947E-4</v>
      </c>
      <c r="I10921" s="87">
        <v>47.235107026516999</v>
      </c>
      <c r="J10921" s="36" t="str">
        <f>_xlfn.XLOOKUP(SimpleBB[[#This Row],[customer_code]],'Input  - indicative charges'!$B$13:$B$69,'Input  - indicative charges'!$E$13:$E$69)</f>
        <v>North Island generation</v>
      </c>
      <c r="K10921" s="70">
        <f t="shared" si="172"/>
        <v>43.666661895647721</v>
      </c>
    </row>
    <row r="10922" spans="1:11" x14ac:dyDescent="0.25">
      <c r="A10922" s="65">
        <v>44440</v>
      </c>
      <c r="B10922" s="66" t="s">
        <v>152</v>
      </c>
      <c r="C10922" s="66" t="s">
        <v>137</v>
      </c>
      <c r="D10922" s="67">
        <v>126717.569999999</v>
      </c>
      <c r="E10922" s="66">
        <v>0.8962</v>
      </c>
      <c r="F10922" s="67">
        <v>113564.286234</v>
      </c>
      <c r="G10922" s="66" t="s">
        <v>52</v>
      </c>
      <c r="H10922" s="68">
        <v>8.3991315682485201E-4</v>
      </c>
      <c r="I10922" s="87">
        <v>95.384138153359999</v>
      </c>
      <c r="J10922" s="36" t="str">
        <f>_xlfn.XLOOKUP(SimpleBB[[#This Row],[customer_code]],'Input  - indicative charges'!$B$13:$B$69,'Input  - indicative charges'!$E$13:$E$69)</f>
        <v>North Island generation</v>
      </c>
      <c r="K10922" s="70">
        <f t="shared" si="172"/>
        <v>88.178204160991982</v>
      </c>
    </row>
    <row r="10923" spans="1:11" x14ac:dyDescent="0.25">
      <c r="A10923" s="65">
        <v>44440</v>
      </c>
      <c r="B10923" s="66" t="s">
        <v>152</v>
      </c>
      <c r="C10923" s="66" t="s">
        <v>137</v>
      </c>
      <c r="D10923" s="67">
        <v>126717.569999999</v>
      </c>
      <c r="E10923" s="66">
        <v>0.8962</v>
      </c>
      <c r="F10923" s="67">
        <v>113564.286234</v>
      </c>
      <c r="G10923" s="66" t="s">
        <v>54</v>
      </c>
      <c r="H10923" s="68">
        <v>7.5824699487631599E-8</v>
      </c>
      <c r="I10923" s="87">
        <v>8.6109778762204301E-3</v>
      </c>
      <c r="J10923" s="36" t="str">
        <f>_xlfn.XLOOKUP(SimpleBB[[#This Row],[customer_code]],'Input  - indicative charges'!$B$13:$B$69,'Input  - indicative charges'!$E$13:$E$69)</f>
        <v>Upper South Island distributor</v>
      </c>
      <c r="K10923" s="70">
        <f t="shared" si="172"/>
        <v>7.9604489792038137E-3</v>
      </c>
    </row>
    <row r="10924" spans="1:11" x14ac:dyDescent="0.25">
      <c r="A10924" s="65">
        <v>44440</v>
      </c>
      <c r="B10924" s="66" t="s">
        <v>152</v>
      </c>
      <c r="C10924" s="66" t="s">
        <v>137</v>
      </c>
      <c r="D10924" s="67">
        <v>126717.569999999</v>
      </c>
      <c r="E10924" s="66">
        <v>0.8962</v>
      </c>
      <c r="F10924" s="67">
        <v>113564.286234</v>
      </c>
      <c r="G10924" s="66" t="s">
        <v>56</v>
      </c>
      <c r="H10924" s="68">
        <v>1.5746666962396699E-23</v>
      </c>
      <c r="I10924" s="87">
        <v>1.7882589941490899E-18</v>
      </c>
      <c r="J10924" s="36" t="str">
        <f>_xlfn.XLOOKUP(SimpleBB[[#This Row],[customer_code]],'Input  - indicative charges'!$B$13:$B$69,'Input  - indicative charges'!$E$13:$E$69)</f>
        <v>Upper North Island distributor</v>
      </c>
      <c r="K10924" s="70">
        <f t="shared" si="172"/>
        <v>1.653162357301794E-18</v>
      </c>
    </row>
    <row r="10925" spans="1:11" x14ac:dyDescent="0.25">
      <c r="A10925" s="65">
        <v>44440</v>
      </c>
      <c r="B10925" s="66" t="s">
        <v>152</v>
      </c>
      <c r="C10925" s="66" t="s">
        <v>137</v>
      </c>
      <c r="D10925" s="67">
        <v>126717.569999999</v>
      </c>
      <c r="E10925" s="66">
        <v>0.8962</v>
      </c>
      <c r="F10925" s="67">
        <v>113564.286234</v>
      </c>
      <c r="G10925" s="66" t="s">
        <v>58</v>
      </c>
      <c r="H10925" s="68">
        <v>5.1839153811292704E-4</v>
      </c>
      <c r="I10925" s="87">
        <v>58.870765015540002</v>
      </c>
      <c r="J10925" s="36" t="str">
        <f>_xlfn.XLOOKUP(SimpleBB[[#This Row],[customer_code]],'Input  - indicative charges'!$B$13:$B$69,'Input  - indicative charges'!$E$13:$E$69)</f>
        <v>North Island generation</v>
      </c>
      <c r="K10925" s="70">
        <f t="shared" si="172"/>
        <v>54.423287112032348</v>
      </c>
    </row>
    <row r="10926" spans="1:11" x14ac:dyDescent="0.25">
      <c r="A10926" s="65">
        <v>44440</v>
      </c>
      <c r="B10926" s="66" t="s">
        <v>152</v>
      </c>
      <c r="C10926" s="66" t="s">
        <v>137</v>
      </c>
      <c r="D10926" s="67">
        <v>126717.569999999</v>
      </c>
      <c r="E10926" s="66">
        <v>0.8962</v>
      </c>
      <c r="F10926" s="67">
        <v>113564.286234</v>
      </c>
      <c r="G10926" s="66" t="s">
        <v>60</v>
      </c>
      <c r="H10926" s="68">
        <v>0</v>
      </c>
      <c r="I10926" s="87">
        <v>0</v>
      </c>
      <c r="J10926" s="36" t="str">
        <f>_xlfn.XLOOKUP(SimpleBB[[#This Row],[customer_code]],'Input  - indicative charges'!$B$13:$B$69,'Input  - indicative charges'!$E$13:$E$69)</f>
        <v>Major Industrial</v>
      </c>
      <c r="K10926" s="70">
        <f t="shared" si="172"/>
        <v>0</v>
      </c>
    </row>
    <row r="10927" spans="1:11" x14ac:dyDescent="0.25">
      <c r="A10927" s="65">
        <v>44440</v>
      </c>
      <c r="B10927" s="66" t="s">
        <v>152</v>
      </c>
      <c r="C10927" s="66" t="s">
        <v>137</v>
      </c>
      <c r="D10927" s="67">
        <v>126717.569999999</v>
      </c>
      <c r="E10927" s="66">
        <v>0.8962</v>
      </c>
      <c r="F10927" s="67">
        <v>113564.286234</v>
      </c>
      <c r="G10927" s="66" t="s">
        <v>62</v>
      </c>
      <c r="H10927" s="68">
        <v>1.6663682618601899E-13</v>
      </c>
      <c r="I10927" s="87">
        <v>1.8923992226114398E-8</v>
      </c>
      <c r="J10927" s="36" t="str">
        <f>_xlfn.XLOOKUP(SimpleBB[[#This Row],[customer_code]],'Input  - indicative charges'!$B$13:$B$69,'Input  - indicative charges'!$E$13:$E$69)</f>
        <v>Major Industrial</v>
      </c>
      <c r="K10927" s="70">
        <f t="shared" si="172"/>
        <v>1.7494351601441393E-8</v>
      </c>
    </row>
    <row r="10928" spans="1:11" x14ac:dyDescent="0.25">
      <c r="A10928" s="65">
        <v>44440</v>
      </c>
      <c r="B10928" s="66" t="s">
        <v>152</v>
      </c>
      <c r="C10928" s="66" t="s">
        <v>137</v>
      </c>
      <c r="D10928" s="67">
        <v>126717.569999999</v>
      </c>
      <c r="E10928" s="66">
        <v>0.8962</v>
      </c>
      <c r="F10928" s="67">
        <v>113564.286234</v>
      </c>
      <c r="G10928" s="66" t="s">
        <v>64</v>
      </c>
      <c r="H10928" s="68">
        <v>2.8195455222343E-24</v>
      </c>
      <c r="I10928" s="87">
        <v>3.2019967473681001E-19</v>
      </c>
      <c r="J10928" s="36" t="str">
        <f>_xlfn.XLOOKUP(SimpleBB[[#This Row],[customer_code]],'Input  - indicative charges'!$B$13:$B$69,'Input  - indicative charges'!$E$13:$E$69)</f>
        <v>Major Industrial</v>
      </c>
      <c r="K10928" s="70">
        <f t="shared" si="172"/>
        <v>2.9600972276784229E-19</v>
      </c>
    </row>
    <row r="10929" spans="1:11" x14ac:dyDescent="0.25">
      <c r="A10929" s="65">
        <v>44440</v>
      </c>
      <c r="B10929" s="66" t="s">
        <v>152</v>
      </c>
      <c r="C10929" s="66" t="s">
        <v>137</v>
      </c>
      <c r="D10929" s="67">
        <v>126717.569999999</v>
      </c>
      <c r="E10929" s="66">
        <v>0.8962</v>
      </c>
      <c r="F10929" s="67">
        <v>113564.286234</v>
      </c>
      <c r="G10929" s="66" t="s">
        <v>66</v>
      </c>
      <c r="H10929" s="68">
        <v>0.48818420984188698</v>
      </c>
      <c r="I10929" s="87">
        <v>55440.291341403201</v>
      </c>
      <c r="J10929" s="36" t="str">
        <f>_xlfn.XLOOKUP(SimpleBB[[#This Row],[customer_code]],'Input  - indicative charges'!$B$13:$B$69,'Input  - indicative charges'!$E$13:$E$69)</f>
        <v>Upper South Island distributor</v>
      </c>
      <c r="K10929" s="70">
        <f t="shared" si="172"/>
        <v>51251.973580629565</v>
      </c>
    </row>
    <row r="10930" spans="1:11" x14ac:dyDescent="0.25">
      <c r="A10930" s="65">
        <v>44440</v>
      </c>
      <c r="B10930" s="66" t="s">
        <v>152</v>
      </c>
      <c r="C10930" s="66" t="s">
        <v>137</v>
      </c>
      <c r="D10930" s="67">
        <v>126717.569999999</v>
      </c>
      <c r="E10930" s="66">
        <v>0.8962</v>
      </c>
      <c r="F10930" s="67">
        <v>113564.286234</v>
      </c>
      <c r="G10930" s="66" t="s">
        <v>68</v>
      </c>
      <c r="H10930" s="68">
        <v>1.61094791326643E-23</v>
      </c>
      <c r="I10930" s="87">
        <v>1.82946149930254E-18</v>
      </c>
      <c r="J10930" s="36" t="str">
        <f>_xlfn.XLOOKUP(SimpleBB[[#This Row],[customer_code]],'Input  - indicative charges'!$B$13:$B$69,'Input  - indicative charges'!$E$13:$E$69)</f>
        <v>Major Industrial</v>
      </c>
      <c r="K10930" s="70">
        <f t="shared" si="172"/>
        <v>1.691252159041406E-18</v>
      </c>
    </row>
    <row r="10931" spans="1:11" x14ac:dyDescent="0.25">
      <c r="A10931" s="65">
        <v>44440</v>
      </c>
      <c r="B10931" s="66" t="s">
        <v>152</v>
      </c>
      <c r="C10931" s="66" t="s">
        <v>137</v>
      </c>
      <c r="D10931" s="67">
        <v>126717.569999999</v>
      </c>
      <c r="E10931" s="66">
        <v>0.8962</v>
      </c>
      <c r="F10931" s="67">
        <v>113564.286234</v>
      </c>
      <c r="G10931" s="66" t="s">
        <v>70</v>
      </c>
      <c r="H10931" s="68">
        <v>3.9593702095287201E-6</v>
      </c>
      <c r="I10931" s="87">
        <v>0.44964305178129199</v>
      </c>
      <c r="J10931" s="36" t="str">
        <f>_xlfn.XLOOKUP(SimpleBB[[#This Row],[customer_code]],'Input  - indicative charges'!$B$13:$B$69,'Input  - indicative charges'!$E$13:$E$69)</f>
        <v>Lower North Island distributor</v>
      </c>
      <c r="K10931" s="70">
        <f t="shared" si="172"/>
        <v>0.41567411088617767</v>
      </c>
    </row>
    <row r="10932" spans="1:11" x14ac:dyDescent="0.25">
      <c r="A10932" s="65">
        <v>44440</v>
      </c>
      <c r="B10932" s="66" t="s">
        <v>152</v>
      </c>
      <c r="C10932" s="66" t="s">
        <v>137</v>
      </c>
      <c r="D10932" s="67">
        <v>126717.569999999</v>
      </c>
      <c r="E10932" s="66">
        <v>0.8962</v>
      </c>
      <c r="F10932" s="67">
        <v>113564.286234</v>
      </c>
      <c r="G10932" s="66" t="s">
        <v>72</v>
      </c>
      <c r="H10932" s="68">
        <v>2.9942725162592502E-4</v>
      </c>
      <c r="I10932" s="87">
        <v>34.0042421099065</v>
      </c>
      <c r="J10932" s="36" t="str">
        <f>_xlfn.XLOOKUP(SimpleBB[[#This Row],[customer_code]],'Input  - indicative charges'!$B$13:$B$69,'Input  - indicative charges'!$E$13:$E$69)</f>
        <v>Lower South Island distributor</v>
      </c>
      <c r="K10932" s="70">
        <f t="shared" si="172"/>
        <v>31.435341988268657</v>
      </c>
    </row>
    <row r="10933" spans="1:11" x14ac:dyDescent="0.25">
      <c r="A10933" s="65">
        <v>44440</v>
      </c>
      <c r="B10933" s="66" t="s">
        <v>152</v>
      </c>
      <c r="C10933" s="66" t="s">
        <v>137</v>
      </c>
      <c r="D10933" s="67">
        <v>126717.569999999</v>
      </c>
      <c r="E10933" s="66">
        <v>0.8962</v>
      </c>
      <c r="F10933" s="67">
        <v>113564.286234</v>
      </c>
      <c r="G10933" s="66" t="s">
        <v>74</v>
      </c>
      <c r="H10933" s="68">
        <v>0</v>
      </c>
      <c r="I10933" s="87">
        <v>0</v>
      </c>
      <c r="J10933" s="36" t="str">
        <f>_xlfn.XLOOKUP(SimpleBB[[#This Row],[customer_code]],'Input  - indicative charges'!$B$13:$B$69,'Input  - indicative charges'!$E$13:$E$69)</f>
        <v>Major Industrial</v>
      </c>
      <c r="K10933" s="70">
        <f t="shared" si="172"/>
        <v>0</v>
      </c>
    </row>
    <row r="10934" spans="1:11" x14ac:dyDescent="0.25">
      <c r="A10934" s="65">
        <v>44440</v>
      </c>
      <c r="B10934" s="66" t="s">
        <v>152</v>
      </c>
      <c r="C10934" s="66" t="s">
        <v>137</v>
      </c>
      <c r="D10934" s="67">
        <v>126717.569999999</v>
      </c>
      <c r="E10934" s="66">
        <v>0.8962</v>
      </c>
      <c r="F10934" s="67">
        <v>113564.286234</v>
      </c>
      <c r="G10934" s="66" t="s">
        <v>76</v>
      </c>
      <c r="H10934" s="68">
        <v>4.4784279400834503E-24</v>
      </c>
      <c r="I10934" s="87">
        <v>5.0858947246597997E-19</v>
      </c>
      <c r="J10934" s="36" t="str">
        <f>_xlfn.XLOOKUP(SimpleBB[[#This Row],[customer_code]],'Input  - indicative charges'!$B$13:$B$69,'Input  - indicative charges'!$E$13:$E$69)</f>
        <v>Lower North Island distributor</v>
      </c>
      <c r="K10934" s="70">
        <f t="shared" si="172"/>
        <v>4.7016733814936328E-19</v>
      </c>
    </row>
    <row r="10935" spans="1:11" x14ac:dyDescent="0.25">
      <c r="A10935" s="65">
        <v>44440</v>
      </c>
      <c r="B10935" s="66" t="s">
        <v>152</v>
      </c>
      <c r="C10935" s="66" t="s">
        <v>137</v>
      </c>
      <c r="D10935" s="67">
        <v>126717.569999999</v>
      </c>
      <c r="E10935" s="66">
        <v>0.8962</v>
      </c>
      <c r="F10935" s="67">
        <v>113564.286234</v>
      </c>
      <c r="G10935" s="66" t="s">
        <v>78</v>
      </c>
      <c r="H10935" s="68">
        <v>1.1936475247773299E-12</v>
      </c>
      <c r="I10935" s="87">
        <v>1.3555572916631899E-7</v>
      </c>
      <c r="J10935" s="36" t="str">
        <f>_xlfn.XLOOKUP(SimpleBB[[#This Row],[customer_code]],'Input  - indicative charges'!$B$13:$B$69,'Input  - indicative charges'!$E$13:$E$69)</f>
        <v>North Island generation</v>
      </c>
      <c r="K10935" s="70">
        <f t="shared" si="172"/>
        <v>1.2531497367415018E-7</v>
      </c>
    </row>
    <row r="10936" spans="1:11" x14ac:dyDescent="0.25">
      <c r="A10936" s="65">
        <v>44440</v>
      </c>
      <c r="B10936" s="66" t="s">
        <v>152</v>
      </c>
      <c r="C10936" s="66" t="s">
        <v>137</v>
      </c>
      <c r="D10936" s="67">
        <v>126717.569999999</v>
      </c>
      <c r="E10936" s="66">
        <v>0.8962</v>
      </c>
      <c r="F10936" s="67">
        <v>113564.286234</v>
      </c>
      <c r="G10936" s="66" t="s">
        <v>80</v>
      </c>
      <c r="H10936" s="68">
        <v>7.8321817073907307E-27</v>
      </c>
      <c r="I10936" s="87">
        <v>8.8945612525482001E-22</v>
      </c>
      <c r="J10936" s="36" t="str">
        <f>_xlfn.XLOOKUP(SimpleBB[[#This Row],[customer_code]],'Input  - indicative charges'!$B$13:$B$69,'Input  - indicative charges'!$E$13:$E$69)</f>
        <v>Major Industrial</v>
      </c>
      <c r="K10936" s="70">
        <f t="shared" si="172"/>
        <v>8.2226086352913784E-22</v>
      </c>
    </row>
    <row r="10937" spans="1:11" x14ac:dyDescent="0.25">
      <c r="A10937" s="65">
        <v>44440</v>
      </c>
      <c r="B10937" s="66" t="s">
        <v>152</v>
      </c>
      <c r="C10937" s="66" t="s">
        <v>137</v>
      </c>
      <c r="D10937" s="67">
        <v>126717.569999999</v>
      </c>
      <c r="E10937" s="66">
        <v>0.8962</v>
      </c>
      <c r="F10937" s="67">
        <v>113564.286234</v>
      </c>
      <c r="G10937" s="66" t="s">
        <v>82</v>
      </c>
      <c r="H10937" s="68">
        <v>6.2019197990596496E-5</v>
      </c>
      <c r="I10937" s="87">
        <v>7.0431659526072199</v>
      </c>
      <c r="J10937" s="36" t="str">
        <f>_xlfn.XLOOKUP(SimpleBB[[#This Row],[customer_code]],'Input  - indicative charges'!$B$13:$B$69,'Input  - indicative charges'!$E$13:$E$69)</f>
        <v>Major Industrial</v>
      </c>
      <c r="K10937" s="70">
        <f t="shared" si="172"/>
        <v>6.5110796966074993</v>
      </c>
    </row>
    <row r="10938" spans="1:11" x14ac:dyDescent="0.25">
      <c r="A10938" s="65">
        <v>44440</v>
      </c>
      <c r="B10938" s="66" t="s">
        <v>152</v>
      </c>
      <c r="C10938" s="66" t="s">
        <v>137</v>
      </c>
      <c r="D10938" s="67">
        <v>126717.569999999</v>
      </c>
      <c r="E10938" s="66">
        <v>0.8962</v>
      </c>
      <c r="F10938" s="67">
        <v>113564.286234</v>
      </c>
      <c r="G10938" s="66" t="s">
        <v>84</v>
      </c>
      <c r="H10938" s="68">
        <v>0</v>
      </c>
      <c r="I10938" s="87">
        <v>0</v>
      </c>
      <c r="J10938" s="36" t="str">
        <f>_xlfn.XLOOKUP(SimpleBB[[#This Row],[customer_code]],'Input  - indicative charges'!$B$13:$B$69,'Input  - indicative charges'!$E$13:$E$69)</f>
        <v>Major Industrial</v>
      </c>
      <c r="K10938" s="70">
        <f t="shared" si="172"/>
        <v>0</v>
      </c>
    </row>
    <row r="10939" spans="1:11" x14ac:dyDescent="0.25">
      <c r="A10939" s="65">
        <v>44440</v>
      </c>
      <c r="B10939" s="66" t="s">
        <v>152</v>
      </c>
      <c r="C10939" s="66" t="s">
        <v>137</v>
      </c>
      <c r="D10939" s="67">
        <v>126717.569999999</v>
      </c>
      <c r="E10939" s="66">
        <v>0.8962</v>
      </c>
      <c r="F10939" s="67">
        <v>113564.286234</v>
      </c>
      <c r="G10939" s="66" t="s">
        <v>86</v>
      </c>
      <c r="H10939" s="68">
        <v>6.4741219457477597E-6</v>
      </c>
      <c r="I10939" s="87">
        <v>0.73522903776071902</v>
      </c>
      <c r="J10939" s="36" t="str">
        <f>_xlfn.XLOOKUP(SimpleBB[[#This Row],[customer_code]],'Input  - indicative charges'!$B$13:$B$69,'Input  - indicative charges'!$E$13:$E$69)</f>
        <v>North Island generation</v>
      </c>
      <c r="K10939" s="70">
        <f t="shared" si="172"/>
        <v>0.67968508655514459</v>
      </c>
    </row>
    <row r="10940" spans="1:11" x14ac:dyDescent="0.25">
      <c r="A10940" s="65">
        <v>44440</v>
      </c>
      <c r="B10940" s="66" t="s">
        <v>152</v>
      </c>
      <c r="C10940" s="66" t="s">
        <v>137</v>
      </c>
      <c r="D10940" s="67">
        <v>126717.569999999</v>
      </c>
      <c r="E10940" s="66">
        <v>0.8962</v>
      </c>
      <c r="F10940" s="67">
        <v>113564.286234</v>
      </c>
      <c r="G10940" s="66" t="s">
        <v>88</v>
      </c>
      <c r="H10940" s="68">
        <v>3.0164492965031701E-4</v>
      </c>
      <c r="I10940" s="87">
        <v>34.256091131843398</v>
      </c>
      <c r="J10940" s="36" t="str">
        <f>_xlfn.XLOOKUP(SimpleBB[[#This Row],[customer_code]],'Input  - indicative charges'!$B$13:$B$69,'Input  - indicative charges'!$E$13:$E$69)</f>
        <v>North Island generation</v>
      </c>
      <c r="K10940" s="70">
        <f t="shared" si="172"/>
        <v>31.668164708104865</v>
      </c>
    </row>
    <row r="10941" spans="1:11" x14ac:dyDescent="0.25">
      <c r="A10941" s="65">
        <v>44440</v>
      </c>
      <c r="B10941" s="66" t="s">
        <v>152</v>
      </c>
      <c r="C10941" s="66" t="s">
        <v>137</v>
      </c>
      <c r="D10941" s="67">
        <v>126717.569999999</v>
      </c>
      <c r="E10941" s="66">
        <v>0.8962</v>
      </c>
      <c r="F10941" s="67">
        <v>113564.286234</v>
      </c>
      <c r="G10941" s="66" t="s">
        <v>90</v>
      </c>
      <c r="H10941" s="68">
        <v>5.32177630013116E-4</v>
      </c>
      <c r="I10941" s="87">
        <v>60.436372702141199</v>
      </c>
      <c r="J10941" s="36" t="str">
        <f>_xlfn.XLOOKUP(SimpleBB[[#This Row],[customer_code]],'Input  - indicative charges'!$B$13:$B$69,'Input  - indicative charges'!$E$13:$E$69)</f>
        <v>Upper South Island distributor</v>
      </c>
      <c r="K10941" s="70">
        <f t="shared" si="172"/>
        <v>55.870618679920248</v>
      </c>
    </row>
    <row r="10942" spans="1:11" x14ac:dyDescent="0.25">
      <c r="A10942" s="65">
        <v>44440</v>
      </c>
      <c r="B10942" s="66" t="s">
        <v>152</v>
      </c>
      <c r="C10942" s="66" t="s">
        <v>137</v>
      </c>
      <c r="D10942" s="67">
        <v>126717.569999999</v>
      </c>
      <c r="E10942" s="66">
        <v>0.8962</v>
      </c>
      <c r="F10942" s="67">
        <v>113564.286234</v>
      </c>
      <c r="G10942" s="66" t="s">
        <v>92</v>
      </c>
      <c r="H10942" s="68">
        <v>4.6459825962499798E-6</v>
      </c>
      <c r="I10942" s="87">
        <v>0.527617697398715</v>
      </c>
      <c r="J10942" s="36" t="str">
        <f>_xlfn.XLOOKUP(SimpleBB[[#This Row],[customer_code]],'Input  - indicative charges'!$B$13:$B$69,'Input  - indicative charges'!$E$13:$E$69)</f>
        <v>North Island generation</v>
      </c>
      <c r="K10942" s="70">
        <f t="shared" si="172"/>
        <v>0.48775804804540779</v>
      </c>
    </row>
    <row r="10943" spans="1:11" x14ac:dyDescent="0.25">
      <c r="A10943" s="65">
        <v>44440</v>
      </c>
      <c r="B10943" s="66" t="s">
        <v>152</v>
      </c>
      <c r="C10943" s="66" t="s">
        <v>137</v>
      </c>
      <c r="D10943" s="67">
        <v>126717.569999999</v>
      </c>
      <c r="E10943" s="66">
        <v>0.8962</v>
      </c>
      <c r="F10943" s="67">
        <v>113564.286234</v>
      </c>
      <c r="G10943" s="66" t="s">
        <v>94</v>
      </c>
      <c r="H10943" s="68">
        <v>2.46069324475782E-5</v>
      </c>
      <c r="I10943" s="87">
        <v>2.7944687198174698</v>
      </c>
      <c r="J10943" s="36" t="str">
        <f>_xlfn.XLOOKUP(SimpleBB[[#This Row],[customer_code]],'Input  - indicative charges'!$B$13:$B$69,'Input  - indicative charges'!$E$13:$E$69)</f>
        <v>North Island generation</v>
      </c>
      <c r="K10943" s="70">
        <f t="shared" si="172"/>
        <v>2.5833565000229619</v>
      </c>
    </row>
    <row r="10944" spans="1:11" x14ac:dyDescent="0.25">
      <c r="A10944" s="65">
        <v>44440</v>
      </c>
      <c r="B10944" s="66" t="s">
        <v>152</v>
      </c>
      <c r="C10944" s="66" t="s">
        <v>137</v>
      </c>
      <c r="D10944" s="67">
        <v>126717.569999999</v>
      </c>
      <c r="E10944" s="66">
        <v>0.8962</v>
      </c>
      <c r="F10944" s="67">
        <v>113564.286234</v>
      </c>
      <c r="G10944" s="66" t="s">
        <v>96</v>
      </c>
      <c r="H10944" s="68">
        <v>5.1676208279954798E-11</v>
      </c>
      <c r="I10944" s="87">
        <v>5.8685717085925896E-6</v>
      </c>
      <c r="J10944" s="36" t="str">
        <f>_xlfn.XLOOKUP(SimpleBB[[#This Row],[customer_code]],'Input  - indicative charges'!$B$13:$B$69,'Input  - indicative charges'!$E$13:$E$69)</f>
        <v>Upper North Island distributor</v>
      </c>
      <c r="K10944" s="70">
        <f t="shared" si="172"/>
        <v>5.4252218898459499E-6</v>
      </c>
    </row>
    <row r="10945" spans="1:11" x14ac:dyDescent="0.25">
      <c r="A10945" s="65">
        <v>44440</v>
      </c>
      <c r="B10945" s="66" t="s">
        <v>152</v>
      </c>
      <c r="C10945" s="66" t="s">
        <v>137</v>
      </c>
      <c r="D10945" s="67">
        <v>126717.569999999</v>
      </c>
      <c r="E10945" s="66">
        <v>0.8962</v>
      </c>
      <c r="F10945" s="67">
        <v>113564.286234</v>
      </c>
      <c r="G10945" s="66" t="s">
        <v>98</v>
      </c>
      <c r="H10945" s="68">
        <v>2.2729154355470701E-7</v>
      </c>
      <c r="I10945" s="87">
        <v>2.5812201910814399E-2</v>
      </c>
      <c r="J10945" s="36" t="str">
        <f>_xlfn.XLOOKUP(SimpleBB[[#This Row],[customer_code]],'Input  - indicative charges'!$B$13:$B$69,'Input  - indicative charges'!$E$13:$E$69)</f>
        <v>Major Industrial</v>
      </c>
      <c r="K10945" s="70">
        <f t="shared" si="172"/>
        <v>2.3862181427660806E-2</v>
      </c>
    </row>
    <row r="10946" spans="1:11" x14ac:dyDescent="0.25">
      <c r="A10946" s="65">
        <v>44440</v>
      </c>
      <c r="B10946" s="66" t="s">
        <v>152</v>
      </c>
      <c r="C10946" s="66" t="s">
        <v>137</v>
      </c>
      <c r="D10946" s="67">
        <v>126717.569999999</v>
      </c>
      <c r="E10946" s="66">
        <v>0.8962</v>
      </c>
      <c r="F10946" s="67">
        <v>113564.286234</v>
      </c>
      <c r="G10946" s="66" t="s">
        <v>100</v>
      </c>
      <c r="H10946" s="68">
        <v>3.5207991117105299E-2</v>
      </c>
      <c r="I10946" s="87">
        <v>3998.3703809470699</v>
      </c>
      <c r="J10946" s="36" t="str">
        <f>_xlfn.XLOOKUP(SimpleBB[[#This Row],[customer_code]],'Input  - indicative charges'!$B$13:$B$69,'Input  - indicative charges'!$E$13:$E$69)</f>
        <v>North Island generation</v>
      </c>
      <c r="K10946" s="70">
        <f t="shared" si="172"/>
        <v>3696.3076522801753</v>
      </c>
    </row>
    <row r="10947" spans="1:11" x14ac:dyDescent="0.25">
      <c r="A10947" s="65">
        <v>44440</v>
      </c>
      <c r="B10947" s="66" t="s">
        <v>152</v>
      </c>
      <c r="C10947" s="66" t="s">
        <v>137</v>
      </c>
      <c r="D10947" s="67">
        <v>126717.569999999</v>
      </c>
      <c r="E10947" s="66">
        <v>0.8962</v>
      </c>
      <c r="F10947" s="67">
        <v>113564.286234</v>
      </c>
      <c r="G10947" s="66" t="s">
        <v>102</v>
      </c>
      <c r="H10947" s="68">
        <v>7.2737061257857204E-5</v>
      </c>
      <c r="I10947" s="87">
        <v>8.2603324445072897</v>
      </c>
      <c r="J10947" s="36" t="str">
        <f>_xlfn.XLOOKUP(SimpleBB[[#This Row],[customer_code]],'Input  - indicative charges'!$B$13:$B$69,'Input  - indicative charges'!$E$13:$E$69)</f>
        <v>Lower North Island distributor</v>
      </c>
      <c r="K10947" s="70">
        <f t="shared" si="172"/>
        <v>7.6362935686259261</v>
      </c>
    </row>
    <row r="10948" spans="1:11" x14ac:dyDescent="0.25">
      <c r="A10948" s="65">
        <v>44440</v>
      </c>
      <c r="B10948" s="66" t="s">
        <v>152</v>
      </c>
      <c r="C10948" s="66" t="s">
        <v>137</v>
      </c>
      <c r="D10948" s="67">
        <v>126717.569999999</v>
      </c>
      <c r="E10948" s="66">
        <v>0.8962</v>
      </c>
      <c r="F10948" s="67">
        <v>113564.286234</v>
      </c>
      <c r="G10948" s="66" t="s">
        <v>104</v>
      </c>
      <c r="H10948" s="68">
        <v>1.5231298975141699E-4</v>
      </c>
      <c r="I10948" s="87">
        <v>17.297315965286199</v>
      </c>
      <c r="J10948" s="36" t="str">
        <f>_xlfn.XLOOKUP(SimpleBB[[#This Row],[customer_code]],'Input  - indicative charges'!$B$13:$B$69,'Input  - indicative charges'!$E$13:$E$69)</f>
        <v>Lower North Island distributor</v>
      </c>
      <c r="K10948" s="70">
        <f t="shared" si="172"/>
        <v>15.990564973936017</v>
      </c>
    </row>
    <row r="10949" spans="1:11" x14ac:dyDescent="0.25">
      <c r="A10949" s="65">
        <v>44440</v>
      </c>
      <c r="B10949" s="66" t="s">
        <v>152</v>
      </c>
      <c r="C10949" s="66" t="s">
        <v>137</v>
      </c>
      <c r="D10949" s="67">
        <v>126717.569999999</v>
      </c>
      <c r="E10949" s="66">
        <v>0.8962</v>
      </c>
      <c r="F10949" s="67">
        <v>113564.286234</v>
      </c>
      <c r="G10949" s="66" t="s">
        <v>106</v>
      </c>
      <c r="H10949" s="68">
        <v>1.57696352426847E-22</v>
      </c>
      <c r="I10949" s="87">
        <v>1.7908673705060199E-17</v>
      </c>
      <c r="J10949" s="36" t="str">
        <f>_xlfn.XLOOKUP(SimpleBB[[#This Row],[customer_code]],'Input  - indicative charges'!$B$13:$B$69,'Input  - indicative charges'!$E$13:$E$69)</f>
        <v>Upper North Island distributor</v>
      </c>
      <c r="K10949" s="70">
        <f t="shared" si="172"/>
        <v>1.6555736800582075E-17</v>
      </c>
    </row>
    <row r="10950" spans="1:11" x14ac:dyDescent="0.25">
      <c r="A10950" s="65">
        <v>44440</v>
      </c>
      <c r="B10950" s="66" t="s">
        <v>152</v>
      </c>
      <c r="C10950" s="66" t="s">
        <v>137</v>
      </c>
      <c r="D10950" s="67">
        <v>126717.569999999</v>
      </c>
      <c r="E10950" s="66">
        <v>0.8962</v>
      </c>
      <c r="F10950" s="67">
        <v>113564.286234</v>
      </c>
      <c r="G10950" s="66" t="s">
        <v>108</v>
      </c>
      <c r="H10950" s="68">
        <v>0</v>
      </c>
      <c r="I10950" s="87">
        <v>0</v>
      </c>
      <c r="J10950" s="36" t="str">
        <f>_xlfn.XLOOKUP(SimpleBB[[#This Row],[customer_code]],'Input  - indicative charges'!$B$13:$B$69,'Input  - indicative charges'!$E$13:$E$69)</f>
        <v>Lower North Island distributor</v>
      </c>
      <c r="K10950" s="70">
        <f t="shared" si="172"/>
        <v>0</v>
      </c>
    </row>
    <row r="10951" spans="1:11" x14ac:dyDescent="0.25">
      <c r="A10951" s="65">
        <v>44440</v>
      </c>
      <c r="B10951" s="66" t="s">
        <v>152</v>
      </c>
      <c r="C10951" s="66" t="s">
        <v>137</v>
      </c>
      <c r="D10951" s="67">
        <v>126717.569999999</v>
      </c>
      <c r="E10951" s="66">
        <v>0.8962</v>
      </c>
      <c r="F10951" s="67">
        <v>113564.286234</v>
      </c>
      <c r="G10951" s="66" t="s">
        <v>110</v>
      </c>
      <c r="H10951" s="68">
        <v>1.9044755915188101E-11</v>
      </c>
      <c r="I10951" s="87">
        <v>2.1628041120090801E-6</v>
      </c>
      <c r="J10951" s="36" t="str">
        <f>_xlfn.XLOOKUP(SimpleBB[[#This Row],[customer_code]],'Input  - indicative charges'!$B$13:$B$69,'Input  - indicative charges'!$E$13:$E$69)</f>
        <v>Lower South Island distributor</v>
      </c>
      <c r="K10951" s="70">
        <f t="shared" si="172"/>
        <v>1.999411917339336E-6</v>
      </c>
    </row>
    <row r="10952" spans="1:11" x14ac:dyDescent="0.25">
      <c r="A10952" s="65">
        <v>44440</v>
      </c>
      <c r="B10952" s="66" t="s">
        <v>152</v>
      </c>
      <c r="C10952" s="66" t="s">
        <v>137</v>
      </c>
      <c r="D10952" s="67">
        <v>126717.569999999</v>
      </c>
      <c r="E10952" s="66">
        <v>0.8962</v>
      </c>
      <c r="F10952" s="67">
        <v>113564.286234</v>
      </c>
      <c r="G10952" s="66" t="s">
        <v>112</v>
      </c>
      <c r="H10952" s="68">
        <v>2.4918494188504398E-4</v>
      </c>
      <c r="I10952" s="87">
        <v>28.298510065435799</v>
      </c>
      <c r="J10952" s="36" t="str">
        <f>_xlfn.XLOOKUP(SimpleBB[[#This Row],[customer_code]],'Input  - indicative charges'!$B$13:$B$69,'Input  - indicative charges'!$E$13:$E$69)</f>
        <v>North Island generation</v>
      </c>
      <c r="K10952" s="70">
        <f t="shared" si="172"/>
        <v>26.160657802347451</v>
      </c>
    </row>
    <row r="10953" spans="1:11" x14ac:dyDescent="0.25">
      <c r="A10953" s="65">
        <v>44440</v>
      </c>
      <c r="B10953" s="66" t="s">
        <v>152</v>
      </c>
      <c r="C10953" s="66" t="s">
        <v>137</v>
      </c>
      <c r="D10953" s="67">
        <v>126717.569999999</v>
      </c>
      <c r="E10953" s="66">
        <v>0.8962</v>
      </c>
      <c r="F10953" s="67">
        <v>113564.286234</v>
      </c>
      <c r="G10953" s="66" t="s">
        <v>114</v>
      </c>
      <c r="H10953" s="68">
        <v>5.9913578272009698E-5</v>
      </c>
      <c r="I10953" s="87">
        <v>6.8040427521856701</v>
      </c>
      <c r="J10953" s="36" t="str">
        <f>_xlfn.XLOOKUP(SimpleBB[[#This Row],[customer_code]],'Input  - indicative charges'!$B$13:$B$69,'Input  - indicative charges'!$E$13:$E$69)</f>
        <v>Lower North Island distributor</v>
      </c>
      <c r="K10953" s="70">
        <f t="shared" si="172"/>
        <v>6.290021407518597</v>
      </c>
    </row>
    <row r="10954" spans="1:11" x14ac:dyDescent="0.25">
      <c r="A10954" s="65">
        <v>44440</v>
      </c>
      <c r="B10954" s="66" t="s">
        <v>152</v>
      </c>
      <c r="C10954" s="66" t="s">
        <v>137</v>
      </c>
      <c r="D10954" s="67">
        <v>126717.569999999</v>
      </c>
      <c r="E10954" s="66">
        <v>0.8962</v>
      </c>
      <c r="F10954" s="67">
        <v>113564.286234</v>
      </c>
      <c r="G10954" s="66" t="s">
        <v>116</v>
      </c>
      <c r="H10954" s="68">
        <v>8.1898903076269503E-24</v>
      </c>
      <c r="I10954" s="87">
        <v>9.3007904712040908E-19</v>
      </c>
      <c r="J10954" s="36" t="str">
        <f>_xlfn.XLOOKUP(SimpleBB[[#This Row],[customer_code]],'Input  - indicative charges'!$B$13:$B$69,'Input  - indicative charges'!$E$13:$E$69)</f>
        <v>Major Industrial</v>
      </c>
      <c r="K10954" s="70">
        <f t="shared" si="172"/>
        <v>8.5981486744665144E-19</v>
      </c>
    </row>
    <row r="10955" spans="1:11" x14ac:dyDescent="0.25">
      <c r="A10955" s="65">
        <v>44440</v>
      </c>
      <c r="B10955" s="66" t="s">
        <v>152</v>
      </c>
      <c r="C10955" s="66" t="s">
        <v>137</v>
      </c>
      <c r="D10955" s="67">
        <v>126717.569999999</v>
      </c>
      <c r="E10955" s="66">
        <v>0.8962</v>
      </c>
      <c r="F10955" s="67">
        <v>113564.286234</v>
      </c>
      <c r="G10955" s="66" t="s">
        <v>118</v>
      </c>
      <c r="H10955" s="68">
        <v>2.75651488628018E-2</v>
      </c>
      <c r="I10955" s="87">
        <v>3130.4164555380498</v>
      </c>
      <c r="J10955" s="36" t="str">
        <f>_xlfn.XLOOKUP(SimpleBB[[#This Row],[customer_code]],'Input  - indicative charges'!$B$13:$B$69,'Input  - indicative charges'!$E$13:$E$69)</f>
        <v>Upper South Island distributor</v>
      </c>
      <c r="K10955" s="70">
        <f t="shared" si="172"/>
        <v>2893.9245735129543</v>
      </c>
    </row>
    <row r="10956" spans="1:11" x14ac:dyDescent="0.25">
      <c r="A10956" s="65">
        <v>44440</v>
      </c>
      <c r="B10956" s="66" t="s">
        <v>152</v>
      </c>
      <c r="C10956" s="66" t="s">
        <v>137</v>
      </c>
      <c r="D10956" s="67">
        <v>126717.569999999</v>
      </c>
      <c r="E10956" s="66">
        <v>0.8962</v>
      </c>
      <c r="F10956" s="67">
        <v>113564.286234</v>
      </c>
      <c r="G10956" s="66" t="s">
        <v>120</v>
      </c>
      <c r="H10956" s="68">
        <v>1.7624553433397999E-7</v>
      </c>
      <c r="I10956" s="87">
        <v>2.0015198308568401E-2</v>
      </c>
      <c r="J10956" s="36" t="str">
        <f>_xlfn.XLOOKUP(SimpleBB[[#This Row],[customer_code]],'Input  - indicative charges'!$B$13:$B$69,'Input  - indicative charges'!$E$13:$E$69)</f>
        <v>Lower North Island distributor</v>
      </c>
      <c r="K10956" s="70">
        <f t="shared" si="172"/>
        <v>1.8503120927067004E-2</v>
      </c>
    </row>
    <row r="10957" spans="1:11" x14ac:dyDescent="0.25">
      <c r="A10957" s="65">
        <v>44440</v>
      </c>
      <c r="B10957" s="66" t="s">
        <v>152</v>
      </c>
      <c r="C10957" s="66" t="s">
        <v>137</v>
      </c>
      <c r="D10957" s="67">
        <v>126717.569999999</v>
      </c>
      <c r="E10957" s="66">
        <v>0.8962</v>
      </c>
      <c r="F10957" s="67">
        <v>113564.286234</v>
      </c>
      <c r="G10957" s="66" t="s">
        <v>241</v>
      </c>
      <c r="H10957" s="68">
        <v>5.6357593087145797E-5</v>
      </c>
      <c r="I10957" s="87">
        <v>6.4002098328079304</v>
      </c>
      <c r="J10957" s="36" t="str">
        <f>_xlfn.XLOOKUP(SimpleBB[[#This Row],[customer_code]],'Input  - indicative charges'!$B$13:$B$69,'Input  - indicative charges'!$E$13:$E$69)</f>
        <v>North Island generation</v>
      </c>
      <c r="K10957" s="70">
        <f t="shared" si="172"/>
        <v>5.9166966356936772</v>
      </c>
    </row>
    <row r="10958" spans="1:11" x14ac:dyDescent="0.25">
      <c r="A10958" s="65">
        <v>44470</v>
      </c>
      <c r="B10958" s="66" t="s">
        <v>152</v>
      </c>
      <c r="C10958" s="66" t="s">
        <v>137</v>
      </c>
      <c r="D10958" s="67">
        <v>99002.115000000005</v>
      </c>
      <c r="E10958" s="66">
        <v>1.1705000000000001</v>
      </c>
      <c r="F10958" s="67">
        <v>115881.9756075</v>
      </c>
      <c r="G10958" s="66" t="s">
        <v>8</v>
      </c>
      <c r="H10958" s="68">
        <v>8.4858971584469098E-7</v>
      </c>
      <c r="I10958" s="87">
        <v>9.8336252752289896E-2</v>
      </c>
      <c r="J10958" s="36" t="str">
        <f>_xlfn.XLOOKUP(SimpleBB[[#This Row],[customer_code]],'Input  - indicative charges'!$B$13:$B$69,'Input  - indicative charges'!$E$13:$E$69)</f>
        <v>Lower South Island distributor</v>
      </c>
      <c r="K10958" s="70">
        <f t="shared" ref="K10958:K11021" si="173">I10958*$L$9</f>
        <v>9.0907296952002489E-2</v>
      </c>
    </row>
    <row r="10959" spans="1:11" x14ac:dyDescent="0.25">
      <c r="A10959" s="65">
        <v>44470</v>
      </c>
      <c r="B10959" s="66" t="s">
        <v>152</v>
      </c>
      <c r="C10959" s="66" t="s">
        <v>137</v>
      </c>
      <c r="D10959" s="67">
        <v>99002.115000000005</v>
      </c>
      <c r="E10959" s="66">
        <v>1.1705000000000001</v>
      </c>
      <c r="F10959" s="67">
        <v>115881.9756075</v>
      </c>
      <c r="G10959" s="66" t="s">
        <v>10</v>
      </c>
      <c r="H10959" s="68">
        <v>3.00748393268498E-4</v>
      </c>
      <c r="I10959" s="87">
        <v>34.851317972734897</v>
      </c>
      <c r="J10959" s="36" t="str">
        <f>_xlfn.XLOOKUP(SimpleBB[[#This Row],[customer_code]],'Input  - indicative charges'!$B$13:$B$69,'Input  - indicative charges'!$E$13:$E$69)</f>
        <v>Upper South Island distributor</v>
      </c>
      <c r="K10959" s="70">
        <f t="shared" si="173"/>
        <v>32.218424268178104</v>
      </c>
    </row>
    <row r="10960" spans="1:11" x14ac:dyDescent="0.25">
      <c r="A10960" s="65">
        <v>44470</v>
      </c>
      <c r="B10960" s="66" t="s">
        <v>152</v>
      </c>
      <c r="C10960" s="66" t="s">
        <v>137</v>
      </c>
      <c r="D10960" s="67">
        <v>99002.115000000005</v>
      </c>
      <c r="E10960" s="66">
        <v>1.1705000000000001</v>
      </c>
      <c r="F10960" s="67">
        <v>115881.9756075</v>
      </c>
      <c r="G10960" s="66" t="s">
        <v>12</v>
      </c>
      <c r="H10960" s="68">
        <v>6.4032986905954302E-24</v>
      </c>
      <c r="I10960" s="87">
        <v>7.4202690267111698E-19</v>
      </c>
      <c r="J10960" s="36" t="str">
        <f>_xlfn.XLOOKUP(SimpleBB[[#This Row],[customer_code]],'Input  - indicative charges'!$B$13:$B$69,'Input  - indicative charges'!$E$13:$E$69)</f>
        <v>Lower North Island distributor</v>
      </c>
      <c r="K10960" s="70">
        <f t="shared" si="173"/>
        <v>6.8596939683495396E-19</v>
      </c>
    </row>
    <row r="10961" spans="1:11" x14ac:dyDescent="0.25">
      <c r="A10961" s="65">
        <v>44470</v>
      </c>
      <c r="B10961" s="66" t="s">
        <v>152</v>
      </c>
      <c r="C10961" s="66" t="s">
        <v>137</v>
      </c>
      <c r="D10961" s="67">
        <v>99002.115000000005</v>
      </c>
      <c r="E10961" s="66">
        <v>1.1705000000000001</v>
      </c>
      <c r="F10961" s="67">
        <v>115881.9756075</v>
      </c>
      <c r="G10961" s="66" t="s">
        <v>14</v>
      </c>
      <c r="H10961" s="68">
        <v>2.7856465074152299E-24</v>
      </c>
      <c r="I10961" s="87">
        <v>3.2280622062340899E-19</v>
      </c>
      <c r="J10961" s="36" t="str">
        <f>_xlfn.XLOOKUP(SimpleBB[[#This Row],[customer_code]],'Input  - indicative charges'!$B$13:$B$69,'Input  - indicative charges'!$E$13:$E$69)</f>
        <v>Upper North Island distributor</v>
      </c>
      <c r="K10961" s="70">
        <f t="shared" si="173"/>
        <v>2.9841935333947856E-19</v>
      </c>
    </row>
    <row r="10962" spans="1:11" x14ac:dyDescent="0.25">
      <c r="A10962" s="65">
        <v>44470</v>
      </c>
      <c r="B10962" s="66" t="s">
        <v>152</v>
      </c>
      <c r="C10962" s="66" t="s">
        <v>137</v>
      </c>
      <c r="D10962" s="67">
        <v>99002.115000000005</v>
      </c>
      <c r="E10962" s="66">
        <v>1.1705000000000001</v>
      </c>
      <c r="F10962" s="67">
        <v>115881.9756075</v>
      </c>
      <c r="G10962" s="66" t="s">
        <v>16</v>
      </c>
      <c r="H10962" s="68">
        <v>2.3889105770467E-2</v>
      </c>
      <c r="I10962" s="87">
        <v>2768.3167721782502</v>
      </c>
      <c r="J10962" s="36" t="str">
        <f>_xlfn.XLOOKUP(SimpleBB[[#This Row],[customer_code]],'Input  - indicative charges'!$B$13:$B$69,'Input  - indicative charges'!$E$13:$E$69)</f>
        <v>South Island generation</v>
      </c>
      <c r="K10962" s="70">
        <f t="shared" si="173"/>
        <v>2559.1802394540296</v>
      </c>
    </row>
    <row r="10963" spans="1:11" x14ac:dyDescent="0.25">
      <c r="A10963" s="65">
        <v>44470</v>
      </c>
      <c r="B10963" s="66" t="s">
        <v>152</v>
      </c>
      <c r="C10963" s="66" t="s">
        <v>137</v>
      </c>
      <c r="D10963" s="67">
        <v>99002.115000000005</v>
      </c>
      <c r="E10963" s="66">
        <v>1.1705000000000001</v>
      </c>
      <c r="F10963" s="67">
        <v>115881.9756075</v>
      </c>
      <c r="G10963" s="66" t="s">
        <v>19</v>
      </c>
      <c r="H10963" s="68">
        <v>4.5197122314262001E-4</v>
      </c>
      <c r="I10963" s="87">
        <v>52.3753182555051</v>
      </c>
      <c r="J10963" s="36" t="str">
        <f>_xlfn.XLOOKUP(SimpleBB[[#This Row],[customer_code]],'Input  - indicative charges'!$B$13:$B$69,'Input  - indicative charges'!$E$13:$E$69)</f>
        <v>Lower South Island distributor</v>
      </c>
      <c r="K10963" s="70">
        <f t="shared" si="173"/>
        <v>48.418548361839683</v>
      </c>
    </row>
    <row r="10964" spans="1:11" x14ac:dyDescent="0.25">
      <c r="A10964" s="65">
        <v>44470</v>
      </c>
      <c r="B10964" s="66" t="s">
        <v>152</v>
      </c>
      <c r="C10964" s="66" t="s">
        <v>137</v>
      </c>
      <c r="D10964" s="67">
        <v>99002.115000000005</v>
      </c>
      <c r="E10964" s="66">
        <v>1.1705000000000001</v>
      </c>
      <c r="F10964" s="67">
        <v>115881.9756075</v>
      </c>
      <c r="G10964" s="66" t="s">
        <v>21</v>
      </c>
      <c r="H10964" s="68">
        <v>1.64473933622453E-5</v>
      </c>
      <c r="I10964" s="87">
        <v>1.90595643641067</v>
      </c>
      <c r="J10964" s="36" t="str">
        <f>_xlfn.XLOOKUP(SimpleBB[[#This Row],[customer_code]],'Input  - indicative charges'!$B$13:$B$69,'Input  - indicative charges'!$E$13:$E$69)</f>
        <v>Upper South Island distributor</v>
      </c>
      <c r="K10964" s="70">
        <f t="shared" si="173"/>
        <v>1.7619681744312807</v>
      </c>
    </row>
    <row r="10965" spans="1:11" x14ac:dyDescent="0.25">
      <c r="A10965" s="65">
        <v>44470</v>
      </c>
      <c r="B10965" s="66" t="s">
        <v>152</v>
      </c>
      <c r="C10965" s="66" t="s">
        <v>137</v>
      </c>
      <c r="D10965" s="67">
        <v>99002.115000000005</v>
      </c>
      <c r="E10965" s="66">
        <v>1.1705000000000001</v>
      </c>
      <c r="F10965" s="67">
        <v>115881.9756075</v>
      </c>
      <c r="G10965" s="66" t="s">
        <v>23</v>
      </c>
      <c r="H10965" s="68">
        <v>5.1025260139060101E-24</v>
      </c>
      <c r="I10965" s="87">
        <v>5.91290795080091E-19</v>
      </c>
      <c r="J10965" s="36" t="str">
        <f>_xlfn.XLOOKUP(SimpleBB[[#This Row],[customer_code]],'Input  - indicative charges'!$B$13:$B$69,'Input  - indicative charges'!$E$13:$E$69)</f>
        <v>Lower North Island distributor</v>
      </c>
      <c r="K10965" s="70">
        <f t="shared" si="173"/>
        <v>5.4662086858988823E-19</v>
      </c>
    </row>
    <row r="10966" spans="1:11" x14ac:dyDescent="0.25">
      <c r="A10966" s="65">
        <v>44470</v>
      </c>
      <c r="B10966" s="66" t="s">
        <v>152</v>
      </c>
      <c r="C10966" s="66" t="s">
        <v>137</v>
      </c>
      <c r="D10966" s="67">
        <v>99002.115000000005</v>
      </c>
      <c r="E10966" s="66">
        <v>1.1705000000000001</v>
      </c>
      <c r="F10966" s="67">
        <v>115881.9756075</v>
      </c>
      <c r="G10966" s="66" t="s">
        <v>25</v>
      </c>
      <c r="H10966" s="68">
        <v>3.2058906818816797E-2</v>
      </c>
      <c r="I10966" s="87">
        <v>3715.0494579812398</v>
      </c>
      <c r="J10966" s="36" t="str">
        <f>_xlfn.XLOOKUP(SimpleBB[[#This Row],[customer_code]],'Input  - indicative charges'!$B$13:$B$69,'Input  - indicative charges'!$E$13:$E$69)</f>
        <v>North Island generation</v>
      </c>
      <c r="K10966" s="70">
        <f t="shared" si="173"/>
        <v>3434.3906221321013</v>
      </c>
    </row>
    <row r="10967" spans="1:11" x14ac:dyDescent="0.25">
      <c r="A10967" s="65">
        <v>44470</v>
      </c>
      <c r="B10967" s="66" t="s">
        <v>152</v>
      </c>
      <c r="C10967" s="66" t="s">
        <v>137</v>
      </c>
      <c r="D10967" s="67">
        <v>99002.115000000005</v>
      </c>
      <c r="E10967" s="66">
        <v>1.1705000000000001</v>
      </c>
      <c r="F10967" s="67">
        <v>115881.9756075</v>
      </c>
      <c r="G10967" s="66" t="s">
        <v>27</v>
      </c>
      <c r="H10967" s="68">
        <v>9.4896060819390699E-7</v>
      </c>
      <c r="I10967" s="87">
        <v>0.109967430051204</v>
      </c>
      <c r="J10967" s="36" t="str">
        <f>_xlfn.XLOOKUP(SimpleBB[[#This Row],[customer_code]],'Input  - indicative charges'!$B$13:$B$69,'Input  - indicative charges'!$E$13:$E$69)</f>
        <v>Lower North Island distributor</v>
      </c>
      <c r="K10967" s="70">
        <f t="shared" si="173"/>
        <v>0.10165977997855501</v>
      </c>
    </row>
    <row r="10968" spans="1:11" x14ac:dyDescent="0.25">
      <c r="A10968" s="65">
        <v>44470</v>
      </c>
      <c r="B10968" s="66" t="s">
        <v>152</v>
      </c>
      <c r="C10968" s="66" t="s">
        <v>137</v>
      </c>
      <c r="D10968" s="67">
        <v>99002.115000000005</v>
      </c>
      <c r="E10968" s="66">
        <v>1.1705000000000001</v>
      </c>
      <c r="F10968" s="67">
        <v>115881.9756075</v>
      </c>
      <c r="G10968" s="66" t="s">
        <v>29</v>
      </c>
      <c r="H10968" s="68">
        <v>3.0552127734363999E-6</v>
      </c>
      <c r="I10968" s="87">
        <v>0.35404409208707899</v>
      </c>
      <c r="J10968" s="36" t="str">
        <f>_xlfn.XLOOKUP(SimpleBB[[#This Row],[customer_code]],'Input  - indicative charges'!$B$13:$B$69,'Input  - indicative charges'!$E$13:$E$69)</f>
        <v>Lower North Island distributor</v>
      </c>
      <c r="K10968" s="70">
        <f t="shared" si="173"/>
        <v>0.32729731419130903</v>
      </c>
    </row>
    <row r="10969" spans="1:11" x14ac:dyDescent="0.25">
      <c r="A10969" s="65">
        <v>44470</v>
      </c>
      <c r="B10969" s="66" t="s">
        <v>152</v>
      </c>
      <c r="C10969" s="66" t="s">
        <v>137</v>
      </c>
      <c r="D10969" s="67">
        <v>99002.115000000005</v>
      </c>
      <c r="E10969" s="66">
        <v>1.1705000000000001</v>
      </c>
      <c r="F10969" s="67">
        <v>115881.9756075</v>
      </c>
      <c r="G10969" s="66" t="s">
        <v>31</v>
      </c>
      <c r="H10969" s="68">
        <v>5.8778288954444104E-6</v>
      </c>
      <c r="I10969" s="87">
        <v>0.68113442468694796</v>
      </c>
      <c r="J10969" s="36" t="str">
        <f>_xlfn.XLOOKUP(SimpleBB[[#This Row],[customer_code]],'Input  - indicative charges'!$B$13:$B$69,'Input  - indicative charges'!$E$13:$E$69)</f>
        <v>Major Industrial</v>
      </c>
      <c r="K10969" s="70">
        <f t="shared" si="173"/>
        <v>0.62967713001252079</v>
      </c>
    </row>
    <row r="10970" spans="1:11" x14ac:dyDescent="0.25">
      <c r="A10970" s="65">
        <v>44470</v>
      </c>
      <c r="B10970" s="66" t="s">
        <v>152</v>
      </c>
      <c r="C10970" s="66" t="s">
        <v>137</v>
      </c>
      <c r="D10970" s="67">
        <v>99002.115000000005</v>
      </c>
      <c r="E10970" s="66">
        <v>1.1705000000000001</v>
      </c>
      <c r="F10970" s="67">
        <v>115881.9756075</v>
      </c>
      <c r="G10970" s="66" t="s">
        <v>34</v>
      </c>
      <c r="H10970" s="68">
        <v>3.4276997905444803E-24</v>
      </c>
      <c r="I10970" s="87">
        <v>3.97208623517709E-19</v>
      </c>
      <c r="J10970" s="36" t="str">
        <f>_xlfn.XLOOKUP(SimpleBB[[#This Row],[customer_code]],'Input  - indicative charges'!$B$13:$B$69,'Input  - indicative charges'!$E$13:$E$69)</f>
        <v>Major Industrial</v>
      </c>
      <c r="K10970" s="70">
        <f t="shared" si="173"/>
        <v>3.6720091806813009E-19</v>
      </c>
    </row>
    <row r="10971" spans="1:11" x14ac:dyDescent="0.25">
      <c r="A10971" s="65">
        <v>44470</v>
      </c>
      <c r="B10971" s="66" t="s">
        <v>152</v>
      </c>
      <c r="C10971" s="66" t="s">
        <v>137</v>
      </c>
      <c r="D10971" s="67">
        <v>99002.115000000005</v>
      </c>
      <c r="E10971" s="66">
        <v>1.1705000000000001</v>
      </c>
      <c r="F10971" s="67">
        <v>115881.9756075</v>
      </c>
      <c r="G10971" s="66" t="s">
        <v>36</v>
      </c>
      <c r="H10971" s="68">
        <v>2.9643062424050998E-3</v>
      </c>
      <c r="I10971" s="87">
        <v>343.50966367554798</v>
      </c>
      <c r="J10971" s="36" t="str">
        <f>_xlfn.XLOOKUP(SimpleBB[[#This Row],[customer_code]],'Input  - indicative charges'!$B$13:$B$69,'Input  - indicative charges'!$E$13:$E$69)</f>
        <v>Upper South Island distributor</v>
      </c>
      <c r="K10971" s="70">
        <f t="shared" si="173"/>
        <v>317.55872455601951</v>
      </c>
    </row>
    <row r="10972" spans="1:11" x14ac:dyDescent="0.25">
      <c r="A10972" s="65">
        <v>44470</v>
      </c>
      <c r="B10972" s="66" t="s">
        <v>152</v>
      </c>
      <c r="C10972" s="66" t="s">
        <v>137</v>
      </c>
      <c r="D10972" s="67">
        <v>99002.115000000005</v>
      </c>
      <c r="E10972" s="66">
        <v>1.1705000000000001</v>
      </c>
      <c r="F10972" s="67">
        <v>115881.9756075</v>
      </c>
      <c r="G10972" s="66" t="s">
        <v>38</v>
      </c>
      <c r="H10972" s="68">
        <v>8.7729682224085103E-6</v>
      </c>
      <c r="I10972" s="87">
        <v>1.0166288895545099</v>
      </c>
      <c r="J10972" s="36" t="str">
        <f>_xlfn.XLOOKUP(SimpleBB[[#This Row],[customer_code]],'Input  - indicative charges'!$B$13:$B$69,'Input  - indicative charges'!$E$13:$E$69)</f>
        <v>North Island generation</v>
      </c>
      <c r="K10972" s="70">
        <f t="shared" si="173"/>
        <v>0.9398261756579317</v>
      </c>
    </row>
    <row r="10973" spans="1:11" x14ac:dyDescent="0.25">
      <c r="A10973" s="65">
        <v>44470</v>
      </c>
      <c r="B10973" s="66" t="s">
        <v>152</v>
      </c>
      <c r="C10973" s="66" t="s">
        <v>137</v>
      </c>
      <c r="D10973" s="67">
        <v>99002.115000000005</v>
      </c>
      <c r="E10973" s="66">
        <v>1.1705000000000001</v>
      </c>
      <c r="F10973" s="67">
        <v>115881.9756075</v>
      </c>
      <c r="G10973" s="66" t="s">
        <v>40</v>
      </c>
      <c r="H10973" s="68">
        <v>2.1965004471645301E-7</v>
      </c>
      <c r="I10973" s="87">
        <v>2.5453481124018299E-2</v>
      </c>
      <c r="J10973" s="36" t="str">
        <f>_xlfn.XLOOKUP(SimpleBB[[#This Row],[customer_code]],'Input  - indicative charges'!$B$13:$B$69,'Input  - indicative charges'!$E$13:$E$69)</f>
        <v>North Island generation</v>
      </c>
      <c r="K10973" s="70">
        <f t="shared" si="173"/>
        <v>2.3530560726490964E-2</v>
      </c>
    </row>
    <row r="10974" spans="1:11" x14ac:dyDescent="0.25">
      <c r="A10974" s="65">
        <v>44470</v>
      </c>
      <c r="B10974" s="66" t="s">
        <v>152</v>
      </c>
      <c r="C10974" s="66" t="s">
        <v>137</v>
      </c>
      <c r="D10974" s="67">
        <v>99002.115000000005</v>
      </c>
      <c r="E10974" s="66">
        <v>1.1705000000000001</v>
      </c>
      <c r="F10974" s="67">
        <v>115881.9756075</v>
      </c>
      <c r="G10974" s="66" t="s">
        <v>42</v>
      </c>
      <c r="H10974" s="68">
        <v>0.27100559843722599</v>
      </c>
      <c r="I10974" s="87">
        <v>31404.664147598502</v>
      </c>
      <c r="J10974" s="36" t="str">
        <f>_xlfn.XLOOKUP(SimpleBB[[#This Row],[customer_code]],'Input  - indicative charges'!$B$13:$B$69,'Input  - indicative charges'!$E$13:$E$69)</f>
        <v>South Island generation</v>
      </c>
      <c r="K10974" s="70">
        <f t="shared" si="173"/>
        <v>29032.152938908512</v>
      </c>
    </row>
    <row r="10975" spans="1:11" x14ac:dyDescent="0.25">
      <c r="A10975" s="65">
        <v>44470</v>
      </c>
      <c r="B10975" s="66" t="s">
        <v>152</v>
      </c>
      <c r="C10975" s="66" t="s">
        <v>137</v>
      </c>
      <c r="D10975" s="67">
        <v>99002.115000000005</v>
      </c>
      <c r="E10975" s="66">
        <v>1.1705000000000001</v>
      </c>
      <c r="F10975" s="67">
        <v>115881.9756075</v>
      </c>
      <c r="G10975" s="66" t="s">
        <v>44</v>
      </c>
      <c r="H10975" s="68">
        <v>2.6497287685167301E-24</v>
      </c>
      <c r="I10975" s="87">
        <v>3.07055804519747E-19</v>
      </c>
      <c r="J10975" s="36" t="str">
        <f>_xlfn.XLOOKUP(SimpleBB[[#This Row],[customer_code]],'Input  - indicative charges'!$B$13:$B$69,'Input  - indicative charges'!$E$13:$E$69)</f>
        <v>Major Industrial</v>
      </c>
      <c r="K10975" s="70">
        <f t="shared" si="173"/>
        <v>2.8385882541840768E-19</v>
      </c>
    </row>
    <row r="10976" spans="1:11" x14ac:dyDescent="0.25">
      <c r="A10976" s="65">
        <v>44470</v>
      </c>
      <c r="B10976" s="66" t="s">
        <v>152</v>
      </c>
      <c r="C10976" s="66" t="s">
        <v>137</v>
      </c>
      <c r="D10976" s="67">
        <v>99002.115000000005</v>
      </c>
      <c r="E10976" s="66">
        <v>1.1705000000000001</v>
      </c>
      <c r="F10976" s="67">
        <v>115881.9756075</v>
      </c>
      <c r="G10976" s="66" t="s">
        <v>46</v>
      </c>
      <c r="H10976" s="68">
        <v>0.112743386530511</v>
      </c>
      <c r="I10976" s="87">
        <v>13064.9263678357</v>
      </c>
      <c r="J10976" s="36" t="str">
        <f>_xlfn.XLOOKUP(SimpleBB[[#This Row],[customer_code]],'Input  - indicative charges'!$B$13:$B$69,'Input  - indicative charges'!$E$13:$E$69)</f>
        <v>Upper South Island distributor</v>
      </c>
      <c r="K10976" s="70">
        <f t="shared" si="173"/>
        <v>12077.917428567362</v>
      </c>
    </row>
    <row r="10977" spans="1:11" x14ac:dyDescent="0.25">
      <c r="A10977" s="65">
        <v>44470</v>
      </c>
      <c r="B10977" s="66" t="s">
        <v>152</v>
      </c>
      <c r="C10977" s="66" t="s">
        <v>137</v>
      </c>
      <c r="D10977" s="67">
        <v>99002.115000000005</v>
      </c>
      <c r="E10977" s="66">
        <v>1.1705000000000001</v>
      </c>
      <c r="F10977" s="67">
        <v>115881.9756075</v>
      </c>
      <c r="G10977" s="66" t="s">
        <v>48</v>
      </c>
      <c r="H10977" s="68">
        <v>1.9922776890767E-3</v>
      </c>
      <c r="I10977" s="87">
        <v>230.86907456895301</v>
      </c>
      <c r="J10977" s="36" t="str">
        <f>_xlfn.XLOOKUP(SimpleBB[[#This Row],[customer_code]],'Input  - indicative charges'!$B$13:$B$69,'Input  - indicative charges'!$E$13:$E$69)</f>
        <v>North Island generation</v>
      </c>
      <c r="K10977" s="70">
        <f t="shared" si="173"/>
        <v>213.42773322613812</v>
      </c>
    </row>
    <row r="10978" spans="1:11" x14ac:dyDescent="0.25">
      <c r="A10978" s="65">
        <v>44470</v>
      </c>
      <c r="B10978" s="66" t="s">
        <v>152</v>
      </c>
      <c r="C10978" s="66" t="s">
        <v>137</v>
      </c>
      <c r="D10978" s="67">
        <v>99002.115000000005</v>
      </c>
      <c r="E10978" s="66">
        <v>1.1705000000000001</v>
      </c>
      <c r="F10978" s="67">
        <v>115881.9756075</v>
      </c>
      <c r="G10978" s="66" t="s">
        <v>50</v>
      </c>
      <c r="H10978" s="68">
        <v>4.15932760138947E-4</v>
      </c>
      <c r="I10978" s="87">
        <v>48.199109964781599</v>
      </c>
      <c r="J10978" s="36" t="str">
        <f>_xlfn.XLOOKUP(SimpleBB[[#This Row],[customer_code]],'Input  - indicative charges'!$B$13:$B$69,'Input  - indicative charges'!$E$13:$E$69)</f>
        <v>North Island generation</v>
      </c>
      <c r="K10978" s="70">
        <f t="shared" si="173"/>
        <v>44.557837824347949</v>
      </c>
    </row>
    <row r="10979" spans="1:11" x14ac:dyDescent="0.25">
      <c r="A10979" s="65">
        <v>44470</v>
      </c>
      <c r="B10979" s="66" t="s">
        <v>152</v>
      </c>
      <c r="C10979" s="66" t="s">
        <v>137</v>
      </c>
      <c r="D10979" s="67">
        <v>99002.115000000005</v>
      </c>
      <c r="E10979" s="66">
        <v>1.1705000000000001</v>
      </c>
      <c r="F10979" s="67">
        <v>115881.9756075</v>
      </c>
      <c r="G10979" s="66" t="s">
        <v>52</v>
      </c>
      <c r="H10979" s="68">
        <v>8.3991315682485201E-4</v>
      </c>
      <c r="I10979" s="87">
        <v>97.330795951595903</v>
      </c>
      <c r="J10979" s="36" t="str">
        <f>_xlfn.XLOOKUP(SimpleBB[[#This Row],[customer_code]],'Input  - indicative charges'!$B$13:$B$69,'Input  - indicative charges'!$E$13:$E$69)</f>
        <v>North Island generation</v>
      </c>
      <c r="K10979" s="70">
        <f t="shared" si="173"/>
        <v>89.97779885343914</v>
      </c>
    </row>
    <row r="10980" spans="1:11" x14ac:dyDescent="0.25">
      <c r="A10980" s="65">
        <v>44470</v>
      </c>
      <c r="B10980" s="66" t="s">
        <v>152</v>
      </c>
      <c r="C10980" s="66" t="s">
        <v>137</v>
      </c>
      <c r="D10980" s="67">
        <v>99002.115000000005</v>
      </c>
      <c r="E10980" s="66">
        <v>1.1705000000000001</v>
      </c>
      <c r="F10980" s="67">
        <v>115881.9756075</v>
      </c>
      <c r="G10980" s="66" t="s">
        <v>54</v>
      </c>
      <c r="H10980" s="68">
        <v>7.5824699487631599E-8</v>
      </c>
      <c r="I10980" s="87">
        <v>8.7867159764717494E-3</v>
      </c>
      <c r="J10980" s="36" t="str">
        <f>_xlfn.XLOOKUP(SimpleBB[[#This Row],[customer_code]],'Input  - indicative charges'!$B$13:$B$69,'Input  - indicative charges'!$E$13:$E$69)</f>
        <v>Upper South Island distributor</v>
      </c>
      <c r="K10980" s="70">
        <f t="shared" si="173"/>
        <v>8.1229106880668818E-3</v>
      </c>
    </row>
    <row r="10981" spans="1:11" x14ac:dyDescent="0.25">
      <c r="A10981" s="65">
        <v>44470</v>
      </c>
      <c r="B10981" s="66" t="s">
        <v>152</v>
      </c>
      <c r="C10981" s="66" t="s">
        <v>137</v>
      </c>
      <c r="D10981" s="67">
        <v>99002.115000000005</v>
      </c>
      <c r="E10981" s="66">
        <v>1.1705000000000001</v>
      </c>
      <c r="F10981" s="67">
        <v>115881.9756075</v>
      </c>
      <c r="G10981" s="66" t="s">
        <v>56</v>
      </c>
      <c r="H10981" s="68">
        <v>1.5746666962396699E-23</v>
      </c>
      <c r="I10981" s="87">
        <v>1.82475487683588E-18</v>
      </c>
      <c r="J10981" s="36" t="str">
        <f>_xlfn.XLOOKUP(SimpleBB[[#This Row],[customer_code]],'Input  - indicative charges'!$B$13:$B$69,'Input  - indicative charges'!$E$13:$E$69)</f>
        <v>Upper North Island distributor</v>
      </c>
      <c r="K10981" s="70">
        <f t="shared" si="173"/>
        <v>1.6869011052413856E-18</v>
      </c>
    </row>
    <row r="10982" spans="1:11" x14ac:dyDescent="0.25">
      <c r="A10982" s="65">
        <v>44470</v>
      </c>
      <c r="B10982" s="66" t="s">
        <v>152</v>
      </c>
      <c r="C10982" s="66" t="s">
        <v>137</v>
      </c>
      <c r="D10982" s="67">
        <v>99002.115000000005</v>
      </c>
      <c r="E10982" s="66">
        <v>1.1705000000000001</v>
      </c>
      <c r="F10982" s="67">
        <v>115881.9756075</v>
      </c>
      <c r="G10982" s="66" t="s">
        <v>58</v>
      </c>
      <c r="H10982" s="68">
        <v>5.1839153811292704E-4</v>
      </c>
      <c r="I10982" s="87">
        <v>60.072235574736702</v>
      </c>
      <c r="J10982" s="36" t="str">
        <f>_xlfn.XLOOKUP(SimpleBB[[#This Row],[customer_code]],'Input  - indicative charges'!$B$13:$B$69,'Input  - indicative charges'!$E$13:$E$69)</f>
        <v>North Island generation</v>
      </c>
      <c r="K10982" s="70">
        <f t="shared" si="173"/>
        <v>55.533990823501966</v>
      </c>
    </row>
    <row r="10983" spans="1:11" x14ac:dyDescent="0.25">
      <c r="A10983" s="65">
        <v>44470</v>
      </c>
      <c r="B10983" s="66" t="s">
        <v>152</v>
      </c>
      <c r="C10983" s="66" t="s">
        <v>137</v>
      </c>
      <c r="D10983" s="67">
        <v>99002.115000000005</v>
      </c>
      <c r="E10983" s="66">
        <v>1.1705000000000001</v>
      </c>
      <c r="F10983" s="67">
        <v>115881.9756075</v>
      </c>
      <c r="G10983" s="66" t="s">
        <v>60</v>
      </c>
      <c r="H10983" s="68">
        <v>0</v>
      </c>
      <c r="I10983" s="87">
        <v>0</v>
      </c>
      <c r="J10983" s="36" t="str">
        <f>_xlfn.XLOOKUP(SimpleBB[[#This Row],[customer_code]],'Input  - indicative charges'!$B$13:$B$69,'Input  - indicative charges'!$E$13:$E$69)</f>
        <v>Major Industrial</v>
      </c>
      <c r="K10983" s="70">
        <f t="shared" si="173"/>
        <v>0</v>
      </c>
    </row>
    <row r="10984" spans="1:11" x14ac:dyDescent="0.25">
      <c r="A10984" s="65">
        <v>44470</v>
      </c>
      <c r="B10984" s="66" t="s">
        <v>152</v>
      </c>
      <c r="C10984" s="66" t="s">
        <v>137</v>
      </c>
      <c r="D10984" s="67">
        <v>99002.115000000005</v>
      </c>
      <c r="E10984" s="66">
        <v>1.1705000000000001</v>
      </c>
      <c r="F10984" s="67">
        <v>115881.9756075</v>
      </c>
      <c r="G10984" s="66" t="s">
        <v>62</v>
      </c>
      <c r="H10984" s="68">
        <v>1.6663682618601899E-13</v>
      </c>
      <c r="I10984" s="87">
        <v>1.9310204627399499E-8</v>
      </c>
      <c r="J10984" s="36" t="str">
        <f>_xlfn.XLOOKUP(SimpleBB[[#This Row],[customer_code]],'Input  - indicative charges'!$B$13:$B$69,'Input  - indicative charges'!$E$13:$E$69)</f>
        <v>Major Industrial</v>
      </c>
      <c r="K10984" s="70">
        <f t="shared" si="173"/>
        <v>1.7851387022941659E-8</v>
      </c>
    </row>
    <row r="10985" spans="1:11" x14ac:dyDescent="0.25">
      <c r="A10985" s="65">
        <v>44470</v>
      </c>
      <c r="B10985" s="66" t="s">
        <v>152</v>
      </c>
      <c r="C10985" s="66" t="s">
        <v>137</v>
      </c>
      <c r="D10985" s="67">
        <v>99002.115000000005</v>
      </c>
      <c r="E10985" s="66">
        <v>1.1705000000000001</v>
      </c>
      <c r="F10985" s="67">
        <v>115881.9756075</v>
      </c>
      <c r="G10985" s="66" t="s">
        <v>64</v>
      </c>
      <c r="H10985" s="68">
        <v>2.8195455222343E-24</v>
      </c>
      <c r="I10985" s="87">
        <v>3.2673450543179201E-19</v>
      </c>
      <c r="J10985" s="36" t="str">
        <f>_xlfn.XLOOKUP(SimpleBB[[#This Row],[customer_code]],'Input  - indicative charges'!$B$13:$B$69,'Input  - indicative charges'!$E$13:$E$69)</f>
        <v>Major Industrial</v>
      </c>
      <c r="K10985" s="70">
        <f t="shared" si="173"/>
        <v>3.0205087013610983E-19</v>
      </c>
    </row>
    <row r="10986" spans="1:11" x14ac:dyDescent="0.25">
      <c r="A10986" s="65">
        <v>44470</v>
      </c>
      <c r="B10986" s="66" t="s">
        <v>152</v>
      </c>
      <c r="C10986" s="66" t="s">
        <v>137</v>
      </c>
      <c r="D10986" s="67">
        <v>99002.115000000005</v>
      </c>
      <c r="E10986" s="66">
        <v>1.1705000000000001</v>
      </c>
      <c r="F10986" s="67">
        <v>115881.9756075</v>
      </c>
      <c r="G10986" s="66" t="s">
        <v>66</v>
      </c>
      <c r="H10986" s="68">
        <v>0.48818420984188698</v>
      </c>
      <c r="I10986" s="87">
        <v>56571.750696864197</v>
      </c>
      <c r="J10986" s="36" t="str">
        <f>_xlfn.XLOOKUP(SimpleBB[[#This Row],[customer_code]],'Input  - indicative charges'!$B$13:$B$69,'Input  - indicative charges'!$E$13:$E$69)</f>
        <v>Upper South Island distributor</v>
      </c>
      <c r="K10986" s="70">
        <f t="shared" si="173"/>
        <v>52297.955186976862</v>
      </c>
    </row>
    <row r="10987" spans="1:11" x14ac:dyDescent="0.25">
      <c r="A10987" s="65">
        <v>44470</v>
      </c>
      <c r="B10987" s="66" t="s">
        <v>152</v>
      </c>
      <c r="C10987" s="66" t="s">
        <v>137</v>
      </c>
      <c r="D10987" s="67">
        <v>99002.115000000005</v>
      </c>
      <c r="E10987" s="66">
        <v>1.1705000000000001</v>
      </c>
      <c r="F10987" s="67">
        <v>115881.9756075</v>
      </c>
      <c r="G10987" s="66" t="s">
        <v>68</v>
      </c>
      <c r="H10987" s="68">
        <v>1.61094791326643E-23</v>
      </c>
      <c r="I10987" s="87">
        <v>1.8667982679009299E-18</v>
      </c>
      <c r="J10987" s="36" t="str">
        <f>_xlfn.XLOOKUP(SimpleBB[[#This Row],[customer_code]],'Input  - indicative charges'!$B$13:$B$69,'Input  - indicative charges'!$E$13:$E$69)</f>
        <v>Major Industrial</v>
      </c>
      <c r="K10987" s="70">
        <f t="shared" si="173"/>
        <v>1.7257682669385824E-18</v>
      </c>
    </row>
    <row r="10988" spans="1:11" x14ac:dyDescent="0.25">
      <c r="A10988" s="65">
        <v>44470</v>
      </c>
      <c r="B10988" s="66" t="s">
        <v>152</v>
      </c>
      <c r="C10988" s="66" t="s">
        <v>137</v>
      </c>
      <c r="D10988" s="67">
        <v>99002.115000000005</v>
      </c>
      <c r="E10988" s="66">
        <v>1.1705000000000001</v>
      </c>
      <c r="F10988" s="67">
        <v>115881.9756075</v>
      </c>
      <c r="G10988" s="66" t="s">
        <v>70</v>
      </c>
      <c r="H10988" s="68">
        <v>3.9593702095287201E-6</v>
      </c>
      <c r="I10988" s="87">
        <v>0.45881964204166897</v>
      </c>
      <c r="J10988" s="36" t="str">
        <f>_xlfn.XLOOKUP(SimpleBB[[#This Row],[customer_code]],'Input  - indicative charges'!$B$13:$B$69,'Input  - indicative charges'!$E$13:$E$69)</f>
        <v>Lower North Island distributor</v>
      </c>
      <c r="K10988" s="70">
        <f t="shared" si="173"/>
        <v>0.42415744223609547</v>
      </c>
    </row>
    <row r="10989" spans="1:11" x14ac:dyDescent="0.25">
      <c r="A10989" s="65">
        <v>44470</v>
      </c>
      <c r="B10989" s="66" t="s">
        <v>152</v>
      </c>
      <c r="C10989" s="66" t="s">
        <v>137</v>
      </c>
      <c r="D10989" s="67">
        <v>99002.115000000005</v>
      </c>
      <c r="E10989" s="66">
        <v>1.1705000000000001</v>
      </c>
      <c r="F10989" s="67">
        <v>115881.9756075</v>
      </c>
      <c r="G10989" s="66" t="s">
        <v>72</v>
      </c>
      <c r="H10989" s="68">
        <v>2.9942725162592502E-4</v>
      </c>
      <c r="I10989" s="87">
        <v>34.6982214691362</v>
      </c>
      <c r="J10989" s="36" t="str">
        <f>_xlfn.XLOOKUP(SimpleBB[[#This Row],[customer_code]],'Input  - indicative charges'!$B$13:$B$69,'Input  - indicative charges'!$E$13:$E$69)</f>
        <v>Lower South Island distributor</v>
      </c>
      <c r="K10989" s="70">
        <f t="shared" si="173"/>
        <v>32.076893663488313</v>
      </c>
    </row>
    <row r="10990" spans="1:11" x14ac:dyDescent="0.25">
      <c r="A10990" s="65">
        <v>44470</v>
      </c>
      <c r="B10990" s="66" t="s">
        <v>152</v>
      </c>
      <c r="C10990" s="66" t="s">
        <v>137</v>
      </c>
      <c r="D10990" s="67">
        <v>99002.115000000005</v>
      </c>
      <c r="E10990" s="66">
        <v>1.1705000000000001</v>
      </c>
      <c r="F10990" s="67">
        <v>115881.9756075</v>
      </c>
      <c r="G10990" s="66" t="s">
        <v>74</v>
      </c>
      <c r="H10990" s="68">
        <v>0</v>
      </c>
      <c r="I10990" s="87">
        <v>0</v>
      </c>
      <c r="J10990" s="36" t="str">
        <f>_xlfn.XLOOKUP(SimpleBB[[#This Row],[customer_code]],'Input  - indicative charges'!$B$13:$B$69,'Input  - indicative charges'!$E$13:$E$69)</f>
        <v>Major Industrial</v>
      </c>
      <c r="K10990" s="70">
        <f t="shared" si="173"/>
        <v>0</v>
      </c>
    </row>
    <row r="10991" spans="1:11" x14ac:dyDescent="0.25">
      <c r="A10991" s="65">
        <v>44470</v>
      </c>
      <c r="B10991" s="66" t="s">
        <v>152</v>
      </c>
      <c r="C10991" s="66" t="s">
        <v>137</v>
      </c>
      <c r="D10991" s="67">
        <v>99002.115000000005</v>
      </c>
      <c r="E10991" s="66">
        <v>1.1705000000000001</v>
      </c>
      <c r="F10991" s="67">
        <v>115881.9756075</v>
      </c>
      <c r="G10991" s="66" t="s">
        <v>76</v>
      </c>
      <c r="H10991" s="68">
        <v>4.4784279400834503E-24</v>
      </c>
      <c r="I10991" s="87">
        <v>5.1896907731269696E-19</v>
      </c>
      <c r="J10991" s="36" t="str">
        <f>_xlfn.XLOOKUP(SimpleBB[[#This Row],[customer_code]],'Input  - indicative charges'!$B$13:$B$69,'Input  - indicative charges'!$E$13:$E$69)</f>
        <v>Lower North Island distributor</v>
      </c>
      <c r="K10991" s="70">
        <f t="shared" si="173"/>
        <v>4.797628005921089E-19</v>
      </c>
    </row>
    <row r="10992" spans="1:11" x14ac:dyDescent="0.25">
      <c r="A10992" s="65">
        <v>44470</v>
      </c>
      <c r="B10992" s="66" t="s">
        <v>152</v>
      </c>
      <c r="C10992" s="66" t="s">
        <v>137</v>
      </c>
      <c r="D10992" s="67">
        <v>99002.115000000005</v>
      </c>
      <c r="E10992" s="66">
        <v>1.1705000000000001</v>
      </c>
      <c r="F10992" s="67">
        <v>115881.9756075</v>
      </c>
      <c r="G10992" s="66" t="s">
        <v>78</v>
      </c>
      <c r="H10992" s="68">
        <v>1.1936475247773299E-12</v>
      </c>
      <c r="I10992" s="87">
        <v>1.3832223335020001E-7</v>
      </c>
      <c r="J10992" s="36" t="str">
        <f>_xlfn.XLOOKUP(SimpleBB[[#This Row],[customer_code]],'Input  - indicative charges'!$B$13:$B$69,'Input  - indicative charges'!$E$13:$E$69)</f>
        <v>North Island generation</v>
      </c>
      <c r="K10992" s="70">
        <f t="shared" si="173"/>
        <v>1.2787247825993655E-7</v>
      </c>
    </row>
    <row r="10993" spans="1:11" x14ac:dyDescent="0.25">
      <c r="A10993" s="65">
        <v>44470</v>
      </c>
      <c r="B10993" s="66" t="s">
        <v>152</v>
      </c>
      <c r="C10993" s="66" t="s">
        <v>137</v>
      </c>
      <c r="D10993" s="67">
        <v>99002.115000000005</v>
      </c>
      <c r="E10993" s="66">
        <v>1.1705000000000001</v>
      </c>
      <c r="F10993" s="67">
        <v>115881.9756075</v>
      </c>
      <c r="G10993" s="66" t="s">
        <v>80</v>
      </c>
      <c r="H10993" s="68">
        <v>7.8321817073907307E-27</v>
      </c>
      <c r="I10993" s="87">
        <v>9.0760868956936092E-22</v>
      </c>
      <c r="J10993" s="36" t="str">
        <f>_xlfn.XLOOKUP(SimpleBB[[#This Row],[customer_code]],'Input  - indicative charges'!$B$13:$B$69,'Input  - indicative charges'!$E$13:$E$69)</f>
        <v>Major Industrial</v>
      </c>
      <c r="K10993" s="70">
        <f t="shared" si="173"/>
        <v>8.3904206586698944E-22</v>
      </c>
    </row>
    <row r="10994" spans="1:11" x14ac:dyDescent="0.25">
      <c r="A10994" s="65">
        <v>44470</v>
      </c>
      <c r="B10994" s="66" t="s">
        <v>152</v>
      </c>
      <c r="C10994" s="66" t="s">
        <v>137</v>
      </c>
      <c r="D10994" s="67">
        <v>99002.115000000005</v>
      </c>
      <c r="E10994" s="66">
        <v>1.1705000000000001</v>
      </c>
      <c r="F10994" s="67">
        <v>115881.9756075</v>
      </c>
      <c r="G10994" s="66" t="s">
        <v>82</v>
      </c>
      <c r="H10994" s="68">
        <v>6.2019197990596496E-5</v>
      </c>
      <c r="I10994" s="87">
        <v>7.18690718874302</v>
      </c>
      <c r="J10994" s="36" t="str">
        <f>_xlfn.XLOOKUP(SimpleBB[[#This Row],[customer_code]],'Input  - indicative charges'!$B$13:$B$69,'Input  - indicative charges'!$E$13:$E$69)</f>
        <v>Major Industrial</v>
      </c>
      <c r="K10994" s="70">
        <f t="shared" si="173"/>
        <v>6.6439617911750162</v>
      </c>
    </row>
    <row r="10995" spans="1:11" x14ac:dyDescent="0.25">
      <c r="A10995" s="65">
        <v>44470</v>
      </c>
      <c r="B10995" s="66" t="s">
        <v>152</v>
      </c>
      <c r="C10995" s="66" t="s">
        <v>137</v>
      </c>
      <c r="D10995" s="67">
        <v>99002.115000000005</v>
      </c>
      <c r="E10995" s="66">
        <v>1.1705000000000001</v>
      </c>
      <c r="F10995" s="67">
        <v>115881.9756075</v>
      </c>
      <c r="G10995" s="66" t="s">
        <v>84</v>
      </c>
      <c r="H10995" s="68">
        <v>0</v>
      </c>
      <c r="I10995" s="87">
        <v>0</v>
      </c>
      <c r="J10995" s="36" t="str">
        <f>_xlfn.XLOOKUP(SimpleBB[[#This Row],[customer_code]],'Input  - indicative charges'!$B$13:$B$69,'Input  - indicative charges'!$E$13:$E$69)</f>
        <v>Major Industrial</v>
      </c>
      <c r="K10995" s="70">
        <f t="shared" si="173"/>
        <v>0</v>
      </c>
    </row>
    <row r="10996" spans="1:11" x14ac:dyDescent="0.25">
      <c r="A10996" s="65">
        <v>44470</v>
      </c>
      <c r="B10996" s="66" t="s">
        <v>152</v>
      </c>
      <c r="C10996" s="66" t="s">
        <v>137</v>
      </c>
      <c r="D10996" s="67">
        <v>99002.115000000005</v>
      </c>
      <c r="E10996" s="66">
        <v>1.1705000000000001</v>
      </c>
      <c r="F10996" s="67">
        <v>115881.9756075</v>
      </c>
      <c r="G10996" s="66" t="s">
        <v>86</v>
      </c>
      <c r="H10996" s="68">
        <v>6.4741219457477597E-6</v>
      </c>
      <c r="I10996" s="87">
        <v>0.75023404139712202</v>
      </c>
      <c r="J10996" s="36" t="str">
        <f>_xlfn.XLOOKUP(SimpleBB[[#This Row],[customer_code]],'Input  - indicative charges'!$B$13:$B$69,'Input  - indicative charges'!$E$13:$E$69)</f>
        <v>North Island generation</v>
      </c>
      <c r="K10996" s="70">
        <f t="shared" si="173"/>
        <v>0.69355651528221296</v>
      </c>
    </row>
    <row r="10997" spans="1:11" x14ac:dyDescent="0.25">
      <c r="A10997" s="65">
        <v>44470</v>
      </c>
      <c r="B10997" s="66" t="s">
        <v>152</v>
      </c>
      <c r="C10997" s="66" t="s">
        <v>137</v>
      </c>
      <c r="D10997" s="67">
        <v>99002.115000000005</v>
      </c>
      <c r="E10997" s="66">
        <v>1.1705000000000001</v>
      </c>
      <c r="F10997" s="67">
        <v>115881.9756075</v>
      </c>
      <c r="G10997" s="66" t="s">
        <v>88</v>
      </c>
      <c r="H10997" s="68">
        <v>3.0164492965031701E-4</v>
      </c>
      <c r="I10997" s="87">
        <v>34.955210379864099</v>
      </c>
      <c r="J10997" s="36" t="str">
        <f>_xlfn.XLOOKUP(SimpleBB[[#This Row],[customer_code]],'Input  - indicative charges'!$B$13:$B$69,'Input  - indicative charges'!$E$13:$E$69)</f>
        <v>North Island generation</v>
      </c>
      <c r="K10997" s="70">
        <f t="shared" si="173"/>
        <v>32.314467971711771</v>
      </c>
    </row>
    <row r="10998" spans="1:11" x14ac:dyDescent="0.25">
      <c r="A10998" s="65">
        <v>44470</v>
      </c>
      <c r="B10998" s="66" t="s">
        <v>152</v>
      </c>
      <c r="C10998" s="66" t="s">
        <v>137</v>
      </c>
      <c r="D10998" s="67">
        <v>99002.115000000005</v>
      </c>
      <c r="E10998" s="66">
        <v>1.1705000000000001</v>
      </c>
      <c r="F10998" s="67">
        <v>115881.9756075</v>
      </c>
      <c r="G10998" s="66" t="s">
        <v>90</v>
      </c>
      <c r="H10998" s="68">
        <v>5.32177630013116E-4</v>
      </c>
      <c r="I10998" s="87">
        <v>61.669795140037102</v>
      </c>
      <c r="J10998" s="36" t="str">
        <f>_xlfn.XLOOKUP(SimpleBB[[#This Row],[customer_code]],'Input  - indicative charges'!$B$13:$B$69,'Input  - indicative charges'!$E$13:$E$69)</f>
        <v>Upper South Island distributor</v>
      </c>
      <c r="K10998" s="70">
        <f t="shared" si="173"/>
        <v>57.010860418758064</v>
      </c>
    </row>
    <row r="10999" spans="1:11" x14ac:dyDescent="0.25">
      <c r="A10999" s="65">
        <v>44470</v>
      </c>
      <c r="B10999" s="66" t="s">
        <v>152</v>
      </c>
      <c r="C10999" s="66" t="s">
        <v>137</v>
      </c>
      <c r="D10999" s="67">
        <v>99002.115000000005</v>
      </c>
      <c r="E10999" s="66">
        <v>1.1705000000000001</v>
      </c>
      <c r="F10999" s="67">
        <v>115881.9756075</v>
      </c>
      <c r="G10999" s="66" t="s">
        <v>92</v>
      </c>
      <c r="H10999" s="68">
        <v>4.6459825962499798E-6</v>
      </c>
      <c r="I10999" s="87">
        <v>0.53838564189150995</v>
      </c>
      <c r="J10999" s="36" t="str">
        <f>_xlfn.XLOOKUP(SimpleBB[[#This Row],[customer_code]],'Input  - indicative charges'!$B$13:$B$69,'Input  - indicative charges'!$E$13:$E$69)</f>
        <v>North Island generation</v>
      </c>
      <c r="K10999" s="70">
        <f t="shared" si="173"/>
        <v>0.49771251244863263</v>
      </c>
    </row>
    <row r="11000" spans="1:11" x14ac:dyDescent="0.25">
      <c r="A11000" s="65">
        <v>44470</v>
      </c>
      <c r="B11000" s="66" t="s">
        <v>152</v>
      </c>
      <c r="C11000" s="66" t="s">
        <v>137</v>
      </c>
      <c r="D11000" s="67">
        <v>99002.115000000005</v>
      </c>
      <c r="E11000" s="66">
        <v>1.1705000000000001</v>
      </c>
      <c r="F11000" s="67">
        <v>115881.9756075</v>
      </c>
      <c r="G11000" s="66" t="s">
        <v>94</v>
      </c>
      <c r="H11000" s="68">
        <v>2.46069324475782E-5</v>
      </c>
      <c r="I11000" s="87">
        <v>2.8514999456656498</v>
      </c>
      <c r="J11000" s="36" t="str">
        <f>_xlfn.XLOOKUP(SimpleBB[[#This Row],[customer_code]],'Input  - indicative charges'!$B$13:$B$69,'Input  - indicative charges'!$E$13:$E$69)</f>
        <v>North Island generation</v>
      </c>
      <c r="K11000" s="70">
        <f t="shared" si="173"/>
        <v>2.6360792186400435</v>
      </c>
    </row>
    <row r="11001" spans="1:11" x14ac:dyDescent="0.25">
      <c r="A11001" s="65">
        <v>44470</v>
      </c>
      <c r="B11001" s="66" t="s">
        <v>152</v>
      </c>
      <c r="C11001" s="66" t="s">
        <v>137</v>
      </c>
      <c r="D11001" s="67">
        <v>99002.115000000005</v>
      </c>
      <c r="E11001" s="66">
        <v>1.1705000000000001</v>
      </c>
      <c r="F11001" s="67">
        <v>115881.9756075</v>
      </c>
      <c r="G11001" s="66" t="s">
        <v>96</v>
      </c>
      <c r="H11001" s="68">
        <v>5.1676208279954798E-11</v>
      </c>
      <c r="I11001" s="87">
        <v>5.9883411073858202E-6</v>
      </c>
      <c r="J11001" s="36" t="str">
        <f>_xlfn.XLOOKUP(SimpleBB[[#This Row],[customer_code]],'Input  - indicative charges'!$B$13:$B$69,'Input  - indicative charges'!$E$13:$E$69)</f>
        <v>Upper North Island distributor</v>
      </c>
      <c r="K11001" s="70">
        <f t="shared" si="173"/>
        <v>5.535943134525527E-6</v>
      </c>
    </row>
    <row r="11002" spans="1:11" x14ac:dyDescent="0.25">
      <c r="A11002" s="65">
        <v>44470</v>
      </c>
      <c r="B11002" s="66" t="s">
        <v>152</v>
      </c>
      <c r="C11002" s="66" t="s">
        <v>137</v>
      </c>
      <c r="D11002" s="67">
        <v>99002.115000000005</v>
      </c>
      <c r="E11002" s="66">
        <v>1.1705000000000001</v>
      </c>
      <c r="F11002" s="67">
        <v>115881.9756075</v>
      </c>
      <c r="G11002" s="66" t="s">
        <v>98</v>
      </c>
      <c r="H11002" s="68">
        <v>2.2729154355470701E-7</v>
      </c>
      <c r="I11002" s="87">
        <v>2.63389931059975E-2</v>
      </c>
      <c r="J11002" s="36" t="str">
        <f>_xlfn.XLOOKUP(SimpleBB[[#This Row],[customer_code]],'Input  - indicative charges'!$B$13:$B$69,'Input  - indicative charges'!$E$13:$E$69)</f>
        <v>Major Industrial</v>
      </c>
      <c r="K11002" s="70">
        <f t="shared" si="173"/>
        <v>2.4349175412807299E-2</v>
      </c>
    </row>
    <row r="11003" spans="1:11" x14ac:dyDescent="0.25">
      <c r="A11003" s="65">
        <v>44470</v>
      </c>
      <c r="B11003" s="66" t="s">
        <v>152</v>
      </c>
      <c r="C11003" s="66" t="s">
        <v>137</v>
      </c>
      <c r="D11003" s="67">
        <v>99002.115000000005</v>
      </c>
      <c r="E11003" s="66">
        <v>1.1705000000000001</v>
      </c>
      <c r="F11003" s="67">
        <v>115881.9756075</v>
      </c>
      <c r="G11003" s="66" t="s">
        <v>100</v>
      </c>
      <c r="H11003" s="68">
        <v>3.5207991117105299E-2</v>
      </c>
      <c r="I11003" s="87">
        <v>4079.9715678214702</v>
      </c>
      <c r="J11003" s="36" t="str">
        <f>_xlfn.XLOOKUP(SimpleBB[[#This Row],[customer_code]],'Input  - indicative charges'!$B$13:$B$69,'Input  - indicative charges'!$E$13:$E$69)</f>
        <v>North Island generation</v>
      </c>
      <c r="K11003" s="70">
        <f t="shared" si="173"/>
        <v>3771.744158341814</v>
      </c>
    </row>
    <row r="11004" spans="1:11" x14ac:dyDescent="0.25">
      <c r="A11004" s="65">
        <v>44470</v>
      </c>
      <c r="B11004" s="66" t="s">
        <v>152</v>
      </c>
      <c r="C11004" s="66" t="s">
        <v>137</v>
      </c>
      <c r="D11004" s="67">
        <v>99002.115000000005</v>
      </c>
      <c r="E11004" s="66">
        <v>1.1705000000000001</v>
      </c>
      <c r="F11004" s="67">
        <v>115881.9756075</v>
      </c>
      <c r="G11004" s="66" t="s">
        <v>102</v>
      </c>
      <c r="H11004" s="68">
        <v>7.2737061257857204E-5</v>
      </c>
      <c r="I11004" s="87">
        <v>8.4289143584442403</v>
      </c>
      <c r="J11004" s="36" t="str">
        <f>_xlfn.XLOOKUP(SimpleBB[[#This Row],[customer_code]],'Input  - indicative charges'!$B$13:$B$69,'Input  - indicative charges'!$E$13:$E$69)</f>
        <v>Lower North Island distributor</v>
      </c>
      <c r="K11004" s="70">
        <f t="shared" si="173"/>
        <v>7.7921397157188803</v>
      </c>
    </row>
    <row r="11005" spans="1:11" x14ac:dyDescent="0.25">
      <c r="A11005" s="65">
        <v>44470</v>
      </c>
      <c r="B11005" s="66" t="s">
        <v>152</v>
      </c>
      <c r="C11005" s="66" t="s">
        <v>137</v>
      </c>
      <c r="D11005" s="67">
        <v>99002.115000000005</v>
      </c>
      <c r="E11005" s="66">
        <v>1.1705000000000001</v>
      </c>
      <c r="F11005" s="67">
        <v>115881.9756075</v>
      </c>
      <c r="G11005" s="66" t="s">
        <v>104</v>
      </c>
      <c r="H11005" s="68">
        <v>1.5231298975141699E-4</v>
      </c>
      <c r="I11005" s="87">
        <v>17.650330163079101</v>
      </c>
      <c r="J11005" s="36" t="str">
        <f>_xlfn.XLOOKUP(SimpleBB[[#This Row],[customer_code]],'Input  - indicative charges'!$B$13:$B$69,'Input  - indicative charges'!$E$13:$E$69)</f>
        <v>Lower North Island distributor</v>
      </c>
      <c r="K11005" s="70">
        <f t="shared" si="173"/>
        <v>16.316910198701407</v>
      </c>
    </row>
    <row r="11006" spans="1:11" x14ac:dyDescent="0.25">
      <c r="A11006" s="65">
        <v>44470</v>
      </c>
      <c r="B11006" s="66" t="s">
        <v>152</v>
      </c>
      <c r="C11006" s="66" t="s">
        <v>137</v>
      </c>
      <c r="D11006" s="67">
        <v>99002.115000000005</v>
      </c>
      <c r="E11006" s="66">
        <v>1.1705000000000001</v>
      </c>
      <c r="F11006" s="67">
        <v>115881.9756075</v>
      </c>
      <c r="G11006" s="66" t="s">
        <v>106</v>
      </c>
      <c r="H11006" s="68">
        <v>1.57696352426847E-22</v>
      </c>
      <c r="I11006" s="87">
        <v>1.82741648653196E-17</v>
      </c>
      <c r="J11006" s="36" t="str">
        <f>_xlfn.XLOOKUP(SimpleBB[[#This Row],[customer_code]],'Input  - indicative charges'!$B$13:$B$69,'Input  - indicative charges'!$E$13:$E$69)</f>
        <v>Upper North Island distributor</v>
      </c>
      <c r="K11006" s="70">
        <f t="shared" si="173"/>
        <v>1.6893616397466139E-17</v>
      </c>
    </row>
    <row r="11007" spans="1:11" x14ac:dyDescent="0.25">
      <c r="A11007" s="65">
        <v>44470</v>
      </c>
      <c r="B11007" s="66" t="s">
        <v>152</v>
      </c>
      <c r="C11007" s="66" t="s">
        <v>137</v>
      </c>
      <c r="D11007" s="67">
        <v>99002.115000000005</v>
      </c>
      <c r="E11007" s="66">
        <v>1.1705000000000001</v>
      </c>
      <c r="F11007" s="67">
        <v>115881.9756075</v>
      </c>
      <c r="G11007" s="66" t="s">
        <v>108</v>
      </c>
      <c r="H11007" s="68">
        <v>0</v>
      </c>
      <c r="I11007" s="87">
        <v>0</v>
      </c>
      <c r="J11007" s="36" t="str">
        <f>_xlfn.XLOOKUP(SimpleBB[[#This Row],[customer_code]],'Input  - indicative charges'!$B$13:$B$69,'Input  - indicative charges'!$E$13:$E$69)</f>
        <v>Lower North Island distributor</v>
      </c>
      <c r="K11007" s="70">
        <f t="shared" si="173"/>
        <v>0</v>
      </c>
    </row>
    <row r="11008" spans="1:11" x14ac:dyDescent="0.25">
      <c r="A11008" s="65">
        <v>44470</v>
      </c>
      <c r="B11008" s="66" t="s">
        <v>152</v>
      </c>
      <c r="C11008" s="66" t="s">
        <v>137</v>
      </c>
      <c r="D11008" s="67">
        <v>99002.115000000005</v>
      </c>
      <c r="E11008" s="66">
        <v>1.1705000000000001</v>
      </c>
      <c r="F11008" s="67">
        <v>115881.9756075</v>
      </c>
      <c r="G11008" s="66" t="s">
        <v>110</v>
      </c>
      <c r="H11008" s="68">
        <v>1.9044755915188101E-11</v>
      </c>
      <c r="I11008" s="87">
        <v>2.2069439404146198E-6</v>
      </c>
      <c r="J11008" s="36" t="str">
        <f>_xlfn.XLOOKUP(SimpleBB[[#This Row],[customer_code]],'Input  - indicative charges'!$B$13:$B$69,'Input  - indicative charges'!$E$13:$E$69)</f>
        <v>Lower South Island distributor</v>
      </c>
      <c r="K11008" s="70">
        <f t="shared" si="173"/>
        <v>2.0402171379570132E-6</v>
      </c>
    </row>
    <row r="11009" spans="1:11" x14ac:dyDescent="0.25">
      <c r="A11009" s="65">
        <v>44470</v>
      </c>
      <c r="B11009" s="66" t="s">
        <v>152</v>
      </c>
      <c r="C11009" s="66" t="s">
        <v>137</v>
      </c>
      <c r="D11009" s="67">
        <v>99002.115000000005</v>
      </c>
      <c r="E11009" s="66">
        <v>1.1705000000000001</v>
      </c>
      <c r="F11009" s="67">
        <v>115881.9756075</v>
      </c>
      <c r="G11009" s="66" t="s">
        <v>112</v>
      </c>
      <c r="H11009" s="68">
        <v>2.4918494188504398E-4</v>
      </c>
      <c r="I11009" s="87">
        <v>28.876043357278999</v>
      </c>
      <c r="J11009" s="36" t="str">
        <f>_xlfn.XLOOKUP(SimpleBB[[#This Row],[customer_code]],'Input  - indicative charges'!$B$13:$B$69,'Input  - indicative charges'!$E$13:$E$69)</f>
        <v>North Island generation</v>
      </c>
      <c r="K11009" s="70">
        <f t="shared" si="173"/>
        <v>26.694560498370556</v>
      </c>
    </row>
    <row r="11010" spans="1:11" x14ac:dyDescent="0.25">
      <c r="A11010" s="65">
        <v>44470</v>
      </c>
      <c r="B11010" s="66" t="s">
        <v>152</v>
      </c>
      <c r="C11010" s="66" t="s">
        <v>137</v>
      </c>
      <c r="D11010" s="67">
        <v>99002.115000000005</v>
      </c>
      <c r="E11010" s="66">
        <v>1.1705000000000001</v>
      </c>
      <c r="F11010" s="67">
        <v>115881.9756075</v>
      </c>
      <c r="G11010" s="66" t="s">
        <v>114</v>
      </c>
      <c r="H11010" s="68">
        <v>5.9913578272009698E-5</v>
      </c>
      <c r="I11010" s="87">
        <v>6.94290381587507</v>
      </c>
      <c r="J11010" s="36" t="str">
        <f>_xlfn.XLOOKUP(SimpleBB[[#This Row],[customer_code]],'Input  - indicative charges'!$B$13:$B$69,'Input  - indicative charges'!$E$13:$E$69)</f>
        <v>Lower North Island distributor</v>
      </c>
      <c r="K11010" s="70">
        <f t="shared" si="173"/>
        <v>6.4183920093929832</v>
      </c>
    </row>
    <row r="11011" spans="1:11" x14ac:dyDescent="0.25">
      <c r="A11011" s="65">
        <v>44470</v>
      </c>
      <c r="B11011" s="66" t="s">
        <v>152</v>
      </c>
      <c r="C11011" s="66" t="s">
        <v>137</v>
      </c>
      <c r="D11011" s="67">
        <v>99002.115000000005</v>
      </c>
      <c r="E11011" s="66">
        <v>1.1705000000000001</v>
      </c>
      <c r="F11011" s="67">
        <v>115881.9756075</v>
      </c>
      <c r="G11011" s="66" t="s">
        <v>116</v>
      </c>
      <c r="H11011" s="68">
        <v>8.1898903076269503E-24</v>
      </c>
      <c r="I11011" s="87">
        <v>9.4906066885652691E-19</v>
      </c>
      <c r="J11011" s="36" t="str">
        <f>_xlfn.XLOOKUP(SimpleBB[[#This Row],[customer_code]],'Input  - indicative charges'!$B$13:$B$69,'Input  - indicative charges'!$E$13:$E$69)</f>
        <v>Major Industrial</v>
      </c>
      <c r="K11011" s="70">
        <f t="shared" si="173"/>
        <v>8.7736249485261505E-19</v>
      </c>
    </row>
    <row r="11012" spans="1:11" x14ac:dyDescent="0.25">
      <c r="A11012" s="65">
        <v>44470</v>
      </c>
      <c r="B11012" s="66" t="s">
        <v>152</v>
      </c>
      <c r="C11012" s="66" t="s">
        <v>137</v>
      </c>
      <c r="D11012" s="67">
        <v>99002.115000000005</v>
      </c>
      <c r="E11012" s="66">
        <v>1.1705000000000001</v>
      </c>
      <c r="F11012" s="67">
        <v>115881.9756075</v>
      </c>
      <c r="G11012" s="66" t="s">
        <v>118</v>
      </c>
      <c r="H11012" s="68">
        <v>2.75651488628018E-2</v>
      </c>
      <c r="I11012" s="87">
        <v>3194.3039081363099</v>
      </c>
      <c r="J11012" s="36" t="str">
        <f>_xlfn.XLOOKUP(SimpleBB[[#This Row],[customer_code]],'Input  - indicative charges'!$B$13:$B$69,'Input  - indicative charges'!$E$13:$E$69)</f>
        <v>Upper South Island distributor</v>
      </c>
      <c r="K11012" s="70">
        <f t="shared" si="173"/>
        <v>2952.9855552191311</v>
      </c>
    </row>
    <row r="11013" spans="1:11" x14ac:dyDescent="0.25">
      <c r="A11013" s="65">
        <v>44470</v>
      </c>
      <c r="B11013" s="66" t="s">
        <v>152</v>
      </c>
      <c r="C11013" s="66" t="s">
        <v>137</v>
      </c>
      <c r="D11013" s="67">
        <v>99002.115000000005</v>
      </c>
      <c r="E11013" s="66">
        <v>1.1705000000000001</v>
      </c>
      <c r="F11013" s="67">
        <v>115881.9756075</v>
      </c>
      <c r="G11013" s="66" t="s">
        <v>120</v>
      </c>
      <c r="H11013" s="68">
        <v>1.7624553433397999E-7</v>
      </c>
      <c r="I11013" s="87">
        <v>2.04236807106211E-2</v>
      </c>
      <c r="J11013" s="36" t="str">
        <f>_xlfn.XLOOKUP(SimpleBB[[#This Row],[customer_code]],'Input  - indicative charges'!$B$13:$B$69,'Input  - indicative charges'!$E$13:$E$69)</f>
        <v>Lower North Island distributor</v>
      </c>
      <c r="K11013" s="70">
        <f t="shared" si="173"/>
        <v>1.8880743929609242E-2</v>
      </c>
    </row>
    <row r="11014" spans="1:11" x14ac:dyDescent="0.25">
      <c r="A11014" s="65">
        <v>44470</v>
      </c>
      <c r="B11014" s="66" t="s">
        <v>152</v>
      </c>
      <c r="C11014" s="66" t="s">
        <v>137</v>
      </c>
      <c r="D11014" s="67">
        <v>99002.115000000005</v>
      </c>
      <c r="E11014" s="66">
        <v>1.1705000000000001</v>
      </c>
      <c r="F11014" s="67">
        <v>115881.9756075</v>
      </c>
      <c r="G11014" s="66" t="s">
        <v>241</v>
      </c>
      <c r="H11014" s="68">
        <v>5.6357593087145797E-5</v>
      </c>
      <c r="I11014" s="87">
        <v>6.5308292274220499</v>
      </c>
      <c r="J11014" s="36" t="str">
        <f>_xlfn.XLOOKUP(SimpleBB[[#This Row],[customer_code]],'Input  - indicative charges'!$B$13:$B$69,'Input  - indicative charges'!$E$13:$E$69)</f>
        <v>North Island generation</v>
      </c>
      <c r="K11014" s="70">
        <f t="shared" si="173"/>
        <v>6.0374481974171843</v>
      </c>
    </row>
    <row r="11015" spans="1:11" x14ac:dyDescent="0.25">
      <c r="A11015" s="65">
        <v>44501</v>
      </c>
      <c r="B11015" s="66" t="s">
        <v>152</v>
      </c>
      <c r="C11015" s="66" t="s">
        <v>137</v>
      </c>
      <c r="D11015" s="67">
        <v>137840.41500000001</v>
      </c>
      <c r="E11015" s="66">
        <v>1.2881</v>
      </c>
      <c r="F11015" s="67">
        <v>177552.23856150001</v>
      </c>
      <c r="G11015" s="66" t="s">
        <v>8</v>
      </c>
      <c r="H11015" s="68">
        <v>8.4858971584469098E-7</v>
      </c>
      <c r="I11015" s="87">
        <v>0.15066900366849201</v>
      </c>
      <c r="J11015" s="36" t="str">
        <f>_xlfn.XLOOKUP(SimpleBB[[#This Row],[customer_code]],'Input  - indicative charges'!$B$13:$B$69,'Input  - indicative charges'!$E$13:$E$69)</f>
        <v>Lower South Island distributor</v>
      </c>
      <c r="K11015" s="70">
        <f t="shared" si="173"/>
        <v>0.13928649378634173</v>
      </c>
    </row>
    <row r="11016" spans="1:11" x14ac:dyDescent="0.25">
      <c r="A11016" s="65">
        <v>44501</v>
      </c>
      <c r="B11016" s="66" t="s">
        <v>152</v>
      </c>
      <c r="C11016" s="66" t="s">
        <v>137</v>
      </c>
      <c r="D11016" s="67">
        <v>137840.41500000001</v>
      </c>
      <c r="E11016" s="66">
        <v>1.2881</v>
      </c>
      <c r="F11016" s="67">
        <v>177552.23856150001</v>
      </c>
      <c r="G11016" s="66" t="s">
        <v>10</v>
      </c>
      <c r="H11016" s="68">
        <v>3.00748393268498E-4</v>
      </c>
      <c r="I11016" s="87">
        <v>53.398550468596298</v>
      </c>
      <c r="J11016" s="36" t="str">
        <f>_xlfn.XLOOKUP(SimpleBB[[#This Row],[customer_code]],'Input  - indicative charges'!$B$13:$B$69,'Input  - indicative charges'!$E$13:$E$69)</f>
        <v>Upper South Island distributor</v>
      </c>
      <c r="K11016" s="70">
        <f t="shared" si="173"/>
        <v>49.364479003315857</v>
      </c>
    </row>
    <row r="11017" spans="1:11" x14ac:dyDescent="0.25">
      <c r="A11017" s="65">
        <v>44501</v>
      </c>
      <c r="B11017" s="66" t="s">
        <v>152</v>
      </c>
      <c r="C11017" s="66" t="s">
        <v>137</v>
      </c>
      <c r="D11017" s="67">
        <v>137840.41500000001</v>
      </c>
      <c r="E11017" s="66">
        <v>1.2881</v>
      </c>
      <c r="F11017" s="67">
        <v>177552.23856150001</v>
      </c>
      <c r="G11017" s="66" t="s">
        <v>12</v>
      </c>
      <c r="H11017" s="68">
        <v>6.4032986905954302E-24</v>
      </c>
      <c r="I11017" s="87">
        <v>1.1369200166931401E-18</v>
      </c>
      <c r="J11017" s="36" t="str">
        <f>_xlfn.XLOOKUP(SimpleBB[[#This Row],[customer_code]],'Input  - indicative charges'!$B$13:$B$69,'Input  - indicative charges'!$E$13:$E$69)</f>
        <v>Lower North Island distributor</v>
      </c>
      <c r="K11017" s="70">
        <f t="shared" si="173"/>
        <v>1.0510297339532512E-18</v>
      </c>
    </row>
    <row r="11018" spans="1:11" x14ac:dyDescent="0.25">
      <c r="A11018" s="65">
        <v>44501</v>
      </c>
      <c r="B11018" s="66" t="s">
        <v>152</v>
      </c>
      <c r="C11018" s="66" t="s">
        <v>137</v>
      </c>
      <c r="D11018" s="67">
        <v>137840.41500000001</v>
      </c>
      <c r="E11018" s="66">
        <v>1.2881</v>
      </c>
      <c r="F11018" s="67">
        <v>177552.23856150001</v>
      </c>
      <c r="G11018" s="66" t="s">
        <v>14</v>
      </c>
      <c r="H11018" s="68">
        <v>2.7856465074152299E-24</v>
      </c>
      <c r="I11018" s="87">
        <v>4.9459777323259797E-19</v>
      </c>
      <c r="J11018" s="36" t="str">
        <f>_xlfn.XLOOKUP(SimpleBB[[#This Row],[customer_code]],'Input  - indicative charges'!$B$13:$B$69,'Input  - indicative charges'!$E$13:$E$69)</f>
        <v>Upper North Island distributor</v>
      </c>
      <c r="K11018" s="70">
        <f t="shared" si="173"/>
        <v>4.5723266226460878E-19</v>
      </c>
    </row>
    <row r="11019" spans="1:11" x14ac:dyDescent="0.25">
      <c r="A11019" s="65">
        <v>44501</v>
      </c>
      <c r="B11019" s="66" t="s">
        <v>152</v>
      </c>
      <c r="C11019" s="66" t="s">
        <v>137</v>
      </c>
      <c r="D11019" s="67">
        <v>137840.41500000001</v>
      </c>
      <c r="E11019" s="66">
        <v>1.2881</v>
      </c>
      <c r="F11019" s="67">
        <v>177552.23856150001</v>
      </c>
      <c r="G11019" s="66" t="s">
        <v>16</v>
      </c>
      <c r="H11019" s="68">
        <v>2.3889105770467E-2</v>
      </c>
      <c r="I11019" s="87">
        <v>4241.5642067788704</v>
      </c>
      <c r="J11019" s="36" t="str">
        <f>_xlfn.XLOOKUP(SimpleBB[[#This Row],[customer_code]],'Input  - indicative charges'!$B$13:$B$69,'Input  - indicative charges'!$E$13:$E$69)</f>
        <v>South Island generation</v>
      </c>
      <c r="K11019" s="70">
        <f t="shared" si="173"/>
        <v>3921.1290454389691</v>
      </c>
    </row>
    <row r="11020" spans="1:11" x14ac:dyDescent="0.25">
      <c r="A11020" s="65">
        <v>44501</v>
      </c>
      <c r="B11020" s="66" t="s">
        <v>152</v>
      </c>
      <c r="C11020" s="66" t="s">
        <v>137</v>
      </c>
      <c r="D11020" s="67">
        <v>137840.41500000001</v>
      </c>
      <c r="E11020" s="66">
        <v>1.2881</v>
      </c>
      <c r="F11020" s="67">
        <v>177552.23856150001</v>
      </c>
      <c r="G11020" s="66" t="s">
        <v>19</v>
      </c>
      <c r="H11020" s="68">
        <v>4.5197122314262001E-4</v>
      </c>
      <c r="I11020" s="87">
        <v>80.248502434351494</v>
      </c>
      <c r="J11020" s="36" t="str">
        <f>_xlfn.XLOOKUP(SimpleBB[[#This Row],[customer_code]],'Input  - indicative charges'!$B$13:$B$69,'Input  - indicative charges'!$E$13:$E$69)</f>
        <v>Lower South Island distributor</v>
      </c>
      <c r="K11020" s="70">
        <f t="shared" si="173"/>
        <v>74.186012142741603</v>
      </c>
    </row>
    <row r="11021" spans="1:11" x14ac:dyDescent="0.25">
      <c r="A11021" s="65">
        <v>44501</v>
      </c>
      <c r="B11021" s="66" t="s">
        <v>152</v>
      </c>
      <c r="C11021" s="66" t="s">
        <v>137</v>
      </c>
      <c r="D11021" s="67">
        <v>137840.41500000001</v>
      </c>
      <c r="E11021" s="66">
        <v>1.2881</v>
      </c>
      <c r="F11021" s="67">
        <v>177552.23856150001</v>
      </c>
      <c r="G11021" s="66" t="s">
        <v>21</v>
      </c>
      <c r="H11021" s="68">
        <v>1.64473933622453E-5</v>
      </c>
      <c r="I11021" s="87">
        <v>2.9202715099682202</v>
      </c>
      <c r="J11021" s="36" t="str">
        <f>_xlfn.XLOOKUP(SimpleBB[[#This Row],[customer_code]],'Input  - indicative charges'!$B$13:$B$69,'Input  - indicative charges'!$E$13:$E$69)</f>
        <v>Upper South Island distributor</v>
      </c>
      <c r="K11021" s="70">
        <f t="shared" si="173"/>
        <v>2.6996553347002719</v>
      </c>
    </row>
    <row r="11022" spans="1:11" x14ac:dyDescent="0.25">
      <c r="A11022" s="65">
        <v>44501</v>
      </c>
      <c r="B11022" s="66" t="s">
        <v>152</v>
      </c>
      <c r="C11022" s="66" t="s">
        <v>137</v>
      </c>
      <c r="D11022" s="67">
        <v>137840.41500000001</v>
      </c>
      <c r="E11022" s="66">
        <v>1.2881</v>
      </c>
      <c r="F11022" s="67">
        <v>177552.23856150001</v>
      </c>
      <c r="G11022" s="66" t="s">
        <v>23</v>
      </c>
      <c r="H11022" s="68">
        <v>5.1025260139060101E-24</v>
      </c>
      <c r="I11022" s="87">
        <v>9.0596491608730009E-19</v>
      </c>
      <c r="J11022" s="36" t="str">
        <f>_xlfn.XLOOKUP(SimpleBB[[#This Row],[customer_code]],'Input  - indicative charges'!$B$13:$B$69,'Input  - indicative charges'!$E$13:$E$69)</f>
        <v>Lower North Island distributor</v>
      </c>
      <c r="K11022" s="70">
        <f t="shared" ref="K11022:K11085" si="174">I11022*$L$9</f>
        <v>8.3752247365279405E-19</v>
      </c>
    </row>
    <row r="11023" spans="1:11" x14ac:dyDescent="0.25">
      <c r="A11023" s="65">
        <v>44501</v>
      </c>
      <c r="B11023" s="66" t="s">
        <v>152</v>
      </c>
      <c r="C11023" s="66" t="s">
        <v>137</v>
      </c>
      <c r="D11023" s="67">
        <v>137840.41500000001</v>
      </c>
      <c r="E11023" s="66">
        <v>1.2881</v>
      </c>
      <c r="F11023" s="67">
        <v>177552.23856150001</v>
      </c>
      <c r="G11023" s="66" t="s">
        <v>25</v>
      </c>
      <c r="H11023" s="68">
        <v>3.2058906818816797E-2</v>
      </c>
      <c r="I11023" s="87">
        <v>5692.1306715154597</v>
      </c>
      <c r="J11023" s="36" t="str">
        <f>_xlfn.XLOOKUP(SimpleBB[[#This Row],[customer_code]],'Input  - indicative charges'!$B$13:$B$69,'Input  - indicative charges'!$E$13:$E$69)</f>
        <v>North Island generation</v>
      </c>
      <c r="K11023" s="70">
        <f t="shared" si="174"/>
        <v>5262.1103485459744</v>
      </c>
    </row>
    <row r="11024" spans="1:11" x14ac:dyDescent="0.25">
      <c r="A11024" s="65">
        <v>44501</v>
      </c>
      <c r="B11024" s="66" t="s">
        <v>152</v>
      </c>
      <c r="C11024" s="66" t="s">
        <v>137</v>
      </c>
      <c r="D11024" s="67">
        <v>137840.41500000001</v>
      </c>
      <c r="E11024" s="66">
        <v>1.2881</v>
      </c>
      <c r="F11024" s="67">
        <v>177552.23856150001</v>
      </c>
      <c r="G11024" s="66" t="s">
        <v>27</v>
      </c>
      <c r="H11024" s="68">
        <v>9.4896060819390699E-7</v>
      </c>
      <c r="I11024" s="87">
        <v>0.16849008029151</v>
      </c>
      <c r="J11024" s="36" t="str">
        <f>_xlfn.XLOOKUP(SimpleBB[[#This Row],[customer_code]],'Input  - indicative charges'!$B$13:$B$69,'Input  - indicative charges'!$E$13:$E$69)</f>
        <v>Lower North Island distributor</v>
      </c>
      <c r="K11024" s="70">
        <f t="shared" si="174"/>
        <v>0.15576125115434974</v>
      </c>
    </row>
    <row r="11025" spans="1:11" x14ac:dyDescent="0.25">
      <c r="A11025" s="65">
        <v>44501</v>
      </c>
      <c r="B11025" s="66" t="s">
        <v>152</v>
      </c>
      <c r="C11025" s="66" t="s">
        <v>137</v>
      </c>
      <c r="D11025" s="67">
        <v>137840.41500000001</v>
      </c>
      <c r="E11025" s="66">
        <v>1.2881</v>
      </c>
      <c r="F11025" s="67">
        <v>177552.23856150001</v>
      </c>
      <c r="G11025" s="66" t="s">
        <v>29</v>
      </c>
      <c r="H11025" s="68">
        <v>3.0552127734363999E-6</v>
      </c>
      <c r="I11025" s="87">
        <v>0.54245986720532202</v>
      </c>
      <c r="J11025" s="36" t="str">
        <f>_xlfn.XLOOKUP(SimpleBB[[#This Row],[customer_code]],'Input  - indicative charges'!$B$13:$B$69,'Input  - indicative charges'!$E$13:$E$69)</f>
        <v>Lower North Island distributor</v>
      </c>
      <c r="K11025" s="70">
        <f t="shared" si="174"/>
        <v>0.50147894446211461</v>
      </c>
    </row>
    <row r="11026" spans="1:11" x14ac:dyDescent="0.25">
      <c r="A11026" s="65">
        <v>44501</v>
      </c>
      <c r="B11026" s="66" t="s">
        <v>152</v>
      </c>
      <c r="C11026" s="66" t="s">
        <v>137</v>
      </c>
      <c r="D11026" s="67">
        <v>137840.41500000001</v>
      </c>
      <c r="E11026" s="66">
        <v>1.2881</v>
      </c>
      <c r="F11026" s="67">
        <v>177552.23856150001</v>
      </c>
      <c r="G11026" s="66" t="s">
        <v>31</v>
      </c>
      <c r="H11026" s="68">
        <v>5.8778288954444104E-6</v>
      </c>
      <c r="I11026" s="87">
        <v>1.04362167826762</v>
      </c>
      <c r="J11026" s="36" t="str">
        <f>_xlfn.XLOOKUP(SimpleBB[[#This Row],[customer_code]],'Input  - indicative charges'!$B$13:$B$69,'Input  - indicative charges'!$E$13:$E$69)</f>
        <v>Major Industrial</v>
      </c>
      <c r="K11026" s="70">
        <f t="shared" si="174"/>
        <v>0.96477975473406974</v>
      </c>
    </row>
    <row r="11027" spans="1:11" x14ac:dyDescent="0.25">
      <c r="A11027" s="65">
        <v>44501</v>
      </c>
      <c r="B11027" s="66" t="s">
        <v>152</v>
      </c>
      <c r="C11027" s="66" t="s">
        <v>137</v>
      </c>
      <c r="D11027" s="67">
        <v>137840.41500000001</v>
      </c>
      <c r="E11027" s="66">
        <v>1.2881</v>
      </c>
      <c r="F11027" s="67">
        <v>177552.23856150001</v>
      </c>
      <c r="G11027" s="66" t="s">
        <v>34</v>
      </c>
      <c r="H11027" s="68">
        <v>3.4276997905444803E-24</v>
      </c>
      <c r="I11027" s="87">
        <v>6.0859577092795802E-19</v>
      </c>
      <c r="J11027" s="36" t="str">
        <f>_xlfn.XLOOKUP(SimpleBB[[#This Row],[customer_code]],'Input  - indicative charges'!$B$13:$B$69,'Input  - indicative charges'!$E$13:$E$69)</f>
        <v>Major Industrial</v>
      </c>
      <c r="K11027" s="70">
        <f t="shared" si="174"/>
        <v>5.6261851476939082E-19</v>
      </c>
    </row>
    <row r="11028" spans="1:11" x14ac:dyDescent="0.25">
      <c r="A11028" s="65">
        <v>44501</v>
      </c>
      <c r="B11028" s="66" t="s">
        <v>152</v>
      </c>
      <c r="C11028" s="66" t="s">
        <v>137</v>
      </c>
      <c r="D11028" s="67">
        <v>137840.41500000001</v>
      </c>
      <c r="E11028" s="66">
        <v>1.2881</v>
      </c>
      <c r="F11028" s="67">
        <v>177552.23856150001</v>
      </c>
      <c r="G11028" s="66" t="s">
        <v>36</v>
      </c>
      <c r="H11028" s="68">
        <v>2.9643062424050998E-3</v>
      </c>
      <c r="I11028" s="87">
        <v>526.319209120854</v>
      </c>
      <c r="J11028" s="36" t="str">
        <f>_xlfn.XLOOKUP(SimpleBB[[#This Row],[customer_code]],'Input  - indicative charges'!$B$13:$B$69,'Input  - indicative charges'!$E$13:$E$69)</f>
        <v>Upper South Island distributor</v>
      </c>
      <c r="K11028" s="70">
        <f t="shared" si="174"/>
        <v>486.55765596049122</v>
      </c>
    </row>
    <row r="11029" spans="1:11" x14ac:dyDescent="0.25">
      <c r="A11029" s="65">
        <v>44501</v>
      </c>
      <c r="B11029" s="66" t="s">
        <v>152</v>
      </c>
      <c r="C11029" s="66" t="s">
        <v>137</v>
      </c>
      <c r="D11029" s="67">
        <v>137840.41500000001</v>
      </c>
      <c r="E11029" s="66">
        <v>1.2881</v>
      </c>
      <c r="F11029" s="67">
        <v>177552.23856150001</v>
      </c>
      <c r="G11029" s="66" t="s">
        <v>38</v>
      </c>
      <c r="H11029" s="68">
        <v>8.7729682224085103E-6</v>
      </c>
      <c r="I11029" s="87">
        <v>1.5576601467175299</v>
      </c>
      <c r="J11029" s="36" t="str">
        <f>_xlfn.XLOOKUP(SimpleBB[[#This Row],[customer_code]],'Input  - indicative charges'!$B$13:$B$69,'Input  - indicative charges'!$E$13:$E$69)</f>
        <v>North Island generation</v>
      </c>
      <c r="K11029" s="70">
        <f t="shared" si="174"/>
        <v>1.4399844365093812</v>
      </c>
    </row>
    <row r="11030" spans="1:11" x14ac:dyDescent="0.25">
      <c r="A11030" s="65">
        <v>44501</v>
      </c>
      <c r="B11030" s="66" t="s">
        <v>152</v>
      </c>
      <c r="C11030" s="66" t="s">
        <v>137</v>
      </c>
      <c r="D11030" s="67">
        <v>137840.41500000001</v>
      </c>
      <c r="E11030" s="66">
        <v>1.2881</v>
      </c>
      <c r="F11030" s="67">
        <v>177552.23856150001</v>
      </c>
      <c r="G11030" s="66" t="s">
        <v>40</v>
      </c>
      <c r="H11030" s="68">
        <v>2.1965004471645301E-7</v>
      </c>
      <c r="I11030" s="87">
        <v>3.8999357139539802E-2</v>
      </c>
      <c r="J11030" s="36" t="str">
        <f>_xlfn.XLOOKUP(SimpleBB[[#This Row],[customer_code]],'Input  - indicative charges'!$B$13:$B$69,'Input  - indicative charges'!$E$13:$E$69)</f>
        <v>North Island generation</v>
      </c>
      <c r="K11030" s="70">
        <f t="shared" si="174"/>
        <v>3.6053093759348946E-2</v>
      </c>
    </row>
    <row r="11031" spans="1:11" x14ac:dyDescent="0.25">
      <c r="A11031" s="65">
        <v>44501</v>
      </c>
      <c r="B11031" s="66" t="s">
        <v>152</v>
      </c>
      <c r="C11031" s="66" t="s">
        <v>137</v>
      </c>
      <c r="D11031" s="67">
        <v>137840.41500000001</v>
      </c>
      <c r="E11031" s="66">
        <v>1.2881</v>
      </c>
      <c r="F11031" s="67">
        <v>177552.23856150001</v>
      </c>
      <c r="G11031" s="66" t="s">
        <v>42</v>
      </c>
      <c r="H11031" s="68">
        <v>0.27100559843722599</v>
      </c>
      <c r="I11031" s="87">
        <v>48117.650665228401</v>
      </c>
      <c r="J11031" s="36" t="str">
        <f>_xlfn.XLOOKUP(SimpleBB[[#This Row],[customer_code]],'Input  - indicative charges'!$B$13:$B$69,'Input  - indicative charges'!$E$13:$E$69)</f>
        <v>South Island generation</v>
      </c>
      <c r="K11031" s="70">
        <f t="shared" si="174"/>
        <v>44482.532486522658</v>
      </c>
    </row>
    <row r="11032" spans="1:11" x14ac:dyDescent="0.25">
      <c r="A11032" s="65">
        <v>44501</v>
      </c>
      <c r="B11032" s="66" t="s">
        <v>152</v>
      </c>
      <c r="C11032" s="66" t="s">
        <v>137</v>
      </c>
      <c r="D11032" s="67">
        <v>137840.41500000001</v>
      </c>
      <c r="E11032" s="66">
        <v>1.2881</v>
      </c>
      <c r="F11032" s="67">
        <v>177552.23856150001</v>
      </c>
      <c r="G11032" s="66" t="s">
        <v>44</v>
      </c>
      <c r="H11032" s="68">
        <v>2.6497287685167301E-24</v>
      </c>
      <c r="I11032" s="87">
        <v>4.7046527443095303E-19</v>
      </c>
      <c r="J11032" s="36" t="str">
        <f>_xlfn.XLOOKUP(SimpleBB[[#This Row],[customer_code]],'Input  - indicative charges'!$B$13:$B$69,'Input  - indicative charges'!$E$13:$E$69)</f>
        <v>Major Industrial</v>
      </c>
      <c r="K11032" s="70">
        <f t="shared" si="174"/>
        <v>4.3492328832210926E-19</v>
      </c>
    </row>
    <row r="11033" spans="1:11" x14ac:dyDescent="0.25">
      <c r="A11033" s="65">
        <v>44501</v>
      </c>
      <c r="B11033" s="66" t="s">
        <v>152</v>
      </c>
      <c r="C11033" s="66" t="s">
        <v>137</v>
      </c>
      <c r="D11033" s="67">
        <v>137840.41500000001</v>
      </c>
      <c r="E11033" s="66">
        <v>1.2881</v>
      </c>
      <c r="F11033" s="67">
        <v>177552.23856150001</v>
      </c>
      <c r="G11033" s="66" t="s">
        <v>46</v>
      </c>
      <c r="H11033" s="68">
        <v>0.112743386530511</v>
      </c>
      <c r="I11033" s="87">
        <v>20017.840661496801</v>
      </c>
      <c r="J11033" s="36" t="str">
        <f>_xlfn.XLOOKUP(SimpleBB[[#This Row],[customer_code]],'Input  - indicative charges'!$B$13:$B$69,'Input  - indicative charges'!$E$13:$E$69)</f>
        <v>Upper South Island distributor</v>
      </c>
      <c r="K11033" s="70">
        <f t="shared" si="174"/>
        <v>18505.563659585187</v>
      </c>
    </row>
    <row r="11034" spans="1:11" x14ac:dyDescent="0.25">
      <c r="A11034" s="65">
        <v>44501</v>
      </c>
      <c r="B11034" s="66" t="s">
        <v>152</v>
      </c>
      <c r="C11034" s="66" t="s">
        <v>137</v>
      </c>
      <c r="D11034" s="67">
        <v>137840.41500000001</v>
      </c>
      <c r="E11034" s="66">
        <v>1.2881</v>
      </c>
      <c r="F11034" s="67">
        <v>177552.23856150001</v>
      </c>
      <c r="G11034" s="66" t="s">
        <v>48</v>
      </c>
      <c r="H11034" s="68">
        <v>1.9922776890767E-3</v>
      </c>
      <c r="I11034" s="87">
        <v>353.733363531701</v>
      </c>
      <c r="J11034" s="36" t="str">
        <f>_xlfn.XLOOKUP(SimpleBB[[#This Row],[customer_code]],'Input  - indicative charges'!$B$13:$B$69,'Input  - indicative charges'!$E$13:$E$69)</f>
        <v>North Island generation</v>
      </c>
      <c r="K11034" s="70">
        <f t="shared" si="174"/>
        <v>327.01006007835878</v>
      </c>
    </row>
    <row r="11035" spans="1:11" x14ac:dyDescent="0.25">
      <c r="A11035" s="65">
        <v>44501</v>
      </c>
      <c r="B11035" s="66" t="s">
        <v>152</v>
      </c>
      <c r="C11035" s="66" t="s">
        <v>137</v>
      </c>
      <c r="D11035" s="67">
        <v>137840.41500000001</v>
      </c>
      <c r="E11035" s="66">
        <v>1.2881</v>
      </c>
      <c r="F11035" s="67">
        <v>177552.23856150001</v>
      </c>
      <c r="G11035" s="66" t="s">
        <v>50</v>
      </c>
      <c r="H11035" s="68">
        <v>4.15932760138947E-4</v>
      </c>
      <c r="I11035" s="87">
        <v>73.849792653733502</v>
      </c>
      <c r="J11035" s="36" t="str">
        <f>_xlfn.XLOOKUP(SimpleBB[[#This Row],[customer_code]],'Input  - indicative charges'!$B$13:$B$69,'Input  - indicative charges'!$E$13:$E$69)</f>
        <v>North Island generation</v>
      </c>
      <c r="K11035" s="70">
        <f t="shared" si="174"/>
        <v>68.270702235604872</v>
      </c>
    </row>
    <row r="11036" spans="1:11" x14ac:dyDescent="0.25">
      <c r="A11036" s="65">
        <v>44501</v>
      </c>
      <c r="B11036" s="66" t="s">
        <v>152</v>
      </c>
      <c r="C11036" s="66" t="s">
        <v>137</v>
      </c>
      <c r="D11036" s="67">
        <v>137840.41500000001</v>
      </c>
      <c r="E11036" s="66">
        <v>1.2881</v>
      </c>
      <c r="F11036" s="67">
        <v>177552.23856150001</v>
      </c>
      <c r="G11036" s="66" t="s">
        <v>52</v>
      </c>
      <c r="H11036" s="68">
        <v>8.3991315682485201E-4</v>
      </c>
      <c r="I11036" s="87">
        <v>149.12846119150799</v>
      </c>
      <c r="J11036" s="36" t="str">
        <f>_xlfn.XLOOKUP(SimpleBB[[#This Row],[customer_code]],'Input  - indicative charges'!$B$13:$B$69,'Input  - indicative charges'!$E$13:$E$69)</f>
        <v>North Island generation</v>
      </c>
      <c r="K11036" s="70">
        <f t="shared" si="174"/>
        <v>137.86233384021139</v>
      </c>
    </row>
    <row r="11037" spans="1:11" x14ac:dyDescent="0.25">
      <c r="A11037" s="65">
        <v>44501</v>
      </c>
      <c r="B11037" s="66" t="s">
        <v>152</v>
      </c>
      <c r="C11037" s="66" t="s">
        <v>137</v>
      </c>
      <c r="D11037" s="67">
        <v>137840.41500000001</v>
      </c>
      <c r="E11037" s="66">
        <v>1.2881</v>
      </c>
      <c r="F11037" s="67">
        <v>177552.23856150001</v>
      </c>
      <c r="G11037" s="66" t="s">
        <v>54</v>
      </c>
      <c r="H11037" s="68">
        <v>7.5824699487631599E-8</v>
      </c>
      <c r="I11037" s="87">
        <v>1.3462845132282001E-2</v>
      </c>
      <c r="J11037" s="36" t="str">
        <f>_xlfn.XLOOKUP(SimpleBB[[#This Row],[customer_code]],'Input  - indicative charges'!$B$13:$B$69,'Input  - indicative charges'!$E$13:$E$69)</f>
        <v>Upper South Island distributor</v>
      </c>
      <c r="K11037" s="70">
        <f t="shared" si="174"/>
        <v>1.2445774838930718E-2</v>
      </c>
    </row>
    <row r="11038" spans="1:11" x14ac:dyDescent="0.25">
      <c r="A11038" s="65">
        <v>44501</v>
      </c>
      <c r="B11038" s="66" t="s">
        <v>152</v>
      </c>
      <c r="C11038" s="66" t="s">
        <v>137</v>
      </c>
      <c r="D11038" s="67">
        <v>137840.41500000001</v>
      </c>
      <c r="E11038" s="66">
        <v>1.2881</v>
      </c>
      <c r="F11038" s="67">
        <v>177552.23856150001</v>
      </c>
      <c r="G11038" s="66" t="s">
        <v>56</v>
      </c>
      <c r="H11038" s="68">
        <v>1.5746666962396699E-23</v>
      </c>
      <c r="I11038" s="87">
        <v>2.7958559690559501E-18</v>
      </c>
      <c r="J11038" s="36" t="str">
        <f>_xlfn.XLOOKUP(SimpleBB[[#This Row],[customer_code]],'Input  - indicative charges'!$B$13:$B$69,'Input  - indicative charges'!$E$13:$E$69)</f>
        <v>Upper North Island distributor</v>
      </c>
      <c r="K11038" s="70">
        <f t="shared" si="174"/>
        <v>2.5846389474921231E-18</v>
      </c>
    </row>
    <row r="11039" spans="1:11" x14ac:dyDescent="0.25">
      <c r="A11039" s="65">
        <v>44501</v>
      </c>
      <c r="B11039" s="66" t="s">
        <v>152</v>
      </c>
      <c r="C11039" s="66" t="s">
        <v>137</v>
      </c>
      <c r="D11039" s="67">
        <v>137840.41500000001</v>
      </c>
      <c r="E11039" s="66">
        <v>1.2881</v>
      </c>
      <c r="F11039" s="67">
        <v>177552.23856150001</v>
      </c>
      <c r="G11039" s="66" t="s">
        <v>58</v>
      </c>
      <c r="H11039" s="68">
        <v>5.1839153811292704E-4</v>
      </c>
      <c r="I11039" s="87">
        <v>92.041578043289505</v>
      </c>
      <c r="J11039" s="36" t="str">
        <f>_xlfn.XLOOKUP(SimpleBB[[#This Row],[customer_code]],'Input  - indicative charges'!$B$13:$B$69,'Input  - indicative charges'!$E$13:$E$69)</f>
        <v>North Island generation</v>
      </c>
      <c r="K11039" s="70">
        <f t="shared" si="174"/>
        <v>85.08816263509074</v>
      </c>
    </row>
    <row r="11040" spans="1:11" x14ac:dyDescent="0.25">
      <c r="A11040" s="65">
        <v>44501</v>
      </c>
      <c r="B11040" s="66" t="s">
        <v>152</v>
      </c>
      <c r="C11040" s="66" t="s">
        <v>137</v>
      </c>
      <c r="D11040" s="67">
        <v>137840.41500000001</v>
      </c>
      <c r="E11040" s="66">
        <v>1.2881</v>
      </c>
      <c r="F11040" s="67">
        <v>177552.23856150001</v>
      </c>
      <c r="G11040" s="66" t="s">
        <v>60</v>
      </c>
      <c r="H11040" s="68">
        <v>0</v>
      </c>
      <c r="I11040" s="87">
        <v>0</v>
      </c>
      <c r="J11040" s="36" t="str">
        <f>_xlfn.XLOOKUP(SimpleBB[[#This Row],[customer_code]],'Input  - indicative charges'!$B$13:$B$69,'Input  - indicative charges'!$E$13:$E$69)</f>
        <v>Major Industrial</v>
      </c>
      <c r="K11040" s="70">
        <f t="shared" si="174"/>
        <v>0</v>
      </c>
    </row>
    <row r="11041" spans="1:11" x14ac:dyDescent="0.25">
      <c r="A11041" s="65">
        <v>44501</v>
      </c>
      <c r="B11041" s="66" t="s">
        <v>152</v>
      </c>
      <c r="C11041" s="66" t="s">
        <v>137</v>
      </c>
      <c r="D11041" s="67">
        <v>137840.41500000001</v>
      </c>
      <c r="E11041" s="66">
        <v>1.2881</v>
      </c>
      <c r="F11041" s="67">
        <v>177552.23856150001</v>
      </c>
      <c r="G11041" s="66" t="s">
        <v>62</v>
      </c>
      <c r="H11041" s="68">
        <v>1.6663682618601899E-13</v>
      </c>
      <c r="I11041" s="87">
        <v>2.9586741516111299E-8</v>
      </c>
      <c r="J11041" s="36" t="str">
        <f>_xlfn.XLOOKUP(SimpleBB[[#This Row],[customer_code]],'Input  - indicative charges'!$B$13:$B$69,'Input  - indicative charges'!$E$13:$E$69)</f>
        <v>Major Industrial</v>
      </c>
      <c r="K11041" s="70">
        <f t="shared" si="174"/>
        <v>2.7351567927064802E-8</v>
      </c>
    </row>
    <row r="11042" spans="1:11" x14ac:dyDescent="0.25">
      <c r="A11042" s="65">
        <v>44501</v>
      </c>
      <c r="B11042" s="66" t="s">
        <v>152</v>
      </c>
      <c r="C11042" s="66" t="s">
        <v>137</v>
      </c>
      <c r="D11042" s="67">
        <v>137840.41500000001</v>
      </c>
      <c r="E11042" s="66">
        <v>1.2881</v>
      </c>
      <c r="F11042" s="67">
        <v>177552.23856150001</v>
      </c>
      <c r="G11042" s="66" t="s">
        <v>64</v>
      </c>
      <c r="H11042" s="68">
        <v>2.8195455222343E-24</v>
      </c>
      <c r="I11042" s="87">
        <v>5.0061661919875497E-19</v>
      </c>
      <c r="J11042" s="36" t="str">
        <f>_xlfn.XLOOKUP(SimpleBB[[#This Row],[customer_code]],'Input  - indicative charges'!$B$13:$B$69,'Input  - indicative charges'!$E$13:$E$69)</f>
        <v>Major Industrial</v>
      </c>
      <c r="K11042" s="70">
        <f t="shared" si="174"/>
        <v>4.6279680572380786E-19</v>
      </c>
    </row>
    <row r="11043" spans="1:11" x14ac:dyDescent="0.25">
      <c r="A11043" s="65">
        <v>44501</v>
      </c>
      <c r="B11043" s="66" t="s">
        <v>152</v>
      </c>
      <c r="C11043" s="66" t="s">
        <v>137</v>
      </c>
      <c r="D11043" s="67">
        <v>137840.41500000001</v>
      </c>
      <c r="E11043" s="66">
        <v>1.2881</v>
      </c>
      <c r="F11043" s="67">
        <v>177552.23856150001</v>
      </c>
      <c r="G11043" s="66" t="s">
        <v>66</v>
      </c>
      <c r="H11043" s="68">
        <v>0.48818420984188698</v>
      </c>
      <c r="I11043" s="87">
        <v>86678.199287804106</v>
      </c>
      <c r="J11043" s="36" t="str">
        <f>_xlfn.XLOOKUP(SimpleBB[[#This Row],[customer_code]],'Input  - indicative charges'!$B$13:$B$69,'Input  - indicative charges'!$E$13:$E$69)</f>
        <v>Upper South Island distributor</v>
      </c>
      <c r="K11043" s="70">
        <f t="shared" si="174"/>
        <v>80129.968159049764</v>
      </c>
    </row>
    <row r="11044" spans="1:11" x14ac:dyDescent="0.25">
      <c r="A11044" s="65">
        <v>44501</v>
      </c>
      <c r="B11044" s="66" t="s">
        <v>152</v>
      </c>
      <c r="C11044" s="66" t="s">
        <v>137</v>
      </c>
      <c r="D11044" s="67">
        <v>137840.41500000001</v>
      </c>
      <c r="E11044" s="66">
        <v>1.2881</v>
      </c>
      <c r="F11044" s="67">
        <v>177552.23856150001</v>
      </c>
      <c r="G11044" s="66" t="s">
        <v>68</v>
      </c>
      <c r="H11044" s="68">
        <v>1.61094791326643E-23</v>
      </c>
      <c r="I11044" s="87">
        <v>2.8602740820643199E-18</v>
      </c>
      <c r="J11044" s="36" t="str">
        <f>_xlfn.XLOOKUP(SimpleBB[[#This Row],[customer_code]],'Input  - indicative charges'!$B$13:$B$69,'Input  - indicative charges'!$E$13:$E$69)</f>
        <v>Major Industrial</v>
      </c>
      <c r="K11044" s="70">
        <f t="shared" si="174"/>
        <v>2.644190500092882E-18</v>
      </c>
    </row>
    <row r="11045" spans="1:11" x14ac:dyDescent="0.25">
      <c r="A11045" s="65">
        <v>44501</v>
      </c>
      <c r="B11045" s="66" t="s">
        <v>152</v>
      </c>
      <c r="C11045" s="66" t="s">
        <v>137</v>
      </c>
      <c r="D11045" s="67">
        <v>137840.41500000001</v>
      </c>
      <c r="E11045" s="66">
        <v>1.2881</v>
      </c>
      <c r="F11045" s="67">
        <v>177552.23856150001</v>
      </c>
      <c r="G11045" s="66" t="s">
        <v>70</v>
      </c>
      <c r="H11045" s="68">
        <v>3.9593702095287201E-6</v>
      </c>
      <c r="I11045" s="87">
        <v>0.70299504399553903</v>
      </c>
      <c r="J11045" s="36" t="str">
        <f>_xlfn.XLOOKUP(SimpleBB[[#This Row],[customer_code]],'Input  - indicative charges'!$B$13:$B$69,'Input  - indicative charges'!$E$13:$E$69)</f>
        <v>Lower North Island distributor</v>
      </c>
      <c r="K11045" s="70">
        <f t="shared" si="174"/>
        <v>0.64988625691556412</v>
      </c>
    </row>
    <row r="11046" spans="1:11" x14ac:dyDescent="0.25">
      <c r="A11046" s="65">
        <v>44501</v>
      </c>
      <c r="B11046" s="66" t="s">
        <v>152</v>
      </c>
      <c r="C11046" s="66" t="s">
        <v>137</v>
      </c>
      <c r="D11046" s="67">
        <v>137840.41500000001</v>
      </c>
      <c r="E11046" s="66">
        <v>1.2881</v>
      </c>
      <c r="F11046" s="67">
        <v>177552.23856150001</v>
      </c>
      <c r="G11046" s="66" t="s">
        <v>72</v>
      </c>
      <c r="H11046" s="68">
        <v>2.9942725162592502E-4</v>
      </c>
      <c r="I11046" s="87">
        <v>53.163978812500602</v>
      </c>
      <c r="J11046" s="36" t="str">
        <f>_xlfn.XLOOKUP(SimpleBB[[#This Row],[customer_code]],'Input  - indicative charges'!$B$13:$B$69,'Input  - indicative charges'!$E$13:$E$69)</f>
        <v>Lower South Island distributor</v>
      </c>
      <c r="K11046" s="70">
        <f t="shared" si="174"/>
        <v>49.14762840549075</v>
      </c>
    </row>
    <row r="11047" spans="1:11" x14ac:dyDescent="0.25">
      <c r="A11047" s="65">
        <v>44501</v>
      </c>
      <c r="B11047" s="66" t="s">
        <v>152</v>
      </c>
      <c r="C11047" s="66" t="s">
        <v>137</v>
      </c>
      <c r="D11047" s="67">
        <v>137840.41500000001</v>
      </c>
      <c r="E11047" s="66">
        <v>1.2881</v>
      </c>
      <c r="F11047" s="67">
        <v>177552.23856150001</v>
      </c>
      <c r="G11047" s="66" t="s">
        <v>74</v>
      </c>
      <c r="H11047" s="68">
        <v>0</v>
      </c>
      <c r="I11047" s="87">
        <v>0</v>
      </c>
      <c r="J11047" s="36" t="str">
        <f>_xlfn.XLOOKUP(SimpleBB[[#This Row],[customer_code]],'Input  - indicative charges'!$B$13:$B$69,'Input  - indicative charges'!$E$13:$E$69)</f>
        <v>Major Industrial</v>
      </c>
      <c r="K11047" s="70">
        <f t="shared" si="174"/>
        <v>0</v>
      </c>
    </row>
    <row r="11048" spans="1:11" x14ac:dyDescent="0.25">
      <c r="A11048" s="65">
        <v>44501</v>
      </c>
      <c r="B11048" s="66" t="s">
        <v>152</v>
      </c>
      <c r="C11048" s="66" t="s">
        <v>137</v>
      </c>
      <c r="D11048" s="67">
        <v>137840.41500000001</v>
      </c>
      <c r="E11048" s="66">
        <v>1.2881</v>
      </c>
      <c r="F11048" s="67">
        <v>177552.23856150001</v>
      </c>
      <c r="G11048" s="66" t="s">
        <v>76</v>
      </c>
      <c r="H11048" s="68">
        <v>4.4784279400834503E-24</v>
      </c>
      <c r="I11048" s="87">
        <v>7.9515490599818401E-19</v>
      </c>
      <c r="J11048" s="36" t="str">
        <f>_xlfn.XLOOKUP(SimpleBB[[#This Row],[customer_code]],'Input  - indicative charges'!$B$13:$B$69,'Input  - indicative charges'!$E$13:$E$69)</f>
        <v>Lower North Island distributor</v>
      </c>
      <c r="K11048" s="70">
        <f t="shared" si="174"/>
        <v>7.3508376757558801E-19</v>
      </c>
    </row>
    <row r="11049" spans="1:11" x14ac:dyDescent="0.25">
      <c r="A11049" s="65">
        <v>44501</v>
      </c>
      <c r="B11049" s="66" t="s">
        <v>152</v>
      </c>
      <c r="C11049" s="66" t="s">
        <v>137</v>
      </c>
      <c r="D11049" s="67">
        <v>137840.41500000001</v>
      </c>
      <c r="E11049" s="66">
        <v>1.2881</v>
      </c>
      <c r="F11049" s="67">
        <v>177552.23856150001</v>
      </c>
      <c r="G11049" s="66" t="s">
        <v>78</v>
      </c>
      <c r="H11049" s="68">
        <v>1.1936475247773299E-12</v>
      </c>
      <c r="I11049" s="87">
        <v>2.11934790077609E-7</v>
      </c>
      <c r="J11049" s="36" t="str">
        <f>_xlfn.XLOOKUP(SimpleBB[[#This Row],[customer_code]],'Input  - indicative charges'!$B$13:$B$69,'Input  - indicative charges'!$E$13:$E$69)</f>
        <v>North Island generation</v>
      </c>
      <c r="K11049" s="70">
        <f t="shared" si="174"/>
        <v>1.9592386690367218E-7</v>
      </c>
    </row>
    <row r="11050" spans="1:11" x14ac:dyDescent="0.25">
      <c r="A11050" s="65">
        <v>44501</v>
      </c>
      <c r="B11050" s="66" t="s">
        <v>152</v>
      </c>
      <c r="C11050" s="66" t="s">
        <v>137</v>
      </c>
      <c r="D11050" s="67">
        <v>137840.41500000001</v>
      </c>
      <c r="E11050" s="66">
        <v>1.2881</v>
      </c>
      <c r="F11050" s="67">
        <v>177552.23856150001</v>
      </c>
      <c r="G11050" s="66" t="s">
        <v>80</v>
      </c>
      <c r="H11050" s="68">
        <v>7.8321817073907307E-27</v>
      </c>
      <c r="I11050" s="87">
        <v>1.39062139496765E-21</v>
      </c>
      <c r="J11050" s="36" t="str">
        <f>_xlfn.XLOOKUP(SimpleBB[[#This Row],[customer_code]],'Input  - indicative charges'!$B$13:$B$69,'Input  - indicative charges'!$E$13:$E$69)</f>
        <v>Major Industrial</v>
      </c>
      <c r="K11050" s="70">
        <f t="shared" si="174"/>
        <v>1.2855648711628203E-21</v>
      </c>
    </row>
    <row r="11051" spans="1:11" x14ac:dyDescent="0.25">
      <c r="A11051" s="65">
        <v>44501</v>
      </c>
      <c r="B11051" s="66" t="s">
        <v>152</v>
      </c>
      <c r="C11051" s="66" t="s">
        <v>137</v>
      </c>
      <c r="D11051" s="67">
        <v>137840.41500000001</v>
      </c>
      <c r="E11051" s="66">
        <v>1.2881</v>
      </c>
      <c r="F11051" s="67">
        <v>177552.23856150001</v>
      </c>
      <c r="G11051" s="66" t="s">
        <v>82</v>
      </c>
      <c r="H11051" s="68">
        <v>6.2019197990596496E-5</v>
      </c>
      <c r="I11051" s="87">
        <v>11.011647437019301</v>
      </c>
      <c r="J11051" s="36" t="str">
        <f>_xlfn.XLOOKUP(SimpleBB[[#This Row],[customer_code]],'Input  - indicative charges'!$B$13:$B$69,'Input  - indicative charges'!$E$13:$E$69)</f>
        <v>Major Industrial</v>
      </c>
      <c r="K11051" s="70">
        <f t="shared" si="174"/>
        <v>10.179756452683826</v>
      </c>
    </row>
    <row r="11052" spans="1:11" x14ac:dyDescent="0.25">
      <c r="A11052" s="65">
        <v>44501</v>
      </c>
      <c r="B11052" s="66" t="s">
        <v>152</v>
      </c>
      <c r="C11052" s="66" t="s">
        <v>137</v>
      </c>
      <c r="D11052" s="67">
        <v>137840.41500000001</v>
      </c>
      <c r="E11052" s="66">
        <v>1.2881</v>
      </c>
      <c r="F11052" s="67">
        <v>177552.23856150001</v>
      </c>
      <c r="G11052" s="66" t="s">
        <v>84</v>
      </c>
      <c r="H11052" s="68">
        <v>0</v>
      </c>
      <c r="I11052" s="87">
        <v>0</v>
      </c>
      <c r="J11052" s="36" t="str">
        <f>_xlfn.XLOOKUP(SimpleBB[[#This Row],[customer_code]],'Input  - indicative charges'!$B$13:$B$69,'Input  - indicative charges'!$E$13:$E$69)</f>
        <v>Major Industrial</v>
      </c>
      <c r="K11052" s="70">
        <f t="shared" si="174"/>
        <v>0</v>
      </c>
    </row>
    <row r="11053" spans="1:11" x14ac:dyDescent="0.25">
      <c r="A11053" s="65">
        <v>44501</v>
      </c>
      <c r="B11053" s="66" t="s">
        <v>152</v>
      </c>
      <c r="C11053" s="66" t="s">
        <v>137</v>
      </c>
      <c r="D11053" s="67">
        <v>137840.41500000001</v>
      </c>
      <c r="E11053" s="66">
        <v>1.2881</v>
      </c>
      <c r="F11053" s="67">
        <v>177552.23856150001</v>
      </c>
      <c r="G11053" s="66" t="s">
        <v>86</v>
      </c>
      <c r="H11053" s="68">
        <v>6.4741219457477597E-6</v>
      </c>
      <c r="I11053" s="87">
        <v>1.14949484418764</v>
      </c>
      <c r="J11053" s="36" t="str">
        <f>_xlfn.XLOOKUP(SimpleBB[[#This Row],[customer_code]],'Input  - indicative charges'!$B$13:$B$69,'Input  - indicative charges'!$E$13:$E$69)</f>
        <v>North Island generation</v>
      </c>
      <c r="K11053" s="70">
        <f t="shared" si="174"/>
        <v>1.062654577743489</v>
      </c>
    </row>
    <row r="11054" spans="1:11" x14ac:dyDescent="0.25">
      <c r="A11054" s="65">
        <v>44501</v>
      </c>
      <c r="B11054" s="66" t="s">
        <v>152</v>
      </c>
      <c r="C11054" s="66" t="s">
        <v>137</v>
      </c>
      <c r="D11054" s="67">
        <v>137840.41500000001</v>
      </c>
      <c r="E11054" s="66">
        <v>1.2881</v>
      </c>
      <c r="F11054" s="67">
        <v>177552.23856150001</v>
      </c>
      <c r="G11054" s="66" t="s">
        <v>88</v>
      </c>
      <c r="H11054" s="68">
        <v>3.0164492965031701E-4</v>
      </c>
      <c r="I11054" s="87">
        <v>53.557732510139999</v>
      </c>
      <c r="J11054" s="36" t="str">
        <f>_xlfn.XLOOKUP(SimpleBB[[#This Row],[customer_code]],'Input  - indicative charges'!$B$13:$B$69,'Input  - indicative charges'!$E$13:$E$69)</f>
        <v>North Island generation</v>
      </c>
      <c r="K11054" s="70">
        <f t="shared" si="174"/>
        <v>49.511635405100769</v>
      </c>
    </row>
    <row r="11055" spans="1:11" x14ac:dyDescent="0.25">
      <c r="A11055" s="65">
        <v>44501</v>
      </c>
      <c r="B11055" s="66" t="s">
        <v>152</v>
      </c>
      <c r="C11055" s="66" t="s">
        <v>137</v>
      </c>
      <c r="D11055" s="67">
        <v>137840.41500000001</v>
      </c>
      <c r="E11055" s="66">
        <v>1.2881</v>
      </c>
      <c r="F11055" s="67">
        <v>177552.23856150001</v>
      </c>
      <c r="G11055" s="66" t="s">
        <v>90</v>
      </c>
      <c r="H11055" s="68">
        <v>5.32177630013116E-4</v>
      </c>
      <c r="I11055" s="87">
        <v>94.489329521182498</v>
      </c>
      <c r="J11055" s="36" t="str">
        <f>_xlfn.XLOOKUP(SimpleBB[[#This Row],[customer_code]],'Input  - indicative charges'!$B$13:$B$69,'Input  - indicative charges'!$E$13:$E$69)</f>
        <v>Upper South Island distributor</v>
      </c>
      <c r="K11055" s="70">
        <f t="shared" si="174"/>
        <v>87.350995153491127</v>
      </c>
    </row>
    <row r="11056" spans="1:11" x14ac:dyDescent="0.25">
      <c r="A11056" s="65">
        <v>44501</v>
      </c>
      <c r="B11056" s="66" t="s">
        <v>152</v>
      </c>
      <c r="C11056" s="66" t="s">
        <v>137</v>
      </c>
      <c r="D11056" s="67">
        <v>137840.41500000001</v>
      </c>
      <c r="E11056" s="66">
        <v>1.2881</v>
      </c>
      <c r="F11056" s="67">
        <v>177552.23856150001</v>
      </c>
      <c r="G11056" s="66" t="s">
        <v>92</v>
      </c>
      <c r="H11056" s="68">
        <v>4.6459825962499798E-6</v>
      </c>
      <c r="I11056" s="87">
        <v>0.82490461028195305</v>
      </c>
      <c r="J11056" s="36" t="str">
        <f>_xlfn.XLOOKUP(SimpleBB[[#This Row],[customer_code]],'Input  - indicative charges'!$B$13:$B$69,'Input  - indicative charges'!$E$13:$E$69)</f>
        <v>North Island generation</v>
      </c>
      <c r="K11056" s="70">
        <f t="shared" si="174"/>
        <v>0.76258598701007707</v>
      </c>
    </row>
    <row r="11057" spans="1:11" x14ac:dyDescent="0.25">
      <c r="A11057" s="65">
        <v>44501</v>
      </c>
      <c r="B11057" s="66" t="s">
        <v>152</v>
      </c>
      <c r="C11057" s="66" t="s">
        <v>137</v>
      </c>
      <c r="D11057" s="67">
        <v>137840.41500000001</v>
      </c>
      <c r="E11057" s="66">
        <v>1.2881</v>
      </c>
      <c r="F11057" s="67">
        <v>177552.23856150001</v>
      </c>
      <c r="G11057" s="66" t="s">
        <v>94</v>
      </c>
      <c r="H11057" s="68">
        <v>2.46069324475782E-5</v>
      </c>
      <c r="I11057" s="87">
        <v>4.3690159401991204</v>
      </c>
      <c r="J11057" s="36" t="str">
        <f>_xlfn.XLOOKUP(SimpleBB[[#This Row],[customer_code]],'Input  - indicative charges'!$B$13:$B$69,'Input  - indicative charges'!$E$13:$E$69)</f>
        <v>North Island generation</v>
      </c>
      <c r="K11057" s="70">
        <f t="shared" si="174"/>
        <v>4.0389522515587721</v>
      </c>
    </row>
    <row r="11058" spans="1:11" x14ac:dyDescent="0.25">
      <c r="A11058" s="65">
        <v>44501</v>
      </c>
      <c r="B11058" s="66" t="s">
        <v>152</v>
      </c>
      <c r="C11058" s="66" t="s">
        <v>137</v>
      </c>
      <c r="D11058" s="67">
        <v>137840.41500000001</v>
      </c>
      <c r="E11058" s="66">
        <v>1.2881</v>
      </c>
      <c r="F11058" s="67">
        <v>177552.23856150001</v>
      </c>
      <c r="G11058" s="66" t="s">
        <v>96</v>
      </c>
      <c r="H11058" s="68">
        <v>5.1676208279954798E-11</v>
      </c>
      <c r="I11058" s="87">
        <v>9.17522646047631E-6</v>
      </c>
      <c r="J11058" s="36" t="str">
        <f>_xlfn.XLOOKUP(SimpleBB[[#This Row],[customer_code]],'Input  - indicative charges'!$B$13:$B$69,'Input  - indicative charges'!$E$13:$E$69)</f>
        <v>Upper North Island distributor</v>
      </c>
      <c r="K11058" s="70">
        <f t="shared" si="174"/>
        <v>8.4820705802720103E-6</v>
      </c>
    </row>
    <row r="11059" spans="1:11" x14ac:dyDescent="0.25">
      <c r="A11059" s="65">
        <v>44501</v>
      </c>
      <c r="B11059" s="66" t="s">
        <v>152</v>
      </c>
      <c r="C11059" s="66" t="s">
        <v>137</v>
      </c>
      <c r="D11059" s="67">
        <v>137840.41500000001</v>
      </c>
      <c r="E11059" s="66">
        <v>1.2881</v>
      </c>
      <c r="F11059" s="67">
        <v>177552.23856150001</v>
      </c>
      <c r="G11059" s="66" t="s">
        <v>98</v>
      </c>
      <c r="H11059" s="68">
        <v>2.2729154355470701E-7</v>
      </c>
      <c r="I11059" s="87">
        <v>4.0356122364236899E-2</v>
      </c>
      <c r="J11059" s="36" t="str">
        <f>_xlfn.XLOOKUP(SimpleBB[[#This Row],[customer_code]],'Input  - indicative charges'!$B$13:$B$69,'Input  - indicative charges'!$E$13:$E$69)</f>
        <v>Major Industrial</v>
      </c>
      <c r="K11059" s="70">
        <f t="shared" si="174"/>
        <v>3.7307360174059535E-2</v>
      </c>
    </row>
    <row r="11060" spans="1:11" x14ac:dyDescent="0.25">
      <c r="A11060" s="65">
        <v>44501</v>
      </c>
      <c r="B11060" s="66" t="s">
        <v>152</v>
      </c>
      <c r="C11060" s="66" t="s">
        <v>137</v>
      </c>
      <c r="D11060" s="67">
        <v>137840.41500000001</v>
      </c>
      <c r="E11060" s="66">
        <v>1.2881</v>
      </c>
      <c r="F11060" s="67">
        <v>177552.23856150001</v>
      </c>
      <c r="G11060" s="66" t="s">
        <v>100</v>
      </c>
      <c r="H11060" s="68">
        <v>3.5207991117105299E-2</v>
      </c>
      <c r="I11060" s="87">
        <v>6251.2576380954497</v>
      </c>
      <c r="J11060" s="36" t="str">
        <f>_xlfn.XLOOKUP(SimpleBB[[#This Row],[customer_code]],'Input  - indicative charges'!$B$13:$B$69,'Input  - indicative charges'!$E$13:$E$69)</f>
        <v>North Island generation</v>
      </c>
      <c r="K11060" s="70">
        <f t="shared" si="174"/>
        <v>5778.9972520239589</v>
      </c>
    </row>
    <row r="11061" spans="1:11" x14ac:dyDescent="0.25">
      <c r="A11061" s="65">
        <v>44501</v>
      </c>
      <c r="B11061" s="66" t="s">
        <v>152</v>
      </c>
      <c r="C11061" s="66" t="s">
        <v>137</v>
      </c>
      <c r="D11061" s="67">
        <v>137840.41500000001</v>
      </c>
      <c r="E11061" s="66">
        <v>1.2881</v>
      </c>
      <c r="F11061" s="67">
        <v>177552.23856150001</v>
      </c>
      <c r="G11061" s="66" t="s">
        <v>102</v>
      </c>
      <c r="H11061" s="68">
        <v>7.2737061257857204E-5</v>
      </c>
      <c r="I11061" s="87">
        <v>12.9146280527175</v>
      </c>
      <c r="J11061" s="36" t="str">
        <f>_xlfn.XLOOKUP(SimpleBB[[#This Row],[customer_code]],'Input  - indicative charges'!$B$13:$B$69,'Input  - indicative charges'!$E$13:$E$69)</f>
        <v>Lower North Island distributor</v>
      </c>
      <c r="K11061" s="70">
        <f t="shared" si="174"/>
        <v>11.938973619123518</v>
      </c>
    </row>
    <row r="11062" spans="1:11" x14ac:dyDescent="0.25">
      <c r="A11062" s="65">
        <v>44501</v>
      </c>
      <c r="B11062" s="66" t="s">
        <v>152</v>
      </c>
      <c r="C11062" s="66" t="s">
        <v>137</v>
      </c>
      <c r="D11062" s="67">
        <v>137840.41500000001</v>
      </c>
      <c r="E11062" s="66">
        <v>1.2881</v>
      </c>
      <c r="F11062" s="67">
        <v>177552.23856150001</v>
      </c>
      <c r="G11062" s="66" t="s">
        <v>104</v>
      </c>
      <c r="H11062" s="68">
        <v>1.5231298975141699E-4</v>
      </c>
      <c r="I11062" s="87">
        <v>27.043512292358901</v>
      </c>
      <c r="J11062" s="36" t="str">
        <f>_xlfn.XLOOKUP(SimpleBB[[#This Row],[customer_code]],'Input  - indicative charges'!$B$13:$B$69,'Input  - indicative charges'!$E$13:$E$69)</f>
        <v>Lower North Island distributor</v>
      </c>
      <c r="K11062" s="70">
        <f t="shared" si="174"/>
        <v>25.000470668528212</v>
      </c>
    </row>
    <row r="11063" spans="1:11" x14ac:dyDescent="0.25">
      <c r="A11063" s="65">
        <v>44501</v>
      </c>
      <c r="B11063" s="66" t="s">
        <v>152</v>
      </c>
      <c r="C11063" s="66" t="s">
        <v>137</v>
      </c>
      <c r="D11063" s="67">
        <v>137840.41500000001</v>
      </c>
      <c r="E11063" s="66">
        <v>1.2881</v>
      </c>
      <c r="F11063" s="67">
        <v>177552.23856150001</v>
      </c>
      <c r="G11063" s="66" t="s">
        <v>106</v>
      </c>
      <c r="H11063" s="68">
        <v>1.57696352426847E-22</v>
      </c>
      <c r="I11063" s="87">
        <v>2.7999340386369897E-17</v>
      </c>
      <c r="J11063" s="36" t="str">
        <f>_xlfn.XLOOKUP(SimpleBB[[#This Row],[customer_code]],'Input  - indicative charges'!$B$13:$B$69,'Input  - indicative charges'!$E$13:$E$69)</f>
        <v>Upper North Island distributor</v>
      </c>
      <c r="K11063" s="70">
        <f t="shared" si="174"/>
        <v>2.5884089333520518E-17</v>
      </c>
    </row>
    <row r="11064" spans="1:11" x14ac:dyDescent="0.25">
      <c r="A11064" s="65">
        <v>44501</v>
      </c>
      <c r="B11064" s="66" t="s">
        <v>152</v>
      </c>
      <c r="C11064" s="66" t="s">
        <v>137</v>
      </c>
      <c r="D11064" s="67">
        <v>137840.41500000001</v>
      </c>
      <c r="E11064" s="66">
        <v>1.2881</v>
      </c>
      <c r="F11064" s="67">
        <v>177552.23856150001</v>
      </c>
      <c r="G11064" s="66" t="s">
        <v>108</v>
      </c>
      <c r="H11064" s="68">
        <v>0</v>
      </c>
      <c r="I11064" s="87">
        <v>0</v>
      </c>
      <c r="J11064" s="36" t="str">
        <f>_xlfn.XLOOKUP(SimpleBB[[#This Row],[customer_code]],'Input  - indicative charges'!$B$13:$B$69,'Input  - indicative charges'!$E$13:$E$69)</f>
        <v>Lower North Island distributor</v>
      </c>
      <c r="K11064" s="70">
        <f t="shared" si="174"/>
        <v>0</v>
      </c>
    </row>
    <row r="11065" spans="1:11" x14ac:dyDescent="0.25">
      <c r="A11065" s="65">
        <v>44501</v>
      </c>
      <c r="B11065" s="66" t="s">
        <v>152</v>
      </c>
      <c r="C11065" s="66" t="s">
        <v>137</v>
      </c>
      <c r="D11065" s="67">
        <v>137840.41500000001</v>
      </c>
      <c r="E11065" s="66">
        <v>1.2881</v>
      </c>
      <c r="F11065" s="67">
        <v>177552.23856150001</v>
      </c>
      <c r="G11065" s="66" t="s">
        <v>110</v>
      </c>
      <c r="H11065" s="68">
        <v>1.9044755915188101E-11</v>
      </c>
      <c r="I11065" s="87">
        <v>3.38143904559902E-6</v>
      </c>
      <c r="J11065" s="36" t="str">
        <f>_xlfn.XLOOKUP(SimpleBB[[#This Row],[customer_code]],'Input  - indicative charges'!$B$13:$B$69,'Input  - indicative charges'!$E$13:$E$69)</f>
        <v>Lower South Island distributor</v>
      </c>
      <c r="K11065" s="70">
        <f t="shared" si="174"/>
        <v>3.1259832954760201E-6</v>
      </c>
    </row>
    <row r="11066" spans="1:11" x14ac:dyDescent="0.25">
      <c r="A11066" s="65">
        <v>44501</v>
      </c>
      <c r="B11066" s="66" t="s">
        <v>152</v>
      </c>
      <c r="C11066" s="66" t="s">
        <v>137</v>
      </c>
      <c r="D11066" s="67">
        <v>137840.41500000001</v>
      </c>
      <c r="E11066" s="66">
        <v>1.2881</v>
      </c>
      <c r="F11066" s="67">
        <v>177552.23856150001</v>
      </c>
      <c r="G11066" s="66" t="s">
        <v>112</v>
      </c>
      <c r="H11066" s="68">
        <v>2.4918494188504398E-4</v>
      </c>
      <c r="I11066" s="87">
        <v>44.243344247506997</v>
      </c>
      <c r="J11066" s="36" t="str">
        <f>_xlfn.XLOOKUP(SimpleBB[[#This Row],[customer_code]],'Input  - indicative charges'!$B$13:$B$69,'Input  - indicative charges'!$E$13:$E$69)</f>
        <v>North Island generation</v>
      </c>
      <c r="K11066" s="70">
        <f t="shared" si="174"/>
        <v>40.900916204213722</v>
      </c>
    </row>
    <row r="11067" spans="1:11" x14ac:dyDescent="0.25">
      <c r="A11067" s="65">
        <v>44501</v>
      </c>
      <c r="B11067" s="66" t="s">
        <v>152</v>
      </c>
      <c r="C11067" s="66" t="s">
        <v>137</v>
      </c>
      <c r="D11067" s="67">
        <v>137840.41500000001</v>
      </c>
      <c r="E11067" s="66">
        <v>1.2881</v>
      </c>
      <c r="F11067" s="67">
        <v>177552.23856150001</v>
      </c>
      <c r="G11067" s="66" t="s">
        <v>114</v>
      </c>
      <c r="H11067" s="68">
        <v>5.9913578272009698E-5</v>
      </c>
      <c r="I11067" s="87">
        <v>10.637789942424901</v>
      </c>
      <c r="J11067" s="36" t="str">
        <f>_xlfn.XLOOKUP(SimpleBB[[#This Row],[customer_code]],'Input  - indicative charges'!$B$13:$B$69,'Input  - indicative charges'!$E$13:$E$69)</f>
        <v>Lower North Island distributor</v>
      </c>
      <c r="K11067" s="70">
        <f t="shared" si="174"/>
        <v>9.8341425684082395</v>
      </c>
    </row>
    <row r="11068" spans="1:11" x14ac:dyDescent="0.25">
      <c r="A11068" s="65">
        <v>44501</v>
      </c>
      <c r="B11068" s="66" t="s">
        <v>152</v>
      </c>
      <c r="C11068" s="66" t="s">
        <v>137</v>
      </c>
      <c r="D11068" s="67">
        <v>137840.41500000001</v>
      </c>
      <c r="E11068" s="66">
        <v>1.2881</v>
      </c>
      <c r="F11068" s="67">
        <v>177552.23856150001</v>
      </c>
      <c r="G11068" s="66" t="s">
        <v>116</v>
      </c>
      <c r="H11068" s="68">
        <v>8.1898903076269503E-24</v>
      </c>
      <c r="I11068" s="87">
        <v>1.45413335769229E-18</v>
      </c>
      <c r="J11068" s="36" t="str">
        <f>_xlfn.XLOOKUP(SimpleBB[[#This Row],[customer_code]],'Input  - indicative charges'!$B$13:$B$69,'Input  - indicative charges'!$E$13:$E$69)</f>
        <v>Major Industrial</v>
      </c>
      <c r="K11068" s="70">
        <f t="shared" si="174"/>
        <v>1.3442787299261533E-18</v>
      </c>
    </row>
    <row r="11069" spans="1:11" x14ac:dyDescent="0.25">
      <c r="A11069" s="65">
        <v>44501</v>
      </c>
      <c r="B11069" s="66" t="s">
        <v>152</v>
      </c>
      <c r="C11069" s="66" t="s">
        <v>137</v>
      </c>
      <c r="D11069" s="67">
        <v>137840.41500000001</v>
      </c>
      <c r="E11069" s="66">
        <v>1.2881</v>
      </c>
      <c r="F11069" s="67">
        <v>177552.23856150001</v>
      </c>
      <c r="G11069" s="66" t="s">
        <v>118</v>
      </c>
      <c r="H11069" s="68">
        <v>2.75651488628018E-2</v>
      </c>
      <c r="I11069" s="87">
        <v>4894.2538868714601</v>
      </c>
      <c r="J11069" s="36" t="str">
        <f>_xlfn.XLOOKUP(SimpleBB[[#This Row],[customer_code]],'Input  - indicative charges'!$B$13:$B$69,'Input  - indicative charges'!$E$13:$E$69)</f>
        <v>Upper South Island distributor</v>
      </c>
      <c r="K11069" s="70">
        <f t="shared" si="174"/>
        <v>4524.5103306212322</v>
      </c>
    </row>
    <row r="11070" spans="1:11" x14ac:dyDescent="0.25">
      <c r="A11070" s="65">
        <v>44501</v>
      </c>
      <c r="B11070" s="66" t="s">
        <v>152</v>
      </c>
      <c r="C11070" s="66" t="s">
        <v>137</v>
      </c>
      <c r="D11070" s="67">
        <v>137840.41500000001</v>
      </c>
      <c r="E11070" s="66">
        <v>1.2881</v>
      </c>
      <c r="F11070" s="67">
        <v>177552.23856150001</v>
      </c>
      <c r="G11070" s="66" t="s">
        <v>120</v>
      </c>
      <c r="H11070" s="68">
        <v>1.7624553433397999E-7</v>
      </c>
      <c r="I11070" s="87">
        <v>3.1292789157465903E-2</v>
      </c>
      <c r="J11070" s="36" t="str">
        <f>_xlfn.XLOOKUP(SimpleBB[[#This Row],[customer_code]],'Input  - indicative charges'!$B$13:$B$69,'Input  - indicative charges'!$E$13:$E$69)</f>
        <v>Lower North Island distributor</v>
      </c>
      <c r="K11070" s="70">
        <f t="shared" si="174"/>
        <v>2.8928729708260242E-2</v>
      </c>
    </row>
    <row r="11071" spans="1:11" x14ac:dyDescent="0.25">
      <c r="A11071" s="65">
        <v>44501</v>
      </c>
      <c r="B11071" s="66" t="s">
        <v>152</v>
      </c>
      <c r="C11071" s="66" t="s">
        <v>137</v>
      </c>
      <c r="D11071" s="67">
        <v>137840.41500000001</v>
      </c>
      <c r="E11071" s="66">
        <v>1.2881</v>
      </c>
      <c r="F11071" s="67">
        <v>177552.23856150001</v>
      </c>
      <c r="G11071" s="66" t="s">
        <v>241</v>
      </c>
      <c r="H11071" s="68">
        <v>5.6357593087145797E-5</v>
      </c>
      <c r="I11071" s="87">
        <v>10.006416812560801</v>
      </c>
      <c r="J11071" s="36" t="str">
        <f>_xlfn.XLOOKUP(SimpleBB[[#This Row],[customer_code]],'Input  - indicative charges'!$B$13:$B$69,'Input  - indicative charges'!$E$13:$E$69)</f>
        <v>North Island generation</v>
      </c>
      <c r="K11071" s="70">
        <f t="shared" si="174"/>
        <v>9.2504674435419982</v>
      </c>
    </row>
    <row r="11072" spans="1:11" x14ac:dyDescent="0.25">
      <c r="A11072" s="65">
        <v>44531</v>
      </c>
      <c r="B11072" s="66" t="s">
        <v>152</v>
      </c>
      <c r="C11072" s="66" t="s">
        <v>137</v>
      </c>
      <c r="D11072" s="67">
        <v>112595.504999999</v>
      </c>
      <c r="E11072" s="66">
        <v>1.2383</v>
      </c>
      <c r="F11072" s="67">
        <v>139427.01384149899</v>
      </c>
      <c r="G11072" s="66" t="s">
        <v>8</v>
      </c>
      <c r="H11072" s="68">
        <v>8.4858971584469098E-7</v>
      </c>
      <c r="I11072" s="87">
        <v>0.11831633005683199</v>
      </c>
      <c r="J11072" s="36" t="str">
        <f>_xlfn.XLOOKUP(SimpleBB[[#This Row],[customer_code]],'Input  - indicative charges'!$B$13:$B$69,'Input  - indicative charges'!$E$13:$E$69)</f>
        <v>Lower South Island distributor</v>
      </c>
      <c r="K11072" s="70">
        <f t="shared" si="174"/>
        <v>0.10937795014257445</v>
      </c>
    </row>
    <row r="11073" spans="1:11" x14ac:dyDescent="0.25">
      <c r="A11073" s="65">
        <v>44531</v>
      </c>
      <c r="B11073" s="66" t="s">
        <v>152</v>
      </c>
      <c r="C11073" s="66" t="s">
        <v>137</v>
      </c>
      <c r="D11073" s="67">
        <v>112595.504999999</v>
      </c>
      <c r="E11073" s="66">
        <v>1.2383</v>
      </c>
      <c r="F11073" s="67">
        <v>139427.01384149899</v>
      </c>
      <c r="G11073" s="66" t="s">
        <v>10</v>
      </c>
      <c r="H11073" s="68">
        <v>3.00748393268498E-4</v>
      </c>
      <c r="I11073" s="87">
        <v>41.932450391055802</v>
      </c>
      <c r="J11073" s="36" t="str">
        <f>_xlfn.XLOOKUP(SimpleBB[[#This Row],[customer_code]],'Input  - indicative charges'!$B$13:$B$69,'Input  - indicative charges'!$E$13:$E$69)</f>
        <v>Upper South Island distributor</v>
      </c>
      <c r="K11073" s="70">
        <f t="shared" si="174"/>
        <v>38.764602198410046</v>
      </c>
    </row>
    <row r="11074" spans="1:11" x14ac:dyDescent="0.25">
      <c r="A11074" s="65">
        <v>44531</v>
      </c>
      <c r="B11074" s="66" t="s">
        <v>152</v>
      </c>
      <c r="C11074" s="66" t="s">
        <v>137</v>
      </c>
      <c r="D11074" s="67">
        <v>112595.504999999</v>
      </c>
      <c r="E11074" s="66">
        <v>1.2383</v>
      </c>
      <c r="F11074" s="67">
        <v>139427.01384149899</v>
      </c>
      <c r="G11074" s="66" t="s">
        <v>12</v>
      </c>
      <c r="H11074" s="68">
        <v>6.4032986905954302E-24</v>
      </c>
      <c r="I11074" s="87">
        <v>8.92792815164909E-19</v>
      </c>
      <c r="J11074" s="36" t="str">
        <f>_xlfn.XLOOKUP(SimpleBB[[#This Row],[customer_code]],'Input  - indicative charges'!$B$13:$B$69,'Input  - indicative charges'!$E$13:$E$69)</f>
        <v>Lower North Island distributor</v>
      </c>
      <c r="K11074" s="70">
        <f t="shared" si="174"/>
        <v>8.2534547832788655E-19</v>
      </c>
    </row>
    <row r="11075" spans="1:11" x14ac:dyDescent="0.25">
      <c r="A11075" s="65">
        <v>44531</v>
      </c>
      <c r="B11075" s="66" t="s">
        <v>152</v>
      </c>
      <c r="C11075" s="66" t="s">
        <v>137</v>
      </c>
      <c r="D11075" s="67">
        <v>112595.504999999</v>
      </c>
      <c r="E11075" s="66">
        <v>1.2383</v>
      </c>
      <c r="F11075" s="67">
        <v>139427.01384149899</v>
      </c>
      <c r="G11075" s="66" t="s">
        <v>14</v>
      </c>
      <c r="H11075" s="68">
        <v>2.7856465074152299E-24</v>
      </c>
      <c r="I11075" s="87">
        <v>3.8839437414690899E-19</v>
      </c>
      <c r="J11075" s="36" t="str">
        <f>_xlfn.XLOOKUP(SimpleBB[[#This Row],[customer_code]],'Input  - indicative charges'!$B$13:$B$69,'Input  - indicative charges'!$E$13:$E$69)</f>
        <v>Upper North Island distributor</v>
      </c>
      <c r="K11075" s="70">
        <f t="shared" si="174"/>
        <v>3.5905255403621248E-19</v>
      </c>
    </row>
    <row r="11076" spans="1:11" x14ac:dyDescent="0.25">
      <c r="A11076" s="65">
        <v>44531</v>
      </c>
      <c r="B11076" s="66" t="s">
        <v>152</v>
      </c>
      <c r="C11076" s="66" t="s">
        <v>137</v>
      </c>
      <c r="D11076" s="67">
        <v>112595.504999999</v>
      </c>
      <c r="E11076" s="66">
        <v>1.2383</v>
      </c>
      <c r="F11076" s="67">
        <v>139427.01384149899</v>
      </c>
      <c r="G11076" s="66" t="s">
        <v>16</v>
      </c>
      <c r="H11076" s="68">
        <v>2.3889105770467E-2</v>
      </c>
      <c r="I11076" s="87">
        <v>3330.78668091997</v>
      </c>
      <c r="J11076" s="36" t="str">
        <f>_xlfn.XLOOKUP(SimpleBB[[#This Row],[customer_code]],'Input  - indicative charges'!$B$13:$B$69,'Input  - indicative charges'!$E$13:$E$69)</f>
        <v>South Island generation</v>
      </c>
      <c r="K11076" s="70">
        <f t="shared" si="174"/>
        <v>3079.1575376469236</v>
      </c>
    </row>
    <row r="11077" spans="1:11" x14ac:dyDescent="0.25">
      <c r="A11077" s="65">
        <v>44531</v>
      </c>
      <c r="B11077" s="66" t="s">
        <v>152</v>
      </c>
      <c r="C11077" s="66" t="s">
        <v>137</v>
      </c>
      <c r="D11077" s="67">
        <v>112595.504999999</v>
      </c>
      <c r="E11077" s="66">
        <v>1.2383</v>
      </c>
      <c r="F11077" s="67">
        <v>139427.01384149899</v>
      </c>
      <c r="G11077" s="66" t="s">
        <v>19</v>
      </c>
      <c r="H11077" s="68">
        <v>4.5197122314262001E-4</v>
      </c>
      <c r="I11077" s="87">
        <v>63.0169979850658</v>
      </c>
      <c r="J11077" s="36" t="str">
        <f>_xlfn.XLOOKUP(SimpleBB[[#This Row],[customer_code]],'Input  - indicative charges'!$B$13:$B$69,'Input  - indicative charges'!$E$13:$E$69)</f>
        <v>Lower South Island distributor</v>
      </c>
      <c r="K11077" s="70">
        <f t="shared" si="174"/>
        <v>58.256286857734857</v>
      </c>
    </row>
    <row r="11078" spans="1:11" x14ac:dyDescent="0.25">
      <c r="A11078" s="65">
        <v>44531</v>
      </c>
      <c r="B11078" s="66" t="s">
        <v>152</v>
      </c>
      <c r="C11078" s="66" t="s">
        <v>137</v>
      </c>
      <c r="D11078" s="67">
        <v>112595.504999999</v>
      </c>
      <c r="E11078" s="66">
        <v>1.2383</v>
      </c>
      <c r="F11078" s="67">
        <v>139427.01384149899</v>
      </c>
      <c r="G11078" s="66" t="s">
        <v>21</v>
      </c>
      <c r="H11078" s="68">
        <v>1.64473933622453E-5</v>
      </c>
      <c r="I11078" s="87">
        <v>2.2932109419743698</v>
      </c>
      <c r="J11078" s="36" t="str">
        <f>_xlfn.XLOOKUP(SimpleBB[[#This Row],[customer_code]],'Input  - indicative charges'!$B$13:$B$69,'Input  - indicative charges'!$E$13:$E$69)</f>
        <v>Upper South Island distributor</v>
      </c>
      <c r="K11078" s="70">
        <f t="shared" si="174"/>
        <v>2.1199669729207868</v>
      </c>
    </row>
    <row r="11079" spans="1:11" x14ac:dyDescent="0.25">
      <c r="A11079" s="65">
        <v>44531</v>
      </c>
      <c r="B11079" s="66" t="s">
        <v>152</v>
      </c>
      <c r="C11079" s="66" t="s">
        <v>137</v>
      </c>
      <c r="D11079" s="67">
        <v>112595.504999999</v>
      </c>
      <c r="E11079" s="66">
        <v>1.2383</v>
      </c>
      <c r="F11079" s="67">
        <v>139427.01384149899</v>
      </c>
      <c r="G11079" s="66" t="s">
        <v>23</v>
      </c>
      <c r="H11079" s="68">
        <v>5.1025260139060101E-24</v>
      </c>
      <c r="I11079" s="87">
        <v>7.1142996516748804E-19</v>
      </c>
      <c r="J11079" s="36" t="str">
        <f>_xlfn.XLOOKUP(SimpleBB[[#This Row],[customer_code]],'Input  - indicative charges'!$B$13:$B$69,'Input  - indicative charges'!$E$13:$E$69)</f>
        <v>Lower North Island distributor</v>
      </c>
      <c r="K11079" s="70">
        <f t="shared" si="174"/>
        <v>6.5768394965129071E-19</v>
      </c>
    </row>
    <row r="11080" spans="1:11" x14ac:dyDescent="0.25">
      <c r="A11080" s="65">
        <v>44531</v>
      </c>
      <c r="B11080" s="66" t="s">
        <v>152</v>
      </c>
      <c r="C11080" s="66" t="s">
        <v>137</v>
      </c>
      <c r="D11080" s="67">
        <v>112595.504999999</v>
      </c>
      <c r="E11080" s="66">
        <v>1.2383</v>
      </c>
      <c r="F11080" s="67">
        <v>139427.01384149899</v>
      </c>
      <c r="G11080" s="66" t="s">
        <v>25</v>
      </c>
      <c r="H11080" s="68">
        <v>3.2058906818816797E-2</v>
      </c>
      <c r="I11080" s="87">
        <v>4469.8776447705304</v>
      </c>
      <c r="J11080" s="36" t="str">
        <f>_xlfn.XLOOKUP(SimpleBB[[#This Row],[customer_code]],'Input  - indicative charges'!$B$13:$B$69,'Input  - indicative charges'!$E$13:$E$69)</f>
        <v>North Island generation</v>
      </c>
      <c r="K11080" s="70">
        <f t="shared" si="174"/>
        <v>4132.1942113846699</v>
      </c>
    </row>
    <row r="11081" spans="1:11" x14ac:dyDescent="0.25">
      <c r="A11081" s="65">
        <v>44531</v>
      </c>
      <c r="B11081" s="66" t="s">
        <v>152</v>
      </c>
      <c r="C11081" s="66" t="s">
        <v>137</v>
      </c>
      <c r="D11081" s="67">
        <v>112595.504999999</v>
      </c>
      <c r="E11081" s="66">
        <v>1.2383</v>
      </c>
      <c r="F11081" s="67">
        <v>139427.01384149899</v>
      </c>
      <c r="G11081" s="66" t="s">
        <v>27</v>
      </c>
      <c r="H11081" s="68">
        <v>9.4896060819390699E-7</v>
      </c>
      <c r="I11081" s="87">
        <v>0.13231074385368999</v>
      </c>
      <c r="J11081" s="36" t="str">
        <f>_xlfn.XLOOKUP(SimpleBB[[#This Row],[customer_code]],'Input  - indicative charges'!$B$13:$B$69,'Input  - indicative charges'!$E$13:$E$69)</f>
        <v>Lower North Island distributor</v>
      </c>
      <c r="K11081" s="70">
        <f t="shared" si="174"/>
        <v>0.12231513551514342</v>
      </c>
    </row>
    <row r="11082" spans="1:11" x14ac:dyDescent="0.25">
      <c r="A11082" s="65">
        <v>44531</v>
      </c>
      <c r="B11082" s="66" t="s">
        <v>152</v>
      </c>
      <c r="C11082" s="66" t="s">
        <v>137</v>
      </c>
      <c r="D11082" s="67">
        <v>112595.504999999</v>
      </c>
      <c r="E11082" s="66">
        <v>1.2383</v>
      </c>
      <c r="F11082" s="67">
        <v>139427.01384149899</v>
      </c>
      <c r="G11082" s="66" t="s">
        <v>29</v>
      </c>
      <c r="H11082" s="68">
        <v>3.0552127734363999E-6</v>
      </c>
      <c r="I11082" s="87">
        <v>0.42597919365064402</v>
      </c>
      <c r="J11082" s="36" t="str">
        <f>_xlfn.XLOOKUP(SimpleBB[[#This Row],[customer_code]],'Input  - indicative charges'!$B$13:$B$69,'Input  - indicative charges'!$E$13:$E$69)</f>
        <v>Lower North Island distributor</v>
      </c>
      <c r="K11082" s="70">
        <f t="shared" si="174"/>
        <v>0.3937979734708969</v>
      </c>
    </row>
    <row r="11083" spans="1:11" x14ac:dyDescent="0.25">
      <c r="A11083" s="65">
        <v>44531</v>
      </c>
      <c r="B11083" s="66" t="s">
        <v>152</v>
      </c>
      <c r="C11083" s="66" t="s">
        <v>137</v>
      </c>
      <c r="D11083" s="67">
        <v>112595.504999999</v>
      </c>
      <c r="E11083" s="66">
        <v>1.2383</v>
      </c>
      <c r="F11083" s="67">
        <v>139427.01384149899</v>
      </c>
      <c r="G11083" s="66" t="s">
        <v>31</v>
      </c>
      <c r="H11083" s="68">
        <v>5.8778288954444104E-6</v>
      </c>
      <c r="I11083" s="87">
        <v>0.81952813076309705</v>
      </c>
      <c r="J11083" s="36" t="str">
        <f>_xlfn.XLOOKUP(SimpleBB[[#This Row],[customer_code]],'Input  - indicative charges'!$B$13:$B$69,'Input  - indicative charges'!$E$13:$E$69)</f>
        <v>Major Industrial</v>
      </c>
      <c r="K11083" s="70">
        <f t="shared" si="174"/>
        <v>0.75761568148696345</v>
      </c>
    </row>
    <row r="11084" spans="1:11" x14ac:dyDescent="0.25">
      <c r="A11084" s="65">
        <v>44531</v>
      </c>
      <c r="B11084" s="66" t="s">
        <v>152</v>
      </c>
      <c r="C11084" s="66" t="s">
        <v>137</v>
      </c>
      <c r="D11084" s="67">
        <v>112595.504999999</v>
      </c>
      <c r="E11084" s="66">
        <v>1.2383</v>
      </c>
      <c r="F11084" s="67">
        <v>139427.01384149899</v>
      </c>
      <c r="G11084" s="66" t="s">
        <v>34</v>
      </c>
      <c r="H11084" s="68">
        <v>3.4276997905444803E-24</v>
      </c>
      <c r="I11084" s="87">
        <v>4.7791394614075202E-19</v>
      </c>
      <c r="J11084" s="36" t="str">
        <f>_xlfn.XLOOKUP(SimpleBB[[#This Row],[customer_code]],'Input  - indicative charges'!$B$13:$B$69,'Input  - indicative charges'!$E$13:$E$69)</f>
        <v>Major Industrial</v>
      </c>
      <c r="K11084" s="70">
        <f t="shared" si="174"/>
        <v>4.4180923925138049E-19</v>
      </c>
    </row>
    <row r="11085" spans="1:11" x14ac:dyDescent="0.25">
      <c r="A11085" s="65">
        <v>44531</v>
      </c>
      <c r="B11085" s="66" t="s">
        <v>152</v>
      </c>
      <c r="C11085" s="66" t="s">
        <v>137</v>
      </c>
      <c r="D11085" s="67">
        <v>112595.504999999</v>
      </c>
      <c r="E11085" s="66">
        <v>1.2383</v>
      </c>
      <c r="F11085" s="67">
        <v>139427.01384149899</v>
      </c>
      <c r="G11085" s="66" t="s">
        <v>36</v>
      </c>
      <c r="H11085" s="68">
        <v>2.9643062424050998E-3</v>
      </c>
      <c r="I11085" s="87">
        <v>413.30436749026001</v>
      </c>
      <c r="J11085" s="36" t="str">
        <f>_xlfn.XLOOKUP(SimpleBB[[#This Row],[customer_code]],'Input  - indicative charges'!$B$13:$B$69,'Input  - indicative charges'!$E$13:$E$69)</f>
        <v>Upper South Island distributor</v>
      </c>
      <c r="K11085" s="70">
        <f t="shared" si="174"/>
        <v>382.08068556000273</v>
      </c>
    </row>
    <row r="11086" spans="1:11" x14ac:dyDescent="0.25">
      <c r="A11086" s="65">
        <v>44531</v>
      </c>
      <c r="B11086" s="66" t="s">
        <v>152</v>
      </c>
      <c r="C11086" s="66" t="s">
        <v>137</v>
      </c>
      <c r="D11086" s="67">
        <v>112595.504999999</v>
      </c>
      <c r="E11086" s="66">
        <v>1.2383</v>
      </c>
      <c r="F11086" s="67">
        <v>139427.01384149899</v>
      </c>
      <c r="G11086" s="66" t="s">
        <v>38</v>
      </c>
      <c r="H11086" s="68">
        <v>8.7729682224085103E-6</v>
      </c>
      <c r="I11086" s="87">
        <v>1.22318876177679</v>
      </c>
      <c r="J11086" s="36" t="str">
        <f>_xlfn.XLOOKUP(SimpleBB[[#This Row],[customer_code]],'Input  - indicative charges'!$B$13:$B$69,'Input  - indicative charges'!$E$13:$E$69)</f>
        <v>North Island generation</v>
      </c>
      <c r="K11086" s="70">
        <f t="shared" ref="K11086:K11149" si="175">I11086*$L$9</f>
        <v>1.1307811807238659</v>
      </c>
    </row>
    <row r="11087" spans="1:11" x14ac:dyDescent="0.25">
      <c r="A11087" s="65">
        <v>44531</v>
      </c>
      <c r="B11087" s="66" t="s">
        <v>152</v>
      </c>
      <c r="C11087" s="66" t="s">
        <v>137</v>
      </c>
      <c r="D11087" s="67">
        <v>112595.504999999</v>
      </c>
      <c r="E11087" s="66">
        <v>1.2383</v>
      </c>
      <c r="F11087" s="67">
        <v>139427.01384149899</v>
      </c>
      <c r="G11087" s="66" t="s">
        <v>40</v>
      </c>
      <c r="H11087" s="68">
        <v>2.1965004471645301E-7</v>
      </c>
      <c r="I11087" s="87">
        <v>3.0625149824966998E-2</v>
      </c>
      <c r="J11087" s="36" t="str">
        <f>_xlfn.XLOOKUP(SimpleBB[[#This Row],[customer_code]],'Input  - indicative charges'!$B$13:$B$69,'Input  - indicative charges'!$E$13:$E$69)</f>
        <v>North Island generation</v>
      </c>
      <c r="K11087" s="70">
        <f t="shared" si="175"/>
        <v>2.83115281639915E-2</v>
      </c>
    </row>
    <row r="11088" spans="1:11" x14ac:dyDescent="0.25">
      <c r="A11088" s="65">
        <v>44531</v>
      </c>
      <c r="B11088" s="66" t="s">
        <v>152</v>
      </c>
      <c r="C11088" s="66" t="s">
        <v>137</v>
      </c>
      <c r="D11088" s="67">
        <v>112595.504999999</v>
      </c>
      <c r="E11088" s="66">
        <v>1.2383</v>
      </c>
      <c r="F11088" s="67">
        <v>139427.01384149899</v>
      </c>
      <c r="G11088" s="66" t="s">
        <v>42</v>
      </c>
      <c r="H11088" s="68">
        <v>0.27100559843722599</v>
      </c>
      <c r="I11088" s="87">
        <v>37785.501324431098</v>
      </c>
      <c r="J11088" s="36" t="str">
        <f>_xlfn.XLOOKUP(SimpleBB[[#This Row],[customer_code]],'Input  - indicative charges'!$B$13:$B$69,'Input  - indicative charges'!$E$13:$E$69)</f>
        <v>South Island generation</v>
      </c>
      <c r="K11088" s="70">
        <f t="shared" si="175"/>
        <v>34930.94045420958</v>
      </c>
    </row>
    <row r="11089" spans="1:11" x14ac:dyDescent="0.25">
      <c r="A11089" s="65">
        <v>44531</v>
      </c>
      <c r="B11089" s="66" t="s">
        <v>152</v>
      </c>
      <c r="C11089" s="66" t="s">
        <v>137</v>
      </c>
      <c r="D11089" s="67">
        <v>112595.504999999</v>
      </c>
      <c r="E11089" s="66">
        <v>1.2383</v>
      </c>
      <c r="F11089" s="67">
        <v>139427.01384149899</v>
      </c>
      <c r="G11089" s="66" t="s">
        <v>44</v>
      </c>
      <c r="H11089" s="68">
        <v>2.6497287685167301E-24</v>
      </c>
      <c r="I11089" s="87">
        <v>3.6944376968420298E-19</v>
      </c>
      <c r="J11089" s="36" t="str">
        <f>_xlfn.XLOOKUP(SimpleBB[[#This Row],[customer_code]],'Input  - indicative charges'!$B$13:$B$69,'Input  - indicative charges'!$E$13:$E$69)</f>
        <v>Major Industrial</v>
      </c>
      <c r="K11089" s="70">
        <f t="shared" si="175"/>
        <v>3.4153360065845077E-19</v>
      </c>
    </row>
    <row r="11090" spans="1:11" x14ac:dyDescent="0.25">
      <c r="A11090" s="65">
        <v>44531</v>
      </c>
      <c r="B11090" s="66" t="s">
        <v>152</v>
      </c>
      <c r="C11090" s="66" t="s">
        <v>137</v>
      </c>
      <c r="D11090" s="67">
        <v>112595.504999999</v>
      </c>
      <c r="E11090" s="66">
        <v>1.2383</v>
      </c>
      <c r="F11090" s="67">
        <v>139427.01384149899</v>
      </c>
      <c r="G11090" s="66" t="s">
        <v>46</v>
      </c>
      <c r="H11090" s="68">
        <v>0.112743386530511</v>
      </c>
      <c r="I11090" s="87">
        <v>15719.4737143272</v>
      </c>
      <c r="J11090" s="36" t="str">
        <f>_xlfn.XLOOKUP(SimpleBB[[#This Row],[customer_code]],'Input  - indicative charges'!$B$13:$B$69,'Input  - indicative charges'!$E$13:$E$69)</f>
        <v>Upper South Island distributor</v>
      </c>
      <c r="K11090" s="70">
        <f t="shared" si="175"/>
        <v>14531.923119719077</v>
      </c>
    </row>
    <row r="11091" spans="1:11" x14ac:dyDescent="0.25">
      <c r="A11091" s="65">
        <v>44531</v>
      </c>
      <c r="B11091" s="66" t="s">
        <v>152</v>
      </c>
      <c r="C11091" s="66" t="s">
        <v>137</v>
      </c>
      <c r="D11091" s="67">
        <v>112595.504999999</v>
      </c>
      <c r="E11091" s="66">
        <v>1.2383</v>
      </c>
      <c r="F11091" s="67">
        <v>139427.01384149899</v>
      </c>
      <c r="G11091" s="66" t="s">
        <v>48</v>
      </c>
      <c r="H11091" s="68">
        <v>1.9922776890767E-3</v>
      </c>
      <c r="I11091" s="87">
        <v>277.77732893100898</v>
      </c>
      <c r="J11091" s="36" t="str">
        <f>_xlfn.XLOOKUP(SimpleBB[[#This Row],[customer_code]],'Input  - indicative charges'!$B$13:$B$69,'Input  - indicative charges'!$E$13:$E$69)</f>
        <v>North Island generation</v>
      </c>
      <c r="K11091" s="70">
        <f t="shared" si="175"/>
        <v>256.7922350191169</v>
      </c>
    </row>
    <row r="11092" spans="1:11" x14ac:dyDescent="0.25">
      <c r="A11092" s="65">
        <v>44531</v>
      </c>
      <c r="B11092" s="66" t="s">
        <v>152</v>
      </c>
      <c r="C11092" s="66" t="s">
        <v>137</v>
      </c>
      <c r="D11092" s="67">
        <v>112595.504999999</v>
      </c>
      <c r="E11092" s="66">
        <v>1.2383</v>
      </c>
      <c r="F11092" s="67">
        <v>139427.01384149899</v>
      </c>
      <c r="G11092" s="66" t="s">
        <v>50</v>
      </c>
      <c r="H11092" s="68">
        <v>4.15932760138947E-4</v>
      </c>
      <c r="I11092" s="87">
        <v>57.992262705026199</v>
      </c>
      <c r="J11092" s="36" t="str">
        <f>_xlfn.XLOOKUP(SimpleBB[[#This Row],[customer_code]],'Input  - indicative charges'!$B$13:$B$69,'Input  - indicative charges'!$E$13:$E$69)</f>
        <v>North Island generation</v>
      </c>
      <c r="K11092" s="70">
        <f t="shared" si="175"/>
        <v>53.611152541315356</v>
      </c>
    </row>
    <row r="11093" spans="1:11" x14ac:dyDescent="0.25">
      <c r="A11093" s="65">
        <v>44531</v>
      </c>
      <c r="B11093" s="66" t="s">
        <v>152</v>
      </c>
      <c r="C11093" s="66" t="s">
        <v>137</v>
      </c>
      <c r="D11093" s="67">
        <v>112595.504999999</v>
      </c>
      <c r="E11093" s="66">
        <v>1.2383</v>
      </c>
      <c r="F11093" s="67">
        <v>139427.01384149899</v>
      </c>
      <c r="G11093" s="66" t="s">
        <v>52</v>
      </c>
      <c r="H11093" s="68">
        <v>8.3991315682485201E-4</v>
      </c>
      <c r="I11093" s="87">
        <v>117.106583342276</v>
      </c>
      <c r="J11093" s="36" t="str">
        <f>_xlfn.XLOOKUP(SimpleBB[[#This Row],[customer_code]],'Input  - indicative charges'!$B$13:$B$69,'Input  - indicative charges'!$E$13:$E$69)</f>
        <v>North Island generation</v>
      </c>
      <c r="K11093" s="70">
        <f t="shared" si="175"/>
        <v>108.25959550998661</v>
      </c>
    </row>
    <row r="11094" spans="1:11" x14ac:dyDescent="0.25">
      <c r="A11094" s="65">
        <v>44531</v>
      </c>
      <c r="B11094" s="66" t="s">
        <v>152</v>
      </c>
      <c r="C11094" s="66" t="s">
        <v>137</v>
      </c>
      <c r="D11094" s="67">
        <v>112595.504999999</v>
      </c>
      <c r="E11094" s="66">
        <v>1.2383</v>
      </c>
      <c r="F11094" s="67">
        <v>139427.01384149899</v>
      </c>
      <c r="G11094" s="66" t="s">
        <v>54</v>
      </c>
      <c r="H11094" s="68">
        <v>7.5824699487631599E-8</v>
      </c>
      <c r="I11094" s="87">
        <v>1.0572011424989499E-2</v>
      </c>
      <c r="J11094" s="36" t="str">
        <f>_xlfn.XLOOKUP(SimpleBB[[#This Row],[customer_code]],'Input  - indicative charges'!$B$13:$B$69,'Input  - indicative charges'!$E$13:$E$69)</f>
        <v>Upper South Island distributor</v>
      </c>
      <c r="K11094" s="70">
        <f t="shared" si="175"/>
        <v>9.7733333851192893E-3</v>
      </c>
    </row>
    <row r="11095" spans="1:11" x14ac:dyDescent="0.25">
      <c r="A11095" s="65">
        <v>44531</v>
      </c>
      <c r="B11095" s="66" t="s">
        <v>152</v>
      </c>
      <c r="C11095" s="66" t="s">
        <v>137</v>
      </c>
      <c r="D11095" s="67">
        <v>112595.504999999</v>
      </c>
      <c r="E11095" s="66">
        <v>1.2383</v>
      </c>
      <c r="F11095" s="67">
        <v>139427.01384149899</v>
      </c>
      <c r="G11095" s="66" t="s">
        <v>56</v>
      </c>
      <c r="H11095" s="68">
        <v>1.5746666962396699E-23</v>
      </c>
      <c r="I11095" s="87">
        <v>2.19551075252358E-18</v>
      </c>
      <c r="J11095" s="36" t="str">
        <f>_xlfn.XLOOKUP(SimpleBB[[#This Row],[customer_code]],'Input  - indicative charges'!$B$13:$B$69,'Input  - indicative charges'!$E$13:$E$69)</f>
        <v>Upper North Island distributor</v>
      </c>
      <c r="K11095" s="70">
        <f t="shared" si="175"/>
        <v>2.029647686939422E-18</v>
      </c>
    </row>
    <row r="11096" spans="1:11" x14ac:dyDescent="0.25">
      <c r="A11096" s="65">
        <v>44531</v>
      </c>
      <c r="B11096" s="66" t="s">
        <v>152</v>
      </c>
      <c r="C11096" s="66" t="s">
        <v>137</v>
      </c>
      <c r="D11096" s="67">
        <v>112595.504999999</v>
      </c>
      <c r="E11096" s="66">
        <v>1.2383</v>
      </c>
      <c r="F11096" s="67">
        <v>139427.01384149899</v>
      </c>
      <c r="G11096" s="66" t="s">
        <v>58</v>
      </c>
      <c r="H11096" s="68">
        <v>5.1839153811292704E-4</v>
      </c>
      <c r="I11096" s="87">
        <v>72.277784159787601</v>
      </c>
      <c r="J11096" s="36" t="str">
        <f>_xlfn.XLOOKUP(SimpleBB[[#This Row],[customer_code]],'Input  - indicative charges'!$B$13:$B$69,'Input  - indicative charges'!$E$13:$E$69)</f>
        <v>North Island generation</v>
      </c>
      <c r="K11096" s="70">
        <f t="shared" si="175"/>
        <v>66.817453418709292</v>
      </c>
    </row>
    <row r="11097" spans="1:11" x14ac:dyDescent="0.25">
      <c r="A11097" s="65">
        <v>44531</v>
      </c>
      <c r="B11097" s="66" t="s">
        <v>152</v>
      </c>
      <c r="C11097" s="66" t="s">
        <v>137</v>
      </c>
      <c r="D11097" s="67">
        <v>112595.504999999</v>
      </c>
      <c r="E11097" s="66">
        <v>1.2383</v>
      </c>
      <c r="F11097" s="67">
        <v>139427.01384149899</v>
      </c>
      <c r="G11097" s="66" t="s">
        <v>60</v>
      </c>
      <c r="H11097" s="68">
        <v>0</v>
      </c>
      <c r="I11097" s="87">
        <v>0</v>
      </c>
      <c r="J11097" s="36" t="str">
        <f>_xlfn.XLOOKUP(SimpleBB[[#This Row],[customer_code]],'Input  - indicative charges'!$B$13:$B$69,'Input  - indicative charges'!$E$13:$E$69)</f>
        <v>Major Industrial</v>
      </c>
      <c r="K11097" s="70">
        <f t="shared" si="175"/>
        <v>0</v>
      </c>
    </row>
    <row r="11098" spans="1:11" x14ac:dyDescent="0.25">
      <c r="A11098" s="65">
        <v>44531</v>
      </c>
      <c r="B11098" s="66" t="s">
        <v>152</v>
      </c>
      <c r="C11098" s="66" t="s">
        <v>137</v>
      </c>
      <c r="D11098" s="67">
        <v>112595.504999999</v>
      </c>
      <c r="E11098" s="66">
        <v>1.2383</v>
      </c>
      <c r="F11098" s="67">
        <v>139427.01384149899</v>
      </c>
      <c r="G11098" s="66" t="s">
        <v>62</v>
      </c>
      <c r="H11098" s="68">
        <v>1.6663682618601899E-13</v>
      </c>
      <c r="I11098" s="87">
        <v>2.3233675071141699E-8</v>
      </c>
      <c r="J11098" s="36" t="str">
        <f>_xlfn.XLOOKUP(SimpleBB[[#This Row],[customer_code]],'Input  - indicative charges'!$B$13:$B$69,'Input  - indicative charges'!$E$13:$E$69)</f>
        <v>Major Industrial</v>
      </c>
      <c r="K11098" s="70">
        <f t="shared" si="175"/>
        <v>2.1478453163138583E-8</v>
      </c>
    </row>
    <row r="11099" spans="1:11" x14ac:dyDescent="0.25">
      <c r="A11099" s="65">
        <v>44531</v>
      </c>
      <c r="B11099" s="66" t="s">
        <v>152</v>
      </c>
      <c r="C11099" s="66" t="s">
        <v>137</v>
      </c>
      <c r="D11099" s="67">
        <v>112595.504999999</v>
      </c>
      <c r="E11099" s="66">
        <v>1.2383</v>
      </c>
      <c r="F11099" s="67">
        <v>139427.01384149899</v>
      </c>
      <c r="G11099" s="66" t="s">
        <v>64</v>
      </c>
      <c r="H11099" s="68">
        <v>2.8195455222343E-24</v>
      </c>
      <c r="I11099" s="87">
        <v>3.9312081255530202E-19</v>
      </c>
      <c r="J11099" s="36" t="str">
        <f>_xlfn.XLOOKUP(SimpleBB[[#This Row],[customer_code]],'Input  - indicative charges'!$B$13:$B$69,'Input  - indicative charges'!$E$13:$E$69)</f>
        <v>Major Industrial</v>
      </c>
      <c r="K11099" s="70">
        <f t="shared" si="175"/>
        <v>3.6342192675371344E-19</v>
      </c>
    </row>
    <row r="11100" spans="1:11" x14ac:dyDescent="0.25">
      <c r="A11100" s="65">
        <v>44531</v>
      </c>
      <c r="B11100" s="66" t="s">
        <v>152</v>
      </c>
      <c r="C11100" s="66" t="s">
        <v>137</v>
      </c>
      <c r="D11100" s="67">
        <v>112595.504999999</v>
      </c>
      <c r="E11100" s="66">
        <v>1.2383</v>
      </c>
      <c r="F11100" s="67">
        <v>139427.01384149899</v>
      </c>
      <c r="G11100" s="66" t="s">
        <v>66</v>
      </c>
      <c r="H11100" s="68">
        <v>0.48818420984188698</v>
      </c>
      <c r="I11100" s="87">
        <v>68066.066582826505</v>
      </c>
      <c r="J11100" s="36" t="str">
        <f>_xlfn.XLOOKUP(SimpleBB[[#This Row],[customer_code]],'Input  - indicative charges'!$B$13:$B$69,'Input  - indicative charges'!$E$13:$E$69)</f>
        <v>Upper South Island distributor</v>
      </c>
      <c r="K11100" s="70">
        <f t="shared" si="175"/>
        <v>62923.916195857819</v>
      </c>
    </row>
    <row r="11101" spans="1:11" x14ac:dyDescent="0.25">
      <c r="A11101" s="65">
        <v>44531</v>
      </c>
      <c r="B11101" s="66" t="s">
        <v>152</v>
      </c>
      <c r="C11101" s="66" t="s">
        <v>137</v>
      </c>
      <c r="D11101" s="67">
        <v>112595.504999999</v>
      </c>
      <c r="E11101" s="66">
        <v>1.2383</v>
      </c>
      <c r="F11101" s="67">
        <v>139427.01384149899</v>
      </c>
      <c r="G11101" s="66" t="s">
        <v>68</v>
      </c>
      <c r="H11101" s="68">
        <v>1.61094791326643E-23</v>
      </c>
      <c r="I11101" s="87">
        <v>2.2460965700093401E-18</v>
      </c>
      <c r="J11101" s="36" t="str">
        <f>_xlfn.XLOOKUP(SimpleBB[[#This Row],[customer_code]],'Input  - indicative charges'!$B$13:$B$69,'Input  - indicative charges'!$E$13:$E$69)</f>
        <v>Major Industrial</v>
      </c>
      <c r="K11101" s="70">
        <f t="shared" si="175"/>
        <v>2.0764119249801144E-18</v>
      </c>
    </row>
    <row r="11102" spans="1:11" x14ac:dyDescent="0.25">
      <c r="A11102" s="65">
        <v>44531</v>
      </c>
      <c r="B11102" s="66" t="s">
        <v>152</v>
      </c>
      <c r="C11102" s="66" t="s">
        <v>137</v>
      </c>
      <c r="D11102" s="67">
        <v>112595.504999999</v>
      </c>
      <c r="E11102" s="66">
        <v>1.2383</v>
      </c>
      <c r="F11102" s="67">
        <v>139427.01384149899</v>
      </c>
      <c r="G11102" s="66" t="s">
        <v>70</v>
      </c>
      <c r="H11102" s="68">
        <v>3.9593702095287201E-6</v>
      </c>
      <c r="I11102" s="87">
        <v>0.55204316500758299</v>
      </c>
      <c r="J11102" s="36" t="str">
        <f>_xlfn.XLOOKUP(SimpleBB[[#This Row],[customer_code]],'Input  - indicative charges'!$B$13:$B$69,'Input  - indicative charges'!$E$13:$E$69)</f>
        <v>Lower North Island distributor</v>
      </c>
      <c r="K11102" s="70">
        <f t="shared" si="175"/>
        <v>0.51033825803880895</v>
      </c>
    </row>
    <row r="11103" spans="1:11" x14ac:dyDescent="0.25">
      <c r="A11103" s="65">
        <v>44531</v>
      </c>
      <c r="B11103" s="66" t="s">
        <v>152</v>
      </c>
      <c r="C11103" s="66" t="s">
        <v>137</v>
      </c>
      <c r="D11103" s="67">
        <v>112595.504999999</v>
      </c>
      <c r="E11103" s="66">
        <v>1.2383</v>
      </c>
      <c r="F11103" s="67">
        <v>139427.01384149899</v>
      </c>
      <c r="G11103" s="66" t="s">
        <v>72</v>
      </c>
      <c r="H11103" s="68">
        <v>2.9942725162592502E-4</v>
      </c>
      <c r="I11103" s="87">
        <v>41.748247556970199</v>
      </c>
      <c r="J11103" s="36" t="str">
        <f>_xlfn.XLOOKUP(SimpleBB[[#This Row],[customer_code]],'Input  - indicative charges'!$B$13:$B$69,'Input  - indicative charges'!$E$13:$E$69)</f>
        <v>Lower South Island distributor</v>
      </c>
      <c r="K11103" s="70">
        <f t="shared" si="175"/>
        <v>38.594315236390024</v>
      </c>
    </row>
    <row r="11104" spans="1:11" x14ac:dyDescent="0.25">
      <c r="A11104" s="65">
        <v>44531</v>
      </c>
      <c r="B11104" s="66" t="s">
        <v>152</v>
      </c>
      <c r="C11104" s="66" t="s">
        <v>137</v>
      </c>
      <c r="D11104" s="67">
        <v>112595.504999999</v>
      </c>
      <c r="E11104" s="66">
        <v>1.2383</v>
      </c>
      <c r="F11104" s="67">
        <v>139427.01384149899</v>
      </c>
      <c r="G11104" s="66" t="s">
        <v>74</v>
      </c>
      <c r="H11104" s="68">
        <v>0</v>
      </c>
      <c r="I11104" s="87">
        <v>0</v>
      </c>
      <c r="J11104" s="36" t="str">
        <f>_xlfn.XLOOKUP(SimpleBB[[#This Row],[customer_code]],'Input  - indicative charges'!$B$13:$B$69,'Input  - indicative charges'!$E$13:$E$69)</f>
        <v>Major Industrial</v>
      </c>
      <c r="K11104" s="70">
        <f t="shared" si="175"/>
        <v>0</v>
      </c>
    </row>
    <row r="11105" spans="1:11" x14ac:dyDescent="0.25">
      <c r="A11105" s="65">
        <v>44531</v>
      </c>
      <c r="B11105" s="66" t="s">
        <v>152</v>
      </c>
      <c r="C11105" s="66" t="s">
        <v>137</v>
      </c>
      <c r="D11105" s="67">
        <v>112595.504999999</v>
      </c>
      <c r="E11105" s="66">
        <v>1.2383</v>
      </c>
      <c r="F11105" s="67">
        <v>139427.01384149899</v>
      </c>
      <c r="G11105" s="66" t="s">
        <v>76</v>
      </c>
      <c r="H11105" s="68">
        <v>4.4784279400834503E-24</v>
      </c>
      <c r="I11105" s="87">
        <v>6.2441383439017601E-19</v>
      </c>
      <c r="J11105" s="36" t="str">
        <f>_xlfn.XLOOKUP(SimpleBB[[#This Row],[customer_code]],'Input  - indicative charges'!$B$13:$B$69,'Input  - indicative charges'!$E$13:$E$69)</f>
        <v>Lower North Island distributor</v>
      </c>
      <c r="K11105" s="70">
        <f t="shared" si="175"/>
        <v>5.7724157953054006E-19</v>
      </c>
    </row>
    <row r="11106" spans="1:11" x14ac:dyDescent="0.25">
      <c r="A11106" s="65">
        <v>44531</v>
      </c>
      <c r="B11106" s="66" t="s">
        <v>152</v>
      </c>
      <c r="C11106" s="66" t="s">
        <v>137</v>
      </c>
      <c r="D11106" s="67">
        <v>112595.504999999</v>
      </c>
      <c r="E11106" s="66">
        <v>1.2383</v>
      </c>
      <c r="F11106" s="67">
        <v>139427.01384149899</v>
      </c>
      <c r="G11106" s="66" t="s">
        <v>78</v>
      </c>
      <c r="H11106" s="68">
        <v>1.1936475247773299E-12</v>
      </c>
      <c r="I11106" s="87">
        <v>1.66426709959001E-7</v>
      </c>
      <c r="J11106" s="36" t="str">
        <f>_xlfn.XLOOKUP(SimpleBB[[#This Row],[customer_code]],'Input  - indicative charges'!$B$13:$B$69,'Input  - indicative charges'!$E$13:$E$69)</f>
        <v>North Island generation</v>
      </c>
      <c r="K11106" s="70">
        <f t="shared" si="175"/>
        <v>1.5385376114644948E-7</v>
      </c>
    </row>
    <row r="11107" spans="1:11" x14ac:dyDescent="0.25">
      <c r="A11107" s="65">
        <v>44531</v>
      </c>
      <c r="B11107" s="66" t="s">
        <v>152</v>
      </c>
      <c r="C11107" s="66" t="s">
        <v>137</v>
      </c>
      <c r="D11107" s="67">
        <v>112595.504999999</v>
      </c>
      <c r="E11107" s="66">
        <v>1.2383</v>
      </c>
      <c r="F11107" s="67">
        <v>139427.01384149899</v>
      </c>
      <c r="G11107" s="66" t="s">
        <v>80</v>
      </c>
      <c r="H11107" s="68">
        <v>7.8321817073907307E-27</v>
      </c>
      <c r="I11107" s="87">
        <v>1.09201770732551E-21</v>
      </c>
      <c r="J11107" s="36" t="str">
        <f>_xlfn.XLOOKUP(SimpleBB[[#This Row],[customer_code]],'Input  - indicative charges'!$B$13:$B$69,'Input  - indicative charges'!$E$13:$E$69)</f>
        <v>Major Industrial</v>
      </c>
      <c r="K11107" s="70">
        <f t="shared" si="175"/>
        <v>1.0095196351111049E-21</v>
      </c>
    </row>
    <row r="11108" spans="1:11" x14ac:dyDescent="0.25">
      <c r="A11108" s="65">
        <v>44531</v>
      </c>
      <c r="B11108" s="66" t="s">
        <v>152</v>
      </c>
      <c r="C11108" s="66" t="s">
        <v>137</v>
      </c>
      <c r="D11108" s="67">
        <v>112595.504999999</v>
      </c>
      <c r="E11108" s="66">
        <v>1.2383</v>
      </c>
      <c r="F11108" s="67">
        <v>139427.01384149899</v>
      </c>
      <c r="G11108" s="66" t="s">
        <v>82</v>
      </c>
      <c r="H11108" s="68">
        <v>6.2019197990596496E-5</v>
      </c>
      <c r="I11108" s="87">
        <v>8.6471515766736307</v>
      </c>
      <c r="J11108" s="36" t="str">
        <f>_xlfn.XLOOKUP(SimpleBB[[#This Row],[customer_code]],'Input  - indicative charges'!$B$13:$B$69,'Input  - indicative charges'!$E$13:$E$69)</f>
        <v>Major Industrial</v>
      </c>
      <c r="K11108" s="70">
        <f t="shared" si="175"/>
        <v>7.9938898846370892</v>
      </c>
    </row>
    <row r="11109" spans="1:11" x14ac:dyDescent="0.25">
      <c r="A11109" s="65">
        <v>44531</v>
      </c>
      <c r="B11109" s="66" t="s">
        <v>152</v>
      </c>
      <c r="C11109" s="66" t="s">
        <v>137</v>
      </c>
      <c r="D11109" s="67">
        <v>112595.504999999</v>
      </c>
      <c r="E11109" s="66">
        <v>1.2383</v>
      </c>
      <c r="F11109" s="67">
        <v>139427.01384149899</v>
      </c>
      <c r="G11109" s="66" t="s">
        <v>84</v>
      </c>
      <c r="H11109" s="68">
        <v>0</v>
      </c>
      <c r="I11109" s="87">
        <v>0</v>
      </c>
      <c r="J11109" s="36" t="str">
        <f>_xlfn.XLOOKUP(SimpleBB[[#This Row],[customer_code]],'Input  - indicative charges'!$B$13:$B$69,'Input  - indicative charges'!$E$13:$E$69)</f>
        <v>Major Industrial</v>
      </c>
      <c r="K11109" s="70">
        <f t="shared" si="175"/>
        <v>0</v>
      </c>
    </row>
    <row r="11110" spans="1:11" x14ac:dyDescent="0.25">
      <c r="A11110" s="65">
        <v>44531</v>
      </c>
      <c r="B11110" s="66" t="s">
        <v>152</v>
      </c>
      <c r="C11110" s="66" t="s">
        <v>137</v>
      </c>
      <c r="D11110" s="67">
        <v>112595.504999999</v>
      </c>
      <c r="E11110" s="66">
        <v>1.2383</v>
      </c>
      <c r="F11110" s="67">
        <v>139427.01384149899</v>
      </c>
      <c r="G11110" s="66" t="s">
        <v>86</v>
      </c>
      <c r="H11110" s="68">
        <v>6.4741219457477597E-6</v>
      </c>
      <c r="I11110" s="87">
        <v>0.90266749014133196</v>
      </c>
      <c r="J11110" s="36" t="str">
        <f>_xlfn.XLOOKUP(SimpleBB[[#This Row],[customer_code]],'Input  - indicative charges'!$B$13:$B$69,'Input  - indicative charges'!$E$13:$E$69)</f>
        <v>North Island generation</v>
      </c>
      <c r="K11110" s="70">
        <f t="shared" si="175"/>
        <v>0.83447415656466517</v>
      </c>
    </row>
    <row r="11111" spans="1:11" x14ac:dyDescent="0.25">
      <c r="A11111" s="65">
        <v>44531</v>
      </c>
      <c r="B11111" s="66" t="s">
        <v>152</v>
      </c>
      <c r="C11111" s="66" t="s">
        <v>137</v>
      </c>
      <c r="D11111" s="67">
        <v>112595.504999999</v>
      </c>
      <c r="E11111" s="66">
        <v>1.2383</v>
      </c>
      <c r="F11111" s="67">
        <v>139427.01384149899</v>
      </c>
      <c r="G11111" s="66" t="s">
        <v>88</v>
      </c>
      <c r="H11111" s="68">
        <v>3.0164492965031701E-4</v>
      </c>
      <c r="I11111" s="87">
        <v>42.0574517815731</v>
      </c>
      <c r="J11111" s="36" t="str">
        <f>_xlfn.XLOOKUP(SimpleBB[[#This Row],[customer_code]],'Input  - indicative charges'!$B$13:$B$69,'Input  - indicative charges'!$E$13:$E$69)</f>
        <v>North Island generation</v>
      </c>
      <c r="K11111" s="70">
        <f t="shared" si="175"/>
        <v>38.880160176359382</v>
      </c>
    </row>
    <row r="11112" spans="1:11" x14ac:dyDescent="0.25">
      <c r="A11112" s="65">
        <v>44531</v>
      </c>
      <c r="B11112" s="66" t="s">
        <v>152</v>
      </c>
      <c r="C11112" s="66" t="s">
        <v>137</v>
      </c>
      <c r="D11112" s="67">
        <v>112595.504999999</v>
      </c>
      <c r="E11112" s="66">
        <v>1.2383</v>
      </c>
      <c r="F11112" s="67">
        <v>139427.01384149899</v>
      </c>
      <c r="G11112" s="66" t="s">
        <v>90</v>
      </c>
      <c r="H11112" s="68">
        <v>5.32177630013116E-4</v>
      </c>
      <c r="I11112" s="87">
        <v>74.199937785975393</v>
      </c>
      <c r="J11112" s="36" t="str">
        <f>_xlfn.XLOOKUP(SimpleBB[[#This Row],[customer_code]],'Input  - indicative charges'!$B$13:$B$69,'Input  - indicative charges'!$E$13:$E$69)</f>
        <v>Upper South Island distributor</v>
      </c>
      <c r="K11112" s="70">
        <f t="shared" si="175"/>
        <v>68.594395142565588</v>
      </c>
    </row>
    <row r="11113" spans="1:11" x14ac:dyDescent="0.25">
      <c r="A11113" s="65">
        <v>44531</v>
      </c>
      <c r="B11113" s="66" t="s">
        <v>152</v>
      </c>
      <c r="C11113" s="66" t="s">
        <v>137</v>
      </c>
      <c r="D11113" s="67">
        <v>112595.504999999</v>
      </c>
      <c r="E11113" s="66">
        <v>1.2383</v>
      </c>
      <c r="F11113" s="67">
        <v>139427.01384149899</v>
      </c>
      <c r="G11113" s="66" t="s">
        <v>92</v>
      </c>
      <c r="H11113" s="68">
        <v>4.6459825962499798E-6</v>
      </c>
      <c r="I11113" s="87">
        <v>0.64777547975471395</v>
      </c>
      <c r="J11113" s="36" t="str">
        <f>_xlfn.XLOOKUP(SimpleBB[[#This Row],[customer_code]],'Input  - indicative charges'!$B$13:$B$69,'Input  - indicative charges'!$E$13:$E$69)</f>
        <v>North Island generation</v>
      </c>
      <c r="K11113" s="70">
        <f t="shared" si="175"/>
        <v>0.59883833528440389</v>
      </c>
    </row>
    <row r="11114" spans="1:11" x14ac:dyDescent="0.25">
      <c r="A11114" s="65">
        <v>44531</v>
      </c>
      <c r="B11114" s="66" t="s">
        <v>152</v>
      </c>
      <c r="C11114" s="66" t="s">
        <v>137</v>
      </c>
      <c r="D11114" s="67">
        <v>112595.504999999</v>
      </c>
      <c r="E11114" s="66">
        <v>1.2383</v>
      </c>
      <c r="F11114" s="67">
        <v>139427.01384149899</v>
      </c>
      <c r="G11114" s="66" t="s">
        <v>94</v>
      </c>
      <c r="H11114" s="68">
        <v>2.46069324475782E-5</v>
      </c>
      <c r="I11114" s="87">
        <v>3.4308711109653398</v>
      </c>
      <c r="J11114" s="36" t="str">
        <f>_xlfn.XLOOKUP(SimpleBB[[#This Row],[customer_code]],'Input  - indicative charges'!$B$13:$B$69,'Input  - indicative charges'!$E$13:$E$69)</f>
        <v>North Island generation</v>
      </c>
      <c r="K11114" s="70">
        <f t="shared" si="175"/>
        <v>3.1716809432857915</v>
      </c>
    </row>
    <row r="11115" spans="1:11" x14ac:dyDescent="0.25">
      <c r="A11115" s="65">
        <v>44531</v>
      </c>
      <c r="B11115" s="66" t="s">
        <v>152</v>
      </c>
      <c r="C11115" s="66" t="s">
        <v>137</v>
      </c>
      <c r="D11115" s="67">
        <v>112595.504999999</v>
      </c>
      <c r="E11115" s="66">
        <v>1.2383</v>
      </c>
      <c r="F11115" s="67">
        <v>139427.01384149899</v>
      </c>
      <c r="G11115" s="66" t="s">
        <v>96</v>
      </c>
      <c r="H11115" s="68">
        <v>5.1676208279954798E-11</v>
      </c>
      <c r="I11115" s="87">
        <v>7.2050594071255003E-6</v>
      </c>
      <c r="J11115" s="36" t="str">
        <f>_xlfn.XLOOKUP(SimpleBB[[#This Row],[customer_code]],'Input  - indicative charges'!$B$13:$B$69,'Input  - indicative charges'!$E$13:$E$69)</f>
        <v>Upper North Island distributor</v>
      </c>
      <c r="K11115" s="70">
        <f t="shared" si="175"/>
        <v>6.6607426737147498E-6</v>
      </c>
    </row>
    <row r="11116" spans="1:11" x14ac:dyDescent="0.25">
      <c r="A11116" s="65">
        <v>44531</v>
      </c>
      <c r="B11116" s="66" t="s">
        <v>152</v>
      </c>
      <c r="C11116" s="66" t="s">
        <v>137</v>
      </c>
      <c r="D11116" s="67">
        <v>112595.504999999</v>
      </c>
      <c r="E11116" s="66">
        <v>1.2383</v>
      </c>
      <c r="F11116" s="67">
        <v>139427.01384149899</v>
      </c>
      <c r="G11116" s="66" t="s">
        <v>98</v>
      </c>
      <c r="H11116" s="68">
        <v>2.2729154355470701E-7</v>
      </c>
      <c r="I11116" s="87">
        <v>3.1690581189258001E-2</v>
      </c>
      <c r="J11116" s="36" t="str">
        <f>_xlfn.XLOOKUP(SimpleBB[[#This Row],[customer_code]],'Input  - indicative charges'!$B$13:$B$69,'Input  - indicative charges'!$E$13:$E$69)</f>
        <v>Major Industrial</v>
      </c>
      <c r="K11116" s="70">
        <f t="shared" si="175"/>
        <v>2.9296469960172804E-2</v>
      </c>
    </row>
    <row r="11117" spans="1:11" x14ac:dyDescent="0.25">
      <c r="A11117" s="65">
        <v>44531</v>
      </c>
      <c r="B11117" s="66" t="s">
        <v>152</v>
      </c>
      <c r="C11117" s="66" t="s">
        <v>137</v>
      </c>
      <c r="D11117" s="67">
        <v>112595.504999999</v>
      </c>
      <c r="E11117" s="66">
        <v>1.2383</v>
      </c>
      <c r="F11117" s="67">
        <v>139427.01384149899</v>
      </c>
      <c r="G11117" s="66" t="s">
        <v>100</v>
      </c>
      <c r="H11117" s="68">
        <v>3.5207991117105299E-2</v>
      </c>
      <c r="I11117" s="87">
        <v>4908.94506481604</v>
      </c>
      <c r="J11117" s="36" t="str">
        <f>_xlfn.XLOOKUP(SimpleBB[[#This Row],[customer_code]],'Input  - indicative charges'!$B$13:$B$69,'Input  - indicative charges'!$E$13:$E$69)</f>
        <v>North Island generation</v>
      </c>
      <c r="K11117" s="70">
        <f t="shared" si="175"/>
        <v>4538.0916420766007</v>
      </c>
    </row>
    <row r="11118" spans="1:11" x14ac:dyDescent="0.25">
      <c r="A11118" s="65">
        <v>44531</v>
      </c>
      <c r="B11118" s="66" t="s">
        <v>152</v>
      </c>
      <c r="C11118" s="66" t="s">
        <v>137</v>
      </c>
      <c r="D11118" s="67">
        <v>112595.504999999</v>
      </c>
      <c r="E11118" s="66">
        <v>1.2383</v>
      </c>
      <c r="F11118" s="67">
        <v>139427.01384149899</v>
      </c>
      <c r="G11118" s="66" t="s">
        <v>102</v>
      </c>
      <c r="H11118" s="68">
        <v>7.2737061257857204E-5</v>
      </c>
      <c r="I11118" s="87">
        <v>10.1415112467892</v>
      </c>
      <c r="J11118" s="36" t="str">
        <f>_xlfn.XLOOKUP(SimpleBB[[#This Row],[customer_code]],'Input  - indicative charges'!$B$13:$B$69,'Input  - indicative charges'!$E$13:$E$69)</f>
        <v>Lower North Island distributor</v>
      </c>
      <c r="K11118" s="70">
        <f t="shared" si="175"/>
        <v>9.3753559714778767</v>
      </c>
    </row>
    <row r="11119" spans="1:11" x14ac:dyDescent="0.25">
      <c r="A11119" s="65">
        <v>44531</v>
      </c>
      <c r="B11119" s="66" t="s">
        <v>152</v>
      </c>
      <c r="C11119" s="66" t="s">
        <v>137</v>
      </c>
      <c r="D11119" s="67">
        <v>112595.504999999</v>
      </c>
      <c r="E11119" s="66">
        <v>1.2383</v>
      </c>
      <c r="F11119" s="67">
        <v>139427.01384149899</v>
      </c>
      <c r="G11119" s="66" t="s">
        <v>104</v>
      </c>
      <c r="H11119" s="68">
        <v>1.5231298975141699E-4</v>
      </c>
      <c r="I11119" s="87">
        <v>21.236545330311099</v>
      </c>
      <c r="J11119" s="36" t="str">
        <f>_xlfn.XLOOKUP(SimpleBB[[#This Row],[customer_code]],'Input  - indicative charges'!$B$13:$B$69,'Input  - indicative charges'!$E$13:$E$69)</f>
        <v>Lower North Island distributor</v>
      </c>
      <c r="K11119" s="70">
        <f t="shared" si="175"/>
        <v>19.632199504696882</v>
      </c>
    </row>
    <row r="11120" spans="1:11" x14ac:dyDescent="0.25">
      <c r="A11120" s="65">
        <v>44531</v>
      </c>
      <c r="B11120" s="66" t="s">
        <v>152</v>
      </c>
      <c r="C11120" s="66" t="s">
        <v>137</v>
      </c>
      <c r="D11120" s="67">
        <v>112595.504999999</v>
      </c>
      <c r="E11120" s="66">
        <v>1.2383</v>
      </c>
      <c r="F11120" s="67">
        <v>139427.01384149899</v>
      </c>
      <c r="G11120" s="66" t="s">
        <v>106</v>
      </c>
      <c r="H11120" s="68">
        <v>1.57696352426847E-22</v>
      </c>
      <c r="I11120" s="87">
        <v>2.1987131512572001E-17</v>
      </c>
      <c r="J11120" s="36" t="str">
        <f>_xlfn.XLOOKUP(SimpleBB[[#This Row],[customer_code]],'Input  - indicative charges'!$B$13:$B$69,'Input  - indicative charges'!$E$13:$E$69)</f>
        <v>Upper North Island distributor</v>
      </c>
      <c r="K11120" s="70">
        <f t="shared" si="175"/>
        <v>2.0326081557847137E-17</v>
      </c>
    </row>
    <row r="11121" spans="1:11" x14ac:dyDescent="0.25">
      <c r="A11121" s="65">
        <v>44531</v>
      </c>
      <c r="B11121" s="66" t="s">
        <v>152</v>
      </c>
      <c r="C11121" s="66" t="s">
        <v>137</v>
      </c>
      <c r="D11121" s="67">
        <v>112595.504999999</v>
      </c>
      <c r="E11121" s="66">
        <v>1.2383</v>
      </c>
      <c r="F11121" s="67">
        <v>139427.01384149899</v>
      </c>
      <c r="G11121" s="66" t="s">
        <v>108</v>
      </c>
      <c r="H11121" s="68">
        <v>0</v>
      </c>
      <c r="I11121" s="87">
        <v>0</v>
      </c>
      <c r="J11121" s="36" t="str">
        <f>_xlfn.XLOOKUP(SimpleBB[[#This Row],[customer_code]],'Input  - indicative charges'!$B$13:$B$69,'Input  - indicative charges'!$E$13:$E$69)</f>
        <v>Lower North Island distributor</v>
      </c>
      <c r="K11121" s="70">
        <f t="shared" si="175"/>
        <v>0</v>
      </c>
    </row>
    <row r="11122" spans="1:11" x14ac:dyDescent="0.25">
      <c r="A11122" s="65">
        <v>44531</v>
      </c>
      <c r="B11122" s="66" t="s">
        <v>152</v>
      </c>
      <c r="C11122" s="66" t="s">
        <v>137</v>
      </c>
      <c r="D11122" s="67">
        <v>112595.504999999</v>
      </c>
      <c r="E11122" s="66">
        <v>1.2383</v>
      </c>
      <c r="F11122" s="67">
        <v>139427.01384149899</v>
      </c>
      <c r="G11122" s="66" t="s">
        <v>110</v>
      </c>
      <c r="H11122" s="68">
        <v>1.9044755915188101E-11</v>
      </c>
      <c r="I11122" s="87">
        <v>2.6553534465949199E-6</v>
      </c>
      <c r="J11122" s="36" t="str">
        <f>_xlfn.XLOOKUP(SimpleBB[[#This Row],[customer_code]],'Input  - indicative charges'!$B$13:$B$69,'Input  - indicative charges'!$E$13:$E$69)</f>
        <v>Lower South Island distributor</v>
      </c>
      <c r="K11122" s="70">
        <f t="shared" si="175"/>
        <v>2.4547508932457927E-6</v>
      </c>
    </row>
    <row r="11123" spans="1:11" x14ac:dyDescent="0.25">
      <c r="A11123" s="65">
        <v>44531</v>
      </c>
      <c r="B11123" s="66" t="s">
        <v>152</v>
      </c>
      <c r="C11123" s="66" t="s">
        <v>137</v>
      </c>
      <c r="D11123" s="67">
        <v>112595.504999999</v>
      </c>
      <c r="E11123" s="66">
        <v>1.2383</v>
      </c>
      <c r="F11123" s="67">
        <v>139427.01384149899</v>
      </c>
      <c r="G11123" s="66" t="s">
        <v>112</v>
      </c>
      <c r="H11123" s="68">
        <v>2.4918494188504398E-4</v>
      </c>
      <c r="I11123" s="87">
        <v>34.743112341299501</v>
      </c>
      <c r="J11123" s="36" t="str">
        <f>_xlfn.XLOOKUP(SimpleBB[[#This Row],[customer_code]],'Input  - indicative charges'!$B$13:$B$69,'Input  - indicative charges'!$E$13:$E$69)</f>
        <v>North Island generation</v>
      </c>
      <c r="K11123" s="70">
        <f t="shared" si="175"/>
        <v>32.118393189166426</v>
      </c>
    </row>
    <row r="11124" spans="1:11" x14ac:dyDescent="0.25">
      <c r="A11124" s="65">
        <v>44531</v>
      </c>
      <c r="B11124" s="66" t="s">
        <v>152</v>
      </c>
      <c r="C11124" s="66" t="s">
        <v>137</v>
      </c>
      <c r="D11124" s="67">
        <v>112595.504999999</v>
      </c>
      <c r="E11124" s="66">
        <v>1.2383</v>
      </c>
      <c r="F11124" s="67">
        <v>139427.01384149899</v>
      </c>
      <c r="G11124" s="66" t="s">
        <v>114</v>
      </c>
      <c r="H11124" s="68">
        <v>5.9913578272009698E-5</v>
      </c>
      <c r="I11124" s="87">
        <v>8.3535713070252893</v>
      </c>
      <c r="J11124" s="36" t="str">
        <f>_xlfn.XLOOKUP(SimpleBB[[#This Row],[customer_code]],'Input  - indicative charges'!$B$13:$B$69,'Input  - indicative charges'!$E$13:$E$69)</f>
        <v>Lower North Island distributor</v>
      </c>
      <c r="K11124" s="70">
        <f t="shared" si="175"/>
        <v>7.7224885651318642</v>
      </c>
    </row>
    <row r="11125" spans="1:11" x14ac:dyDescent="0.25">
      <c r="A11125" s="65">
        <v>44531</v>
      </c>
      <c r="B11125" s="66" t="s">
        <v>152</v>
      </c>
      <c r="C11125" s="66" t="s">
        <v>137</v>
      </c>
      <c r="D11125" s="67">
        <v>112595.504999999</v>
      </c>
      <c r="E11125" s="66">
        <v>1.2383</v>
      </c>
      <c r="F11125" s="67">
        <v>139427.01384149899</v>
      </c>
      <c r="G11125" s="66" t="s">
        <v>116</v>
      </c>
      <c r="H11125" s="68">
        <v>8.1898903076269503E-24</v>
      </c>
      <c r="I11125" s="87">
        <v>1.1418919492818599E-18</v>
      </c>
      <c r="J11125" s="36" t="str">
        <f>_xlfn.XLOOKUP(SimpleBB[[#This Row],[customer_code]],'Input  - indicative charges'!$B$13:$B$69,'Input  - indicative charges'!$E$13:$E$69)</f>
        <v>Major Industrial</v>
      </c>
      <c r="K11125" s="70">
        <f t="shared" si="175"/>
        <v>1.0556260546347668E-18</v>
      </c>
    </row>
    <row r="11126" spans="1:11" x14ac:dyDescent="0.25">
      <c r="A11126" s="65">
        <v>44531</v>
      </c>
      <c r="B11126" s="66" t="s">
        <v>152</v>
      </c>
      <c r="C11126" s="66" t="s">
        <v>137</v>
      </c>
      <c r="D11126" s="67">
        <v>112595.504999999</v>
      </c>
      <c r="E11126" s="66">
        <v>1.2383</v>
      </c>
      <c r="F11126" s="67">
        <v>139427.01384149899</v>
      </c>
      <c r="G11126" s="66" t="s">
        <v>118</v>
      </c>
      <c r="H11126" s="68">
        <v>2.75651488628018E-2</v>
      </c>
      <c r="I11126" s="87">
        <v>3843.32639203688</v>
      </c>
      <c r="J11126" s="36" t="str">
        <f>_xlfn.XLOOKUP(SimpleBB[[#This Row],[customer_code]],'Input  - indicative charges'!$B$13:$B$69,'Input  - indicative charges'!$E$13:$E$69)</f>
        <v>Upper South Island distributor</v>
      </c>
      <c r="K11126" s="70">
        <f t="shared" si="175"/>
        <v>3552.9766879003741</v>
      </c>
    </row>
    <row r="11127" spans="1:11" x14ac:dyDescent="0.25">
      <c r="A11127" s="65">
        <v>44531</v>
      </c>
      <c r="B11127" s="66" t="s">
        <v>152</v>
      </c>
      <c r="C11127" s="66" t="s">
        <v>137</v>
      </c>
      <c r="D11127" s="67">
        <v>112595.504999999</v>
      </c>
      <c r="E11127" s="66">
        <v>1.2383</v>
      </c>
      <c r="F11127" s="67">
        <v>139427.01384149899</v>
      </c>
      <c r="G11127" s="66" t="s">
        <v>120</v>
      </c>
      <c r="H11127" s="68">
        <v>1.7624553433397999E-7</v>
      </c>
      <c r="I11127" s="87">
        <v>2.4573388555086399E-2</v>
      </c>
      <c r="J11127" s="36" t="str">
        <f>_xlfn.XLOOKUP(SimpleBB[[#This Row],[customer_code]],'Input  - indicative charges'!$B$13:$B$69,'Input  - indicative charges'!$E$13:$E$69)</f>
        <v>Lower North Island distributor</v>
      </c>
      <c r="K11127" s="70">
        <f t="shared" si="175"/>
        <v>2.2716956035750094E-2</v>
      </c>
    </row>
    <row r="11128" spans="1:11" x14ac:dyDescent="0.25">
      <c r="A11128" s="65">
        <v>44531</v>
      </c>
      <c r="B11128" s="66" t="s">
        <v>152</v>
      </c>
      <c r="C11128" s="66" t="s">
        <v>137</v>
      </c>
      <c r="D11128" s="67">
        <v>112595.504999999</v>
      </c>
      <c r="E11128" s="66">
        <v>1.2383</v>
      </c>
      <c r="F11128" s="67">
        <v>139427.01384149899</v>
      </c>
      <c r="G11128" s="66" t="s">
        <v>241</v>
      </c>
      <c r="H11128" s="68">
        <v>5.6357593087145797E-5</v>
      </c>
      <c r="I11128" s="87">
        <v>7.85777091143511</v>
      </c>
      <c r="J11128" s="36" t="str">
        <f>_xlfn.XLOOKUP(SimpleBB[[#This Row],[customer_code]],'Input  - indicative charges'!$B$13:$B$69,'Input  - indicative charges'!$E$13:$E$69)</f>
        <v>North Island generation</v>
      </c>
      <c r="K11128" s="70">
        <f t="shared" si="175"/>
        <v>7.2641441343716924</v>
      </c>
    </row>
    <row r="11129" spans="1:11" x14ac:dyDescent="0.25">
      <c r="A11129" s="65">
        <v>44562</v>
      </c>
      <c r="B11129" s="66" t="s">
        <v>152</v>
      </c>
      <c r="C11129" s="66" t="s">
        <v>137</v>
      </c>
      <c r="D11129" s="67">
        <v>233898.36499999999</v>
      </c>
      <c r="E11129" s="66">
        <v>0.48491085561195202</v>
      </c>
      <c r="F11129" s="67">
        <v>113419.856298386</v>
      </c>
      <c r="G11129" s="66" t="s">
        <v>8</v>
      </c>
      <c r="H11129" s="68">
        <v>8.4858971584469098E-7</v>
      </c>
      <c r="I11129" s="87">
        <v>9.6246923627393594E-2</v>
      </c>
      <c r="J11129" s="36" t="str">
        <f>_xlfn.XLOOKUP(SimpleBB[[#This Row],[customer_code]],'Input  - indicative charges'!$B$13:$B$69,'Input  - indicative charges'!$E$13:$E$69)</f>
        <v>Lower South Island distributor</v>
      </c>
      <c r="K11129" s="70">
        <f t="shared" si="175"/>
        <v>8.8975809246589668E-2</v>
      </c>
    </row>
    <row r="11130" spans="1:11" x14ac:dyDescent="0.25">
      <c r="A11130" s="65">
        <v>44562</v>
      </c>
      <c r="B11130" s="66" t="s">
        <v>152</v>
      </c>
      <c r="C11130" s="66" t="s">
        <v>137</v>
      </c>
      <c r="D11130" s="67">
        <v>233898.36499999999</v>
      </c>
      <c r="E11130" s="66">
        <v>0.48491085561195202</v>
      </c>
      <c r="F11130" s="67">
        <v>113419.856298386</v>
      </c>
      <c r="G11130" s="66" t="s">
        <v>10</v>
      </c>
      <c r="H11130" s="68">
        <v>3.00748393268498E-4</v>
      </c>
      <c r="I11130" s="87">
        <v>34.110839546483803</v>
      </c>
      <c r="J11130" s="36" t="str">
        <f>_xlfn.XLOOKUP(SimpleBB[[#This Row],[customer_code]],'Input  - indicative charges'!$B$13:$B$69,'Input  - indicative charges'!$E$13:$E$69)</f>
        <v>Upper South Island distributor</v>
      </c>
      <c r="K11130" s="70">
        <f t="shared" si="175"/>
        <v>31.533886365851007</v>
      </c>
    </row>
    <row r="11131" spans="1:11" x14ac:dyDescent="0.25">
      <c r="A11131" s="65">
        <v>44562</v>
      </c>
      <c r="B11131" s="66" t="s">
        <v>152</v>
      </c>
      <c r="C11131" s="66" t="s">
        <v>137</v>
      </c>
      <c r="D11131" s="67">
        <v>233898.36499999999</v>
      </c>
      <c r="E11131" s="66">
        <v>0.48491085561195202</v>
      </c>
      <c r="F11131" s="67">
        <v>113419.856298386</v>
      </c>
      <c r="G11131" s="66" t="s">
        <v>12</v>
      </c>
      <c r="H11131" s="68">
        <v>6.4032986905954302E-24</v>
      </c>
      <c r="I11131" s="87">
        <v>7.2626121732298197E-19</v>
      </c>
      <c r="J11131" s="36" t="str">
        <f>_xlfn.XLOOKUP(SimpleBB[[#This Row],[customer_code]],'Input  - indicative charges'!$B$13:$B$69,'Input  - indicative charges'!$E$13:$E$69)</f>
        <v>Lower North Island distributor</v>
      </c>
      <c r="K11131" s="70">
        <f t="shared" si="175"/>
        <v>6.7139475320677919E-19</v>
      </c>
    </row>
    <row r="11132" spans="1:11" x14ac:dyDescent="0.25">
      <c r="A11132" s="65">
        <v>44562</v>
      </c>
      <c r="B11132" s="66" t="s">
        <v>152</v>
      </c>
      <c r="C11132" s="66" t="s">
        <v>137</v>
      </c>
      <c r="D11132" s="67">
        <v>233898.36499999999</v>
      </c>
      <c r="E11132" s="66">
        <v>0.48491085561195202</v>
      </c>
      <c r="F11132" s="67">
        <v>113419.856298386</v>
      </c>
      <c r="G11132" s="66" t="s">
        <v>14</v>
      </c>
      <c r="H11132" s="68">
        <v>2.7856465074152299E-24</v>
      </c>
      <c r="I11132" s="87">
        <v>3.1594762656913799E-19</v>
      </c>
      <c r="J11132" s="36" t="str">
        <f>_xlfn.XLOOKUP(SimpleBB[[#This Row],[customer_code]],'Input  - indicative charges'!$B$13:$B$69,'Input  - indicative charges'!$E$13:$E$69)</f>
        <v>Upper North Island distributor</v>
      </c>
      <c r="K11132" s="70">
        <f t="shared" si="175"/>
        <v>2.9207890178764402E-19</v>
      </c>
    </row>
    <row r="11133" spans="1:11" x14ac:dyDescent="0.25">
      <c r="A11133" s="65">
        <v>44562</v>
      </c>
      <c r="B11133" s="66" t="s">
        <v>152</v>
      </c>
      <c r="C11133" s="66" t="s">
        <v>137</v>
      </c>
      <c r="D11133" s="67">
        <v>233898.36499999999</v>
      </c>
      <c r="E11133" s="66">
        <v>0.48491085561195202</v>
      </c>
      <c r="F11133" s="67">
        <v>113419.856298386</v>
      </c>
      <c r="G11133" s="66" t="s">
        <v>16</v>
      </c>
      <c r="H11133" s="68">
        <v>2.3889105770467E-2</v>
      </c>
      <c r="I11133" s="87">
        <v>2709.4989435833299</v>
      </c>
      <c r="J11133" s="36" t="str">
        <f>_xlfn.XLOOKUP(SimpleBB[[#This Row],[customer_code]],'Input  - indicative charges'!$B$13:$B$69,'Input  - indicative charges'!$E$13:$E$69)</f>
        <v>South Island generation</v>
      </c>
      <c r="K11133" s="70">
        <f t="shared" si="175"/>
        <v>2504.8058896034258</v>
      </c>
    </row>
    <row r="11134" spans="1:11" x14ac:dyDescent="0.25">
      <c r="A11134" s="65">
        <v>44562</v>
      </c>
      <c r="B11134" s="66" t="s">
        <v>152</v>
      </c>
      <c r="C11134" s="66" t="s">
        <v>137</v>
      </c>
      <c r="D11134" s="67">
        <v>233898.36499999999</v>
      </c>
      <c r="E11134" s="66">
        <v>0.48491085561195202</v>
      </c>
      <c r="F11134" s="67">
        <v>113419.856298386</v>
      </c>
      <c r="G11134" s="66" t="s">
        <v>19</v>
      </c>
      <c r="H11134" s="68">
        <v>4.5197122314262001E-4</v>
      </c>
      <c r="I11134" s="87">
        <v>51.2625111798421</v>
      </c>
      <c r="J11134" s="36" t="str">
        <f>_xlfn.XLOOKUP(SimpleBB[[#This Row],[customer_code]],'Input  - indicative charges'!$B$13:$B$69,'Input  - indicative charges'!$E$13:$E$69)</f>
        <v>Lower South Island distributor</v>
      </c>
      <c r="K11134" s="70">
        <f t="shared" si="175"/>
        <v>47.389809921577836</v>
      </c>
    </row>
    <row r="11135" spans="1:11" x14ac:dyDescent="0.25">
      <c r="A11135" s="65">
        <v>44562</v>
      </c>
      <c r="B11135" s="66" t="s">
        <v>152</v>
      </c>
      <c r="C11135" s="66" t="s">
        <v>137</v>
      </c>
      <c r="D11135" s="67">
        <v>233898.36499999999</v>
      </c>
      <c r="E11135" s="66">
        <v>0.48491085561195202</v>
      </c>
      <c r="F11135" s="67">
        <v>113419.856298386</v>
      </c>
      <c r="G11135" s="66" t="s">
        <v>21</v>
      </c>
      <c r="H11135" s="68">
        <v>1.64473933622453E-5</v>
      </c>
      <c r="I11135" s="87">
        <v>1.8654609916289</v>
      </c>
      <c r="J11135" s="36" t="str">
        <f>_xlfn.XLOOKUP(SimpleBB[[#This Row],[customer_code]],'Input  - indicative charges'!$B$13:$B$69,'Input  - indicative charges'!$E$13:$E$69)</f>
        <v>Upper South Island distributor</v>
      </c>
      <c r="K11135" s="70">
        <f t="shared" si="175"/>
        <v>1.7245320171551528</v>
      </c>
    </row>
    <row r="11136" spans="1:11" x14ac:dyDescent="0.25">
      <c r="A11136" s="65">
        <v>44562</v>
      </c>
      <c r="B11136" s="66" t="s">
        <v>152</v>
      </c>
      <c r="C11136" s="66" t="s">
        <v>137</v>
      </c>
      <c r="D11136" s="67">
        <v>233898.36499999999</v>
      </c>
      <c r="E11136" s="66">
        <v>0.48491085561195202</v>
      </c>
      <c r="F11136" s="67">
        <v>113419.856298386</v>
      </c>
      <c r="G11136" s="66" t="s">
        <v>23</v>
      </c>
      <c r="H11136" s="68">
        <v>5.1025260139060101E-24</v>
      </c>
      <c r="I11136" s="87">
        <v>5.7872776725599997E-19</v>
      </c>
      <c r="J11136" s="36" t="str">
        <f>_xlfn.XLOOKUP(SimpleBB[[#This Row],[customer_code]],'Input  - indicative charges'!$B$13:$B$69,'Input  - indicative charges'!$E$13:$E$69)</f>
        <v>Lower North Island distributor</v>
      </c>
      <c r="K11136" s="70">
        <f t="shared" si="175"/>
        <v>5.3500693304672893E-19</v>
      </c>
    </row>
    <row r="11137" spans="1:11" x14ac:dyDescent="0.25">
      <c r="A11137" s="65">
        <v>44562</v>
      </c>
      <c r="B11137" s="66" t="s">
        <v>152</v>
      </c>
      <c r="C11137" s="66" t="s">
        <v>137</v>
      </c>
      <c r="D11137" s="67">
        <v>233898.36499999999</v>
      </c>
      <c r="E11137" s="66">
        <v>0.48491085561195202</v>
      </c>
      <c r="F11137" s="67">
        <v>113419.856298386</v>
      </c>
      <c r="G11137" s="66" t="s">
        <v>25</v>
      </c>
      <c r="H11137" s="68">
        <v>3.2058906818816797E-2</v>
      </c>
      <c r="I11137" s="87">
        <v>3636.1166044735701</v>
      </c>
      <c r="J11137" s="36" t="str">
        <f>_xlfn.XLOOKUP(SimpleBB[[#This Row],[customer_code]],'Input  - indicative charges'!$B$13:$B$69,'Input  - indicative charges'!$E$13:$E$69)</f>
        <v>North Island generation</v>
      </c>
      <c r="K11137" s="70">
        <f t="shared" si="175"/>
        <v>3361.4208662968249</v>
      </c>
    </row>
    <row r="11138" spans="1:11" x14ac:dyDescent="0.25">
      <c r="A11138" s="65">
        <v>44562</v>
      </c>
      <c r="B11138" s="66" t="s">
        <v>152</v>
      </c>
      <c r="C11138" s="66" t="s">
        <v>137</v>
      </c>
      <c r="D11138" s="67">
        <v>233898.36499999999</v>
      </c>
      <c r="E11138" s="66">
        <v>0.48491085561195202</v>
      </c>
      <c r="F11138" s="67">
        <v>113419.856298386</v>
      </c>
      <c r="G11138" s="66" t="s">
        <v>27</v>
      </c>
      <c r="H11138" s="68">
        <v>9.4896060819390699E-7</v>
      </c>
      <c r="I11138" s="87">
        <v>0.107630975814182</v>
      </c>
      <c r="J11138" s="36" t="str">
        <f>_xlfn.XLOOKUP(SimpleBB[[#This Row],[customer_code]],'Input  - indicative charges'!$B$13:$B$69,'Input  - indicative charges'!$E$13:$E$69)</f>
        <v>Lower North Island distributor</v>
      </c>
      <c r="K11138" s="70">
        <f t="shared" si="175"/>
        <v>9.949983658845285E-2</v>
      </c>
    </row>
    <row r="11139" spans="1:11" x14ac:dyDescent="0.25">
      <c r="A11139" s="65">
        <v>44562</v>
      </c>
      <c r="B11139" s="66" t="s">
        <v>152</v>
      </c>
      <c r="C11139" s="66" t="s">
        <v>137</v>
      </c>
      <c r="D11139" s="67">
        <v>233898.36499999999</v>
      </c>
      <c r="E11139" s="66">
        <v>0.48491085561195202</v>
      </c>
      <c r="F11139" s="67">
        <v>113419.856298386</v>
      </c>
      <c r="G11139" s="66" t="s">
        <v>29</v>
      </c>
      <c r="H11139" s="68">
        <v>3.0552127734363999E-6</v>
      </c>
      <c r="I11139" s="87">
        <v>0.34652179372415198</v>
      </c>
      <c r="J11139" s="36" t="str">
        <f>_xlfn.XLOOKUP(SimpleBB[[#This Row],[customer_code]],'Input  - indicative charges'!$B$13:$B$69,'Input  - indicative charges'!$E$13:$E$69)</f>
        <v>Lower North Island distributor</v>
      </c>
      <c r="K11139" s="70">
        <f t="shared" si="175"/>
        <v>0.32034329884192669</v>
      </c>
    </row>
    <row r="11140" spans="1:11" x14ac:dyDescent="0.25">
      <c r="A11140" s="65">
        <v>44562</v>
      </c>
      <c r="B11140" s="66" t="s">
        <v>152</v>
      </c>
      <c r="C11140" s="66" t="s">
        <v>137</v>
      </c>
      <c r="D11140" s="67">
        <v>233898.36499999999</v>
      </c>
      <c r="E11140" s="66">
        <v>0.48491085561195202</v>
      </c>
      <c r="F11140" s="67">
        <v>113419.856298386</v>
      </c>
      <c r="G11140" s="66" t="s">
        <v>31</v>
      </c>
      <c r="H11140" s="68">
        <v>5.8778288954444104E-6</v>
      </c>
      <c r="I11140" s="87">
        <v>0.66666250866780996</v>
      </c>
      <c r="J11140" s="36" t="str">
        <f>_xlfn.XLOOKUP(SimpleBB[[#This Row],[customer_code]],'Input  - indicative charges'!$B$13:$B$69,'Input  - indicative charges'!$E$13:$E$69)</f>
        <v>Major Industrial</v>
      </c>
      <c r="K11140" s="70">
        <f t="shared" si="175"/>
        <v>0.61629851602028096</v>
      </c>
    </row>
    <row r="11141" spans="1:11" x14ac:dyDescent="0.25">
      <c r="A11141" s="65">
        <v>44562</v>
      </c>
      <c r="B11141" s="66" t="s">
        <v>152</v>
      </c>
      <c r="C11141" s="66" t="s">
        <v>137</v>
      </c>
      <c r="D11141" s="67">
        <v>233898.36499999999</v>
      </c>
      <c r="E11141" s="66">
        <v>0.48491085561195202</v>
      </c>
      <c r="F11141" s="67">
        <v>113419.856298386</v>
      </c>
      <c r="G11141" s="66" t="s">
        <v>34</v>
      </c>
      <c r="H11141" s="68">
        <v>3.4276997905444803E-24</v>
      </c>
      <c r="I11141" s="87">
        <v>3.8876921767756499E-19</v>
      </c>
      <c r="J11141" s="36" t="str">
        <f>_xlfn.XLOOKUP(SimpleBB[[#This Row],[customer_code]],'Input  - indicative charges'!$B$13:$B$69,'Input  - indicative charges'!$E$13:$E$69)</f>
        <v>Major Industrial</v>
      </c>
      <c r="K11141" s="70">
        <f t="shared" si="175"/>
        <v>3.5939907946501562E-19</v>
      </c>
    </row>
    <row r="11142" spans="1:11" x14ac:dyDescent="0.25">
      <c r="A11142" s="65">
        <v>44562</v>
      </c>
      <c r="B11142" s="66" t="s">
        <v>152</v>
      </c>
      <c r="C11142" s="66" t="s">
        <v>137</v>
      </c>
      <c r="D11142" s="67">
        <v>233898.36499999999</v>
      </c>
      <c r="E11142" s="66">
        <v>0.48491085561195202</v>
      </c>
      <c r="F11142" s="67">
        <v>113419.856298386</v>
      </c>
      <c r="G11142" s="66" t="s">
        <v>36</v>
      </c>
      <c r="H11142" s="68">
        <v>2.9643062424050998E-3</v>
      </c>
      <c r="I11142" s="87">
        <v>336.21118803799698</v>
      </c>
      <c r="J11142" s="36" t="str">
        <f>_xlfn.XLOOKUP(SimpleBB[[#This Row],[customer_code]],'Input  - indicative charges'!$B$13:$B$69,'Input  - indicative charges'!$E$13:$E$69)</f>
        <v>Upper South Island distributor</v>
      </c>
      <c r="K11142" s="70">
        <f t="shared" si="175"/>
        <v>310.8116229174089</v>
      </c>
    </row>
    <row r="11143" spans="1:11" x14ac:dyDescent="0.25">
      <c r="A11143" s="65">
        <v>44562</v>
      </c>
      <c r="B11143" s="66" t="s">
        <v>152</v>
      </c>
      <c r="C11143" s="66" t="s">
        <v>137</v>
      </c>
      <c r="D11143" s="67">
        <v>233898.36499999999</v>
      </c>
      <c r="E11143" s="66">
        <v>0.48491085561195202</v>
      </c>
      <c r="F11143" s="67">
        <v>113419.856298386</v>
      </c>
      <c r="G11143" s="66" t="s">
        <v>38</v>
      </c>
      <c r="H11143" s="68">
        <v>8.7729682224085103E-6</v>
      </c>
      <c r="I11143" s="87">
        <v>0.99502879509588604</v>
      </c>
      <c r="J11143" s="36" t="str">
        <f>_xlfn.XLOOKUP(SimpleBB[[#This Row],[customer_code]],'Input  - indicative charges'!$B$13:$B$69,'Input  - indicative charges'!$E$13:$E$69)</f>
        <v>North Island generation</v>
      </c>
      <c r="K11143" s="70">
        <f t="shared" si="175"/>
        <v>0.91985789187465838</v>
      </c>
    </row>
    <row r="11144" spans="1:11" x14ac:dyDescent="0.25">
      <c r="A11144" s="65">
        <v>44562</v>
      </c>
      <c r="B11144" s="66" t="s">
        <v>152</v>
      </c>
      <c r="C11144" s="66" t="s">
        <v>137</v>
      </c>
      <c r="D11144" s="67">
        <v>233898.36499999999</v>
      </c>
      <c r="E11144" s="66">
        <v>0.48491085561195202</v>
      </c>
      <c r="F11144" s="67">
        <v>113419.856298386</v>
      </c>
      <c r="G11144" s="66" t="s">
        <v>40</v>
      </c>
      <c r="H11144" s="68">
        <v>2.1965004471645301E-7</v>
      </c>
      <c r="I11144" s="87">
        <v>2.49126765076743E-2</v>
      </c>
      <c r="J11144" s="36" t="str">
        <f>_xlfn.XLOOKUP(SimpleBB[[#This Row],[customer_code]],'Input  - indicative charges'!$B$13:$B$69,'Input  - indicative charges'!$E$13:$E$69)</f>
        <v>North Island generation</v>
      </c>
      <c r="K11144" s="70">
        <f t="shared" si="175"/>
        <v>2.3030611984546933E-2</v>
      </c>
    </row>
    <row r="11145" spans="1:11" x14ac:dyDescent="0.25">
      <c r="A11145" s="65">
        <v>44562</v>
      </c>
      <c r="B11145" s="66" t="s">
        <v>152</v>
      </c>
      <c r="C11145" s="66" t="s">
        <v>137</v>
      </c>
      <c r="D11145" s="67">
        <v>233898.36499999999</v>
      </c>
      <c r="E11145" s="66">
        <v>0.48491085561195202</v>
      </c>
      <c r="F11145" s="67">
        <v>113419.856298386</v>
      </c>
      <c r="G11145" s="66" t="s">
        <v>42</v>
      </c>
      <c r="H11145" s="68">
        <v>0.27100559843722599</v>
      </c>
      <c r="I11145" s="87">
        <v>30737.416030808399</v>
      </c>
      <c r="J11145" s="36" t="str">
        <f>_xlfn.XLOOKUP(SimpleBB[[#This Row],[customer_code]],'Input  - indicative charges'!$B$13:$B$69,'Input  - indicative charges'!$E$13:$E$69)</f>
        <v>South Island generation</v>
      </c>
      <c r="K11145" s="70">
        <f t="shared" si="175"/>
        <v>28415.313055386614</v>
      </c>
    </row>
    <row r="11146" spans="1:11" x14ac:dyDescent="0.25">
      <c r="A11146" s="65">
        <v>44562</v>
      </c>
      <c r="B11146" s="66" t="s">
        <v>152</v>
      </c>
      <c r="C11146" s="66" t="s">
        <v>137</v>
      </c>
      <c r="D11146" s="67">
        <v>233898.36499999999</v>
      </c>
      <c r="E11146" s="66">
        <v>0.48491085561195202</v>
      </c>
      <c r="F11146" s="67">
        <v>113419.856298386</v>
      </c>
      <c r="G11146" s="66" t="s">
        <v>44</v>
      </c>
      <c r="H11146" s="68">
        <v>2.6497287685167301E-24</v>
      </c>
      <c r="I11146" s="87">
        <v>3.00531856154869E-19</v>
      </c>
      <c r="J11146" s="36" t="str">
        <f>_xlfn.XLOOKUP(SimpleBB[[#This Row],[customer_code]],'Input  - indicative charges'!$B$13:$B$69,'Input  - indicative charges'!$E$13:$E$69)</f>
        <v>Major Industrial</v>
      </c>
      <c r="K11146" s="70">
        <f t="shared" si="175"/>
        <v>2.7782773825872651E-19</v>
      </c>
    </row>
    <row r="11147" spans="1:11" x14ac:dyDescent="0.25">
      <c r="A11147" s="65">
        <v>44562</v>
      </c>
      <c r="B11147" s="66" t="s">
        <v>152</v>
      </c>
      <c r="C11147" s="66" t="s">
        <v>137</v>
      </c>
      <c r="D11147" s="67">
        <v>233898.36499999999</v>
      </c>
      <c r="E11147" s="66">
        <v>0.48491085561195202</v>
      </c>
      <c r="F11147" s="67">
        <v>113419.856298386</v>
      </c>
      <c r="G11147" s="66" t="s">
        <v>46</v>
      </c>
      <c r="H11147" s="68">
        <v>0.112743386530511</v>
      </c>
      <c r="I11147" s="87">
        <v>12787.338698884099</v>
      </c>
      <c r="J11147" s="36" t="str">
        <f>_xlfn.XLOOKUP(SimpleBB[[#This Row],[customer_code]],'Input  - indicative charges'!$B$13:$B$69,'Input  - indicative charges'!$E$13:$E$69)</f>
        <v>Upper South Island distributor</v>
      </c>
      <c r="K11147" s="70">
        <f t="shared" si="175"/>
        <v>11821.300525387576</v>
      </c>
    </row>
    <row r="11148" spans="1:11" x14ac:dyDescent="0.25">
      <c r="A11148" s="65">
        <v>44562</v>
      </c>
      <c r="B11148" s="66" t="s">
        <v>152</v>
      </c>
      <c r="C11148" s="66" t="s">
        <v>137</v>
      </c>
      <c r="D11148" s="67">
        <v>233898.36499999999</v>
      </c>
      <c r="E11148" s="66">
        <v>0.48491085561195202</v>
      </c>
      <c r="F11148" s="67">
        <v>113419.856298386</v>
      </c>
      <c r="G11148" s="66" t="s">
        <v>48</v>
      </c>
      <c r="H11148" s="68">
        <v>1.9922776890767E-3</v>
      </c>
      <c r="I11148" s="87">
        <v>225.963849201561</v>
      </c>
      <c r="J11148" s="36" t="str">
        <f>_xlfn.XLOOKUP(SimpleBB[[#This Row],[customer_code]],'Input  - indicative charges'!$B$13:$B$69,'Input  - indicative charges'!$E$13:$E$69)</f>
        <v>North Island generation</v>
      </c>
      <c r="K11148" s="70">
        <f t="shared" si="175"/>
        <v>208.8930802715123</v>
      </c>
    </row>
    <row r="11149" spans="1:11" x14ac:dyDescent="0.25">
      <c r="A11149" s="65">
        <v>44562</v>
      </c>
      <c r="B11149" s="66" t="s">
        <v>152</v>
      </c>
      <c r="C11149" s="66" t="s">
        <v>137</v>
      </c>
      <c r="D11149" s="67">
        <v>233898.36499999999</v>
      </c>
      <c r="E11149" s="66">
        <v>0.48491085561195202</v>
      </c>
      <c r="F11149" s="67">
        <v>113419.856298386</v>
      </c>
      <c r="G11149" s="66" t="s">
        <v>50</v>
      </c>
      <c r="H11149" s="68">
        <v>4.15932760138947E-4</v>
      </c>
      <c r="I11149" s="87">
        <v>47.175033884750697</v>
      </c>
      <c r="J11149" s="36" t="str">
        <f>_xlfn.XLOOKUP(SimpleBB[[#This Row],[customer_code]],'Input  - indicative charges'!$B$13:$B$69,'Input  - indicative charges'!$E$13:$E$69)</f>
        <v>North Island generation</v>
      </c>
      <c r="K11149" s="70">
        <f t="shared" si="175"/>
        <v>43.611127067092212</v>
      </c>
    </row>
    <row r="11150" spans="1:11" x14ac:dyDescent="0.25">
      <c r="A11150" s="65">
        <v>44562</v>
      </c>
      <c r="B11150" s="66" t="s">
        <v>152</v>
      </c>
      <c r="C11150" s="66" t="s">
        <v>137</v>
      </c>
      <c r="D11150" s="67">
        <v>233898.36499999999</v>
      </c>
      <c r="E11150" s="66">
        <v>0.48491085561195202</v>
      </c>
      <c r="F11150" s="67">
        <v>113419.856298386</v>
      </c>
      <c r="G11150" s="66" t="s">
        <v>52</v>
      </c>
      <c r="H11150" s="68">
        <v>8.3991315682485201E-4</v>
      </c>
      <c r="I11150" s="87">
        <v>95.2628295501991</v>
      </c>
      <c r="J11150" s="36" t="str">
        <f>_xlfn.XLOOKUP(SimpleBB[[#This Row],[customer_code]],'Input  - indicative charges'!$B$13:$B$69,'Input  - indicative charges'!$E$13:$E$69)</f>
        <v>North Island generation</v>
      </c>
      <c r="K11150" s="70">
        <f t="shared" ref="K11150:K11213" si="176">I11150*$L$9</f>
        <v>88.066059993386162</v>
      </c>
    </row>
    <row r="11151" spans="1:11" x14ac:dyDescent="0.25">
      <c r="A11151" s="65">
        <v>44562</v>
      </c>
      <c r="B11151" s="66" t="s">
        <v>152</v>
      </c>
      <c r="C11151" s="66" t="s">
        <v>137</v>
      </c>
      <c r="D11151" s="67">
        <v>233898.36499999999</v>
      </c>
      <c r="E11151" s="66">
        <v>0.48491085561195202</v>
      </c>
      <c r="F11151" s="67">
        <v>113419.856298386</v>
      </c>
      <c r="G11151" s="66" t="s">
        <v>54</v>
      </c>
      <c r="H11151" s="68">
        <v>7.5824699487631599E-8</v>
      </c>
      <c r="I11151" s="87">
        <v>8.6000265197555305E-3</v>
      </c>
      <c r="J11151" s="36" t="str">
        <f>_xlfn.XLOOKUP(SimpleBB[[#This Row],[customer_code]],'Input  - indicative charges'!$B$13:$B$69,'Input  - indicative charges'!$E$13:$E$69)</f>
        <v>Upper South Island distributor</v>
      </c>
      <c r="K11151" s="70">
        <f t="shared" si="176"/>
        <v>7.9503249589537271E-3</v>
      </c>
    </row>
    <row r="11152" spans="1:11" x14ac:dyDescent="0.25">
      <c r="A11152" s="65">
        <v>44562</v>
      </c>
      <c r="B11152" s="66" t="s">
        <v>152</v>
      </c>
      <c r="C11152" s="66" t="s">
        <v>137</v>
      </c>
      <c r="D11152" s="67">
        <v>233898.36499999999</v>
      </c>
      <c r="E11152" s="66">
        <v>0.48491085561195202</v>
      </c>
      <c r="F11152" s="67">
        <v>113419.856298386</v>
      </c>
      <c r="G11152" s="66" t="s">
        <v>56</v>
      </c>
      <c r="H11152" s="68">
        <v>1.5746666962396699E-23</v>
      </c>
      <c r="I11152" s="87">
        <v>1.7859847040535902E-18</v>
      </c>
      <c r="J11152" s="36" t="str">
        <f>_xlfn.XLOOKUP(SimpleBB[[#This Row],[customer_code]],'Input  - indicative charges'!$B$13:$B$69,'Input  - indicative charges'!$E$13:$E$69)</f>
        <v>Upper North Island distributor</v>
      </c>
      <c r="K11152" s="70">
        <f t="shared" si="176"/>
        <v>1.6510598817723737E-18</v>
      </c>
    </row>
    <row r="11153" spans="1:11" x14ac:dyDescent="0.25">
      <c r="A11153" s="65">
        <v>44562</v>
      </c>
      <c r="B11153" s="66" t="s">
        <v>152</v>
      </c>
      <c r="C11153" s="66" t="s">
        <v>137</v>
      </c>
      <c r="D11153" s="67">
        <v>233898.36499999999</v>
      </c>
      <c r="E11153" s="66">
        <v>0.48491085561195202</v>
      </c>
      <c r="F11153" s="67">
        <v>113419.856298386</v>
      </c>
      <c r="G11153" s="66" t="s">
        <v>58</v>
      </c>
      <c r="H11153" s="68">
        <v>5.1839153811292704E-4</v>
      </c>
      <c r="I11153" s="87">
        <v>58.795893759067901</v>
      </c>
      <c r="J11153" s="36" t="str">
        <f>_xlfn.XLOOKUP(SimpleBB[[#This Row],[customer_code]],'Input  - indicative charges'!$B$13:$B$69,'Input  - indicative charges'!$E$13:$E$69)</f>
        <v>North Island generation</v>
      </c>
      <c r="K11153" s="70">
        <f t="shared" si="176"/>
        <v>54.354072113954032</v>
      </c>
    </row>
    <row r="11154" spans="1:11" x14ac:dyDescent="0.25">
      <c r="A11154" s="65">
        <v>44562</v>
      </c>
      <c r="B11154" s="66" t="s">
        <v>152</v>
      </c>
      <c r="C11154" s="66" t="s">
        <v>137</v>
      </c>
      <c r="D11154" s="67">
        <v>233898.36499999999</v>
      </c>
      <c r="E11154" s="66">
        <v>0.48491085561195202</v>
      </c>
      <c r="F11154" s="67">
        <v>113419.856298386</v>
      </c>
      <c r="G11154" s="66" t="s">
        <v>60</v>
      </c>
      <c r="H11154" s="68">
        <v>0</v>
      </c>
      <c r="I11154" s="87">
        <v>0</v>
      </c>
      <c r="J11154" s="36" t="str">
        <f>_xlfn.XLOOKUP(SimpleBB[[#This Row],[customer_code]],'Input  - indicative charges'!$B$13:$B$69,'Input  - indicative charges'!$E$13:$E$69)</f>
        <v>Major Industrial</v>
      </c>
      <c r="K11154" s="70">
        <f t="shared" si="176"/>
        <v>0</v>
      </c>
    </row>
    <row r="11155" spans="1:11" x14ac:dyDescent="0.25">
      <c r="A11155" s="65">
        <v>44562</v>
      </c>
      <c r="B11155" s="66" t="s">
        <v>152</v>
      </c>
      <c r="C11155" s="66" t="s">
        <v>137</v>
      </c>
      <c r="D11155" s="67">
        <v>233898.36499999999</v>
      </c>
      <c r="E11155" s="66">
        <v>0.48491085561195202</v>
      </c>
      <c r="F11155" s="67">
        <v>113419.856298386</v>
      </c>
      <c r="G11155" s="66" t="s">
        <v>62</v>
      </c>
      <c r="H11155" s="68">
        <v>1.6663682618601899E-13</v>
      </c>
      <c r="I11155" s="87">
        <v>1.8899924880037499E-8</v>
      </c>
      <c r="J11155" s="36" t="str">
        <f>_xlfn.XLOOKUP(SimpleBB[[#This Row],[customer_code]],'Input  - indicative charges'!$B$13:$B$69,'Input  - indicative charges'!$E$13:$E$69)</f>
        <v>Major Industrial</v>
      </c>
      <c r="K11155" s="70">
        <f t="shared" si="176"/>
        <v>1.7472102458165913E-8</v>
      </c>
    </row>
    <row r="11156" spans="1:11" x14ac:dyDescent="0.25">
      <c r="A11156" s="65">
        <v>44562</v>
      </c>
      <c r="B11156" s="66" t="s">
        <v>152</v>
      </c>
      <c r="C11156" s="66" t="s">
        <v>137</v>
      </c>
      <c r="D11156" s="67">
        <v>233898.36499999999</v>
      </c>
      <c r="E11156" s="66">
        <v>0.48491085561195202</v>
      </c>
      <c r="F11156" s="67">
        <v>113419.856298386</v>
      </c>
      <c r="G11156" s="66" t="s">
        <v>64</v>
      </c>
      <c r="H11156" s="68">
        <v>2.8195455222343E-24</v>
      </c>
      <c r="I11156" s="87">
        <v>3.1979244795857499E-19</v>
      </c>
      <c r="J11156" s="36" t="str">
        <f>_xlfn.XLOOKUP(SimpleBB[[#This Row],[customer_code]],'Input  - indicative charges'!$B$13:$B$69,'Input  - indicative charges'!$E$13:$E$69)</f>
        <v>Major Industrial</v>
      </c>
      <c r="K11156" s="70">
        <f t="shared" si="176"/>
        <v>2.95633260531183E-19</v>
      </c>
    </row>
    <row r="11157" spans="1:11" x14ac:dyDescent="0.25">
      <c r="A11157" s="65">
        <v>44562</v>
      </c>
      <c r="B11157" s="66" t="s">
        <v>152</v>
      </c>
      <c r="C11157" s="66" t="s">
        <v>137</v>
      </c>
      <c r="D11157" s="67">
        <v>233898.36499999999</v>
      </c>
      <c r="E11157" s="66">
        <v>0.48491085561195202</v>
      </c>
      <c r="F11157" s="67">
        <v>113419.856298386</v>
      </c>
      <c r="G11157" s="66" t="s">
        <v>66</v>
      </c>
      <c r="H11157" s="68">
        <v>0.48818420984188698</v>
      </c>
      <c r="I11157" s="87">
        <v>55369.782927408298</v>
      </c>
      <c r="J11157" s="36" t="str">
        <f>_xlfn.XLOOKUP(SimpleBB[[#This Row],[customer_code]],'Input  - indicative charges'!$B$13:$B$69,'Input  - indicative charges'!$E$13:$E$69)</f>
        <v>Upper South Island distributor</v>
      </c>
      <c r="K11157" s="70">
        <f t="shared" si="176"/>
        <v>51186.791827723086</v>
      </c>
    </row>
    <row r="11158" spans="1:11" x14ac:dyDescent="0.25">
      <c r="A11158" s="65">
        <v>44562</v>
      </c>
      <c r="B11158" s="66" t="s">
        <v>152</v>
      </c>
      <c r="C11158" s="66" t="s">
        <v>137</v>
      </c>
      <c r="D11158" s="67">
        <v>233898.36499999999</v>
      </c>
      <c r="E11158" s="66">
        <v>0.48491085561195202</v>
      </c>
      <c r="F11158" s="67">
        <v>113419.856298386</v>
      </c>
      <c r="G11158" s="66" t="s">
        <v>68</v>
      </c>
      <c r="H11158" s="68">
        <v>1.61094791326643E-23</v>
      </c>
      <c r="I11158" s="87">
        <v>1.82713480826864E-18</v>
      </c>
      <c r="J11158" s="36" t="str">
        <f>_xlfn.XLOOKUP(SimpleBB[[#This Row],[customer_code]],'Input  - indicative charges'!$B$13:$B$69,'Input  - indicative charges'!$E$13:$E$69)</f>
        <v>Major Industrial</v>
      </c>
      <c r="K11158" s="70">
        <f t="shared" si="176"/>
        <v>1.6891012412789903E-18</v>
      </c>
    </row>
    <row r="11159" spans="1:11" x14ac:dyDescent="0.25">
      <c r="A11159" s="65">
        <v>44562</v>
      </c>
      <c r="B11159" s="66" t="s">
        <v>152</v>
      </c>
      <c r="C11159" s="66" t="s">
        <v>137</v>
      </c>
      <c r="D11159" s="67">
        <v>233898.36499999999</v>
      </c>
      <c r="E11159" s="66">
        <v>0.48491085561195202</v>
      </c>
      <c r="F11159" s="67">
        <v>113419.856298386</v>
      </c>
      <c r="G11159" s="66" t="s">
        <v>70</v>
      </c>
      <c r="H11159" s="68">
        <v>3.9593702095287201E-6</v>
      </c>
      <c r="I11159" s="87">
        <v>0.44907120019685998</v>
      </c>
      <c r="J11159" s="36" t="str">
        <f>_xlfn.XLOOKUP(SimpleBB[[#This Row],[customer_code]],'Input  - indicative charges'!$B$13:$B$69,'Input  - indicative charges'!$E$13:$E$69)</f>
        <v>Lower North Island distributor</v>
      </c>
      <c r="K11159" s="70">
        <f t="shared" si="176"/>
        <v>0.41514546066468322</v>
      </c>
    </row>
    <row r="11160" spans="1:11" x14ac:dyDescent="0.25">
      <c r="A11160" s="65">
        <v>44562</v>
      </c>
      <c r="B11160" s="66" t="s">
        <v>152</v>
      </c>
      <c r="C11160" s="66" t="s">
        <v>137</v>
      </c>
      <c r="D11160" s="67">
        <v>233898.36499999999</v>
      </c>
      <c r="E11160" s="66">
        <v>0.48491085561195202</v>
      </c>
      <c r="F11160" s="67">
        <v>113419.856298386</v>
      </c>
      <c r="G11160" s="66" t="s">
        <v>72</v>
      </c>
      <c r="H11160" s="68">
        <v>2.9942725162592502E-4</v>
      </c>
      <c r="I11160" s="87">
        <v>33.960995851233299</v>
      </c>
      <c r="J11160" s="36" t="str">
        <f>_xlfn.XLOOKUP(SimpleBB[[#This Row],[customer_code]],'Input  - indicative charges'!$B$13:$B$69,'Input  - indicative charges'!$E$13:$E$69)</f>
        <v>Lower South Island distributor</v>
      </c>
      <c r="K11160" s="70">
        <f t="shared" si="176"/>
        <v>31.39536283135314</v>
      </c>
    </row>
    <row r="11161" spans="1:11" x14ac:dyDescent="0.25">
      <c r="A11161" s="65">
        <v>44562</v>
      </c>
      <c r="B11161" s="66" t="s">
        <v>152</v>
      </c>
      <c r="C11161" s="66" t="s">
        <v>137</v>
      </c>
      <c r="D11161" s="67">
        <v>233898.36499999999</v>
      </c>
      <c r="E11161" s="66">
        <v>0.48491085561195202</v>
      </c>
      <c r="F11161" s="67">
        <v>113419.856298386</v>
      </c>
      <c r="G11161" s="66" t="s">
        <v>74</v>
      </c>
      <c r="H11161" s="68">
        <v>0</v>
      </c>
      <c r="I11161" s="87">
        <v>0</v>
      </c>
      <c r="J11161" s="36" t="str">
        <f>_xlfn.XLOOKUP(SimpleBB[[#This Row],[customer_code]],'Input  - indicative charges'!$B$13:$B$69,'Input  - indicative charges'!$E$13:$E$69)</f>
        <v>Major Industrial</v>
      </c>
      <c r="K11161" s="70">
        <f t="shared" si="176"/>
        <v>0</v>
      </c>
    </row>
    <row r="11162" spans="1:11" x14ac:dyDescent="0.25">
      <c r="A11162" s="65">
        <v>44562</v>
      </c>
      <c r="B11162" s="66" t="s">
        <v>152</v>
      </c>
      <c r="C11162" s="66" t="s">
        <v>137</v>
      </c>
      <c r="D11162" s="67">
        <v>233898.36499999999</v>
      </c>
      <c r="E11162" s="66">
        <v>0.48491085561195202</v>
      </c>
      <c r="F11162" s="67">
        <v>113419.856298386</v>
      </c>
      <c r="G11162" s="66" t="s">
        <v>76</v>
      </c>
      <c r="H11162" s="68">
        <v>4.4784279400834503E-24</v>
      </c>
      <c r="I11162" s="87">
        <v>5.0794265340694504E-19</v>
      </c>
      <c r="J11162" s="36" t="str">
        <f>_xlfn.XLOOKUP(SimpleBB[[#This Row],[customer_code]],'Input  - indicative charges'!$B$13:$B$69,'Input  - indicative charges'!$E$13:$E$69)</f>
        <v>Lower North Island distributor</v>
      </c>
      <c r="K11162" s="70">
        <f t="shared" si="176"/>
        <v>4.6956938398059883E-19</v>
      </c>
    </row>
    <row r="11163" spans="1:11" x14ac:dyDescent="0.25">
      <c r="A11163" s="65">
        <v>44562</v>
      </c>
      <c r="B11163" s="66" t="s">
        <v>152</v>
      </c>
      <c r="C11163" s="66" t="s">
        <v>137</v>
      </c>
      <c r="D11163" s="67">
        <v>233898.36499999999</v>
      </c>
      <c r="E11163" s="66">
        <v>0.48491085561195202</v>
      </c>
      <c r="F11163" s="67">
        <v>113419.856298386</v>
      </c>
      <c r="G11163" s="66" t="s">
        <v>78</v>
      </c>
      <c r="H11163" s="68">
        <v>1.1936475247773299E-12</v>
      </c>
      <c r="I11163" s="87">
        <v>1.3538333073117001E-7</v>
      </c>
      <c r="J11163" s="36" t="str">
        <f>_xlfn.XLOOKUP(SimpleBB[[#This Row],[customer_code]],'Input  - indicative charges'!$B$13:$B$69,'Input  - indicative charges'!$E$13:$E$69)</f>
        <v>North Island generation</v>
      </c>
      <c r="K11163" s="70">
        <f t="shared" si="176"/>
        <v>1.2515559933051285E-7</v>
      </c>
    </row>
    <row r="11164" spans="1:11" x14ac:dyDescent="0.25">
      <c r="A11164" s="65">
        <v>44562</v>
      </c>
      <c r="B11164" s="66" t="s">
        <v>152</v>
      </c>
      <c r="C11164" s="66" t="s">
        <v>137</v>
      </c>
      <c r="D11164" s="67">
        <v>233898.36499999999</v>
      </c>
      <c r="E11164" s="66">
        <v>0.48491085561195202</v>
      </c>
      <c r="F11164" s="67">
        <v>113419.856298386</v>
      </c>
      <c r="G11164" s="66" t="s">
        <v>80</v>
      </c>
      <c r="H11164" s="68">
        <v>7.8321817073907307E-27</v>
      </c>
      <c r="I11164" s="87">
        <v>8.8832492375510995E-22</v>
      </c>
      <c r="J11164" s="36" t="str">
        <f>_xlfn.XLOOKUP(SimpleBB[[#This Row],[customer_code]],'Input  - indicative charges'!$B$13:$B$69,'Input  - indicative charges'!$E$13:$E$69)</f>
        <v>Major Industrial</v>
      </c>
      <c r="K11164" s="70">
        <f t="shared" si="176"/>
        <v>8.2121512029845224E-22</v>
      </c>
    </row>
    <row r="11165" spans="1:11" x14ac:dyDescent="0.25">
      <c r="A11165" s="65">
        <v>44562</v>
      </c>
      <c r="B11165" s="66" t="s">
        <v>152</v>
      </c>
      <c r="C11165" s="66" t="s">
        <v>137</v>
      </c>
      <c r="D11165" s="67">
        <v>233898.36499999999</v>
      </c>
      <c r="E11165" s="66">
        <v>0.48491085561195202</v>
      </c>
      <c r="F11165" s="67">
        <v>113419.856298386</v>
      </c>
      <c r="G11165" s="66" t="s">
        <v>82</v>
      </c>
      <c r="H11165" s="68">
        <v>6.2019197990596496E-5</v>
      </c>
      <c r="I11165" s="87">
        <v>7.0342085238346499</v>
      </c>
      <c r="J11165" s="36" t="str">
        <f>_xlfn.XLOOKUP(SimpleBB[[#This Row],[customer_code]],'Input  - indicative charges'!$B$13:$B$69,'Input  - indicative charges'!$E$13:$E$69)</f>
        <v>Major Industrial</v>
      </c>
      <c r="K11165" s="70">
        <f t="shared" si="176"/>
        <v>6.5027989698707822</v>
      </c>
    </row>
    <row r="11166" spans="1:11" x14ac:dyDescent="0.25">
      <c r="A11166" s="65">
        <v>44562</v>
      </c>
      <c r="B11166" s="66" t="s">
        <v>152</v>
      </c>
      <c r="C11166" s="66" t="s">
        <v>137</v>
      </c>
      <c r="D11166" s="67">
        <v>233898.36499999999</v>
      </c>
      <c r="E11166" s="66">
        <v>0.48491085561195202</v>
      </c>
      <c r="F11166" s="67">
        <v>113419.856298386</v>
      </c>
      <c r="G11166" s="66" t="s">
        <v>84</v>
      </c>
      <c r="H11166" s="68">
        <v>0</v>
      </c>
      <c r="I11166" s="87">
        <v>0</v>
      </c>
      <c r="J11166" s="36" t="str">
        <f>_xlfn.XLOOKUP(SimpleBB[[#This Row],[customer_code]],'Input  - indicative charges'!$B$13:$B$69,'Input  - indicative charges'!$E$13:$E$69)</f>
        <v>Major Industrial</v>
      </c>
      <c r="K11166" s="70">
        <f t="shared" si="176"/>
        <v>0</v>
      </c>
    </row>
    <row r="11167" spans="1:11" x14ac:dyDescent="0.25">
      <c r="A11167" s="65">
        <v>44562</v>
      </c>
      <c r="B11167" s="66" t="s">
        <v>152</v>
      </c>
      <c r="C11167" s="66" t="s">
        <v>137</v>
      </c>
      <c r="D11167" s="67">
        <v>233898.36499999999</v>
      </c>
      <c r="E11167" s="66">
        <v>0.48491085561195202</v>
      </c>
      <c r="F11167" s="67">
        <v>113419.856298386</v>
      </c>
      <c r="G11167" s="66" t="s">
        <v>86</v>
      </c>
      <c r="H11167" s="68">
        <v>6.4741219457477597E-6</v>
      </c>
      <c r="I11167" s="87">
        <v>0.73429398074494201</v>
      </c>
      <c r="J11167" s="36" t="str">
        <f>_xlfn.XLOOKUP(SimpleBB[[#This Row],[customer_code]],'Input  - indicative charges'!$B$13:$B$69,'Input  - indicative charges'!$E$13:$E$69)</f>
        <v>North Island generation</v>
      </c>
      <c r="K11167" s="70">
        <f t="shared" si="176"/>
        <v>0.6788206697869521</v>
      </c>
    </row>
    <row r="11168" spans="1:11" x14ac:dyDescent="0.25">
      <c r="A11168" s="65">
        <v>44562</v>
      </c>
      <c r="B11168" s="66" t="s">
        <v>152</v>
      </c>
      <c r="C11168" s="66" t="s">
        <v>137</v>
      </c>
      <c r="D11168" s="67">
        <v>233898.36499999999</v>
      </c>
      <c r="E11168" s="66">
        <v>0.48491085561195202</v>
      </c>
      <c r="F11168" s="67">
        <v>113419.856298386</v>
      </c>
      <c r="G11168" s="66" t="s">
        <v>88</v>
      </c>
      <c r="H11168" s="68">
        <v>3.0164492965031701E-4</v>
      </c>
      <c r="I11168" s="87">
        <v>34.2125245740759</v>
      </c>
      <c r="J11168" s="36" t="str">
        <f>_xlfn.XLOOKUP(SimpleBB[[#This Row],[customer_code]],'Input  - indicative charges'!$B$13:$B$69,'Input  - indicative charges'!$E$13:$E$69)</f>
        <v>North Island generation</v>
      </c>
      <c r="K11168" s="70">
        <f t="shared" si="176"/>
        <v>31.627889449557816</v>
      </c>
    </row>
    <row r="11169" spans="1:11" x14ac:dyDescent="0.25">
      <c r="A11169" s="65">
        <v>44562</v>
      </c>
      <c r="B11169" s="66" t="s">
        <v>152</v>
      </c>
      <c r="C11169" s="66" t="s">
        <v>137</v>
      </c>
      <c r="D11169" s="67">
        <v>233898.36499999999</v>
      </c>
      <c r="E11169" s="66">
        <v>0.48491085561195202</v>
      </c>
      <c r="F11169" s="67">
        <v>113419.856298386</v>
      </c>
      <c r="G11169" s="66" t="s">
        <v>90</v>
      </c>
      <c r="H11169" s="68">
        <v>5.32177630013116E-4</v>
      </c>
      <c r="I11169" s="87">
        <v>60.359510321303603</v>
      </c>
      <c r="J11169" s="36" t="str">
        <f>_xlfn.XLOOKUP(SimpleBB[[#This Row],[customer_code]],'Input  - indicative charges'!$B$13:$B$69,'Input  - indicative charges'!$E$13:$E$69)</f>
        <v>Upper South Island distributor</v>
      </c>
      <c r="K11169" s="70">
        <f t="shared" si="176"/>
        <v>55.799562979873976</v>
      </c>
    </row>
    <row r="11170" spans="1:11" x14ac:dyDescent="0.25">
      <c r="A11170" s="65">
        <v>44562</v>
      </c>
      <c r="B11170" s="66" t="s">
        <v>152</v>
      </c>
      <c r="C11170" s="66" t="s">
        <v>137</v>
      </c>
      <c r="D11170" s="67">
        <v>233898.36499999999</v>
      </c>
      <c r="E11170" s="66">
        <v>0.48491085561195202</v>
      </c>
      <c r="F11170" s="67">
        <v>113419.856298386</v>
      </c>
      <c r="G11170" s="66" t="s">
        <v>92</v>
      </c>
      <c r="H11170" s="68">
        <v>4.6459825962499798E-6</v>
      </c>
      <c r="I11170" s="87">
        <v>0.52694667843147802</v>
      </c>
      <c r="J11170" s="36" t="str">
        <f>_xlfn.XLOOKUP(SimpleBB[[#This Row],[customer_code]],'Input  - indicative charges'!$B$13:$B$69,'Input  - indicative charges'!$E$13:$E$69)</f>
        <v>North Island generation</v>
      </c>
      <c r="K11170" s="70">
        <f t="shared" si="176"/>
        <v>0.487137722185842</v>
      </c>
    </row>
    <row r="11171" spans="1:11" x14ac:dyDescent="0.25">
      <c r="A11171" s="65">
        <v>44562</v>
      </c>
      <c r="B11171" s="66" t="s">
        <v>152</v>
      </c>
      <c r="C11171" s="66" t="s">
        <v>137</v>
      </c>
      <c r="D11171" s="67">
        <v>233898.36499999999</v>
      </c>
      <c r="E11171" s="66">
        <v>0.48491085561195202</v>
      </c>
      <c r="F11171" s="67">
        <v>113419.856298386</v>
      </c>
      <c r="G11171" s="66" t="s">
        <v>94</v>
      </c>
      <c r="H11171" s="68">
        <v>2.46069324475782E-5</v>
      </c>
      <c r="I11171" s="87">
        <v>2.7909147421484199</v>
      </c>
      <c r="J11171" s="36" t="str">
        <f>_xlfn.XLOOKUP(SimpleBB[[#This Row],[customer_code]],'Input  - indicative charges'!$B$13:$B$69,'Input  - indicative charges'!$E$13:$E$69)</f>
        <v>North Island generation</v>
      </c>
      <c r="K11171" s="70">
        <f t="shared" si="176"/>
        <v>2.5800710127862767</v>
      </c>
    </row>
    <row r="11172" spans="1:11" x14ac:dyDescent="0.25">
      <c r="A11172" s="65">
        <v>44562</v>
      </c>
      <c r="B11172" s="66" t="s">
        <v>152</v>
      </c>
      <c r="C11172" s="66" t="s">
        <v>137</v>
      </c>
      <c r="D11172" s="67">
        <v>233898.36499999999</v>
      </c>
      <c r="E11172" s="66">
        <v>0.48491085561195202</v>
      </c>
      <c r="F11172" s="67">
        <v>113419.856298386</v>
      </c>
      <c r="G11172" s="66" t="s">
        <v>96</v>
      </c>
      <c r="H11172" s="68">
        <v>5.1676208279954798E-11</v>
      </c>
      <c r="I11172" s="87">
        <v>5.8611081171579803E-6</v>
      </c>
      <c r="J11172" s="36" t="str">
        <f>_xlfn.XLOOKUP(SimpleBB[[#This Row],[customer_code]],'Input  - indicative charges'!$B$13:$B$69,'Input  - indicative charges'!$E$13:$E$69)</f>
        <v>Upper North Island distributor</v>
      </c>
      <c r="K11172" s="70">
        <f t="shared" si="176"/>
        <v>5.4183221463242645E-6</v>
      </c>
    </row>
    <row r="11173" spans="1:11" x14ac:dyDescent="0.25">
      <c r="A11173" s="65">
        <v>44562</v>
      </c>
      <c r="B11173" s="66" t="s">
        <v>152</v>
      </c>
      <c r="C11173" s="66" t="s">
        <v>137</v>
      </c>
      <c r="D11173" s="67">
        <v>233898.36499999999</v>
      </c>
      <c r="E11173" s="66">
        <v>0.48491085561195202</v>
      </c>
      <c r="F11173" s="67">
        <v>113419.856298386</v>
      </c>
      <c r="G11173" s="66" t="s">
        <v>98</v>
      </c>
      <c r="H11173" s="68">
        <v>2.2729154355470701E-7</v>
      </c>
      <c r="I11173" s="87">
        <v>2.5779374207813299E-2</v>
      </c>
      <c r="J11173" s="36" t="str">
        <f>_xlfn.XLOOKUP(SimpleBB[[#This Row],[customer_code]],'Input  - indicative charges'!$B$13:$B$69,'Input  - indicative charges'!$E$13:$E$69)</f>
        <v>Major Industrial</v>
      </c>
      <c r="K11173" s="70">
        <f t="shared" si="176"/>
        <v>2.3831833741416439E-2</v>
      </c>
    </row>
    <row r="11174" spans="1:11" x14ac:dyDescent="0.25">
      <c r="A11174" s="65">
        <v>44562</v>
      </c>
      <c r="B11174" s="66" t="s">
        <v>152</v>
      </c>
      <c r="C11174" s="66" t="s">
        <v>137</v>
      </c>
      <c r="D11174" s="67">
        <v>233898.36499999999</v>
      </c>
      <c r="E11174" s="66">
        <v>0.48491085561195202</v>
      </c>
      <c r="F11174" s="67">
        <v>113419.856298386</v>
      </c>
      <c r="G11174" s="66" t="s">
        <v>100</v>
      </c>
      <c r="H11174" s="68">
        <v>3.5207991117105299E-2</v>
      </c>
      <c r="I11174" s="87">
        <v>3993.2852930569502</v>
      </c>
      <c r="J11174" s="36" t="str">
        <f>_xlfn.XLOOKUP(SimpleBB[[#This Row],[customer_code]],'Input  - indicative charges'!$B$13:$B$69,'Input  - indicative charges'!$E$13:$E$69)</f>
        <v>North Island generation</v>
      </c>
      <c r="K11174" s="70">
        <f t="shared" si="176"/>
        <v>3691.6067247797287</v>
      </c>
    </row>
    <row r="11175" spans="1:11" x14ac:dyDescent="0.25">
      <c r="A11175" s="65">
        <v>44562</v>
      </c>
      <c r="B11175" s="66" t="s">
        <v>152</v>
      </c>
      <c r="C11175" s="66" t="s">
        <v>137</v>
      </c>
      <c r="D11175" s="67">
        <v>233898.36499999999</v>
      </c>
      <c r="E11175" s="66">
        <v>0.48491085561195202</v>
      </c>
      <c r="F11175" s="67">
        <v>113419.856298386</v>
      </c>
      <c r="G11175" s="66" t="s">
        <v>102</v>
      </c>
      <c r="H11175" s="68">
        <v>7.2737061257857204E-5</v>
      </c>
      <c r="I11175" s="87">
        <v>8.2498270354331105</v>
      </c>
      <c r="J11175" s="36" t="str">
        <f>_xlfn.XLOOKUP(SimpleBB[[#This Row],[customer_code]],'Input  - indicative charges'!$B$13:$B$69,'Input  - indicative charges'!$E$13:$E$69)</f>
        <v>Lower North Island distributor</v>
      </c>
      <c r="K11175" s="70">
        <f t="shared" si="176"/>
        <v>7.6265818060197752</v>
      </c>
    </row>
    <row r="11176" spans="1:11" x14ac:dyDescent="0.25">
      <c r="A11176" s="65">
        <v>44562</v>
      </c>
      <c r="B11176" s="66" t="s">
        <v>152</v>
      </c>
      <c r="C11176" s="66" t="s">
        <v>137</v>
      </c>
      <c r="D11176" s="67">
        <v>233898.36499999999</v>
      </c>
      <c r="E11176" s="66">
        <v>0.48491085561195202</v>
      </c>
      <c r="F11176" s="67">
        <v>113419.856298386</v>
      </c>
      <c r="G11176" s="66" t="s">
        <v>104</v>
      </c>
      <c r="H11176" s="68">
        <v>1.5231298975141699E-4</v>
      </c>
      <c r="I11176" s="87">
        <v>17.275317409983401</v>
      </c>
      <c r="J11176" s="36" t="str">
        <f>_xlfn.XLOOKUP(SimpleBB[[#This Row],[customer_code]],'Input  - indicative charges'!$B$13:$B$69,'Input  - indicative charges'!$E$13:$E$69)</f>
        <v>Lower North Island distributor</v>
      </c>
      <c r="K11176" s="70">
        <f t="shared" si="176"/>
        <v>15.970228331614857</v>
      </c>
    </row>
    <row r="11177" spans="1:11" x14ac:dyDescent="0.25">
      <c r="A11177" s="65">
        <v>44562</v>
      </c>
      <c r="B11177" s="66" t="s">
        <v>152</v>
      </c>
      <c r="C11177" s="66" t="s">
        <v>137</v>
      </c>
      <c r="D11177" s="67">
        <v>233898.36499999999</v>
      </c>
      <c r="E11177" s="66">
        <v>0.48491085561195202</v>
      </c>
      <c r="F11177" s="67">
        <v>113419.856298386</v>
      </c>
      <c r="G11177" s="66" t="s">
        <v>106</v>
      </c>
      <c r="H11177" s="68">
        <v>1.57696352426847E-22</v>
      </c>
      <c r="I11177" s="87">
        <v>1.7885897631032701E-17</v>
      </c>
      <c r="J11177" s="36" t="str">
        <f>_xlfn.XLOOKUP(SimpleBB[[#This Row],[customer_code]],'Input  - indicative charges'!$B$13:$B$69,'Input  - indicative charges'!$E$13:$E$69)</f>
        <v>Upper North Island distributor</v>
      </c>
      <c r="K11177" s="70">
        <f t="shared" si="176"/>
        <v>1.6534681378323571E-17</v>
      </c>
    </row>
    <row r="11178" spans="1:11" x14ac:dyDescent="0.25">
      <c r="A11178" s="65">
        <v>44562</v>
      </c>
      <c r="B11178" s="66" t="s">
        <v>152</v>
      </c>
      <c r="C11178" s="66" t="s">
        <v>137</v>
      </c>
      <c r="D11178" s="67">
        <v>233898.36499999999</v>
      </c>
      <c r="E11178" s="66">
        <v>0.48491085561195202</v>
      </c>
      <c r="F11178" s="67">
        <v>113419.856298386</v>
      </c>
      <c r="G11178" s="66" t="s">
        <v>108</v>
      </c>
      <c r="H11178" s="68">
        <v>0</v>
      </c>
      <c r="I11178" s="87">
        <v>0</v>
      </c>
      <c r="J11178" s="36" t="str">
        <f>_xlfn.XLOOKUP(SimpleBB[[#This Row],[customer_code]],'Input  - indicative charges'!$B$13:$B$69,'Input  - indicative charges'!$E$13:$E$69)</f>
        <v>Lower North Island distributor</v>
      </c>
      <c r="K11178" s="70">
        <f t="shared" si="176"/>
        <v>0</v>
      </c>
    </row>
    <row r="11179" spans="1:11" x14ac:dyDescent="0.25">
      <c r="A11179" s="65">
        <v>44562</v>
      </c>
      <c r="B11179" s="66" t="s">
        <v>152</v>
      </c>
      <c r="C11179" s="66" t="s">
        <v>137</v>
      </c>
      <c r="D11179" s="67">
        <v>233898.36499999999</v>
      </c>
      <c r="E11179" s="66">
        <v>0.48491085561195202</v>
      </c>
      <c r="F11179" s="67">
        <v>113419.856298386</v>
      </c>
      <c r="G11179" s="66" t="s">
        <v>110</v>
      </c>
      <c r="H11179" s="68">
        <v>1.9044755915188101E-11</v>
      </c>
      <c r="I11179" s="87">
        <v>2.1600534791384799E-6</v>
      </c>
      <c r="J11179" s="36" t="str">
        <f>_xlfn.XLOOKUP(SimpleBB[[#This Row],[customer_code]],'Input  - indicative charges'!$B$13:$B$69,'Input  - indicative charges'!$E$13:$E$69)</f>
        <v>Lower South Island distributor</v>
      </c>
      <c r="K11179" s="70">
        <f t="shared" si="176"/>
        <v>1.9968690850452941E-6</v>
      </c>
    </row>
    <row r="11180" spans="1:11" x14ac:dyDescent="0.25">
      <c r="A11180" s="65">
        <v>44562</v>
      </c>
      <c r="B11180" s="66" t="s">
        <v>152</v>
      </c>
      <c r="C11180" s="66" t="s">
        <v>137</v>
      </c>
      <c r="D11180" s="67">
        <v>233898.36499999999</v>
      </c>
      <c r="E11180" s="66">
        <v>0.48491085561195202</v>
      </c>
      <c r="F11180" s="67">
        <v>113419.856298386</v>
      </c>
      <c r="G11180" s="66" t="s">
        <v>112</v>
      </c>
      <c r="H11180" s="68">
        <v>2.4918494188504398E-4</v>
      </c>
      <c r="I11180" s="87">
        <v>28.262520300323601</v>
      </c>
      <c r="J11180" s="36" t="str">
        <f>_xlfn.XLOOKUP(SimpleBB[[#This Row],[customer_code]],'Input  - indicative charges'!$B$13:$B$69,'Input  - indicative charges'!$E$13:$E$69)</f>
        <v>North Island generation</v>
      </c>
      <c r="K11180" s="70">
        <f t="shared" si="176"/>
        <v>26.127386936591268</v>
      </c>
    </row>
    <row r="11181" spans="1:11" x14ac:dyDescent="0.25">
      <c r="A11181" s="65">
        <v>44562</v>
      </c>
      <c r="B11181" s="66" t="s">
        <v>152</v>
      </c>
      <c r="C11181" s="66" t="s">
        <v>137</v>
      </c>
      <c r="D11181" s="67">
        <v>233898.36499999999</v>
      </c>
      <c r="E11181" s="66">
        <v>0.48491085561195202</v>
      </c>
      <c r="F11181" s="67">
        <v>113419.856298386</v>
      </c>
      <c r="G11181" s="66" t="s">
        <v>114</v>
      </c>
      <c r="H11181" s="68">
        <v>5.9913578272009698E-5</v>
      </c>
      <c r="I11181" s="87">
        <v>6.7953894379334798</v>
      </c>
      <c r="J11181" s="36" t="str">
        <f>_xlfn.XLOOKUP(SimpleBB[[#This Row],[customer_code]],'Input  - indicative charges'!$B$13:$B$69,'Input  - indicative charges'!$E$13:$E$69)</f>
        <v>Lower North Island distributor</v>
      </c>
      <c r="K11181" s="70">
        <f t="shared" si="176"/>
        <v>6.2820218205267633</v>
      </c>
    </row>
    <row r="11182" spans="1:11" x14ac:dyDescent="0.25">
      <c r="A11182" s="65">
        <v>44562</v>
      </c>
      <c r="B11182" s="66" t="s">
        <v>152</v>
      </c>
      <c r="C11182" s="66" t="s">
        <v>137</v>
      </c>
      <c r="D11182" s="67">
        <v>233898.36499999999</v>
      </c>
      <c r="E11182" s="66">
        <v>0.48491085561195202</v>
      </c>
      <c r="F11182" s="67">
        <v>113419.856298386</v>
      </c>
      <c r="G11182" s="66" t="s">
        <v>116</v>
      </c>
      <c r="H11182" s="68">
        <v>8.1898903076269503E-24</v>
      </c>
      <c r="I11182" s="87">
        <v>9.2889618179059797E-19</v>
      </c>
      <c r="J11182" s="36" t="str">
        <f>_xlfn.XLOOKUP(SimpleBB[[#This Row],[customer_code]],'Input  - indicative charges'!$B$13:$B$69,'Input  - indicative charges'!$E$13:$E$69)</f>
        <v>Major Industrial</v>
      </c>
      <c r="K11182" s="70">
        <f t="shared" si="176"/>
        <v>8.5872136340534694E-19</v>
      </c>
    </row>
    <row r="11183" spans="1:11" x14ac:dyDescent="0.25">
      <c r="A11183" s="65">
        <v>44562</v>
      </c>
      <c r="B11183" s="66" t="s">
        <v>152</v>
      </c>
      <c r="C11183" s="66" t="s">
        <v>137</v>
      </c>
      <c r="D11183" s="67">
        <v>233898.36499999999</v>
      </c>
      <c r="E11183" s="66">
        <v>0.48491085561195202</v>
      </c>
      <c r="F11183" s="67">
        <v>113419.856298386</v>
      </c>
      <c r="G11183" s="66" t="s">
        <v>118</v>
      </c>
      <c r="H11183" s="68">
        <v>2.75651488628018E-2</v>
      </c>
      <c r="I11183" s="87">
        <v>3126.4352228626199</v>
      </c>
      <c r="J11183" s="36" t="str">
        <f>_xlfn.XLOOKUP(SimpleBB[[#This Row],[customer_code]],'Input  - indicative charges'!$B$13:$B$69,'Input  - indicative charges'!$E$13:$E$69)</f>
        <v>Upper South Island distributor</v>
      </c>
      <c r="K11183" s="70">
        <f t="shared" si="176"/>
        <v>2890.2441088732039</v>
      </c>
    </row>
    <row r="11184" spans="1:11" x14ac:dyDescent="0.25">
      <c r="A11184" s="65">
        <v>44562</v>
      </c>
      <c r="B11184" s="66" t="s">
        <v>152</v>
      </c>
      <c r="C11184" s="66" t="s">
        <v>137</v>
      </c>
      <c r="D11184" s="67">
        <v>233898.36499999999</v>
      </c>
      <c r="E11184" s="66">
        <v>0.48491085561195202</v>
      </c>
      <c r="F11184" s="67">
        <v>113419.856298386</v>
      </c>
      <c r="G11184" s="66" t="s">
        <v>120</v>
      </c>
      <c r="H11184" s="68">
        <v>1.7624553433397999E-7</v>
      </c>
      <c r="I11184" s="87">
        <v>1.99897431773924E-2</v>
      </c>
      <c r="J11184" s="36" t="str">
        <f>_xlfn.XLOOKUP(SimpleBB[[#This Row],[customer_code]],'Input  - indicative charges'!$B$13:$B$69,'Input  - indicative charges'!$E$13:$E$69)</f>
        <v>Lower North Island distributor</v>
      </c>
      <c r="K11184" s="70">
        <f t="shared" si="176"/>
        <v>1.8479588840944118E-2</v>
      </c>
    </row>
    <row r="11185" spans="1:11" x14ac:dyDescent="0.25">
      <c r="A11185" s="65">
        <v>44562</v>
      </c>
      <c r="B11185" s="66" t="s">
        <v>152</v>
      </c>
      <c r="C11185" s="66" t="s">
        <v>137</v>
      </c>
      <c r="D11185" s="67">
        <v>233898.36499999999</v>
      </c>
      <c r="E11185" s="66">
        <v>0.48491085561195202</v>
      </c>
      <c r="F11185" s="67">
        <v>113419.856298386</v>
      </c>
      <c r="G11185" s="66" t="s">
        <v>241</v>
      </c>
      <c r="H11185" s="68">
        <v>5.6357593087145797E-5</v>
      </c>
      <c r="I11185" s="87">
        <v>6.3920701092670296</v>
      </c>
      <c r="J11185" s="36" t="str">
        <f>_xlfn.XLOOKUP(SimpleBB[[#This Row],[customer_code]],'Input  - indicative charges'!$B$13:$B$69,'Input  - indicative charges'!$E$13:$E$69)</f>
        <v>North Island generation</v>
      </c>
      <c r="K11185" s="70">
        <f t="shared" si="176"/>
        <v>5.9091718394529273</v>
      </c>
    </row>
    <row r="11186" spans="1:11" x14ac:dyDescent="0.25">
      <c r="A11186" s="65">
        <v>44593</v>
      </c>
      <c r="B11186" s="66" t="s">
        <v>152</v>
      </c>
      <c r="C11186" s="66" t="s">
        <v>137</v>
      </c>
      <c r="D11186" s="67">
        <v>173338.33499999999</v>
      </c>
      <c r="E11186" s="66">
        <v>0.61632333436765196</v>
      </c>
      <c r="F11186" s="67">
        <v>106832.460600937</v>
      </c>
      <c r="G11186" s="66" t="s">
        <v>8</v>
      </c>
      <c r="H11186" s="68">
        <v>8.4858971584469098E-7</v>
      </c>
      <c r="I11186" s="87">
        <v>9.0656927384338407E-2</v>
      </c>
      <c r="J11186" s="36" t="str">
        <f>_xlfn.XLOOKUP(SimpleBB[[#This Row],[customer_code]],'Input  - indicative charges'!$B$13:$B$69,'Input  - indicative charges'!$E$13:$E$69)</f>
        <v>Lower South Island distributor</v>
      </c>
      <c r="K11186" s="70">
        <f t="shared" si="176"/>
        <v>8.3808117431973903E-2</v>
      </c>
    </row>
    <row r="11187" spans="1:11" x14ac:dyDescent="0.25">
      <c r="A11187" s="65">
        <v>44593</v>
      </c>
      <c r="B11187" s="66" t="s">
        <v>152</v>
      </c>
      <c r="C11187" s="66" t="s">
        <v>137</v>
      </c>
      <c r="D11187" s="67">
        <v>173338.33499999999</v>
      </c>
      <c r="E11187" s="66">
        <v>0.61632333436765196</v>
      </c>
      <c r="F11187" s="67">
        <v>106832.460600937</v>
      </c>
      <c r="G11187" s="66" t="s">
        <v>10</v>
      </c>
      <c r="H11187" s="68">
        <v>3.00748393268498E-4</v>
      </c>
      <c r="I11187" s="87">
        <v>32.129690874651999</v>
      </c>
      <c r="J11187" s="36" t="str">
        <f>_xlfn.XLOOKUP(SimpleBB[[#This Row],[customer_code]],'Input  - indicative charges'!$B$13:$B$69,'Input  - indicative charges'!$E$13:$E$69)</f>
        <v>Upper South Island distributor</v>
      </c>
      <c r="K11187" s="70">
        <f t="shared" si="176"/>
        <v>29.702406463215759</v>
      </c>
    </row>
    <row r="11188" spans="1:11" x14ac:dyDescent="0.25">
      <c r="A11188" s="65">
        <v>44593</v>
      </c>
      <c r="B11188" s="66" t="s">
        <v>152</v>
      </c>
      <c r="C11188" s="66" t="s">
        <v>137</v>
      </c>
      <c r="D11188" s="67">
        <v>173338.33499999999</v>
      </c>
      <c r="E11188" s="66">
        <v>0.61632333436765196</v>
      </c>
      <c r="F11188" s="67">
        <v>106832.460600937</v>
      </c>
      <c r="G11188" s="66" t="s">
        <v>12</v>
      </c>
      <c r="H11188" s="68">
        <v>6.4032986905954302E-24</v>
      </c>
      <c r="I11188" s="87">
        <v>6.8408015507906897E-19</v>
      </c>
      <c r="J11188" s="36" t="str">
        <f>_xlfn.XLOOKUP(SimpleBB[[#This Row],[customer_code]],'Input  - indicative charges'!$B$13:$B$69,'Input  - indicative charges'!$E$13:$E$69)</f>
        <v>Lower North Island distributor</v>
      </c>
      <c r="K11188" s="70">
        <f t="shared" si="176"/>
        <v>6.3240032090094777E-19</v>
      </c>
    </row>
    <row r="11189" spans="1:11" x14ac:dyDescent="0.25">
      <c r="A11189" s="65">
        <v>44593</v>
      </c>
      <c r="B11189" s="66" t="s">
        <v>152</v>
      </c>
      <c r="C11189" s="66" t="s">
        <v>137</v>
      </c>
      <c r="D11189" s="67">
        <v>173338.33499999999</v>
      </c>
      <c r="E11189" s="66">
        <v>0.61632333436765196</v>
      </c>
      <c r="F11189" s="67">
        <v>106832.460600937</v>
      </c>
      <c r="G11189" s="66" t="s">
        <v>14</v>
      </c>
      <c r="H11189" s="68">
        <v>2.7856465074152299E-24</v>
      </c>
      <c r="I11189" s="87">
        <v>2.9759747075157498E-19</v>
      </c>
      <c r="J11189" s="36" t="str">
        <f>_xlfn.XLOOKUP(SimpleBB[[#This Row],[customer_code]],'Input  - indicative charges'!$B$13:$B$69,'Input  - indicative charges'!$E$13:$E$69)</f>
        <v>Upper North Island distributor</v>
      </c>
      <c r="K11189" s="70">
        <f t="shared" si="176"/>
        <v>2.7511503528538023E-19</v>
      </c>
    </row>
    <row r="11190" spans="1:11" x14ac:dyDescent="0.25">
      <c r="A11190" s="65">
        <v>44593</v>
      </c>
      <c r="B11190" s="66" t="s">
        <v>152</v>
      </c>
      <c r="C11190" s="66" t="s">
        <v>137</v>
      </c>
      <c r="D11190" s="67">
        <v>173338.33499999999</v>
      </c>
      <c r="E11190" s="66">
        <v>0.61632333436765196</v>
      </c>
      <c r="F11190" s="67">
        <v>106832.460600937</v>
      </c>
      <c r="G11190" s="66" t="s">
        <v>16</v>
      </c>
      <c r="H11190" s="68">
        <v>2.3889105770467E-2</v>
      </c>
      <c r="I11190" s="87">
        <v>2552.1319510150402</v>
      </c>
      <c r="J11190" s="36" t="str">
        <f>_xlfn.XLOOKUP(SimpleBB[[#This Row],[customer_code]],'Input  - indicative charges'!$B$13:$B$69,'Input  - indicative charges'!$E$13:$E$69)</f>
        <v>South Island generation</v>
      </c>
      <c r="K11190" s="70">
        <f t="shared" si="176"/>
        <v>2359.3274162688199</v>
      </c>
    </row>
    <row r="11191" spans="1:11" x14ac:dyDescent="0.25">
      <c r="A11191" s="65">
        <v>44593</v>
      </c>
      <c r="B11191" s="66" t="s">
        <v>152</v>
      </c>
      <c r="C11191" s="66" t="s">
        <v>137</v>
      </c>
      <c r="D11191" s="67">
        <v>173338.33499999999</v>
      </c>
      <c r="E11191" s="66">
        <v>0.61632333436765196</v>
      </c>
      <c r="F11191" s="67">
        <v>106832.460600937</v>
      </c>
      <c r="G11191" s="66" t="s">
        <v>19</v>
      </c>
      <c r="H11191" s="68">
        <v>4.5197122314262001E-4</v>
      </c>
      <c r="I11191" s="87">
        <v>48.285197889141401</v>
      </c>
      <c r="J11191" s="36" t="str">
        <f>_xlfn.XLOOKUP(SimpleBB[[#This Row],[customer_code]],'Input  - indicative charges'!$B$13:$B$69,'Input  - indicative charges'!$E$13:$E$69)</f>
        <v>Lower South Island distributor</v>
      </c>
      <c r="K11191" s="70">
        <f t="shared" si="176"/>
        <v>44.637422110760326</v>
      </c>
    </row>
    <row r="11192" spans="1:11" x14ac:dyDescent="0.25">
      <c r="A11192" s="65">
        <v>44593</v>
      </c>
      <c r="B11192" s="66" t="s">
        <v>152</v>
      </c>
      <c r="C11192" s="66" t="s">
        <v>137</v>
      </c>
      <c r="D11192" s="67">
        <v>173338.33499999999</v>
      </c>
      <c r="E11192" s="66">
        <v>0.61632333436765196</v>
      </c>
      <c r="F11192" s="67">
        <v>106832.460600937</v>
      </c>
      <c r="G11192" s="66" t="s">
        <v>21</v>
      </c>
      <c r="H11192" s="68">
        <v>1.64473933622453E-5</v>
      </c>
      <c r="I11192" s="87">
        <v>1.75711550336019</v>
      </c>
      <c r="J11192" s="36" t="str">
        <f>_xlfn.XLOOKUP(SimpleBB[[#This Row],[customer_code]],'Input  - indicative charges'!$B$13:$B$69,'Input  - indicative charges'!$E$13:$E$69)</f>
        <v>Upper South Island distributor</v>
      </c>
      <c r="K11192" s="70">
        <f t="shared" si="176"/>
        <v>1.6243716469988478</v>
      </c>
    </row>
    <row r="11193" spans="1:11" x14ac:dyDescent="0.25">
      <c r="A11193" s="65">
        <v>44593</v>
      </c>
      <c r="B11193" s="66" t="s">
        <v>152</v>
      </c>
      <c r="C11193" s="66" t="s">
        <v>137</v>
      </c>
      <c r="D11193" s="67">
        <v>173338.33499999999</v>
      </c>
      <c r="E11193" s="66">
        <v>0.61632333436765196</v>
      </c>
      <c r="F11193" s="67">
        <v>106832.460600937</v>
      </c>
      <c r="G11193" s="66" t="s">
        <v>23</v>
      </c>
      <c r="H11193" s="68">
        <v>5.1025260139060101E-24</v>
      </c>
      <c r="I11193" s="87">
        <v>5.4511540934587098E-19</v>
      </c>
      <c r="J11193" s="36" t="str">
        <f>_xlfn.XLOOKUP(SimpleBB[[#This Row],[customer_code]],'Input  - indicative charges'!$B$13:$B$69,'Input  - indicative charges'!$E$13:$E$69)</f>
        <v>Lower North Island distributor</v>
      </c>
      <c r="K11193" s="70">
        <f t="shared" si="176"/>
        <v>5.0393386979415416E-19</v>
      </c>
    </row>
    <row r="11194" spans="1:11" x14ac:dyDescent="0.25">
      <c r="A11194" s="65">
        <v>44593</v>
      </c>
      <c r="B11194" s="66" t="s">
        <v>152</v>
      </c>
      <c r="C11194" s="66" t="s">
        <v>137</v>
      </c>
      <c r="D11194" s="67">
        <v>173338.33499999999</v>
      </c>
      <c r="E11194" s="66">
        <v>0.61632333436765196</v>
      </c>
      <c r="F11194" s="67">
        <v>106832.460600937</v>
      </c>
      <c r="G11194" s="66" t="s">
        <v>25</v>
      </c>
      <c r="H11194" s="68">
        <v>3.2058906818816797E-2</v>
      </c>
      <c r="I11194" s="87">
        <v>3424.93189963036</v>
      </c>
      <c r="J11194" s="36" t="str">
        <f>_xlfn.XLOOKUP(SimpleBB[[#This Row],[customer_code]],'Input  - indicative charges'!$B$13:$B$69,'Input  - indicative charges'!$E$13:$E$69)</f>
        <v>North Island generation</v>
      </c>
      <c r="K11194" s="70">
        <f t="shared" si="176"/>
        <v>3166.1904183432785</v>
      </c>
    </row>
    <row r="11195" spans="1:11" x14ac:dyDescent="0.25">
      <c r="A11195" s="65">
        <v>44593</v>
      </c>
      <c r="B11195" s="66" t="s">
        <v>152</v>
      </c>
      <c r="C11195" s="66" t="s">
        <v>137</v>
      </c>
      <c r="D11195" s="67">
        <v>173338.33499999999</v>
      </c>
      <c r="E11195" s="66">
        <v>0.61632333436765196</v>
      </c>
      <c r="F11195" s="67">
        <v>106832.460600937</v>
      </c>
      <c r="G11195" s="66" t="s">
        <v>27</v>
      </c>
      <c r="H11195" s="68">
        <v>9.4896060819390699E-7</v>
      </c>
      <c r="I11195" s="87">
        <v>0.10137979678671601</v>
      </c>
      <c r="J11195" s="36" t="str">
        <f>_xlfn.XLOOKUP(SimpleBB[[#This Row],[customer_code]],'Input  - indicative charges'!$B$13:$B$69,'Input  - indicative charges'!$E$13:$E$69)</f>
        <v>Lower North Island distributor</v>
      </c>
      <c r="K11195" s="70">
        <f t="shared" si="176"/>
        <v>9.3720912008303556E-2</v>
      </c>
    </row>
    <row r="11196" spans="1:11" x14ac:dyDescent="0.25">
      <c r="A11196" s="65">
        <v>44593</v>
      </c>
      <c r="B11196" s="66" t="s">
        <v>152</v>
      </c>
      <c r="C11196" s="66" t="s">
        <v>137</v>
      </c>
      <c r="D11196" s="67">
        <v>173338.33499999999</v>
      </c>
      <c r="E11196" s="66">
        <v>0.61632333436765196</v>
      </c>
      <c r="F11196" s="67">
        <v>106832.460600937</v>
      </c>
      <c r="G11196" s="66" t="s">
        <v>29</v>
      </c>
      <c r="H11196" s="68">
        <v>3.0552127734363999E-6</v>
      </c>
      <c r="I11196" s="87">
        <v>0.32639589824562398</v>
      </c>
      <c r="J11196" s="36" t="str">
        <f>_xlfn.XLOOKUP(SimpleBB[[#This Row],[customer_code]],'Input  - indicative charges'!$B$13:$B$69,'Input  - indicative charges'!$E$13:$E$69)</f>
        <v>Lower North Island distributor</v>
      </c>
      <c r="K11196" s="70">
        <f t="shared" si="176"/>
        <v>0.30173784352423966</v>
      </c>
    </row>
    <row r="11197" spans="1:11" x14ac:dyDescent="0.25">
      <c r="A11197" s="65">
        <v>44593</v>
      </c>
      <c r="B11197" s="66" t="s">
        <v>152</v>
      </c>
      <c r="C11197" s="66" t="s">
        <v>137</v>
      </c>
      <c r="D11197" s="67">
        <v>173338.33499999999</v>
      </c>
      <c r="E11197" s="66">
        <v>0.61632333436765196</v>
      </c>
      <c r="F11197" s="67">
        <v>106832.460600937</v>
      </c>
      <c r="G11197" s="66" t="s">
        <v>31</v>
      </c>
      <c r="H11197" s="68">
        <v>5.8778288954444104E-6</v>
      </c>
      <c r="I11197" s="87">
        <v>0.62794292389161499</v>
      </c>
      <c r="J11197" s="36" t="str">
        <f>_xlfn.XLOOKUP(SimpleBB[[#This Row],[customer_code]],'Input  - indicative charges'!$B$13:$B$69,'Input  - indicative charges'!$E$13:$E$69)</f>
        <v>Major Industrial</v>
      </c>
      <c r="K11197" s="70">
        <f t="shared" si="176"/>
        <v>0.58050405881257716</v>
      </c>
    </row>
    <row r="11198" spans="1:11" x14ac:dyDescent="0.25">
      <c r="A11198" s="65">
        <v>44593</v>
      </c>
      <c r="B11198" s="66" t="s">
        <v>152</v>
      </c>
      <c r="C11198" s="66" t="s">
        <v>137</v>
      </c>
      <c r="D11198" s="67">
        <v>173338.33499999999</v>
      </c>
      <c r="E11198" s="66">
        <v>0.61632333436765196</v>
      </c>
      <c r="F11198" s="67">
        <v>106832.460600937</v>
      </c>
      <c r="G11198" s="66" t="s">
        <v>34</v>
      </c>
      <c r="H11198" s="68">
        <v>3.4276997905444803E-24</v>
      </c>
      <c r="I11198" s="87">
        <v>3.6618960282518398E-19</v>
      </c>
      <c r="J11198" s="36" t="str">
        <f>_xlfn.XLOOKUP(SimpleBB[[#This Row],[customer_code]],'Input  - indicative charges'!$B$13:$B$69,'Input  - indicative charges'!$E$13:$E$69)</f>
        <v>Major Industrial</v>
      </c>
      <c r="K11198" s="70">
        <f t="shared" si="176"/>
        <v>3.385252745863825E-19</v>
      </c>
    </row>
    <row r="11199" spans="1:11" x14ac:dyDescent="0.25">
      <c r="A11199" s="65">
        <v>44593</v>
      </c>
      <c r="B11199" s="66" t="s">
        <v>152</v>
      </c>
      <c r="C11199" s="66" t="s">
        <v>137</v>
      </c>
      <c r="D11199" s="67">
        <v>173338.33499999999</v>
      </c>
      <c r="E11199" s="66">
        <v>0.61632333436765196</v>
      </c>
      <c r="F11199" s="67">
        <v>106832.460600937</v>
      </c>
      <c r="G11199" s="66" t="s">
        <v>36</v>
      </c>
      <c r="H11199" s="68">
        <v>2.9643062424050998E-3</v>
      </c>
      <c r="I11199" s="87">
        <v>316.68412985085502</v>
      </c>
      <c r="J11199" s="36" t="str">
        <f>_xlfn.XLOOKUP(SimpleBB[[#This Row],[customer_code]],'Input  - indicative charges'!$B$13:$B$69,'Input  - indicative charges'!$E$13:$E$69)</f>
        <v>Upper South Island distributor</v>
      </c>
      <c r="K11199" s="70">
        <f t="shared" si="176"/>
        <v>292.75976485353522</v>
      </c>
    </row>
    <row r="11200" spans="1:11" x14ac:dyDescent="0.25">
      <c r="A11200" s="65">
        <v>44593</v>
      </c>
      <c r="B11200" s="66" t="s">
        <v>152</v>
      </c>
      <c r="C11200" s="66" t="s">
        <v>137</v>
      </c>
      <c r="D11200" s="67">
        <v>173338.33499999999</v>
      </c>
      <c r="E11200" s="66">
        <v>0.61632333436765196</v>
      </c>
      <c r="F11200" s="67">
        <v>106832.460600937</v>
      </c>
      <c r="G11200" s="66" t="s">
        <v>38</v>
      </c>
      <c r="H11200" s="68">
        <v>8.7729682224085103E-6</v>
      </c>
      <c r="I11200" s="87">
        <v>0.93723778197373098</v>
      </c>
      <c r="J11200" s="36" t="str">
        <f>_xlfn.XLOOKUP(SimpleBB[[#This Row],[customer_code]],'Input  - indicative charges'!$B$13:$B$69,'Input  - indicative charges'!$E$13:$E$69)</f>
        <v>North Island generation</v>
      </c>
      <c r="K11200" s="70">
        <f t="shared" si="176"/>
        <v>0.86643278522262068</v>
      </c>
    </row>
    <row r="11201" spans="1:11" x14ac:dyDescent="0.25">
      <c r="A11201" s="65">
        <v>44593</v>
      </c>
      <c r="B11201" s="66" t="s">
        <v>152</v>
      </c>
      <c r="C11201" s="66" t="s">
        <v>137</v>
      </c>
      <c r="D11201" s="67">
        <v>173338.33499999999</v>
      </c>
      <c r="E11201" s="66">
        <v>0.61632333436765196</v>
      </c>
      <c r="F11201" s="67">
        <v>106832.460600937</v>
      </c>
      <c r="G11201" s="66" t="s">
        <v>40</v>
      </c>
      <c r="H11201" s="68">
        <v>2.1965004471645301E-7</v>
      </c>
      <c r="I11201" s="87">
        <v>2.3465754748164501E-2</v>
      </c>
      <c r="J11201" s="36" t="str">
        <f>_xlfn.XLOOKUP(SimpleBB[[#This Row],[customer_code]],'Input  - indicative charges'!$B$13:$B$69,'Input  - indicative charges'!$E$13:$E$69)</f>
        <v>North Island generation</v>
      </c>
      <c r="K11201" s="70">
        <f t="shared" si="176"/>
        <v>2.1693000042088528E-2</v>
      </c>
    </row>
    <row r="11202" spans="1:11" x14ac:dyDescent="0.25">
      <c r="A11202" s="65">
        <v>44593</v>
      </c>
      <c r="B11202" s="66" t="s">
        <v>152</v>
      </c>
      <c r="C11202" s="66" t="s">
        <v>137</v>
      </c>
      <c r="D11202" s="67">
        <v>173338.33499999999</v>
      </c>
      <c r="E11202" s="66">
        <v>0.61632333436765196</v>
      </c>
      <c r="F11202" s="67">
        <v>106832.460600937</v>
      </c>
      <c r="G11202" s="66" t="s">
        <v>42</v>
      </c>
      <c r="H11202" s="68">
        <v>0.27100559843722599</v>
      </c>
      <c r="I11202" s="87">
        <v>28952.194917678298</v>
      </c>
      <c r="J11202" s="36" t="str">
        <f>_xlfn.XLOOKUP(SimpleBB[[#This Row],[customer_code]],'Input  - indicative charges'!$B$13:$B$69,'Input  - indicative charges'!$E$13:$E$69)</f>
        <v>South Island generation</v>
      </c>
      <c r="K11202" s="70">
        <f t="shared" si="176"/>
        <v>26764.959077946452</v>
      </c>
    </row>
    <row r="11203" spans="1:11" x14ac:dyDescent="0.25">
      <c r="A11203" s="65">
        <v>44593</v>
      </c>
      <c r="B11203" s="66" t="s">
        <v>152</v>
      </c>
      <c r="C11203" s="66" t="s">
        <v>137</v>
      </c>
      <c r="D11203" s="67">
        <v>173338.33499999999</v>
      </c>
      <c r="E11203" s="66">
        <v>0.61632333436765196</v>
      </c>
      <c r="F11203" s="67">
        <v>106832.460600937</v>
      </c>
      <c r="G11203" s="66" t="s">
        <v>44</v>
      </c>
      <c r="H11203" s="68">
        <v>2.6497287685167301E-24</v>
      </c>
      <c r="I11203" s="87">
        <v>2.8307704426573299E-19</v>
      </c>
      <c r="J11203" s="36" t="str">
        <f>_xlfn.XLOOKUP(SimpleBB[[#This Row],[customer_code]],'Input  - indicative charges'!$B$13:$B$69,'Input  - indicative charges'!$E$13:$E$69)</f>
        <v>Major Industrial</v>
      </c>
      <c r="K11203" s="70">
        <f t="shared" si="176"/>
        <v>2.6169157562047632E-19</v>
      </c>
    </row>
    <row r="11204" spans="1:11" x14ac:dyDescent="0.25">
      <c r="A11204" s="65">
        <v>44593</v>
      </c>
      <c r="B11204" s="66" t="s">
        <v>152</v>
      </c>
      <c r="C11204" s="66" t="s">
        <v>137</v>
      </c>
      <c r="D11204" s="67">
        <v>173338.33499999999</v>
      </c>
      <c r="E11204" s="66">
        <v>0.61632333436765196</v>
      </c>
      <c r="F11204" s="67">
        <v>106832.460600937</v>
      </c>
      <c r="G11204" s="66" t="s">
        <v>46</v>
      </c>
      <c r="H11204" s="68">
        <v>0.112743386530511</v>
      </c>
      <c r="I11204" s="87">
        <v>12044.653399537099</v>
      </c>
      <c r="J11204" s="36" t="str">
        <f>_xlfn.XLOOKUP(SimpleBB[[#This Row],[customer_code]],'Input  - indicative charges'!$B$13:$B$69,'Input  - indicative charges'!$E$13:$E$69)</f>
        <v>Upper South Island distributor</v>
      </c>
      <c r="K11204" s="70">
        <f t="shared" si="176"/>
        <v>11134.72247141498</v>
      </c>
    </row>
    <row r="11205" spans="1:11" x14ac:dyDescent="0.25">
      <c r="A11205" s="65">
        <v>44593</v>
      </c>
      <c r="B11205" s="66" t="s">
        <v>152</v>
      </c>
      <c r="C11205" s="66" t="s">
        <v>137</v>
      </c>
      <c r="D11205" s="67">
        <v>173338.33499999999</v>
      </c>
      <c r="E11205" s="66">
        <v>0.61632333436765196</v>
      </c>
      <c r="F11205" s="67">
        <v>106832.460600937</v>
      </c>
      <c r="G11205" s="66" t="s">
        <v>48</v>
      </c>
      <c r="H11205" s="68">
        <v>1.9922776890767E-3</v>
      </c>
      <c r="I11205" s="87">
        <v>212.839927724413</v>
      </c>
      <c r="J11205" s="36" t="str">
        <f>_xlfn.XLOOKUP(SimpleBB[[#This Row],[customer_code]],'Input  - indicative charges'!$B$13:$B$69,'Input  - indicative charges'!$E$13:$E$69)</f>
        <v>North Island generation</v>
      </c>
      <c r="K11205" s="70">
        <f t="shared" si="176"/>
        <v>196.76062460530761</v>
      </c>
    </row>
    <row r="11206" spans="1:11" x14ac:dyDescent="0.25">
      <c r="A11206" s="65">
        <v>44593</v>
      </c>
      <c r="B11206" s="66" t="s">
        <v>152</v>
      </c>
      <c r="C11206" s="66" t="s">
        <v>137</v>
      </c>
      <c r="D11206" s="67">
        <v>173338.33499999999</v>
      </c>
      <c r="E11206" s="66">
        <v>0.61632333436765196</v>
      </c>
      <c r="F11206" s="67">
        <v>106832.460600937</v>
      </c>
      <c r="G11206" s="66" t="s">
        <v>50</v>
      </c>
      <c r="H11206" s="68">
        <v>4.15932760138947E-4</v>
      </c>
      <c r="I11206" s="87">
        <v>44.435120210183101</v>
      </c>
      <c r="J11206" s="36" t="str">
        <f>_xlfn.XLOOKUP(SimpleBB[[#This Row],[customer_code]],'Input  - indicative charges'!$B$13:$B$69,'Input  - indicative charges'!$E$13:$E$69)</f>
        <v>North Island generation</v>
      </c>
      <c r="K11206" s="70">
        <f t="shared" si="176"/>
        <v>41.078204171766934</v>
      </c>
    </row>
    <row r="11207" spans="1:11" x14ac:dyDescent="0.25">
      <c r="A11207" s="65">
        <v>44593</v>
      </c>
      <c r="B11207" s="66" t="s">
        <v>152</v>
      </c>
      <c r="C11207" s="66" t="s">
        <v>137</v>
      </c>
      <c r="D11207" s="67">
        <v>173338.33499999999</v>
      </c>
      <c r="E11207" s="66">
        <v>0.61632333436765196</v>
      </c>
      <c r="F11207" s="67">
        <v>106832.460600937</v>
      </c>
      <c r="G11207" s="66" t="s">
        <v>52</v>
      </c>
      <c r="H11207" s="68">
        <v>8.3991315682485201E-4</v>
      </c>
      <c r="I11207" s="87">
        <v>89.729989234699801</v>
      </c>
      <c r="J11207" s="36" t="str">
        <f>_xlfn.XLOOKUP(SimpleBB[[#This Row],[customer_code]],'Input  - indicative charges'!$B$13:$B$69,'Input  - indicative charges'!$E$13:$E$69)</f>
        <v>North Island generation</v>
      </c>
      <c r="K11207" s="70">
        <f t="shared" si="176"/>
        <v>82.951206178322593</v>
      </c>
    </row>
    <row r="11208" spans="1:11" x14ac:dyDescent="0.25">
      <c r="A11208" s="65">
        <v>44593</v>
      </c>
      <c r="B11208" s="66" t="s">
        <v>152</v>
      </c>
      <c r="C11208" s="66" t="s">
        <v>137</v>
      </c>
      <c r="D11208" s="67">
        <v>173338.33499999999</v>
      </c>
      <c r="E11208" s="66">
        <v>0.61632333436765196</v>
      </c>
      <c r="F11208" s="67">
        <v>106832.460600937</v>
      </c>
      <c r="G11208" s="66" t="s">
        <v>54</v>
      </c>
      <c r="H11208" s="68">
        <v>7.5824699487631599E-8</v>
      </c>
      <c r="I11208" s="87">
        <v>8.1005392205903103E-3</v>
      </c>
      <c r="J11208" s="36" t="str">
        <f>_xlfn.XLOOKUP(SimpleBB[[#This Row],[customer_code]],'Input  - indicative charges'!$B$13:$B$69,'Input  - indicative charges'!$E$13:$E$69)</f>
        <v>Upper South Island distributor</v>
      </c>
      <c r="K11208" s="70">
        <f t="shared" si="176"/>
        <v>7.4885721571325394E-3</v>
      </c>
    </row>
    <row r="11209" spans="1:11" x14ac:dyDescent="0.25">
      <c r="A11209" s="65">
        <v>44593</v>
      </c>
      <c r="B11209" s="66" t="s">
        <v>152</v>
      </c>
      <c r="C11209" s="66" t="s">
        <v>137</v>
      </c>
      <c r="D11209" s="67">
        <v>173338.33499999999</v>
      </c>
      <c r="E11209" s="66">
        <v>0.61632333436765196</v>
      </c>
      <c r="F11209" s="67">
        <v>106832.460600937</v>
      </c>
      <c r="G11209" s="66" t="s">
        <v>56</v>
      </c>
      <c r="H11209" s="68">
        <v>1.5746666962396699E-23</v>
      </c>
      <c r="I11209" s="87">
        <v>1.68225517785632E-18</v>
      </c>
      <c r="J11209" s="36" t="str">
        <f>_xlfn.XLOOKUP(SimpleBB[[#This Row],[customer_code]],'Input  - indicative charges'!$B$13:$B$69,'Input  - indicative charges'!$E$13:$E$69)</f>
        <v>Upper North Island distributor</v>
      </c>
      <c r="K11209" s="70">
        <f t="shared" si="176"/>
        <v>1.555166754092804E-18</v>
      </c>
    </row>
    <row r="11210" spans="1:11" x14ac:dyDescent="0.25">
      <c r="A11210" s="65">
        <v>44593</v>
      </c>
      <c r="B11210" s="66" t="s">
        <v>152</v>
      </c>
      <c r="C11210" s="66" t="s">
        <v>137</v>
      </c>
      <c r="D11210" s="67">
        <v>173338.33499999999</v>
      </c>
      <c r="E11210" s="66">
        <v>0.61632333436765196</v>
      </c>
      <c r="F11210" s="67">
        <v>106832.460600937</v>
      </c>
      <c r="G11210" s="66" t="s">
        <v>58</v>
      </c>
      <c r="H11210" s="68">
        <v>5.1839153811292704E-4</v>
      </c>
      <c r="I11210" s="87">
        <v>55.381043571308503</v>
      </c>
      <c r="J11210" s="36" t="str">
        <f>_xlfn.XLOOKUP(SimpleBB[[#This Row],[customer_code]],'Input  - indicative charges'!$B$13:$B$69,'Input  - indicative charges'!$E$13:$E$69)</f>
        <v>North Island generation</v>
      </c>
      <c r="K11210" s="70">
        <f t="shared" si="176"/>
        <v>51.197201769837569</v>
      </c>
    </row>
    <row r="11211" spans="1:11" x14ac:dyDescent="0.25">
      <c r="A11211" s="65">
        <v>44593</v>
      </c>
      <c r="B11211" s="66" t="s">
        <v>152</v>
      </c>
      <c r="C11211" s="66" t="s">
        <v>137</v>
      </c>
      <c r="D11211" s="67">
        <v>173338.33499999999</v>
      </c>
      <c r="E11211" s="66">
        <v>0.61632333436765196</v>
      </c>
      <c r="F11211" s="67">
        <v>106832.460600937</v>
      </c>
      <c r="G11211" s="66" t="s">
        <v>60</v>
      </c>
      <c r="H11211" s="68">
        <v>0</v>
      </c>
      <c r="I11211" s="87">
        <v>0</v>
      </c>
      <c r="J11211" s="36" t="str">
        <f>_xlfn.XLOOKUP(SimpleBB[[#This Row],[customer_code]],'Input  - indicative charges'!$B$13:$B$69,'Input  - indicative charges'!$E$13:$E$69)</f>
        <v>Major Industrial</v>
      </c>
      <c r="K11211" s="70">
        <f t="shared" si="176"/>
        <v>0</v>
      </c>
    </row>
    <row r="11212" spans="1:11" x14ac:dyDescent="0.25">
      <c r="A11212" s="65">
        <v>44593</v>
      </c>
      <c r="B11212" s="66" t="s">
        <v>152</v>
      </c>
      <c r="C11212" s="66" t="s">
        <v>137</v>
      </c>
      <c r="D11212" s="67">
        <v>173338.33499999999</v>
      </c>
      <c r="E11212" s="66">
        <v>0.61632333436765196</v>
      </c>
      <c r="F11212" s="67">
        <v>106832.460600937</v>
      </c>
      <c r="G11212" s="66" t="s">
        <v>62</v>
      </c>
      <c r="H11212" s="68">
        <v>1.6663682618601899E-13</v>
      </c>
      <c r="I11212" s="87">
        <v>1.7802222168183101E-8</v>
      </c>
      <c r="J11212" s="36" t="str">
        <f>_xlfn.XLOOKUP(SimpleBB[[#This Row],[customer_code]],'Input  - indicative charges'!$B$13:$B$69,'Input  - indicative charges'!$E$13:$E$69)</f>
        <v>Major Industrial</v>
      </c>
      <c r="K11212" s="70">
        <f t="shared" si="176"/>
        <v>1.6457327300494042E-8</v>
      </c>
    </row>
    <row r="11213" spans="1:11" x14ac:dyDescent="0.25">
      <c r="A11213" s="65">
        <v>44593</v>
      </c>
      <c r="B11213" s="66" t="s">
        <v>152</v>
      </c>
      <c r="C11213" s="66" t="s">
        <v>137</v>
      </c>
      <c r="D11213" s="67">
        <v>173338.33499999999</v>
      </c>
      <c r="E11213" s="66">
        <v>0.61632333436765196</v>
      </c>
      <c r="F11213" s="67">
        <v>106832.460600937</v>
      </c>
      <c r="G11213" s="66" t="s">
        <v>64</v>
      </c>
      <c r="H11213" s="68">
        <v>2.8195455222343E-24</v>
      </c>
      <c r="I11213" s="87">
        <v>3.0121898591664499E-19</v>
      </c>
      <c r="J11213" s="36" t="str">
        <f>_xlfn.XLOOKUP(SimpleBB[[#This Row],[customer_code]],'Input  - indicative charges'!$B$13:$B$69,'Input  - indicative charges'!$E$13:$E$69)</f>
        <v>Major Industrial</v>
      </c>
      <c r="K11213" s="70">
        <f t="shared" si="176"/>
        <v>2.7846295779933358E-19</v>
      </c>
    </row>
    <row r="11214" spans="1:11" x14ac:dyDescent="0.25">
      <c r="A11214" s="65">
        <v>44593</v>
      </c>
      <c r="B11214" s="66" t="s">
        <v>152</v>
      </c>
      <c r="C11214" s="66" t="s">
        <v>137</v>
      </c>
      <c r="D11214" s="67">
        <v>173338.33499999999</v>
      </c>
      <c r="E11214" s="66">
        <v>0.61632333436765196</v>
      </c>
      <c r="F11214" s="67">
        <v>106832.460600937</v>
      </c>
      <c r="G11214" s="66" t="s">
        <v>66</v>
      </c>
      <c r="H11214" s="68">
        <v>0.48818420984188698</v>
      </c>
      <c r="I11214" s="87">
        <v>52153.920363933001</v>
      </c>
      <c r="J11214" s="36" t="str">
        <f>_xlfn.XLOOKUP(SimpleBB[[#This Row],[customer_code]],'Input  - indicative charges'!$B$13:$B$69,'Input  - indicative charges'!$E$13:$E$69)</f>
        <v>Upper South Island distributor</v>
      </c>
      <c r="K11214" s="70">
        <f t="shared" ref="K11214:K11277" si="177">I11214*$L$9</f>
        <v>48213.876297261515</v>
      </c>
    </row>
    <row r="11215" spans="1:11" x14ac:dyDescent="0.25">
      <c r="A11215" s="65">
        <v>44593</v>
      </c>
      <c r="B11215" s="66" t="s">
        <v>152</v>
      </c>
      <c r="C11215" s="66" t="s">
        <v>137</v>
      </c>
      <c r="D11215" s="67">
        <v>173338.33499999999</v>
      </c>
      <c r="E11215" s="66">
        <v>0.61632333436765196</v>
      </c>
      <c r="F11215" s="67">
        <v>106832.460600937</v>
      </c>
      <c r="G11215" s="66" t="s">
        <v>68</v>
      </c>
      <c r="H11215" s="68">
        <v>1.61094791326643E-23</v>
      </c>
      <c r="I11215" s="87">
        <v>1.7210152947419699E-18</v>
      </c>
      <c r="J11215" s="36" t="str">
        <f>_xlfn.XLOOKUP(SimpleBB[[#This Row],[customer_code]],'Input  - indicative charges'!$B$13:$B$69,'Input  - indicative charges'!$E$13:$E$69)</f>
        <v>Major Industrial</v>
      </c>
      <c r="K11215" s="70">
        <f t="shared" si="177"/>
        <v>1.5909986813525711E-18</v>
      </c>
    </row>
    <row r="11216" spans="1:11" x14ac:dyDescent="0.25">
      <c r="A11216" s="65">
        <v>44593</v>
      </c>
      <c r="B11216" s="66" t="s">
        <v>152</v>
      </c>
      <c r="C11216" s="66" t="s">
        <v>137</v>
      </c>
      <c r="D11216" s="67">
        <v>173338.33499999999</v>
      </c>
      <c r="E11216" s="66">
        <v>0.61632333436765196</v>
      </c>
      <c r="F11216" s="67">
        <v>106832.460600937</v>
      </c>
      <c r="G11216" s="66" t="s">
        <v>70</v>
      </c>
      <c r="H11216" s="68">
        <v>3.9593702095287201E-6</v>
      </c>
      <c r="I11216" s="87">
        <v>0.42298926191400099</v>
      </c>
      <c r="J11216" s="36" t="str">
        <f>_xlfn.XLOOKUP(SimpleBB[[#This Row],[customer_code]],'Input  - indicative charges'!$B$13:$B$69,'Input  - indicative charges'!$E$13:$E$69)</f>
        <v>Lower North Island distributor</v>
      </c>
      <c r="K11216" s="70">
        <f t="shared" si="177"/>
        <v>0.39103392049306068</v>
      </c>
    </row>
    <row r="11217" spans="1:11" x14ac:dyDescent="0.25">
      <c r="A11217" s="65">
        <v>44593</v>
      </c>
      <c r="B11217" s="66" t="s">
        <v>152</v>
      </c>
      <c r="C11217" s="66" t="s">
        <v>137</v>
      </c>
      <c r="D11217" s="67">
        <v>173338.33499999999</v>
      </c>
      <c r="E11217" s="66">
        <v>0.61632333436765196</v>
      </c>
      <c r="F11217" s="67">
        <v>106832.460600937</v>
      </c>
      <c r="G11217" s="66" t="s">
        <v>72</v>
      </c>
      <c r="H11217" s="68">
        <v>2.9942725162592502E-4</v>
      </c>
      <c r="I11217" s="87">
        <v>31.988550062173498</v>
      </c>
      <c r="J11217" s="36" t="str">
        <f>_xlfn.XLOOKUP(SimpleBB[[#This Row],[customer_code]],'Input  - indicative charges'!$B$13:$B$69,'Input  - indicative charges'!$E$13:$E$69)</f>
        <v>Lower South Island distributor</v>
      </c>
      <c r="K11217" s="70">
        <f t="shared" si="177"/>
        <v>29.57192833950333</v>
      </c>
    </row>
    <row r="11218" spans="1:11" x14ac:dyDescent="0.25">
      <c r="A11218" s="65">
        <v>44593</v>
      </c>
      <c r="B11218" s="66" t="s">
        <v>152</v>
      </c>
      <c r="C11218" s="66" t="s">
        <v>137</v>
      </c>
      <c r="D11218" s="67">
        <v>173338.33499999999</v>
      </c>
      <c r="E11218" s="66">
        <v>0.61632333436765196</v>
      </c>
      <c r="F11218" s="67">
        <v>106832.460600937</v>
      </c>
      <c r="G11218" s="66" t="s">
        <v>74</v>
      </c>
      <c r="H11218" s="68">
        <v>0</v>
      </c>
      <c r="I11218" s="87">
        <v>0</v>
      </c>
      <c r="J11218" s="36" t="str">
        <f>_xlfn.XLOOKUP(SimpleBB[[#This Row],[customer_code]],'Input  - indicative charges'!$B$13:$B$69,'Input  - indicative charges'!$E$13:$E$69)</f>
        <v>Major Industrial</v>
      </c>
      <c r="K11218" s="70">
        <f t="shared" si="177"/>
        <v>0</v>
      </c>
    </row>
    <row r="11219" spans="1:11" x14ac:dyDescent="0.25">
      <c r="A11219" s="65">
        <v>44593</v>
      </c>
      <c r="B11219" s="66" t="s">
        <v>152</v>
      </c>
      <c r="C11219" s="66" t="s">
        <v>137</v>
      </c>
      <c r="D11219" s="67">
        <v>173338.33499999999</v>
      </c>
      <c r="E11219" s="66">
        <v>0.61632333436765196</v>
      </c>
      <c r="F11219" s="67">
        <v>106832.460600937</v>
      </c>
      <c r="G11219" s="66" t="s">
        <v>76</v>
      </c>
      <c r="H11219" s="68">
        <v>4.4784279400834503E-24</v>
      </c>
      <c r="I11219" s="87">
        <v>4.7844147646310196E-19</v>
      </c>
      <c r="J11219" s="36" t="str">
        <f>_xlfn.XLOOKUP(SimpleBB[[#This Row],[customer_code]],'Input  - indicative charges'!$B$13:$B$69,'Input  - indicative charges'!$E$13:$E$69)</f>
        <v>Lower North Island distributor</v>
      </c>
      <c r="K11219" s="70">
        <f t="shared" si="177"/>
        <v>4.422969165252528E-19</v>
      </c>
    </row>
    <row r="11220" spans="1:11" x14ac:dyDescent="0.25">
      <c r="A11220" s="65">
        <v>44593</v>
      </c>
      <c r="B11220" s="66" t="s">
        <v>152</v>
      </c>
      <c r="C11220" s="66" t="s">
        <v>137</v>
      </c>
      <c r="D11220" s="67">
        <v>173338.33499999999</v>
      </c>
      <c r="E11220" s="66">
        <v>0.61632333436765196</v>
      </c>
      <c r="F11220" s="67">
        <v>106832.460600937</v>
      </c>
      <c r="G11220" s="66" t="s">
        <v>78</v>
      </c>
      <c r="H11220" s="68">
        <v>1.1936475247773299E-12</v>
      </c>
      <c r="I11220" s="87">
        <v>1.2752030216218E-7</v>
      </c>
      <c r="J11220" s="36" t="str">
        <f>_xlfn.XLOOKUP(SimpleBB[[#This Row],[customer_code]],'Input  - indicative charges'!$B$13:$B$69,'Input  - indicative charges'!$E$13:$E$69)</f>
        <v>North Island generation</v>
      </c>
      <c r="K11220" s="70">
        <f t="shared" si="177"/>
        <v>1.1788659473600324E-7</v>
      </c>
    </row>
    <row r="11221" spans="1:11" x14ac:dyDescent="0.25">
      <c r="A11221" s="65">
        <v>44593</v>
      </c>
      <c r="B11221" s="66" t="s">
        <v>152</v>
      </c>
      <c r="C11221" s="66" t="s">
        <v>137</v>
      </c>
      <c r="D11221" s="67">
        <v>173338.33499999999</v>
      </c>
      <c r="E11221" s="66">
        <v>0.61632333436765196</v>
      </c>
      <c r="F11221" s="67">
        <v>106832.460600937</v>
      </c>
      <c r="G11221" s="66" t="s">
        <v>80</v>
      </c>
      <c r="H11221" s="68">
        <v>7.8321817073907307E-27</v>
      </c>
      <c r="I11221" s="87">
        <v>8.3673124367420099E-22</v>
      </c>
      <c r="J11221" s="36" t="str">
        <f>_xlfn.XLOOKUP(SimpleBB[[#This Row],[customer_code]],'Input  - indicative charges'!$B$13:$B$69,'Input  - indicative charges'!$E$13:$E$69)</f>
        <v>Major Industrial</v>
      </c>
      <c r="K11221" s="70">
        <f t="shared" si="177"/>
        <v>7.735191601139964E-22</v>
      </c>
    </row>
    <row r="11222" spans="1:11" x14ac:dyDescent="0.25">
      <c r="A11222" s="65">
        <v>44593</v>
      </c>
      <c r="B11222" s="66" t="s">
        <v>152</v>
      </c>
      <c r="C11222" s="66" t="s">
        <v>137</v>
      </c>
      <c r="D11222" s="67">
        <v>173338.33499999999</v>
      </c>
      <c r="E11222" s="66">
        <v>0.61632333436765196</v>
      </c>
      <c r="F11222" s="67">
        <v>106832.460600937</v>
      </c>
      <c r="G11222" s="66" t="s">
        <v>82</v>
      </c>
      <c r="H11222" s="68">
        <v>6.2019197990596496E-5</v>
      </c>
      <c r="I11222" s="87">
        <v>6.6256635258321204</v>
      </c>
      <c r="J11222" s="36" t="str">
        <f>_xlfn.XLOOKUP(SimpleBB[[#This Row],[customer_code]],'Input  - indicative charges'!$B$13:$B$69,'Input  - indicative charges'!$E$13:$E$69)</f>
        <v>Major Industrial</v>
      </c>
      <c r="K11222" s="70">
        <f t="shared" si="177"/>
        <v>6.1251181002811448</v>
      </c>
    </row>
    <row r="11223" spans="1:11" x14ac:dyDescent="0.25">
      <c r="A11223" s="65">
        <v>44593</v>
      </c>
      <c r="B11223" s="66" t="s">
        <v>152</v>
      </c>
      <c r="C11223" s="66" t="s">
        <v>137</v>
      </c>
      <c r="D11223" s="67">
        <v>173338.33499999999</v>
      </c>
      <c r="E11223" s="66">
        <v>0.61632333436765196</v>
      </c>
      <c r="F11223" s="67">
        <v>106832.460600937</v>
      </c>
      <c r="G11223" s="66" t="s">
        <v>84</v>
      </c>
      <c r="H11223" s="68">
        <v>0</v>
      </c>
      <c r="I11223" s="87">
        <v>0</v>
      </c>
      <c r="J11223" s="36" t="str">
        <f>_xlfn.XLOOKUP(SimpleBB[[#This Row],[customer_code]],'Input  - indicative charges'!$B$13:$B$69,'Input  - indicative charges'!$E$13:$E$69)</f>
        <v>Major Industrial</v>
      </c>
      <c r="K11223" s="70">
        <f t="shared" si="177"/>
        <v>0</v>
      </c>
    </row>
    <row r="11224" spans="1:11" x14ac:dyDescent="0.25">
      <c r="A11224" s="65">
        <v>44593</v>
      </c>
      <c r="B11224" s="66" t="s">
        <v>152</v>
      </c>
      <c r="C11224" s="66" t="s">
        <v>137</v>
      </c>
      <c r="D11224" s="67">
        <v>173338.33499999999</v>
      </c>
      <c r="E11224" s="66">
        <v>0.61632333436765196</v>
      </c>
      <c r="F11224" s="67">
        <v>106832.460600937</v>
      </c>
      <c r="G11224" s="66" t="s">
        <v>86</v>
      </c>
      <c r="H11224" s="68">
        <v>6.4741219457477597E-6</v>
      </c>
      <c r="I11224" s="87">
        <v>0.69164637769476001</v>
      </c>
      <c r="J11224" s="36" t="str">
        <f>_xlfn.XLOOKUP(SimpleBB[[#This Row],[customer_code]],'Input  - indicative charges'!$B$13:$B$69,'Input  - indicative charges'!$E$13:$E$69)</f>
        <v>North Island generation</v>
      </c>
      <c r="K11224" s="70">
        <f t="shared" si="177"/>
        <v>0.6393949421812829</v>
      </c>
    </row>
    <row r="11225" spans="1:11" x14ac:dyDescent="0.25">
      <c r="A11225" s="65">
        <v>44593</v>
      </c>
      <c r="B11225" s="66" t="s">
        <v>152</v>
      </c>
      <c r="C11225" s="66" t="s">
        <v>137</v>
      </c>
      <c r="D11225" s="67">
        <v>173338.33499999999</v>
      </c>
      <c r="E11225" s="66">
        <v>0.61632333436765196</v>
      </c>
      <c r="F11225" s="67">
        <v>106832.460600937</v>
      </c>
      <c r="G11225" s="66" t="s">
        <v>88</v>
      </c>
      <c r="H11225" s="68">
        <v>3.0164492965031701E-4</v>
      </c>
      <c r="I11225" s="87">
        <v>32.225470062340001</v>
      </c>
      <c r="J11225" s="36" t="str">
        <f>_xlfn.XLOOKUP(SimpleBB[[#This Row],[customer_code]],'Input  - indicative charges'!$B$13:$B$69,'Input  - indicative charges'!$E$13:$E$69)</f>
        <v>North Island generation</v>
      </c>
      <c r="K11225" s="70">
        <f t="shared" si="177"/>
        <v>29.790949872317466</v>
      </c>
    </row>
    <row r="11226" spans="1:11" x14ac:dyDescent="0.25">
      <c r="A11226" s="65">
        <v>44593</v>
      </c>
      <c r="B11226" s="66" t="s">
        <v>152</v>
      </c>
      <c r="C11226" s="66" t="s">
        <v>137</v>
      </c>
      <c r="D11226" s="67">
        <v>173338.33499999999</v>
      </c>
      <c r="E11226" s="66">
        <v>0.61632333436765196</v>
      </c>
      <c r="F11226" s="67">
        <v>106832.460600937</v>
      </c>
      <c r="G11226" s="66" t="s">
        <v>90</v>
      </c>
      <c r="H11226" s="68">
        <v>5.32177630013116E-4</v>
      </c>
      <c r="I11226" s="87">
        <v>56.853845691076302</v>
      </c>
      <c r="J11226" s="36" t="str">
        <f>_xlfn.XLOOKUP(SimpleBB[[#This Row],[customer_code]],'Input  - indicative charges'!$B$13:$B$69,'Input  - indicative charges'!$E$13:$E$69)</f>
        <v>Upper South Island distributor</v>
      </c>
      <c r="K11226" s="70">
        <f t="shared" si="177"/>
        <v>52.55873890294896</v>
      </c>
    </row>
    <row r="11227" spans="1:11" x14ac:dyDescent="0.25">
      <c r="A11227" s="65">
        <v>44593</v>
      </c>
      <c r="B11227" s="66" t="s">
        <v>152</v>
      </c>
      <c r="C11227" s="66" t="s">
        <v>137</v>
      </c>
      <c r="D11227" s="67">
        <v>173338.33499999999</v>
      </c>
      <c r="E11227" s="66">
        <v>0.61632333436765196</v>
      </c>
      <c r="F11227" s="67">
        <v>106832.460600937</v>
      </c>
      <c r="G11227" s="66" t="s">
        <v>92</v>
      </c>
      <c r="H11227" s="68">
        <v>4.6459825962499798E-6</v>
      </c>
      <c r="I11227" s="87">
        <v>0.49634175266651598</v>
      </c>
      <c r="J11227" s="36" t="str">
        <f>_xlfn.XLOOKUP(SimpleBB[[#This Row],[customer_code]],'Input  - indicative charges'!$B$13:$B$69,'Input  - indicative charges'!$E$13:$E$69)</f>
        <v>North Island generation</v>
      </c>
      <c r="K11227" s="70">
        <f t="shared" si="177"/>
        <v>0.45884489022571218</v>
      </c>
    </row>
    <row r="11228" spans="1:11" x14ac:dyDescent="0.25">
      <c r="A11228" s="65">
        <v>44593</v>
      </c>
      <c r="B11228" s="66" t="s">
        <v>152</v>
      </c>
      <c r="C11228" s="66" t="s">
        <v>137</v>
      </c>
      <c r="D11228" s="67">
        <v>173338.33499999999</v>
      </c>
      <c r="E11228" s="66">
        <v>0.61632333436765196</v>
      </c>
      <c r="F11228" s="67">
        <v>106832.460600937</v>
      </c>
      <c r="G11228" s="66" t="s">
        <v>94</v>
      </c>
      <c r="H11228" s="68">
        <v>2.46069324475782E-5</v>
      </c>
      <c r="I11228" s="87">
        <v>2.6288191412158199</v>
      </c>
      <c r="J11228" s="36" t="str">
        <f>_xlfn.XLOOKUP(SimpleBB[[#This Row],[customer_code]],'Input  - indicative charges'!$B$13:$B$69,'Input  - indicative charges'!$E$13:$E$69)</f>
        <v>North Island generation</v>
      </c>
      <c r="K11228" s="70">
        <f t="shared" si="177"/>
        <v>2.4302211607107407</v>
      </c>
    </row>
    <row r="11229" spans="1:11" x14ac:dyDescent="0.25">
      <c r="A11229" s="65">
        <v>44593</v>
      </c>
      <c r="B11229" s="66" t="s">
        <v>152</v>
      </c>
      <c r="C11229" s="66" t="s">
        <v>137</v>
      </c>
      <c r="D11229" s="67">
        <v>173338.33499999999</v>
      </c>
      <c r="E11229" s="66">
        <v>0.61632333436765196</v>
      </c>
      <c r="F11229" s="67">
        <v>106832.460600937</v>
      </c>
      <c r="G11229" s="66" t="s">
        <v>96</v>
      </c>
      <c r="H11229" s="68">
        <v>5.1676208279954798E-11</v>
      </c>
      <c r="I11229" s="87">
        <v>5.5206964850741003E-6</v>
      </c>
      <c r="J11229" s="36" t="str">
        <f>_xlfn.XLOOKUP(SimpleBB[[#This Row],[customer_code]],'Input  - indicative charges'!$B$13:$B$69,'Input  - indicative charges'!$E$13:$E$69)</f>
        <v>Upper North Island distributor</v>
      </c>
      <c r="K11229" s="70">
        <f t="shared" si="177"/>
        <v>5.1036274080397157E-6</v>
      </c>
    </row>
    <row r="11230" spans="1:11" x14ac:dyDescent="0.25">
      <c r="A11230" s="65">
        <v>44593</v>
      </c>
      <c r="B11230" s="66" t="s">
        <v>152</v>
      </c>
      <c r="C11230" s="66" t="s">
        <v>137</v>
      </c>
      <c r="D11230" s="67">
        <v>173338.33499999999</v>
      </c>
      <c r="E11230" s="66">
        <v>0.61632333436765196</v>
      </c>
      <c r="F11230" s="67">
        <v>106832.460600937</v>
      </c>
      <c r="G11230" s="66" t="s">
        <v>98</v>
      </c>
      <c r="H11230" s="68">
        <v>2.2729154355470701E-7</v>
      </c>
      <c r="I11230" s="87">
        <v>2.42821148717344E-2</v>
      </c>
      <c r="J11230" s="36" t="str">
        <f>_xlfn.XLOOKUP(SimpleBB[[#This Row],[customer_code]],'Input  - indicative charges'!$B$13:$B$69,'Input  - indicative charges'!$E$13:$E$69)</f>
        <v>Major Industrial</v>
      </c>
      <c r="K11230" s="70">
        <f t="shared" si="177"/>
        <v>2.2447687048111481E-2</v>
      </c>
    </row>
    <row r="11231" spans="1:11" x14ac:dyDescent="0.25">
      <c r="A11231" s="65">
        <v>44593</v>
      </c>
      <c r="B11231" s="66" t="s">
        <v>152</v>
      </c>
      <c r="C11231" s="66" t="s">
        <v>137</v>
      </c>
      <c r="D11231" s="67">
        <v>173338.33499999999</v>
      </c>
      <c r="E11231" s="66">
        <v>0.61632333436765196</v>
      </c>
      <c r="F11231" s="67">
        <v>106832.460600937</v>
      </c>
      <c r="G11231" s="66" t="s">
        <v>100</v>
      </c>
      <c r="H11231" s="68">
        <v>3.5207991117105299E-2</v>
      </c>
      <c r="I11231" s="87">
        <v>3761.3563238562901</v>
      </c>
      <c r="J11231" s="36" t="str">
        <f>_xlfn.XLOOKUP(SimpleBB[[#This Row],[customer_code]],'Input  - indicative charges'!$B$13:$B$69,'Input  - indicative charges'!$E$13:$E$69)</f>
        <v>North Island generation</v>
      </c>
      <c r="K11231" s="70">
        <f t="shared" si="177"/>
        <v>3477.1991682094454</v>
      </c>
    </row>
    <row r="11232" spans="1:11" x14ac:dyDescent="0.25">
      <c r="A11232" s="65">
        <v>44593</v>
      </c>
      <c r="B11232" s="66" t="s">
        <v>152</v>
      </c>
      <c r="C11232" s="66" t="s">
        <v>137</v>
      </c>
      <c r="D11232" s="67">
        <v>173338.33499999999</v>
      </c>
      <c r="E11232" s="66">
        <v>0.61632333436765196</v>
      </c>
      <c r="F11232" s="67">
        <v>106832.460600937</v>
      </c>
      <c r="G11232" s="66" t="s">
        <v>102</v>
      </c>
      <c r="H11232" s="68">
        <v>7.2737061257857204E-5</v>
      </c>
      <c r="I11232" s="87">
        <v>7.7706792310579802</v>
      </c>
      <c r="J11232" s="36" t="str">
        <f>_xlfn.XLOOKUP(SimpleBB[[#This Row],[customer_code]],'Input  - indicative charges'!$B$13:$B$69,'Input  - indicative charges'!$E$13:$E$69)</f>
        <v>Lower North Island distributor</v>
      </c>
      <c r="K11232" s="70">
        <f t="shared" si="177"/>
        <v>7.1836319221559561</v>
      </c>
    </row>
    <row r="11233" spans="1:11" x14ac:dyDescent="0.25">
      <c r="A11233" s="65">
        <v>44593</v>
      </c>
      <c r="B11233" s="66" t="s">
        <v>152</v>
      </c>
      <c r="C11233" s="66" t="s">
        <v>137</v>
      </c>
      <c r="D11233" s="67">
        <v>173338.33499999999</v>
      </c>
      <c r="E11233" s="66">
        <v>0.61632333436765196</v>
      </c>
      <c r="F11233" s="67">
        <v>106832.460600937</v>
      </c>
      <c r="G11233" s="66" t="s">
        <v>104</v>
      </c>
      <c r="H11233" s="68">
        <v>1.5231298975141699E-4</v>
      </c>
      <c r="I11233" s="87">
        <v>16.271971476629201</v>
      </c>
      <c r="J11233" s="36" t="str">
        <f>_xlfn.XLOOKUP(SimpleBB[[#This Row],[customer_code]],'Input  - indicative charges'!$B$13:$B$69,'Input  - indicative charges'!$E$13:$E$69)</f>
        <v>Lower North Island distributor</v>
      </c>
      <c r="K11233" s="70">
        <f t="shared" si="177"/>
        <v>15.042681631835915</v>
      </c>
    </row>
    <row r="11234" spans="1:11" x14ac:dyDescent="0.25">
      <c r="A11234" s="65">
        <v>44593</v>
      </c>
      <c r="B11234" s="66" t="s">
        <v>152</v>
      </c>
      <c r="C11234" s="66" t="s">
        <v>137</v>
      </c>
      <c r="D11234" s="67">
        <v>173338.33499999999</v>
      </c>
      <c r="E11234" s="66">
        <v>0.61632333436765196</v>
      </c>
      <c r="F11234" s="67">
        <v>106832.460600937</v>
      </c>
      <c r="G11234" s="66" t="s">
        <v>106</v>
      </c>
      <c r="H11234" s="68">
        <v>1.57696352426847E-22</v>
      </c>
      <c r="I11234" s="87">
        <v>1.6847089357552599E-17</v>
      </c>
      <c r="J11234" s="36" t="str">
        <f>_xlfn.XLOOKUP(SimpleBB[[#This Row],[customer_code]],'Input  - indicative charges'!$B$13:$B$69,'Input  - indicative charges'!$E$13:$E$69)</f>
        <v>Upper North Island distributor</v>
      </c>
      <c r="K11234" s="70">
        <f t="shared" si="177"/>
        <v>1.5574351392684032E-17</v>
      </c>
    </row>
    <row r="11235" spans="1:11" x14ac:dyDescent="0.25">
      <c r="A11235" s="65">
        <v>44593</v>
      </c>
      <c r="B11235" s="66" t="s">
        <v>152</v>
      </c>
      <c r="C11235" s="66" t="s">
        <v>137</v>
      </c>
      <c r="D11235" s="67">
        <v>173338.33499999999</v>
      </c>
      <c r="E11235" s="66">
        <v>0.61632333436765196</v>
      </c>
      <c r="F11235" s="67">
        <v>106832.460600937</v>
      </c>
      <c r="G11235" s="66" t="s">
        <v>108</v>
      </c>
      <c r="H11235" s="68">
        <v>0</v>
      </c>
      <c r="I11235" s="87">
        <v>0</v>
      </c>
      <c r="J11235" s="36" t="str">
        <f>_xlfn.XLOOKUP(SimpleBB[[#This Row],[customer_code]],'Input  - indicative charges'!$B$13:$B$69,'Input  - indicative charges'!$E$13:$E$69)</f>
        <v>Lower North Island distributor</v>
      </c>
      <c r="K11235" s="70">
        <f t="shared" si="177"/>
        <v>0</v>
      </c>
    </row>
    <row r="11236" spans="1:11" x14ac:dyDescent="0.25">
      <c r="A11236" s="65">
        <v>44593</v>
      </c>
      <c r="B11236" s="66" t="s">
        <v>152</v>
      </c>
      <c r="C11236" s="66" t="s">
        <v>137</v>
      </c>
      <c r="D11236" s="67">
        <v>173338.33499999999</v>
      </c>
      <c r="E11236" s="66">
        <v>0.61632333436765196</v>
      </c>
      <c r="F11236" s="67">
        <v>106832.460600937</v>
      </c>
      <c r="G11236" s="66" t="s">
        <v>110</v>
      </c>
      <c r="H11236" s="68">
        <v>1.9044755915188101E-11</v>
      </c>
      <c r="I11236" s="87">
        <v>2.0345981359637999E-6</v>
      </c>
      <c r="J11236" s="36" t="str">
        <f>_xlfn.XLOOKUP(SimpleBB[[#This Row],[customer_code]],'Input  - indicative charges'!$B$13:$B$69,'Input  - indicative charges'!$E$13:$E$69)</f>
        <v>Lower South Island distributor</v>
      </c>
      <c r="K11236" s="70">
        <f t="shared" si="177"/>
        <v>1.8808914489549212E-6</v>
      </c>
    </row>
    <row r="11237" spans="1:11" x14ac:dyDescent="0.25">
      <c r="A11237" s="65">
        <v>44593</v>
      </c>
      <c r="B11237" s="66" t="s">
        <v>152</v>
      </c>
      <c r="C11237" s="66" t="s">
        <v>137</v>
      </c>
      <c r="D11237" s="67">
        <v>173338.33499999999</v>
      </c>
      <c r="E11237" s="66">
        <v>0.61632333436765196</v>
      </c>
      <c r="F11237" s="67">
        <v>106832.460600937</v>
      </c>
      <c r="G11237" s="66" t="s">
        <v>112</v>
      </c>
      <c r="H11237" s="68">
        <v>2.4918494188504398E-4</v>
      </c>
      <c r="I11237" s="87">
        <v>26.621040486280801</v>
      </c>
      <c r="J11237" s="36" t="str">
        <f>_xlfn.XLOOKUP(SimpleBB[[#This Row],[customer_code]],'Input  - indicative charges'!$B$13:$B$69,'Input  - indicative charges'!$E$13:$E$69)</f>
        <v>North Island generation</v>
      </c>
      <c r="K11237" s="70">
        <f t="shared" si="177"/>
        <v>24.609915111914365</v>
      </c>
    </row>
    <row r="11238" spans="1:11" x14ac:dyDescent="0.25">
      <c r="A11238" s="65">
        <v>44593</v>
      </c>
      <c r="B11238" s="66" t="s">
        <v>152</v>
      </c>
      <c r="C11238" s="66" t="s">
        <v>137</v>
      </c>
      <c r="D11238" s="67">
        <v>173338.33499999999</v>
      </c>
      <c r="E11238" s="66">
        <v>0.61632333436765196</v>
      </c>
      <c r="F11238" s="67">
        <v>106832.460600937</v>
      </c>
      <c r="G11238" s="66" t="s">
        <v>114</v>
      </c>
      <c r="H11238" s="68">
        <v>5.9913578272009698E-5</v>
      </c>
      <c r="I11238" s="87">
        <v>6.4007149902056399</v>
      </c>
      <c r="J11238" s="36" t="str">
        <f>_xlfn.XLOOKUP(SimpleBB[[#This Row],[customer_code]],'Input  - indicative charges'!$B$13:$B$69,'Input  - indicative charges'!$E$13:$E$69)</f>
        <v>Lower North Island distributor</v>
      </c>
      <c r="K11238" s="70">
        <f t="shared" si="177"/>
        <v>5.9171636302381687</v>
      </c>
    </row>
    <row r="11239" spans="1:11" x14ac:dyDescent="0.25">
      <c r="A11239" s="65">
        <v>44593</v>
      </c>
      <c r="B11239" s="66" t="s">
        <v>152</v>
      </c>
      <c r="C11239" s="66" t="s">
        <v>137</v>
      </c>
      <c r="D11239" s="67">
        <v>173338.33499999999</v>
      </c>
      <c r="E11239" s="66">
        <v>0.61632333436765196</v>
      </c>
      <c r="F11239" s="67">
        <v>106832.460600937</v>
      </c>
      <c r="G11239" s="66" t="s">
        <v>116</v>
      </c>
      <c r="H11239" s="68">
        <v>8.1898903076269503E-24</v>
      </c>
      <c r="I11239" s="87">
        <v>8.7494613361555293E-19</v>
      </c>
      <c r="J11239" s="36" t="str">
        <f>_xlfn.XLOOKUP(SimpleBB[[#This Row],[customer_code]],'Input  - indicative charges'!$B$13:$B$69,'Input  - indicative charges'!$E$13:$E$69)</f>
        <v>Major Industrial</v>
      </c>
      <c r="K11239" s="70">
        <f t="shared" si="177"/>
        <v>8.0884705039508784E-19</v>
      </c>
    </row>
    <row r="11240" spans="1:11" x14ac:dyDescent="0.25">
      <c r="A11240" s="65">
        <v>44593</v>
      </c>
      <c r="B11240" s="66" t="s">
        <v>152</v>
      </c>
      <c r="C11240" s="66" t="s">
        <v>137</v>
      </c>
      <c r="D11240" s="67">
        <v>173338.33499999999</v>
      </c>
      <c r="E11240" s="66">
        <v>0.61632333436765196</v>
      </c>
      <c r="F11240" s="67">
        <v>106832.460600937</v>
      </c>
      <c r="G11240" s="66" t="s">
        <v>118</v>
      </c>
      <c r="H11240" s="68">
        <v>2.75651488628018E-2</v>
      </c>
      <c r="I11240" s="87">
        <v>2944.8526798442499</v>
      </c>
      <c r="J11240" s="36" t="str">
        <f>_xlfn.XLOOKUP(SimpleBB[[#This Row],[customer_code]],'Input  - indicative charges'!$B$13:$B$69,'Input  - indicative charges'!$E$13:$E$69)</f>
        <v>Upper South Island distributor</v>
      </c>
      <c r="K11240" s="70">
        <f t="shared" si="177"/>
        <v>2722.3794842057127</v>
      </c>
    </row>
    <row r="11241" spans="1:11" x14ac:dyDescent="0.25">
      <c r="A11241" s="65">
        <v>44593</v>
      </c>
      <c r="B11241" s="66" t="s">
        <v>152</v>
      </c>
      <c r="C11241" s="66" t="s">
        <v>137</v>
      </c>
      <c r="D11241" s="67">
        <v>173338.33499999999</v>
      </c>
      <c r="E11241" s="66">
        <v>0.61632333436765196</v>
      </c>
      <c r="F11241" s="67">
        <v>106832.460600937</v>
      </c>
      <c r="G11241" s="66" t="s">
        <v>120</v>
      </c>
      <c r="H11241" s="68">
        <v>1.7624553433397999E-7</v>
      </c>
      <c r="I11241" s="87">
        <v>1.88287441028261E-2</v>
      </c>
      <c r="J11241" s="36" t="str">
        <f>_xlfn.XLOOKUP(SimpleBB[[#This Row],[customer_code]],'Input  - indicative charges'!$B$13:$B$69,'Input  - indicative charges'!$E$13:$E$69)</f>
        <v>Lower North Island distributor</v>
      </c>
      <c r="K11241" s="70">
        <f t="shared" si="177"/>
        <v>1.7406299136703877E-2</v>
      </c>
    </row>
    <row r="11242" spans="1:11" x14ac:dyDescent="0.25">
      <c r="A11242" s="65">
        <v>44593</v>
      </c>
      <c r="B11242" s="66" t="s">
        <v>152</v>
      </c>
      <c r="C11242" s="66" t="s">
        <v>137</v>
      </c>
      <c r="D11242" s="67">
        <v>173338.33499999999</v>
      </c>
      <c r="E11242" s="66">
        <v>0.61632333436765196</v>
      </c>
      <c r="F11242" s="67">
        <v>106832.460600937</v>
      </c>
      <c r="G11242" s="66" t="s">
        <v>241</v>
      </c>
      <c r="H11242" s="68">
        <v>5.6357593087145797E-5</v>
      </c>
      <c r="I11242" s="87">
        <v>6.02082034304616</v>
      </c>
      <c r="J11242" s="36" t="str">
        <f>_xlfn.XLOOKUP(SimpleBB[[#This Row],[customer_code]],'Input  - indicative charges'!$B$13:$B$69,'Input  - indicative charges'!$E$13:$E$69)</f>
        <v>North Island generation</v>
      </c>
      <c r="K11242" s="70">
        <f t="shared" si="177"/>
        <v>5.5659686789032063</v>
      </c>
    </row>
    <row r="11243" spans="1:11" x14ac:dyDescent="0.25">
      <c r="A11243" s="65">
        <v>44621</v>
      </c>
      <c r="B11243" s="66" t="s">
        <v>152</v>
      </c>
      <c r="C11243" s="66" t="s">
        <v>137</v>
      </c>
      <c r="D11243" s="67">
        <v>292212.43</v>
      </c>
      <c r="E11243" s="66">
        <v>0.56787028716662102</v>
      </c>
      <c r="F11243" s="67">
        <v>165938.75653775601</v>
      </c>
      <c r="G11243" s="66" t="s">
        <v>8</v>
      </c>
      <c r="H11243" s="68">
        <v>8.4858971584469098E-7</v>
      </c>
      <c r="I11243" s="87">
        <v>0.14081392225799599</v>
      </c>
      <c r="J11243" s="36" t="str">
        <f>_xlfn.XLOOKUP(SimpleBB[[#This Row],[customer_code]],'Input  - indicative charges'!$B$13:$B$69,'Input  - indicative charges'!$E$13:$E$69)</f>
        <v>Lower South Island distributor</v>
      </c>
      <c r="K11243" s="70">
        <f t="shared" si="177"/>
        <v>0.13017592889094246</v>
      </c>
    </row>
    <row r="11244" spans="1:11" x14ac:dyDescent="0.25">
      <c r="A11244" s="65">
        <v>44621</v>
      </c>
      <c r="B11244" s="66" t="s">
        <v>152</v>
      </c>
      <c r="C11244" s="66" t="s">
        <v>137</v>
      </c>
      <c r="D11244" s="67">
        <v>292212.43</v>
      </c>
      <c r="E11244" s="66">
        <v>0.56787028716662102</v>
      </c>
      <c r="F11244" s="67">
        <v>165938.75653775601</v>
      </c>
      <c r="G11244" s="66" t="s">
        <v>10</v>
      </c>
      <c r="H11244" s="68">
        <v>3.00748393268498E-4</v>
      </c>
      <c r="I11244" s="87">
        <v>49.905814409702799</v>
      </c>
      <c r="J11244" s="36" t="str">
        <f>_xlfn.XLOOKUP(SimpleBB[[#This Row],[customer_code]],'Input  - indicative charges'!$B$13:$B$69,'Input  - indicative charges'!$E$13:$E$69)</f>
        <v>Upper South Island distributor</v>
      </c>
      <c r="K11244" s="70">
        <f t="shared" si="177"/>
        <v>46.135606789925511</v>
      </c>
    </row>
    <row r="11245" spans="1:11" x14ac:dyDescent="0.25">
      <c r="A11245" s="65">
        <v>44621</v>
      </c>
      <c r="B11245" s="66" t="s">
        <v>152</v>
      </c>
      <c r="C11245" s="66" t="s">
        <v>137</v>
      </c>
      <c r="D11245" s="67">
        <v>292212.43</v>
      </c>
      <c r="E11245" s="66">
        <v>0.56787028716662102</v>
      </c>
      <c r="F11245" s="67">
        <v>165938.75653775601</v>
      </c>
      <c r="G11245" s="66" t="s">
        <v>12</v>
      </c>
      <c r="H11245" s="68">
        <v>6.4032986905954302E-24</v>
      </c>
      <c r="I11245" s="87">
        <v>1.06255542245725E-18</v>
      </c>
      <c r="J11245" s="36" t="str">
        <f>_xlfn.XLOOKUP(SimpleBB[[#This Row],[customer_code]],'Input  - indicative charges'!$B$13:$B$69,'Input  - indicative charges'!$E$13:$E$69)</f>
        <v>Lower North Island distributor</v>
      </c>
      <c r="K11245" s="70">
        <f t="shared" si="177"/>
        <v>9.8228312157270359E-19</v>
      </c>
    </row>
    <row r="11246" spans="1:11" x14ac:dyDescent="0.25">
      <c r="A11246" s="65">
        <v>44621</v>
      </c>
      <c r="B11246" s="66" t="s">
        <v>152</v>
      </c>
      <c r="C11246" s="66" t="s">
        <v>137</v>
      </c>
      <c r="D11246" s="67">
        <v>292212.43</v>
      </c>
      <c r="E11246" s="66">
        <v>0.56787028716662102</v>
      </c>
      <c r="F11246" s="67">
        <v>165938.75653775601</v>
      </c>
      <c r="G11246" s="66" t="s">
        <v>14</v>
      </c>
      <c r="H11246" s="68">
        <v>2.7856465074152299E-24</v>
      </c>
      <c r="I11246" s="87">
        <v>4.62246717594227E-19</v>
      </c>
      <c r="J11246" s="36" t="str">
        <f>_xlfn.XLOOKUP(SimpleBB[[#This Row],[customer_code]],'Input  - indicative charges'!$B$13:$B$69,'Input  - indicative charges'!$E$13:$E$69)</f>
        <v>Upper North Island distributor</v>
      </c>
      <c r="K11246" s="70">
        <f t="shared" si="177"/>
        <v>4.2732561436197596E-19</v>
      </c>
    </row>
    <row r="11247" spans="1:11" x14ac:dyDescent="0.25">
      <c r="A11247" s="65">
        <v>44621</v>
      </c>
      <c r="B11247" s="66" t="s">
        <v>152</v>
      </c>
      <c r="C11247" s="66" t="s">
        <v>137</v>
      </c>
      <c r="D11247" s="67">
        <v>292212.43</v>
      </c>
      <c r="E11247" s="66">
        <v>0.56787028716662102</v>
      </c>
      <c r="F11247" s="67">
        <v>165938.75653775601</v>
      </c>
      <c r="G11247" s="66" t="s">
        <v>16</v>
      </c>
      <c r="H11247" s="68">
        <v>2.3889105770467E-2</v>
      </c>
      <c r="I11247" s="87">
        <v>3964.1285063502401</v>
      </c>
      <c r="J11247" s="36" t="str">
        <f>_xlfn.XLOOKUP(SimpleBB[[#This Row],[customer_code]],'Input  - indicative charges'!$B$13:$B$69,'Input  - indicative charges'!$E$13:$E$69)</f>
        <v>South Island generation</v>
      </c>
      <c r="K11247" s="70">
        <f t="shared" si="177"/>
        <v>3664.6526300981882</v>
      </c>
    </row>
    <row r="11248" spans="1:11" x14ac:dyDescent="0.25">
      <c r="A11248" s="65">
        <v>44621</v>
      </c>
      <c r="B11248" s="66" t="s">
        <v>152</v>
      </c>
      <c r="C11248" s="66" t="s">
        <v>137</v>
      </c>
      <c r="D11248" s="67">
        <v>292212.43</v>
      </c>
      <c r="E11248" s="66">
        <v>0.56787028716662102</v>
      </c>
      <c r="F11248" s="67">
        <v>165938.75653775601</v>
      </c>
      <c r="G11248" s="66" t="s">
        <v>19</v>
      </c>
      <c r="H11248" s="68">
        <v>4.5197122314262001E-4</v>
      </c>
      <c r="I11248" s="87">
        <v>74.999542759135295</v>
      </c>
      <c r="J11248" s="36" t="str">
        <f>_xlfn.XLOOKUP(SimpleBB[[#This Row],[customer_code]],'Input  - indicative charges'!$B$13:$B$69,'Input  - indicative charges'!$E$13:$E$69)</f>
        <v>Lower South Island distributor</v>
      </c>
      <c r="K11248" s="70">
        <f t="shared" si="177"/>
        <v>69.333592790481376</v>
      </c>
    </row>
    <row r="11249" spans="1:11" x14ac:dyDescent="0.25">
      <c r="A11249" s="65">
        <v>44621</v>
      </c>
      <c r="B11249" s="66" t="s">
        <v>152</v>
      </c>
      <c r="C11249" s="66" t="s">
        <v>137</v>
      </c>
      <c r="D11249" s="67">
        <v>292212.43</v>
      </c>
      <c r="E11249" s="66">
        <v>0.56787028716662102</v>
      </c>
      <c r="F11249" s="67">
        <v>165938.75653775601</v>
      </c>
      <c r="G11249" s="66" t="s">
        <v>21</v>
      </c>
      <c r="H11249" s="68">
        <v>1.64473933622453E-5</v>
      </c>
      <c r="I11249" s="87">
        <v>2.7292600028183398</v>
      </c>
      <c r="J11249" s="36" t="str">
        <f>_xlfn.XLOOKUP(SimpleBB[[#This Row],[customer_code]],'Input  - indicative charges'!$B$13:$B$69,'Input  - indicative charges'!$E$13:$E$69)</f>
        <v>Upper South Island distributor</v>
      </c>
      <c r="K11249" s="70">
        <f t="shared" si="177"/>
        <v>2.5230740707643284</v>
      </c>
    </row>
    <row r="11250" spans="1:11" x14ac:dyDescent="0.25">
      <c r="A11250" s="65">
        <v>44621</v>
      </c>
      <c r="B11250" s="66" t="s">
        <v>152</v>
      </c>
      <c r="C11250" s="66" t="s">
        <v>137</v>
      </c>
      <c r="D11250" s="67">
        <v>292212.43</v>
      </c>
      <c r="E11250" s="66">
        <v>0.56787028716662102</v>
      </c>
      <c r="F11250" s="67">
        <v>165938.75653775601</v>
      </c>
      <c r="G11250" s="66" t="s">
        <v>23</v>
      </c>
      <c r="H11250" s="68">
        <v>5.1025260139060101E-24</v>
      </c>
      <c r="I11250" s="87">
        <v>8.4670682194911896E-19</v>
      </c>
      <c r="J11250" s="36" t="str">
        <f>_xlfn.XLOOKUP(SimpleBB[[#This Row],[customer_code]],'Input  - indicative charges'!$B$13:$B$69,'Input  - indicative charges'!$E$13:$E$69)</f>
        <v>Lower North Island distributor</v>
      </c>
      <c r="K11250" s="70">
        <f t="shared" si="177"/>
        <v>7.8274111876225075E-19</v>
      </c>
    </row>
    <row r="11251" spans="1:11" x14ac:dyDescent="0.25">
      <c r="A11251" s="65">
        <v>44621</v>
      </c>
      <c r="B11251" s="66" t="s">
        <v>152</v>
      </c>
      <c r="C11251" s="66" t="s">
        <v>137</v>
      </c>
      <c r="D11251" s="67">
        <v>292212.43</v>
      </c>
      <c r="E11251" s="66">
        <v>0.56787028716662102</v>
      </c>
      <c r="F11251" s="67">
        <v>165938.75653775601</v>
      </c>
      <c r="G11251" s="66" t="s">
        <v>25</v>
      </c>
      <c r="H11251" s="68">
        <v>3.2058906818816797E-2</v>
      </c>
      <c r="I11251" s="87">
        <v>5319.8151334742597</v>
      </c>
      <c r="J11251" s="36" t="str">
        <f>_xlfn.XLOOKUP(SimpleBB[[#This Row],[customer_code]],'Input  - indicative charges'!$B$13:$B$69,'Input  - indicative charges'!$E$13:$E$69)</f>
        <v>North Island generation</v>
      </c>
      <c r="K11251" s="70">
        <f t="shared" si="177"/>
        <v>4917.9219314642814</v>
      </c>
    </row>
    <row r="11252" spans="1:11" x14ac:dyDescent="0.25">
      <c r="A11252" s="65">
        <v>44621</v>
      </c>
      <c r="B11252" s="66" t="s">
        <v>152</v>
      </c>
      <c r="C11252" s="66" t="s">
        <v>137</v>
      </c>
      <c r="D11252" s="67">
        <v>292212.43</v>
      </c>
      <c r="E11252" s="66">
        <v>0.56787028716662102</v>
      </c>
      <c r="F11252" s="67">
        <v>165938.75653775601</v>
      </c>
      <c r="G11252" s="66" t="s">
        <v>27</v>
      </c>
      <c r="H11252" s="68">
        <v>9.4896060819390699E-7</v>
      </c>
      <c r="I11252" s="87">
        <v>0.15746934332700899</v>
      </c>
      <c r="J11252" s="36" t="str">
        <f>_xlfn.XLOOKUP(SimpleBB[[#This Row],[customer_code]],'Input  - indicative charges'!$B$13:$B$69,'Input  - indicative charges'!$E$13:$E$69)</f>
        <v>Lower North Island distributor</v>
      </c>
      <c r="K11252" s="70">
        <f t="shared" si="177"/>
        <v>0.14557309185580991</v>
      </c>
    </row>
    <row r="11253" spans="1:11" x14ac:dyDescent="0.25">
      <c r="A11253" s="65">
        <v>44621</v>
      </c>
      <c r="B11253" s="66" t="s">
        <v>152</v>
      </c>
      <c r="C11253" s="66" t="s">
        <v>137</v>
      </c>
      <c r="D11253" s="67">
        <v>292212.43</v>
      </c>
      <c r="E11253" s="66">
        <v>0.56787028716662102</v>
      </c>
      <c r="F11253" s="67">
        <v>165938.75653775601</v>
      </c>
      <c r="G11253" s="66" t="s">
        <v>29</v>
      </c>
      <c r="H11253" s="68">
        <v>3.0552127734363999E-6</v>
      </c>
      <c r="I11253" s="87">
        <v>0.50697820858230602</v>
      </c>
      <c r="J11253" s="36" t="str">
        <f>_xlfn.XLOOKUP(SimpleBB[[#This Row],[customer_code]],'Input  - indicative charges'!$B$13:$B$69,'Input  - indicative charges'!$E$13:$E$69)</f>
        <v>Lower North Island distributor</v>
      </c>
      <c r="K11253" s="70">
        <f t="shared" si="177"/>
        <v>0.46867779954847555</v>
      </c>
    </row>
    <row r="11254" spans="1:11" x14ac:dyDescent="0.25">
      <c r="A11254" s="65">
        <v>44621</v>
      </c>
      <c r="B11254" s="66" t="s">
        <v>152</v>
      </c>
      <c r="C11254" s="66" t="s">
        <v>137</v>
      </c>
      <c r="D11254" s="67">
        <v>292212.43</v>
      </c>
      <c r="E11254" s="66">
        <v>0.56787028716662102</v>
      </c>
      <c r="F11254" s="67">
        <v>165938.75653775601</v>
      </c>
      <c r="G11254" s="66" t="s">
        <v>31</v>
      </c>
      <c r="H11254" s="68">
        <v>5.8778288954444104E-6</v>
      </c>
      <c r="I11254" s="87">
        <v>0.97535961805173998</v>
      </c>
      <c r="J11254" s="36" t="str">
        <f>_xlfn.XLOOKUP(SimpleBB[[#This Row],[customer_code]],'Input  - indicative charges'!$B$13:$B$69,'Input  - indicative charges'!$E$13:$E$69)</f>
        <v>Major Industrial</v>
      </c>
      <c r="K11254" s="70">
        <f t="shared" si="177"/>
        <v>0.90167465153034843</v>
      </c>
    </row>
    <row r="11255" spans="1:11" x14ac:dyDescent="0.25">
      <c r="A11255" s="65">
        <v>44621</v>
      </c>
      <c r="B11255" s="66" t="s">
        <v>152</v>
      </c>
      <c r="C11255" s="66" t="s">
        <v>137</v>
      </c>
      <c r="D11255" s="67">
        <v>292212.43</v>
      </c>
      <c r="E11255" s="66">
        <v>0.56787028716662102</v>
      </c>
      <c r="F11255" s="67">
        <v>165938.75653775601</v>
      </c>
      <c r="G11255" s="66" t="s">
        <v>34</v>
      </c>
      <c r="H11255" s="68">
        <v>3.4276997905444803E-24</v>
      </c>
      <c r="I11255" s="87">
        <v>5.6878824102767996E-19</v>
      </c>
      <c r="J11255" s="36" t="str">
        <f>_xlfn.XLOOKUP(SimpleBB[[#This Row],[customer_code]],'Input  - indicative charges'!$B$13:$B$69,'Input  - indicative charges'!$E$13:$E$69)</f>
        <v>Major Industrial</v>
      </c>
      <c r="K11255" s="70">
        <f t="shared" si="177"/>
        <v>5.2581830284057063E-19</v>
      </c>
    </row>
    <row r="11256" spans="1:11" x14ac:dyDescent="0.25">
      <c r="A11256" s="65">
        <v>44621</v>
      </c>
      <c r="B11256" s="66" t="s">
        <v>152</v>
      </c>
      <c r="C11256" s="66" t="s">
        <v>137</v>
      </c>
      <c r="D11256" s="67">
        <v>292212.43</v>
      </c>
      <c r="E11256" s="66">
        <v>0.56787028716662102</v>
      </c>
      <c r="F11256" s="67">
        <v>165938.75653775601</v>
      </c>
      <c r="G11256" s="66" t="s">
        <v>36</v>
      </c>
      <c r="H11256" s="68">
        <v>2.9643062424050998E-3</v>
      </c>
      <c r="I11256" s="87">
        <v>491.89329186181101</v>
      </c>
      <c r="J11256" s="36" t="str">
        <f>_xlfn.XLOOKUP(SimpleBB[[#This Row],[customer_code]],'Input  - indicative charges'!$B$13:$B$69,'Input  - indicative charges'!$E$13:$E$69)</f>
        <v>Upper South Island distributor</v>
      </c>
      <c r="K11256" s="70">
        <f t="shared" si="177"/>
        <v>454.7324948879384</v>
      </c>
    </row>
    <row r="11257" spans="1:11" x14ac:dyDescent="0.25">
      <c r="A11257" s="65">
        <v>44621</v>
      </c>
      <c r="B11257" s="66" t="s">
        <v>152</v>
      </c>
      <c r="C11257" s="66" t="s">
        <v>137</v>
      </c>
      <c r="D11257" s="67">
        <v>292212.43</v>
      </c>
      <c r="E11257" s="66">
        <v>0.56787028716662102</v>
      </c>
      <c r="F11257" s="67">
        <v>165938.75653775601</v>
      </c>
      <c r="G11257" s="66" t="s">
        <v>38</v>
      </c>
      <c r="H11257" s="68">
        <v>8.7729682224085103E-6</v>
      </c>
      <c r="I11257" s="87">
        <v>1.45577543797172</v>
      </c>
      <c r="J11257" s="36" t="str">
        <f>_xlfn.XLOOKUP(SimpleBB[[#This Row],[customer_code]],'Input  - indicative charges'!$B$13:$B$69,'Input  - indicative charges'!$E$13:$E$69)</f>
        <v>North Island generation</v>
      </c>
      <c r="K11257" s="70">
        <f t="shared" si="177"/>
        <v>1.345796756853183</v>
      </c>
    </row>
    <row r="11258" spans="1:11" x14ac:dyDescent="0.25">
      <c r="A11258" s="65">
        <v>44621</v>
      </c>
      <c r="B11258" s="66" t="s">
        <v>152</v>
      </c>
      <c r="C11258" s="66" t="s">
        <v>137</v>
      </c>
      <c r="D11258" s="67">
        <v>292212.43</v>
      </c>
      <c r="E11258" s="66">
        <v>0.56787028716662102</v>
      </c>
      <c r="F11258" s="67">
        <v>165938.75653775601</v>
      </c>
      <c r="G11258" s="66" t="s">
        <v>40</v>
      </c>
      <c r="H11258" s="68">
        <v>2.1965004471645301E-7</v>
      </c>
      <c r="I11258" s="87">
        <v>3.6448455293710803E-2</v>
      </c>
      <c r="J11258" s="36" t="str">
        <f>_xlfn.XLOOKUP(SimpleBB[[#This Row],[customer_code]],'Input  - indicative charges'!$B$13:$B$69,'Input  - indicative charges'!$E$13:$E$69)</f>
        <v>North Island generation</v>
      </c>
      <c r="K11258" s="70">
        <f t="shared" si="177"/>
        <v>3.3694903518173745E-2</v>
      </c>
    </row>
    <row r="11259" spans="1:11" x14ac:dyDescent="0.25">
      <c r="A11259" s="65">
        <v>44621</v>
      </c>
      <c r="B11259" s="66" t="s">
        <v>152</v>
      </c>
      <c r="C11259" s="66" t="s">
        <v>137</v>
      </c>
      <c r="D11259" s="67">
        <v>292212.43</v>
      </c>
      <c r="E11259" s="66">
        <v>0.56787028716662102</v>
      </c>
      <c r="F11259" s="67">
        <v>165938.75653775601</v>
      </c>
      <c r="G11259" s="66" t="s">
        <v>42</v>
      </c>
      <c r="H11259" s="68">
        <v>0.27100559843722599</v>
      </c>
      <c r="I11259" s="87">
        <v>44970.332019443798</v>
      </c>
      <c r="J11259" s="36" t="str">
        <f>_xlfn.XLOOKUP(SimpleBB[[#This Row],[customer_code]],'Input  - indicative charges'!$B$13:$B$69,'Input  - indicative charges'!$E$13:$E$69)</f>
        <v>South Island generation</v>
      </c>
      <c r="K11259" s="70">
        <f t="shared" si="177"/>
        <v>41572.982623405136</v>
      </c>
    </row>
    <row r="11260" spans="1:11" x14ac:dyDescent="0.25">
      <c r="A11260" s="65">
        <v>44621</v>
      </c>
      <c r="B11260" s="66" t="s">
        <v>152</v>
      </c>
      <c r="C11260" s="66" t="s">
        <v>137</v>
      </c>
      <c r="D11260" s="67">
        <v>292212.43</v>
      </c>
      <c r="E11260" s="66">
        <v>0.56787028716662102</v>
      </c>
      <c r="F11260" s="67">
        <v>165938.75653775601</v>
      </c>
      <c r="G11260" s="66" t="s">
        <v>44</v>
      </c>
      <c r="H11260" s="68">
        <v>2.6497287685167301E-24</v>
      </c>
      <c r="I11260" s="87">
        <v>4.3969269700998704E-19</v>
      </c>
      <c r="J11260" s="36" t="str">
        <f>_xlfn.XLOOKUP(SimpleBB[[#This Row],[customer_code]],'Input  - indicative charges'!$B$13:$B$69,'Input  - indicative charges'!$E$13:$E$69)</f>
        <v>Major Industrial</v>
      </c>
      <c r="K11260" s="70">
        <f t="shared" si="177"/>
        <v>4.0647547019512558E-19</v>
      </c>
    </row>
    <row r="11261" spans="1:11" x14ac:dyDescent="0.25">
      <c r="A11261" s="65">
        <v>44621</v>
      </c>
      <c r="B11261" s="66" t="s">
        <v>152</v>
      </c>
      <c r="C11261" s="66" t="s">
        <v>137</v>
      </c>
      <c r="D11261" s="67">
        <v>292212.43</v>
      </c>
      <c r="E11261" s="66">
        <v>0.56787028716662102</v>
      </c>
      <c r="F11261" s="67">
        <v>165938.75653775601</v>
      </c>
      <c r="G11261" s="66" t="s">
        <v>46</v>
      </c>
      <c r="H11261" s="68">
        <v>0.112743386530511</v>
      </c>
      <c r="I11261" s="87">
        <v>18708.497368728698</v>
      </c>
      <c r="J11261" s="36" t="str">
        <f>_xlfn.XLOOKUP(SimpleBB[[#This Row],[customer_code]],'Input  - indicative charges'!$B$13:$B$69,'Input  - indicative charges'!$E$13:$E$69)</f>
        <v>Upper South Island distributor</v>
      </c>
      <c r="K11261" s="70">
        <f t="shared" si="177"/>
        <v>17295.136617712666</v>
      </c>
    </row>
    <row r="11262" spans="1:11" x14ac:dyDescent="0.25">
      <c r="A11262" s="65">
        <v>44621</v>
      </c>
      <c r="B11262" s="66" t="s">
        <v>152</v>
      </c>
      <c r="C11262" s="66" t="s">
        <v>137</v>
      </c>
      <c r="D11262" s="67">
        <v>292212.43</v>
      </c>
      <c r="E11262" s="66">
        <v>0.56787028716662102</v>
      </c>
      <c r="F11262" s="67">
        <v>165938.75653775601</v>
      </c>
      <c r="G11262" s="66" t="s">
        <v>48</v>
      </c>
      <c r="H11262" s="68">
        <v>1.9922776890767E-3</v>
      </c>
      <c r="I11262" s="87">
        <v>330.596082403303</v>
      </c>
      <c r="J11262" s="36" t="str">
        <f>_xlfn.XLOOKUP(SimpleBB[[#This Row],[customer_code]],'Input  - indicative charges'!$B$13:$B$69,'Input  - indicative charges'!$E$13:$E$69)</f>
        <v>North Island generation</v>
      </c>
      <c r="K11262" s="70">
        <f t="shared" si="177"/>
        <v>305.62071863680927</v>
      </c>
    </row>
    <row r="11263" spans="1:11" x14ac:dyDescent="0.25">
      <c r="A11263" s="65">
        <v>44621</v>
      </c>
      <c r="B11263" s="66" t="s">
        <v>152</v>
      </c>
      <c r="C11263" s="66" t="s">
        <v>137</v>
      </c>
      <c r="D11263" s="67">
        <v>292212.43</v>
      </c>
      <c r="E11263" s="66">
        <v>0.56787028716662102</v>
      </c>
      <c r="F11263" s="67">
        <v>165938.75653775601</v>
      </c>
      <c r="G11263" s="66" t="s">
        <v>50</v>
      </c>
      <c r="H11263" s="68">
        <v>4.15932760138947E-4</v>
      </c>
      <c r="I11263" s="87">
        <v>69.019365020773705</v>
      </c>
      <c r="J11263" s="36" t="str">
        <f>_xlfn.XLOOKUP(SimpleBB[[#This Row],[customer_code]],'Input  - indicative charges'!$B$13:$B$69,'Input  - indicative charges'!$E$13:$E$69)</f>
        <v>North Island generation</v>
      </c>
      <c r="K11263" s="70">
        <f t="shared" si="177"/>
        <v>63.805196311347359</v>
      </c>
    </row>
    <row r="11264" spans="1:11" x14ac:dyDescent="0.25">
      <c r="A11264" s="65">
        <v>44621</v>
      </c>
      <c r="B11264" s="66" t="s">
        <v>152</v>
      </c>
      <c r="C11264" s="66" t="s">
        <v>137</v>
      </c>
      <c r="D11264" s="67">
        <v>292212.43</v>
      </c>
      <c r="E11264" s="66">
        <v>0.56787028716662102</v>
      </c>
      <c r="F11264" s="67">
        <v>165938.75653775601</v>
      </c>
      <c r="G11264" s="66" t="s">
        <v>52</v>
      </c>
      <c r="H11264" s="68">
        <v>8.3991315682485201E-4</v>
      </c>
      <c r="I11264" s="87">
        <v>139.37414484321701</v>
      </c>
      <c r="J11264" s="36" t="str">
        <f>_xlfn.XLOOKUP(SimpleBB[[#This Row],[customer_code]],'Input  - indicative charges'!$B$13:$B$69,'Input  - indicative charges'!$E$13:$E$69)</f>
        <v>North Island generation</v>
      </c>
      <c r="K11264" s="70">
        <f t="shared" si="177"/>
        <v>128.84492156326033</v>
      </c>
    </row>
    <row r="11265" spans="1:11" x14ac:dyDescent="0.25">
      <c r="A11265" s="65">
        <v>44621</v>
      </c>
      <c r="B11265" s="66" t="s">
        <v>152</v>
      </c>
      <c r="C11265" s="66" t="s">
        <v>137</v>
      </c>
      <c r="D11265" s="67">
        <v>292212.43</v>
      </c>
      <c r="E11265" s="66">
        <v>0.56787028716662102</v>
      </c>
      <c r="F11265" s="67">
        <v>165938.75653775601</v>
      </c>
      <c r="G11265" s="66" t="s">
        <v>54</v>
      </c>
      <c r="H11265" s="68">
        <v>7.5824699487631599E-8</v>
      </c>
      <c r="I11265" s="87">
        <v>1.2582256347826601E-2</v>
      </c>
      <c r="J11265" s="36" t="str">
        <f>_xlfn.XLOOKUP(SimpleBB[[#This Row],[customer_code]],'Input  - indicative charges'!$B$13:$B$69,'Input  - indicative charges'!$E$13:$E$69)</f>
        <v>Upper South Island distributor</v>
      </c>
      <c r="K11265" s="70">
        <f t="shared" si="177"/>
        <v>1.163171141999262E-2</v>
      </c>
    </row>
    <row r="11266" spans="1:11" x14ac:dyDescent="0.25">
      <c r="A11266" s="65">
        <v>44621</v>
      </c>
      <c r="B11266" s="66" t="s">
        <v>152</v>
      </c>
      <c r="C11266" s="66" t="s">
        <v>137</v>
      </c>
      <c r="D11266" s="67">
        <v>292212.43</v>
      </c>
      <c r="E11266" s="66">
        <v>0.56787028716662102</v>
      </c>
      <c r="F11266" s="67">
        <v>165938.75653775601</v>
      </c>
      <c r="G11266" s="66" t="s">
        <v>56</v>
      </c>
      <c r="H11266" s="68">
        <v>1.5746666962396699E-23</v>
      </c>
      <c r="I11266" s="87">
        <v>2.6129823353542801E-18</v>
      </c>
      <c r="J11266" s="36" t="str">
        <f>_xlfn.XLOOKUP(SimpleBB[[#This Row],[customer_code]],'Input  - indicative charges'!$B$13:$B$69,'Input  - indicative charges'!$E$13:$E$69)</f>
        <v>Upper North Island distributor</v>
      </c>
      <c r="K11266" s="70">
        <f t="shared" si="177"/>
        <v>2.4155807694721931E-18</v>
      </c>
    </row>
    <row r="11267" spans="1:11" x14ac:dyDescent="0.25">
      <c r="A11267" s="65">
        <v>44621</v>
      </c>
      <c r="B11267" s="66" t="s">
        <v>152</v>
      </c>
      <c r="C11267" s="66" t="s">
        <v>137</v>
      </c>
      <c r="D11267" s="67">
        <v>292212.43</v>
      </c>
      <c r="E11267" s="66">
        <v>0.56787028716662102</v>
      </c>
      <c r="F11267" s="67">
        <v>165938.75653775601</v>
      </c>
      <c r="G11267" s="66" t="s">
        <v>58</v>
      </c>
      <c r="H11267" s="68">
        <v>5.1839153811292704E-4</v>
      </c>
      <c r="I11267" s="87">
        <v>86.021247234154202</v>
      </c>
      <c r="J11267" s="36" t="str">
        <f>_xlfn.XLOOKUP(SimpleBB[[#This Row],[customer_code]],'Input  - indicative charges'!$B$13:$B$69,'Input  - indicative charges'!$E$13:$E$69)</f>
        <v>North Island generation</v>
      </c>
      <c r="K11267" s="70">
        <f t="shared" si="177"/>
        <v>79.522646507544295</v>
      </c>
    </row>
    <row r="11268" spans="1:11" x14ac:dyDescent="0.25">
      <c r="A11268" s="65">
        <v>44621</v>
      </c>
      <c r="B11268" s="66" t="s">
        <v>152</v>
      </c>
      <c r="C11268" s="66" t="s">
        <v>137</v>
      </c>
      <c r="D11268" s="67">
        <v>292212.43</v>
      </c>
      <c r="E11268" s="66">
        <v>0.56787028716662102</v>
      </c>
      <c r="F11268" s="67">
        <v>165938.75653775601</v>
      </c>
      <c r="G11268" s="66" t="s">
        <v>60</v>
      </c>
      <c r="H11268" s="68">
        <v>0</v>
      </c>
      <c r="I11268" s="87">
        <v>0</v>
      </c>
      <c r="J11268" s="36" t="str">
        <f>_xlfn.XLOOKUP(SimpleBB[[#This Row],[customer_code]],'Input  - indicative charges'!$B$13:$B$69,'Input  - indicative charges'!$E$13:$E$69)</f>
        <v>Major Industrial</v>
      </c>
      <c r="K11268" s="70">
        <f t="shared" si="177"/>
        <v>0</v>
      </c>
    </row>
    <row r="11269" spans="1:11" x14ac:dyDescent="0.25">
      <c r="A11269" s="65">
        <v>44621</v>
      </c>
      <c r="B11269" s="66" t="s">
        <v>152</v>
      </c>
      <c r="C11269" s="66" t="s">
        <v>137</v>
      </c>
      <c r="D11269" s="67">
        <v>292212.43</v>
      </c>
      <c r="E11269" s="66">
        <v>0.56787028716662102</v>
      </c>
      <c r="F11269" s="67">
        <v>165938.75653775601</v>
      </c>
      <c r="G11269" s="66" t="s">
        <v>62</v>
      </c>
      <c r="H11269" s="68">
        <v>1.6663682618601899E-13</v>
      </c>
      <c r="I11269" s="87">
        <v>2.76515077307062E-8</v>
      </c>
      <c r="J11269" s="36" t="str">
        <f>_xlfn.XLOOKUP(SimpleBB[[#This Row],[customer_code]],'Input  - indicative charges'!$B$13:$B$69,'Input  - indicative charges'!$E$13:$E$69)</f>
        <v>Major Industrial</v>
      </c>
      <c r="K11269" s="70">
        <f t="shared" si="177"/>
        <v>2.5562534203718328E-8</v>
      </c>
    </row>
    <row r="11270" spans="1:11" x14ac:dyDescent="0.25">
      <c r="A11270" s="65">
        <v>44621</v>
      </c>
      <c r="B11270" s="66" t="s">
        <v>152</v>
      </c>
      <c r="C11270" s="66" t="s">
        <v>137</v>
      </c>
      <c r="D11270" s="67">
        <v>292212.43</v>
      </c>
      <c r="E11270" s="66">
        <v>0.56787028716662102</v>
      </c>
      <c r="F11270" s="67">
        <v>165938.75653775601</v>
      </c>
      <c r="G11270" s="66" t="s">
        <v>64</v>
      </c>
      <c r="H11270" s="68">
        <v>2.8195455222343E-24</v>
      </c>
      <c r="I11270" s="87">
        <v>4.6787187796116003E-19</v>
      </c>
      <c r="J11270" s="36" t="str">
        <f>_xlfn.XLOOKUP(SimpleBB[[#This Row],[customer_code]],'Input  - indicative charges'!$B$13:$B$69,'Input  - indicative charges'!$E$13:$E$69)</f>
        <v>Major Industrial</v>
      </c>
      <c r="K11270" s="70">
        <f t="shared" si="177"/>
        <v>4.3252581377538617E-19</v>
      </c>
    </row>
    <row r="11271" spans="1:11" x14ac:dyDescent="0.25">
      <c r="A11271" s="65">
        <v>44621</v>
      </c>
      <c r="B11271" s="66" t="s">
        <v>152</v>
      </c>
      <c r="C11271" s="66" t="s">
        <v>137</v>
      </c>
      <c r="D11271" s="67">
        <v>292212.43</v>
      </c>
      <c r="E11271" s="66">
        <v>0.56787028716662102</v>
      </c>
      <c r="F11271" s="67">
        <v>165938.75653775601</v>
      </c>
      <c r="G11271" s="66" t="s">
        <v>66</v>
      </c>
      <c r="H11271" s="68">
        <v>0.48818420984188698</v>
      </c>
      <c r="I11271" s="87">
        <v>81008.680742529905</v>
      </c>
      <c r="J11271" s="36" t="str">
        <f>_xlfn.XLOOKUP(SimpleBB[[#This Row],[customer_code]],'Input  - indicative charges'!$B$13:$B$69,'Input  - indicative charges'!$E$13:$E$69)</f>
        <v>Upper South Island distributor</v>
      </c>
      <c r="K11271" s="70">
        <f t="shared" si="177"/>
        <v>74888.761670650958</v>
      </c>
    </row>
    <row r="11272" spans="1:11" x14ac:dyDescent="0.25">
      <c r="A11272" s="65">
        <v>44621</v>
      </c>
      <c r="B11272" s="66" t="s">
        <v>152</v>
      </c>
      <c r="C11272" s="66" t="s">
        <v>137</v>
      </c>
      <c r="D11272" s="67">
        <v>292212.43</v>
      </c>
      <c r="E11272" s="66">
        <v>0.56787028716662102</v>
      </c>
      <c r="F11272" s="67">
        <v>165938.75653775601</v>
      </c>
      <c r="G11272" s="66" t="s">
        <v>68</v>
      </c>
      <c r="H11272" s="68">
        <v>1.61094791326643E-23</v>
      </c>
      <c r="I11272" s="87">
        <v>2.6731869357452501E-18</v>
      </c>
      <c r="J11272" s="36" t="str">
        <f>_xlfn.XLOOKUP(SimpleBB[[#This Row],[customer_code]],'Input  - indicative charges'!$B$13:$B$69,'Input  - indicative charges'!$E$13:$E$69)</f>
        <v>Major Industrial</v>
      </c>
      <c r="K11272" s="70">
        <f t="shared" si="177"/>
        <v>2.471237125418613E-18</v>
      </c>
    </row>
    <row r="11273" spans="1:11" x14ac:dyDescent="0.25">
      <c r="A11273" s="65">
        <v>44621</v>
      </c>
      <c r="B11273" s="66" t="s">
        <v>152</v>
      </c>
      <c r="C11273" s="66" t="s">
        <v>137</v>
      </c>
      <c r="D11273" s="67">
        <v>292212.43</v>
      </c>
      <c r="E11273" s="66">
        <v>0.56787028716662102</v>
      </c>
      <c r="F11273" s="67">
        <v>165938.75653775601</v>
      </c>
      <c r="G11273" s="66" t="s">
        <v>70</v>
      </c>
      <c r="H11273" s="68">
        <v>3.9593702095287201E-6</v>
      </c>
      <c r="I11273" s="87">
        <v>0.65701296924183195</v>
      </c>
      <c r="J11273" s="36" t="str">
        <f>_xlfn.XLOOKUP(SimpleBB[[#This Row],[customer_code]],'Input  - indicative charges'!$B$13:$B$69,'Input  - indicative charges'!$E$13:$E$69)</f>
        <v>Lower North Island distributor</v>
      </c>
      <c r="K11273" s="70">
        <f t="shared" si="177"/>
        <v>0.60737796514005626</v>
      </c>
    </row>
    <row r="11274" spans="1:11" x14ac:dyDescent="0.25">
      <c r="A11274" s="65">
        <v>44621</v>
      </c>
      <c r="B11274" s="66" t="s">
        <v>152</v>
      </c>
      <c r="C11274" s="66" t="s">
        <v>137</v>
      </c>
      <c r="D11274" s="67">
        <v>292212.43</v>
      </c>
      <c r="E11274" s="66">
        <v>0.56787028716662102</v>
      </c>
      <c r="F11274" s="67">
        <v>165938.75653775601</v>
      </c>
      <c r="G11274" s="66" t="s">
        <v>72</v>
      </c>
      <c r="H11274" s="68">
        <v>2.9942725162592502E-4</v>
      </c>
      <c r="I11274" s="87">
        <v>49.686585808323898</v>
      </c>
      <c r="J11274" s="36" t="str">
        <f>_xlfn.XLOOKUP(SimpleBB[[#This Row],[customer_code]],'Input  - indicative charges'!$B$13:$B$69,'Input  - indicative charges'!$E$13:$E$69)</f>
        <v>Lower South Island distributor</v>
      </c>
      <c r="K11274" s="70">
        <f t="shared" si="177"/>
        <v>45.932940133345397</v>
      </c>
    </row>
    <row r="11275" spans="1:11" x14ac:dyDescent="0.25">
      <c r="A11275" s="65">
        <v>44621</v>
      </c>
      <c r="B11275" s="66" t="s">
        <v>152</v>
      </c>
      <c r="C11275" s="66" t="s">
        <v>137</v>
      </c>
      <c r="D11275" s="67">
        <v>292212.43</v>
      </c>
      <c r="E11275" s="66">
        <v>0.56787028716662102</v>
      </c>
      <c r="F11275" s="67">
        <v>165938.75653775601</v>
      </c>
      <c r="G11275" s="66" t="s">
        <v>74</v>
      </c>
      <c r="H11275" s="68">
        <v>0</v>
      </c>
      <c r="I11275" s="87">
        <v>0</v>
      </c>
      <c r="J11275" s="36" t="str">
        <f>_xlfn.XLOOKUP(SimpleBB[[#This Row],[customer_code]],'Input  - indicative charges'!$B$13:$B$69,'Input  - indicative charges'!$E$13:$E$69)</f>
        <v>Major Industrial</v>
      </c>
      <c r="K11275" s="70">
        <f t="shared" si="177"/>
        <v>0</v>
      </c>
    </row>
    <row r="11276" spans="1:11" x14ac:dyDescent="0.25">
      <c r="A11276" s="65">
        <v>44621</v>
      </c>
      <c r="B11276" s="66" t="s">
        <v>152</v>
      </c>
      <c r="C11276" s="66" t="s">
        <v>137</v>
      </c>
      <c r="D11276" s="67">
        <v>292212.43</v>
      </c>
      <c r="E11276" s="66">
        <v>0.56787028716662102</v>
      </c>
      <c r="F11276" s="67">
        <v>165938.75653775601</v>
      </c>
      <c r="G11276" s="66" t="s">
        <v>76</v>
      </c>
      <c r="H11276" s="68">
        <v>4.4784279400834503E-24</v>
      </c>
      <c r="I11276" s="87">
        <v>7.4314476362139398E-19</v>
      </c>
      <c r="J11276" s="36" t="str">
        <f>_xlfn.XLOOKUP(SimpleBB[[#This Row],[customer_code]],'Input  - indicative charges'!$B$13:$B$69,'Input  - indicative charges'!$E$13:$E$69)</f>
        <v>Lower North Island distributor</v>
      </c>
      <c r="K11276" s="70">
        <f t="shared" si="177"/>
        <v>6.8700280734749265E-19</v>
      </c>
    </row>
    <row r="11277" spans="1:11" x14ac:dyDescent="0.25">
      <c r="A11277" s="65">
        <v>44621</v>
      </c>
      <c r="B11277" s="66" t="s">
        <v>152</v>
      </c>
      <c r="C11277" s="66" t="s">
        <v>137</v>
      </c>
      <c r="D11277" s="67">
        <v>292212.43</v>
      </c>
      <c r="E11277" s="66">
        <v>0.56787028716662102</v>
      </c>
      <c r="F11277" s="67">
        <v>165938.75653775601</v>
      </c>
      <c r="G11277" s="66" t="s">
        <v>78</v>
      </c>
      <c r="H11277" s="68">
        <v>1.1936475247773299E-12</v>
      </c>
      <c r="I11277" s="87">
        <v>1.98072386005921E-7</v>
      </c>
      <c r="J11277" s="36" t="str">
        <f>_xlfn.XLOOKUP(SimpleBB[[#This Row],[customer_code]],'Input  - indicative charges'!$B$13:$B$69,'Input  - indicative charges'!$E$13:$E$69)</f>
        <v>North Island generation</v>
      </c>
      <c r="K11277" s="70">
        <f t="shared" si="177"/>
        <v>1.8310871838883064E-7</v>
      </c>
    </row>
    <row r="11278" spans="1:11" x14ac:dyDescent="0.25">
      <c r="A11278" s="65">
        <v>44621</v>
      </c>
      <c r="B11278" s="66" t="s">
        <v>152</v>
      </c>
      <c r="C11278" s="66" t="s">
        <v>137</v>
      </c>
      <c r="D11278" s="67">
        <v>292212.43</v>
      </c>
      <c r="E11278" s="66">
        <v>0.56787028716662102</v>
      </c>
      <c r="F11278" s="67">
        <v>165938.75653775601</v>
      </c>
      <c r="G11278" s="66" t="s">
        <v>80</v>
      </c>
      <c r="H11278" s="68">
        <v>7.8321817073907307E-27</v>
      </c>
      <c r="I11278" s="87">
        <v>1.29966249350218E-21</v>
      </c>
      <c r="J11278" s="36" t="str">
        <f>_xlfn.XLOOKUP(SimpleBB[[#This Row],[customer_code]],'Input  - indicative charges'!$B$13:$B$69,'Input  - indicative charges'!$E$13:$E$69)</f>
        <v>Major Industrial</v>
      </c>
      <c r="K11278" s="70">
        <f t="shared" ref="K11278:K11341" si="178">I11278*$L$9</f>
        <v>1.2014775927226028E-21</v>
      </c>
    </row>
    <row r="11279" spans="1:11" x14ac:dyDescent="0.25">
      <c r="A11279" s="65">
        <v>44621</v>
      </c>
      <c r="B11279" s="66" t="s">
        <v>152</v>
      </c>
      <c r="C11279" s="66" t="s">
        <v>137</v>
      </c>
      <c r="D11279" s="67">
        <v>292212.43</v>
      </c>
      <c r="E11279" s="66">
        <v>0.56787028716662102</v>
      </c>
      <c r="F11279" s="67">
        <v>165938.75653775601</v>
      </c>
      <c r="G11279" s="66" t="s">
        <v>82</v>
      </c>
      <c r="H11279" s="68">
        <v>6.2019197990596496E-5</v>
      </c>
      <c r="I11279" s="87">
        <v>10.291388596028501</v>
      </c>
      <c r="J11279" s="36" t="str">
        <f>_xlfn.XLOOKUP(SimpleBB[[#This Row],[customer_code]],'Input  - indicative charges'!$B$13:$B$69,'Input  - indicative charges'!$E$13:$E$69)</f>
        <v>Major Industrial</v>
      </c>
      <c r="K11279" s="70">
        <f t="shared" si="178"/>
        <v>9.513910617524818</v>
      </c>
    </row>
    <row r="11280" spans="1:11" x14ac:dyDescent="0.25">
      <c r="A11280" s="65">
        <v>44621</v>
      </c>
      <c r="B11280" s="66" t="s">
        <v>152</v>
      </c>
      <c r="C11280" s="66" t="s">
        <v>137</v>
      </c>
      <c r="D11280" s="67">
        <v>292212.43</v>
      </c>
      <c r="E11280" s="66">
        <v>0.56787028716662102</v>
      </c>
      <c r="F11280" s="67">
        <v>165938.75653775601</v>
      </c>
      <c r="G11280" s="66" t="s">
        <v>84</v>
      </c>
      <c r="H11280" s="68">
        <v>0</v>
      </c>
      <c r="I11280" s="87">
        <v>0</v>
      </c>
      <c r="J11280" s="36" t="str">
        <f>_xlfn.XLOOKUP(SimpleBB[[#This Row],[customer_code]],'Input  - indicative charges'!$B$13:$B$69,'Input  - indicative charges'!$E$13:$E$69)</f>
        <v>Major Industrial</v>
      </c>
      <c r="K11280" s="70">
        <f t="shared" si="178"/>
        <v>0</v>
      </c>
    </row>
    <row r="11281" spans="1:11" x14ac:dyDescent="0.25">
      <c r="A11281" s="65">
        <v>44621</v>
      </c>
      <c r="B11281" s="66" t="s">
        <v>152</v>
      </c>
      <c r="C11281" s="66" t="s">
        <v>137</v>
      </c>
      <c r="D11281" s="67">
        <v>292212.43</v>
      </c>
      <c r="E11281" s="66">
        <v>0.56787028716662102</v>
      </c>
      <c r="F11281" s="67">
        <v>165938.75653775601</v>
      </c>
      <c r="G11281" s="66" t="s">
        <v>86</v>
      </c>
      <c r="H11281" s="68">
        <v>6.4741219457477597E-6</v>
      </c>
      <c r="I11281" s="87">
        <v>1.07430774535118</v>
      </c>
      <c r="J11281" s="36" t="str">
        <f>_xlfn.XLOOKUP(SimpleBB[[#This Row],[customer_code]],'Input  - indicative charges'!$B$13:$B$69,'Input  - indicative charges'!$E$13:$E$69)</f>
        <v>North Island generation</v>
      </c>
      <c r="K11281" s="70">
        <f t="shared" si="178"/>
        <v>0.99314759807340525</v>
      </c>
    </row>
    <row r="11282" spans="1:11" x14ac:dyDescent="0.25">
      <c r="A11282" s="65">
        <v>44621</v>
      </c>
      <c r="B11282" s="66" t="s">
        <v>152</v>
      </c>
      <c r="C11282" s="66" t="s">
        <v>137</v>
      </c>
      <c r="D11282" s="67">
        <v>292212.43</v>
      </c>
      <c r="E11282" s="66">
        <v>0.56787028716662102</v>
      </c>
      <c r="F11282" s="67">
        <v>165938.75653775601</v>
      </c>
      <c r="G11282" s="66" t="s">
        <v>88</v>
      </c>
      <c r="H11282" s="68">
        <v>3.0164492965031701E-4</v>
      </c>
      <c r="I11282" s="87">
        <v>50.054584542092698</v>
      </c>
      <c r="J11282" s="36" t="str">
        <f>_xlfn.XLOOKUP(SimpleBB[[#This Row],[customer_code]],'Input  - indicative charges'!$B$13:$B$69,'Input  - indicative charges'!$E$13:$E$69)</f>
        <v>North Island generation</v>
      </c>
      <c r="K11282" s="70">
        <f t="shared" si="178"/>
        <v>46.273137865436652</v>
      </c>
    </row>
    <row r="11283" spans="1:11" x14ac:dyDescent="0.25">
      <c r="A11283" s="65">
        <v>44621</v>
      </c>
      <c r="B11283" s="66" t="s">
        <v>152</v>
      </c>
      <c r="C11283" s="66" t="s">
        <v>137</v>
      </c>
      <c r="D11283" s="67">
        <v>292212.43</v>
      </c>
      <c r="E11283" s="66">
        <v>0.56787028716662102</v>
      </c>
      <c r="F11283" s="67">
        <v>165938.75653775601</v>
      </c>
      <c r="G11283" s="66" t="s">
        <v>90</v>
      </c>
      <c r="H11283" s="68">
        <v>5.32177630013116E-4</v>
      </c>
      <c r="I11283" s="87">
        <v>88.308894181586695</v>
      </c>
      <c r="J11283" s="36" t="str">
        <f>_xlfn.XLOOKUP(SimpleBB[[#This Row],[customer_code]],'Input  - indicative charges'!$B$13:$B$69,'Input  - indicative charges'!$E$13:$E$69)</f>
        <v>Upper South Island distributor</v>
      </c>
      <c r="K11283" s="70">
        <f t="shared" si="178"/>
        <v>81.637469826015163</v>
      </c>
    </row>
    <row r="11284" spans="1:11" x14ac:dyDescent="0.25">
      <c r="A11284" s="65">
        <v>44621</v>
      </c>
      <c r="B11284" s="66" t="s">
        <v>152</v>
      </c>
      <c r="C11284" s="66" t="s">
        <v>137</v>
      </c>
      <c r="D11284" s="67">
        <v>292212.43</v>
      </c>
      <c r="E11284" s="66">
        <v>0.56787028716662102</v>
      </c>
      <c r="F11284" s="67">
        <v>165938.75653775601</v>
      </c>
      <c r="G11284" s="66" t="s">
        <v>92</v>
      </c>
      <c r="H11284" s="68">
        <v>4.6459825962499798E-6</v>
      </c>
      <c r="I11284" s="87">
        <v>0.77094857491777902</v>
      </c>
      <c r="J11284" s="36" t="str">
        <f>_xlfn.XLOOKUP(SimpleBB[[#This Row],[customer_code]],'Input  - indicative charges'!$B$13:$B$69,'Input  - indicative charges'!$E$13:$E$69)</f>
        <v>North Island generation</v>
      </c>
      <c r="K11284" s="70">
        <f t="shared" si="178"/>
        <v>0.71270613912163394</v>
      </c>
    </row>
    <row r="11285" spans="1:11" x14ac:dyDescent="0.25">
      <c r="A11285" s="65">
        <v>44621</v>
      </c>
      <c r="B11285" s="66" t="s">
        <v>152</v>
      </c>
      <c r="C11285" s="66" t="s">
        <v>137</v>
      </c>
      <c r="D11285" s="67">
        <v>292212.43</v>
      </c>
      <c r="E11285" s="66">
        <v>0.56787028716662102</v>
      </c>
      <c r="F11285" s="67">
        <v>165938.75653775601</v>
      </c>
      <c r="G11285" s="66" t="s">
        <v>94</v>
      </c>
      <c r="H11285" s="68">
        <v>2.46069324475782E-5</v>
      </c>
      <c r="I11285" s="87">
        <v>4.0832437725596904</v>
      </c>
      <c r="J11285" s="36" t="str">
        <f>_xlfn.XLOOKUP(SimpleBB[[#This Row],[customer_code]],'Input  - indicative charges'!$B$13:$B$69,'Input  - indicative charges'!$E$13:$E$69)</f>
        <v>North Island generation</v>
      </c>
      <c r="K11285" s="70">
        <f t="shared" si="178"/>
        <v>3.7747691595951611</v>
      </c>
    </row>
    <row r="11286" spans="1:11" x14ac:dyDescent="0.25">
      <c r="A11286" s="65">
        <v>44621</v>
      </c>
      <c r="B11286" s="66" t="s">
        <v>152</v>
      </c>
      <c r="C11286" s="66" t="s">
        <v>137</v>
      </c>
      <c r="D11286" s="67">
        <v>292212.43</v>
      </c>
      <c r="E11286" s="66">
        <v>0.56787028716662102</v>
      </c>
      <c r="F11286" s="67">
        <v>165938.75653775601</v>
      </c>
      <c r="G11286" s="66" t="s">
        <v>96</v>
      </c>
      <c r="H11286" s="68">
        <v>5.1676208279954798E-11</v>
      </c>
      <c r="I11286" s="87">
        <v>8.5750857445618194E-6</v>
      </c>
      <c r="J11286" s="36" t="str">
        <f>_xlfn.XLOOKUP(SimpleBB[[#This Row],[customer_code]],'Input  - indicative charges'!$B$13:$B$69,'Input  - indicative charges'!$E$13:$E$69)</f>
        <v>Upper North Island distributor</v>
      </c>
      <c r="K11286" s="70">
        <f t="shared" si="178"/>
        <v>7.9272683710394082E-6</v>
      </c>
    </row>
    <row r="11287" spans="1:11" x14ac:dyDescent="0.25">
      <c r="A11287" s="65">
        <v>44621</v>
      </c>
      <c r="B11287" s="66" t="s">
        <v>152</v>
      </c>
      <c r="C11287" s="66" t="s">
        <v>137</v>
      </c>
      <c r="D11287" s="67">
        <v>292212.43</v>
      </c>
      <c r="E11287" s="66">
        <v>0.56787028716662102</v>
      </c>
      <c r="F11287" s="67">
        <v>165938.75653775601</v>
      </c>
      <c r="G11287" s="66" t="s">
        <v>98</v>
      </c>
      <c r="H11287" s="68">
        <v>2.2729154355470701E-7</v>
      </c>
      <c r="I11287" s="87">
        <v>3.7716476109015303E-2</v>
      </c>
      <c r="J11287" s="36" t="str">
        <f>_xlfn.XLOOKUP(SimpleBB[[#This Row],[customer_code]],'Input  - indicative charges'!$B$13:$B$69,'Input  - indicative charges'!$E$13:$E$69)</f>
        <v>Major Industrial</v>
      </c>
      <c r="K11287" s="70">
        <f t="shared" si="178"/>
        <v>3.4867129849479844E-2</v>
      </c>
    </row>
    <row r="11288" spans="1:11" x14ac:dyDescent="0.25">
      <c r="A11288" s="65">
        <v>44621</v>
      </c>
      <c r="B11288" s="66" t="s">
        <v>152</v>
      </c>
      <c r="C11288" s="66" t="s">
        <v>137</v>
      </c>
      <c r="D11288" s="67">
        <v>292212.43</v>
      </c>
      <c r="E11288" s="66">
        <v>0.56787028716662102</v>
      </c>
      <c r="F11288" s="67">
        <v>165938.75653775601</v>
      </c>
      <c r="G11288" s="66" t="s">
        <v>100</v>
      </c>
      <c r="H11288" s="68">
        <v>3.5207991117105299E-2</v>
      </c>
      <c r="I11288" s="87">
        <v>5842.3702661648204</v>
      </c>
      <c r="J11288" s="36" t="str">
        <f>_xlfn.XLOOKUP(SimpleBB[[#This Row],[customer_code]],'Input  - indicative charges'!$B$13:$B$69,'Input  - indicative charges'!$E$13:$E$69)</f>
        <v>North Island generation</v>
      </c>
      <c r="K11288" s="70">
        <f t="shared" si="178"/>
        <v>5400.9998736445386</v>
      </c>
    </row>
    <row r="11289" spans="1:11" x14ac:dyDescent="0.25">
      <c r="A11289" s="65">
        <v>44621</v>
      </c>
      <c r="B11289" s="66" t="s">
        <v>152</v>
      </c>
      <c r="C11289" s="66" t="s">
        <v>137</v>
      </c>
      <c r="D11289" s="67">
        <v>292212.43</v>
      </c>
      <c r="E11289" s="66">
        <v>0.56787028716662102</v>
      </c>
      <c r="F11289" s="67">
        <v>165938.75653775601</v>
      </c>
      <c r="G11289" s="66" t="s">
        <v>102</v>
      </c>
      <c r="H11289" s="68">
        <v>7.2737061257857204E-5</v>
      </c>
      <c r="I11289" s="87">
        <v>12.069897499339399</v>
      </c>
      <c r="J11289" s="36" t="str">
        <f>_xlfn.XLOOKUP(SimpleBB[[#This Row],[customer_code]],'Input  - indicative charges'!$B$13:$B$69,'Input  - indicative charges'!$E$13:$E$69)</f>
        <v>Lower North Island distributor</v>
      </c>
      <c r="K11289" s="70">
        <f t="shared" si="178"/>
        <v>11.158059468837429</v>
      </c>
    </row>
    <row r="11290" spans="1:11" x14ac:dyDescent="0.25">
      <c r="A11290" s="65">
        <v>44621</v>
      </c>
      <c r="B11290" s="66" t="s">
        <v>152</v>
      </c>
      <c r="C11290" s="66" t="s">
        <v>137</v>
      </c>
      <c r="D11290" s="67">
        <v>292212.43</v>
      </c>
      <c r="E11290" s="66">
        <v>0.56787028716662102</v>
      </c>
      <c r="F11290" s="67">
        <v>165938.75653775601</v>
      </c>
      <c r="G11290" s="66" t="s">
        <v>104</v>
      </c>
      <c r="H11290" s="68">
        <v>1.5231298975141699E-4</v>
      </c>
      <c r="I11290" s="87">
        <v>25.2746281238982</v>
      </c>
      <c r="J11290" s="36" t="str">
        <f>_xlfn.XLOOKUP(SimpleBB[[#This Row],[customer_code]],'Input  - indicative charges'!$B$13:$B$69,'Input  - indicative charges'!$E$13:$E$69)</f>
        <v>Lower North Island distributor</v>
      </c>
      <c r="K11290" s="70">
        <f t="shared" si="178"/>
        <v>23.365219437417942</v>
      </c>
    </row>
    <row r="11291" spans="1:11" x14ac:dyDescent="0.25">
      <c r="A11291" s="65">
        <v>44621</v>
      </c>
      <c r="B11291" s="66" t="s">
        <v>152</v>
      </c>
      <c r="C11291" s="66" t="s">
        <v>137</v>
      </c>
      <c r="D11291" s="67">
        <v>292212.43</v>
      </c>
      <c r="E11291" s="66">
        <v>0.56787028716662102</v>
      </c>
      <c r="F11291" s="67">
        <v>165938.75653775601</v>
      </c>
      <c r="G11291" s="66" t="s">
        <v>106</v>
      </c>
      <c r="H11291" s="68">
        <v>1.57696352426847E-22</v>
      </c>
      <c r="I11291" s="87">
        <v>2.6167936632250801E-17</v>
      </c>
      <c r="J11291" s="36" t="str">
        <f>_xlfn.XLOOKUP(SimpleBB[[#This Row],[customer_code]],'Input  - indicative charges'!$B$13:$B$69,'Input  - indicative charges'!$E$13:$E$69)</f>
        <v>Upper North Island distributor</v>
      </c>
      <c r="K11291" s="70">
        <f t="shared" si="178"/>
        <v>2.4191041650138661E-17</v>
      </c>
    </row>
    <row r="11292" spans="1:11" x14ac:dyDescent="0.25">
      <c r="A11292" s="65">
        <v>44621</v>
      </c>
      <c r="B11292" s="66" t="s">
        <v>152</v>
      </c>
      <c r="C11292" s="66" t="s">
        <v>137</v>
      </c>
      <c r="D11292" s="67">
        <v>292212.43</v>
      </c>
      <c r="E11292" s="66">
        <v>0.56787028716662102</v>
      </c>
      <c r="F11292" s="67">
        <v>165938.75653775601</v>
      </c>
      <c r="G11292" s="66" t="s">
        <v>108</v>
      </c>
      <c r="H11292" s="68">
        <v>0</v>
      </c>
      <c r="I11292" s="87">
        <v>0</v>
      </c>
      <c r="J11292" s="36" t="str">
        <f>_xlfn.XLOOKUP(SimpleBB[[#This Row],[customer_code]],'Input  - indicative charges'!$B$13:$B$69,'Input  - indicative charges'!$E$13:$E$69)</f>
        <v>Lower North Island distributor</v>
      </c>
      <c r="K11292" s="70">
        <f t="shared" si="178"/>
        <v>0</v>
      </c>
    </row>
    <row r="11293" spans="1:11" x14ac:dyDescent="0.25">
      <c r="A11293" s="65">
        <v>44621</v>
      </c>
      <c r="B11293" s="66" t="s">
        <v>152</v>
      </c>
      <c r="C11293" s="66" t="s">
        <v>137</v>
      </c>
      <c r="D11293" s="67">
        <v>292212.43</v>
      </c>
      <c r="E11293" s="66">
        <v>0.56787028716662102</v>
      </c>
      <c r="F11293" s="67">
        <v>165938.75653775601</v>
      </c>
      <c r="G11293" s="66" t="s">
        <v>110</v>
      </c>
      <c r="H11293" s="68">
        <v>1.9044755915188101E-11</v>
      </c>
      <c r="I11293" s="87">
        <v>3.1602631151313898E-6</v>
      </c>
      <c r="J11293" s="36" t="str">
        <f>_xlfn.XLOOKUP(SimpleBB[[#This Row],[customer_code]],'Input  - indicative charges'!$B$13:$B$69,'Input  - indicative charges'!$E$13:$E$69)</f>
        <v>Lower South Island distributor</v>
      </c>
      <c r="K11293" s="70">
        <f t="shared" si="178"/>
        <v>2.9215164236265827E-6</v>
      </c>
    </row>
    <row r="11294" spans="1:11" x14ac:dyDescent="0.25">
      <c r="A11294" s="65">
        <v>44621</v>
      </c>
      <c r="B11294" s="66" t="s">
        <v>152</v>
      </c>
      <c r="C11294" s="66" t="s">
        <v>137</v>
      </c>
      <c r="D11294" s="67">
        <v>292212.43</v>
      </c>
      <c r="E11294" s="66">
        <v>0.56787028716662102</v>
      </c>
      <c r="F11294" s="67">
        <v>165938.75653775601</v>
      </c>
      <c r="G11294" s="66" t="s">
        <v>112</v>
      </c>
      <c r="H11294" s="68">
        <v>2.4918494188504398E-4</v>
      </c>
      <c r="I11294" s="87">
        <v>41.349439404337403</v>
      </c>
      <c r="J11294" s="36" t="str">
        <f>_xlfn.XLOOKUP(SimpleBB[[#This Row],[customer_code]],'Input  - indicative charges'!$B$13:$B$69,'Input  - indicative charges'!$E$13:$E$69)</f>
        <v>North Island generation</v>
      </c>
      <c r="K11294" s="70">
        <f t="shared" si="178"/>
        <v>38.225635627969368</v>
      </c>
    </row>
    <row r="11295" spans="1:11" x14ac:dyDescent="0.25">
      <c r="A11295" s="65">
        <v>44621</v>
      </c>
      <c r="B11295" s="66" t="s">
        <v>152</v>
      </c>
      <c r="C11295" s="66" t="s">
        <v>137</v>
      </c>
      <c r="D11295" s="67">
        <v>292212.43</v>
      </c>
      <c r="E11295" s="66">
        <v>0.56787028716662102</v>
      </c>
      <c r="F11295" s="67">
        <v>165938.75653775601</v>
      </c>
      <c r="G11295" s="66" t="s">
        <v>114</v>
      </c>
      <c r="H11295" s="68">
        <v>5.9913578272009698E-5</v>
      </c>
      <c r="I11295" s="87">
        <v>9.9419846781848307</v>
      </c>
      <c r="J11295" s="36" t="str">
        <f>_xlfn.XLOOKUP(SimpleBB[[#This Row],[customer_code]],'Input  - indicative charges'!$B$13:$B$69,'Input  - indicative charges'!$E$13:$E$69)</f>
        <v>Lower North Island distributor</v>
      </c>
      <c r="K11295" s="70">
        <f t="shared" si="178"/>
        <v>9.1909029288383284</v>
      </c>
    </row>
    <row r="11296" spans="1:11" x14ac:dyDescent="0.25">
      <c r="A11296" s="65">
        <v>44621</v>
      </c>
      <c r="B11296" s="66" t="s">
        <v>152</v>
      </c>
      <c r="C11296" s="66" t="s">
        <v>137</v>
      </c>
      <c r="D11296" s="67">
        <v>292212.43</v>
      </c>
      <c r="E11296" s="66">
        <v>0.56787028716662102</v>
      </c>
      <c r="F11296" s="67">
        <v>165938.75653775601</v>
      </c>
      <c r="G11296" s="66" t="s">
        <v>116</v>
      </c>
      <c r="H11296" s="68">
        <v>8.1898903076269503E-24</v>
      </c>
      <c r="I11296" s="87">
        <v>1.3590202138282299E-18</v>
      </c>
      <c r="J11296" s="36" t="str">
        <f>_xlfn.XLOOKUP(SimpleBB[[#This Row],[customer_code]],'Input  - indicative charges'!$B$13:$B$69,'Input  - indicative charges'!$E$13:$E$69)</f>
        <v>Major Industrial</v>
      </c>
      <c r="K11296" s="70">
        <f t="shared" si="178"/>
        <v>1.2563510473951826E-18</v>
      </c>
    </row>
    <row r="11297" spans="1:11" x14ac:dyDescent="0.25">
      <c r="A11297" s="65">
        <v>44621</v>
      </c>
      <c r="B11297" s="66" t="s">
        <v>152</v>
      </c>
      <c r="C11297" s="66" t="s">
        <v>137</v>
      </c>
      <c r="D11297" s="67">
        <v>292212.43</v>
      </c>
      <c r="E11297" s="66">
        <v>0.56787028716662102</v>
      </c>
      <c r="F11297" s="67">
        <v>165938.75653775601</v>
      </c>
      <c r="G11297" s="66" t="s">
        <v>118</v>
      </c>
      <c r="H11297" s="68">
        <v>2.75651488628018E-2</v>
      </c>
      <c r="I11297" s="87">
        <v>4574.1265260714899</v>
      </c>
      <c r="J11297" s="36" t="str">
        <f>_xlfn.XLOOKUP(SimpleBB[[#This Row],[customer_code]],'Input  - indicative charges'!$B$13:$B$69,'Input  - indicative charges'!$E$13:$E$69)</f>
        <v>Upper South Island distributor</v>
      </c>
      <c r="K11297" s="70">
        <f t="shared" si="178"/>
        <v>4228.567458728282</v>
      </c>
    </row>
    <row r="11298" spans="1:11" x14ac:dyDescent="0.25">
      <c r="A11298" s="65">
        <v>44621</v>
      </c>
      <c r="B11298" s="66" t="s">
        <v>152</v>
      </c>
      <c r="C11298" s="66" t="s">
        <v>137</v>
      </c>
      <c r="D11298" s="67">
        <v>292212.43</v>
      </c>
      <c r="E11298" s="66">
        <v>0.56787028716662102</v>
      </c>
      <c r="F11298" s="67">
        <v>165938.75653775601</v>
      </c>
      <c r="G11298" s="66" t="s">
        <v>120</v>
      </c>
      <c r="H11298" s="68">
        <v>1.7624553433397999E-7</v>
      </c>
      <c r="I11298" s="87">
        <v>2.9245964812713101E-2</v>
      </c>
      <c r="J11298" s="36" t="str">
        <f>_xlfn.XLOOKUP(SimpleBB[[#This Row],[customer_code]],'Input  - indicative charges'!$B$13:$B$69,'Input  - indicative charges'!$E$13:$E$69)</f>
        <v>Lower North Island distributor</v>
      </c>
      <c r="K11298" s="70">
        <f t="shared" si="178"/>
        <v>2.7036535697311438E-2</v>
      </c>
    </row>
    <row r="11299" spans="1:11" x14ac:dyDescent="0.25">
      <c r="A11299" s="65">
        <v>44621</v>
      </c>
      <c r="B11299" s="66" t="s">
        <v>152</v>
      </c>
      <c r="C11299" s="66" t="s">
        <v>137</v>
      </c>
      <c r="D11299" s="67">
        <v>292212.43</v>
      </c>
      <c r="E11299" s="66">
        <v>0.56787028716662102</v>
      </c>
      <c r="F11299" s="67">
        <v>165938.75653775601</v>
      </c>
      <c r="G11299" s="66" t="s">
        <v>241</v>
      </c>
      <c r="H11299" s="68">
        <v>5.6357593087145797E-5</v>
      </c>
      <c r="I11299" s="87">
        <v>9.3519089183418398</v>
      </c>
      <c r="J11299" s="36" t="str">
        <f>_xlfn.XLOOKUP(SimpleBB[[#This Row],[customer_code]],'Input  - indicative charges'!$B$13:$B$69,'Input  - indicative charges'!$E$13:$E$69)</f>
        <v>North Island generation</v>
      </c>
      <c r="K11299" s="70">
        <f t="shared" si="178"/>
        <v>8.6454053038744139</v>
      </c>
    </row>
    <row r="11300" spans="1:11" x14ac:dyDescent="0.25">
      <c r="A11300" s="65">
        <v>44287</v>
      </c>
      <c r="B11300" s="66" t="s">
        <v>153</v>
      </c>
      <c r="C11300" s="66" t="s">
        <v>137</v>
      </c>
      <c r="D11300" s="67">
        <v>56760.49</v>
      </c>
      <c r="E11300" s="66">
        <v>0.20369999999999999</v>
      </c>
      <c r="F11300" s="67">
        <v>11562.111813</v>
      </c>
      <c r="G11300" s="66" t="s">
        <v>8</v>
      </c>
      <c r="H11300" s="68">
        <v>0.249028506073146</v>
      </c>
      <c r="I11300" s="87">
        <v>2879.2954318420698</v>
      </c>
      <c r="J11300" s="36" t="str">
        <f>_xlfn.XLOOKUP(SimpleBB[[#This Row],[customer_code]],'Input  - indicative charges'!$B$13:$B$69,'Input  - indicative charges'!$E$13:$E$69)</f>
        <v>Lower South Island distributor</v>
      </c>
      <c r="K11300" s="70">
        <f t="shared" si="178"/>
        <v>2661.7748542275635</v>
      </c>
    </row>
    <row r="11301" spans="1:11" x14ac:dyDescent="0.25">
      <c r="A11301" s="65">
        <v>44287</v>
      </c>
      <c r="B11301" s="66" t="s">
        <v>153</v>
      </c>
      <c r="C11301" s="66" t="s">
        <v>137</v>
      </c>
      <c r="D11301" s="67">
        <v>56760.49</v>
      </c>
      <c r="E11301" s="66">
        <v>0.20369999999999999</v>
      </c>
      <c r="F11301" s="67">
        <v>11562.111813</v>
      </c>
      <c r="G11301" s="66" t="s">
        <v>10</v>
      </c>
      <c r="H11301" s="68">
        <v>3.1662227152470402E-14</v>
      </c>
      <c r="I11301" s="87">
        <v>3.6608221058546801E-10</v>
      </c>
      <c r="J11301" s="36" t="str">
        <f>_xlfn.XLOOKUP(SimpleBB[[#This Row],[customer_code]],'Input  - indicative charges'!$B$13:$B$69,'Input  - indicative charges'!$E$13:$E$69)</f>
        <v>Upper South Island distributor</v>
      </c>
      <c r="K11301" s="70">
        <f t="shared" si="178"/>
        <v>3.3842599545022514E-10</v>
      </c>
    </row>
    <row r="11302" spans="1:11" x14ac:dyDescent="0.25">
      <c r="A11302" s="65">
        <v>44287</v>
      </c>
      <c r="B11302" s="66" t="s">
        <v>153</v>
      </c>
      <c r="C11302" s="66" t="s">
        <v>137</v>
      </c>
      <c r="D11302" s="67">
        <v>56760.49</v>
      </c>
      <c r="E11302" s="66">
        <v>0.20369999999999999</v>
      </c>
      <c r="F11302" s="67">
        <v>11562.111813</v>
      </c>
      <c r="G11302" s="66" t="s">
        <v>12</v>
      </c>
      <c r="H11302" s="68">
        <v>0</v>
      </c>
      <c r="I11302" s="87">
        <v>0</v>
      </c>
      <c r="J11302" s="36" t="str">
        <f>_xlfn.XLOOKUP(SimpleBB[[#This Row],[customer_code]],'Input  - indicative charges'!$B$13:$B$69,'Input  - indicative charges'!$E$13:$E$69)</f>
        <v>Lower North Island distributor</v>
      </c>
      <c r="K11302" s="70">
        <f t="shared" si="178"/>
        <v>0</v>
      </c>
    </row>
    <row r="11303" spans="1:11" x14ac:dyDescent="0.25">
      <c r="A11303" s="65">
        <v>44287</v>
      </c>
      <c r="B11303" s="66" t="s">
        <v>153</v>
      </c>
      <c r="C11303" s="66" t="s">
        <v>137</v>
      </c>
      <c r="D11303" s="67">
        <v>56760.49</v>
      </c>
      <c r="E11303" s="66">
        <v>0.20369999999999999</v>
      </c>
      <c r="F11303" s="67">
        <v>11562.111813</v>
      </c>
      <c r="G11303" s="66" t="s">
        <v>14</v>
      </c>
      <c r="H11303" s="68">
        <v>0</v>
      </c>
      <c r="I11303" s="87">
        <v>0</v>
      </c>
      <c r="J11303" s="36" t="str">
        <f>_xlfn.XLOOKUP(SimpleBB[[#This Row],[customer_code]],'Input  - indicative charges'!$B$13:$B$69,'Input  - indicative charges'!$E$13:$E$69)</f>
        <v>Upper North Island distributor</v>
      </c>
      <c r="K11303" s="70">
        <f t="shared" si="178"/>
        <v>0</v>
      </c>
    </row>
    <row r="11304" spans="1:11" x14ac:dyDescent="0.25">
      <c r="A11304" s="65">
        <v>44287</v>
      </c>
      <c r="B11304" s="66" t="s">
        <v>153</v>
      </c>
      <c r="C11304" s="66" t="s">
        <v>137</v>
      </c>
      <c r="D11304" s="67">
        <v>56760.49</v>
      </c>
      <c r="E11304" s="66">
        <v>0.20369999999999999</v>
      </c>
      <c r="F11304" s="67">
        <v>11562.111813</v>
      </c>
      <c r="G11304" s="66" t="s">
        <v>16</v>
      </c>
      <c r="H11304" s="68">
        <v>2.71719420605234E-2</v>
      </c>
      <c r="I11304" s="87">
        <v>314.16503228012903</v>
      </c>
      <c r="J11304" s="36" t="str">
        <f>_xlfn.XLOOKUP(SimpleBB[[#This Row],[customer_code]],'Input  - indicative charges'!$B$13:$B$69,'Input  - indicative charges'!$E$13:$E$69)</f>
        <v>South Island generation</v>
      </c>
      <c r="K11304" s="70">
        <f t="shared" si="178"/>
        <v>290.43097618706122</v>
      </c>
    </row>
    <row r="11305" spans="1:11" x14ac:dyDescent="0.25">
      <c r="A11305" s="65">
        <v>44287</v>
      </c>
      <c r="B11305" s="66" t="s">
        <v>153</v>
      </c>
      <c r="C11305" s="66" t="s">
        <v>137</v>
      </c>
      <c r="D11305" s="67">
        <v>56760.49</v>
      </c>
      <c r="E11305" s="66">
        <v>0.20369999999999999</v>
      </c>
      <c r="F11305" s="67">
        <v>11562.111813</v>
      </c>
      <c r="G11305" s="66" t="s">
        <v>19</v>
      </c>
      <c r="H11305" s="68">
        <v>5.1491866206997204E-4</v>
      </c>
      <c r="I11305" s="87">
        <v>5.9535471454533804</v>
      </c>
      <c r="J11305" s="36" t="str">
        <f>_xlfn.XLOOKUP(SimpleBB[[#This Row],[customer_code]],'Input  - indicative charges'!$B$13:$B$69,'Input  - indicative charges'!$E$13:$E$69)</f>
        <v>Lower South Island distributor</v>
      </c>
      <c r="K11305" s="70">
        <f t="shared" si="178"/>
        <v>5.5037777332518312</v>
      </c>
    </row>
    <row r="11306" spans="1:11" x14ac:dyDescent="0.25">
      <c r="A11306" s="65">
        <v>44287</v>
      </c>
      <c r="B11306" s="66" t="s">
        <v>153</v>
      </c>
      <c r="C11306" s="66" t="s">
        <v>137</v>
      </c>
      <c r="D11306" s="67">
        <v>56760.49</v>
      </c>
      <c r="E11306" s="66">
        <v>0.20369999999999999</v>
      </c>
      <c r="F11306" s="67">
        <v>11562.111813</v>
      </c>
      <c r="G11306" s="66" t="s">
        <v>21</v>
      </c>
      <c r="H11306" s="68">
        <v>0</v>
      </c>
      <c r="I11306" s="87">
        <v>0</v>
      </c>
      <c r="J11306" s="36" t="str">
        <f>_xlfn.XLOOKUP(SimpleBB[[#This Row],[customer_code]],'Input  - indicative charges'!$B$13:$B$69,'Input  - indicative charges'!$E$13:$E$69)</f>
        <v>Upper South Island distributor</v>
      </c>
      <c r="K11306" s="70">
        <f t="shared" si="178"/>
        <v>0</v>
      </c>
    </row>
    <row r="11307" spans="1:11" x14ac:dyDescent="0.25">
      <c r="A11307" s="65">
        <v>44287</v>
      </c>
      <c r="B11307" s="66" t="s">
        <v>153</v>
      </c>
      <c r="C11307" s="66" t="s">
        <v>137</v>
      </c>
      <c r="D11307" s="67">
        <v>56760.49</v>
      </c>
      <c r="E11307" s="66">
        <v>0.20369999999999999</v>
      </c>
      <c r="F11307" s="67">
        <v>11562.111813</v>
      </c>
      <c r="G11307" s="66" t="s">
        <v>23</v>
      </c>
      <c r="H11307" s="68">
        <v>0</v>
      </c>
      <c r="I11307" s="87">
        <v>0</v>
      </c>
      <c r="J11307" s="36" t="str">
        <f>_xlfn.XLOOKUP(SimpleBB[[#This Row],[customer_code]],'Input  - indicative charges'!$B$13:$B$69,'Input  - indicative charges'!$E$13:$E$69)</f>
        <v>Lower North Island distributor</v>
      </c>
      <c r="K11307" s="70">
        <f t="shared" si="178"/>
        <v>0</v>
      </c>
    </row>
    <row r="11308" spans="1:11" x14ac:dyDescent="0.25">
      <c r="A11308" s="65">
        <v>44287</v>
      </c>
      <c r="B11308" s="66" t="s">
        <v>153</v>
      </c>
      <c r="C11308" s="66" t="s">
        <v>137</v>
      </c>
      <c r="D11308" s="67">
        <v>56760.49</v>
      </c>
      <c r="E11308" s="66">
        <v>0.20369999999999999</v>
      </c>
      <c r="F11308" s="67">
        <v>11562.111813</v>
      </c>
      <c r="G11308" s="66" t="s">
        <v>25</v>
      </c>
      <c r="H11308" s="68">
        <v>3.6821338146084001E-2</v>
      </c>
      <c r="I11308" s="87">
        <v>425.732428749306</v>
      </c>
      <c r="J11308" s="36" t="str">
        <f>_xlfn.XLOOKUP(SimpleBB[[#This Row],[customer_code]],'Input  - indicative charges'!$B$13:$B$69,'Input  - indicative charges'!$E$13:$E$69)</f>
        <v>North Island generation</v>
      </c>
      <c r="K11308" s="70">
        <f t="shared" si="178"/>
        <v>393.56985078434531</v>
      </c>
    </row>
    <row r="11309" spans="1:11" x14ac:dyDescent="0.25">
      <c r="A11309" s="65">
        <v>44287</v>
      </c>
      <c r="B11309" s="66" t="s">
        <v>153</v>
      </c>
      <c r="C11309" s="66" t="s">
        <v>137</v>
      </c>
      <c r="D11309" s="67">
        <v>56760.49</v>
      </c>
      <c r="E11309" s="66">
        <v>0.20369999999999999</v>
      </c>
      <c r="F11309" s="67">
        <v>11562.111813</v>
      </c>
      <c r="G11309" s="66" t="s">
        <v>27</v>
      </c>
      <c r="H11309" s="68">
        <v>1.06972539255867E-6</v>
      </c>
      <c r="I11309" s="87">
        <v>1.2368284597968701E-2</v>
      </c>
      <c r="J11309" s="36" t="str">
        <f>_xlfn.XLOOKUP(SimpleBB[[#This Row],[customer_code]],'Input  - indicative charges'!$B$13:$B$69,'Input  - indicative charges'!$E$13:$E$69)</f>
        <v>Lower North Island distributor</v>
      </c>
      <c r="K11309" s="70">
        <f t="shared" si="178"/>
        <v>1.1433904478409536E-2</v>
      </c>
    </row>
    <row r="11310" spans="1:11" x14ac:dyDescent="0.25">
      <c r="A11310" s="65">
        <v>44287</v>
      </c>
      <c r="B11310" s="66" t="s">
        <v>153</v>
      </c>
      <c r="C11310" s="66" t="s">
        <v>137</v>
      </c>
      <c r="D11310" s="67">
        <v>56760.49</v>
      </c>
      <c r="E11310" s="66">
        <v>0.20369999999999999</v>
      </c>
      <c r="F11310" s="67">
        <v>11562.111813</v>
      </c>
      <c r="G11310" s="66" t="s">
        <v>29</v>
      </c>
      <c r="H11310" s="68">
        <v>3.4612813545744702E-6</v>
      </c>
      <c r="I11310" s="87">
        <v>4.0019722037842098E-2</v>
      </c>
      <c r="J11310" s="36" t="str">
        <f>_xlfn.XLOOKUP(SimpleBB[[#This Row],[customer_code]],'Input  - indicative charges'!$B$13:$B$69,'Input  - indicative charges'!$E$13:$E$69)</f>
        <v>Lower North Island distributor</v>
      </c>
      <c r="K11310" s="70">
        <f t="shared" si="178"/>
        <v>3.6996373701518662E-2</v>
      </c>
    </row>
    <row r="11311" spans="1:11" x14ac:dyDescent="0.25">
      <c r="A11311" s="65">
        <v>44287</v>
      </c>
      <c r="B11311" s="66" t="s">
        <v>153</v>
      </c>
      <c r="C11311" s="66" t="s">
        <v>137</v>
      </c>
      <c r="D11311" s="67">
        <v>56760.49</v>
      </c>
      <c r="E11311" s="66">
        <v>0.20369999999999999</v>
      </c>
      <c r="F11311" s="67">
        <v>11562.111813</v>
      </c>
      <c r="G11311" s="66" t="s">
        <v>31</v>
      </c>
      <c r="H11311" s="68">
        <v>6.6258417560017597E-6</v>
      </c>
      <c r="I11311" s="87">
        <v>7.6608723238136694E-2</v>
      </c>
      <c r="J11311" s="36" t="str">
        <f>_xlfn.XLOOKUP(SimpleBB[[#This Row],[customer_code]],'Input  - indicative charges'!$B$13:$B$69,'Input  - indicative charges'!$E$13:$E$69)</f>
        <v>Major Industrial</v>
      </c>
      <c r="K11311" s="70">
        <f t="shared" si="178"/>
        <v>7.0821205380544594E-2</v>
      </c>
    </row>
    <row r="11312" spans="1:11" x14ac:dyDescent="0.25">
      <c r="A11312" s="65">
        <v>44287</v>
      </c>
      <c r="B11312" s="66" t="s">
        <v>153</v>
      </c>
      <c r="C11312" s="66" t="s">
        <v>137</v>
      </c>
      <c r="D11312" s="67">
        <v>56760.49</v>
      </c>
      <c r="E11312" s="66">
        <v>0.20369999999999999</v>
      </c>
      <c r="F11312" s="67">
        <v>11562.111813</v>
      </c>
      <c r="G11312" s="66" t="s">
        <v>34</v>
      </c>
      <c r="H11312" s="68">
        <v>0</v>
      </c>
      <c r="I11312" s="87">
        <v>0</v>
      </c>
      <c r="J11312" s="36" t="str">
        <f>_xlfn.XLOOKUP(SimpleBB[[#This Row],[customer_code]],'Input  - indicative charges'!$B$13:$B$69,'Input  - indicative charges'!$E$13:$E$69)</f>
        <v>Major Industrial</v>
      </c>
      <c r="K11312" s="70">
        <f t="shared" si="178"/>
        <v>0</v>
      </c>
    </row>
    <row r="11313" spans="1:11" x14ac:dyDescent="0.25">
      <c r="A11313" s="65">
        <v>44287</v>
      </c>
      <c r="B11313" s="66" t="s">
        <v>153</v>
      </c>
      <c r="C11313" s="66" t="s">
        <v>137</v>
      </c>
      <c r="D11313" s="67">
        <v>56760.49</v>
      </c>
      <c r="E11313" s="66">
        <v>0.20369999999999999</v>
      </c>
      <c r="F11313" s="67">
        <v>11562.111813</v>
      </c>
      <c r="G11313" s="66" t="s">
        <v>36</v>
      </c>
      <c r="H11313" s="68">
        <v>0</v>
      </c>
      <c r="I11313" s="87">
        <v>0</v>
      </c>
      <c r="J11313" s="36" t="str">
        <f>_xlfn.XLOOKUP(SimpleBB[[#This Row],[customer_code]],'Input  - indicative charges'!$B$13:$B$69,'Input  - indicative charges'!$E$13:$E$69)</f>
        <v>Upper South Island distributor</v>
      </c>
      <c r="K11313" s="70">
        <f t="shared" si="178"/>
        <v>0</v>
      </c>
    </row>
    <row r="11314" spans="1:11" x14ac:dyDescent="0.25">
      <c r="A11314" s="65">
        <v>44287</v>
      </c>
      <c r="B11314" s="66" t="s">
        <v>153</v>
      </c>
      <c r="C11314" s="66" t="s">
        <v>137</v>
      </c>
      <c r="D11314" s="67">
        <v>56760.49</v>
      </c>
      <c r="E11314" s="66">
        <v>0.20369999999999999</v>
      </c>
      <c r="F11314" s="67">
        <v>11562.111813</v>
      </c>
      <c r="G11314" s="66" t="s">
        <v>38</v>
      </c>
      <c r="H11314" s="68">
        <v>9.8894166887305999E-6</v>
      </c>
      <c r="I11314" s="87">
        <v>0.11434254152045099</v>
      </c>
      <c r="J11314" s="36" t="str">
        <f>_xlfn.XLOOKUP(SimpleBB[[#This Row],[customer_code]],'Input  - indicative charges'!$B$13:$B$69,'Input  - indicative charges'!$E$13:$E$69)</f>
        <v>North Island generation</v>
      </c>
      <c r="K11314" s="70">
        <f t="shared" si="178"/>
        <v>0.10570436726351931</v>
      </c>
    </row>
    <row r="11315" spans="1:11" x14ac:dyDescent="0.25">
      <c r="A11315" s="65">
        <v>44287</v>
      </c>
      <c r="B11315" s="66" t="s">
        <v>153</v>
      </c>
      <c r="C11315" s="66" t="s">
        <v>137</v>
      </c>
      <c r="D11315" s="67">
        <v>56760.49</v>
      </c>
      <c r="E11315" s="66">
        <v>0.20369999999999999</v>
      </c>
      <c r="F11315" s="67">
        <v>11562.111813</v>
      </c>
      <c r="G11315" s="66" t="s">
        <v>40</v>
      </c>
      <c r="H11315" s="68">
        <v>2.5486918977342301E-7</v>
      </c>
      <c r="I11315" s="87">
        <v>2.9468260698490298E-3</v>
      </c>
      <c r="J11315" s="36" t="str">
        <f>_xlfn.XLOOKUP(SimpleBB[[#This Row],[customer_code]],'Input  - indicative charges'!$B$13:$B$69,'Input  - indicative charges'!$E$13:$E$69)</f>
        <v>North Island generation</v>
      </c>
      <c r="K11315" s="70">
        <f t="shared" si="178"/>
        <v>2.7242037915811272E-3</v>
      </c>
    </row>
    <row r="11316" spans="1:11" x14ac:dyDescent="0.25">
      <c r="A11316" s="65">
        <v>44287</v>
      </c>
      <c r="B11316" s="66" t="s">
        <v>153</v>
      </c>
      <c r="C11316" s="66" t="s">
        <v>137</v>
      </c>
      <c r="D11316" s="67">
        <v>56760.49</v>
      </c>
      <c r="E11316" s="66">
        <v>0.20369999999999999</v>
      </c>
      <c r="F11316" s="67">
        <v>11562.111813</v>
      </c>
      <c r="G11316" s="66" t="s">
        <v>42</v>
      </c>
      <c r="H11316" s="68">
        <v>0.30788618797025702</v>
      </c>
      <c r="I11316" s="87">
        <v>3559.8145309904498</v>
      </c>
      <c r="J11316" s="36" t="str">
        <f>_xlfn.XLOOKUP(SimpleBB[[#This Row],[customer_code]],'Input  - indicative charges'!$B$13:$B$69,'Input  - indicative charges'!$E$13:$E$69)</f>
        <v>South Island generation</v>
      </c>
      <c r="K11316" s="70">
        <f t="shared" si="178"/>
        <v>3290.8831443677977</v>
      </c>
    </row>
    <row r="11317" spans="1:11" x14ac:dyDescent="0.25">
      <c r="A11317" s="65">
        <v>44287</v>
      </c>
      <c r="B11317" s="66" t="s">
        <v>153</v>
      </c>
      <c r="C11317" s="66" t="s">
        <v>137</v>
      </c>
      <c r="D11317" s="67">
        <v>56760.49</v>
      </c>
      <c r="E11317" s="66">
        <v>0.20369999999999999</v>
      </c>
      <c r="F11317" s="67">
        <v>11562.111813</v>
      </c>
      <c r="G11317" s="66" t="s">
        <v>44</v>
      </c>
      <c r="H11317" s="68">
        <v>0</v>
      </c>
      <c r="I11317" s="87">
        <v>0</v>
      </c>
      <c r="J11317" s="36" t="str">
        <f>_xlfn.XLOOKUP(SimpleBB[[#This Row],[customer_code]],'Input  - indicative charges'!$B$13:$B$69,'Input  - indicative charges'!$E$13:$E$69)</f>
        <v>Major Industrial</v>
      </c>
      <c r="K11317" s="70">
        <f t="shared" si="178"/>
        <v>0</v>
      </c>
    </row>
    <row r="11318" spans="1:11" x14ac:dyDescent="0.25">
      <c r="A11318" s="65">
        <v>44287</v>
      </c>
      <c r="B11318" s="66" t="s">
        <v>153</v>
      </c>
      <c r="C11318" s="66" t="s">
        <v>137</v>
      </c>
      <c r="D11318" s="67">
        <v>56760.49</v>
      </c>
      <c r="E11318" s="66">
        <v>0.20369999999999999</v>
      </c>
      <c r="F11318" s="67">
        <v>11562.111813</v>
      </c>
      <c r="G11318" s="66" t="s">
        <v>46</v>
      </c>
      <c r="H11318" s="68">
        <v>3.7168164792144303E-17</v>
      </c>
      <c r="I11318" s="87">
        <v>4.2974247721078201E-13</v>
      </c>
      <c r="J11318" s="36" t="str">
        <f>_xlfn.XLOOKUP(SimpleBB[[#This Row],[customer_code]],'Input  - indicative charges'!$B$13:$B$69,'Input  - indicative charges'!$E$13:$E$69)</f>
        <v>Upper South Island distributor</v>
      </c>
      <c r="K11318" s="70">
        <f t="shared" si="178"/>
        <v>3.9727695427950907E-13</v>
      </c>
    </row>
    <row r="11319" spans="1:11" x14ac:dyDescent="0.25">
      <c r="A11319" s="65">
        <v>44287</v>
      </c>
      <c r="B11319" s="66" t="s">
        <v>153</v>
      </c>
      <c r="C11319" s="66" t="s">
        <v>137</v>
      </c>
      <c r="D11319" s="67">
        <v>56760.49</v>
      </c>
      <c r="E11319" s="66">
        <v>0.20369999999999999</v>
      </c>
      <c r="F11319" s="67">
        <v>11562.111813</v>
      </c>
      <c r="G11319" s="66" t="s">
        <v>48</v>
      </c>
      <c r="H11319" s="68">
        <v>2.2503963739955199E-3</v>
      </c>
      <c r="I11319" s="87">
        <v>26.019334499706002</v>
      </c>
      <c r="J11319" s="36" t="str">
        <f>_xlfn.XLOOKUP(SimpleBB[[#This Row],[customer_code]],'Input  - indicative charges'!$B$13:$B$69,'Input  - indicative charges'!$E$13:$E$69)</f>
        <v>North Island generation</v>
      </c>
      <c r="K11319" s="70">
        <f t="shared" si="178"/>
        <v>24.053665882679024</v>
      </c>
    </row>
    <row r="11320" spans="1:11" x14ac:dyDescent="0.25">
      <c r="A11320" s="65">
        <v>44287</v>
      </c>
      <c r="B11320" s="66" t="s">
        <v>153</v>
      </c>
      <c r="C11320" s="66" t="s">
        <v>137</v>
      </c>
      <c r="D11320" s="67">
        <v>56760.49</v>
      </c>
      <c r="E11320" s="66">
        <v>0.20369999999999999</v>
      </c>
      <c r="F11320" s="67">
        <v>11562.111813</v>
      </c>
      <c r="G11320" s="66" t="s">
        <v>50</v>
      </c>
      <c r="H11320" s="68">
        <v>4.6979930466514898E-4</v>
      </c>
      <c r="I11320" s="87">
        <v>5.4318720902081097</v>
      </c>
      <c r="J11320" s="36" t="str">
        <f>_xlfn.XLOOKUP(SimpleBB[[#This Row],[customer_code]],'Input  - indicative charges'!$B$13:$B$69,'Input  - indicative charges'!$E$13:$E$69)</f>
        <v>North Island generation</v>
      </c>
      <c r="K11320" s="70">
        <f t="shared" si="178"/>
        <v>5.0215133817812108</v>
      </c>
    </row>
    <row r="11321" spans="1:11" x14ac:dyDescent="0.25">
      <c r="A11321" s="65">
        <v>44287</v>
      </c>
      <c r="B11321" s="66" t="s">
        <v>153</v>
      </c>
      <c r="C11321" s="66" t="s">
        <v>137</v>
      </c>
      <c r="D11321" s="67">
        <v>56760.49</v>
      </c>
      <c r="E11321" s="66">
        <v>0.20369999999999999</v>
      </c>
      <c r="F11321" s="67">
        <v>11562.111813</v>
      </c>
      <c r="G11321" s="66" t="s">
        <v>52</v>
      </c>
      <c r="H11321" s="68">
        <v>9.4868847773281603E-4</v>
      </c>
      <c r="I11321" s="87">
        <v>10.9688422552515</v>
      </c>
      <c r="J11321" s="36" t="str">
        <f>_xlfn.XLOOKUP(SimpleBB[[#This Row],[customer_code]],'Input  - indicative charges'!$B$13:$B$69,'Input  - indicative charges'!$E$13:$E$69)</f>
        <v>North Island generation</v>
      </c>
      <c r="K11321" s="70">
        <f t="shared" si="178"/>
        <v>10.14018505087485</v>
      </c>
    </row>
    <row r="11322" spans="1:11" x14ac:dyDescent="0.25">
      <c r="A11322" s="65">
        <v>44287</v>
      </c>
      <c r="B11322" s="66" t="s">
        <v>153</v>
      </c>
      <c r="C11322" s="66" t="s">
        <v>137</v>
      </c>
      <c r="D11322" s="67">
        <v>56760.49</v>
      </c>
      <c r="E11322" s="66">
        <v>0.20369999999999999</v>
      </c>
      <c r="F11322" s="67">
        <v>11562.111813</v>
      </c>
      <c r="G11322" s="66" t="s">
        <v>54</v>
      </c>
      <c r="H11322" s="68">
        <v>0</v>
      </c>
      <c r="I11322" s="87">
        <v>0</v>
      </c>
      <c r="J11322" s="36" t="str">
        <f>_xlfn.XLOOKUP(SimpleBB[[#This Row],[customer_code]],'Input  - indicative charges'!$B$13:$B$69,'Input  - indicative charges'!$E$13:$E$69)</f>
        <v>Upper South Island distributor</v>
      </c>
      <c r="K11322" s="70">
        <f t="shared" si="178"/>
        <v>0</v>
      </c>
    </row>
    <row r="11323" spans="1:11" x14ac:dyDescent="0.25">
      <c r="A11323" s="65">
        <v>44287</v>
      </c>
      <c r="B11323" s="66" t="s">
        <v>153</v>
      </c>
      <c r="C11323" s="66" t="s">
        <v>137</v>
      </c>
      <c r="D11323" s="67">
        <v>56760.49</v>
      </c>
      <c r="E11323" s="66">
        <v>0.20369999999999999</v>
      </c>
      <c r="F11323" s="67">
        <v>11562.111813</v>
      </c>
      <c r="G11323" s="66" t="s">
        <v>56</v>
      </c>
      <c r="H11323" s="68">
        <v>0</v>
      </c>
      <c r="I11323" s="87">
        <v>0</v>
      </c>
      <c r="J11323" s="36" t="str">
        <f>_xlfn.XLOOKUP(SimpleBB[[#This Row],[customer_code]],'Input  - indicative charges'!$B$13:$B$69,'Input  - indicative charges'!$E$13:$E$69)</f>
        <v>Upper North Island distributor</v>
      </c>
      <c r="K11323" s="70">
        <f t="shared" si="178"/>
        <v>0</v>
      </c>
    </row>
    <row r="11324" spans="1:11" x14ac:dyDescent="0.25">
      <c r="A11324" s="65">
        <v>44287</v>
      </c>
      <c r="B11324" s="66" t="s">
        <v>153</v>
      </c>
      <c r="C11324" s="66" t="s">
        <v>137</v>
      </c>
      <c r="D11324" s="67">
        <v>56760.49</v>
      </c>
      <c r="E11324" s="66">
        <v>0.20369999999999999</v>
      </c>
      <c r="F11324" s="67">
        <v>11562.111813</v>
      </c>
      <c r="G11324" s="66" t="s">
        <v>58</v>
      </c>
      <c r="H11324" s="68">
        <v>5.85527295489765E-4</v>
      </c>
      <c r="I11324" s="87">
        <v>6.7699320600161501</v>
      </c>
      <c r="J11324" s="36" t="str">
        <f>_xlfn.XLOOKUP(SimpleBB[[#This Row],[customer_code]],'Input  - indicative charges'!$B$13:$B$69,'Input  - indicative charges'!$E$13:$E$69)</f>
        <v>North Island generation</v>
      </c>
      <c r="K11324" s="70">
        <f t="shared" si="178"/>
        <v>6.2584876573959018</v>
      </c>
    </row>
    <row r="11325" spans="1:11" x14ac:dyDescent="0.25">
      <c r="A11325" s="65">
        <v>44287</v>
      </c>
      <c r="B11325" s="66" t="s">
        <v>153</v>
      </c>
      <c r="C11325" s="66" t="s">
        <v>137</v>
      </c>
      <c r="D11325" s="67">
        <v>56760.49</v>
      </c>
      <c r="E11325" s="66">
        <v>0.20369999999999999</v>
      </c>
      <c r="F11325" s="67">
        <v>11562.111813</v>
      </c>
      <c r="G11325" s="66" t="s">
        <v>60</v>
      </c>
      <c r="H11325" s="68">
        <v>0</v>
      </c>
      <c r="I11325" s="87">
        <v>0</v>
      </c>
      <c r="J11325" s="36" t="str">
        <f>_xlfn.XLOOKUP(SimpleBB[[#This Row],[customer_code]],'Input  - indicative charges'!$B$13:$B$69,'Input  - indicative charges'!$E$13:$E$69)</f>
        <v>Major Industrial</v>
      </c>
      <c r="K11325" s="70">
        <f t="shared" si="178"/>
        <v>0</v>
      </c>
    </row>
    <row r="11326" spans="1:11" x14ac:dyDescent="0.25">
      <c r="A11326" s="65">
        <v>44287</v>
      </c>
      <c r="B11326" s="66" t="s">
        <v>153</v>
      </c>
      <c r="C11326" s="66" t="s">
        <v>137</v>
      </c>
      <c r="D11326" s="67">
        <v>56760.49</v>
      </c>
      <c r="E11326" s="66">
        <v>0.20369999999999999</v>
      </c>
      <c r="F11326" s="67">
        <v>11562.111813</v>
      </c>
      <c r="G11326" s="66" t="s">
        <v>62</v>
      </c>
      <c r="H11326" s="68">
        <v>1.8741032505216099E-13</v>
      </c>
      <c r="I11326" s="87">
        <v>2.16685913316376E-9</v>
      </c>
      <c r="J11326" s="36" t="str">
        <f>_xlfn.XLOOKUP(SimpleBB[[#This Row],[customer_code]],'Input  - indicative charges'!$B$13:$B$69,'Input  - indicative charges'!$E$13:$E$69)</f>
        <v>Major Industrial</v>
      </c>
      <c r="K11326" s="70">
        <f t="shared" si="178"/>
        <v>2.0031605959999284E-9</v>
      </c>
    </row>
    <row r="11327" spans="1:11" x14ac:dyDescent="0.25">
      <c r="A11327" s="65">
        <v>44287</v>
      </c>
      <c r="B11327" s="66" t="s">
        <v>153</v>
      </c>
      <c r="C11327" s="66" t="s">
        <v>137</v>
      </c>
      <c r="D11327" s="67">
        <v>56760.49</v>
      </c>
      <c r="E11327" s="66">
        <v>0.20369999999999999</v>
      </c>
      <c r="F11327" s="67">
        <v>11562.111813</v>
      </c>
      <c r="G11327" s="66" t="s">
        <v>64</v>
      </c>
      <c r="H11327" s="68">
        <v>0</v>
      </c>
      <c r="I11327" s="87">
        <v>0</v>
      </c>
      <c r="J11327" s="36" t="str">
        <f>_xlfn.XLOOKUP(SimpleBB[[#This Row],[customer_code]],'Input  - indicative charges'!$B$13:$B$69,'Input  - indicative charges'!$E$13:$E$69)</f>
        <v>Major Industrial</v>
      </c>
      <c r="K11327" s="70">
        <f t="shared" si="178"/>
        <v>0</v>
      </c>
    </row>
    <row r="11328" spans="1:11" x14ac:dyDescent="0.25">
      <c r="A11328" s="65">
        <v>44287</v>
      </c>
      <c r="B11328" s="66" t="s">
        <v>153</v>
      </c>
      <c r="C11328" s="66" t="s">
        <v>137</v>
      </c>
      <c r="D11328" s="67">
        <v>56760.49</v>
      </c>
      <c r="E11328" s="66">
        <v>0.20369999999999999</v>
      </c>
      <c r="F11328" s="67">
        <v>11562.111813</v>
      </c>
      <c r="G11328" s="66" t="s">
        <v>66</v>
      </c>
      <c r="H11328" s="68">
        <v>0</v>
      </c>
      <c r="I11328" s="87">
        <v>0</v>
      </c>
      <c r="J11328" s="36" t="str">
        <f>_xlfn.XLOOKUP(SimpleBB[[#This Row],[customer_code]],'Input  - indicative charges'!$B$13:$B$69,'Input  - indicative charges'!$E$13:$E$69)</f>
        <v>Upper South Island distributor</v>
      </c>
      <c r="K11328" s="70">
        <f t="shared" si="178"/>
        <v>0</v>
      </c>
    </row>
    <row r="11329" spans="1:11" x14ac:dyDescent="0.25">
      <c r="A11329" s="65">
        <v>44287</v>
      </c>
      <c r="B11329" s="66" t="s">
        <v>153</v>
      </c>
      <c r="C11329" s="66" t="s">
        <v>137</v>
      </c>
      <c r="D11329" s="67">
        <v>56760.49</v>
      </c>
      <c r="E11329" s="66">
        <v>0.20369999999999999</v>
      </c>
      <c r="F11329" s="67">
        <v>11562.111813</v>
      </c>
      <c r="G11329" s="66" t="s">
        <v>68</v>
      </c>
      <c r="H11329" s="68">
        <v>0</v>
      </c>
      <c r="I11329" s="87">
        <v>0</v>
      </c>
      <c r="J11329" s="36" t="str">
        <f>_xlfn.XLOOKUP(SimpleBB[[#This Row],[customer_code]],'Input  - indicative charges'!$B$13:$B$69,'Input  - indicative charges'!$E$13:$E$69)</f>
        <v>Major Industrial</v>
      </c>
      <c r="K11329" s="70">
        <f t="shared" si="178"/>
        <v>0</v>
      </c>
    </row>
    <row r="11330" spans="1:11" x14ac:dyDescent="0.25">
      <c r="A11330" s="65">
        <v>44287</v>
      </c>
      <c r="B11330" s="66" t="s">
        <v>153</v>
      </c>
      <c r="C11330" s="66" t="s">
        <v>137</v>
      </c>
      <c r="D11330" s="67">
        <v>56760.49</v>
      </c>
      <c r="E11330" s="66">
        <v>0.20369999999999999</v>
      </c>
      <c r="F11330" s="67">
        <v>11562.111813</v>
      </c>
      <c r="G11330" s="66" t="s">
        <v>70</v>
      </c>
      <c r="H11330" s="68">
        <v>4.4721430883843297E-6</v>
      </c>
      <c r="I11330" s="87">
        <v>5.1707418431634698E-2</v>
      </c>
      <c r="J11330" s="36" t="str">
        <f>_xlfn.XLOOKUP(SimpleBB[[#This Row],[customer_code]],'Input  - indicative charges'!$B$13:$B$69,'Input  - indicative charges'!$E$13:$E$69)</f>
        <v>Lower North Island distributor</v>
      </c>
      <c r="K11330" s="70">
        <f t="shared" si="178"/>
        <v>4.7801106005400461E-2</v>
      </c>
    </row>
    <row r="11331" spans="1:11" x14ac:dyDescent="0.25">
      <c r="A11331" s="65">
        <v>44287</v>
      </c>
      <c r="B11331" s="66" t="s">
        <v>153</v>
      </c>
      <c r="C11331" s="66" t="s">
        <v>137</v>
      </c>
      <c r="D11331" s="67">
        <v>56760.49</v>
      </c>
      <c r="E11331" s="66">
        <v>0.20369999999999999</v>
      </c>
      <c r="F11331" s="67">
        <v>11562.111813</v>
      </c>
      <c r="G11331" s="66" t="s">
        <v>72</v>
      </c>
      <c r="H11331" s="68">
        <v>3.4111125140626203E-4</v>
      </c>
      <c r="I11331" s="87">
        <v>3.9439664294315602</v>
      </c>
      <c r="J11331" s="36" t="str">
        <f>_xlfn.XLOOKUP(SimpleBB[[#This Row],[customer_code]],'Input  - indicative charges'!$B$13:$B$69,'Input  - indicative charges'!$E$13:$E$69)</f>
        <v>Lower South Island distributor</v>
      </c>
      <c r="K11331" s="70">
        <f t="shared" si="178"/>
        <v>3.6460137267200761</v>
      </c>
    </row>
    <row r="11332" spans="1:11" x14ac:dyDescent="0.25">
      <c r="A11332" s="65">
        <v>44287</v>
      </c>
      <c r="B11332" s="66" t="s">
        <v>153</v>
      </c>
      <c r="C11332" s="66" t="s">
        <v>137</v>
      </c>
      <c r="D11332" s="67">
        <v>56760.49</v>
      </c>
      <c r="E11332" s="66">
        <v>0.20369999999999999</v>
      </c>
      <c r="F11332" s="67">
        <v>11562.111813</v>
      </c>
      <c r="G11332" s="66" t="s">
        <v>74</v>
      </c>
      <c r="H11332" s="68">
        <v>0</v>
      </c>
      <c r="I11332" s="87">
        <v>0</v>
      </c>
      <c r="J11332" s="36" t="str">
        <f>_xlfn.XLOOKUP(SimpleBB[[#This Row],[customer_code]],'Input  - indicative charges'!$B$13:$B$69,'Input  - indicative charges'!$E$13:$E$69)</f>
        <v>Major Industrial</v>
      </c>
      <c r="K11332" s="70">
        <f t="shared" si="178"/>
        <v>0</v>
      </c>
    </row>
    <row r="11333" spans="1:11" x14ac:dyDescent="0.25">
      <c r="A11333" s="65">
        <v>44287</v>
      </c>
      <c r="B11333" s="66" t="s">
        <v>153</v>
      </c>
      <c r="C11333" s="66" t="s">
        <v>137</v>
      </c>
      <c r="D11333" s="67">
        <v>56760.49</v>
      </c>
      <c r="E11333" s="66">
        <v>0.20369999999999999</v>
      </c>
      <c r="F11333" s="67">
        <v>11562.111813</v>
      </c>
      <c r="G11333" s="66" t="s">
        <v>76</v>
      </c>
      <c r="H11333" s="68">
        <v>0</v>
      </c>
      <c r="I11333" s="87">
        <v>0</v>
      </c>
      <c r="J11333" s="36" t="str">
        <f>_xlfn.XLOOKUP(SimpleBB[[#This Row],[customer_code]],'Input  - indicative charges'!$B$13:$B$69,'Input  - indicative charges'!$E$13:$E$69)</f>
        <v>Lower North Island distributor</v>
      </c>
      <c r="K11333" s="70">
        <f t="shared" si="178"/>
        <v>0</v>
      </c>
    </row>
    <row r="11334" spans="1:11" x14ac:dyDescent="0.25">
      <c r="A11334" s="65">
        <v>44287</v>
      </c>
      <c r="B11334" s="66" t="s">
        <v>153</v>
      </c>
      <c r="C11334" s="66" t="s">
        <v>137</v>
      </c>
      <c r="D11334" s="67">
        <v>56760.49</v>
      </c>
      <c r="E11334" s="66">
        <v>0.20369999999999999</v>
      </c>
      <c r="F11334" s="67">
        <v>11562.111813</v>
      </c>
      <c r="G11334" s="66" t="s">
        <v>78</v>
      </c>
      <c r="H11334" s="68">
        <v>1.3424515801646701E-12</v>
      </c>
      <c r="I11334" s="87">
        <v>1.5521575273402401E-8</v>
      </c>
      <c r="J11334" s="36" t="str">
        <f>_xlfn.XLOOKUP(SimpleBB[[#This Row],[customer_code]],'Input  - indicative charges'!$B$13:$B$69,'Input  - indicative charges'!$E$13:$E$69)</f>
        <v>North Island generation</v>
      </c>
      <c r="K11334" s="70">
        <f t="shared" si="178"/>
        <v>1.4348975205476229E-8</v>
      </c>
    </row>
    <row r="11335" spans="1:11" x14ac:dyDescent="0.25">
      <c r="A11335" s="65">
        <v>44287</v>
      </c>
      <c r="B11335" s="66" t="s">
        <v>153</v>
      </c>
      <c r="C11335" s="66" t="s">
        <v>137</v>
      </c>
      <c r="D11335" s="67">
        <v>56760.49</v>
      </c>
      <c r="E11335" s="66">
        <v>0.20369999999999999</v>
      </c>
      <c r="F11335" s="67">
        <v>11562.111813</v>
      </c>
      <c r="G11335" s="66" t="s">
        <v>80</v>
      </c>
      <c r="H11335" s="68">
        <v>0</v>
      </c>
      <c r="I11335" s="87">
        <v>0</v>
      </c>
      <c r="J11335" s="36" t="str">
        <f>_xlfn.XLOOKUP(SimpleBB[[#This Row],[customer_code]],'Input  - indicative charges'!$B$13:$B$69,'Input  - indicative charges'!$E$13:$E$69)</f>
        <v>Major Industrial</v>
      </c>
      <c r="K11335" s="70">
        <f t="shared" si="178"/>
        <v>0</v>
      </c>
    </row>
    <row r="11336" spans="1:11" x14ac:dyDescent="0.25">
      <c r="A11336" s="65">
        <v>44287</v>
      </c>
      <c r="B11336" s="66" t="s">
        <v>153</v>
      </c>
      <c r="C11336" s="66" t="s">
        <v>137</v>
      </c>
      <c r="D11336" s="67">
        <v>56760.49</v>
      </c>
      <c r="E11336" s="66">
        <v>0.20369999999999999</v>
      </c>
      <c r="F11336" s="67">
        <v>11562.111813</v>
      </c>
      <c r="G11336" s="66" t="s">
        <v>82</v>
      </c>
      <c r="H11336" s="68">
        <v>7.0262174699232198E-5</v>
      </c>
      <c r="I11336" s="87">
        <v>0.81237912009706303</v>
      </c>
      <c r="J11336" s="36" t="str">
        <f>_xlfn.XLOOKUP(SimpleBB[[#This Row],[customer_code]],'Input  - indicative charges'!$B$13:$B$69,'Input  - indicative charges'!$E$13:$E$69)</f>
        <v>Major Industrial</v>
      </c>
      <c r="K11336" s="70">
        <f t="shared" si="178"/>
        <v>0.7510067532703546</v>
      </c>
    </row>
    <row r="11337" spans="1:11" x14ac:dyDescent="0.25">
      <c r="A11337" s="65">
        <v>44287</v>
      </c>
      <c r="B11337" s="66" t="s">
        <v>153</v>
      </c>
      <c r="C11337" s="66" t="s">
        <v>137</v>
      </c>
      <c r="D11337" s="67">
        <v>56760.49</v>
      </c>
      <c r="E11337" s="66">
        <v>0.20369999999999999</v>
      </c>
      <c r="F11337" s="67">
        <v>11562.111813</v>
      </c>
      <c r="G11337" s="66" t="s">
        <v>84</v>
      </c>
      <c r="H11337" s="68">
        <v>0</v>
      </c>
      <c r="I11337" s="87">
        <v>0</v>
      </c>
      <c r="J11337" s="36" t="str">
        <f>_xlfn.XLOOKUP(SimpleBB[[#This Row],[customer_code]],'Input  - indicative charges'!$B$13:$B$69,'Input  - indicative charges'!$E$13:$E$69)</f>
        <v>Major Industrial</v>
      </c>
      <c r="K11337" s="70">
        <f t="shared" si="178"/>
        <v>0</v>
      </c>
    </row>
    <row r="11338" spans="1:11" x14ac:dyDescent="0.25">
      <c r="A11338" s="65">
        <v>44287</v>
      </c>
      <c r="B11338" s="66" t="s">
        <v>153</v>
      </c>
      <c r="C11338" s="66" t="s">
        <v>137</v>
      </c>
      <c r="D11338" s="67">
        <v>56760.49</v>
      </c>
      <c r="E11338" s="66">
        <v>0.20369999999999999</v>
      </c>
      <c r="F11338" s="67">
        <v>11562.111813</v>
      </c>
      <c r="G11338" s="66" t="s">
        <v>86</v>
      </c>
      <c r="H11338" s="68">
        <v>7.3345980263278004E-6</v>
      </c>
      <c r="I11338" s="87">
        <v>8.4803442483811095E-2</v>
      </c>
      <c r="J11338" s="36" t="str">
        <f>_xlfn.XLOOKUP(SimpleBB[[#This Row],[customer_code]],'Input  - indicative charges'!$B$13:$B$69,'Input  - indicative charges'!$E$13:$E$69)</f>
        <v>North Island generation</v>
      </c>
      <c r="K11338" s="70">
        <f t="shared" si="178"/>
        <v>7.8396842595248858E-2</v>
      </c>
    </row>
    <row r="11339" spans="1:11" x14ac:dyDescent="0.25">
      <c r="A11339" s="65">
        <v>44287</v>
      </c>
      <c r="B11339" s="66" t="s">
        <v>153</v>
      </c>
      <c r="C11339" s="66" t="s">
        <v>137</v>
      </c>
      <c r="D11339" s="67">
        <v>56760.49</v>
      </c>
      <c r="E11339" s="66">
        <v>0.20369999999999999</v>
      </c>
      <c r="F11339" s="67">
        <v>11562.111813</v>
      </c>
      <c r="G11339" s="66" t="s">
        <v>88</v>
      </c>
      <c r="H11339" s="68">
        <v>3.40710306536437E-4</v>
      </c>
      <c r="I11339" s="87">
        <v>3.93933066001579</v>
      </c>
      <c r="J11339" s="36" t="str">
        <f>_xlfn.XLOOKUP(SimpleBB[[#This Row],[customer_code]],'Input  - indicative charges'!$B$13:$B$69,'Input  - indicative charges'!$E$13:$E$69)</f>
        <v>North Island generation</v>
      </c>
      <c r="K11339" s="70">
        <f t="shared" si="178"/>
        <v>3.6417281732737594</v>
      </c>
    </row>
    <row r="11340" spans="1:11" x14ac:dyDescent="0.25">
      <c r="A11340" s="65">
        <v>44287</v>
      </c>
      <c r="B11340" s="66" t="s">
        <v>153</v>
      </c>
      <c r="C11340" s="66" t="s">
        <v>137</v>
      </c>
      <c r="D11340" s="67">
        <v>56760.49</v>
      </c>
      <c r="E11340" s="66">
        <v>0.20369999999999999</v>
      </c>
      <c r="F11340" s="67">
        <v>11562.111813</v>
      </c>
      <c r="G11340" s="66" t="s">
        <v>90</v>
      </c>
      <c r="H11340" s="68">
        <v>3.4807888704275499E-10</v>
      </c>
      <c r="I11340" s="87">
        <v>4.0245270117329402E-6</v>
      </c>
      <c r="J11340" s="36" t="str">
        <f>_xlfn.XLOOKUP(SimpleBB[[#This Row],[customer_code]],'Input  - indicative charges'!$B$13:$B$69,'Input  - indicative charges'!$E$13:$E$69)</f>
        <v>Upper South Island distributor</v>
      </c>
      <c r="K11340" s="70">
        <f t="shared" si="178"/>
        <v>3.7204882422006067E-6</v>
      </c>
    </row>
    <row r="11341" spans="1:11" x14ac:dyDescent="0.25">
      <c r="A11341" s="65">
        <v>44287</v>
      </c>
      <c r="B11341" s="66" t="s">
        <v>153</v>
      </c>
      <c r="C11341" s="66" t="s">
        <v>137</v>
      </c>
      <c r="D11341" s="67">
        <v>56760.49</v>
      </c>
      <c r="E11341" s="66">
        <v>0.20369999999999999</v>
      </c>
      <c r="F11341" s="67">
        <v>11562.111813</v>
      </c>
      <c r="G11341" s="66" t="s">
        <v>92</v>
      </c>
      <c r="H11341" s="68">
        <v>5.2372306223049902E-6</v>
      </c>
      <c r="I11341" s="87">
        <v>6.0553446045557902E-2</v>
      </c>
      <c r="J11341" s="36" t="str">
        <f>_xlfn.XLOOKUP(SimpleBB[[#This Row],[customer_code]],'Input  - indicative charges'!$B$13:$B$69,'Input  - indicative charges'!$E$13:$E$69)</f>
        <v>North Island generation</v>
      </c>
      <c r="K11341" s="70">
        <f t="shared" si="178"/>
        <v>5.5978847546663379E-2</v>
      </c>
    </row>
    <row r="11342" spans="1:11" x14ac:dyDescent="0.25">
      <c r="A11342" s="65">
        <v>44287</v>
      </c>
      <c r="B11342" s="66" t="s">
        <v>153</v>
      </c>
      <c r="C11342" s="66" t="s">
        <v>137</v>
      </c>
      <c r="D11342" s="67">
        <v>56760.49</v>
      </c>
      <c r="E11342" s="66">
        <v>0.20369999999999999</v>
      </c>
      <c r="F11342" s="67">
        <v>11562.111813</v>
      </c>
      <c r="G11342" s="66" t="s">
        <v>94</v>
      </c>
      <c r="H11342" s="68">
        <v>2.7738412158380899E-5</v>
      </c>
      <c r="I11342" s="87">
        <v>0.32071462289027902</v>
      </c>
      <c r="J11342" s="36" t="str">
        <f>_xlfn.XLOOKUP(SimpleBB[[#This Row],[customer_code]],'Input  - indicative charges'!$B$13:$B$69,'Input  - indicative charges'!$E$13:$E$69)</f>
        <v>North Island generation</v>
      </c>
      <c r="K11342" s="70">
        <f t="shared" ref="K11342:K11405" si="179">I11342*$L$9</f>
        <v>0.29648576841115365</v>
      </c>
    </row>
    <row r="11343" spans="1:11" x14ac:dyDescent="0.25">
      <c r="A11343" s="65">
        <v>44287</v>
      </c>
      <c r="B11343" s="66" t="s">
        <v>153</v>
      </c>
      <c r="C11343" s="66" t="s">
        <v>137</v>
      </c>
      <c r="D11343" s="67">
        <v>56760.49</v>
      </c>
      <c r="E11343" s="66">
        <v>0.20369999999999999</v>
      </c>
      <c r="F11343" s="67">
        <v>11562.111813</v>
      </c>
      <c r="G11343" s="66" t="s">
        <v>96</v>
      </c>
      <c r="H11343" s="68">
        <v>5.9914226510224195E-11</v>
      </c>
      <c r="I11343" s="87">
        <v>6.9273498610062097E-7</v>
      </c>
      <c r="J11343" s="36" t="str">
        <f>_xlfn.XLOOKUP(SimpleBB[[#This Row],[customer_code]],'Input  - indicative charges'!$B$13:$B$69,'Input  - indicative charges'!$E$13:$E$69)</f>
        <v>Upper North Island distributor</v>
      </c>
      <c r="K11343" s="70">
        <f t="shared" si="179"/>
        <v>6.4040131007558671E-7</v>
      </c>
    </row>
    <row r="11344" spans="1:11" x14ac:dyDescent="0.25">
      <c r="A11344" s="65">
        <v>44287</v>
      </c>
      <c r="B11344" s="66" t="s">
        <v>153</v>
      </c>
      <c r="C11344" s="66" t="s">
        <v>137</v>
      </c>
      <c r="D11344" s="67">
        <v>56760.49</v>
      </c>
      <c r="E11344" s="66">
        <v>0.20369999999999999</v>
      </c>
      <c r="F11344" s="67">
        <v>11562.111813</v>
      </c>
      <c r="G11344" s="66" t="s">
        <v>98</v>
      </c>
      <c r="H11344" s="68">
        <v>2.5672757558828502E-7</v>
      </c>
      <c r="I11344" s="87">
        <v>2.96831293443216E-3</v>
      </c>
      <c r="J11344" s="36" t="str">
        <f>_xlfn.XLOOKUP(SimpleBB[[#This Row],[customer_code]],'Input  - indicative charges'!$B$13:$B$69,'Input  - indicative charges'!$E$13:$E$69)</f>
        <v>Major Industrial</v>
      </c>
      <c r="K11344" s="70">
        <f t="shared" si="179"/>
        <v>2.7440673996051842E-3</v>
      </c>
    </row>
    <row r="11345" spans="1:11" x14ac:dyDescent="0.25">
      <c r="A11345" s="65">
        <v>44287</v>
      </c>
      <c r="B11345" s="66" t="s">
        <v>153</v>
      </c>
      <c r="C11345" s="66" t="s">
        <v>137</v>
      </c>
      <c r="D11345" s="67">
        <v>56760.49</v>
      </c>
      <c r="E11345" s="66">
        <v>0.20369999999999999</v>
      </c>
      <c r="F11345" s="67">
        <v>11562.111813</v>
      </c>
      <c r="G11345" s="66" t="s">
        <v>100</v>
      </c>
      <c r="H11345" s="68">
        <v>8.5421427161090104E-5</v>
      </c>
      <c r="I11345" s="87">
        <v>0.98765209206255899</v>
      </c>
      <c r="J11345" s="36" t="str">
        <f>_xlfn.XLOOKUP(SimpleBB[[#This Row],[customer_code]],'Input  - indicative charges'!$B$13:$B$69,'Input  - indicative charges'!$E$13:$E$69)</f>
        <v>North Island generation</v>
      </c>
      <c r="K11345" s="70">
        <f t="shared" si="179"/>
        <v>0.91303847264310967</v>
      </c>
    </row>
    <row r="11346" spans="1:11" x14ac:dyDescent="0.25">
      <c r="A11346" s="65">
        <v>44287</v>
      </c>
      <c r="B11346" s="66" t="s">
        <v>153</v>
      </c>
      <c r="C11346" s="66" t="s">
        <v>137</v>
      </c>
      <c r="D11346" s="67">
        <v>56760.49</v>
      </c>
      <c r="E11346" s="66">
        <v>0.20369999999999999</v>
      </c>
      <c r="F11346" s="67">
        <v>11562.111813</v>
      </c>
      <c r="G11346" s="66" t="s">
        <v>102</v>
      </c>
      <c r="H11346" s="68">
        <v>8.2157079406085297E-5</v>
      </c>
      <c r="I11346" s="87">
        <v>0.94990933832267799</v>
      </c>
      <c r="J11346" s="36" t="str">
        <f>_xlfn.XLOOKUP(SimpleBB[[#This Row],[customer_code]],'Input  - indicative charges'!$B$13:$B$69,'Input  - indicative charges'!$E$13:$E$69)</f>
        <v>Lower North Island distributor</v>
      </c>
      <c r="K11346" s="70">
        <f t="shared" si="179"/>
        <v>0.87814705034475726</v>
      </c>
    </row>
    <row r="11347" spans="1:11" x14ac:dyDescent="0.25">
      <c r="A11347" s="65">
        <v>44287</v>
      </c>
      <c r="B11347" s="66" t="s">
        <v>153</v>
      </c>
      <c r="C11347" s="66" t="s">
        <v>137</v>
      </c>
      <c r="D11347" s="67">
        <v>56760.49</v>
      </c>
      <c r="E11347" s="66">
        <v>0.20369999999999999</v>
      </c>
      <c r="F11347" s="67">
        <v>11562.111813</v>
      </c>
      <c r="G11347" s="66" t="s">
        <v>104</v>
      </c>
      <c r="H11347" s="68">
        <v>1.72038716920199E-4</v>
      </c>
      <c r="I11347" s="87">
        <v>1.9891308811963999</v>
      </c>
      <c r="J11347" s="36" t="str">
        <f>_xlfn.XLOOKUP(SimpleBB[[#This Row],[customer_code]],'Input  - indicative charges'!$B$13:$B$69,'Input  - indicative charges'!$E$13:$E$69)</f>
        <v>Lower North Island distributor</v>
      </c>
      <c r="K11347" s="70">
        <f t="shared" si="179"/>
        <v>1.8388590843381381</v>
      </c>
    </row>
    <row r="11348" spans="1:11" x14ac:dyDescent="0.25">
      <c r="A11348" s="65">
        <v>44287</v>
      </c>
      <c r="B11348" s="66" t="s">
        <v>153</v>
      </c>
      <c r="C11348" s="66" t="s">
        <v>137</v>
      </c>
      <c r="D11348" s="67">
        <v>56760.49</v>
      </c>
      <c r="E11348" s="66">
        <v>0.20369999999999999</v>
      </c>
      <c r="F11348" s="67">
        <v>11562.111813</v>
      </c>
      <c r="G11348" s="66" t="s">
        <v>106</v>
      </c>
      <c r="H11348" s="68">
        <v>0</v>
      </c>
      <c r="I11348" s="87">
        <v>0</v>
      </c>
      <c r="J11348" s="36" t="str">
        <f>_xlfn.XLOOKUP(SimpleBB[[#This Row],[customer_code]],'Input  - indicative charges'!$B$13:$B$69,'Input  - indicative charges'!$E$13:$E$69)</f>
        <v>Upper North Island distributor</v>
      </c>
      <c r="K11348" s="70">
        <f t="shared" si="179"/>
        <v>0</v>
      </c>
    </row>
    <row r="11349" spans="1:11" x14ac:dyDescent="0.25">
      <c r="A11349" s="65">
        <v>44287</v>
      </c>
      <c r="B11349" s="66" t="s">
        <v>153</v>
      </c>
      <c r="C11349" s="66" t="s">
        <v>137</v>
      </c>
      <c r="D11349" s="67">
        <v>56760.49</v>
      </c>
      <c r="E11349" s="66">
        <v>0.20369999999999999</v>
      </c>
      <c r="F11349" s="67">
        <v>11562.111813</v>
      </c>
      <c r="G11349" s="66" t="s">
        <v>108</v>
      </c>
      <c r="H11349" s="68">
        <v>0</v>
      </c>
      <c r="I11349" s="87">
        <v>0</v>
      </c>
      <c r="J11349" s="36" t="str">
        <f>_xlfn.XLOOKUP(SimpleBB[[#This Row],[customer_code]],'Input  - indicative charges'!$B$13:$B$69,'Input  - indicative charges'!$E$13:$E$69)</f>
        <v>Lower North Island distributor</v>
      </c>
      <c r="K11349" s="70">
        <f t="shared" si="179"/>
        <v>0</v>
      </c>
    </row>
    <row r="11350" spans="1:11" x14ac:dyDescent="0.25">
      <c r="A11350" s="65">
        <v>44287</v>
      </c>
      <c r="B11350" s="66" t="s">
        <v>153</v>
      </c>
      <c r="C11350" s="66" t="s">
        <v>137</v>
      </c>
      <c r="D11350" s="67">
        <v>56760.49</v>
      </c>
      <c r="E11350" s="66">
        <v>0.20369999999999999</v>
      </c>
      <c r="F11350" s="67">
        <v>11562.111813</v>
      </c>
      <c r="G11350" s="66" t="s">
        <v>110</v>
      </c>
      <c r="H11350" s="68">
        <v>0.37275147792782398</v>
      </c>
      <c r="I11350" s="87">
        <v>4309.7942662625001</v>
      </c>
      <c r="J11350" s="36" t="str">
        <f>_xlfn.XLOOKUP(SimpleBB[[#This Row],[customer_code]],'Input  - indicative charges'!$B$13:$B$69,'Input  - indicative charges'!$E$13:$E$69)</f>
        <v>Lower South Island distributor</v>
      </c>
      <c r="K11350" s="70">
        <f t="shared" si="179"/>
        <v>3984.2045654524836</v>
      </c>
    </row>
    <row r="11351" spans="1:11" x14ac:dyDescent="0.25">
      <c r="A11351" s="65">
        <v>44287</v>
      </c>
      <c r="B11351" s="66" t="s">
        <v>153</v>
      </c>
      <c r="C11351" s="66" t="s">
        <v>137</v>
      </c>
      <c r="D11351" s="67">
        <v>56760.49</v>
      </c>
      <c r="E11351" s="66">
        <v>0.20369999999999999</v>
      </c>
      <c r="F11351" s="67">
        <v>11562.111813</v>
      </c>
      <c r="G11351" s="66" t="s">
        <v>112</v>
      </c>
      <c r="H11351" s="68">
        <v>2.8145634018227398E-4</v>
      </c>
      <c r="I11351" s="87">
        <v>3.2542296756652198</v>
      </c>
      <c r="J11351" s="36" t="str">
        <f>_xlfn.XLOOKUP(SimpleBB[[#This Row],[customer_code]],'Input  - indicative charges'!$B$13:$B$69,'Input  - indicative charges'!$E$13:$E$69)</f>
        <v>North Island generation</v>
      </c>
      <c r="K11351" s="70">
        <f t="shared" si="179"/>
        <v>3.0083841431391947</v>
      </c>
    </row>
    <row r="11352" spans="1:11" x14ac:dyDescent="0.25">
      <c r="A11352" s="65">
        <v>44287</v>
      </c>
      <c r="B11352" s="66" t="s">
        <v>153</v>
      </c>
      <c r="C11352" s="66" t="s">
        <v>137</v>
      </c>
      <c r="D11352" s="67">
        <v>56760.49</v>
      </c>
      <c r="E11352" s="66">
        <v>0.20369999999999999</v>
      </c>
      <c r="F11352" s="67">
        <v>11562.111813</v>
      </c>
      <c r="G11352" s="66" t="s">
        <v>114</v>
      </c>
      <c r="H11352" s="68">
        <v>6.7672855109533094E-5</v>
      </c>
      <c r="I11352" s="87">
        <v>0.78244111748137102</v>
      </c>
      <c r="J11352" s="36" t="str">
        <f>_xlfn.XLOOKUP(SimpleBB[[#This Row],[customer_code]],'Input  - indicative charges'!$B$13:$B$69,'Input  - indicative charges'!$E$13:$E$69)</f>
        <v>Lower North Island distributor</v>
      </c>
      <c r="K11352" s="70">
        <f t="shared" si="179"/>
        <v>0.72333046077637231</v>
      </c>
    </row>
    <row r="11353" spans="1:11" x14ac:dyDescent="0.25">
      <c r="A11353" s="65">
        <v>44287</v>
      </c>
      <c r="B11353" s="66" t="s">
        <v>153</v>
      </c>
      <c r="C11353" s="66" t="s">
        <v>137</v>
      </c>
      <c r="D11353" s="67">
        <v>56760.49</v>
      </c>
      <c r="E11353" s="66">
        <v>0.20369999999999999</v>
      </c>
      <c r="F11353" s="67">
        <v>11562.111813</v>
      </c>
      <c r="G11353" s="66" t="s">
        <v>116</v>
      </c>
      <c r="H11353" s="68">
        <v>0</v>
      </c>
      <c r="I11353" s="87">
        <v>0</v>
      </c>
      <c r="J11353" s="36" t="str">
        <f>_xlfn.XLOOKUP(SimpleBB[[#This Row],[customer_code]],'Input  - indicative charges'!$B$13:$B$69,'Input  - indicative charges'!$E$13:$E$69)</f>
        <v>Major Industrial</v>
      </c>
      <c r="K11353" s="70">
        <f t="shared" si="179"/>
        <v>0</v>
      </c>
    </row>
    <row r="11354" spans="1:11" x14ac:dyDescent="0.25">
      <c r="A11354" s="65">
        <v>44287</v>
      </c>
      <c r="B11354" s="66" t="s">
        <v>153</v>
      </c>
      <c r="C11354" s="66" t="s">
        <v>137</v>
      </c>
      <c r="D11354" s="67">
        <v>56760.49</v>
      </c>
      <c r="E11354" s="66">
        <v>0.20369999999999999</v>
      </c>
      <c r="F11354" s="67">
        <v>11562.111813</v>
      </c>
      <c r="G11354" s="66" t="s">
        <v>118</v>
      </c>
      <c r="H11354" s="68">
        <v>3.0103853342967198E-12</v>
      </c>
      <c r="I11354" s="87">
        <v>3.4806411835354E-8</v>
      </c>
      <c r="J11354" s="36" t="str">
        <f>_xlfn.XLOOKUP(SimpleBB[[#This Row],[customer_code]],'Input  - indicative charges'!$B$13:$B$69,'Input  - indicative charges'!$E$13:$E$69)</f>
        <v>Upper South Island distributor</v>
      </c>
      <c r="K11354" s="70">
        <f t="shared" si="179"/>
        <v>3.2176910630515545E-8</v>
      </c>
    </row>
    <row r="11355" spans="1:11" x14ac:dyDescent="0.25">
      <c r="A11355" s="65">
        <v>44287</v>
      </c>
      <c r="B11355" s="66" t="s">
        <v>153</v>
      </c>
      <c r="C11355" s="66" t="s">
        <v>137</v>
      </c>
      <c r="D11355" s="67">
        <v>56760.49</v>
      </c>
      <c r="E11355" s="66">
        <v>0.20369999999999999</v>
      </c>
      <c r="F11355" s="67">
        <v>11562.111813</v>
      </c>
      <c r="G11355" s="66" t="s">
        <v>120</v>
      </c>
      <c r="H11355" s="68">
        <v>1.9881294930304401E-7</v>
      </c>
      <c r="I11355" s="87">
        <v>2.2986975497140999E-3</v>
      </c>
      <c r="J11355" s="36" t="str">
        <f>_xlfn.XLOOKUP(SimpleBB[[#This Row],[customer_code]],'Input  - indicative charges'!$B$13:$B$69,'Input  - indicative charges'!$E$13:$E$69)</f>
        <v>Lower North Island distributor</v>
      </c>
      <c r="K11355" s="70">
        <f t="shared" si="179"/>
        <v>2.1250390868675245E-3</v>
      </c>
    </row>
    <row r="11356" spans="1:11" x14ac:dyDescent="0.25">
      <c r="A11356" s="65">
        <v>44287</v>
      </c>
      <c r="B11356" s="66" t="s">
        <v>153</v>
      </c>
      <c r="C11356" s="66" t="s">
        <v>137</v>
      </c>
      <c r="D11356" s="67">
        <v>56760.49</v>
      </c>
      <c r="E11356" s="66">
        <v>0.20369999999999999</v>
      </c>
      <c r="F11356" s="67">
        <v>11562.111813</v>
      </c>
      <c r="G11356" s="66" t="s">
        <v>241</v>
      </c>
      <c r="H11356" s="68">
        <v>6.3848085422157198E-5</v>
      </c>
      <c r="I11356" s="87">
        <v>0.738218702696956</v>
      </c>
      <c r="J11356" s="36" t="str">
        <f>_xlfn.XLOOKUP(SimpleBB[[#This Row],[customer_code]],'Input  - indicative charges'!$B$13:$B$69,'Input  - indicative charges'!$E$13:$E$69)</f>
        <v>North Island generation</v>
      </c>
      <c r="K11356" s="70">
        <f t="shared" si="179"/>
        <v>0.68244889288840105</v>
      </c>
    </row>
    <row r="11357" spans="1:11" x14ac:dyDescent="0.25">
      <c r="A11357" s="65">
        <v>44317</v>
      </c>
      <c r="B11357" s="66" t="s">
        <v>153</v>
      </c>
      <c r="C11357" s="66" t="s">
        <v>137</v>
      </c>
      <c r="D11357" s="67">
        <v>154274.15</v>
      </c>
      <c r="E11357" s="66">
        <v>0.1762</v>
      </c>
      <c r="F11357" s="67">
        <v>27183.105230000001</v>
      </c>
      <c r="G11357" s="66" t="s">
        <v>8</v>
      </c>
      <c r="H11357" s="68">
        <v>0.249028506073146</v>
      </c>
      <c r="I11357" s="87">
        <v>6769.3680858560401</v>
      </c>
      <c r="J11357" s="36" t="str">
        <f>_xlfn.XLOOKUP(SimpleBB[[#This Row],[customer_code]],'Input  - indicative charges'!$B$13:$B$69,'Input  - indicative charges'!$E$13:$E$69)</f>
        <v>Lower South Island distributor</v>
      </c>
      <c r="K11357" s="70">
        <f t="shared" si="179"/>
        <v>6257.9662894872072</v>
      </c>
    </row>
    <row r="11358" spans="1:11" x14ac:dyDescent="0.25">
      <c r="A11358" s="65">
        <v>44317</v>
      </c>
      <c r="B11358" s="66" t="s">
        <v>153</v>
      </c>
      <c r="C11358" s="66" t="s">
        <v>137</v>
      </c>
      <c r="D11358" s="67">
        <v>154274.15</v>
      </c>
      <c r="E11358" s="66">
        <v>0.1762</v>
      </c>
      <c r="F11358" s="67">
        <v>27183.105230000001</v>
      </c>
      <c r="G11358" s="66" t="s">
        <v>10</v>
      </c>
      <c r="H11358" s="68">
        <v>3.1662227152470402E-14</v>
      </c>
      <c r="I11358" s="87">
        <v>8.6067765250176697E-10</v>
      </c>
      <c r="J11358" s="36" t="str">
        <f>_xlfn.XLOOKUP(SimpleBB[[#This Row],[customer_code]],'Input  - indicative charges'!$B$13:$B$69,'Input  - indicative charges'!$E$13:$E$69)</f>
        <v>Upper South Island distributor</v>
      </c>
      <c r="K11358" s="70">
        <f t="shared" si="179"/>
        <v>7.9565650252122877E-10</v>
      </c>
    </row>
    <row r="11359" spans="1:11" x14ac:dyDescent="0.25">
      <c r="A11359" s="65">
        <v>44317</v>
      </c>
      <c r="B11359" s="66" t="s">
        <v>153</v>
      </c>
      <c r="C11359" s="66" t="s">
        <v>137</v>
      </c>
      <c r="D11359" s="67">
        <v>154274.15</v>
      </c>
      <c r="E11359" s="66">
        <v>0.1762</v>
      </c>
      <c r="F11359" s="67">
        <v>27183.105230000001</v>
      </c>
      <c r="G11359" s="66" t="s">
        <v>12</v>
      </c>
      <c r="H11359" s="68">
        <v>0</v>
      </c>
      <c r="I11359" s="87">
        <v>0</v>
      </c>
      <c r="J11359" s="36" t="str">
        <f>_xlfn.XLOOKUP(SimpleBB[[#This Row],[customer_code]],'Input  - indicative charges'!$B$13:$B$69,'Input  - indicative charges'!$E$13:$E$69)</f>
        <v>Lower North Island distributor</v>
      </c>
      <c r="K11359" s="70">
        <f t="shared" si="179"/>
        <v>0</v>
      </c>
    </row>
    <row r="11360" spans="1:11" x14ac:dyDescent="0.25">
      <c r="A11360" s="65">
        <v>44317</v>
      </c>
      <c r="B11360" s="66" t="s">
        <v>153</v>
      </c>
      <c r="C11360" s="66" t="s">
        <v>137</v>
      </c>
      <c r="D11360" s="67">
        <v>154274.15</v>
      </c>
      <c r="E11360" s="66">
        <v>0.1762</v>
      </c>
      <c r="F11360" s="67">
        <v>27183.105230000001</v>
      </c>
      <c r="G11360" s="66" t="s">
        <v>14</v>
      </c>
      <c r="H11360" s="68">
        <v>0</v>
      </c>
      <c r="I11360" s="87">
        <v>0</v>
      </c>
      <c r="J11360" s="36" t="str">
        <f>_xlfn.XLOOKUP(SimpleBB[[#This Row],[customer_code]],'Input  - indicative charges'!$B$13:$B$69,'Input  - indicative charges'!$E$13:$E$69)</f>
        <v>Upper North Island distributor</v>
      </c>
      <c r="K11360" s="70">
        <f t="shared" si="179"/>
        <v>0</v>
      </c>
    </row>
    <row r="11361" spans="1:11" x14ac:dyDescent="0.25">
      <c r="A11361" s="65">
        <v>44317</v>
      </c>
      <c r="B11361" s="66" t="s">
        <v>153</v>
      </c>
      <c r="C11361" s="66" t="s">
        <v>137</v>
      </c>
      <c r="D11361" s="67">
        <v>154274.15</v>
      </c>
      <c r="E11361" s="66">
        <v>0.1762</v>
      </c>
      <c r="F11361" s="67">
        <v>27183.105230000001</v>
      </c>
      <c r="G11361" s="66" t="s">
        <v>16</v>
      </c>
      <c r="H11361" s="68">
        <v>2.71719420605234E-2</v>
      </c>
      <c r="I11361" s="87">
        <v>738.61776033467095</v>
      </c>
      <c r="J11361" s="36" t="str">
        <f>_xlfn.XLOOKUP(SimpleBB[[#This Row],[customer_code]],'Input  - indicative charges'!$B$13:$B$69,'Input  - indicative charges'!$E$13:$E$69)</f>
        <v>South Island generation</v>
      </c>
      <c r="K11361" s="70">
        <f t="shared" si="179"/>
        <v>682.81780313418903</v>
      </c>
    </row>
    <row r="11362" spans="1:11" x14ac:dyDescent="0.25">
      <c r="A11362" s="65">
        <v>44317</v>
      </c>
      <c r="B11362" s="66" t="s">
        <v>153</v>
      </c>
      <c r="C11362" s="66" t="s">
        <v>137</v>
      </c>
      <c r="D11362" s="67">
        <v>154274.15</v>
      </c>
      <c r="E11362" s="66">
        <v>0.1762</v>
      </c>
      <c r="F11362" s="67">
        <v>27183.105230000001</v>
      </c>
      <c r="G11362" s="66" t="s">
        <v>19</v>
      </c>
      <c r="H11362" s="68">
        <v>5.1491866206997204E-4</v>
      </c>
      <c r="I11362" s="87">
        <v>13.997088175938799</v>
      </c>
      <c r="J11362" s="36" t="str">
        <f>_xlfn.XLOOKUP(SimpleBB[[#This Row],[customer_code]],'Input  - indicative charges'!$B$13:$B$69,'Input  - indicative charges'!$E$13:$E$69)</f>
        <v>Lower South Island distributor</v>
      </c>
      <c r="K11362" s="70">
        <f t="shared" si="179"/>
        <v>12.939657711777112</v>
      </c>
    </row>
    <row r="11363" spans="1:11" x14ac:dyDescent="0.25">
      <c r="A11363" s="65">
        <v>44317</v>
      </c>
      <c r="B11363" s="66" t="s">
        <v>153</v>
      </c>
      <c r="C11363" s="66" t="s">
        <v>137</v>
      </c>
      <c r="D11363" s="67">
        <v>154274.15</v>
      </c>
      <c r="E11363" s="66">
        <v>0.1762</v>
      </c>
      <c r="F11363" s="67">
        <v>27183.105230000001</v>
      </c>
      <c r="G11363" s="66" t="s">
        <v>21</v>
      </c>
      <c r="H11363" s="68">
        <v>0</v>
      </c>
      <c r="I11363" s="87">
        <v>0</v>
      </c>
      <c r="J11363" s="36" t="str">
        <f>_xlfn.XLOOKUP(SimpleBB[[#This Row],[customer_code]],'Input  - indicative charges'!$B$13:$B$69,'Input  - indicative charges'!$E$13:$E$69)</f>
        <v>Upper South Island distributor</v>
      </c>
      <c r="K11363" s="70">
        <f t="shared" si="179"/>
        <v>0</v>
      </c>
    </row>
    <row r="11364" spans="1:11" x14ac:dyDescent="0.25">
      <c r="A11364" s="65">
        <v>44317</v>
      </c>
      <c r="B11364" s="66" t="s">
        <v>153</v>
      </c>
      <c r="C11364" s="66" t="s">
        <v>137</v>
      </c>
      <c r="D11364" s="67">
        <v>154274.15</v>
      </c>
      <c r="E11364" s="66">
        <v>0.1762</v>
      </c>
      <c r="F11364" s="67">
        <v>27183.105230000001</v>
      </c>
      <c r="G11364" s="66" t="s">
        <v>23</v>
      </c>
      <c r="H11364" s="68">
        <v>0</v>
      </c>
      <c r="I11364" s="87">
        <v>0</v>
      </c>
      <c r="J11364" s="36" t="str">
        <f>_xlfn.XLOOKUP(SimpleBB[[#This Row],[customer_code]],'Input  - indicative charges'!$B$13:$B$69,'Input  - indicative charges'!$E$13:$E$69)</f>
        <v>Lower North Island distributor</v>
      </c>
      <c r="K11364" s="70">
        <f t="shared" si="179"/>
        <v>0</v>
      </c>
    </row>
    <row r="11365" spans="1:11" x14ac:dyDescent="0.25">
      <c r="A11365" s="65">
        <v>44317</v>
      </c>
      <c r="B11365" s="66" t="s">
        <v>153</v>
      </c>
      <c r="C11365" s="66" t="s">
        <v>137</v>
      </c>
      <c r="D11365" s="67">
        <v>154274.15</v>
      </c>
      <c r="E11365" s="66">
        <v>0.1762</v>
      </c>
      <c r="F11365" s="67">
        <v>27183.105230000001</v>
      </c>
      <c r="G11365" s="66" t="s">
        <v>25</v>
      </c>
      <c r="H11365" s="68">
        <v>3.6821338146084001E-2</v>
      </c>
      <c r="I11365" s="87">
        <v>1000.91830953441</v>
      </c>
      <c r="J11365" s="36" t="str">
        <f>_xlfn.XLOOKUP(SimpleBB[[#This Row],[customer_code]],'Input  - indicative charges'!$B$13:$B$69,'Input  - indicative charges'!$E$13:$E$69)</f>
        <v>North Island generation</v>
      </c>
      <c r="K11365" s="70">
        <f t="shared" si="179"/>
        <v>925.30247434532339</v>
      </c>
    </row>
    <row r="11366" spans="1:11" x14ac:dyDescent="0.25">
      <c r="A11366" s="65">
        <v>44317</v>
      </c>
      <c r="B11366" s="66" t="s">
        <v>153</v>
      </c>
      <c r="C11366" s="66" t="s">
        <v>137</v>
      </c>
      <c r="D11366" s="67">
        <v>154274.15</v>
      </c>
      <c r="E11366" s="66">
        <v>0.1762</v>
      </c>
      <c r="F11366" s="67">
        <v>27183.105230000001</v>
      </c>
      <c r="G11366" s="66" t="s">
        <v>27</v>
      </c>
      <c r="H11366" s="68">
        <v>1.06972539255867E-6</v>
      </c>
      <c r="I11366" s="87">
        <v>2.9078457913125601E-2</v>
      </c>
      <c r="J11366" s="36" t="str">
        <f>_xlfn.XLOOKUP(SimpleBB[[#This Row],[customer_code]],'Input  - indicative charges'!$B$13:$B$69,'Input  - indicative charges'!$E$13:$E$69)</f>
        <v>Lower North Island distributor</v>
      </c>
      <c r="K11366" s="70">
        <f t="shared" si="179"/>
        <v>2.6881683351039218E-2</v>
      </c>
    </row>
    <row r="11367" spans="1:11" x14ac:dyDescent="0.25">
      <c r="A11367" s="65">
        <v>44317</v>
      </c>
      <c r="B11367" s="66" t="s">
        <v>153</v>
      </c>
      <c r="C11367" s="66" t="s">
        <v>137</v>
      </c>
      <c r="D11367" s="67">
        <v>154274.15</v>
      </c>
      <c r="E11367" s="66">
        <v>0.1762</v>
      </c>
      <c r="F11367" s="67">
        <v>27183.105230000001</v>
      </c>
      <c r="G11367" s="66" t="s">
        <v>29</v>
      </c>
      <c r="H11367" s="68">
        <v>3.4612813545744702E-6</v>
      </c>
      <c r="I11367" s="87">
        <v>9.4088375292034801E-2</v>
      </c>
      <c r="J11367" s="36" t="str">
        <f>_xlfn.XLOOKUP(SimpleBB[[#This Row],[customer_code]],'Input  - indicative charges'!$B$13:$B$69,'Input  - indicative charges'!$E$13:$E$69)</f>
        <v>Lower North Island distributor</v>
      </c>
      <c r="K11367" s="70">
        <f t="shared" si="179"/>
        <v>8.6980331597039481E-2</v>
      </c>
    </row>
    <row r="11368" spans="1:11" x14ac:dyDescent="0.25">
      <c r="A11368" s="65">
        <v>44317</v>
      </c>
      <c r="B11368" s="66" t="s">
        <v>153</v>
      </c>
      <c r="C11368" s="66" t="s">
        <v>137</v>
      </c>
      <c r="D11368" s="67">
        <v>154274.15</v>
      </c>
      <c r="E11368" s="66">
        <v>0.1762</v>
      </c>
      <c r="F11368" s="67">
        <v>27183.105230000001</v>
      </c>
      <c r="G11368" s="66" t="s">
        <v>31</v>
      </c>
      <c r="H11368" s="68">
        <v>6.6258417560017597E-6</v>
      </c>
      <c r="I11368" s="87">
        <v>0.180110953690724</v>
      </c>
      <c r="J11368" s="36" t="str">
        <f>_xlfn.XLOOKUP(SimpleBB[[#This Row],[customer_code]],'Input  - indicative charges'!$B$13:$B$69,'Input  - indicative charges'!$E$13:$E$69)</f>
        <v>Major Industrial</v>
      </c>
      <c r="K11368" s="70">
        <f t="shared" si="179"/>
        <v>0.16650420870435026</v>
      </c>
    </row>
    <row r="11369" spans="1:11" x14ac:dyDescent="0.25">
      <c r="A11369" s="65">
        <v>44317</v>
      </c>
      <c r="B11369" s="66" t="s">
        <v>153</v>
      </c>
      <c r="C11369" s="66" t="s">
        <v>137</v>
      </c>
      <c r="D11369" s="67">
        <v>154274.15</v>
      </c>
      <c r="E11369" s="66">
        <v>0.1762</v>
      </c>
      <c r="F11369" s="67">
        <v>27183.105230000001</v>
      </c>
      <c r="G11369" s="66" t="s">
        <v>34</v>
      </c>
      <c r="H11369" s="68">
        <v>0</v>
      </c>
      <c r="I11369" s="87">
        <v>0</v>
      </c>
      <c r="J11369" s="36" t="str">
        <f>_xlfn.XLOOKUP(SimpleBB[[#This Row],[customer_code]],'Input  - indicative charges'!$B$13:$B$69,'Input  - indicative charges'!$E$13:$E$69)</f>
        <v>Major Industrial</v>
      </c>
      <c r="K11369" s="70">
        <f t="shared" si="179"/>
        <v>0</v>
      </c>
    </row>
    <row r="11370" spans="1:11" x14ac:dyDescent="0.25">
      <c r="A11370" s="65">
        <v>44317</v>
      </c>
      <c r="B11370" s="66" t="s">
        <v>153</v>
      </c>
      <c r="C11370" s="66" t="s">
        <v>137</v>
      </c>
      <c r="D11370" s="67">
        <v>154274.15</v>
      </c>
      <c r="E11370" s="66">
        <v>0.1762</v>
      </c>
      <c r="F11370" s="67">
        <v>27183.105230000001</v>
      </c>
      <c r="G11370" s="66" t="s">
        <v>36</v>
      </c>
      <c r="H11370" s="68">
        <v>0</v>
      </c>
      <c r="I11370" s="87">
        <v>0</v>
      </c>
      <c r="J11370" s="36" t="str">
        <f>_xlfn.XLOOKUP(SimpleBB[[#This Row],[customer_code]],'Input  - indicative charges'!$B$13:$B$69,'Input  - indicative charges'!$E$13:$E$69)</f>
        <v>Upper South Island distributor</v>
      </c>
      <c r="K11370" s="70">
        <f t="shared" si="179"/>
        <v>0</v>
      </c>
    </row>
    <row r="11371" spans="1:11" x14ac:dyDescent="0.25">
      <c r="A11371" s="65">
        <v>44317</v>
      </c>
      <c r="B11371" s="66" t="s">
        <v>153</v>
      </c>
      <c r="C11371" s="66" t="s">
        <v>137</v>
      </c>
      <c r="D11371" s="67">
        <v>154274.15</v>
      </c>
      <c r="E11371" s="66">
        <v>0.1762</v>
      </c>
      <c r="F11371" s="67">
        <v>27183.105230000001</v>
      </c>
      <c r="G11371" s="66" t="s">
        <v>38</v>
      </c>
      <c r="H11371" s="68">
        <v>9.8894166887305999E-6</v>
      </c>
      <c r="I11371" s="87">
        <v>0.26882505451308197</v>
      </c>
      <c r="J11371" s="36" t="str">
        <f>_xlfn.XLOOKUP(SimpleBB[[#This Row],[customer_code]],'Input  - indicative charges'!$B$13:$B$69,'Input  - indicative charges'!$E$13:$E$69)</f>
        <v>North Island generation</v>
      </c>
      <c r="K11371" s="70">
        <f t="shared" si="179"/>
        <v>0.24851627324379538</v>
      </c>
    </row>
    <row r="11372" spans="1:11" x14ac:dyDescent="0.25">
      <c r="A11372" s="65">
        <v>44317</v>
      </c>
      <c r="B11372" s="66" t="s">
        <v>153</v>
      </c>
      <c r="C11372" s="66" t="s">
        <v>137</v>
      </c>
      <c r="D11372" s="67">
        <v>154274.15</v>
      </c>
      <c r="E11372" s="66">
        <v>0.1762</v>
      </c>
      <c r="F11372" s="67">
        <v>27183.105230000001</v>
      </c>
      <c r="G11372" s="66" t="s">
        <v>40</v>
      </c>
      <c r="H11372" s="68">
        <v>2.5486918977342301E-7</v>
      </c>
      <c r="I11372" s="87">
        <v>6.9281360054957901E-3</v>
      </c>
      <c r="J11372" s="36" t="str">
        <f>_xlfn.XLOOKUP(SimpleBB[[#This Row],[customer_code]],'Input  - indicative charges'!$B$13:$B$69,'Input  - indicative charges'!$E$13:$E$69)</f>
        <v>North Island generation</v>
      </c>
      <c r="K11372" s="70">
        <f t="shared" si="179"/>
        <v>6.4047398548120896E-3</v>
      </c>
    </row>
    <row r="11373" spans="1:11" x14ac:dyDescent="0.25">
      <c r="A11373" s="65">
        <v>44317</v>
      </c>
      <c r="B11373" s="66" t="s">
        <v>153</v>
      </c>
      <c r="C11373" s="66" t="s">
        <v>137</v>
      </c>
      <c r="D11373" s="67">
        <v>154274.15</v>
      </c>
      <c r="E11373" s="66">
        <v>0.1762</v>
      </c>
      <c r="F11373" s="67">
        <v>27183.105230000001</v>
      </c>
      <c r="G11373" s="66" t="s">
        <v>42</v>
      </c>
      <c r="H11373" s="68">
        <v>0.30788618797025702</v>
      </c>
      <c r="I11373" s="87">
        <v>8369.3026464590603</v>
      </c>
      <c r="J11373" s="36" t="str">
        <f>_xlfn.XLOOKUP(SimpleBB[[#This Row],[customer_code]],'Input  - indicative charges'!$B$13:$B$69,'Input  - indicative charges'!$E$13:$E$69)</f>
        <v>South Island generation</v>
      </c>
      <c r="K11373" s="70">
        <f t="shared" si="179"/>
        <v>7737.0314575579259</v>
      </c>
    </row>
    <row r="11374" spans="1:11" x14ac:dyDescent="0.25">
      <c r="A11374" s="65">
        <v>44317</v>
      </c>
      <c r="B11374" s="66" t="s">
        <v>153</v>
      </c>
      <c r="C11374" s="66" t="s">
        <v>137</v>
      </c>
      <c r="D11374" s="67">
        <v>154274.15</v>
      </c>
      <c r="E11374" s="66">
        <v>0.1762</v>
      </c>
      <c r="F11374" s="67">
        <v>27183.105230000001</v>
      </c>
      <c r="G11374" s="66" t="s">
        <v>44</v>
      </c>
      <c r="H11374" s="68">
        <v>0</v>
      </c>
      <c r="I11374" s="87">
        <v>0</v>
      </c>
      <c r="J11374" s="36" t="str">
        <f>_xlfn.XLOOKUP(SimpleBB[[#This Row],[customer_code]],'Input  - indicative charges'!$B$13:$B$69,'Input  - indicative charges'!$E$13:$E$69)</f>
        <v>Major Industrial</v>
      </c>
      <c r="K11374" s="70">
        <f t="shared" si="179"/>
        <v>0</v>
      </c>
    </row>
    <row r="11375" spans="1:11" x14ac:dyDescent="0.25">
      <c r="A11375" s="65">
        <v>44317</v>
      </c>
      <c r="B11375" s="66" t="s">
        <v>153</v>
      </c>
      <c r="C11375" s="66" t="s">
        <v>137</v>
      </c>
      <c r="D11375" s="67">
        <v>154274.15</v>
      </c>
      <c r="E11375" s="66">
        <v>0.1762</v>
      </c>
      <c r="F11375" s="67">
        <v>27183.105230000001</v>
      </c>
      <c r="G11375" s="66" t="s">
        <v>46</v>
      </c>
      <c r="H11375" s="68">
        <v>3.7168164792144303E-17</v>
      </c>
      <c r="I11375" s="87">
        <v>1.01034613475084E-12</v>
      </c>
      <c r="J11375" s="36" t="str">
        <f>_xlfn.XLOOKUP(SimpleBB[[#This Row],[customer_code]],'Input  - indicative charges'!$B$13:$B$69,'Input  - indicative charges'!$E$13:$E$69)</f>
        <v>Upper South Island distributor</v>
      </c>
      <c r="K11375" s="70">
        <f t="shared" si="179"/>
        <v>9.3401806073969744E-13</v>
      </c>
    </row>
    <row r="11376" spans="1:11" x14ac:dyDescent="0.25">
      <c r="A11376" s="65">
        <v>44317</v>
      </c>
      <c r="B11376" s="66" t="s">
        <v>153</v>
      </c>
      <c r="C11376" s="66" t="s">
        <v>137</v>
      </c>
      <c r="D11376" s="67">
        <v>154274.15</v>
      </c>
      <c r="E11376" s="66">
        <v>0.1762</v>
      </c>
      <c r="F11376" s="67">
        <v>27183.105230000001</v>
      </c>
      <c r="G11376" s="66" t="s">
        <v>48</v>
      </c>
      <c r="H11376" s="68">
        <v>2.2503963739955199E-3</v>
      </c>
      <c r="I11376" s="87">
        <v>61.172761443530902</v>
      </c>
      <c r="J11376" s="36" t="str">
        <f>_xlfn.XLOOKUP(SimpleBB[[#This Row],[customer_code]],'Input  - indicative charges'!$B$13:$B$69,'Input  - indicative charges'!$E$13:$E$69)</f>
        <v>North Island generation</v>
      </c>
      <c r="K11376" s="70">
        <f t="shared" si="179"/>
        <v>56.55137585860038</v>
      </c>
    </row>
    <row r="11377" spans="1:11" x14ac:dyDescent="0.25">
      <c r="A11377" s="65">
        <v>44317</v>
      </c>
      <c r="B11377" s="66" t="s">
        <v>153</v>
      </c>
      <c r="C11377" s="66" t="s">
        <v>137</v>
      </c>
      <c r="D11377" s="67">
        <v>154274.15</v>
      </c>
      <c r="E11377" s="66">
        <v>0.1762</v>
      </c>
      <c r="F11377" s="67">
        <v>27183.105230000001</v>
      </c>
      <c r="G11377" s="66" t="s">
        <v>50</v>
      </c>
      <c r="H11377" s="68">
        <v>4.6979930466514898E-4</v>
      </c>
      <c r="I11377" s="87">
        <v>12.7706039356936</v>
      </c>
      <c r="J11377" s="36" t="str">
        <f>_xlfn.XLOOKUP(SimpleBB[[#This Row],[customer_code]],'Input  - indicative charges'!$B$13:$B$69,'Input  - indicative charges'!$E$13:$E$69)</f>
        <v>North Island generation</v>
      </c>
      <c r="K11377" s="70">
        <f t="shared" si="179"/>
        <v>11.805830014317642</v>
      </c>
    </row>
    <row r="11378" spans="1:11" x14ac:dyDescent="0.25">
      <c r="A11378" s="65">
        <v>44317</v>
      </c>
      <c r="B11378" s="66" t="s">
        <v>153</v>
      </c>
      <c r="C11378" s="66" t="s">
        <v>137</v>
      </c>
      <c r="D11378" s="67">
        <v>154274.15</v>
      </c>
      <c r="E11378" s="66">
        <v>0.1762</v>
      </c>
      <c r="F11378" s="67">
        <v>27183.105230000001</v>
      </c>
      <c r="G11378" s="66" t="s">
        <v>52</v>
      </c>
      <c r="H11378" s="68">
        <v>9.4868847773281603E-4</v>
      </c>
      <c r="I11378" s="87">
        <v>25.788298720699601</v>
      </c>
      <c r="J11378" s="36" t="str">
        <f>_xlfn.XLOOKUP(SimpleBB[[#This Row],[customer_code]],'Input  - indicative charges'!$B$13:$B$69,'Input  - indicative charges'!$E$13:$E$69)</f>
        <v>North Island generation</v>
      </c>
      <c r="K11378" s="70">
        <f t="shared" si="179"/>
        <v>23.840084038945577</v>
      </c>
    </row>
    <row r="11379" spans="1:11" x14ac:dyDescent="0.25">
      <c r="A11379" s="65">
        <v>44317</v>
      </c>
      <c r="B11379" s="66" t="s">
        <v>153</v>
      </c>
      <c r="C11379" s="66" t="s">
        <v>137</v>
      </c>
      <c r="D11379" s="67">
        <v>154274.15</v>
      </c>
      <c r="E11379" s="66">
        <v>0.1762</v>
      </c>
      <c r="F11379" s="67">
        <v>27183.105230000001</v>
      </c>
      <c r="G11379" s="66" t="s">
        <v>54</v>
      </c>
      <c r="H11379" s="68">
        <v>0</v>
      </c>
      <c r="I11379" s="87">
        <v>0</v>
      </c>
      <c r="J11379" s="36" t="str">
        <f>_xlfn.XLOOKUP(SimpleBB[[#This Row],[customer_code]],'Input  - indicative charges'!$B$13:$B$69,'Input  - indicative charges'!$E$13:$E$69)</f>
        <v>Upper South Island distributor</v>
      </c>
      <c r="K11379" s="70">
        <f t="shared" si="179"/>
        <v>0</v>
      </c>
    </row>
    <row r="11380" spans="1:11" x14ac:dyDescent="0.25">
      <c r="A11380" s="65">
        <v>44317</v>
      </c>
      <c r="B11380" s="66" t="s">
        <v>153</v>
      </c>
      <c r="C11380" s="66" t="s">
        <v>137</v>
      </c>
      <c r="D11380" s="67">
        <v>154274.15</v>
      </c>
      <c r="E11380" s="66">
        <v>0.1762</v>
      </c>
      <c r="F11380" s="67">
        <v>27183.105230000001</v>
      </c>
      <c r="G11380" s="66" t="s">
        <v>56</v>
      </c>
      <c r="H11380" s="68">
        <v>0</v>
      </c>
      <c r="I11380" s="87">
        <v>0</v>
      </c>
      <c r="J11380" s="36" t="str">
        <f>_xlfn.XLOOKUP(SimpleBB[[#This Row],[customer_code]],'Input  - indicative charges'!$B$13:$B$69,'Input  - indicative charges'!$E$13:$E$69)</f>
        <v>Upper North Island distributor</v>
      </c>
      <c r="K11380" s="70">
        <f t="shared" si="179"/>
        <v>0</v>
      </c>
    </row>
    <row r="11381" spans="1:11" x14ac:dyDescent="0.25">
      <c r="A11381" s="65">
        <v>44317</v>
      </c>
      <c r="B11381" s="66" t="s">
        <v>153</v>
      </c>
      <c r="C11381" s="66" t="s">
        <v>137</v>
      </c>
      <c r="D11381" s="67">
        <v>154274.15</v>
      </c>
      <c r="E11381" s="66">
        <v>0.1762</v>
      </c>
      <c r="F11381" s="67">
        <v>27183.105230000001</v>
      </c>
      <c r="G11381" s="66" t="s">
        <v>58</v>
      </c>
      <c r="H11381" s="68">
        <v>5.85527295489765E-4</v>
      </c>
      <c r="I11381" s="87">
        <v>15.916450088335599</v>
      </c>
      <c r="J11381" s="36" t="str">
        <f>_xlfn.XLOOKUP(SimpleBB[[#This Row],[customer_code]],'Input  - indicative charges'!$B$13:$B$69,'Input  - indicative charges'!$E$13:$E$69)</f>
        <v>North Island generation</v>
      </c>
      <c r="K11381" s="70">
        <f t="shared" si="179"/>
        <v>14.714018625937086</v>
      </c>
    </row>
    <row r="11382" spans="1:11" x14ac:dyDescent="0.25">
      <c r="A11382" s="65">
        <v>44317</v>
      </c>
      <c r="B11382" s="66" t="s">
        <v>153</v>
      </c>
      <c r="C11382" s="66" t="s">
        <v>137</v>
      </c>
      <c r="D11382" s="67">
        <v>154274.15</v>
      </c>
      <c r="E11382" s="66">
        <v>0.1762</v>
      </c>
      <c r="F11382" s="67">
        <v>27183.105230000001</v>
      </c>
      <c r="G11382" s="66" t="s">
        <v>60</v>
      </c>
      <c r="H11382" s="68">
        <v>0</v>
      </c>
      <c r="I11382" s="87">
        <v>0</v>
      </c>
      <c r="J11382" s="36" t="str">
        <f>_xlfn.XLOOKUP(SimpleBB[[#This Row],[customer_code]],'Input  - indicative charges'!$B$13:$B$69,'Input  - indicative charges'!$E$13:$E$69)</f>
        <v>Major Industrial</v>
      </c>
      <c r="K11382" s="70">
        <f t="shared" si="179"/>
        <v>0</v>
      </c>
    </row>
    <row r="11383" spans="1:11" x14ac:dyDescent="0.25">
      <c r="A11383" s="65">
        <v>44317</v>
      </c>
      <c r="B11383" s="66" t="s">
        <v>153</v>
      </c>
      <c r="C11383" s="66" t="s">
        <v>137</v>
      </c>
      <c r="D11383" s="67">
        <v>154274.15</v>
      </c>
      <c r="E11383" s="66">
        <v>0.1762</v>
      </c>
      <c r="F11383" s="67">
        <v>27183.105230000001</v>
      </c>
      <c r="G11383" s="66" t="s">
        <v>62</v>
      </c>
      <c r="H11383" s="68">
        <v>1.8741032505216099E-13</v>
      </c>
      <c r="I11383" s="87">
        <v>5.0943945870814001E-9</v>
      </c>
      <c r="J11383" s="36" t="str">
        <f>_xlfn.XLOOKUP(SimpleBB[[#This Row],[customer_code]],'Input  - indicative charges'!$B$13:$B$69,'Input  - indicative charges'!$E$13:$E$69)</f>
        <v>Major Industrial</v>
      </c>
      <c r="K11383" s="70">
        <f t="shared" si="179"/>
        <v>4.7095311093974814E-9</v>
      </c>
    </row>
    <row r="11384" spans="1:11" x14ac:dyDescent="0.25">
      <c r="A11384" s="65">
        <v>44317</v>
      </c>
      <c r="B11384" s="66" t="s">
        <v>153</v>
      </c>
      <c r="C11384" s="66" t="s">
        <v>137</v>
      </c>
      <c r="D11384" s="67">
        <v>154274.15</v>
      </c>
      <c r="E11384" s="66">
        <v>0.1762</v>
      </c>
      <c r="F11384" s="67">
        <v>27183.105230000001</v>
      </c>
      <c r="G11384" s="66" t="s">
        <v>64</v>
      </c>
      <c r="H11384" s="68">
        <v>0</v>
      </c>
      <c r="I11384" s="87">
        <v>0</v>
      </c>
      <c r="J11384" s="36" t="str">
        <f>_xlfn.XLOOKUP(SimpleBB[[#This Row],[customer_code]],'Input  - indicative charges'!$B$13:$B$69,'Input  - indicative charges'!$E$13:$E$69)</f>
        <v>Major Industrial</v>
      </c>
      <c r="K11384" s="70">
        <f t="shared" si="179"/>
        <v>0</v>
      </c>
    </row>
    <row r="11385" spans="1:11" x14ac:dyDescent="0.25">
      <c r="A11385" s="65">
        <v>44317</v>
      </c>
      <c r="B11385" s="66" t="s">
        <v>153</v>
      </c>
      <c r="C11385" s="66" t="s">
        <v>137</v>
      </c>
      <c r="D11385" s="67">
        <v>154274.15</v>
      </c>
      <c r="E11385" s="66">
        <v>0.1762</v>
      </c>
      <c r="F11385" s="67">
        <v>27183.105230000001</v>
      </c>
      <c r="G11385" s="66" t="s">
        <v>66</v>
      </c>
      <c r="H11385" s="68">
        <v>0</v>
      </c>
      <c r="I11385" s="87">
        <v>0</v>
      </c>
      <c r="J11385" s="36" t="str">
        <f>_xlfn.XLOOKUP(SimpleBB[[#This Row],[customer_code]],'Input  - indicative charges'!$B$13:$B$69,'Input  - indicative charges'!$E$13:$E$69)</f>
        <v>Upper South Island distributor</v>
      </c>
      <c r="K11385" s="70">
        <f t="shared" si="179"/>
        <v>0</v>
      </c>
    </row>
    <row r="11386" spans="1:11" x14ac:dyDescent="0.25">
      <c r="A11386" s="65">
        <v>44317</v>
      </c>
      <c r="B11386" s="66" t="s">
        <v>153</v>
      </c>
      <c r="C11386" s="66" t="s">
        <v>137</v>
      </c>
      <c r="D11386" s="67">
        <v>154274.15</v>
      </c>
      <c r="E11386" s="66">
        <v>0.1762</v>
      </c>
      <c r="F11386" s="67">
        <v>27183.105230000001</v>
      </c>
      <c r="G11386" s="66" t="s">
        <v>68</v>
      </c>
      <c r="H11386" s="68">
        <v>0</v>
      </c>
      <c r="I11386" s="87">
        <v>0</v>
      </c>
      <c r="J11386" s="36" t="str">
        <f>_xlfn.XLOOKUP(SimpleBB[[#This Row],[customer_code]],'Input  - indicative charges'!$B$13:$B$69,'Input  - indicative charges'!$E$13:$E$69)</f>
        <v>Major Industrial</v>
      </c>
      <c r="K11386" s="70">
        <f t="shared" si="179"/>
        <v>0</v>
      </c>
    </row>
    <row r="11387" spans="1:11" x14ac:dyDescent="0.25">
      <c r="A11387" s="65">
        <v>44317</v>
      </c>
      <c r="B11387" s="66" t="s">
        <v>153</v>
      </c>
      <c r="C11387" s="66" t="s">
        <v>137</v>
      </c>
      <c r="D11387" s="67">
        <v>154274.15</v>
      </c>
      <c r="E11387" s="66">
        <v>0.1762</v>
      </c>
      <c r="F11387" s="67">
        <v>27183.105230000001</v>
      </c>
      <c r="G11387" s="66" t="s">
        <v>70</v>
      </c>
      <c r="H11387" s="68">
        <v>4.4721430883843297E-6</v>
      </c>
      <c r="I11387" s="87">
        <v>0.121566736175168</v>
      </c>
      <c r="J11387" s="36" t="str">
        <f>_xlfn.XLOOKUP(SimpleBB[[#This Row],[customer_code]],'Input  - indicative charges'!$B$13:$B$69,'Input  - indicative charges'!$E$13:$E$69)</f>
        <v>Lower North Island distributor</v>
      </c>
      <c r="K11387" s="70">
        <f t="shared" si="179"/>
        <v>0.11238279958460586</v>
      </c>
    </row>
    <row r="11388" spans="1:11" x14ac:dyDescent="0.25">
      <c r="A11388" s="65">
        <v>44317</v>
      </c>
      <c r="B11388" s="66" t="s">
        <v>153</v>
      </c>
      <c r="C11388" s="66" t="s">
        <v>137</v>
      </c>
      <c r="D11388" s="67">
        <v>154274.15</v>
      </c>
      <c r="E11388" s="66">
        <v>0.1762</v>
      </c>
      <c r="F11388" s="67">
        <v>27183.105230000001</v>
      </c>
      <c r="G11388" s="66" t="s">
        <v>72</v>
      </c>
      <c r="H11388" s="68">
        <v>3.4111125140626203E-4</v>
      </c>
      <c r="I11388" s="87">
        <v>9.2724630421134204</v>
      </c>
      <c r="J11388" s="36" t="str">
        <f>_xlfn.XLOOKUP(SimpleBB[[#This Row],[customer_code]],'Input  - indicative charges'!$B$13:$B$69,'Input  - indicative charges'!$E$13:$E$69)</f>
        <v>Lower South Island distributor</v>
      </c>
      <c r="K11388" s="70">
        <f t="shared" si="179"/>
        <v>8.5719612823689193</v>
      </c>
    </row>
    <row r="11389" spans="1:11" x14ac:dyDescent="0.25">
      <c r="A11389" s="65">
        <v>44317</v>
      </c>
      <c r="B11389" s="66" t="s">
        <v>153</v>
      </c>
      <c r="C11389" s="66" t="s">
        <v>137</v>
      </c>
      <c r="D11389" s="67">
        <v>154274.15</v>
      </c>
      <c r="E11389" s="66">
        <v>0.1762</v>
      </c>
      <c r="F11389" s="67">
        <v>27183.105230000001</v>
      </c>
      <c r="G11389" s="66" t="s">
        <v>74</v>
      </c>
      <c r="H11389" s="68">
        <v>0</v>
      </c>
      <c r="I11389" s="87">
        <v>0</v>
      </c>
      <c r="J11389" s="36" t="str">
        <f>_xlfn.XLOOKUP(SimpleBB[[#This Row],[customer_code]],'Input  - indicative charges'!$B$13:$B$69,'Input  - indicative charges'!$E$13:$E$69)</f>
        <v>Major Industrial</v>
      </c>
      <c r="K11389" s="70">
        <f t="shared" si="179"/>
        <v>0</v>
      </c>
    </row>
    <row r="11390" spans="1:11" x14ac:dyDescent="0.25">
      <c r="A11390" s="65">
        <v>44317</v>
      </c>
      <c r="B11390" s="66" t="s">
        <v>153</v>
      </c>
      <c r="C11390" s="66" t="s">
        <v>137</v>
      </c>
      <c r="D11390" s="67">
        <v>154274.15</v>
      </c>
      <c r="E11390" s="66">
        <v>0.1762</v>
      </c>
      <c r="F11390" s="67">
        <v>27183.105230000001</v>
      </c>
      <c r="G11390" s="66" t="s">
        <v>76</v>
      </c>
      <c r="H11390" s="68">
        <v>0</v>
      </c>
      <c r="I11390" s="87">
        <v>0</v>
      </c>
      <c r="J11390" s="36" t="str">
        <f>_xlfn.XLOOKUP(SimpleBB[[#This Row],[customer_code]],'Input  - indicative charges'!$B$13:$B$69,'Input  - indicative charges'!$E$13:$E$69)</f>
        <v>Lower North Island distributor</v>
      </c>
      <c r="K11390" s="70">
        <f t="shared" si="179"/>
        <v>0</v>
      </c>
    </row>
    <row r="11391" spans="1:11" x14ac:dyDescent="0.25">
      <c r="A11391" s="65">
        <v>44317</v>
      </c>
      <c r="B11391" s="66" t="s">
        <v>153</v>
      </c>
      <c r="C11391" s="66" t="s">
        <v>137</v>
      </c>
      <c r="D11391" s="67">
        <v>154274.15</v>
      </c>
      <c r="E11391" s="66">
        <v>0.1762</v>
      </c>
      <c r="F11391" s="67">
        <v>27183.105230000001</v>
      </c>
      <c r="G11391" s="66" t="s">
        <v>78</v>
      </c>
      <c r="H11391" s="68">
        <v>1.3424515801646701E-12</v>
      </c>
      <c r="I11391" s="87">
        <v>3.6492002569796001E-8</v>
      </c>
      <c r="J11391" s="36" t="str">
        <f>_xlfn.XLOOKUP(SimpleBB[[#This Row],[customer_code]],'Input  - indicative charges'!$B$13:$B$69,'Input  - indicative charges'!$E$13:$E$69)</f>
        <v>North Island generation</v>
      </c>
      <c r="K11391" s="70">
        <f t="shared" si="179"/>
        <v>3.3735160951701333E-8</v>
      </c>
    </row>
    <row r="11392" spans="1:11" x14ac:dyDescent="0.25">
      <c r="A11392" s="65">
        <v>44317</v>
      </c>
      <c r="B11392" s="66" t="s">
        <v>153</v>
      </c>
      <c r="C11392" s="66" t="s">
        <v>137</v>
      </c>
      <c r="D11392" s="67">
        <v>154274.15</v>
      </c>
      <c r="E11392" s="66">
        <v>0.1762</v>
      </c>
      <c r="F11392" s="67">
        <v>27183.105230000001</v>
      </c>
      <c r="G11392" s="66" t="s">
        <v>80</v>
      </c>
      <c r="H11392" s="68">
        <v>0</v>
      </c>
      <c r="I11392" s="87">
        <v>0</v>
      </c>
      <c r="J11392" s="36" t="str">
        <f>_xlfn.XLOOKUP(SimpleBB[[#This Row],[customer_code]],'Input  - indicative charges'!$B$13:$B$69,'Input  - indicative charges'!$E$13:$E$69)</f>
        <v>Major Industrial</v>
      </c>
      <c r="K11392" s="70">
        <f t="shared" si="179"/>
        <v>0</v>
      </c>
    </row>
    <row r="11393" spans="1:11" x14ac:dyDescent="0.25">
      <c r="A11393" s="65">
        <v>44317</v>
      </c>
      <c r="B11393" s="66" t="s">
        <v>153</v>
      </c>
      <c r="C11393" s="66" t="s">
        <v>137</v>
      </c>
      <c r="D11393" s="67">
        <v>154274.15</v>
      </c>
      <c r="E11393" s="66">
        <v>0.1762</v>
      </c>
      <c r="F11393" s="67">
        <v>27183.105230000001</v>
      </c>
      <c r="G11393" s="66" t="s">
        <v>82</v>
      </c>
      <c r="H11393" s="68">
        <v>7.0262174699232198E-5</v>
      </c>
      <c r="I11393" s="87">
        <v>1.90994408853787</v>
      </c>
      <c r="J11393" s="36" t="str">
        <f>_xlfn.XLOOKUP(SimpleBB[[#This Row],[customer_code]],'Input  - indicative charges'!$B$13:$B$69,'Input  - indicative charges'!$E$13:$E$69)</f>
        <v>Major Industrial</v>
      </c>
      <c r="K11393" s="70">
        <f t="shared" si="179"/>
        <v>1.7656545735559435</v>
      </c>
    </row>
    <row r="11394" spans="1:11" x14ac:dyDescent="0.25">
      <c r="A11394" s="65">
        <v>44317</v>
      </c>
      <c r="B11394" s="66" t="s">
        <v>153</v>
      </c>
      <c r="C11394" s="66" t="s">
        <v>137</v>
      </c>
      <c r="D11394" s="67">
        <v>154274.15</v>
      </c>
      <c r="E11394" s="66">
        <v>0.1762</v>
      </c>
      <c r="F11394" s="67">
        <v>27183.105230000001</v>
      </c>
      <c r="G11394" s="66" t="s">
        <v>84</v>
      </c>
      <c r="H11394" s="68">
        <v>0</v>
      </c>
      <c r="I11394" s="87">
        <v>0</v>
      </c>
      <c r="J11394" s="36" t="str">
        <f>_xlfn.XLOOKUP(SimpleBB[[#This Row],[customer_code]],'Input  - indicative charges'!$B$13:$B$69,'Input  - indicative charges'!$E$13:$E$69)</f>
        <v>Major Industrial</v>
      </c>
      <c r="K11394" s="70">
        <f t="shared" si="179"/>
        <v>0</v>
      </c>
    </row>
    <row r="11395" spans="1:11" x14ac:dyDescent="0.25">
      <c r="A11395" s="65">
        <v>44317</v>
      </c>
      <c r="B11395" s="66" t="s">
        <v>153</v>
      </c>
      <c r="C11395" s="66" t="s">
        <v>137</v>
      </c>
      <c r="D11395" s="67">
        <v>154274.15</v>
      </c>
      <c r="E11395" s="66">
        <v>0.1762</v>
      </c>
      <c r="F11395" s="67">
        <v>27183.105230000001</v>
      </c>
      <c r="G11395" s="66" t="s">
        <v>86</v>
      </c>
      <c r="H11395" s="68">
        <v>7.3345980263278004E-6</v>
      </c>
      <c r="I11395" s="87">
        <v>0.19937714996941899</v>
      </c>
      <c r="J11395" s="36" t="str">
        <f>_xlfn.XLOOKUP(SimpleBB[[#This Row],[customer_code]],'Input  - indicative charges'!$B$13:$B$69,'Input  - indicative charges'!$E$13:$E$69)</f>
        <v>North Island generation</v>
      </c>
      <c r="K11395" s="70">
        <f t="shared" si="179"/>
        <v>0.1843149120535493</v>
      </c>
    </row>
    <row r="11396" spans="1:11" x14ac:dyDescent="0.25">
      <c r="A11396" s="65">
        <v>44317</v>
      </c>
      <c r="B11396" s="66" t="s">
        <v>153</v>
      </c>
      <c r="C11396" s="66" t="s">
        <v>137</v>
      </c>
      <c r="D11396" s="67">
        <v>154274.15</v>
      </c>
      <c r="E11396" s="66">
        <v>0.1762</v>
      </c>
      <c r="F11396" s="67">
        <v>27183.105230000001</v>
      </c>
      <c r="G11396" s="66" t="s">
        <v>88</v>
      </c>
      <c r="H11396" s="68">
        <v>3.40710306536437E-4</v>
      </c>
      <c r="I11396" s="87">
        <v>9.2615641155255304</v>
      </c>
      <c r="J11396" s="36" t="str">
        <f>_xlfn.XLOOKUP(SimpleBB[[#This Row],[customer_code]],'Input  - indicative charges'!$B$13:$B$69,'Input  - indicative charges'!$E$13:$E$69)</f>
        <v>North Island generation</v>
      </c>
      <c r="K11396" s="70">
        <f t="shared" si="179"/>
        <v>8.561885731104228</v>
      </c>
    </row>
    <row r="11397" spans="1:11" x14ac:dyDescent="0.25">
      <c r="A11397" s="65">
        <v>44317</v>
      </c>
      <c r="B11397" s="66" t="s">
        <v>153</v>
      </c>
      <c r="C11397" s="66" t="s">
        <v>137</v>
      </c>
      <c r="D11397" s="67">
        <v>154274.15</v>
      </c>
      <c r="E11397" s="66">
        <v>0.1762</v>
      </c>
      <c r="F11397" s="67">
        <v>27183.105230000001</v>
      </c>
      <c r="G11397" s="66" t="s">
        <v>90</v>
      </c>
      <c r="H11397" s="68">
        <v>3.4807888704275499E-10</v>
      </c>
      <c r="I11397" s="87">
        <v>9.4618650148245192E-6</v>
      </c>
      <c r="J11397" s="36" t="str">
        <f>_xlfn.XLOOKUP(SimpleBB[[#This Row],[customer_code]],'Input  - indicative charges'!$B$13:$B$69,'Input  - indicative charges'!$E$13:$E$69)</f>
        <v>Upper South Island distributor</v>
      </c>
      <c r="K11397" s="70">
        <f t="shared" si="179"/>
        <v>8.7470546064954282E-6</v>
      </c>
    </row>
    <row r="11398" spans="1:11" x14ac:dyDescent="0.25">
      <c r="A11398" s="65">
        <v>44317</v>
      </c>
      <c r="B11398" s="66" t="s">
        <v>153</v>
      </c>
      <c r="C11398" s="66" t="s">
        <v>137</v>
      </c>
      <c r="D11398" s="67">
        <v>154274.15</v>
      </c>
      <c r="E11398" s="66">
        <v>0.1762</v>
      </c>
      <c r="F11398" s="67">
        <v>27183.105230000001</v>
      </c>
      <c r="G11398" s="66" t="s">
        <v>92</v>
      </c>
      <c r="H11398" s="68">
        <v>5.2372306223049902E-6</v>
      </c>
      <c r="I11398" s="87">
        <v>0.14236419111989501</v>
      </c>
      <c r="J11398" s="36" t="str">
        <f>_xlfn.XLOOKUP(SimpleBB[[#This Row],[customer_code]],'Input  - indicative charges'!$B$13:$B$69,'Input  - indicative charges'!$E$13:$E$69)</f>
        <v>North Island generation</v>
      </c>
      <c r="K11398" s="70">
        <f t="shared" si="179"/>
        <v>0.13160908042803737</v>
      </c>
    </row>
    <row r="11399" spans="1:11" x14ac:dyDescent="0.25">
      <c r="A11399" s="65">
        <v>44317</v>
      </c>
      <c r="B11399" s="66" t="s">
        <v>153</v>
      </c>
      <c r="C11399" s="66" t="s">
        <v>137</v>
      </c>
      <c r="D11399" s="67">
        <v>154274.15</v>
      </c>
      <c r="E11399" s="66">
        <v>0.1762</v>
      </c>
      <c r="F11399" s="67">
        <v>27183.105230000001</v>
      </c>
      <c r="G11399" s="66" t="s">
        <v>94</v>
      </c>
      <c r="H11399" s="68">
        <v>2.7738412158380899E-5</v>
      </c>
      <c r="I11399" s="87">
        <v>0.75401617661438103</v>
      </c>
      <c r="J11399" s="36" t="str">
        <f>_xlfn.XLOOKUP(SimpleBB[[#This Row],[customer_code]],'Input  - indicative charges'!$B$13:$B$69,'Input  - indicative charges'!$E$13:$E$69)</f>
        <v>North Island generation</v>
      </c>
      <c r="K11399" s="70">
        <f t="shared" si="179"/>
        <v>0.69705292357198256</v>
      </c>
    </row>
    <row r="11400" spans="1:11" x14ac:dyDescent="0.25">
      <c r="A11400" s="65">
        <v>44317</v>
      </c>
      <c r="B11400" s="66" t="s">
        <v>153</v>
      </c>
      <c r="C11400" s="66" t="s">
        <v>137</v>
      </c>
      <c r="D11400" s="67">
        <v>154274.15</v>
      </c>
      <c r="E11400" s="66">
        <v>0.1762</v>
      </c>
      <c r="F11400" s="67">
        <v>27183.105230000001</v>
      </c>
      <c r="G11400" s="66" t="s">
        <v>96</v>
      </c>
      <c r="H11400" s="68">
        <v>5.9914226510224195E-11</v>
      </c>
      <c r="I11400" s="87">
        <v>1.62865472400148E-6</v>
      </c>
      <c r="J11400" s="36" t="str">
        <f>_xlfn.XLOOKUP(SimpleBB[[#This Row],[customer_code]],'Input  - indicative charges'!$B$13:$B$69,'Input  - indicative charges'!$E$13:$E$69)</f>
        <v>Upper North Island distributor</v>
      </c>
      <c r="K11400" s="70">
        <f t="shared" si="179"/>
        <v>1.5056156247893684E-6</v>
      </c>
    </row>
    <row r="11401" spans="1:11" x14ac:dyDescent="0.25">
      <c r="A11401" s="65">
        <v>44317</v>
      </c>
      <c r="B11401" s="66" t="s">
        <v>153</v>
      </c>
      <c r="C11401" s="66" t="s">
        <v>137</v>
      </c>
      <c r="D11401" s="67">
        <v>154274.15</v>
      </c>
      <c r="E11401" s="66">
        <v>0.1762</v>
      </c>
      <c r="F11401" s="67">
        <v>27183.105230000001</v>
      </c>
      <c r="G11401" s="66" t="s">
        <v>98</v>
      </c>
      <c r="H11401" s="68">
        <v>2.5672757558828502E-7</v>
      </c>
      <c r="I11401" s="87">
        <v>6.9786527026591402E-3</v>
      </c>
      <c r="J11401" s="36" t="str">
        <f>_xlfn.XLOOKUP(SimpleBB[[#This Row],[customer_code]],'Input  - indicative charges'!$B$13:$B$69,'Input  - indicative charges'!$E$13:$E$69)</f>
        <v>Major Industrial</v>
      </c>
      <c r="K11401" s="70">
        <f t="shared" si="179"/>
        <v>6.4514401943260554E-3</v>
      </c>
    </row>
    <row r="11402" spans="1:11" x14ac:dyDescent="0.25">
      <c r="A11402" s="65">
        <v>44317</v>
      </c>
      <c r="B11402" s="66" t="s">
        <v>153</v>
      </c>
      <c r="C11402" s="66" t="s">
        <v>137</v>
      </c>
      <c r="D11402" s="67">
        <v>154274.15</v>
      </c>
      <c r="E11402" s="66">
        <v>0.1762</v>
      </c>
      <c r="F11402" s="67">
        <v>27183.105230000001</v>
      </c>
      <c r="G11402" s="66" t="s">
        <v>100</v>
      </c>
      <c r="H11402" s="68">
        <v>8.5421427161090104E-5</v>
      </c>
      <c r="I11402" s="87">
        <v>2.3220196434166902</v>
      </c>
      <c r="J11402" s="36" t="str">
        <f>_xlfn.XLOOKUP(SimpleBB[[#This Row],[customer_code]],'Input  - indicative charges'!$B$13:$B$69,'Input  - indicative charges'!$E$13:$E$69)</f>
        <v>North Island generation</v>
      </c>
      <c r="K11402" s="70">
        <f t="shared" si="179"/>
        <v>2.1465992789474937</v>
      </c>
    </row>
    <row r="11403" spans="1:11" x14ac:dyDescent="0.25">
      <c r="A11403" s="65">
        <v>44317</v>
      </c>
      <c r="B11403" s="66" t="s">
        <v>153</v>
      </c>
      <c r="C11403" s="66" t="s">
        <v>137</v>
      </c>
      <c r="D11403" s="67">
        <v>154274.15</v>
      </c>
      <c r="E11403" s="66">
        <v>0.1762</v>
      </c>
      <c r="F11403" s="67">
        <v>27183.105230000001</v>
      </c>
      <c r="G11403" s="66" t="s">
        <v>102</v>
      </c>
      <c r="H11403" s="68">
        <v>8.2157079406085297E-5</v>
      </c>
      <c r="I11403" s="87">
        <v>2.2332845348850801</v>
      </c>
      <c r="J11403" s="36" t="str">
        <f>_xlfn.XLOOKUP(SimpleBB[[#This Row],[customer_code]],'Input  - indicative charges'!$B$13:$B$69,'Input  - indicative charges'!$E$13:$E$69)</f>
        <v>Lower North Island distributor</v>
      </c>
      <c r="K11403" s="70">
        <f t="shared" si="179"/>
        <v>2.0645677937568663</v>
      </c>
    </row>
    <row r="11404" spans="1:11" x14ac:dyDescent="0.25">
      <c r="A11404" s="65">
        <v>44317</v>
      </c>
      <c r="B11404" s="66" t="s">
        <v>153</v>
      </c>
      <c r="C11404" s="66" t="s">
        <v>137</v>
      </c>
      <c r="D11404" s="67">
        <v>154274.15</v>
      </c>
      <c r="E11404" s="66">
        <v>0.1762</v>
      </c>
      <c r="F11404" s="67">
        <v>27183.105230000001</v>
      </c>
      <c r="G11404" s="66" t="s">
        <v>104</v>
      </c>
      <c r="H11404" s="68">
        <v>1.72038716920199E-4</v>
      </c>
      <c r="I11404" s="87">
        <v>4.6765465456759703</v>
      </c>
      <c r="J11404" s="36" t="str">
        <f>_xlfn.XLOOKUP(SimpleBB[[#This Row],[customer_code]],'Input  - indicative charges'!$B$13:$B$69,'Input  - indicative charges'!$E$13:$E$69)</f>
        <v>Lower North Island distributor</v>
      </c>
      <c r="K11404" s="70">
        <f t="shared" si="179"/>
        <v>4.3232500084026961</v>
      </c>
    </row>
    <row r="11405" spans="1:11" x14ac:dyDescent="0.25">
      <c r="A11405" s="65">
        <v>44317</v>
      </c>
      <c r="B11405" s="66" t="s">
        <v>153</v>
      </c>
      <c r="C11405" s="66" t="s">
        <v>137</v>
      </c>
      <c r="D11405" s="67">
        <v>154274.15</v>
      </c>
      <c r="E11405" s="66">
        <v>0.1762</v>
      </c>
      <c r="F11405" s="67">
        <v>27183.105230000001</v>
      </c>
      <c r="G11405" s="66" t="s">
        <v>106</v>
      </c>
      <c r="H11405" s="68">
        <v>0</v>
      </c>
      <c r="I11405" s="87">
        <v>0</v>
      </c>
      <c r="J11405" s="36" t="str">
        <f>_xlfn.XLOOKUP(SimpleBB[[#This Row],[customer_code]],'Input  - indicative charges'!$B$13:$B$69,'Input  - indicative charges'!$E$13:$E$69)</f>
        <v>Upper North Island distributor</v>
      </c>
      <c r="K11405" s="70">
        <f t="shared" si="179"/>
        <v>0</v>
      </c>
    </row>
    <row r="11406" spans="1:11" x14ac:dyDescent="0.25">
      <c r="A11406" s="65">
        <v>44317</v>
      </c>
      <c r="B11406" s="66" t="s">
        <v>153</v>
      </c>
      <c r="C11406" s="66" t="s">
        <v>137</v>
      </c>
      <c r="D11406" s="67">
        <v>154274.15</v>
      </c>
      <c r="E11406" s="66">
        <v>0.1762</v>
      </c>
      <c r="F11406" s="67">
        <v>27183.105230000001</v>
      </c>
      <c r="G11406" s="66" t="s">
        <v>108</v>
      </c>
      <c r="H11406" s="68">
        <v>0</v>
      </c>
      <c r="I11406" s="87">
        <v>0</v>
      </c>
      <c r="J11406" s="36" t="str">
        <f>_xlfn.XLOOKUP(SimpleBB[[#This Row],[customer_code]],'Input  - indicative charges'!$B$13:$B$69,'Input  - indicative charges'!$E$13:$E$69)</f>
        <v>Lower North Island distributor</v>
      </c>
      <c r="K11406" s="70">
        <f t="shared" ref="K11406:K11469" si="180">I11406*$L$9</f>
        <v>0</v>
      </c>
    </row>
    <row r="11407" spans="1:11" x14ac:dyDescent="0.25">
      <c r="A11407" s="65">
        <v>44317</v>
      </c>
      <c r="B11407" s="66" t="s">
        <v>153</v>
      </c>
      <c r="C11407" s="66" t="s">
        <v>137</v>
      </c>
      <c r="D11407" s="67">
        <v>154274.15</v>
      </c>
      <c r="E11407" s="66">
        <v>0.1762</v>
      </c>
      <c r="F11407" s="67">
        <v>27183.105230000001</v>
      </c>
      <c r="G11407" s="66" t="s">
        <v>110</v>
      </c>
      <c r="H11407" s="68">
        <v>0.37275147792782398</v>
      </c>
      <c r="I11407" s="87">
        <v>10132.54264915</v>
      </c>
      <c r="J11407" s="36" t="str">
        <f>_xlfn.XLOOKUP(SimpleBB[[#This Row],[customer_code]],'Input  - indicative charges'!$B$13:$B$69,'Input  - indicative charges'!$E$13:$E$69)</f>
        <v>Lower South Island distributor</v>
      </c>
      <c r="K11407" s="70">
        <f t="shared" si="180"/>
        <v>9367.0649196428676</v>
      </c>
    </row>
    <row r="11408" spans="1:11" x14ac:dyDescent="0.25">
      <c r="A11408" s="65">
        <v>44317</v>
      </c>
      <c r="B11408" s="66" t="s">
        <v>153</v>
      </c>
      <c r="C11408" s="66" t="s">
        <v>137</v>
      </c>
      <c r="D11408" s="67">
        <v>154274.15</v>
      </c>
      <c r="E11408" s="66">
        <v>0.1762</v>
      </c>
      <c r="F11408" s="67">
        <v>27183.105230000001</v>
      </c>
      <c r="G11408" s="66" t="s">
        <v>112</v>
      </c>
      <c r="H11408" s="68">
        <v>2.8145634018227398E-4</v>
      </c>
      <c r="I11408" s="87">
        <v>7.6508573128254396</v>
      </c>
      <c r="J11408" s="36" t="str">
        <f>_xlfn.XLOOKUP(SimpleBB[[#This Row],[customer_code]],'Input  - indicative charges'!$B$13:$B$69,'Input  - indicative charges'!$E$13:$E$69)</f>
        <v>North Island generation</v>
      </c>
      <c r="K11408" s="70">
        <f t="shared" si="180"/>
        <v>7.0728621256947983</v>
      </c>
    </row>
    <row r="11409" spans="1:11" x14ac:dyDescent="0.25">
      <c r="A11409" s="65">
        <v>44317</v>
      </c>
      <c r="B11409" s="66" t="s">
        <v>153</v>
      </c>
      <c r="C11409" s="66" t="s">
        <v>137</v>
      </c>
      <c r="D11409" s="67">
        <v>154274.15</v>
      </c>
      <c r="E11409" s="66">
        <v>0.1762</v>
      </c>
      <c r="F11409" s="67">
        <v>27183.105230000001</v>
      </c>
      <c r="G11409" s="66" t="s">
        <v>114</v>
      </c>
      <c r="H11409" s="68">
        <v>6.7672855109533094E-5</v>
      </c>
      <c r="I11409" s="87">
        <v>1.8395583416569801</v>
      </c>
      <c r="J11409" s="36" t="str">
        <f>_xlfn.XLOOKUP(SimpleBB[[#This Row],[customer_code]],'Input  - indicative charges'!$B$13:$B$69,'Input  - indicative charges'!$E$13:$E$69)</f>
        <v>Lower North Island distributor</v>
      </c>
      <c r="K11409" s="70">
        <f t="shared" si="180"/>
        <v>1.7005862206972309</v>
      </c>
    </row>
    <row r="11410" spans="1:11" x14ac:dyDescent="0.25">
      <c r="A11410" s="65">
        <v>44317</v>
      </c>
      <c r="B11410" s="66" t="s">
        <v>153</v>
      </c>
      <c r="C11410" s="66" t="s">
        <v>137</v>
      </c>
      <c r="D11410" s="67">
        <v>154274.15</v>
      </c>
      <c r="E11410" s="66">
        <v>0.1762</v>
      </c>
      <c r="F11410" s="67">
        <v>27183.105230000001</v>
      </c>
      <c r="G11410" s="66" t="s">
        <v>116</v>
      </c>
      <c r="H11410" s="68">
        <v>0</v>
      </c>
      <c r="I11410" s="87">
        <v>0</v>
      </c>
      <c r="J11410" s="36" t="str">
        <f>_xlfn.XLOOKUP(SimpleBB[[#This Row],[customer_code]],'Input  - indicative charges'!$B$13:$B$69,'Input  - indicative charges'!$E$13:$E$69)</f>
        <v>Major Industrial</v>
      </c>
      <c r="K11410" s="70">
        <f t="shared" si="180"/>
        <v>0</v>
      </c>
    </row>
    <row r="11411" spans="1:11" x14ac:dyDescent="0.25">
      <c r="A11411" s="65">
        <v>44317</v>
      </c>
      <c r="B11411" s="66" t="s">
        <v>153</v>
      </c>
      <c r="C11411" s="66" t="s">
        <v>137</v>
      </c>
      <c r="D11411" s="67">
        <v>154274.15</v>
      </c>
      <c r="E11411" s="66">
        <v>0.1762</v>
      </c>
      <c r="F11411" s="67">
        <v>27183.105230000001</v>
      </c>
      <c r="G11411" s="66" t="s">
        <v>118</v>
      </c>
      <c r="H11411" s="68">
        <v>3.0103853342967198E-12</v>
      </c>
      <c r="I11411" s="87">
        <v>8.1831621325036495E-8</v>
      </c>
      <c r="J11411" s="36" t="str">
        <f>_xlfn.XLOOKUP(SimpleBB[[#This Row],[customer_code]],'Input  - indicative charges'!$B$13:$B$69,'Input  - indicative charges'!$E$13:$E$69)</f>
        <v>Upper South Island distributor</v>
      </c>
      <c r="K11411" s="70">
        <f t="shared" si="180"/>
        <v>7.5649532005231741E-8</v>
      </c>
    </row>
    <row r="11412" spans="1:11" x14ac:dyDescent="0.25">
      <c r="A11412" s="65">
        <v>44317</v>
      </c>
      <c r="B11412" s="66" t="s">
        <v>153</v>
      </c>
      <c r="C11412" s="66" t="s">
        <v>137</v>
      </c>
      <c r="D11412" s="67">
        <v>154274.15</v>
      </c>
      <c r="E11412" s="66">
        <v>0.1762</v>
      </c>
      <c r="F11412" s="67">
        <v>27183.105230000001</v>
      </c>
      <c r="G11412" s="66" t="s">
        <v>120</v>
      </c>
      <c r="H11412" s="68">
        <v>1.9881294930304401E-7</v>
      </c>
      <c r="I11412" s="87">
        <v>5.4043533219913197E-3</v>
      </c>
      <c r="J11412" s="36" t="str">
        <f>_xlfn.XLOOKUP(SimpleBB[[#This Row],[customer_code]],'Input  - indicative charges'!$B$13:$B$69,'Input  - indicative charges'!$E$13:$E$69)</f>
        <v>Lower North Island distributor</v>
      </c>
      <c r="K11412" s="70">
        <f t="shared" si="180"/>
        <v>4.9960735590910089E-3</v>
      </c>
    </row>
    <row r="11413" spans="1:11" x14ac:dyDescent="0.25">
      <c r="A11413" s="65">
        <v>44317</v>
      </c>
      <c r="B11413" s="66" t="s">
        <v>153</v>
      </c>
      <c r="C11413" s="66" t="s">
        <v>137</v>
      </c>
      <c r="D11413" s="67">
        <v>154274.15</v>
      </c>
      <c r="E11413" s="66">
        <v>0.1762</v>
      </c>
      <c r="F11413" s="67">
        <v>27183.105230000001</v>
      </c>
      <c r="G11413" s="66" t="s">
        <v>241</v>
      </c>
      <c r="H11413" s="68">
        <v>6.3848085422157198E-5</v>
      </c>
      <c r="I11413" s="87">
        <v>1.7355892247645199</v>
      </c>
      <c r="J11413" s="36" t="str">
        <f>_xlfn.XLOOKUP(SimpleBB[[#This Row],[customer_code]],'Input  - indicative charges'!$B$13:$B$69,'Input  - indicative charges'!$E$13:$E$69)</f>
        <v>North Island generation</v>
      </c>
      <c r="K11413" s="70">
        <f t="shared" si="180"/>
        <v>1.6044716025513788</v>
      </c>
    </row>
    <row r="11414" spans="1:11" x14ac:dyDescent="0.25">
      <c r="A11414" s="65">
        <v>44348</v>
      </c>
      <c r="B11414" s="66" t="s">
        <v>153</v>
      </c>
      <c r="C11414" s="66" t="s">
        <v>137</v>
      </c>
      <c r="D11414" s="67">
        <v>83878.8</v>
      </c>
      <c r="E11414" s="66">
        <v>0.2994</v>
      </c>
      <c r="F11414" s="67">
        <v>25113.312720000002</v>
      </c>
      <c r="G11414" s="66" t="s">
        <v>8</v>
      </c>
      <c r="H11414" s="68">
        <v>0.249028506073146</v>
      </c>
      <c r="I11414" s="87">
        <v>6253.9307492093503</v>
      </c>
      <c r="J11414" s="36" t="str">
        <f>_xlfn.XLOOKUP(SimpleBB[[#This Row],[customer_code]],'Input  - indicative charges'!$B$13:$B$69,'Input  - indicative charges'!$E$13:$E$69)</f>
        <v>Lower South Island distributor</v>
      </c>
      <c r="K11414" s="70">
        <f t="shared" si="180"/>
        <v>5781.4684190556045</v>
      </c>
    </row>
    <row r="11415" spans="1:11" x14ac:dyDescent="0.25">
      <c r="A11415" s="65">
        <v>44348</v>
      </c>
      <c r="B11415" s="66" t="s">
        <v>153</v>
      </c>
      <c r="C11415" s="66" t="s">
        <v>137</v>
      </c>
      <c r="D11415" s="67">
        <v>83878.8</v>
      </c>
      <c r="E11415" s="66">
        <v>0.2994</v>
      </c>
      <c r="F11415" s="67">
        <v>25113.312720000002</v>
      </c>
      <c r="G11415" s="66" t="s">
        <v>10</v>
      </c>
      <c r="H11415" s="68">
        <v>3.1662227152470402E-14</v>
      </c>
      <c r="I11415" s="87">
        <v>7.9514341189166497E-10</v>
      </c>
      <c r="J11415" s="36" t="str">
        <f>_xlfn.XLOOKUP(SimpleBB[[#This Row],[customer_code]],'Input  - indicative charges'!$B$13:$B$69,'Input  - indicative charges'!$E$13:$E$69)</f>
        <v>Upper South Island distributor</v>
      </c>
      <c r="K11415" s="70">
        <f t="shared" si="180"/>
        <v>7.3507314180812909E-10</v>
      </c>
    </row>
    <row r="11416" spans="1:11" x14ac:dyDescent="0.25">
      <c r="A11416" s="65">
        <v>44348</v>
      </c>
      <c r="B11416" s="66" t="s">
        <v>153</v>
      </c>
      <c r="C11416" s="66" t="s">
        <v>137</v>
      </c>
      <c r="D11416" s="67">
        <v>83878.8</v>
      </c>
      <c r="E11416" s="66">
        <v>0.2994</v>
      </c>
      <c r="F11416" s="67">
        <v>25113.312720000002</v>
      </c>
      <c r="G11416" s="66" t="s">
        <v>12</v>
      </c>
      <c r="H11416" s="68">
        <v>0</v>
      </c>
      <c r="I11416" s="87">
        <v>0</v>
      </c>
      <c r="J11416" s="36" t="str">
        <f>_xlfn.XLOOKUP(SimpleBB[[#This Row],[customer_code]],'Input  - indicative charges'!$B$13:$B$69,'Input  - indicative charges'!$E$13:$E$69)</f>
        <v>Lower North Island distributor</v>
      </c>
      <c r="K11416" s="70">
        <f t="shared" si="180"/>
        <v>0</v>
      </c>
    </row>
    <row r="11417" spans="1:11" x14ac:dyDescent="0.25">
      <c r="A11417" s="65">
        <v>44348</v>
      </c>
      <c r="B11417" s="66" t="s">
        <v>153</v>
      </c>
      <c r="C11417" s="66" t="s">
        <v>137</v>
      </c>
      <c r="D11417" s="67">
        <v>83878.8</v>
      </c>
      <c r="E11417" s="66">
        <v>0.2994</v>
      </c>
      <c r="F11417" s="67">
        <v>25113.312720000002</v>
      </c>
      <c r="G11417" s="66" t="s">
        <v>14</v>
      </c>
      <c r="H11417" s="68">
        <v>0</v>
      </c>
      <c r="I11417" s="87">
        <v>0</v>
      </c>
      <c r="J11417" s="36" t="str">
        <f>_xlfn.XLOOKUP(SimpleBB[[#This Row],[customer_code]],'Input  - indicative charges'!$B$13:$B$69,'Input  - indicative charges'!$E$13:$E$69)</f>
        <v>Upper North Island distributor</v>
      </c>
      <c r="K11417" s="70">
        <f t="shared" si="180"/>
        <v>0</v>
      </c>
    </row>
    <row r="11418" spans="1:11" x14ac:dyDescent="0.25">
      <c r="A11418" s="65">
        <v>44348</v>
      </c>
      <c r="B11418" s="66" t="s">
        <v>153</v>
      </c>
      <c r="C11418" s="66" t="s">
        <v>137</v>
      </c>
      <c r="D11418" s="67">
        <v>83878.8</v>
      </c>
      <c r="E11418" s="66">
        <v>0.2994</v>
      </c>
      <c r="F11418" s="67">
        <v>25113.312720000002</v>
      </c>
      <c r="G11418" s="66" t="s">
        <v>16</v>
      </c>
      <c r="H11418" s="68">
        <v>2.71719420605234E-2</v>
      </c>
      <c r="I11418" s="87">
        <v>682.37747817564502</v>
      </c>
      <c r="J11418" s="36" t="str">
        <f>_xlfn.XLOOKUP(SimpleBB[[#This Row],[customer_code]],'Input  - indicative charges'!$B$13:$B$69,'Input  - indicative charges'!$E$13:$E$69)</f>
        <v>South Island generation</v>
      </c>
      <c r="K11418" s="70">
        <f t="shared" si="180"/>
        <v>630.8262752103642</v>
      </c>
    </row>
    <row r="11419" spans="1:11" x14ac:dyDescent="0.25">
      <c r="A11419" s="65">
        <v>44348</v>
      </c>
      <c r="B11419" s="66" t="s">
        <v>153</v>
      </c>
      <c r="C11419" s="66" t="s">
        <v>137</v>
      </c>
      <c r="D11419" s="67">
        <v>83878.8</v>
      </c>
      <c r="E11419" s="66">
        <v>0.2994</v>
      </c>
      <c r="F11419" s="67">
        <v>25113.312720000002</v>
      </c>
      <c r="G11419" s="66" t="s">
        <v>19</v>
      </c>
      <c r="H11419" s="68">
        <v>5.1491866206997204E-4</v>
      </c>
      <c r="I11419" s="87">
        <v>12.931313385927201</v>
      </c>
      <c r="J11419" s="36" t="str">
        <f>_xlfn.XLOOKUP(SimpleBB[[#This Row],[customer_code]],'Input  - indicative charges'!$B$13:$B$69,'Input  - indicative charges'!$E$13:$E$69)</f>
        <v>Lower South Island distributor</v>
      </c>
      <c r="K11419" s="70">
        <f t="shared" si="180"/>
        <v>11.954398434472727</v>
      </c>
    </row>
    <row r="11420" spans="1:11" x14ac:dyDescent="0.25">
      <c r="A11420" s="65">
        <v>44348</v>
      </c>
      <c r="B11420" s="66" t="s">
        <v>153</v>
      </c>
      <c r="C11420" s="66" t="s">
        <v>137</v>
      </c>
      <c r="D11420" s="67">
        <v>83878.8</v>
      </c>
      <c r="E11420" s="66">
        <v>0.2994</v>
      </c>
      <c r="F11420" s="67">
        <v>25113.312720000002</v>
      </c>
      <c r="G11420" s="66" t="s">
        <v>21</v>
      </c>
      <c r="H11420" s="68">
        <v>0</v>
      </c>
      <c r="I11420" s="87">
        <v>0</v>
      </c>
      <c r="J11420" s="36" t="str">
        <f>_xlfn.XLOOKUP(SimpleBB[[#This Row],[customer_code]],'Input  - indicative charges'!$B$13:$B$69,'Input  - indicative charges'!$E$13:$E$69)</f>
        <v>Upper South Island distributor</v>
      </c>
      <c r="K11420" s="70">
        <f t="shared" si="180"/>
        <v>0</v>
      </c>
    </row>
    <row r="11421" spans="1:11" x14ac:dyDescent="0.25">
      <c r="A11421" s="65">
        <v>44348</v>
      </c>
      <c r="B11421" s="66" t="s">
        <v>153</v>
      </c>
      <c r="C11421" s="66" t="s">
        <v>137</v>
      </c>
      <c r="D11421" s="67">
        <v>83878.8</v>
      </c>
      <c r="E11421" s="66">
        <v>0.2994</v>
      </c>
      <c r="F11421" s="67">
        <v>25113.312720000002</v>
      </c>
      <c r="G11421" s="66" t="s">
        <v>23</v>
      </c>
      <c r="H11421" s="68">
        <v>0</v>
      </c>
      <c r="I11421" s="87">
        <v>0</v>
      </c>
      <c r="J11421" s="36" t="str">
        <f>_xlfn.XLOOKUP(SimpleBB[[#This Row],[customer_code]],'Input  - indicative charges'!$B$13:$B$69,'Input  - indicative charges'!$E$13:$E$69)</f>
        <v>Lower North Island distributor</v>
      </c>
      <c r="K11421" s="70">
        <f t="shared" si="180"/>
        <v>0</v>
      </c>
    </row>
    <row r="11422" spans="1:11" x14ac:dyDescent="0.25">
      <c r="A11422" s="65">
        <v>44348</v>
      </c>
      <c r="B11422" s="66" t="s">
        <v>153</v>
      </c>
      <c r="C11422" s="66" t="s">
        <v>137</v>
      </c>
      <c r="D11422" s="67">
        <v>83878.8</v>
      </c>
      <c r="E11422" s="66">
        <v>0.2994</v>
      </c>
      <c r="F11422" s="67">
        <v>25113.312720000002</v>
      </c>
      <c r="G11422" s="66" t="s">
        <v>25</v>
      </c>
      <c r="H11422" s="68">
        <v>3.6821338146084001E-2</v>
      </c>
      <c r="I11422" s="87">
        <v>924.705779631474</v>
      </c>
      <c r="J11422" s="36" t="str">
        <f>_xlfn.XLOOKUP(SimpleBB[[#This Row],[customer_code]],'Input  - indicative charges'!$B$13:$B$69,'Input  - indicative charges'!$E$13:$E$69)</f>
        <v>North Island generation</v>
      </c>
      <c r="K11422" s="70">
        <f t="shared" si="180"/>
        <v>854.84753129596822</v>
      </c>
    </row>
    <row r="11423" spans="1:11" x14ac:dyDescent="0.25">
      <c r="A11423" s="65">
        <v>44348</v>
      </c>
      <c r="B11423" s="66" t="s">
        <v>153</v>
      </c>
      <c r="C11423" s="66" t="s">
        <v>137</v>
      </c>
      <c r="D11423" s="67">
        <v>83878.8</v>
      </c>
      <c r="E11423" s="66">
        <v>0.2994</v>
      </c>
      <c r="F11423" s="67">
        <v>25113.312720000002</v>
      </c>
      <c r="G11423" s="66" t="s">
        <v>27</v>
      </c>
      <c r="H11423" s="68">
        <v>1.06972539255867E-6</v>
      </c>
      <c r="I11423" s="87">
        <v>2.68643483078508E-2</v>
      </c>
      <c r="J11423" s="36" t="str">
        <f>_xlfn.XLOOKUP(SimpleBB[[#This Row],[customer_code]],'Input  - indicative charges'!$B$13:$B$69,'Input  - indicative charges'!$E$13:$E$69)</f>
        <v>Lower North Island distributor</v>
      </c>
      <c r="K11423" s="70">
        <f t="shared" si="180"/>
        <v>2.4834841888836862E-2</v>
      </c>
    </row>
    <row r="11424" spans="1:11" x14ac:dyDescent="0.25">
      <c r="A11424" s="65">
        <v>44348</v>
      </c>
      <c r="B11424" s="66" t="s">
        <v>153</v>
      </c>
      <c r="C11424" s="66" t="s">
        <v>137</v>
      </c>
      <c r="D11424" s="67">
        <v>83878.8</v>
      </c>
      <c r="E11424" s="66">
        <v>0.2994</v>
      </c>
      <c r="F11424" s="67">
        <v>25113.312720000002</v>
      </c>
      <c r="G11424" s="66" t="s">
        <v>29</v>
      </c>
      <c r="H11424" s="68">
        <v>3.4612813545744702E-6</v>
      </c>
      <c r="I11424" s="87">
        <v>8.6924241069333899E-2</v>
      </c>
      <c r="J11424" s="36" t="str">
        <f>_xlfn.XLOOKUP(SimpleBB[[#This Row],[customer_code]],'Input  - indicative charges'!$B$13:$B$69,'Input  - indicative charges'!$E$13:$E$69)</f>
        <v>Lower North Island distributor</v>
      </c>
      <c r="K11424" s="70">
        <f t="shared" si="180"/>
        <v>8.0357422354934885E-2</v>
      </c>
    </row>
    <row r="11425" spans="1:11" x14ac:dyDescent="0.25">
      <c r="A11425" s="65">
        <v>44348</v>
      </c>
      <c r="B11425" s="66" t="s">
        <v>153</v>
      </c>
      <c r="C11425" s="66" t="s">
        <v>137</v>
      </c>
      <c r="D11425" s="67">
        <v>83878.8</v>
      </c>
      <c r="E11425" s="66">
        <v>0.2994</v>
      </c>
      <c r="F11425" s="67">
        <v>25113.312720000002</v>
      </c>
      <c r="G11425" s="66" t="s">
        <v>31</v>
      </c>
      <c r="H11425" s="68">
        <v>6.6258417560017597E-6</v>
      </c>
      <c r="I11425" s="87">
        <v>0.16639683605170599</v>
      </c>
      <c r="J11425" s="36" t="str">
        <f>_xlfn.XLOOKUP(SimpleBB[[#This Row],[customer_code]],'Input  - indicative charges'!$B$13:$B$69,'Input  - indicative charges'!$E$13:$E$69)</f>
        <v>Major Industrial</v>
      </c>
      <c r="K11425" s="70">
        <f t="shared" si="180"/>
        <v>0.15382614410710158</v>
      </c>
    </row>
    <row r="11426" spans="1:11" x14ac:dyDescent="0.25">
      <c r="A11426" s="65">
        <v>44348</v>
      </c>
      <c r="B11426" s="66" t="s">
        <v>153</v>
      </c>
      <c r="C11426" s="66" t="s">
        <v>137</v>
      </c>
      <c r="D11426" s="67">
        <v>83878.8</v>
      </c>
      <c r="E11426" s="66">
        <v>0.2994</v>
      </c>
      <c r="F11426" s="67">
        <v>25113.312720000002</v>
      </c>
      <c r="G11426" s="66" t="s">
        <v>34</v>
      </c>
      <c r="H11426" s="68">
        <v>0</v>
      </c>
      <c r="I11426" s="87">
        <v>0</v>
      </c>
      <c r="J11426" s="36" t="str">
        <f>_xlfn.XLOOKUP(SimpleBB[[#This Row],[customer_code]],'Input  - indicative charges'!$B$13:$B$69,'Input  - indicative charges'!$E$13:$E$69)</f>
        <v>Major Industrial</v>
      </c>
      <c r="K11426" s="70">
        <f t="shared" si="180"/>
        <v>0</v>
      </c>
    </row>
    <row r="11427" spans="1:11" x14ac:dyDescent="0.25">
      <c r="A11427" s="65">
        <v>44348</v>
      </c>
      <c r="B11427" s="66" t="s">
        <v>153</v>
      </c>
      <c r="C11427" s="66" t="s">
        <v>137</v>
      </c>
      <c r="D11427" s="67">
        <v>83878.8</v>
      </c>
      <c r="E11427" s="66">
        <v>0.2994</v>
      </c>
      <c r="F11427" s="67">
        <v>25113.312720000002</v>
      </c>
      <c r="G11427" s="66" t="s">
        <v>36</v>
      </c>
      <c r="H11427" s="68">
        <v>0</v>
      </c>
      <c r="I11427" s="87">
        <v>0</v>
      </c>
      <c r="J11427" s="36" t="str">
        <f>_xlfn.XLOOKUP(SimpleBB[[#This Row],[customer_code]],'Input  - indicative charges'!$B$13:$B$69,'Input  - indicative charges'!$E$13:$E$69)</f>
        <v>Upper South Island distributor</v>
      </c>
      <c r="K11427" s="70">
        <f t="shared" si="180"/>
        <v>0</v>
      </c>
    </row>
    <row r="11428" spans="1:11" x14ac:dyDescent="0.25">
      <c r="A11428" s="65">
        <v>44348</v>
      </c>
      <c r="B11428" s="66" t="s">
        <v>153</v>
      </c>
      <c r="C11428" s="66" t="s">
        <v>137</v>
      </c>
      <c r="D11428" s="67">
        <v>83878.8</v>
      </c>
      <c r="E11428" s="66">
        <v>0.2994</v>
      </c>
      <c r="F11428" s="67">
        <v>25113.312720000002</v>
      </c>
      <c r="G11428" s="66" t="s">
        <v>38</v>
      </c>
      <c r="H11428" s="68">
        <v>9.8894166887305999E-6</v>
      </c>
      <c r="I11428" s="87">
        <v>0.248356013922478</v>
      </c>
      <c r="J11428" s="36" t="str">
        <f>_xlfn.XLOOKUP(SimpleBB[[#This Row],[customer_code]],'Input  - indicative charges'!$B$13:$B$69,'Input  - indicative charges'!$E$13:$E$69)</f>
        <v>North Island generation</v>
      </c>
      <c r="K11428" s="70">
        <f t="shared" si="180"/>
        <v>0.229593596212569</v>
      </c>
    </row>
    <row r="11429" spans="1:11" x14ac:dyDescent="0.25">
      <c r="A11429" s="65">
        <v>44348</v>
      </c>
      <c r="B11429" s="66" t="s">
        <v>153</v>
      </c>
      <c r="C11429" s="66" t="s">
        <v>137</v>
      </c>
      <c r="D11429" s="67">
        <v>83878.8</v>
      </c>
      <c r="E11429" s="66">
        <v>0.2994</v>
      </c>
      <c r="F11429" s="67">
        <v>25113.312720000002</v>
      </c>
      <c r="G11429" s="66" t="s">
        <v>40</v>
      </c>
      <c r="H11429" s="68">
        <v>2.5486918977342301E-7</v>
      </c>
      <c r="I11429" s="87">
        <v>6.4006096654729899E-3</v>
      </c>
      <c r="J11429" s="36" t="str">
        <f>_xlfn.XLOOKUP(SimpleBB[[#This Row],[customer_code]],'Input  - indicative charges'!$B$13:$B$69,'Input  - indicative charges'!$E$13:$E$69)</f>
        <v>North Island generation</v>
      </c>
      <c r="K11429" s="70">
        <f t="shared" si="180"/>
        <v>5.9170662624162375E-3</v>
      </c>
    </row>
    <row r="11430" spans="1:11" x14ac:dyDescent="0.25">
      <c r="A11430" s="65">
        <v>44348</v>
      </c>
      <c r="B11430" s="66" t="s">
        <v>153</v>
      </c>
      <c r="C11430" s="66" t="s">
        <v>137</v>
      </c>
      <c r="D11430" s="67">
        <v>83878.8</v>
      </c>
      <c r="E11430" s="66">
        <v>0.2994</v>
      </c>
      <c r="F11430" s="67">
        <v>25113.312720000002</v>
      </c>
      <c r="G11430" s="66" t="s">
        <v>42</v>
      </c>
      <c r="H11430" s="68">
        <v>0.30788618797025702</v>
      </c>
      <c r="I11430" s="87">
        <v>7732.0421206657702</v>
      </c>
      <c r="J11430" s="36" t="str">
        <f>_xlfn.XLOOKUP(SimpleBB[[#This Row],[customer_code]],'Input  - indicative charges'!$B$13:$B$69,'Input  - indicative charges'!$E$13:$E$69)</f>
        <v>South Island generation</v>
      </c>
      <c r="K11430" s="70">
        <f t="shared" si="180"/>
        <v>7147.9137086844739</v>
      </c>
    </row>
    <row r="11431" spans="1:11" x14ac:dyDescent="0.25">
      <c r="A11431" s="65">
        <v>44348</v>
      </c>
      <c r="B11431" s="66" t="s">
        <v>153</v>
      </c>
      <c r="C11431" s="66" t="s">
        <v>137</v>
      </c>
      <c r="D11431" s="67">
        <v>83878.8</v>
      </c>
      <c r="E11431" s="66">
        <v>0.2994</v>
      </c>
      <c r="F11431" s="67">
        <v>25113.312720000002</v>
      </c>
      <c r="G11431" s="66" t="s">
        <v>44</v>
      </c>
      <c r="H11431" s="68">
        <v>0</v>
      </c>
      <c r="I11431" s="87">
        <v>0</v>
      </c>
      <c r="J11431" s="36" t="str">
        <f>_xlfn.XLOOKUP(SimpleBB[[#This Row],[customer_code]],'Input  - indicative charges'!$B$13:$B$69,'Input  - indicative charges'!$E$13:$E$69)</f>
        <v>Major Industrial</v>
      </c>
      <c r="K11431" s="70">
        <f t="shared" si="180"/>
        <v>0</v>
      </c>
    </row>
    <row r="11432" spans="1:11" x14ac:dyDescent="0.25">
      <c r="A11432" s="65">
        <v>44348</v>
      </c>
      <c r="B11432" s="66" t="s">
        <v>153</v>
      </c>
      <c r="C11432" s="66" t="s">
        <v>137</v>
      </c>
      <c r="D11432" s="67">
        <v>83878.8</v>
      </c>
      <c r="E11432" s="66">
        <v>0.2994</v>
      </c>
      <c r="F11432" s="67">
        <v>25113.312720000002</v>
      </c>
      <c r="G11432" s="66" t="s">
        <v>46</v>
      </c>
      <c r="H11432" s="68">
        <v>3.7168164792144303E-17</v>
      </c>
      <c r="I11432" s="87">
        <v>9.3341574565361405E-13</v>
      </c>
      <c r="J11432" s="36" t="str">
        <f>_xlfn.XLOOKUP(SimpleBB[[#This Row],[customer_code]],'Input  - indicative charges'!$B$13:$B$69,'Input  - indicative charges'!$E$13:$E$69)</f>
        <v>Upper South Island distributor</v>
      </c>
      <c r="K11432" s="70">
        <f t="shared" si="180"/>
        <v>8.628994902170702E-13</v>
      </c>
    </row>
    <row r="11433" spans="1:11" x14ac:dyDescent="0.25">
      <c r="A11433" s="65">
        <v>44348</v>
      </c>
      <c r="B11433" s="66" t="s">
        <v>153</v>
      </c>
      <c r="C11433" s="66" t="s">
        <v>137</v>
      </c>
      <c r="D11433" s="67">
        <v>83878.8</v>
      </c>
      <c r="E11433" s="66">
        <v>0.2994</v>
      </c>
      <c r="F11433" s="67">
        <v>25113.312720000002</v>
      </c>
      <c r="G11433" s="66" t="s">
        <v>48</v>
      </c>
      <c r="H11433" s="68">
        <v>2.2503963739955199E-3</v>
      </c>
      <c r="I11433" s="87">
        <v>56.514907884103799</v>
      </c>
      <c r="J11433" s="36" t="str">
        <f>_xlfn.XLOOKUP(SimpleBB[[#This Row],[customer_code]],'Input  - indicative charges'!$B$13:$B$69,'Input  - indicative charges'!$E$13:$E$69)</f>
        <v>North Island generation</v>
      </c>
      <c r="K11433" s="70">
        <f t="shared" si="180"/>
        <v>52.245406647505739</v>
      </c>
    </row>
    <row r="11434" spans="1:11" x14ac:dyDescent="0.25">
      <c r="A11434" s="65">
        <v>44348</v>
      </c>
      <c r="B11434" s="66" t="s">
        <v>153</v>
      </c>
      <c r="C11434" s="66" t="s">
        <v>137</v>
      </c>
      <c r="D11434" s="67">
        <v>83878.8</v>
      </c>
      <c r="E11434" s="66">
        <v>0.2994</v>
      </c>
      <c r="F11434" s="67">
        <v>25113.312720000002</v>
      </c>
      <c r="G11434" s="66" t="s">
        <v>50</v>
      </c>
      <c r="H11434" s="68">
        <v>4.6979930466514898E-4</v>
      </c>
      <c r="I11434" s="87">
        <v>11.798216853694401</v>
      </c>
      <c r="J11434" s="36" t="str">
        <f>_xlfn.XLOOKUP(SimpleBB[[#This Row],[customer_code]],'Input  - indicative charges'!$B$13:$B$69,'Input  - indicative charges'!$E$13:$E$69)</f>
        <v>North Island generation</v>
      </c>
      <c r="K11434" s="70">
        <f t="shared" si="180"/>
        <v>10.906903334263383</v>
      </c>
    </row>
    <row r="11435" spans="1:11" x14ac:dyDescent="0.25">
      <c r="A11435" s="65">
        <v>44348</v>
      </c>
      <c r="B11435" s="66" t="s">
        <v>153</v>
      </c>
      <c r="C11435" s="66" t="s">
        <v>137</v>
      </c>
      <c r="D11435" s="67">
        <v>83878.8</v>
      </c>
      <c r="E11435" s="66">
        <v>0.2994</v>
      </c>
      <c r="F11435" s="67">
        <v>25113.312720000002</v>
      </c>
      <c r="G11435" s="66" t="s">
        <v>52</v>
      </c>
      <c r="H11435" s="68">
        <v>9.4868847773281603E-4</v>
      </c>
      <c r="I11435" s="87">
        <v>23.824710415164901</v>
      </c>
      <c r="J11435" s="36" t="str">
        <f>_xlfn.XLOOKUP(SimpleBB[[#This Row],[customer_code]],'Input  - indicative charges'!$B$13:$B$69,'Input  - indicative charges'!$E$13:$E$69)</f>
        <v>North Island generation</v>
      </c>
      <c r="K11435" s="70">
        <f t="shared" si="180"/>
        <v>22.024837879094672</v>
      </c>
    </row>
    <row r="11436" spans="1:11" x14ac:dyDescent="0.25">
      <c r="A11436" s="65">
        <v>44348</v>
      </c>
      <c r="B11436" s="66" t="s">
        <v>153</v>
      </c>
      <c r="C11436" s="66" t="s">
        <v>137</v>
      </c>
      <c r="D11436" s="67">
        <v>83878.8</v>
      </c>
      <c r="E11436" s="66">
        <v>0.2994</v>
      </c>
      <c r="F11436" s="67">
        <v>25113.312720000002</v>
      </c>
      <c r="G11436" s="66" t="s">
        <v>54</v>
      </c>
      <c r="H11436" s="68">
        <v>0</v>
      </c>
      <c r="I11436" s="87">
        <v>0</v>
      </c>
      <c r="J11436" s="36" t="str">
        <f>_xlfn.XLOOKUP(SimpleBB[[#This Row],[customer_code]],'Input  - indicative charges'!$B$13:$B$69,'Input  - indicative charges'!$E$13:$E$69)</f>
        <v>Upper South Island distributor</v>
      </c>
      <c r="K11436" s="70">
        <f t="shared" si="180"/>
        <v>0</v>
      </c>
    </row>
    <row r="11437" spans="1:11" x14ac:dyDescent="0.25">
      <c r="A11437" s="65">
        <v>44348</v>
      </c>
      <c r="B11437" s="66" t="s">
        <v>153</v>
      </c>
      <c r="C11437" s="66" t="s">
        <v>137</v>
      </c>
      <c r="D11437" s="67">
        <v>83878.8</v>
      </c>
      <c r="E11437" s="66">
        <v>0.2994</v>
      </c>
      <c r="F11437" s="67">
        <v>25113.312720000002</v>
      </c>
      <c r="G11437" s="66" t="s">
        <v>56</v>
      </c>
      <c r="H11437" s="68">
        <v>0</v>
      </c>
      <c r="I11437" s="87">
        <v>0</v>
      </c>
      <c r="J11437" s="36" t="str">
        <f>_xlfn.XLOOKUP(SimpleBB[[#This Row],[customer_code]],'Input  - indicative charges'!$B$13:$B$69,'Input  - indicative charges'!$E$13:$E$69)</f>
        <v>Upper North Island distributor</v>
      </c>
      <c r="K11437" s="70">
        <f t="shared" si="180"/>
        <v>0</v>
      </c>
    </row>
    <row r="11438" spans="1:11" x14ac:dyDescent="0.25">
      <c r="A11438" s="65">
        <v>44348</v>
      </c>
      <c r="B11438" s="66" t="s">
        <v>153</v>
      </c>
      <c r="C11438" s="66" t="s">
        <v>137</v>
      </c>
      <c r="D11438" s="67">
        <v>83878.8</v>
      </c>
      <c r="E11438" s="66">
        <v>0.2994</v>
      </c>
      <c r="F11438" s="67">
        <v>25113.312720000002</v>
      </c>
      <c r="G11438" s="66" t="s">
        <v>58</v>
      </c>
      <c r="H11438" s="68">
        <v>5.85527295489765E-4</v>
      </c>
      <c r="I11438" s="87">
        <v>14.704530077730301</v>
      </c>
      <c r="J11438" s="36" t="str">
        <f>_xlfn.XLOOKUP(SimpleBB[[#This Row],[customer_code]],'Input  - indicative charges'!$B$13:$B$69,'Input  - indicative charges'!$E$13:$E$69)</f>
        <v>North Island generation</v>
      </c>
      <c r="K11438" s="70">
        <f t="shared" si="180"/>
        <v>13.593654882123344</v>
      </c>
    </row>
    <row r="11439" spans="1:11" x14ac:dyDescent="0.25">
      <c r="A11439" s="65">
        <v>44348</v>
      </c>
      <c r="B11439" s="66" t="s">
        <v>153</v>
      </c>
      <c r="C11439" s="66" t="s">
        <v>137</v>
      </c>
      <c r="D11439" s="67">
        <v>83878.8</v>
      </c>
      <c r="E11439" s="66">
        <v>0.2994</v>
      </c>
      <c r="F11439" s="67">
        <v>25113.312720000002</v>
      </c>
      <c r="G11439" s="66" t="s">
        <v>60</v>
      </c>
      <c r="H11439" s="68">
        <v>0</v>
      </c>
      <c r="I11439" s="87">
        <v>0</v>
      </c>
      <c r="J11439" s="36" t="str">
        <f>_xlfn.XLOOKUP(SimpleBB[[#This Row],[customer_code]],'Input  - indicative charges'!$B$13:$B$69,'Input  - indicative charges'!$E$13:$E$69)</f>
        <v>Major Industrial</v>
      </c>
      <c r="K11439" s="70">
        <f t="shared" si="180"/>
        <v>0</v>
      </c>
    </row>
    <row r="11440" spans="1:11" x14ac:dyDescent="0.25">
      <c r="A11440" s="65">
        <v>44348</v>
      </c>
      <c r="B11440" s="66" t="s">
        <v>153</v>
      </c>
      <c r="C11440" s="66" t="s">
        <v>137</v>
      </c>
      <c r="D11440" s="67">
        <v>83878.8</v>
      </c>
      <c r="E11440" s="66">
        <v>0.2994</v>
      </c>
      <c r="F11440" s="67">
        <v>25113.312720000002</v>
      </c>
      <c r="G11440" s="66" t="s">
        <v>62</v>
      </c>
      <c r="H11440" s="68">
        <v>1.8741032505216099E-13</v>
      </c>
      <c r="I11440" s="87">
        <v>4.70649409999177E-9</v>
      </c>
      <c r="J11440" s="36" t="str">
        <f>_xlfn.XLOOKUP(SimpleBB[[#This Row],[customer_code]],'Input  - indicative charges'!$B$13:$B$69,'Input  - indicative charges'!$E$13:$E$69)</f>
        <v>Major Industrial</v>
      </c>
      <c r="K11440" s="70">
        <f t="shared" si="180"/>
        <v>4.3509351309996543E-9</v>
      </c>
    </row>
    <row r="11441" spans="1:11" x14ac:dyDescent="0.25">
      <c r="A11441" s="65">
        <v>44348</v>
      </c>
      <c r="B11441" s="66" t="s">
        <v>153</v>
      </c>
      <c r="C11441" s="66" t="s">
        <v>137</v>
      </c>
      <c r="D11441" s="67">
        <v>83878.8</v>
      </c>
      <c r="E11441" s="66">
        <v>0.2994</v>
      </c>
      <c r="F11441" s="67">
        <v>25113.312720000002</v>
      </c>
      <c r="G11441" s="66" t="s">
        <v>64</v>
      </c>
      <c r="H11441" s="68">
        <v>0</v>
      </c>
      <c r="I11441" s="87">
        <v>0</v>
      </c>
      <c r="J11441" s="36" t="str">
        <f>_xlfn.XLOOKUP(SimpleBB[[#This Row],[customer_code]],'Input  - indicative charges'!$B$13:$B$69,'Input  - indicative charges'!$E$13:$E$69)</f>
        <v>Major Industrial</v>
      </c>
      <c r="K11441" s="70">
        <f t="shared" si="180"/>
        <v>0</v>
      </c>
    </row>
    <row r="11442" spans="1:11" x14ac:dyDescent="0.25">
      <c r="A11442" s="65">
        <v>44348</v>
      </c>
      <c r="B11442" s="66" t="s">
        <v>153</v>
      </c>
      <c r="C11442" s="66" t="s">
        <v>137</v>
      </c>
      <c r="D11442" s="67">
        <v>83878.8</v>
      </c>
      <c r="E11442" s="66">
        <v>0.2994</v>
      </c>
      <c r="F11442" s="67">
        <v>25113.312720000002</v>
      </c>
      <c r="G11442" s="66" t="s">
        <v>66</v>
      </c>
      <c r="H11442" s="68">
        <v>0</v>
      </c>
      <c r="I11442" s="87">
        <v>0</v>
      </c>
      <c r="J11442" s="36" t="str">
        <f>_xlfn.XLOOKUP(SimpleBB[[#This Row],[customer_code]],'Input  - indicative charges'!$B$13:$B$69,'Input  - indicative charges'!$E$13:$E$69)</f>
        <v>Upper South Island distributor</v>
      </c>
      <c r="K11442" s="70">
        <f t="shared" si="180"/>
        <v>0</v>
      </c>
    </row>
    <row r="11443" spans="1:11" x14ac:dyDescent="0.25">
      <c r="A11443" s="65">
        <v>44348</v>
      </c>
      <c r="B11443" s="66" t="s">
        <v>153</v>
      </c>
      <c r="C11443" s="66" t="s">
        <v>137</v>
      </c>
      <c r="D11443" s="67">
        <v>83878.8</v>
      </c>
      <c r="E11443" s="66">
        <v>0.2994</v>
      </c>
      <c r="F11443" s="67">
        <v>25113.312720000002</v>
      </c>
      <c r="G11443" s="66" t="s">
        <v>68</v>
      </c>
      <c r="H11443" s="68">
        <v>0</v>
      </c>
      <c r="I11443" s="87">
        <v>0</v>
      </c>
      <c r="J11443" s="36" t="str">
        <f>_xlfn.XLOOKUP(SimpleBB[[#This Row],[customer_code]],'Input  - indicative charges'!$B$13:$B$69,'Input  - indicative charges'!$E$13:$E$69)</f>
        <v>Major Industrial</v>
      </c>
      <c r="K11443" s="70">
        <f t="shared" si="180"/>
        <v>0</v>
      </c>
    </row>
    <row r="11444" spans="1:11" x14ac:dyDescent="0.25">
      <c r="A11444" s="65">
        <v>44348</v>
      </c>
      <c r="B11444" s="66" t="s">
        <v>153</v>
      </c>
      <c r="C11444" s="66" t="s">
        <v>137</v>
      </c>
      <c r="D11444" s="67">
        <v>83878.8</v>
      </c>
      <c r="E11444" s="66">
        <v>0.2994</v>
      </c>
      <c r="F11444" s="67">
        <v>25113.312720000002</v>
      </c>
      <c r="G11444" s="66" t="s">
        <v>70</v>
      </c>
      <c r="H11444" s="68">
        <v>4.4721430883843297E-6</v>
      </c>
      <c r="I11444" s="87">
        <v>0.112310327907182</v>
      </c>
      <c r="J11444" s="36" t="str">
        <f>_xlfn.XLOOKUP(SimpleBB[[#This Row],[customer_code]],'Input  - indicative charges'!$B$13:$B$69,'Input  - indicative charges'!$E$13:$E$69)</f>
        <v>Lower North Island distributor</v>
      </c>
      <c r="K11444" s="70">
        <f t="shared" si="180"/>
        <v>0.10382568019501044</v>
      </c>
    </row>
    <row r="11445" spans="1:11" x14ac:dyDescent="0.25">
      <c r="A11445" s="65">
        <v>44348</v>
      </c>
      <c r="B11445" s="66" t="s">
        <v>153</v>
      </c>
      <c r="C11445" s="66" t="s">
        <v>137</v>
      </c>
      <c r="D11445" s="67">
        <v>83878.8</v>
      </c>
      <c r="E11445" s="66">
        <v>0.2994</v>
      </c>
      <c r="F11445" s="67">
        <v>25113.312720000002</v>
      </c>
      <c r="G11445" s="66" t="s">
        <v>72</v>
      </c>
      <c r="H11445" s="68">
        <v>3.4111125140626203E-4</v>
      </c>
      <c r="I11445" s="87">
        <v>8.5664335288760096</v>
      </c>
      <c r="J11445" s="36" t="str">
        <f>_xlfn.XLOOKUP(SimpleBB[[#This Row],[customer_code]],'Input  - indicative charges'!$B$13:$B$69,'Input  - indicative charges'!$E$13:$E$69)</f>
        <v>Lower South Island distributor</v>
      </c>
      <c r="K11445" s="70">
        <f t="shared" si="180"/>
        <v>7.919269799621155</v>
      </c>
    </row>
    <row r="11446" spans="1:11" x14ac:dyDescent="0.25">
      <c r="A11446" s="65">
        <v>44348</v>
      </c>
      <c r="B11446" s="66" t="s">
        <v>153</v>
      </c>
      <c r="C11446" s="66" t="s">
        <v>137</v>
      </c>
      <c r="D11446" s="67">
        <v>83878.8</v>
      </c>
      <c r="E11446" s="66">
        <v>0.2994</v>
      </c>
      <c r="F11446" s="67">
        <v>25113.312720000002</v>
      </c>
      <c r="G11446" s="66" t="s">
        <v>74</v>
      </c>
      <c r="H11446" s="68">
        <v>0</v>
      </c>
      <c r="I11446" s="87">
        <v>0</v>
      </c>
      <c r="J11446" s="36" t="str">
        <f>_xlfn.XLOOKUP(SimpleBB[[#This Row],[customer_code]],'Input  - indicative charges'!$B$13:$B$69,'Input  - indicative charges'!$E$13:$E$69)</f>
        <v>Major Industrial</v>
      </c>
      <c r="K11446" s="70">
        <f t="shared" si="180"/>
        <v>0</v>
      </c>
    </row>
    <row r="11447" spans="1:11" x14ac:dyDescent="0.25">
      <c r="A11447" s="65">
        <v>44348</v>
      </c>
      <c r="B11447" s="66" t="s">
        <v>153</v>
      </c>
      <c r="C11447" s="66" t="s">
        <v>137</v>
      </c>
      <c r="D11447" s="67">
        <v>83878.8</v>
      </c>
      <c r="E11447" s="66">
        <v>0.2994</v>
      </c>
      <c r="F11447" s="67">
        <v>25113.312720000002</v>
      </c>
      <c r="G11447" s="66" t="s">
        <v>76</v>
      </c>
      <c r="H11447" s="68">
        <v>0</v>
      </c>
      <c r="I11447" s="87">
        <v>0</v>
      </c>
      <c r="J11447" s="36" t="str">
        <f>_xlfn.XLOOKUP(SimpleBB[[#This Row],[customer_code]],'Input  - indicative charges'!$B$13:$B$69,'Input  - indicative charges'!$E$13:$E$69)</f>
        <v>Lower North Island distributor</v>
      </c>
      <c r="K11447" s="70">
        <f t="shared" si="180"/>
        <v>0</v>
      </c>
    </row>
    <row r="11448" spans="1:11" x14ac:dyDescent="0.25">
      <c r="A11448" s="65">
        <v>44348</v>
      </c>
      <c r="B11448" s="66" t="s">
        <v>153</v>
      </c>
      <c r="C11448" s="66" t="s">
        <v>137</v>
      </c>
      <c r="D11448" s="67">
        <v>83878.8</v>
      </c>
      <c r="E11448" s="66">
        <v>0.2994</v>
      </c>
      <c r="F11448" s="67">
        <v>25113.312720000002</v>
      </c>
      <c r="G11448" s="66" t="s">
        <v>78</v>
      </c>
      <c r="H11448" s="68">
        <v>1.3424515801646701E-12</v>
      </c>
      <c r="I11448" s="87">
        <v>3.3713406344133501E-8</v>
      </c>
      <c r="J11448" s="36" t="str">
        <f>_xlfn.XLOOKUP(SimpleBB[[#This Row],[customer_code]],'Input  - indicative charges'!$B$13:$B$69,'Input  - indicative charges'!$E$13:$E$69)</f>
        <v>North Island generation</v>
      </c>
      <c r="K11448" s="70">
        <f t="shared" si="180"/>
        <v>3.1166477835086116E-8</v>
      </c>
    </row>
    <row r="11449" spans="1:11" x14ac:dyDescent="0.25">
      <c r="A11449" s="65">
        <v>44348</v>
      </c>
      <c r="B11449" s="66" t="s">
        <v>153</v>
      </c>
      <c r="C11449" s="66" t="s">
        <v>137</v>
      </c>
      <c r="D11449" s="67">
        <v>83878.8</v>
      </c>
      <c r="E11449" s="66">
        <v>0.2994</v>
      </c>
      <c r="F11449" s="67">
        <v>25113.312720000002</v>
      </c>
      <c r="G11449" s="66" t="s">
        <v>80</v>
      </c>
      <c r="H11449" s="68">
        <v>0</v>
      </c>
      <c r="I11449" s="87">
        <v>0</v>
      </c>
      <c r="J11449" s="36" t="str">
        <f>_xlfn.XLOOKUP(SimpleBB[[#This Row],[customer_code]],'Input  - indicative charges'!$B$13:$B$69,'Input  - indicative charges'!$E$13:$E$69)</f>
        <v>Major Industrial</v>
      </c>
      <c r="K11449" s="70">
        <f t="shared" si="180"/>
        <v>0</v>
      </c>
    </row>
    <row r="11450" spans="1:11" x14ac:dyDescent="0.25">
      <c r="A11450" s="65">
        <v>44348</v>
      </c>
      <c r="B11450" s="66" t="s">
        <v>153</v>
      </c>
      <c r="C11450" s="66" t="s">
        <v>137</v>
      </c>
      <c r="D11450" s="67">
        <v>83878.8</v>
      </c>
      <c r="E11450" s="66">
        <v>0.2994</v>
      </c>
      <c r="F11450" s="67">
        <v>25113.312720000002</v>
      </c>
      <c r="G11450" s="66" t="s">
        <v>82</v>
      </c>
      <c r="H11450" s="68">
        <v>7.0262174699232198E-5</v>
      </c>
      <c r="I11450" s="87">
        <v>1.7645159656090901</v>
      </c>
      <c r="J11450" s="36" t="str">
        <f>_xlfn.XLOOKUP(SimpleBB[[#This Row],[customer_code]],'Input  - indicative charges'!$B$13:$B$69,'Input  - indicative charges'!$E$13:$E$69)</f>
        <v>Major Industrial</v>
      </c>
      <c r="K11450" s="70">
        <f t="shared" si="180"/>
        <v>1.631213030521337</v>
      </c>
    </row>
    <row r="11451" spans="1:11" x14ac:dyDescent="0.25">
      <c r="A11451" s="65">
        <v>44348</v>
      </c>
      <c r="B11451" s="66" t="s">
        <v>153</v>
      </c>
      <c r="C11451" s="66" t="s">
        <v>137</v>
      </c>
      <c r="D11451" s="67">
        <v>83878.8</v>
      </c>
      <c r="E11451" s="66">
        <v>0.2994</v>
      </c>
      <c r="F11451" s="67">
        <v>25113.312720000002</v>
      </c>
      <c r="G11451" s="66" t="s">
        <v>84</v>
      </c>
      <c r="H11451" s="68">
        <v>0</v>
      </c>
      <c r="I11451" s="87">
        <v>0</v>
      </c>
      <c r="J11451" s="36" t="str">
        <f>_xlfn.XLOOKUP(SimpleBB[[#This Row],[customer_code]],'Input  - indicative charges'!$B$13:$B$69,'Input  - indicative charges'!$E$13:$E$69)</f>
        <v>Major Industrial</v>
      </c>
      <c r="K11451" s="70">
        <f t="shared" si="180"/>
        <v>0</v>
      </c>
    </row>
    <row r="11452" spans="1:11" x14ac:dyDescent="0.25">
      <c r="A11452" s="65">
        <v>44348</v>
      </c>
      <c r="B11452" s="66" t="s">
        <v>153</v>
      </c>
      <c r="C11452" s="66" t="s">
        <v>137</v>
      </c>
      <c r="D11452" s="67">
        <v>83878.8</v>
      </c>
      <c r="E11452" s="66">
        <v>0.2994</v>
      </c>
      <c r="F11452" s="67">
        <v>25113.312720000002</v>
      </c>
      <c r="G11452" s="66" t="s">
        <v>86</v>
      </c>
      <c r="H11452" s="68">
        <v>7.3345980263278004E-6</v>
      </c>
      <c r="I11452" s="87">
        <v>0.18419605391066399</v>
      </c>
      <c r="J11452" s="36" t="str">
        <f>_xlfn.XLOOKUP(SimpleBB[[#This Row],[customer_code]],'Input  - indicative charges'!$B$13:$B$69,'Input  - indicative charges'!$E$13:$E$69)</f>
        <v>North Island generation</v>
      </c>
      <c r="K11452" s="70">
        <f t="shared" si="180"/>
        <v>0.17028069406329768</v>
      </c>
    </row>
    <row r="11453" spans="1:11" x14ac:dyDescent="0.25">
      <c r="A11453" s="65">
        <v>44348</v>
      </c>
      <c r="B11453" s="66" t="s">
        <v>153</v>
      </c>
      <c r="C11453" s="66" t="s">
        <v>137</v>
      </c>
      <c r="D11453" s="67">
        <v>83878.8</v>
      </c>
      <c r="E11453" s="66">
        <v>0.2994</v>
      </c>
      <c r="F11453" s="67">
        <v>25113.312720000002</v>
      </c>
      <c r="G11453" s="66" t="s">
        <v>88</v>
      </c>
      <c r="H11453" s="68">
        <v>3.40710306536437E-4</v>
      </c>
      <c r="I11453" s="87">
        <v>8.5563644749766095</v>
      </c>
      <c r="J11453" s="36" t="str">
        <f>_xlfn.XLOOKUP(SimpleBB[[#This Row],[customer_code]],'Input  - indicative charges'!$B$13:$B$69,'Input  - indicative charges'!$E$13:$E$69)</f>
        <v>North Island generation</v>
      </c>
      <c r="K11453" s="70">
        <f t="shared" si="180"/>
        <v>7.9099614271009582</v>
      </c>
    </row>
    <row r="11454" spans="1:11" x14ac:dyDescent="0.25">
      <c r="A11454" s="65">
        <v>44348</v>
      </c>
      <c r="B11454" s="66" t="s">
        <v>153</v>
      </c>
      <c r="C11454" s="66" t="s">
        <v>137</v>
      </c>
      <c r="D11454" s="67">
        <v>83878.8</v>
      </c>
      <c r="E11454" s="66">
        <v>0.2994</v>
      </c>
      <c r="F11454" s="67">
        <v>25113.312720000002</v>
      </c>
      <c r="G11454" s="66" t="s">
        <v>90</v>
      </c>
      <c r="H11454" s="68">
        <v>3.4807888704275499E-10</v>
      </c>
      <c r="I11454" s="87">
        <v>8.7414139415342799E-6</v>
      </c>
      <c r="J11454" s="36" t="str">
        <f>_xlfn.XLOOKUP(SimpleBB[[#This Row],[customer_code]],'Input  - indicative charges'!$B$13:$B$69,'Input  - indicative charges'!$E$13:$E$69)</f>
        <v>Upper South Island distributor</v>
      </c>
      <c r="K11454" s="70">
        <f t="shared" si="180"/>
        <v>8.0810310615067308E-6</v>
      </c>
    </row>
    <row r="11455" spans="1:11" x14ac:dyDescent="0.25">
      <c r="A11455" s="65">
        <v>44348</v>
      </c>
      <c r="B11455" s="66" t="s">
        <v>153</v>
      </c>
      <c r="C11455" s="66" t="s">
        <v>137</v>
      </c>
      <c r="D11455" s="67">
        <v>83878.8</v>
      </c>
      <c r="E11455" s="66">
        <v>0.2994</v>
      </c>
      <c r="F11455" s="67">
        <v>25113.312720000002</v>
      </c>
      <c r="G11455" s="66" t="s">
        <v>92</v>
      </c>
      <c r="H11455" s="68">
        <v>5.2372306223049902E-6</v>
      </c>
      <c r="I11455" s="87">
        <v>0.13152421040470499</v>
      </c>
      <c r="J11455" s="36" t="str">
        <f>_xlfn.XLOOKUP(SimpleBB[[#This Row],[customer_code]],'Input  - indicative charges'!$B$13:$B$69,'Input  - indicative charges'!$E$13:$E$69)</f>
        <v>North Island generation</v>
      </c>
      <c r="K11455" s="70">
        <f t="shared" si="180"/>
        <v>0.1215880218840223</v>
      </c>
    </row>
    <row r="11456" spans="1:11" x14ac:dyDescent="0.25">
      <c r="A11456" s="65">
        <v>44348</v>
      </c>
      <c r="B11456" s="66" t="s">
        <v>153</v>
      </c>
      <c r="C11456" s="66" t="s">
        <v>137</v>
      </c>
      <c r="D11456" s="67">
        <v>83878.8</v>
      </c>
      <c r="E11456" s="66">
        <v>0.2994</v>
      </c>
      <c r="F11456" s="67">
        <v>25113.312720000002</v>
      </c>
      <c r="G11456" s="66" t="s">
        <v>94</v>
      </c>
      <c r="H11456" s="68">
        <v>2.7738412158380899E-5</v>
      </c>
      <c r="I11456" s="87">
        <v>0.69660341888967103</v>
      </c>
      <c r="J11456" s="36" t="str">
        <f>_xlfn.XLOOKUP(SimpleBB[[#This Row],[customer_code]],'Input  - indicative charges'!$B$13:$B$69,'Input  - indicative charges'!$E$13:$E$69)</f>
        <v>North Island generation</v>
      </c>
      <c r="K11456" s="70">
        <f t="shared" si="180"/>
        <v>0.64397749646107871</v>
      </c>
    </row>
    <row r="11457" spans="1:11" x14ac:dyDescent="0.25">
      <c r="A11457" s="65">
        <v>44348</v>
      </c>
      <c r="B11457" s="66" t="s">
        <v>153</v>
      </c>
      <c r="C11457" s="66" t="s">
        <v>137</v>
      </c>
      <c r="D11457" s="67">
        <v>83878.8</v>
      </c>
      <c r="E11457" s="66">
        <v>0.2994</v>
      </c>
      <c r="F11457" s="67">
        <v>25113.312720000002</v>
      </c>
      <c r="G11457" s="66" t="s">
        <v>96</v>
      </c>
      <c r="H11457" s="68">
        <v>5.9914226510224195E-11</v>
      </c>
      <c r="I11457" s="87">
        <v>1.50464470672817E-6</v>
      </c>
      <c r="J11457" s="36" t="str">
        <f>_xlfn.XLOOKUP(SimpleBB[[#This Row],[customer_code]],'Input  - indicative charges'!$B$13:$B$69,'Input  - indicative charges'!$E$13:$E$69)</f>
        <v>Upper North Island distributor</v>
      </c>
      <c r="K11457" s="70">
        <f t="shared" si="180"/>
        <v>1.3909741253447474E-6</v>
      </c>
    </row>
    <row r="11458" spans="1:11" x14ac:dyDescent="0.25">
      <c r="A11458" s="65">
        <v>44348</v>
      </c>
      <c r="B11458" s="66" t="s">
        <v>153</v>
      </c>
      <c r="C11458" s="66" t="s">
        <v>137</v>
      </c>
      <c r="D11458" s="67">
        <v>83878.8</v>
      </c>
      <c r="E11458" s="66">
        <v>0.2994</v>
      </c>
      <c r="F11458" s="67">
        <v>25113.312720000002</v>
      </c>
      <c r="G11458" s="66" t="s">
        <v>98</v>
      </c>
      <c r="H11458" s="68">
        <v>2.5672757558828502E-7</v>
      </c>
      <c r="I11458" s="87">
        <v>6.4472798895960498E-3</v>
      </c>
      <c r="J11458" s="36" t="str">
        <f>_xlfn.XLOOKUP(SimpleBB[[#This Row],[customer_code]],'Input  - indicative charges'!$B$13:$B$69,'Input  - indicative charges'!$E$13:$E$69)</f>
        <v>Major Industrial</v>
      </c>
      <c r="K11458" s="70">
        <f t="shared" si="180"/>
        <v>5.9602107163121863E-3</v>
      </c>
    </row>
    <row r="11459" spans="1:11" x14ac:dyDescent="0.25">
      <c r="A11459" s="65">
        <v>44348</v>
      </c>
      <c r="B11459" s="66" t="s">
        <v>153</v>
      </c>
      <c r="C11459" s="66" t="s">
        <v>137</v>
      </c>
      <c r="D11459" s="67">
        <v>83878.8</v>
      </c>
      <c r="E11459" s="66">
        <v>0.2994</v>
      </c>
      <c r="F11459" s="67">
        <v>25113.312720000002</v>
      </c>
      <c r="G11459" s="66" t="s">
        <v>100</v>
      </c>
      <c r="H11459" s="68">
        <v>8.5421427161090104E-5</v>
      </c>
      <c r="I11459" s="87">
        <v>2.1452150132851502</v>
      </c>
      <c r="J11459" s="36" t="str">
        <f>_xlfn.XLOOKUP(SimpleBB[[#This Row],[customer_code]],'Input  - indicative charges'!$B$13:$B$69,'Input  - indicative charges'!$E$13:$E$69)</f>
        <v>North Island generation</v>
      </c>
      <c r="K11459" s="70">
        <f t="shared" si="180"/>
        <v>1.983151612761306</v>
      </c>
    </row>
    <row r="11460" spans="1:11" x14ac:dyDescent="0.25">
      <c r="A11460" s="65">
        <v>44348</v>
      </c>
      <c r="B11460" s="66" t="s">
        <v>153</v>
      </c>
      <c r="C11460" s="66" t="s">
        <v>137</v>
      </c>
      <c r="D11460" s="67">
        <v>83878.8</v>
      </c>
      <c r="E11460" s="66">
        <v>0.2994</v>
      </c>
      <c r="F11460" s="67">
        <v>25113.312720000002</v>
      </c>
      <c r="G11460" s="66" t="s">
        <v>102</v>
      </c>
      <c r="H11460" s="68">
        <v>8.2157079406085297E-5</v>
      </c>
      <c r="I11460" s="87">
        <v>2.0632364272868902</v>
      </c>
      <c r="J11460" s="36" t="str">
        <f>_xlfn.XLOOKUP(SimpleBB[[#This Row],[customer_code]],'Input  - indicative charges'!$B$13:$B$69,'Input  - indicative charges'!$E$13:$E$69)</f>
        <v>Lower North Island distributor</v>
      </c>
      <c r="K11460" s="70">
        <f t="shared" si="180"/>
        <v>1.9073662187436804</v>
      </c>
    </row>
    <row r="11461" spans="1:11" x14ac:dyDescent="0.25">
      <c r="A11461" s="65">
        <v>44348</v>
      </c>
      <c r="B11461" s="66" t="s">
        <v>153</v>
      </c>
      <c r="C11461" s="66" t="s">
        <v>137</v>
      </c>
      <c r="D11461" s="67">
        <v>83878.8</v>
      </c>
      <c r="E11461" s="66">
        <v>0.2994</v>
      </c>
      <c r="F11461" s="67">
        <v>25113.312720000002</v>
      </c>
      <c r="G11461" s="66" t="s">
        <v>104</v>
      </c>
      <c r="H11461" s="68">
        <v>1.72038716920199E-4</v>
      </c>
      <c r="I11461" s="87">
        <v>4.3204620979645298</v>
      </c>
      <c r="J11461" s="36" t="str">
        <f>_xlfn.XLOOKUP(SimpleBB[[#This Row],[customer_code]],'Input  - indicative charges'!$B$13:$B$69,'Input  - indicative charges'!$E$13:$E$69)</f>
        <v>Lower North Island distributor</v>
      </c>
      <c r="K11461" s="70">
        <f t="shared" si="180"/>
        <v>3.9940664802319019</v>
      </c>
    </row>
    <row r="11462" spans="1:11" x14ac:dyDescent="0.25">
      <c r="A11462" s="65">
        <v>44348</v>
      </c>
      <c r="B11462" s="66" t="s">
        <v>153</v>
      </c>
      <c r="C11462" s="66" t="s">
        <v>137</v>
      </c>
      <c r="D11462" s="67">
        <v>83878.8</v>
      </c>
      <c r="E11462" s="66">
        <v>0.2994</v>
      </c>
      <c r="F11462" s="67">
        <v>25113.312720000002</v>
      </c>
      <c r="G11462" s="66" t="s">
        <v>106</v>
      </c>
      <c r="H11462" s="68">
        <v>0</v>
      </c>
      <c r="I11462" s="87">
        <v>0</v>
      </c>
      <c r="J11462" s="36" t="str">
        <f>_xlfn.XLOOKUP(SimpleBB[[#This Row],[customer_code]],'Input  - indicative charges'!$B$13:$B$69,'Input  - indicative charges'!$E$13:$E$69)</f>
        <v>Upper North Island distributor</v>
      </c>
      <c r="K11462" s="70">
        <f t="shared" si="180"/>
        <v>0</v>
      </c>
    </row>
    <row r="11463" spans="1:11" x14ac:dyDescent="0.25">
      <c r="A11463" s="65">
        <v>44348</v>
      </c>
      <c r="B11463" s="66" t="s">
        <v>153</v>
      </c>
      <c r="C11463" s="66" t="s">
        <v>137</v>
      </c>
      <c r="D11463" s="67">
        <v>83878.8</v>
      </c>
      <c r="E11463" s="66">
        <v>0.2994</v>
      </c>
      <c r="F11463" s="67">
        <v>25113.312720000002</v>
      </c>
      <c r="G11463" s="66" t="s">
        <v>108</v>
      </c>
      <c r="H11463" s="68">
        <v>0</v>
      </c>
      <c r="I11463" s="87">
        <v>0</v>
      </c>
      <c r="J11463" s="36" t="str">
        <f>_xlfn.XLOOKUP(SimpleBB[[#This Row],[customer_code]],'Input  - indicative charges'!$B$13:$B$69,'Input  - indicative charges'!$E$13:$E$69)</f>
        <v>Lower North Island distributor</v>
      </c>
      <c r="K11463" s="70">
        <f t="shared" si="180"/>
        <v>0</v>
      </c>
    </row>
    <row r="11464" spans="1:11" x14ac:dyDescent="0.25">
      <c r="A11464" s="65">
        <v>44348</v>
      </c>
      <c r="B11464" s="66" t="s">
        <v>153</v>
      </c>
      <c r="C11464" s="66" t="s">
        <v>137</v>
      </c>
      <c r="D11464" s="67">
        <v>83878.8</v>
      </c>
      <c r="E11464" s="66">
        <v>0.2994</v>
      </c>
      <c r="F11464" s="67">
        <v>25113.312720000002</v>
      </c>
      <c r="G11464" s="66" t="s">
        <v>110</v>
      </c>
      <c r="H11464" s="68">
        <v>0.37275147792782398</v>
      </c>
      <c r="I11464" s="87">
        <v>9361.0244320436195</v>
      </c>
      <c r="J11464" s="36" t="str">
        <f>_xlfn.XLOOKUP(SimpleBB[[#This Row],[customer_code]],'Input  - indicative charges'!$B$13:$B$69,'Input  - indicative charges'!$E$13:$E$69)</f>
        <v>Lower South Island distributor</v>
      </c>
      <c r="K11464" s="70">
        <f t="shared" si="180"/>
        <v>8653.8321727835355</v>
      </c>
    </row>
    <row r="11465" spans="1:11" x14ac:dyDescent="0.25">
      <c r="A11465" s="65">
        <v>44348</v>
      </c>
      <c r="B11465" s="66" t="s">
        <v>153</v>
      </c>
      <c r="C11465" s="66" t="s">
        <v>137</v>
      </c>
      <c r="D11465" s="67">
        <v>83878.8</v>
      </c>
      <c r="E11465" s="66">
        <v>0.2994</v>
      </c>
      <c r="F11465" s="67">
        <v>25113.312720000002</v>
      </c>
      <c r="G11465" s="66" t="s">
        <v>112</v>
      </c>
      <c r="H11465" s="68">
        <v>2.8145634018227398E-4</v>
      </c>
      <c r="I11465" s="87">
        <v>7.0683010880241497</v>
      </c>
      <c r="J11465" s="36" t="str">
        <f>_xlfn.XLOOKUP(SimpleBB[[#This Row],[customer_code]],'Input  - indicative charges'!$B$13:$B$69,'Input  - indicative charges'!$E$13:$E$69)</f>
        <v>North Island generation</v>
      </c>
      <c r="K11465" s="70">
        <f t="shared" si="180"/>
        <v>6.5343159615181774</v>
      </c>
    </row>
    <row r="11466" spans="1:11" x14ac:dyDescent="0.25">
      <c r="A11466" s="65">
        <v>44348</v>
      </c>
      <c r="B11466" s="66" t="s">
        <v>153</v>
      </c>
      <c r="C11466" s="66" t="s">
        <v>137</v>
      </c>
      <c r="D11466" s="67">
        <v>83878.8</v>
      </c>
      <c r="E11466" s="66">
        <v>0.2994</v>
      </c>
      <c r="F11466" s="67">
        <v>25113.312720000002</v>
      </c>
      <c r="G11466" s="66" t="s">
        <v>114</v>
      </c>
      <c r="H11466" s="68">
        <v>6.7672855109533094E-5</v>
      </c>
      <c r="I11466" s="87">
        <v>1.6994895730209501</v>
      </c>
      <c r="J11466" s="36" t="str">
        <f>_xlfn.XLOOKUP(SimpleBB[[#This Row],[customer_code]],'Input  - indicative charges'!$B$13:$B$69,'Input  - indicative charges'!$E$13:$E$69)</f>
        <v>Lower North Island distributor</v>
      </c>
      <c r="K11466" s="70">
        <f t="shared" si="180"/>
        <v>1.5710991517098436</v>
      </c>
    </row>
    <row r="11467" spans="1:11" x14ac:dyDescent="0.25">
      <c r="A11467" s="65">
        <v>44348</v>
      </c>
      <c r="B11467" s="66" t="s">
        <v>153</v>
      </c>
      <c r="C11467" s="66" t="s">
        <v>137</v>
      </c>
      <c r="D11467" s="67">
        <v>83878.8</v>
      </c>
      <c r="E11467" s="66">
        <v>0.2994</v>
      </c>
      <c r="F11467" s="67">
        <v>25113.312720000002</v>
      </c>
      <c r="G11467" s="66" t="s">
        <v>116</v>
      </c>
      <c r="H11467" s="68">
        <v>0</v>
      </c>
      <c r="I11467" s="87">
        <v>0</v>
      </c>
      <c r="J11467" s="36" t="str">
        <f>_xlfn.XLOOKUP(SimpleBB[[#This Row],[customer_code]],'Input  - indicative charges'!$B$13:$B$69,'Input  - indicative charges'!$E$13:$E$69)</f>
        <v>Major Industrial</v>
      </c>
      <c r="K11467" s="70">
        <f t="shared" si="180"/>
        <v>0</v>
      </c>
    </row>
    <row r="11468" spans="1:11" x14ac:dyDescent="0.25">
      <c r="A11468" s="65">
        <v>44348</v>
      </c>
      <c r="B11468" s="66" t="s">
        <v>153</v>
      </c>
      <c r="C11468" s="66" t="s">
        <v>137</v>
      </c>
      <c r="D11468" s="67">
        <v>83878.8</v>
      </c>
      <c r="E11468" s="66">
        <v>0.2994</v>
      </c>
      <c r="F11468" s="67">
        <v>25113.312720000002</v>
      </c>
      <c r="G11468" s="66" t="s">
        <v>118</v>
      </c>
      <c r="H11468" s="68">
        <v>3.0103853342967198E-12</v>
      </c>
      <c r="I11468" s="87">
        <v>7.5600748307895195E-8</v>
      </c>
      <c r="J11468" s="36" t="str">
        <f>_xlfn.XLOOKUP(SimpleBB[[#This Row],[customer_code]],'Input  - indicative charges'!$B$13:$B$69,'Input  - indicative charges'!$E$13:$E$69)</f>
        <v>Upper South Island distributor</v>
      </c>
      <c r="K11468" s="70">
        <f t="shared" si="180"/>
        <v>6.9889379388207253E-8</v>
      </c>
    </row>
    <row r="11469" spans="1:11" x14ac:dyDescent="0.25">
      <c r="A11469" s="65">
        <v>44348</v>
      </c>
      <c r="B11469" s="66" t="s">
        <v>153</v>
      </c>
      <c r="C11469" s="66" t="s">
        <v>137</v>
      </c>
      <c r="D11469" s="67">
        <v>83878.8</v>
      </c>
      <c r="E11469" s="66">
        <v>0.2994</v>
      </c>
      <c r="F11469" s="67">
        <v>25113.312720000002</v>
      </c>
      <c r="G11469" s="66" t="s">
        <v>120</v>
      </c>
      <c r="H11469" s="68">
        <v>1.9881294930304401E-7</v>
      </c>
      <c r="I11469" s="87">
        <v>4.99285176863286E-3</v>
      </c>
      <c r="J11469" s="36" t="str">
        <f>_xlfn.XLOOKUP(SimpleBB[[#This Row],[customer_code]],'Input  - indicative charges'!$B$13:$B$69,'Input  - indicative charges'!$E$13:$E$69)</f>
        <v>Lower North Island distributor</v>
      </c>
      <c r="K11469" s="70">
        <f t="shared" si="180"/>
        <v>4.6156594914368333E-3</v>
      </c>
    </row>
    <row r="11470" spans="1:11" x14ac:dyDescent="0.25">
      <c r="A11470" s="65">
        <v>44348</v>
      </c>
      <c r="B11470" s="66" t="s">
        <v>153</v>
      </c>
      <c r="C11470" s="66" t="s">
        <v>137</v>
      </c>
      <c r="D11470" s="67">
        <v>83878.8</v>
      </c>
      <c r="E11470" s="66">
        <v>0.2994</v>
      </c>
      <c r="F11470" s="67">
        <v>25113.312720000002</v>
      </c>
      <c r="G11470" s="66" t="s">
        <v>241</v>
      </c>
      <c r="H11470" s="68">
        <v>6.3848085422157198E-5</v>
      </c>
      <c r="I11470" s="87">
        <v>1.6034369357799001</v>
      </c>
      <c r="J11470" s="36" t="str">
        <f>_xlfn.XLOOKUP(SimpleBB[[#This Row],[customer_code]],'Input  - indicative charges'!$B$13:$B$69,'Input  - indicative charges'!$E$13:$E$69)</f>
        <v>North Island generation</v>
      </c>
      <c r="K11470" s="70">
        <f t="shared" ref="K11470:K11533" si="181">I11470*$L$9</f>
        <v>1.4823029512008532</v>
      </c>
    </row>
    <row r="11471" spans="1:11" x14ac:dyDescent="0.25">
      <c r="A11471" s="65">
        <v>44378</v>
      </c>
      <c r="B11471" s="66" t="s">
        <v>153</v>
      </c>
      <c r="C11471" s="66" t="s">
        <v>137</v>
      </c>
      <c r="D11471" s="67">
        <v>44642.39</v>
      </c>
      <c r="E11471" s="66">
        <v>0.58430000000000004</v>
      </c>
      <c r="F11471" s="67">
        <v>26084.548477</v>
      </c>
      <c r="G11471" s="66" t="s">
        <v>8</v>
      </c>
      <c r="H11471" s="68">
        <v>0.249028506073146</v>
      </c>
      <c r="I11471" s="87">
        <v>6495.7961388198801</v>
      </c>
      <c r="J11471" s="36" t="str">
        <f>_xlfn.XLOOKUP(SimpleBB[[#This Row],[customer_code]],'Input  - indicative charges'!$B$13:$B$69,'Input  - indicative charges'!$E$13:$E$69)</f>
        <v>Lower South Island distributor</v>
      </c>
      <c r="K11471" s="70">
        <f t="shared" si="181"/>
        <v>6005.0617346471854</v>
      </c>
    </row>
    <row r="11472" spans="1:11" x14ac:dyDescent="0.25">
      <c r="A11472" s="65">
        <v>44378</v>
      </c>
      <c r="B11472" s="66" t="s">
        <v>153</v>
      </c>
      <c r="C11472" s="66" t="s">
        <v>137</v>
      </c>
      <c r="D11472" s="67">
        <v>44642.39</v>
      </c>
      <c r="E11472" s="66">
        <v>0.58430000000000004</v>
      </c>
      <c r="F11472" s="67">
        <v>26084.548477</v>
      </c>
      <c r="G11472" s="66" t="s">
        <v>10</v>
      </c>
      <c r="H11472" s="68">
        <v>3.1662227152470402E-14</v>
      </c>
      <c r="I11472" s="87">
        <v>8.2589489904840102E-10</v>
      </c>
      <c r="J11472" s="36" t="str">
        <f>_xlfn.XLOOKUP(SimpleBB[[#This Row],[customer_code]],'Input  - indicative charges'!$B$13:$B$69,'Input  - indicative charges'!$E$13:$E$69)</f>
        <v>Upper South Island distributor</v>
      </c>
      <c r="K11472" s="70">
        <f t="shared" si="181"/>
        <v>7.6350146296568919E-10</v>
      </c>
    </row>
    <row r="11473" spans="1:11" x14ac:dyDescent="0.25">
      <c r="A11473" s="65">
        <v>44378</v>
      </c>
      <c r="B11473" s="66" t="s">
        <v>153</v>
      </c>
      <c r="C11473" s="66" t="s">
        <v>137</v>
      </c>
      <c r="D11473" s="67">
        <v>44642.39</v>
      </c>
      <c r="E11473" s="66">
        <v>0.58430000000000004</v>
      </c>
      <c r="F11473" s="67">
        <v>26084.548477</v>
      </c>
      <c r="G11473" s="66" t="s">
        <v>12</v>
      </c>
      <c r="H11473" s="68">
        <v>0</v>
      </c>
      <c r="I11473" s="87">
        <v>0</v>
      </c>
      <c r="J11473" s="36" t="str">
        <f>_xlfn.XLOOKUP(SimpleBB[[#This Row],[customer_code]],'Input  - indicative charges'!$B$13:$B$69,'Input  - indicative charges'!$E$13:$E$69)</f>
        <v>Lower North Island distributor</v>
      </c>
      <c r="K11473" s="70">
        <f t="shared" si="181"/>
        <v>0</v>
      </c>
    </row>
    <row r="11474" spans="1:11" x14ac:dyDescent="0.25">
      <c r="A11474" s="65">
        <v>44378</v>
      </c>
      <c r="B11474" s="66" t="s">
        <v>153</v>
      </c>
      <c r="C11474" s="66" t="s">
        <v>137</v>
      </c>
      <c r="D11474" s="67">
        <v>44642.39</v>
      </c>
      <c r="E11474" s="66">
        <v>0.58430000000000004</v>
      </c>
      <c r="F11474" s="67">
        <v>26084.548477</v>
      </c>
      <c r="G11474" s="66" t="s">
        <v>14</v>
      </c>
      <c r="H11474" s="68">
        <v>0</v>
      </c>
      <c r="I11474" s="87">
        <v>0</v>
      </c>
      <c r="J11474" s="36" t="str">
        <f>_xlfn.XLOOKUP(SimpleBB[[#This Row],[customer_code]],'Input  - indicative charges'!$B$13:$B$69,'Input  - indicative charges'!$E$13:$E$69)</f>
        <v>Upper North Island distributor</v>
      </c>
      <c r="K11474" s="70">
        <f t="shared" si="181"/>
        <v>0</v>
      </c>
    </row>
    <row r="11475" spans="1:11" x14ac:dyDescent="0.25">
      <c r="A11475" s="65">
        <v>44378</v>
      </c>
      <c r="B11475" s="66" t="s">
        <v>153</v>
      </c>
      <c r="C11475" s="66" t="s">
        <v>137</v>
      </c>
      <c r="D11475" s="67">
        <v>44642.39</v>
      </c>
      <c r="E11475" s="66">
        <v>0.58430000000000004</v>
      </c>
      <c r="F11475" s="67">
        <v>26084.548477</v>
      </c>
      <c r="G11475" s="66" t="s">
        <v>16</v>
      </c>
      <c r="H11475" s="68">
        <v>2.71719420605234E-2</v>
      </c>
      <c r="I11475" s="87">
        <v>708.76783989195803</v>
      </c>
      <c r="J11475" s="36" t="str">
        <f>_xlfn.XLOOKUP(SimpleBB[[#This Row],[customer_code]],'Input  - indicative charges'!$B$13:$B$69,'Input  - indicative charges'!$E$13:$E$69)</f>
        <v>South Island generation</v>
      </c>
      <c r="K11475" s="70">
        <f t="shared" si="181"/>
        <v>655.22293851681468</v>
      </c>
    </row>
    <row r="11476" spans="1:11" x14ac:dyDescent="0.25">
      <c r="A11476" s="65">
        <v>44378</v>
      </c>
      <c r="B11476" s="66" t="s">
        <v>153</v>
      </c>
      <c r="C11476" s="66" t="s">
        <v>137</v>
      </c>
      <c r="D11476" s="67">
        <v>44642.39</v>
      </c>
      <c r="E11476" s="66">
        <v>0.58430000000000004</v>
      </c>
      <c r="F11476" s="67">
        <v>26084.548477</v>
      </c>
      <c r="G11476" s="66" t="s">
        <v>19</v>
      </c>
      <c r="H11476" s="68">
        <v>5.1491866206997204E-4</v>
      </c>
      <c r="I11476" s="87">
        <v>13.431420802476101</v>
      </c>
      <c r="J11476" s="36" t="str">
        <f>_xlfn.XLOOKUP(SimpleBB[[#This Row],[customer_code]],'Input  - indicative charges'!$B$13:$B$69,'Input  - indicative charges'!$E$13:$E$69)</f>
        <v>Lower South Island distributor</v>
      </c>
      <c r="K11476" s="70">
        <f t="shared" si="181"/>
        <v>12.416724506004378</v>
      </c>
    </row>
    <row r="11477" spans="1:11" x14ac:dyDescent="0.25">
      <c r="A11477" s="65">
        <v>44378</v>
      </c>
      <c r="B11477" s="66" t="s">
        <v>153</v>
      </c>
      <c r="C11477" s="66" t="s">
        <v>137</v>
      </c>
      <c r="D11477" s="67">
        <v>44642.39</v>
      </c>
      <c r="E11477" s="66">
        <v>0.58430000000000004</v>
      </c>
      <c r="F11477" s="67">
        <v>26084.548477</v>
      </c>
      <c r="G11477" s="66" t="s">
        <v>21</v>
      </c>
      <c r="H11477" s="68">
        <v>0</v>
      </c>
      <c r="I11477" s="87">
        <v>0</v>
      </c>
      <c r="J11477" s="36" t="str">
        <f>_xlfn.XLOOKUP(SimpleBB[[#This Row],[customer_code]],'Input  - indicative charges'!$B$13:$B$69,'Input  - indicative charges'!$E$13:$E$69)</f>
        <v>Upper South Island distributor</v>
      </c>
      <c r="K11477" s="70">
        <f t="shared" si="181"/>
        <v>0</v>
      </c>
    </row>
    <row r="11478" spans="1:11" x14ac:dyDescent="0.25">
      <c r="A11478" s="65">
        <v>44378</v>
      </c>
      <c r="B11478" s="66" t="s">
        <v>153</v>
      </c>
      <c r="C11478" s="66" t="s">
        <v>137</v>
      </c>
      <c r="D11478" s="67">
        <v>44642.39</v>
      </c>
      <c r="E11478" s="66">
        <v>0.58430000000000004</v>
      </c>
      <c r="F11478" s="67">
        <v>26084.548477</v>
      </c>
      <c r="G11478" s="66" t="s">
        <v>23</v>
      </c>
      <c r="H11478" s="68">
        <v>0</v>
      </c>
      <c r="I11478" s="87">
        <v>0</v>
      </c>
      <c r="J11478" s="36" t="str">
        <f>_xlfn.XLOOKUP(SimpleBB[[#This Row],[customer_code]],'Input  - indicative charges'!$B$13:$B$69,'Input  - indicative charges'!$E$13:$E$69)</f>
        <v>Lower North Island distributor</v>
      </c>
      <c r="K11478" s="70">
        <f t="shared" si="181"/>
        <v>0</v>
      </c>
    </row>
    <row r="11479" spans="1:11" x14ac:dyDescent="0.25">
      <c r="A11479" s="65">
        <v>44378</v>
      </c>
      <c r="B11479" s="66" t="s">
        <v>153</v>
      </c>
      <c r="C11479" s="66" t="s">
        <v>137</v>
      </c>
      <c r="D11479" s="67">
        <v>44642.39</v>
      </c>
      <c r="E11479" s="66">
        <v>0.58430000000000004</v>
      </c>
      <c r="F11479" s="67">
        <v>26084.548477</v>
      </c>
      <c r="G11479" s="66" t="s">
        <v>25</v>
      </c>
      <c r="H11479" s="68">
        <v>3.6821338146084001E-2</v>
      </c>
      <c r="I11479" s="87">
        <v>960.46797985953901</v>
      </c>
      <c r="J11479" s="36" t="str">
        <f>_xlfn.XLOOKUP(SimpleBB[[#This Row],[customer_code]],'Input  - indicative charges'!$B$13:$B$69,'Input  - indicative charges'!$E$13:$E$69)</f>
        <v>North Island generation</v>
      </c>
      <c r="K11479" s="70">
        <f t="shared" si="181"/>
        <v>887.90802388946884</v>
      </c>
    </row>
    <row r="11480" spans="1:11" x14ac:dyDescent="0.25">
      <c r="A11480" s="65">
        <v>44378</v>
      </c>
      <c r="B11480" s="66" t="s">
        <v>153</v>
      </c>
      <c r="C11480" s="66" t="s">
        <v>137</v>
      </c>
      <c r="D11480" s="67">
        <v>44642.39</v>
      </c>
      <c r="E11480" s="66">
        <v>0.58430000000000004</v>
      </c>
      <c r="F11480" s="67">
        <v>26084.548477</v>
      </c>
      <c r="G11480" s="66" t="s">
        <v>27</v>
      </c>
      <c r="H11480" s="68">
        <v>1.06972539255867E-6</v>
      </c>
      <c r="I11480" s="87">
        <v>2.7903303859274701E-2</v>
      </c>
      <c r="J11480" s="36" t="str">
        <f>_xlfn.XLOOKUP(SimpleBB[[#This Row],[customer_code]],'Input  - indicative charges'!$B$13:$B$69,'Input  - indicative charges'!$E$13:$E$69)</f>
        <v>Lower North Island distributor</v>
      </c>
      <c r="K11480" s="70">
        <f t="shared" si="181"/>
        <v>2.5795308026092888E-2</v>
      </c>
    </row>
    <row r="11481" spans="1:11" x14ac:dyDescent="0.25">
      <c r="A11481" s="65">
        <v>44378</v>
      </c>
      <c r="B11481" s="66" t="s">
        <v>153</v>
      </c>
      <c r="C11481" s="66" t="s">
        <v>137</v>
      </c>
      <c r="D11481" s="67">
        <v>44642.39</v>
      </c>
      <c r="E11481" s="66">
        <v>0.58430000000000004</v>
      </c>
      <c r="F11481" s="67">
        <v>26084.548477</v>
      </c>
      <c r="G11481" s="66" t="s">
        <v>29</v>
      </c>
      <c r="H11481" s="68">
        <v>3.4612813545744702E-6</v>
      </c>
      <c r="I11481" s="87">
        <v>9.0285961285933997E-2</v>
      </c>
      <c r="J11481" s="36" t="str">
        <f>_xlfn.XLOOKUP(SimpleBB[[#This Row],[customer_code]],'Input  - indicative charges'!$B$13:$B$69,'Input  - indicative charges'!$E$13:$E$69)</f>
        <v>Lower North Island distributor</v>
      </c>
      <c r="K11481" s="70">
        <f t="shared" si="181"/>
        <v>8.3465176509141245E-2</v>
      </c>
    </row>
    <row r="11482" spans="1:11" x14ac:dyDescent="0.25">
      <c r="A11482" s="65">
        <v>44378</v>
      </c>
      <c r="B11482" s="66" t="s">
        <v>153</v>
      </c>
      <c r="C11482" s="66" t="s">
        <v>137</v>
      </c>
      <c r="D11482" s="67">
        <v>44642.39</v>
      </c>
      <c r="E11482" s="66">
        <v>0.58430000000000004</v>
      </c>
      <c r="F11482" s="67">
        <v>26084.548477</v>
      </c>
      <c r="G11482" s="66" t="s">
        <v>31</v>
      </c>
      <c r="H11482" s="68">
        <v>6.6258417560017597E-6</v>
      </c>
      <c r="I11482" s="87">
        <v>0.172832090485358</v>
      </c>
      <c r="J11482" s="36" t="str">
        <f>_xlfn.XLOOKUP(SimpleBB[[#This Row],[customer_code]],'Input  - indicative charges'!$B$13:$B$69,'Input  - indicative charges'!$E$13:$E$69)</f>
        <v>Major Industrial</v>
      </c>
      <c r="K11482" s="70">
        <f t="shared" si="181"/>
        <v>0.15977523784809805</v>
      </c>
    </row>
    <row r="11483" spans="1:11" x14ac:dyDescent="0.25">
      <c r="A11483" s="65">
        <v>44378</v>
      </c>
      <c r="B11483" s="66" t="s">
        <v>153</v>
      </c>
      <c r="C11483" s="66" t="s">
        <v>137</v>
      </c>
      <c r="D11483" s="67">
        <v>44642.39</v>
      </c>
      <c r="E11483" s="66">
        <v>0.58430000000000004</v>
      </c>
      <c r="F11483" s="67">
        <v>26084.548477</v>
      </c>
      <c r="G11483" s="66" t="s">
        <v>34</v>
      </c>
      <c r="H11483" s="68">
        <v>0</v>
      </c>
      <c r="I11483" s="87">
        <v>0</v>
      </c>
      <c r="J11483" s="36" t="str">
        <f>_xlfn.XLOOKUP(SimpleBB[[#This Row],[customer_code]],'Input  - indicative charges'!$B$13:$B$69,'Input  - indicative charges'!$E$13:$E$69)</f>
        <v>Major Industrial</v>
      </c>
      <c r="K11483" s="70">
        <f t="shared" si="181"/>
        <v>0</v>
      </c>
    </row>
    <row r="11484" spans="1:11" x14ac:dyDescent="0.25">
      <c r="A11484" s="65">
        <v>44378</v>
      </c>
      <c r="B11484" s="66" t="s">
        <v>153</v>
      </c>
      <c r="C11484" s="66" t="s">
        <v>137</v>
      </c>
      <c r="D11484" s="67">
        <v>44642.39</v>
      </c>
      <c r="E11484" s="66">
        <v>0.58430000000000004</v>
      </c>
      <c r="F11484" s="67">
        <v>26084.548477</v>
      </c>
      <c r="G11484" s="66" t="s">
        <v>36</v>
      </c>
      <c r="H11484" s="68">
        <v>0</v>
      </c>
      <c r="I11484" s="87">
        <v>0</v>
      </c>
      <c r="J11484" s="36" t="str">
        <f>_xlfn.XLOOKUP(SimpleBB[[#This Row],[customer_code]],'Input  - indicative charges'!$B$13:$B$69,'Input  - indicative charges'!$E$13:$E$69)</f>
        <v>Upper South Island distributor</v>
      </c>
      <c r="K11484" s="70">
        <f t="shared" si="181"/>
        <v>0</v>
      </c>
    </row>
    <row r="11485" spans="1:11" x14ac:dyDescent="0.25">
      <c r="A11485" s="65">
        <v>44378</v>
      </c>
      <c r="B11485" s="66" t="s">
        <v>153</v>
      </c>
      <c r="C11485" s="66" t="s">
        <v>137</v>
      </c>
      <c r="D11485" s="67">
        <v>44642.39</v>
      </c>
      <c r="E11485" s="66">
        <v>0.58430000000000004</v>
      </c>
      <c r="F11485" s="67">
        <v>26084.548477</v>
      </c>
      <c r="G11485" s="66" t="s">
        <v>38</v>
      </c>
      <c r="H11485" s="68">
        <v>9.8894166887305999E-6</v>
      </c>
      <c r="I11485" s="87">
        <v>0.257960969026446</v>
      </c>
      <c r="J11485" s="36" t="str">
        <f>_xlfn.XLOOKUP(SimpleBB[[#This Row],[customer_code]],'Input  - indicative charges'!$B$13:$B$69,'Input  - indicative charges'!$E$13:$E$69)</f>
        <v>North Island generation</v>
      </c>
      <c r="K11485" s="70">
        <f t="shared" si="181"/>
        <v>0.23847293095848993</v>
      </c>
    </row>
    <row r="11486" spans="1:11" x14ac:dyDescent="0.25">
      <c r="A11486" s="65">
        <v>44378</v>
      </c>
      <c r="B11486" s="66" t="s">
        <v>153</v>
      </c>
      <c r="C11486" s="66" t="s">
        <v>137</v>
      </c>
      <c r="D11486" s="67">
        <v>44642.39</v>
      </c>
      <c r="E11486" s="66">
        <v>0.58430000000000004</v>
      </c>
      <c r="F11486" s="67">
        <v>26084.548477</v>
      </c>
      <c r="G11486" s="66" t="s">
        <v>40</v>
      </c>
      <c r="H11486" s="68">
        <v>2.5486918977342301E-7</v>
      </c>
      <c r="I11486" s="87">
        <v>6.6481477359385602E-3</v>
      </c>
      <c r="J11486" s="36" t="str">
        <f>_xlfn.XLOOKUP(SimpleBB[[#This Row],[customer_code]],'Input  - indicative charges'!$B$13:$B$69,'Input  - indicative charges'!$E$13:$E$69)</f>
        <v>North Island generation</v>
      </c>
      <c r="K11486" s="70">
        <f t="shared" si="181"/>
        <v>6.1459037079046744E-3</v>
      </c>
    </row>
    <row r="11487" spans="1:11" x14ac:dyDescent="0.25">
      <c r="A11487" s="65">
        <v>44378</v>
      </c>
      <c r="B11487" s="66" t="s">
        <v>153</v>
      </c>
      <c r="C11487" s="66" t="s">
        <v>137</v>
      </c>
      <c r="D11487" s="67">
        <v>44642.39</v>
      </c>
      <c r="E11487" s="66">
        <v>0.58430000000000004</v>
      </c>
      <c r="F11487" s="67">
        <v>26084.548477</v>
      </c>
      <c r="G11487" s="66" t="s">
        <v>42</v>
      </c>
      <c r="H11487" s="68">
        <v>0.30788618797025702</v>
      </c>
      <c r="I11487" s="87">
        <v>8031.0721955089102</v>
      </c>
      <c r="J11487" s="36" t="str">
        <f>_xlfn.XLOOKUP(SimpleBB[[#This Row],[customer_code]],'Input  - indicative charges'!$B$13:$B$69,'Input  - indicative charges'!$E$13:$E$69)</f>
        <v>South Island generation</v>
      </c>
      <c r="K11487" s="70">
        <f t="shared" si="181"/>
        <v>7424.3531198934979</v>
      </c>
    </row>
    <row r="11488" spans="1:11" x14ac:dyDescent="0.25">
      <c r="A11488" s="65">
        <v>44378</v>
      </c>
      <c r="B11488" s="66" t="s">
        <v>153</v>
      </c>
      <c r="C11488" s="66" t="s">
        <v>137</v>
      </c>
      <c r="D11488" s="67">
        <v>44642.39</v>
      </c>
      <c r="E11488" s="66">
        <v>0.58430000000000004</v>
      </c>
      <c r="F11488" s="67">
        <v>26084.548477</v>
      </c>
      <c r="G11488" s="66" t="s">
        <v>44</v>
      </c>
      <c r="H11488" s="68">
        <v>0</v>
      </c>
      <c r="I11488" s="87">
        <v>0</v>
      </c>
      <c r="J11488" s="36" t="str">
        <f>_xlfn.XLOOKUP(SimpleBB[[#This Row],[customer_code]],'Input  - indicative charges'!$B$13:$B$69,'Input  - indicative charges'!$E$13:$E$69)</f>
        <v>Major Industrial</v>
      </c>
      <c r="K11488" s="70">
        <f t="shared" si="181"/>
        <v>0</v>
      </c>
    </row>
    <row r="11489" spans="1:11" x14ac:dyDescent="0.25">
      <c r="A11489" s="65">
        <v>44378</v>
      </c>
      <c r="B11489" s="66" t="s">
        <v>153</v>
      </c>
      <c r="C11489" s="66" t="s">
        <v>137</v>
      </c>
      <c r="D11489" s="67">
        <v>44642.39</v>
      </c>
      <c r="E11489" s="66">
        <v>0.58430000000000004</v>
      </c>
      <c r="F11489" s="67">
        <v>26084.548477</v>
      </c>
      <c r="G11489" s="66" t="s">
        <v>46</v>
      </c>
      <c r="H11489" s="68">
        <v>3.7168164792144303E-17</v>
      </c>
      <c r="I11489" s="87">
        <v>9.6951479632181309E-13</v>
      </c>
      <c r="J11489" s="36" t="str">
        <f>_xlfn.XLOOKUP(SimpleBB[[#This Row],[customer_code]],'Input  - indicative charges'!$B$13:$B$69,'Input  - indicative charges'!$E$13:$E$69)</f>
        <v>Upper South Island distributor</v>
      </c>
      <c r="K11489" s="70">
        <f t="shared" si="181"/>
        <v>8.9627138539235124E-13</v>
      </c>
    </row>
    <row r="11490" spans="1:11" x14ac:dyDescent="0.25">
      <c r="A11490" s="65">
        <v>44378</v>
      </c>
      <c r="B11490" s="66" t="s">
        <v>153</v>
      </c>
      <c r="C11490" s="66" t="s">
        <v>137</v>
      </c>
      <c r="D11490" s="67">
        <v>44642.39</v>
      </c>
      <c r="E11490" s="66">
        <v>0.58430000000000004</v>
      </c>
      <c r="F11490" s="67">
        <v>26084.548477</v>
      </c>
      <c r="G11490" s="66" t="s">
        <v>48</v>
      </c>
      <c r="H11490" s="68">
        <v>2.2503963739955199E-3</v>
      </c>
      <c r="I11490" s="87">
        <v>58.700573309951402</v>
      </c>
      <c r="J11490" s="36" t="str">
        <f>_xlfn.XLOOKUP(SimpleBB[[#This Row],[customer_code]],'Input  - indicative charges'!$B$13:$B$69,'Input  - indicative charges'!$E$13:$E$69)</f>
        <v>North Island generation</v>
      </c>
      <c r="K11490" s="70">
        <f t="shared" si="181"/>
        <v>54.265952787348617</v>
      </c>
    </row>
    <row r="11491" spans="1:11" x14ac:dyDescent="0.25">
      <c r="A11491" s="65">
        <v>44378</v>
      </c>
      <c r="B11491" s="66" t="s">
        <v>153</v>
      </c>
      <c r="C11491" s="66" t="s">
        <v>137</v>
      </c>
      <c r="D11491" s="67">
        <v>44642.39</v>
      </c>
      <c r="E11491" s="66">
        <v>0.58430000000000004</v>
      </c>
      <c r="F11491" s="67">
        <v>26084.548477</v>
      </c>
      <c r="G11491" s="66" t="s">
        <v>50</v>
      </c>
      <c r="H11491" s="68">
        <v>4.6979930466514898E-4</v>
      </c>
      <c r="I11491" s="87">
        <v>12.2545027369989</v>
      </c>
      <c r="J11491" s="36" t="str">
        <f>_xlfn.XLOOKUP(SimpleBB[[#This Row],[customer_code]],'Input  - indicative charges'!$B$13:$B$69,'Input  - indicative charges'!$E$13:$E$69)</f>
        <v>North Island generation</v>
      </c>
      <c r="K11491" s="70">
        <f t="shared" si="181"/>
        <v>11.328718434265786</v>
      </c>
    </row>
    <row r="11492" spans="1:11" x14ac:dyDescent="0.25">
      <c r="A11492" s="65">
        <v>44378</v>
      </c>
      <c r="B11492" s="66" t="s">
        <v>153</v>
      </c>
      <c r="C11492" s="66" t="s">
        <v>137</v>
      </c>
      <c r="D11492" s="67">
        <v>44642.39</v>
      </c>
      <c r="E11492" s="66">
        <v>0.58430000000000004</v>
      </c>
      <c r="F11492" s="67">
        <v>26084.548477</v>
      </c>
      <c r="G11492" s="66" t="s">
        <v>52</v>
      </c>
      <c r="H11492" s="68">
        <v>9.4868847773281603E-4</v>
      </c>
      <c r="I11492" s="87">
        <v>24.746110586992899</v>
      </c>
      <c r="J11492" s="36" t="str">
        <f>_xlfn.XLOOKUP(SimpleBB[[#This Row],[customer_code]],'Input  - indicative charges'!$B$13:$B$69,'Input  - indicative charges'!$E$13:$E$69)</f>
        <v>North Island generation</v>
      </c>
      <c r="K11492" s="70">
        <f t="shared" si="181"/>
        <v>22.876629529555377</v>
      </c>
    </row>
    <row r="11493" spans="1:11" x14ac:dyDescent="0.25">
      <c r="A11493" s="65">
        <v>44378</v>
      </c>
      <c r="B11493" s="66" t="s">
        <v>153</v>
      </c>
      <c r="C11493" s="66" t="s">
        <v>137</v>
      </c>
      <c r="D11493" s="67">
        <v>44642.39</v>
      </c>
      <c r="E11493" s="66">
        <v>0.58430000000000004</v>
      </c>
      <c r="F11493" s="67">
        <v>26084.548477</v>
      </c>
      <c r="G11493" s="66" t="s">
        <v>54</v>
      </c>
      <c r="H11493" s="68">
        <v>0</v>
      </c>
      <c r="I11493" s="87">
        <v>0</v>
      </c>
      <c r="J11493" s="36" t="str">
        <f>_xlfn.XLOOKUP(SimpleBB[[#This Row],[customer_code]],'Input  - indicative charges'!$B$13:$B$69,'Input  - indicative charges'!$E$13:$E$69)</f>
        <v>Upper South Island distributor</v>
      </c>
      <c r="K11493" s="70">
        <f t="shared" si="181"/>
        <v>0</v>
      </c>
    </row>
    <row r="11494" spans="1:11" x14ac:dyDescent="0.25">
      <c r="A11494" s="65">
        <v>44378</v>
      </c>
      <c r="B11494" s="66" t="s">
        <v>153</v>
      </c>
      <c r="C11494" s="66" t="s">
        <v>137</v>
      </c>
      <c r="D11494" s="67">
        <v>44642.39</v>
      </c>
      <c r="E11494" s="66">
        <v>0.58430000000000004</v>
      </c>
      <c r="F11494" s="67">
        <v>26084.548477</v>
      </c>
      <c r="G11494" s="66" t="s">
        <v>56</v>
      </c>
      <c r="H11494" s="68">
        <v>0</v>
      </c>
      <c r="I11494" s="87">
        <v>0</v>
      </c>
      <c r="J11494" s="36" t="str">
        <f>_xlfn.XLOOKUP(SimpleBB[[#This Row],[customer_code]],'Input  - indicative charges'!$B$13:$B$69,'Input  - indicative charges'!$E$13:$E$69)</f>
        <v>Upper North Island distributor</v>
      </c>
      <c r="K11494" s="70">
        <f t="shared" si="181"/>
        <v>0</v>
      </c>
    </row>
    <row r="11495" spans="1:11" x14ac:dyDescent="0.25">
      <c r="A11495" s="65">
        <v>44378</v>
      </c>
      <c r="B11495" s="66" t="s">
        <v>153</v>
      </c>
      <c r="C11495" s="66" t="s">
        <v>137</v>
      </c>
      <c r="D11495" s="67">
        <v>44642.39</v>
      </c>
      <c r="E11495" s="66">
        <v>0.58430000000000004</v>
      </c>
      <c r="F11495" s="67">
        <v>26084.548477</v>
      </c>
      <c r="G11495" s="66" t="s">
        <v>58</v>
      </c>
      <c r="H11495" s="68">
        <v>5.85527295489765E-4</v>
      </c>
      <c r="I11495" s="87">
        <v>15.2732151238094</v>
      </c>
      <c r="J11495" s="36" t="str">
        <f>_xlfn.XLOOKUP(SimpleBB[[#This Row],[customer_code]],'Input  - indicative charges'!$B$13:$B$69,'Input  - indicative charges'!$E$13:$E$69)</f>
        <v>North Island generation</v>
      </c>
      <c r="K11495" s="70">
        <f t="shared" si="181"/>
        <v>14.119377786028407</v>
      </c>
    </row>
    <row r="11496" spans="1:11" x14ac:dyDescent="0.25">
      <c r="A11496" s="65">
        <v>44378</v>
      </c>
      <c r="B11496" s="66" t="s">
        <v>153</v>
      </c>
      <c r="C11496" s="66" t="s">
        <v>137</v>
      </c>
      <c r="D11496" s="67">
        <v>44642.39</v>
      </c>
      <c r="E11496" s="66">
        <v>0.58430000000000004</v>
      </c>
      <c r="F11496" s="67">
        <v>26084.548477</v>
      </c>
      <c r="G11496" s="66" t="s">
        <v>60</v>
      </c>
      <c r="H11496" s="68">
        <v>0</v>
      </c>
      <c r="I11496" s="87">
        <v>0</v>
      </c>
      <c r="J11496" s="36" t="str">
        <f>_xlfn.XLOOKUP(SimpleBB[[#This Row],[customer_code]],'Input  - indicative charges'!$B$13:$B$69,'Input  - indicative charges'!$E$13:$E$69)</f>
        <v>Major Industrial</v>
      </c>
      <c r="K11496" s="70">
        <f t="shared" si="181"/>
        <v>0</v>
      </c>
    </row>
    <row r="11497" spans="1:11" x14ac:dyDescent="0.25">
      <c r="A11497" s="65">
        <v>44378</v>
      </c>
      <c r="B11497" s="66" t="s">
        <v>153</v>
      </c>
      <c r="C11497" s="66" t="s">
        <v>137</v>
      </c>
      <c r="D11497" s="67">
        <v>44642.39</v>
      </c>
      <c r="E11497" s="66">
        <v>0.58430000000000004</v>
      </c>
      <c r="F11497" s="67">
        <v>26084.548477</v>
      </c>
      <c r="G11497" s="66" t="s">
        <v>62</v>
      </c>
      <c r="H11497" s="68">
        <v>1.8741032505216099E-13</v>
      </c>
      <c r="I11497" s="87">
        <v>4.8885137089134299E-9</v>
      </c>
      <c r="J11497" s="36" t="str">
        <f>_xlfn.XLOOKUP(SimpleBB[[#This Row],[customer_code]],'Input  - indicative charges'!$B$13:$B$69,'Input  - indicative charges'!$E$13:$E$69)</f>
        <v>Major Industrial</v>
      </c>
      <c r="K11497" s="70">
        <f t="shared" si="181"/>
        <v>4.5192038027885882E-9</v>
      </c>
    </row>
    <row r="11498" spans="1:11" x14ac:dyDescent="0.25">
      <c r="A11498" s="65">
        <v>44378</v>
      </c>
      <c r="B11498" s="66" t="s">
        <v>153</v>
      </c>
      <c r="C11498" s="66" t="s">
        <v>137</v>
      </c>
      <c r="D11498" s="67">
        <v>44642.39</v>
      </c>
      <c r="E11498" s="66">
        <v>0.58430000000000004</v>
      </c>
      <c r="F11498" s="67">
        <v>26084.548477</v>
      </c>
      <c r="G11498" s="66" t="s">
        <v>64</v>
      </c>
      <c r="H11498" s="68">
        <v>0</v>
      </c>
      <c r="I11498" s="87">
        <v>0</v>
      </c>
      <c r="J11498" s="36" t="str">
        <f>_xlfn.XLOOKUP(SimpleBB[[#This Row],[customer_code]],'Input  - indicative charges'!$B$13:$B$69,'Input  - indicative charges'!$E$13:$E$69)</f>
        <v>Major Industrial</v>
      </c>
      <c r="K11498" s="70">
        <f t="shared" si="181"/>
        <v>0</v>
      </c>
    </row>
    <row r="11499" spans="1:11" x14ac:dyDescent="0.25">
      <c r="A11499" s="65">
        <v>44378</v>
      </c>
      <c r="B11499" s="66" t="s">
        <v>153</v>
      </c>
      <c r="C11499" s="66" t="s">
        <v>137</v>
      </c>
      <c r="D11499" s="67">
        <v>44642.39</v>
      </c>
      <c r="E11499" s="66">
        <v>0.58430000000000004</v>
      </c>
      <c r="F11499" s="67">
        <v>26084.548477</v>
      </c>
      <c r="G11499" s="66" t="s">
        <v>66</v>
      </c>
      <c r="H11499" s="68">
        <v>0</v>
      </c>
      <c r="I11499" s="87">
        <v>0</v>
      </c>
      <c r="J11499" s="36" t="str">
        <f>_xlfn.XLOOKUP(SimpleBB[[#This Row],[customer_code]],'Input  - indicative charges'!$B$13:$B$69,'Input  - indicative charges'!$E$13:$E$69)</f>
        <v>Upper South Island distributor</v>
      </c>
      <c r="K11499" s="70">
        <f t="shared" si="181"/>
        <v>0</v>
      </c>
    </row>
    <row r="11500" spans="1:11" x14ac:dyDescent="0.25">
      <c r="A11500" s="65">
        <v>44378</v>
      </c>
      <c r="B11500" s="66" t="s">
        <v>153</v>
      </c>
      <c r="C11500" s="66" t="s">
        <v>137</v>
      </c>
      <c r="D11500" s="67">
        <v>44642.39</v>
      </c>
      <c r="E11500" s="66">
        <v>0.58430000000000004</v>
      </c>
      <c r="F11500" s="67">
        <v>26084.548477</v>
      </c>
      <c r="G11500" s="66" t="s">
        <v>68</v>
      </c>
      <c r="H11500" s="68">
        <v>0</v>
      </c>
      <c r="I11500" s="87">
        <v>0</v>
      </c>
      <c r="J11500" s="36" t="str">
        <f>_xlfn.XLOOKUP(SimpleBB[[#This Row],[customer_code]],'Input  - indicative charges'!$B$13:$B$69,'Input  - indicative charges'!$E$13:$E$69)</f>
        <v>Major Industrial</v>
      </c>
      <c r="K11500" s="70">
        <f t="shared" si="181"/>
        <v>0</v>
      </c>
    </row>
    <row r="11501" spans="1:11" x14ac:dyDescent="0.25">
      <c r="A11501" s="65">
        <v>44378</v>
      </c>
      <c r="B11501" s="66" t="s">
        <v>153</v>
      </c>
      <c r="C11501" s="66" t="s">
        <v>137</v>
      </c>
      <c r="D11501" s="67">
        <v>44642.39</v>
      </c>
      <c r="E11501" s="66">
        <v>0.58430000000000004</v>
      </c>
      <c r="F11501" s="67">
        <v>26084.548477</v>
      </c>
      <c r="G11501" s="66" t="s">
        <v>70</v>
      </c>
      <c r="H11501" s="68">
        <v>4.4721430883843297E-6</v>
      </c>
      <c r="I11501" s="87">
        <v>0.11665383318504099</v>
      </c>
      <c r="J11501" s="36" t="str">
        <f>_xlfn.XLOOKUP(SimpleBB[[#This Row],[customer_code]],'Input  - indicative charges'!$B$13:$B$69,'Input  - indicative charges'!$E$13:$E$69)</f>
        <v>Lower North Island distributor</v>
      </c>
      <c r="K11501" s="70">
        <f t="shared" si="181"/>
        <v>0.10784104902446509</v>
      </c>
    </row>
    <row r="11502" spans="1:11" x14ac:dyDescent="0.25">
      <c r="A11502" s="65">
        <v>44378</v>
      </c>
      <c r="B11502" s="66" t="s">
        <v>153</v>
      </c>
      <c r="C11502" s="66" t="s">
        <v>137</v>
      </c>
      <c r="D11502" s="67">
        <v>44642.39</v>
      </c>
      <c r="E11502" s="66">
        <v>0.58430000000000004</v>
      </c>
      <c r="F11502" s="67">
        <v>26084.548477</v>
      </c>
      <c r="G11502" s="66" t="s">
        <v>72</v>
      </c>
      <c r="H11502" s="68">
        <v>3.4111125140626203E-4</v>
      </c>
      <c r="I11502" s="87">
        <v>8.8977329733567903</v>
      </c>
      <c r="J11502" s="36" t="str">
        <f>_xlfn.XLOOKUP(SimpleBB[[#This Row],[customer_code]],'Input  - indicative charges'!$B$13:$B$69,'Input  - indicative charges'!$E$13:$E$69)</f>
        <v>Lower South Island distributor</v>
      </c>
      <c r="K11502" s="70">
        <f t="shared" si="181"/>
        <v>8.2255407438202806</v>
      </c>
    </row>
    <row r="11503" spans="1:11" x14ac:dyDescent="0.25">
      <c r="A11503" s="65">
        <v>44378</v>
      </c>
      <c r="B11503" s="66" t="s">
        <v>153</v>
      </c>
      <c r="C11503" s="66" t="s">
        <v>137</v>
      </c>
      <c r="D11503" s="67">
        <v>44642.39</v>
      </c>
      <c r="E11503" s="66">
        <v>0.58430000000000004</v>
      </c>
      <c r="F11503" s="67">
        <v>26084.548477</v>
      </c>
      <c r="G11503" s="66" t="s">
        <v>74</v>
      </c>
      <c r="H11503" s="68">
        <v>0</v>
      </c>
      <c r="I11503" s="87">
        <v>0</v>
      </c>
      <c r="J11503" s="36" t="str">
        <f>_xlfn.XLOOKUP(SimpleBB[[#This Row],[customer_code]],'Input  - indicative charges'!$B$13:$B$69,'Input  - indicative charges'!$E$13:$E$69)</f>
        <v>Major Industrial</v>
      </c>
      <c r="K11503" s="70">
        <f t="shared" si="181"/>
        <v>0</v>
      </c>
    </row>
    <row r="11504" spans="1:11" x14ac:dyDescent="0.25">
      <c r="A11504" s="65">
        <v>44378</v>
      </c>
      <c r="B11504" s="66" t="s">
        <v>153</v>
      </c>
      <c r="C11504" s="66" t="s">
        <v>137</v>
      </c>
      <c r="D11504" s="67">
        <v>44642.39</v>
      </c>
      <c r="E11504" s="66">
        <v>0.58430000000000004</v>
      </c>
      <c r="F11504" s="67">
        <v>26084.548477</v>
      </c>
      <c r="G11504" s="66" t="s">
        <v>76</v>
      </c>
      <c r="H11504" s="68">
        <v>0</v>
      </c>
      <c r="I11504" s="87">
        <v>0</v>
      </c>
      <c r="J11504" s="36" t="str">
        <f>_xlfn.XLOOKUP(SimpleBB[[#This Row],[customer_code]],'Input  - indicative charges'!$B$13:$B$69,'Input  - indicative charges'!$E$13:$E$69)</f>
        <v>Lower North Island distributor</v>
      </c>
      <c r="K11504" s="70">
        <f t="shared" si="181"/>
        <v>0</v>
      </c>
    </row>
    <row r="11505" spans="1:11" x14ac:dyDescent="0.25">
      <c r="A11505" s="65">
        <v>44378</v>
      </c>
      <c r="B11505" s="66" t="s">
        <v>153</v>
      </c>
      <c r="C11505" s="66" t="s">
        <v>137</v>
      </c>
      <c r="D11505" s="67">
        <v>44642.39</v>
      </c>
      <c r="E11505" s="66">
        <v>0.58430000000000004</v>
      </c>
      <c r="F11505" s="67">
        <v>26084.548477</v>
      </c>
      <c r="G11505" s="66" t="s">
        <v>78</v>
      </c>
      <c r="H11505" s="68">
        <v>1.3424515801646701E-12</v>
      </c>
      <c r="I11505" s="87">
        <v>3.50172433208306E-8</v>
      </c>
      <c r="J11505" s="36" t="str">
        <f>_xlfn.XLOOKUP(SimpleBB[[#This Row],[customer_code]],'Input  - indicative charges'!$B$13:$B$69,'Input  - indicative charges'!$E$13:$E$69)</f>
        <v>North Island generation</v>
      </c>
      <c r="K11505" s="70">
        <f t="shared" si="181"/>
        <v>3.2371814543575281E-8</v>
      </c>
    </row>
    <row r="11506" spans="1:11" x14ac:dyDescent="0.25">
      <c r="A11506" s="65">
        <v>44378</v>
      </c>
      <c r="B11506" s="66" t="s">
        <v>153</v>
      </c>
      <c r="C11506" s="66" t="s">
        <v>137</v>
      </c>
      <c r="D11506" s="67">
        <v>44642.39</v>
      </c>
      <c r="E11506" s="66">
        <v>0.58430000000000004</v>
      </c>
      <c r="F11506" s="67">
        <v>26084.548477</v>
      </c>
      <c r="G11506" s="66" t="s">
        <v>80</v>
      </c>
      <c r="H11506" s="68">
        <v>0</v>
      </c>
      <c r="I11506" s="87">
        <v>0</v>
      </c>
      <c r="J11506" s="36" t="str">
        <f>_xlfn.XLOOKUP(SimpleBB[[#This Row],[customer_code]],'Input  - indicative charges'!$B$13:$B$69,'Input  - indicative charges'!$E$13:$E$69)</f>
        <v>Major Industrial</v>
      </c>
      <c r="K11506" s="70">
        <f t="shared" si="181"/>
        <v>0</v>
      </c>
    </row>
    <row r="11507" spans="1:11" x14ac:dyDescent="0.25">
      <c r="A11507" s="65">
        <v>44378</v>
      </c>
      <c r="B11507" s="66" t="s">
        <v>153</v>
      </c>
      <c r="C11507" s="66" t="s">
        <v>137</v>
      </c>
      <c r="D11507" s="67">
        <v>44642.39</v>
      </c>
      <c r="E11507" s="66">
        <v>0.58430000000000004</v>
      </c>
      <c r="F11507" s="67">
        <v>26084.548477</v>
      </c>
      <c r="G11507" s="66" t="s">
        <v>82</v>
      </c>
      <c r="H11507" s="68">
        <v>7.0262174699232198E-5</v>
      </c>
      <c r="I11507" s="87">
        <v>1.8327571020415601</v>
      </c>
      <c r="J11507" s="36" t="str">
        <f>_xlfn.XLOOKUP(SimpleBB[[#This Row],[customer_code]],'Input  - indicative charges'!$B$13:$B$69,'Input  - indicative charges'!$E$13:$E$69)</f>
        <v>Major Industrial</v>
      </c>
      <c r="K11507" s="70">
        <f t="shared" si="181"/>
        <v>1.694298790659418</v>
      </c>
    </row>
    <row r="11508" spans="1:11" x14ac:dyDescent="0.25">
      <c r="A11508" s="65">
        <v>44378</v>
      </c>
      <c r="B11508" s="66" t="s">
        <v>153</v>
      </c>
      <c r="C11508" s="66" t="s">
        <v>137</v>
      </c>
      <c r="D11508" s="67">
        <v>44642.39</v>
      </c>
      <c r="E11508" s="66">
        <v>0.58430000000000004</v>
      </c>
      <c r="F11508" s="67">
        <v>26084.548477</v>
      </c>
      <c r="G11508" s="66" t="s">
        <v>84</v>
      </c>
      <c r="H11508" s="68">
        <v>0</v>
      </c>
      <c r="I11508" s="87">
        <v>0</v>
      </c>
      <c r="J11508" s="36" t="str">
        <f>_xlfn.XLOOKUP(SimpleBB[[#This Row],[customer_code]],'Input  - indicative charges'!$B$13:$B$69,'Input  - indicative charges'!$E$13:$E$69)</f>
        <v>Major Industrial</v>
      </c>
      <c r="K11508" s="70">
        <f t="shared" si="181"/>
        <v>0</v>
      </c>
    </row>
    <row r="11509" spans="1:11" x14ac:dyDescent="0.25">
      <c r="A11509" s="65">
        <v>44378</v>
      </c>
      <c r="B11509" s="66" t="s">
        <v>153</v>
      </c>
      <c r="C11509" s="66" t="s">
        <v>137</v>
      </c>
      <c r="D11509" s="67">
        <v>44642.39</v>
      </c>
      <c r="E11509" s="66">
        <v>0.58430000000000004</v>
      </c>
      <c r="F11509" s="67">
        <v>26084.548477</v>
      </c>
      <c r="G11509" s="66" t="s">
        <v>86</v>
      </c>
      <c r="H11509" s="68">
        <v>7.3345980263278004E-6</v>
      </c>
      <c r="I11509" s="87">
        <v>0.191319677777056</v>
      </c>
      <c r="J11509" s="36" t="str">
        <f>_xlfn.XLOOKUP(SimpleBB[[#This Row],[customer_code]],'Input  - indicative charges'!$B$13:$B$69,'Input  - indicative charges'!$E$13:$E$69)</f>
        <v>North Island generation</v>
      </c>
      <c r="K11509" s="70">
        <f t="shared" si="181"/>
        <v>0.17686615336311212</v>
      </c>
    </row>
    <row r="11510" spans="1:11" x14ac:dyDescent="0.25">
      <c r="A11510" s="65">
        <v>44378</v>
      </c>
      <c r="B11510" s="66" t="s">
        <v>153</v>
      </c>
      <c r="C11510" s="66" t="s">
        <v>137</v>
      </c>
      <c r="D11510" s="67">
        <v>44642.39</v>
      </c>
      <c r="E11510" s="66">
        <v>0.58430000000000004</v>
      </c>
      <c r="F11510" s="67">
        <v>26084.548477</v>
      </c>
      <c r="G11510" s="66" t="s">
        <v>88</v>
      </c>
      <c r="H11510" s="68">
        <v>3.40710306536437E-4</v>
      </c>
      <c r="I11510" s="87">
        <v>8.8872745074632302</v>
      </c>
      <c r="J11510" s="36" t="str">
        <f>_xlfn.XLOOKUP(SimpleBB[[#This Row],[customer_code]],'Input  - indicative charges'!$B$13:$B$69,'Input  - indicative charges'!$E$13:$E$69)</f>
        <v>North Island generation</v>
      </c>
      <c r="K11510" s="70">
        <f t="shared" si="181"/>
        <v>8.2158723780036258</v>
      </c>
    </row>
    <row r="11511" spans="1:11" x14ac:dyDescent="0.25">
      <c r="A11511" s="65">
        <v>44378</v>
      </c>
      <c r="B11511" s="66" t="s">
        <v>153</v>
      </c>
      <c r="C11511" s="66" t="s">
        <v>137</v>
      </c>
      <c r="D11511" s="67">
        <v>44642.39</v>
      </c>
      <c r="E11511" s="66">
        <v>0.58430000000000004</v>
      </c>
      <c r="F11511" s="67">
        <v>26084.548477</v>
      </c>
      <c r="G11511" s="66" t="s">
        <v>90</v>
      </c>
      <c r="H11511" s="68">
        <v>3.4807888704275499E-10</v>
      </c>
      <c r="I11511" s="87">
        <v>9.0794806028869695E-6</v>
      </c>
      <c r="J11511" s="36" t="str">
        <f>_xlfn.XLOOKUP(SimpleBB[[#This Row],[customer_code]],'Input  - indicative charges'!$B$13:$B$69,'Input  - indicative charges'!$E$13:$E$69)</f>
        <v>Upper South Island distributor</v>
      </c>
      <c r="K11511" s="70">
        <f t="shared" si="181"/>
        <v>8.3935579832979948E-6</v>
      </c>
    </row>
    <row r="11512" spans="1:11" x14ac:dyDescent="0.25">
      <c r="A11512" s="65">
        <v>44378</v>
      </c>
      <c r="B11512" s="66" t="s">
        <v>153</v>
      </c>
      <c r="C11512" s="66" t="s">
        <v>137</v>
      </c>
      <c r="D11512" s="67">
        <v>44642.39</v>
      </c>
      <c r="E11512" s="66">
        <v>0.58430000000000004</v>
      </c>
      <c r="F11512" s="67">
        <v>26084.548477</v>
      </c>
      <c r="G11512" s="66" t="s">
        <v>92</v>
      </c>
      <c r="H11512" s="68">
        <v>5.2372306223049902E-6</v>
      </c>
      <c r="I11512" s="87">
        <v>0.13661079605274301</v>
      </c>
      <c r="J11512" s="36" t="str">
        <f>_xlfn.XLOOKUP(SimpleBB[[#This Row],[customer_code]],'Input  - indicative charges'!$B$13:$B$69,'Input  - indicative charges'!$E$13:$E$69)</f>
        <v>North Island generation</v>
      </c>
      <c r="K11512" s="70">
        <f t="shared" si="181"/>
        <v>0.1262903339920787</v>
      </c>
    </row>
    <row r="11513" spans="1:11" x14ac:dyDescent="0.25">
      <c r="A11513" s="65">
        <v>44378</v>
      </c>
      <c r="B11513" s="66" t="s">
        <v>153</v>
      </c>
      <c r="C11513" s="66" t="s">
        <v>137</v>
      </c>
      <c r="D11513" s="67">
        <v>44642.39</v>
      </c>
      <c r="E11513" s="66">
        <v>0.58430000000000004</v>
      </c>
      <c r="F11513" s="67">
        <v>26084.548477</v>
      </c>
      <c r="G11513" s="66" t="s">
        <v>94</v>
      </c>
      <c r="H11513" s="68">
        <v>2.7738412158380899E-5</v>
      </c>
      <c r="I11513" s="87">
        <v>0.72354395662029403</v>
      </c>
      <c r="J11513" s="36" t="str">
        <f>_xlfn.XLOOKUP(SimpleBB[[#This Row],[customer_code]],'Input  - indicative charges'!$B$13:$B$69,'Input  - indicative charges'!$E$13:$E$69)</f>
        <v>North Island generation</v>
      </c>
      <c r="K11513" s="70">
        <f t="shared" si="181"/>
        <v>0.66888277193149615</v>
      </c>
    </row>
    <row r="11514" spans="1:11" x14ac:dyDescent="0.25">
      <c r="A11514" s="65">
        <v>44378</v>
      </c>
      <c r="B11514" s="66" t="s">
        <v>153</v>
      </c>
      <c r="C11514" s="66" t="s">
        <v>137</v>
      </c>
      <c r="D11514" s="67">
        <v>44642.39</v>
      </c>
      <c r="E11514" s="66">
        <v>0.58430000000000004</v>
      </c>
      <c r="F11514" s="67">
        <v>26084.548477</v>
      </c>
      <c r="G11514" s="66" t="s">
        <v>96</v>
      </c>
      <c r="H11514" s="68">
        <v>5.9914226510224195E-11</v>
      </c>
      <c r="I11514" s="87">
        <v>1.5628355458679E-6</v>
      </c>
      <c r="J11514" s="36" t="str">
        <f>_xlfn.XLOOKUP(SimpleBB[[#This Row],[customer_code]],'Input  - indicative charges'!$B$13:$B$69,'Input  - indicative charges'!$E$13:$E$69)</f>
        <v>Upper North Island distributor</v>
      </c>
      <c r="K11514" s="70">
        <f t="shared" si="181"/>
        <v>1.4447688525740546E-6</v>
      </c>
    </row>
    <row r="11515" spans="1:11" x14ac:dyDescent="0.25">
      <c r="A11515" s="65">
        <v>44378</v>
      </c>
      <c r="B11515" s="66" t="s">
        <v>153</v>
      </c>
      <c r="C11515" s="66" t="s">
        <v>137</v>
      </c>
      <c r="D11515" s="67">
        <v>44642.39</v>
      </c>
      <c r="E11515" s="66">
        <v>0.58430000000000004</v>
      </c>
      <c r="F11515" s="67">
        <v>26084.548477</v>
      </c>
      <c r="G11515" s="66" t="s">
        <v>98</v>
      </c>
      <c r="H11515" s="68">
        <v>2.5672757558828502E-7</v>
      </c>
      <c r="I11515" s="87">
        <v>6.6966228908153097E-3</v>
      </c>
      <c r="J11515" s="36" t="str">
        <f>_xlfn.XLOOKUP(SimpleBB[[#This Row],[customer_code]],'Input  - indicative charges'!$B$13:$B$69,'Input  - indicative charges'!$E$13:$E$69)</f>
        <v>Major Industrial</v>
      </c>
      <c r="K11515" s="70">
        <f t="shared" si="181"/>
        <v>6.1907167364250474E-3</v>
      </c>
    </row>
    <row r="11516" spans="1:11" x14ac:dyDescent="0.25">
      <c r="A11516" s="65">
        <v>44378</v>
      </c>
      <c r="B11516" s="66" t="s">
        <v>153</v>
      </c>
      <c r="C11516" s="66" t="s">
        <v>137</v>
      </c>
      <c r="D11516" s="67">
        <v>44642.39</v>
      </c>
      <c r="E11516" s="66">
        <v>0.58430000000000004</v>
      </c>
      <c r="F11516" s="67">
        <v>26084.548477</v>
      </c>
      <c r="G11516" s="66" t="s">
        <v>100</v>
      </c>
      <c r="H11516" s="68">
        <v>8.5421427161090104E-5</v>
      </c>
      <c r="I11516" s="87">
        <v>2.22817935775798</v>
      </c>
      <c r="J11516" s="36" t="str">
        <f>_xlfn.XLOOKUP(SimpleBB[[#This Row],[customer_code]],'Input  - indicative charges'!$B$13:$B$69,'Input  - indicative charges'!$E$13:$E$69)</f>
        <v>North Island generation</v>
      </c>
      <c r="K11516" s="70">
        <f t="shared" si="181"/>
        <v>2.0598482946901804</v>
      </c>
    </row>
    <row r="11517" spans="1:11" x14ac:dyDescent="0.25">
      <c r="A11517" s="65">
        <v>44378</v>
      </c>
      <c r="B11517" s="66" t="s">
        <v>153</v>
      </c>
      <c r="C11517" s="66" t="s">
        <v>137</v>
      </c>
      <c r="D11517" s="67">
        <v>44642.39</v>
      </c>
      <c r="E11517" s="66">
        <v>0.58430000000000004</v>
      </c>
      <c r="F11517" s="67">
        <v>26084.548477</v>
      </c>
      <c r="G11517" s="66" t="s">
        <v>102</v>
      </c>
      <c r="H11517" s="68">
        <v>8.2157079406085297E-5</v>
      </c>
      <c r="I11517" s="87">
        <v>2.14303032049677</v>
      </c>
      <c r="J11517" s="36" t="str">
        <f>_xlfn.XLOOKUP(SimpleBB[[#This Row],[customer_code]],'Input  - indicative charges'!$B$13:$B$69,'Input  - indicative charges'!$E$13:$E$69)</f>
        <v>Lower North Island distributor</v>
      </c>
      <c r="K11517" s="70">
        <f t="shared" si="181"/>
        <v>1.9811319657796127</v>
      </c>
    </row>
    <row r="11518" spans="1:11" x14ac:dyDescent="0.25">
      <c r="A11518" s="65">
        <v>44378</v>
      </c>
      <c r="B11518" s="66" t="s">
        <v>153</v>
      </c>
      <c r="C11518" s="66" t="s">
        <v>137</v>
      </c>
      <c r="D11518" s="67">
        <v>44642.39</v>
      </c>
      <c r="E11518" s="66">
        <v>0.58430000000000004</v>
      </c>
      <c r="F11518" s="67">
        <v>26084.548477</v>
      </c>
      <c r="G11518" s="66" t="s">
        <v>104</v>
      </c>
      <c r="H11518" s="68">
        <v>1.72038716920199E-4</v>
      </c>
      <c r="I11518" s="87">
        <v>4.4875522514258304</v>
      </c>
      <c r="J11518" s="36" t="str">
        <f>_xlfn.XLOOKUP(SimpleBB[[#This Row],[customer_code]],'Input  - indicative charges'!$B$13:$B$69,'Input  - indicative charges'!$E$13:$E$69)</f>
        <v>Lower North Island distributor</v>
      </c>
      <c r="K11518" s="70">
        <f t="shared" si="181"/>
        <v>4.1485335640725394</v>
      </c>
    </row>
    <row r="11519" spans="1:11" x14ac:dyDescent="0.25">
      <c r="A11519" s="65">
        <v>44378</v>
      </c>
      <c r="B11519" s="66" t="s">
        <v>153</v>
      </c>
      <c r="C11519" s="66" t="s">
        <v>137</v>
      </c>
      <c r="D11519" s="67">
        <v>44642.39</v>
      </c>
      <c r="E11519" s="66">
        <v>0.58430000000000004</v>
      </c>
      <c r="F11519" s="67">
        <v>26084.548477</v>
      </c>
      <c r="G11519" s="66" t="s">
        <v>106</v>
      </c>
      <c r="H11519" s="68">
        <v>0</v>
      </c>
      <c r="I11519" s="87">
        <v>0</v>
      </c>
      <c r="J11519" s="36" t="str">
        <f>_xlfn.XLOOKUP(SimpleBB[[#This Row],[customer_code]],'Input  - indicative charges'!$B$13:$B$69,'Input  - indicative charges'!$E$13:$E$69)</f>
        <v>Upper North Island distributor</v>
      </c>
      <c r="K11519" s="70">
        <f t="shared" si="181"/>
        <v>0</v>
      </c>
    </row>
    <row r="11520" spans="1:11" x14ac:dyDescent="0.25">
      <c r="A11520" s="65">
        <v>44378</v>
      </c>
      <c r="B11520" s="66" t="s">
        <v>153</v>
      </c>
      <c r="C11520" s="66" t="s">
        <v>137</v>
      </c>
      <c r="D11520" s="67">
        <v>44642.39</v>
      </c>
      <c r="E11520" s="66">
        <v>0.58430000000000004</v>
      </c>
      <c r="F11520" s="67">
        <v>26084.548477</v>
      </c>
      <c r="G11520" s="66" t="s">
        <v>108</v>
      </c>
      <c r="H11520" s="68">
        <v>0</v>
      </c>
      <c r="I11520" s="87">
        <v>0</v>
      </c>
      <c r="J11520" s="36" t="str">
        <f>_xlfn.XLOOKUP(SimpleBB[[#This Row],[customer_code]],'Input  - indicative charges'!$B$13:$B$69,'Input  - indicative charges'!$E$13:$E$69)</f>
        <v>Lower North Island distributor</v>
      </c>
      <c r="K11520" s="70">
        <f t="shared" si="181"/>
        <v>0</v>
      </c>
    </row>
    <row r="11521" spans="1:11" x14ac:dyDescent="0.25">
      <c r="A11521" s="65">
        <v>44378</v>
      </c>
      <c r="B11521" s="66" t="s">
        <v>153</v>
      </c>
      <c r="C11521" s="66" t="s">
        <v>137</v>
      </c>
      <c r="D11521" s="67">
        <v>44642.39</v>
      </c>
      <c r="E11521" s="66">
        <v>0.58430000000000004</v>
      </c>
      <c r="F11521" s="67">
        <v>26084.548477</v>
      </c>
      <c r="G11521" s="66" t="s">
        <v>110</v>
      </c>
      <c r="H11521" s="68">
        <v>0.37275147792782398</v>
      </c>
      <c r="I11521" s="87">
        <v>9723.0539958817208</v>
      </c>
      <c r="J11521" s="36" t="str">
        <f>_xlfn.XLOOKUP(SimpleBB[[#This Row],[customer_code]],'Input  - indicative charges'!$B$13:$B$69,'Input  - indicative charges'!$E$13:$E$69)</f>
        <v>Lower South Island distributor</v>
      </c>
      <c r="K11521" s="70">
        <f t="shared" si="181"/>
        <v>8988.5116846024139</v>
      </c>
    </row>
    <row r="11522" spans="1:11" x14ac:dyDescent="0.25">
      <c r="A11522" s="65">
        <v>44378</v>
      </c>
      <c r="B11522" s="66" t="s">
        <v>153</v>
      </c>
      <c r="C11522" s="66" t="s">
        <v>137</v>
      </c>
      <c r="D11522" s="67">
        <v>44642.39</v>
      </c>
      <c r="E11522" s="66">
        <v>0.58430000000000004</v>
      </c>
      <c r="F11522" s="67">
        <v>26084.548477</v>
      </c>
      <c r="G11522" s="66" t="s">
        <v>112</v>
      </c>
      <c r="H11522" s="68">
        <v>2.8145634018227398E-4</v>
      </c>
      <c r="I11522" s="87">
        <v>7.3416615496435398</v>
      </c>
      <c r="J11522" s="36" t="str">
        <f>_xlfn.XLOOKUP(SimpleBB[[#This Row],[customer_code]],'Input  - indicative charges'!$B$13:$B$69,'Input  - indicative charges'!$E$13:$E$69)</f>
        <v>North Island generation</v>
      </c>
      <c r="K11522" s="70">
        <f t="shared" si="181"/>
        <v>6.7870250079160401</v>
      </c>
    </row>
    <row r="11523" spans="1:11" x14ac:dyDescent="0.25">
      <c r="A11523" s="65">
        <v>44378</v>
      </c>
      <c r="B11523" s="66" t="s">
        <v>153</v>
      </c>
      <c r="C11523" s="66" t="s">
        <v>137</v>
      </c>
      <c r="D11523" s="67">
        <v>44642.39</v>
      </c>
      <c r="E11523" s="66">
        <v>0.58430000000000004</v>
      </c>
      <c r="F11523" s="67">
        <v>26084.548477</v>
      </c>
      <c r="G11523" s="66" t="s">
        <v>114</v>
      </c>
      <c r="H11523" s="68">
        <v>6.7672855109533094E-5</v>
      </c>
      <c r="I11523" s="87">
        <v>1.76521586968161</v>
      </c>
      <c r="J11523" s="36" t="str">
        <f>_xlfn.XLOOKUP(SimpleBB[[#This Row],[customer_code]],'Input  - indicative charges'!$B$13:$B$69,'Input  - indicative charges'!$E$13:$E$69)</f>
        <v>Lower North Island distributor</v>
      </c>
      <c r="K11523" s="70">
        <f t="shared" si="181"/>
        <v>1.6318600593187305</v>
      </c>
    </row>
    <row r="11524" spans="1:11" x14ac:dyDescent="0.25">
      <c r="A11524" s="65">
        <v>44378</v>
      </c>
      <c r="B11524" s="66" t="s">
        <v>153</v>
      </c>
      <c r="C11524" s="66" t="s">
        <v>137</v>
      </c>
      <c r="D11524" s="67">
        <v>44642.39</v>
      </c>
      <c r="E11524" s="66">
        <v>0.58430000000000004</v>
      </c>
      <c r="F11524" s="67">
        <v>26084.548477</v>
      </c>
      <c r="G11524" s="66" t="s">
        <v>116</v>
      </c>
      <c r="H11524" s="68">
        <v>0</v>
      </c>
      <c r="I11524" s="87">
        <v>0</v>
      </c>
      <c r="J11524" s="36" t="str">
        <f>_xlfn.XLOOKUP(SimpleBB[[#This Row],[customer_code]],'Input  - indicative charges'!$B$13:$B$69,'Input  - indicative charges'!$E$13:$E$69)</f>
        <v>Major Industrial</v>
      </c>
      <c r="K11524" s="70">
        <f t="shared" si="181"/>
        <v>0</v>
      </c>
    </row>
    <row r="11525" spans="1:11" x14ac:dyDescent="0.25">
      <c r="A11525" s="65">
        <v>44378</v>
      </c>
      <c r="B11525" s="66" t="s">
        <v>153</v>
      </c>
      <c r="C11525" s="66" t="s">
        <v>137</v>
      </c>
      <c r="D11525" s="67">
        <v>44642.39</v>
      </c>
      <c r="E11525" s="66">
        <v>0.58430000000000004</v>
      </c>
      <c r="F11525" s="67">
        <v>26084.548477</v>
      </c>
      <c r="G11525" s="66" t="s">
        <v>118</v>
      </c>
      <c r="H11525" s="68">
        <v>3.0103853342967198E-12</v>
      </c>
      <c r="I11525" s="87">
        <v>7.8524542186912606E-8</v>
      </c>
      <c r="J11525" s="36" t="str">
        <f>_xlfn.XLOOKUP(SimpleBB[[#This Row],[customer_code]],'Input  - indicative charges'!$B$13:$B$69,'Input  - indicative charges'!$E$13:$E$69)</f>
        <v>Upper South Island distributor</v>
      </c>
      <c r="K11525" s="70">
        <f t="shared" si="181"/>
        <v>7.2592290989443696E-8</v>
      </c>
    </row>
    <row r="11526" spans="1:11" x14ac:dyDescent="0.25">
      <c r="A11526" s="65">
        <v>44378</v>
      </c>
      <c r="B11526" s="66" t="s">
        <v>153</v>
      </c>
      <c r="C11526" s="66" t="s">
        <v>137</v>
      </c>
      <c r="D11526" s="67">
        <v>44642.39</v>
      </c>
      <c r="E11526" s="66">
        <v>0.58430000000000004</v>
      </c>
      <c r="F11526" s="67">
        <v>26084.548477</v>
      </c>
      <c r="G11526" s="66" t="s">
        <v>120</v>
      </c>
      <c r="H11526" s="68">
        <v>1.9881294930304401E-7</v>
      </c>
      <c r="I11526" s="87">
        <v>5.1859460139506101E-3</v>
      </c>
      <c r="J11526" s="36" t="str">
        <f>_xlfn.XLOOKUP(SimpleBB[[#This Row],[customer_code]],'Input  - indicative charges'!$B$13:$B$69,'Input  - indicative charges'!$E$13:$E$69)</f>
        <v>Lower North Island distributor</v>
      </c>
      <c r="K11526" s="70">
        <f t="shared" si="181"/>
        <v>4.7941661500446346E-3</v>
      </c>
    </row>
    <row r="11527" spans="1:11" x14ac:dyDescent="0.25">
      <c r="A11527" s="65">
        <v>44378</v>
      </c>
      <c r="B11527" s="66" t="s">
        <v>153</v>
      </c>
      <c r="C11527" s="66" t="s">
        <v>137</v>
      </c>
      <c r="D11527" s="67">
        <v>44642.39</v>
      </c>
      <c r="E11527" s="66">
        <v>0.58430000000000004</v>
      </c>
      <c r="F11527" s="67">
        <v>26084.548477</v>
      </c>
      <c r="G11527" s="66" t="s">
        <v>241</v>
      </c>
      <c r="H11527" s="68">
        <v>6.3848085422157198E-5</v>
      </c>
      <c r="I11527" s="87">
        <v>1.6654484793578901</v>
      </c>
      <c r="J11527" s="36" t="str">
        <f>_xlfn.XLOOKUP(SimpleBB[[#This Row],[customer_code]],'Input  - indicative charges'!$B$13:$B$69,'Input  - indicative charges'!$E$13:$E$69)</f>
        <v>North Island generation</v>
      </c>
      <c r="K11527" s="70">
        <f t="shared" si="181"/>
        <v>1.5396297421728133</v>
      </c>
    </row>
    <row r="11528" spans="1:11" x14ac:dyDescent="0.25">
      <c r="A11528" s="65">
        <v>44440</v>
      </c>
      <c r="B11528" s="66" t="s">
        <v>153</v>
      </c>
      <c r="C11528" s="66" t="s">
        <v>137</v>
      </c>
      <c r="D11528" s="67">
        <v>30049.5</v>
      </c>
      <c r="E11528" s="66">
        <v>0.8962</v>
      </c>
      <c r="F11528" s="67">
        <v>26930.3619</v>
      </c>
      <c r="G11528" s="66" t="s">
        <v>8</v>
      </c>
      <c r="H11528" s="68">
        <v>0.249028506073146</v>
      </c>
      <c r="I11528" s="87">
        <v>6706.4277919661899</v>
      </c>
      <c r="J11528" s="36" t="str">
        <f>_xlfn.XLOOKUP(SimpleBB[[#This Row],[customer_code]],'Input  - indicative charges'!$B$13:$B$69,'Input  - indicative charges'!$E$13:$E$69)</f>
        <v>Lower South Island distributor</v>
      </c>
      <c r="K11528" s="70">
        <f t="shared" si="181"/>
        <v>6199.7809120018146</v>
      </c>
    </row>
    <row r="11529" spans="1:11" x14ac:dyDescent="0.25">
      <c r="A11529" s="65">
        <v>44440</v>
      </c>
      <c r="B11529" s="66" t="s">
        <v>153</v>
      </c>
      <c r="C11529" s="66" t="s">
        <v>137</v>
      </c>
      <c r="D11529" s="67">
        <v>30049.5</v>
      </c>
      <c r="E11529" s="66">
        <v>0.8962</v>
      </c>
      <c r="F11529" s="67">
        <v>26930.3619</v>
      </c>
      <c r="G11529" s="66" t="s">
        <v>10</v>
      </c>
      <c r="H11529" s="68">
        <v>3.1662227152470402E-14</v>
      </c>
      <c r="I11529" s="87">
        <v>8.5267523577603497E-10</v>
      </c>
      <c r="J11529" s="36" t="str">
        <f>_xlfn.XLOOKUP(SimpleBB[[#This Row],[customer_code]],'Input  - indicative charges'!$B$13:$B$69,'Input  - indicative charges'!$E$13:$E$69)</f>
        <v>Upper South Island distributor</v>
      </c>
      <c r="K11529" s="70">
        <f t="shared" si="181"/>
        <v>7.8825864005180649E-10</v>
      </c>
    </row>
    <row r="11530" spans="1:11" x14ac:dyDescent="0.25">
      <c r="A11530" s="65">
        <v>44440</v>
      </c>
      <c r="B11530" s="66" t="s">
        <v>153</v>
      </c>
      <c r="C11530" s="66" t="s">
        <v>137</v>
      </c>
      <c r="D11530" s="67">
        <v>30049.5</v>
      </c>
      <c r="E11530" s="66">
        <v>0.8962</v>
      </c>
      <c r="F11530" s="67">
        <v>26930.3619</v>
      </c>
      <c r="G11530" s="66" t="s">
        <v>12</v>
      </c>
      <c r="H11530" s="68">
        <v>0</v>
      </c>
      <c r="I11530" s="87">
        <v>0</v>
      </c>
      <c r="J11530" s="36" t="str">
        <f>_xlfn.XLOOKUP(SimpleBB[[#This Row],[customer_code]],'Input  - indicative charges'!$B$13:$B$69,'Input  - indicative charges'!$E$13:$E$69)</f>
        <v>Lower North Island distributor</v>
      </c>
      <c r="K11530" s="70">
        <f t="shared" si="181"/>
        <v>0</v>
      </c>
    </row>
    <row r="11531" spans="1:11" x14ac:dyDescent="0.25">
      <c r="A11531" s="65">
        <v>44440</v>
      </c>
      <c r="B11531" s="66" t="s">
        <v>153</v>
      </c>
      <c r="C11531" s="66" t="s">
        <v>137</v>
      </c>
      <c r="D11531" s="67">
        <v>30049.5</v>
      </c>
      <c r="E11531" s="66">
        <v>0.8962</v>
      </c>
      <c r="F11531" s="67">
        <v>26930.3619</v>
      </c>
      <c r="G11531" s="66" t="s">
        <v>14</v>
      </c>
      <c r="H11531" s="68">
        <v>0</v>
      </c>
      <c r="I11531" s="87">
        <v>0</v>
      </c>
      <c r="J11531" s="36" t="str">
        <f>_xlfn.XLOOKUP(SimpleBB[[#This Row],[customer_code]],'Input  - indicative charges'!$B$13:$B$69,'Input  - indicative charges'!$E$13:$E$69)</f>
        <v>Upper North Island distributor</v>
      </c>
      <c r="K11531" s="70">
        <f t="shared" si="181"/>
        <v>0</v>
      </c>
    </row>
    <row r="11532" spans="1:11" x14ac:dyDescent="0.25">
      <c r="A11532" s="65">
        <v>44440</v>
      </c>
      <c r="B11532" s="66" t="s">
        <v>153</v>
      </c>
      <c r="C11532" s="66" t="s">
        <v>137</v>
      </c>
      <c r="D11532" s="67">
        <v>30049.5</v>
      </c>
      <c r="E11532" s="66">
        <v>0.8962</v>
      </c>
      <c r="F11532" s="67">
        <v>26930.3619</v>
      </c>
      <c r="G11532" s="66" t="s">
        <v>16</v>
      </c>
      <c r="H11532" s="68">
        <v>2.71719420605234E-2</v>
      </c>
      <c r="I11532" s="87">
        <v>731.75023321572701</v>
      </c>
      <c r="J11532" s="36" t="str">
        <f>_xlfn.XLOOKUP(SimpleBB[[#This Row],[customer_code]],'Input  - indicative charges'!$B$13:$B$69,'Input  - indicative charges'!$E$13:$E$69)</f>
        <v>South Island generation</v>
      </c>
      <c r="K11532" s="70">
        <f t="shared" si="181"/>
        <v>676.46909337909597</v>
      </c>
    </row>
    <row r="11533" spans="1:11" x14ac:dyDescent="0.25">
      <c r="A11533" s="65">
        <v>44440</v>
      </c>
      <c r="B11533" s="66" t="s">
        <v>153</v>
      </c>
      <c r="C11533" s="66" t="s">
        <v>137</v>
      </c>
      <c r="D11533" s="67">
        <v>30049.5</v>
      </c>
      <c r="E11533" s="66">
        <v>0.8962</v>
      </c>
      <c r="F11533" s="67">
        <v>26930.3619</v>
      </c>
      <c r="G11533" s="66" t="s">
        <v>19</v>
      </c>
      <c r="H11533" s="68">
        <v>5.1491866206997204E-4</v>
      </c>
      <c r="I11533" s="87">
        <v>13.866945918608099</v>
      </c>
      <c r="J11533" s="36" t="str">
        <f>_xlfn.XLOOKUP(SimpleBB[[#This Row],[customer_code]],'Input  - indicative charges'!$B$13:$B$69,'Input  - indicative charges'!$E$13:$E$69)</f>
        <v>Lower South Island distributor</v>
      </c>
      <c r="K11533" s="70">
        <f t="shared" si="181"/>
        <v>12.819347241304255</v>
      </c>
    </row>
    <row r="11534" spans="1:11" x14ac:dyDescent="0.25">
      <c r="A11534" s="65">
        <v>44440</v>
      </c>
      <c r="B11534" s="66" t="s">
        <v>153</v>
      </c>
      <c r="C11534" s="66" t="s">
        <v>137</v>
      </c>
      <c r="D11534" s="67">
        <v>30049.5</v>
      </c>
      <c r="E11534" s="66">
        <v>0.8962</v>
      </c>
      <c r="F11534" s="67">
        <v>26930.3619</v>
      </c>
      <c r="G11534" s="66" t="s">
        <v>21</v>
      </c>
      <c r="H11534" s="68">
        <v>0</v>
      </c>
      <c r="I11534" s="87">
        <v>0</v>
      </c>
      <c r="J11534" s="36" t="str">
        <f>_xlfn.XLOOKUP(SimpleBB[[#This Row],[customer_code]],'Input  - indicative charges'!$B$13:$B$69,'Input  - indicative charges'!$E$13:$E$69)</f>
        <v>Upper South Island distributor</v>
      </c>
      <c r="K11534" s="70">
        <f t="shared" ref="K11534:K11597" si="182">I11534*$L$9</f>
        <v>0</v>
      </c>
    </row>
    <row r="11535" spans="1:11" x14ac:dyDescent="0.25">
      <c r="A11535" s="65">
        <v>44440</v>
      </c>
      <c r="B11535" s="66" t="s">
        <v>153</v>
      </c>
      <c r="C11535" s="66" t="s">
        <v>137</v>
      </c>
      <c r="D11535" s="67">
        <v>30049.5</v>
      </c>
      <c r="E11535" s="66">
        <v>0.8962</v>
      </c>
      <c r="F11535" s="67">
        <v>26930.3619</v>
      </c>
      <c r="G11535" s="66" t="s">
        <v>23</v>
      </c>
      <c r="H11535" s="68">
        <v>0</v>
      </c>
      <c r="I11535" s="87">
        <v>0</v>
      </c>
      <c r="J11535" s="36" t="str">
        <f>_xlfn.XLOOKUP(SimpleBB[[#This Row],[customer_code]],'Input  - indicative charges'!$B$13:$B$69,'Input  - indicative charges'!$E$13:$E$69)</f>
        <v>Lower North Island distributor</v>
      </c>
      <c r="K11535" s="70">
        <f t="shared" si="182"/>
        <v>0</v>
      </c>
    </row>
    <row r="11536" spans="1:11" x14ac:dyDescent="0.25">
      <c r="A11536" s="65">
        <v>44440</v>
      </c>
      <c r="B11536" s="66" t="s">
        <v>153</v>
      </c>
      <c r="C11536" s="66" t="s">
        <v>137</v>
      </c>
      <c r="D11536" s="67">
        <v>30049.5</v>
      </c>
      <c r="E11536" s="66">
        <v>0.8962</v>
      </c>
      <c r="F11536" s="67">
        <v>26930.3619</v>
      </c>
      <c r="G11536" s="66" t="s">
        <v>25</v>
      </c>
      <c r="H11536" s="68">
        <v>3.6821338146084001E-2</v>
      </c>
      <c r="I11536" s="87">
        <v>991.61196191631802</v>
      </c>
      <c r="J11536" s="36" t="str">
        <f>_xlfn.XLOOKUP(SimpleBB[[#This Row],[customer_code]],'Input  - indicative charges'!$B$13:$B$69,'Input  - indicative charges'!$E$13:$E$69)</f>
        <v>North Island generation</v>
      </c>
      <c r="K11536" s="70">
        <f t="shared" si="182"/>
        <v>916.6991883467449</v>
      </c>
    </row>
    <row r="11537" spans="1:11" x14ac:dyDescent="0.25">
      <c r="A11537" s="65">
        <v>44440</v>
      </c>
      <c r="B11537" s="66" t="s">
        <v>153</v>
      </c>
      <c r="C11537" s="66" t="s">
        <v>137</v>
      </c>
      <c r="D11537" s="67">
        <v>30049.5</v>
      </c>
      <c r="E11537" s="66">
        <v>0.8962</v>
      </c>
      <c r="F11537" s="67">
        <v>26930.3619</v>
      </c>
      <c r="G11537" s="66" t="s">
        <v>27</v>
      </c>
      <c r="H11537" s="68">
        <v>1.06972539255867E-6</v>
      </c>
      <c r="I11537" s="87">
        <v>2.8808091955224699E-2</v>
      </c>
      <c r="J11537" s="36" t="str">
        <f>_xlfn.XLOOKUP(SimpleBB[[#This Row],[customer_code]],'Input  - indicative charges'!$B$13:$B$69,'Input  - indicative charges'!$E$13:$E$69)</f>
        <v>Lower North Island distributor</v>
      </c>
      <c r="K11537" s="70">
        <f t="shared" si="182"/>
        <v>2.6631742584203991E-2</v>
      </c>
    </row>
    <row r="11538" spans="1:11" x14ac:dyDescent="0.25">
      <c r="A11538" s="65">
        <v>44440</v>
      </c>
      <c r="B11538" s="66" t="s">
        <v>153</v>
      </c>
      <c r="C11538" s="66" t="s">
        <v>137</v>
      </c>
      <c r="D11538" s="67">
        <v>30049.5</v>
      </c>
      <c r="E11538" s="66">
        <v>0.8962</v>
      </c>
      <c r="F11538" s="67">
        <v>26930.3619</v>
      </c>
      <c r="G11538" s="66" t="s">
        <v>29</v>
      </c>
      <c r="H11538" s="68">
        <v>3.4612813545744702E-6</v>
      </c>
      <c r="I11538" s="87">
        <v>9.3213559516412706E-2</v>
      </c>
      <c r="J11538" s="36" t="str">
        <f>_xlfn.XLOOKUP(SimpleBB[[#This Row],[customer_code]],'Input  - indicative charges'!$B$13:$B$69,'Input  - indicative charges'!$E$13:$E$69)</f>
        <v>Lower North Island distributor</v>
      </c>
      <c r="K11538" s="70">
        <f t="shared" si="182"/>
        <v>8.61716050565529E-2</v>
      </c>
    </row>
    <row r="11539" spans="1:11" x14ac:dyDescent="0.25">
      <c r="A11539" s="65">
        <v>44440</v>
      </c>
      <c r="B11539" s="66" t="s">
        <v>153</v>
      </c>
      <c r="C11539" s="66" t="s">
        <v>137</v>
      </c>
      <c r="D11539" s="67">
        <v>30049.5</v>
      </c>
      <c r="E11539" s="66">
        <v>0.8962</v>
      </c>
      <c r="F11539" s="67">
        <v>26930.3619</v>
      </c>
      <c r="G11539" s="66" t="s">
        <v>31</v>
      </c>
      <c r="H11539" s="68">
        <v>6.6258417560017597E-6</v>
      </c>
      <c r="I11539" s="87">
        <v>0.17843631638125901</v>
      </c>
      <c r="J11539" s="36" t="str">
        <f>_xlfn.XLOOKUP(SimpleBB[[#This Row],[customer_code]],'Input  - indicative charges'!$B$13:$B$69,'Input  - indicative charges'!$E$13:$E$69)</f>
        <v>Major Industrial</v>
      </c>
      <c r="K11539" s="70">
        <f t="shared" si="182"/>
        <v>0.16495608431565792</v>
      </c>
    </row>
    <row r="11540" spans="1:11" x14ac:dyDescent="0.25">
      <c r="A11540" s="65">
        <v>44440</v>
      </c>
      <c r="B11540" s="66" t="s">
        <v>153</v>
      </c>
      <c r="C11540" s="66" t="s">
        <v>137</v>
      </c>
      <c r="D11540" s="67">
        <v>30049.5</v>
      </c>
      <c r="E11540" s="66">
        <v>0.8962</v>
      </c>
      <c r="F11540" s="67">
        <v>26930.3619</v>
      </c>
      <c r="G11540" s="66" t="s">
        <v>34</v>
      </c>
      <c r="H11540" s="68">
        <v>0</v>
      </c>
      <c r="I11540" s="87">
        <v>0</v>
      </c>
      <c r="J11540" s="36" t="str">
        <f>_xlfn.XLOOKUP(SimpleBB[[#This Row],[customer_code]],'Input  - indicative charges'!$B$13:$B$69,'Input  - indicative charges'!$E$13:$E$69)</f>
        <v>Major Industrial</v>
      </c>
      <c r="K11540" s="70">
        <f t="shared" si="182"/>
        <v>0</v>
      </c>
    </row>
    <row r="11541" spans="1:11" x14ac:dyDescent="0.25">
      <c r="A11541" s="65">
        <v>44440</v>
      </c>
      <c r="B11541" s="66" t="s">
        <v>153</v>
      </c>
      <c r="C11541" s="66" t="s">
        <v>137</v>
      </c>
      <c r="D11541" s="67">
        <v>30049.5</v>
      </c>
      <c r="E11541" s="66">
        <v>0.8962</v>
      </c>
      <c r="F11541" s="67">
        <v>26930.3619</v>
      </c>
      <c r="G11541" s="66" t="s">
        <v>36</v>
      </c>
      <c r="H11541" s="68">
        <v>0</v>
      </c>
      <c r="I11541" s="87">
        <v>0</v>
      </c>
      <c r="J11541" s="36" t="str">
        <f>_xlfn.XLOOKUP(SimpleBB[[#This Row],[customer_code]],'Input  - indicative charges'!$B$13:$B$69,'Input  - indicative charges'!$E$13:$E$69)</f>
        <v>Upper South Island distributor</v>
      </c>
      <c r="K11541" s="70">
        <f t="shared" si="182"/>
        <v>0</v>
      </c>
    </row>
    <row r="11542" spans="1:11" x14ac:dyDescent="0.25">
      <c r="A11542" s="65">
        <v>44440</v>
      </c>
      <c r="B11542" s="66" t="s">
        <v>153</v>
      </c>
      <c r="C11542" s="66" t="s">
        <v>137</v>
      </c>
      <c r="D11542" s="67">
        <v>30049.5</v>
      </c>
      <c r="E11542" s="66">
        <v>0.8962</v>
      </c>
      <c r="F11542" s="67">
        <v>26930.3619</v>
      </c>
      <c r="G11542" s="66" t="s">
        <v>38</v>
      </c>
      <c r="H11542" s="68">
        <v>9.8894166887305999E-6</v>
      </c>
      <c r="I11542" s="87">
        <v>0.266325570407414</v>
      </c>
      <c r="J11542" s="36" t="str">
        <f>_xlfn.XLOOKUP(SimpleBB[[#This Row],[customer_code]],'Input  - indicative charges'!$B$13:$B$69,'Input  - indicative charges'!$E$13:$E$69)</f>
        <v>North Island generation</v>
      </c>
      <c r="K11542" s="70">
        <f t="shared" si="182"/>
        <v>0.2462056163145229</v>
      </c>
    </row>
    <row r="11543" spans="1:11" x14ac:dyDescent="0.25">
      <c r="A11543" s="65">
        <v>44440</v>
      </c>
      <c r="B11543" s="66" t="s">
        <v>153</v>
      </c>
      <c r="C11543" s="66" t="s">
        <v>137</v>
      </c>
      <c r="D11543" s="67">
        <v>30049.5</v>
      </c>
      <c r="E11543" s="66">
        <v>0.8962</v>
      </c>
      <c r="F11543" s="67">
        <v>26930.3619</v>
      </c>
      <c r="G11543" s="66" t="s">
        <v>40</v>
      </c>
      <c r="H11543" s="68">
        <v>2.5486918977342301E-7</v>
      </c>
      <c r="I11543" s="87">
        <v>6.8637195177580603E-3</v>
      </c>
      <c r="J11543" s="36" t="str">
        <f>_xlfn.XLOOKUP(SimpleBB[[#This Row],[customer_code]],'Input  - indicative charges'!$B$13:$B$69,'Input  - indicative charges'!$E$13:$E$69)</f>
        <v>North Island generation</v>
      </c>
      <c r="K11543" s="70">
        <f t="shared" si="182"/>
        <v>6.3451898046985268E-3</v>
      </c>
    </row>
    <row r="11544" spans="1:11" x14ac:dyDescent="0.25">
      <c r="A11544" s="65">
        <v>44440</v>
      </c>
      <c r="B11544" s="66" t="s">
        <v>153</v>
      </c>
      <c r="C11544" s="66" t="s">
        <v>137</v>
      </c>
      <c r="D11544" s="67">
        <v>30049.5</v>
      </c>
      <c r="E11544" s="66">
        <v>0.8962</v>
      </c>
      <c r="F11544" s="67">
        <v>26930.3619</v>
      </c>
      <c r="G11544" s="66" t="s">
        <v>42</v>
      </c>
      <c r="H11544" s="68">
        <v>0.30788618797025702</v>
      </c>
      <c r="I11544" s="87">
        <v>8291.48646605045</v>
      </c>
      <c r="J11544" s="36" t="str">
        <f>_xlfn.XLOOKUP(SimpleBB[[#This Row],[customer_code]],'Input  - indicative charges'!$B$13:$B$69,'Input  - indicative charges'!$E$13:$E$69)</f>
        <v>South Island generation</v>
      </c>
      <c r="K11544" s="70">
        <f t="shared" si="182"/>
        <v>7665.0940141219253</v>
      </c>
    </row>
    <row r="11545" spans="1:11" x14ac:dyDescent="0.25">
      <c r="A11545" s="65">
        <v>44440</v>
      </c>
      <c r="B11545" s="66" t="s">
        <v>153</v>
      </c>
      <c r="C11545" s="66" t="s">
        <v>137</v>
      </c>
      <c r="D11545" s="67">
        <v>30049.5</v>
      </c>
      <c r="E11545" s="66">
        <v>0.8962</v>
      </c>
      <c r="F11545" s="67">
        <v>26930.3619</v>
      </c>
      <c r="G11545" s="66" t="s">
        <v>44</v>
      </c>
      <c r="H11545" s="68">
        <v>0</v>
      </c>
      <c r="I11545" s="87">
        <v>0</v>
      </c>
      <c r="J11545" s="36" t="str">
        <f>_xlfn.XLOOKUP(SimpleBB[[#This Row],[customer_code]],'Input  - indicative charges'!$B$13:$B$69,'Input  - indicative charges'!$E$13:$E$69)</f>
        <v>Major Industrial</v>
      </c>
      <c r="K11545" s="70">
        <f t="shared" si="182"/>
        <v>0</v>
      </c>
    </row>
    <row r="11546" spans="1:11" x14ac:dyDescent="0.25">
      <c r="A11546" s="65">
        <v>44440</v>
      </c>
      <c r="B11546" s="66" t="s">
        <v>153</v>
      </c>
      <c r="C11546" s="66" t="s">
        <v>137</v>
      </c>
      <c r="D11546" s="67">
        <v>30049.5</v>
      </c>
      <c r="E11546" s="66">
        <v>0.8962</v>
      </c>
      <c r="F11546" s="67">
        <v>26930.3619</v>
      </c>
      <c r="G11546" s="66" t="s">
        <v>46</v>
      </c>
      <c r="H11546" s="68">
        <v>3.7168164792144303E-17</v>
      </c>
      <c r="I11546" s="87">
        <v>1.00095212901128E-12</v>
      </c>
      <c r="J11546" s="36" t="str">
        <f>_xlfn.XLOOKUP(SimpleBB[[#This Row],[customer_code]],'Input  - indicative charges'!$B$13:$B$69,'Input  - indicative charges'!$E$13:$E$69)</f>
        <v>Upper South Island distributor</v>
      </c>
      <c r="K11546" s="70">
        <f t="shared" si="182"/>
        <v>9.2533373888043155E-13</v>
      </c>
    </row>
    <row r="11547" spans="1:11" x14ac:dyDescent="0.25">
      <c r="A11547" s="65">
        <v>44440</v>
      </c>
      <c r="B11547" s="66" t="s">
        <v>153</v>
      </c>
      <c r="C11547" s="66" t="s">
        <v>137</v>
      </c>
      <c r="D11547" s="67">
        <v>30049.5</v>
      </c>
      <c r="E11547" s="66">
        <v>0.8962</v>
      </c>
      <c r="F11547" s="67">
        <v>26930.3619</v>
      </c>
      <c r="G11547" s="66" t="s">
        <v>48</v>
      </c>
      <c r="H11547" s="68">
        <v>2.2503963739955199E-3</v>
      </c>
      <c r="I11547" s="87">
        <v>60.603988770147303</v>
      </c>
      <c r="J11547" s="36" t="str">
        <f>_xlfn.XLOOKUP(SimpleBB[[#This Row],[customer_code]],'Input  - indicative charges'!$B$13:$B$69,'Input  - indicative charges'!$E$13:$E$69)</f>
        <v>North Island generation</v>
      </c>
      <c r="K11547" s="70">
        <f t="shared" si="182"/>
        <v>56.025571947323492</v>
      </c>
    </row>
    <row r="11548" spans="1:11" x14ac:dyDescent="0.25">
      <c r="A11548" s="65">
        <v>44440</v>
      </c>
      <c r="B11548" s="66" t="s">
        <v>153</v>
      </c>
      <c r="C11548" s="66" t="s">
        <v>137</v>
      </c>
      <c r="D11548" s="67">
        <v>30049.5</v>
      </c>
      <c r="E11548" s="66">
        <v>0.8962</v>
      </c>
      <c r="F11548" s="67">
        <v>26930.3619</v>
      </c>
      <c r="G11548" s="66" t="s">
        <v>50</v>
      </c>
      <c r="H11548" s="68">
        <v>4.6979930466514898E-4</v>
      </c>
      <c r="I11548" s="87">
        <v>12.6518652950008</v>
      </c>
      <c r="J11548" s="36" t="str">
        <f>_xlfn.XLOOKUP(SimpleBB[[#This Row],[customer_code]],'Input  - indicative charges'!$B$13:$B$69,'Input  - indicative charges'!$E$13:$E$69)</f>
        <v>North Island generation</v>
      </c>
      <c r="K11548" s="70">
        <f t="shared" si="182"/>
        <v>11.696061657612731</v>
      </c>
    </row>
    <row r="11549" spans="1:11" x14ac:dyDescent="0.25">
      <c r="A11549" s="65">
        <v>44440</v>
      </c>
      <c r="B11549" s="66" t="s">
        <v>153</v>
      </c>
      <c r="C11549" s="66" t="s">
        <v>137</v>
      </c>
      <c r="D11549" s="67">
        <v>30049.5</v>
      </c>
      <c r="E11549" s="66">
        <v>0.8962</v>
      </c>
      <c r="F11549" s="67">
        <v>26930.3619</v>
      </c>
      <c r="G11549" s="66" t="s">
        <v>52</v>
      </c>
      <c r="H11549" s="68">
        <v>9.4868847773281603E-4</v>
      </c>
      <c r="I11549" s="87">
        <v>25.548524035704801</v>
      </c>
      <c r="J11549" s="36" t="str">
        <f>_xlfn.XLOOKUP(SimpleBB[[#This Row],[customer_code]],'Input  - indicative charges'!$B$13:$B$69,'Input  - indicative charges'!$E$13:$E$69)</f>
        <v>North Island generation</v>
      </c>
      <c r="K11549" s="70">
        <f t="shared" si="182"/>
        <v>23.618423482636782</v>
      </c>
    </row>
    <row r="11550" spans="1:11" x14ac:dyDescent="0.25">
      <c r="A11550" s="65">
        <v>44440</v>
      </c>
      <c r="B11550" s="66" t="s">
        <v>153</v>
      </c>
      <c r="C11550" s="66" t="s">
        <v>137</v>
      </c>
      <c r="D11550" s="67">
        <v>30049.5</v>
      </c>
      <c r="E11550" s="66">
        <v>0.8962</v>
      </c>
      <c r="F11550" s="67">
        <v>26930.3619</v>
      </c>
      <c r="G11550" s="66" t="s">
        <v>54</v>
      </c>
      <c r="H11550" s="68">
        <v>0</v>
      </c>
      <c r="I11550" s="87">
        <v>0</v>
      </c>
      <c r="J11550" s="36" t="str">
        <f>_xlfn.XLOOKUP(SimpleBB[[#This Row],[customer_code]],'Input  - indicative charges'!$B$13:$B$69,'Input  - indicative charges'!$E$13:$E$69)</f>
        <v>Upper South Island distributor</v>
      </c>
      <c r="K11550" s="70">
        <f t="shared" si="182"/>
        <v>0</v>
      </c>
    </row>
    <row r="11551" spans="1:11" x14ac:dyDescent="0.25">
      <c r="A11551" s="65">
        <v>44440</v>
      </c>
      <c r="B11551" s="66" t="s">
        <v>153</v>
      </c>
      <c r="C11551" s="66" t="s">
        <v>137</v>
      </c>
      <c r="D11551" s="67">
        <v>30049.5</v>
      </c>
      <c r="E11551" s="66">
        <v>0.8962</v>
      </c>
      <c r="F11551" s="67">
        <v>26930.3619</v>
      </c>
      <c r="G11551" s="66" t="s">
        <v>56</v>
      </c>
      <c r="H11551" s="68">
        <v>0</v>
      </c>
      <c r="I11551" s="87">
        <v>0</v>
      </c>
      <c r="J11551" s="36" t="str">
        <f>_xlfn.XLOOKUP(SimpleBB[[#This Row],[customer_code]],'Input  - indicative charges'!$B$13:$B$69,'Input  - indicative charges'!$E$13:$E$69)</f>
        <v>Upper North Island distributor</v>
      </c>
      <c r="K11551" s="70">
        <f t="shared" si="182"/>
        <v>0</v>
      </c>
    </row>
    <row r="11552" spans="1:11" x14ac:dyDescent="0.25">
      <c r="A11552" s="65">
        <v>44440</v>
      </c>
      <c r="B11552" s="66" t="s">
        <v>153</v>
      </c>
      <c r="C11552" s="66" t="s">
        <v>137</v>
      </c>
      <c r="D11552" s="67">
        <v>30049.5</v>
      </c>
      <c r="E11552" s="66">
        <v>0.8962</v>
      </c>
      <c r="F11552" s="67">
        <v>26930.3619</v>
      </c>
      <c r="G11552" s="66" t="s">
        <v>58</v>
      </c>
      <c r="H11552" s="68">
        <v>5.85527295489765E-4</v>
      </c>
      <c r="I11552" s="87">
        <v>15.7684619698676</v>
      </c>
      <c r="J11552" s="36" t="str">
        <f>_xlfn.XLOOKUP(SimpleBB[[#This Row],[customer_code]],'Input  - indicative charges'!$B$13:$B$69,'Input  - indicative charges'!$E$13:$E$69)</f>
        <v>North Island generation</v>
      </c>
      <c r="K11552" s="70">
        <f t="shared" si="182"/>
        <v>14.57721048596426</v>
      </c>
    </row>
    <row r="11553" spans="1:11" x14ac:dyDescent="0.25">
      <c r="A11553" s="65">
        <v>44440</v>
      </c>
      <c r="B11553" s="66" t="s">
        <v>153</v>
      </c>
      <c r="C11553" s="66" t="s">
        <v>137</v>
      </c>
      <c r="D11553" s="67">
        <v>30049.5</v>
      </c>
      <c r="E11553" s="66">
        <v>0.8962</v>
      </c>
      <c r="F11553" s="67">
        <v>26930.3619</v>
      </c>
      <c r="G11553" s="66" t="s">
        <v>60</v>
      </c>
      <c r="H11553" s="68">
        <v>0</v>
      </c>
      <c r="I11553" s="87">
        <v>0</v>
      </c>
      <c r="J11553" s="36" t="str">
        <f>_xlfn.XLOOKUP(SimpleBB[[#This Row],[customer_code]],'Input  - indicative charges'!$B$13:$B$69,'Input  - indicative charges'!$E$13:$E$69)</f>
        <v>Major Industrial</v>
      </c>
      <c r="K11553" s="70">
        <f t="shared" si="182"/>
        <v>0</v>
      </c>
    </row>
    <row r="11554" spans="1:11" x14ac:dyDescent="0.25">
      <c r="A11554" s="65">
        <v>44440</v>
      </c>
      <c r="B11554" s="66" t="s">
        <v>153</v>
      </c>
      <c r="C11554" s="66" t="s">
        <v>137</v>
      </c>
      <c r="D11554" s="67">
        <v>30049.5</v>
      </c>
      <c r="E11554" s="66">
        <v>0.8962</v>
      </c>
      <c r="F11554" s="67">
        <v>26930.3619</v>
      </c>
      <c r="G11554" s="66" t="s">
        <v>62</v>
      </c>
      <c r="H11554" s="68">
        <v>1.8741032505216099E-13</v>
      </c>
      <c r="I11554" s="87">
        <v>5.0470278774513397E-9</v>
      </c>
      <c r="J11554" s="36" t="str">
        <f>_xlfn.XLOOKUP(SimpleBB[[#This Row],[customer_code]],'Input  - indicative charges'!$B$13:$B$69,'Input  - indicative charges'!$E$13:$E$69)</f>
        <v>Major Industrial</v>
      </c>
      <c r="K11554" s="70">
        <f t="shared" si="182"/>
        <v>4.6657427870091352E-9</v>
      </c>
    </row>
    <row r="11555" spans="1:11" x14ac:dyDescent="0.25">
      <c r="A11555" s="65">
        <v>44440</v>
      </c>
      <c r="B11555" s="66" t="s">
        <v>153</v>
      </c>
      <c r="C11555" s="66" t="s">
        <v>137</v>
      </c>
      <c r="D11555" s="67">
        <v>30049.5</v>
      </c>
      <c r="E11555" s="66">
        <v>0.8962</v>
      </c>
      <c r="F11555" s="67">
        <v>26930.3619</v>
      </c>
      <c r="G11555" s="66" t="s">
        <v>64</v>
      </c>
      <c r="H11555" s="68">
        <v>0</v>
      </c>
      <c r="I11555" s="87">
        <v>0</v>
      </c>
      <c r="J11555" s="36" t="str">
        <f>_xlfn.XLOOKUP(SimpleBB[[#This Row],[customer_code]],'Input  - indicative charges'!$B$13:$B$69,'Input  - indicative charges'!$E$13:$E$69)</f>
        <v>Major Industrial</v>
      </c>
      <c r="K11555" s="70">
        <f t="shared" si="182"/>
        <v>0</v>
      </c>
    </row>
    <row r="11556" spans="1:11" x14ac:dyDescent="0.25">
      <c r="A11556" s="65">
        <v>44440</v>
      </c>
      <c r="B11556" s="66" t="s">
        <v>153</v>
      </c>
      <c r="C11556" s="66" t="s">
        <v>137</v>
      </c>
      <c r="D11556" s="67">
        <v>30049.5</v>
      </c>
      <c r="E11556" s="66">
        <v>0.8962</v>
      </c>
      <c r="F11556" s="67">
        <v>26930.3619</v>
      </c>
      <c r="G11556" s="66" t="s">
        <v>66</v>
      </c>
      <c r="H11556" s="68">
        <v>0</v>
      </c>
      <c r="I11556" s="87">
        <v>0</v>
      </c>
      <c r="J11556" s="36" t="str">
        <f>_xlfn.XLOOKUP(SimpleBB[[#This Row],[customer_code]],'Input  - indicative charges'!$B$13:$B$69,'Input  - indicative charges'!$E$13:$E$69)</f>
        <v>Upper South Island distributor</v>
      </c>
      <c r="K11556" s="70">
        <f t="shared" si="182"/>
        <v>0</v>
      </c>
    </row>
    <row r="11557" spans="1:11" x14ac:dyDescent="0.25">
      <c r="A11557" s="65">
        <v>44440</v>
      </c>
      <c r="B11557" s="66" t="s">
        <v>153</v>
      </c>
      <c r="C11557" s="66" t="s">
        <v>137</v>
      </c>
      <c r="D11557" s="67">
        <v>30049.5</v>
      </c>
      <c r="E11557" s="66">
        <v>0.8962</v>
      </c>
      <c r="F11557" s="67">
        <v>26930.3619</v>
      </c>
      <c r="G11557" s="66" t="s">
        <v>68</v>
      </c>
      <c r="H11557" s="68">
        <v>0</v>
      </c>
      <c r="I11557" s="87">
        <v>0</v>
      </c>
      <c r="J11557" s="36" t="str">
        <f>_xlfn.XLOOKUP(SimpleBB[[#This Row],[customer_code]],'Input  - indicative charges'!$B$13:$B$69,'Input  - indicative charges'!$E$13:$E$69)</f>
        <v>Major Industrial</v>
      </c>
      <c r="K11557" s="70">
        <f t="shared" si="182"/>
        <v>0</v>
      </c>
    </row>
    <row r="11558" spans="1:11" x14ac:dyDescent="0.25">
      <c r="A11558" s="65">
        <v>44440</v>
      </c>
      <c r="B11558" s="66" t="s">
        <v>153</v>
      </c>
      <c r="C11558" s="66" t="s">
        <v>137</v>
      </c>
      <c r="D11558" s="67">
        <v>30049.5</v>
      </c>
      <c r="E11558" s="66">
        <v>0.8962</v>
      </c>
      <c r="F11558" s="67">
        <v>26930.3619</v>
      </c>
      <c r="G11558" s="66" t="s">
        <v>70</v>
      </c>
      <c r="H11558" s="68">
        <v>4.4721430883843297E-6</v>
      </c>
      <c r="I11558" s="87">
        <v>0.12043643183877301</v>
      </c>
      <c r="J11558" s="36" t="str">
        <f>_xlfn.XLOOKUP(SimpleBB[[#This Row],[customer_code]],'Input  - indicative charges'!$B$13:$B$69,'Input  - indicative charges'!$E$13:$E$69)</f>
        <v>Lower North Island distributor</v>
      </c>
      <c r="K11558" s="70">
        <f t="shared" si="182"/>
        <v>0.11133788573972271</v>
      </c>
    </row>
    <row r="11559" spans="1:11" x14ac:dyDescent="0.25">
      <c r="A11559" s="65">
        <v>44440</v>
      </c>
      <c r="B11559" s="66" t="s">
        <v>153</v>
      </c>
      <c r="C11559" s="66" t="s">
        <v>137</v>
      </c>
      <c r="D11559" s="67">
        <v>30049.5</v>
      </c>
      <c r="E11559" s="66">
        <v>0.8962</v>
      </c>
      <c r="F11559" s="67">
        <v>26930.3619</v>
      </c>
      <c r="G11559" s="66" t="s">
        <v>72</v>
      </c>
      <c r="H11559" s="68">
        <v>3.4111125140626203E-4</v>
      </c>
      <c r="I11559" s="87">
        <v>9.1862494485325303</v>
      </c>
      <c r="J11559" s="36" t="str">
        <f>_xlfn.XLOOKUP(SimpleBB[[#This Row],[customer_code]],'Input  - indicative charges'!$B$13:$B$69,'Input  - indicative charges'!$E$13:$E$69)</f>
        <v>Lower South Island distributor</v>
      </c>
      <c r="K11559" s="70">
        <f t="shared" si="182"/>
        <v>8.4922608206002597</v>
      </c>
    </row>
    <row r="11560" spans="1:11" x14ac:dyDescent="0.25">
      <c r="A11560" s="65">
        <v>44440</v>
      </c>
      <c r="B11560" s="66" t="s">
        <v>153</v>
      </c>
      <c r="C11560" s="66" t="s">
        <v>137</v>
      </c>
      <c r="D11560" s="67">
        <v>30049.5</v>
      </c>
      <c r="E11560" s="66">
        <v>0.8962</v>
      </c>
      <c r="F11560" s="67">
        <v>26930.3619</v>
      </c>
      <c r="G11560" s="66" t="s">
        <v>74</v>
      </c>
      <c r="H11560" s="68">
        <v>0</v>
      </c>
      <c r="I11560" s="87">
        <v>0</v>
      </c>
      <c r="J11560" s="36" t="str">
        <f>_xlfn.XLOOKUP(SimpleBB[[#This Row],[customer_code]],'Input  - indicative charges'!$B$13:$B$69,'Input  - indicative charges'!$E$13:$E$69)</f>
        <v>Major Industrial</v>
      </c>
      <c r="K11560" s="70">
        <f t="shared" si="182"/>
        <v>0</v>
      </c>
    </row>
    <row r="11561" spans="1:11" x14ac:dyDescent="0.25">
      <c r="A11561" s="65">
        <v>44440</v>
      </c>
      <c r="B11561" s="66" t="s">
        <v>153</v>
      </c>
      <c r="C11561" s="66" t="s">
        <v>137</v>
      </c>
      <c r="D11561" s="67">
        <v>30049.5</v>
      </c>
      <c r="E11561" s="66">
        <v>0.8962</v>
      </c>
      <c r="F11561" s="67">
        <v>26930.3619</v>
      </c>
      <c r="G11561" s="66" t="s">
        <v>76</v>
      </c>
      <c r="H11561" s="68">
        <v>0</v>
      </c>
      <c r="I11561" s="87">
        <v>0</v>
      </c>
      <c r="J11561" s="36" t="str">
        <f>_xlfn.XLOOKUP(SimpleBB[[#This Row],[customer_code]],'Input  - indicative charges'!$B$13:$B$69,'Input  - indicative charges'!$E$13:$E$69)</f>
        <v>Lower North Island distributor</v>
      </c>
      <c r="K11561" s="70">
        <f t="shared" si="182"/>
        <v>0</v>
      </c>
    </row>
    <row r="11562" spans="1:11" x14ac:dyDescent="0.25">
      <c r="A11562" s="65">
        <v>44440</v>
      </c>
      <c r="B11562" s="66" t="s">
        <v>153</v>
      </c>
      <c r="C11562" s="66" t="s">
        <v>137</v>
      </c>
      <c r="D11562" s="67">
        <v>30049.5</v>
      </c>
      <c r="E11562" s="66">
        <v>0.8962</v>
      </c>
      <c r="F11562" s="67">
        <v>26930.3619</v>
      </c>
      <c r="G11562" s="66" t="s">
        <v>78</v>
      </c>
      <c r="H11562" s="68">
        <v>1.3424515801646701E-12</v>
      </c>
      <c r="I11562" s="87">
        <v>3.61527068870614E-8</v>
      </c>
      <c r="J11562" s="36" t="str">
        <f>_xlfn.XLOOKUP(SimpleBB[[#This Row],[customer_code]],'Input  - indicative charges'!$B$13:$B$69,'Input  - indicative charges'!$E$13:$E$69)</f>
        <v>North Island generation</v>
      </c>
      <c r="K11562" s="70">
        <f t="shared" si="182"/>
        <v>3.3421497856743017E-8</v>
      </c>
    </row>
    <row r="11563" spans="1:11" x14ac:dyDescent="0.25">
      <c r="A11563" s="65">
        <v>44440</v>
      </c>
      <c r="B11563" s="66" t="s">
        <v>153</v>
      </c>
      <c r="C11563" s="66" t="s">
        <v>137</v>
      </c>
      <c r="D11563" s="67">
        <v>30049.5</v>
      </c>
      <c r="E11563" s="66">
        <v>0.8962</v>
      </c>
      <c r="F11563" s="67">
        <v>26930.3619</v>
      </c>
      <c r="G11563" s="66" t="s">
        <v>80</v>
      </c>
      <c r="H11563" s="68">
        <v>0</v>
      </c>
      <c r="I11563" s="87">
        <v>0</v>
      </c>
      <c r="J11563" s="36" t="str">
        <f>_xlfn.XLOOKUP(SimpleBB[[#This Row],[customer_code]],'Input  - indicative charges'!$B$13:$B$69,'Input  - indicative charges'!$E$13:$E$69)</f>
        <v>Major Industrial</v>
      </c>
      <c r="K11563" s="70">
        <f t="shared" si="182"/>
        <v>0</v>
      </c>
    </row>
    <row r="11564" spans="1:11" x14ac:dyDescent="0.25">
      <c r="A11564" s="65">
        <v>44440</v>
      </c>
      <c r="B11564" s="66" t="s">
        <v>153</v>
      </c>
      <c r="C11564" s="66" t="s">
        <v>137</v>
      </c>
      <c r="D11564" s="67">
        <v>30049.5</v>
      </c>
      <c r="E11564" s="66">
        <v>0.8962</v>
      </c>
      <c r="F11564" s="67">
        <v>26930.3619</v>
      </c>
      <c r="G11564" s="66" t="s">
        <v>82</v>
      </c>
      <c r="H11564" s="68">
        <v>7.0262174699232198E-5</v>
      </c>
      <c r="I11564" s="87">
        <v>1.8921857925313399</v>
      </c>
      <c r="J11564" s="36" t="str">
        <f>_xlfn.XLOOKUP(SimpleBB[[#This Row],[customer_code]],'Input  - indicative charges'!$B$13:$B$69,'Input  - indicative charges'!$E$13:$E$69)</f>
        <v>Major Industrial</v>
      </c>
      <c r="K11564" s="70">
        <f t="shared" si="182"/>
        <v>1.7492378539510813</v>
      </c>
    </row>
    <row r="11565" spans="1:11" x14ac:dyDescent="0.25">
      <c r="A11565" s="65">
        <v>44440</v>
      </c>
      <c r="B11565" s="66" t="s">
        <v>153</v>
      </c>
      <c r="C11565" s="66" t="s">
        <v>137</v>
      </c>
      <c r="D11565" s="67">
        <v>30049.5</v>
      </c>
      <c r="E11565" s="66">
        <v>0.8962</v>
      </c>
      <c r="F11565" s="67">
        <v>26930.3619</v>
      </c>
      <c r="G11565" s="66" t="s">
        <v>84</v>
      </c>
      <c r="H11565" s="68">
        <v>0</v>
      </c>
      <c r="I11565" s="87">
        <v>0</v>
      </c>
      <c r="J11565" s="36" t="str">
        <f>_xlfn.XLOOKUP(SimpleBB[[#This Row],[customer_code]],'Input  - indicative charges'!$B$13:$B$69,'Input  - indicative charges'!$E$13:$E$69)</f>
        <v>Major Industrial</v>
      </c>
      <c r="K11565" s="70">
        <f t="shared" si="182"/>
        <v>0</v>
      </c>
    </row>
    <row r="11566" spans="1:11" x14ac:dyDescent="0.25">
      <c r="A11566" s="65">
        <v>44440</v>
      </c>
      <c r="B11566" s="66" t="s">
        <v>153</v>
      </c>
      <c r="C11566" s="66" t="s">
        <v>137</v>
      </c>
      <c r="D11566" s="67">
        <v>30049.5</v>
      </c>
      <c r="E11566" s="66">
        <v>0.8962</v>
      </c>
      <c r="F11566" s="67">
        <v>26930.3619</v>
      </c>
      <c r="G11566" s="66" t="s">
        <v>86</v>
      </c>
      <c r="H11566" s="68">
        <v>7.3345980263278004E-6</v>
      </c>
      <c r="I11566" s="87">
        <v>0.19752337924003299</v>
      </c>
      <c r="J11566" s="36" t="str">
        <f>_xlfn.XLOOKUP(SimpleBB[[#This Row],[customer_code]],'Input  - indicative charges'!$B$13:$B$69,'Input  - indicative charges'!$E$13:$E$69)</f>
        <v>North Island generation</v>
      </c>
      <c r="K11566" s="70">
        <f t="shared" si="182"/>
        <v>0.18260118714070631</v>
      </c>
    </row>
    <row r="11567" spans="1:11" x14ac:dyDescent="0.25">
      <c r="A11567" s="65">
        <v>44440</v>
      </c>
      <c r="B11567" s="66" t="s">
        <v>153</v>
      </c>
      <c r="C11567" s="66" t="s">
        <v>137</v>
      </c>
      <c r="D11567" s="67">
        <v>30049.5</v>
      </c>
      <c r="E11567" s="66">
        <v>0.8962</v>
      </c>
      <c r="F11567" s="67">
        <v>26930.3619</v>
      </c>
      <c r="G11567" s="66" t="s">
        <v>88</v>
      </c>
      <c r="H11567" s="68">
        <v>3.40710306536437E-4</v>
      </c>
      <c r="I11567" s="87">
        <v>9.1754518580861895</v>
      </c>
      <c r="J11567" s="36" t="str">
        <f>_xlfn.XLOOKUP(SimpleBB[[#This Row],[customer_code]],'Input  - indicative charges'!$B$13:$B$69,'Input  - indicative charges'!$E$13:$E$69)</f>
        <v>North Island generation</v>
      </c>
      <c r="K11567" s="70">
        <f t="shared" si="182"/>
        <v>8.4822789498903362</v>
      </c>
    </row>
    <row r="11568" spans="1:11" x14ac:dyDescent="0.25">
      <c r="A11568" s="65">
        <v>44440</v>
      </c>
      <c r="B11568" s="66" t="s">
        <v>153</v>
      </c>
      <c r="C11568" s="66" t="s">
        <v>137</v>
      </c>
      <c r="D11568" s="67">
        <v>30049.5</v>
      </c>
      <c r="E11568" s="66">
        <v>0.8962</v>
      </c>
      <c r="F11568" s="67">
        <v>26930.3619</v>
      </c>
      <c r="G11568" s="66" t="s">
        <v>90</v>
      </c>
      <c r="H11568" s="68">
        <v>3.4807888704275499E-10</v>
      </c>
      <c r="I11568" s="87">
        <v>9.3738903978106308E-6</v>
      </c>
      <c r="J11568" s="36" t="str">
        <f>_xlfn.XLOOKUP(SimpleBB[[#This Row],[customer_code]],'Input  - indicative charges'!$B$13:$B$69,'Input  - indicative charges'!$E$13:$E$69)</f>
        <v>Upper South Island distributor</v>
      </c>
      <c r="K11568" s="70">
        <f t="shared" si="182"/>
        <v>8.6657261603803812E-6</v>
      </c>
    </row>
    <row r="11569" spans="1:11" x14ac:dyDescent="0.25">
      <c r="A11569" s="65">
        <v>44440</v>
      </c>
      <c r="B11569" s="66" t="s">
        <v>153</v>
      </c>
      <c r="C11569" s="66" t="s">
        <v>137</v>
      </c>
      <c r="D11569" s="67">
        <v>30049.5</v>
      </c>
      <c r="E11569" s="66">
        <v>0.8962</v>
      </c>
      <c r="F11569" s="67">
        <v>26930.3619</v>
      </c>
      <c r="G11569" s="66" t="s">
        <v>92</v>
      </c>
      <c r="H11569" s="68">
        <v>5.2372306223049902E-6</v>
      </c>
      <c r="I11569" s="87">
        <v>0.141040516012435</v>
      </c>
      <c r="J11569" s="36" t="str">
        <f>_xlfn.XLOOKUP(SimpleBB[[#This Row],[customer_code]],'Input  - indicative charges'!$B$13:$B$69,'Input  - indicative charges'!$E$13:$E$69)</f>
        <v>North Island generation</v>
      </c>
      <c r="K11569" s="70">
        <f t="shared" si="182"/>
        <v>0.13038540428934051</v>
      </c>
    </row>
    <row r="11570" spans="1:11" x14ac:dyDescent="0.25">
      <c r="A11570" s="65">
        <v>44440</v>
      </c>
      <c r="B11570" s="66" t="s">
        <v>153</v>
      </c>
      <c r="C11570" s="66" t="s">
        <v>137</v>
      </c>
      <c r="D11570" s="67">
        <v>30049.5</v>
      </c>
      <c r="E11570" s="66">
        <v>0.8962</v>
      </c>
      <c r="F11570" s="67">
        <v>26930.3619</v>
      </c>
      <c r="G11570" s="66" t="s">
        <v>94</v>
      </c>
      <c r="H11570" s="68">
        <v>2.7738412158380899E-5</v>
      </c>
      <c r="I11570" s="87">
        <v>0.74700547795656003</v>
      </c>
      <c r="J11570" s="36" t="str">
        <f>_xlfn.XLOOKUP(SimpleBB[[#This Row],[customer_code]],'Input  - indicative charges'!$B$13:$B$69,'Input  - indicative charges'!$E$13:$E$69)</f>
        <v>North Island generation</v>
      </c>
      <c r="K11570" s="70">
        <f t="shared" si="182"/>
        <v>0.69057185838096946</v>
      </c>
    </row>
    <row r="11571" spans="1:11" x14ac:dyDescent="0.25">
      <c r="A11571" s="65">
        <v>44440</v>
      </c>
      <c r="B11571" s="66" t="s">
        <v>153</v>
      </c>
      <c r="C11571" s="66" t="s">
        <v>137</v>
      </c>
      <c r="D11571" s="67">
        <v>30049.5</v>
      </c>
      <c r="E11571" s="66">
        <v>0.8962</v>
      </c>
      <c r="F11571" s="67">
        <v>26930.3619</v>
      </c>
      <c r="G11571" s="66" t="s">
        <v>96</v>
      </c>
      <c r="H11571" s="68">
        <v>5.9914226510224195E-11</v>
      </c>
      <c r="I11571" s="87">
        <v>1.6135118028789101E-6</v>
      </c>
      <c r="J11571" s="36" t="str">
        <f>_xlfn.XLOOKUP(SimpleBB[[#This Row],[customer_code]],'Input  - indicative charges'!$B$13:$B$69,'Input  - indicative charges'!$E$13:$E$69)</f>
        <v>Upper North Island distributor</v>
      </c>
      <c r="K11571" s="70">
        <f t="shared" si="182"/>
        <v>1.4916166977540064E-6</v>
      </c>
    </row>
    <row r="11572" spans="1:11" x14ac:dyDescent="0.25">
      <c r="A11572" s="65">
        <v>44440</v>
      </c>
      <c r="B11572" s="66" t="s">
        <v>153</v>
      </c>
      <c r="C11572" s="66" t="s">
        <v>137</v>
      </c>
      <c r="D11572" s="67">
        <v>30049.5</v>
      </c>
      <c r="E11572" s="66">
        <v>0.8962</v>
      </c>
      <c r="F11572" s="67">
        <v>26930.3619</v>
      </c>
      <c r="G11572" s="66" t="s">
        <v>98</v>
      </c>
      <c r="H11572" s="68">
        <v>2.5672757558828502E-7</v>
      </c>
      <c r="I11572" s="87">
        <v>6.9137665203021304E-3</v>
      </c>
      <c r="J11572" s="36" t="str">
        <f>_xlfn.XLOOKUP(SimpleBB[[#This Row],[customer_code]],'Input  - indicative charges'!$B$13:$B$69,'Input  - indicative charges'!$E$13:$E$69)</f>
        <v>Major Industrial</v>
      </c>
      <c r="K11572" s="70">
        <f t="shared" si="182"/>
        <v>6.3914559333590523E-3</v>
      </c>
    </row>
    <row r="11573" spans="1:11" x14ac:dyDescent="0.25">
      <c r="A11573" s="65">
        <v>44440</v>
      </c>
      <c r="B11573" s="66" t="s">
        <v>153</v>
      </c>
      <c r="C11573" s="66" t="s">
        <v>137</v>
      </c>
      <c r="D11573" s="67">
        <v>30049.5</v>
      </c>
      <c r="E11573" s="66">
        <v>0.8962</v>
      </c>
      <c r="F11573" s="67">
        <v>26930.3619</v>
      </c>
      <c r="G11573" s="66" t="s">
        <v>100</v>
      </c>
      <c r="H11573" s="68">
        <v>8.5421427161090104E-5</v>
      </c>
      <c r="I11573" s="87">
        <v>2.3004299474626402</v>
      </c>
      <c r="J11573" s="36" t="str">
        <f>_xlfn.XLOOKUP(SimpleBB[[#This Row],[customer_code]],'Input  - indicative charges'!$B$13:$B$69,'Input  - indicative charges'!$E$13:$E$69)</f>
        <v>North Island generation</v>
      </c>
      <c r="K11573" s="70">
        <f t="shared" si="182"/>
        <v>2.1266406080985827</v>
      </c>
    </row>
    <row r="11574" spans="1:11" x14ac:dyDescent="0.25">
      <c r="A11574" s="65">
        <v>44440</v>
      </c>
      <c r="B11574" s="66" t="s">
        <v>153</v>
      </c>
      <c r="C11574" s="66" t="s">
        <v>137</v>
      </c>
      <c r="D11574" s="67">
        <v>30049.5</v>
      </c>
      <c r="E11574" s="66">
        <v>0.8962</v>
      </c>
      <c r="F11574" s="67">
        <v>26930.3619</v>
      </c>
      <c r="G11574" s="66" t="s">
        <v>102</v>
      </c>
      <c r="H11574" s="68">
        <v>8.2157079406085297E-5</v>
      </c>
      <c r="I11574" s="87">
        <v>2.2125198810529101</v>
      </c>
      <c r="J11574" s="36" t="str">
        <f>_xlfn.XLOOKUP(SimpleBB[[#This Row],[customer_code]],'Input  - indicative charges'!$B$13:$B$69,'Input  - indicative charges'!$E$13:$E$69)</f>
        <v>Lower North Island distributor</v>
      </c>
      <c r="K11574" s="70">
        <f t="shared" si="182"/>
        <v>2.0453718360180493</v>
      </c>
    </row>
    <row r="11575" spans="1:11" x14ac:dyDescent="0.25">
      <c r="A11575" s="65">
        <v>44440</v>
      </c>
      <c r="B11575" s="66" t="s">
        <v>153</v>
      </c>
      <c r="C11575" s="66" t="s">
        <v>137</v>
      </c>
      <c r="D11575" s="67">
        <v>30049.5</v>
      </c>
      <c r="E11575" s="66">
        <v>0.8962</v>
      </c>
      <c r="F11575" s="67">
        <v>26930.3619</v>
      </c>
      <c r="G11575" s="66" t="s">
        <v>104</v>
      </c>
      <c r="H11575" s="68">
        <v>1.72038716920199E-4</v>
      </c>
      <c r="I11575" s="87">
        <v>4.6330649074726296</v>
      </c>
      <c r="J11575" s="36" t="str">
        <f>_xlfn.XLOOKUP(SimpleBB[[#This Row],[customer_code]],'Input  - indicative charges'!$B$13:$B$69,'Input  - indicative charges'!$E$13:$E$69)</f>
        <v>Lower North Island distributor</v>
      </c>
      <c r="K11575" s="70">
        <f t="shared" si="182"/>
        <v>4.2830532540473332</v>
      </c>
    </row>
    <row r="11576" spans="1:11" x14ac:dyDescent="0.25">
      <c r="A11576" s="65">
        <v>44440</v>
      </c>
      <c r="B11576" s="66" t="s">
        <v>153</v>
      </c>
      <c r="C11576" s="66" t="s">
        <v>137</v>
      </c>
      <c r="D11576" s="67">
        <v>30049.5</v>
      </c>
      <c r="E11576" s="66">
        <v>0.8962</v>
      </c>
      <c r="F11576" s="67">
        <v>26930.3619</v>
      </c>
      <c r="G11576" s="66" t="s">
        <v>106</v>
      </c>
      <c r="H11576" s="68">
        <v>0</v>
      </c>
      <c r="I11576" s="87">
        <v>0</v>
      </c>
      <c r="J11576" s="36" t="str">
        <f>_xlfn.XLOOKUP(SimpleBB[[#This Row],[customer_code]],'Input  - indicative charges'!$B$13:$B$69,'Input  - indicative charges'!$E$13:$E$69)</f>
        <v>Upper North Island distributor</v>
      </c>
      <c r="K11576" s="70">
        <f t="shared" si="182"/>
        <v>0</v>
      </c>
    </row>
    <row r="11577" spans="1:11" x14ac:dyDescent="0.25">
      <c r="A11577" s="65">
        <v>44440</v>
      </c>
      <c r="B11577" s="66" t="s">
        <v>153</v>
      </c>
      <c r="C11577" s="66" t="s">
        <v>137</v>
      </c>
      <c r="D11577" s="67">
        <v>30049.5</v>
      </c>
      <c r="E11577" s="66">
        <v>0.8962</v>
      </c>
      <c r="F11577" s="67">
        <v>26930.3619</v>
      </c>
      <c r="G11577" s="66" t="s">
        <v>108</v>
      </c>
      <c r="H11577" s="68">
        <v>0</v>
      </c>
      <c r="I11577" s="87">
        <v>0</v>
      </c>
      <c r="J11577" s="36" t="str">
        <f>_xlfn.XLOOKUP(SimpleBB[[#This Row],[customer_code]],'Input  - indicative charges'!$B$13:$B$69,'Input  - indicative charges'!$E$13:$E$69)</f>
        <v>Lower North Island distributor</v>
      </c>
      <c r="K11577" s="70">
        <f t="shared" si="182"/>
        <v>0</v>
      </c>
    </row>
    <row r="11578" spans="1:11" x14ac:dyDescent="0.25">
      <c r="A11578" s="65">
        <v>44440</v>
      </c>
      <c r="B11578" s="66" t="s">
        <v>153</v>
      </c>
      <c r="C11578" s="66" t="s">
        <v>137</v>
      </c>
      <c r="D11578" s="67">
        <v>30049.5</v>
      </c>
      <c r="E11578" s="66">
        <v>0.8962</v>
      </c>
      <c r="F11578" s="67">
        <v>26930.3619</v>
      </c>
      <c r="G11578" s="66" t="s">
        <v>110</v>
      </c>
      <c r="H11578" s="68">
        <v>0.37275147792782398</v>
      </c>
      <c r="I11578" s="87">
        <v>10038.3321993561</v>
      </c>
      <c r="J11578" s="36" t="str">
        <f>_xlfn.XLOOKUP(SimpleBB[[#This Row],[customer_code]],'Input  - indicative charges'!$B$13:$B$69,'Input  - indicative charges'!$E$13:$E$69)</f>
        <v>Lower South Island distributor</v>
      </c>
      <c r="K11578" s="70">
        <f t="shared" si="182"/>
        <v>9279.9717358404541</v>
      </c>
    </row>
    <row r="11579" spans="1:11" x14ac:dyDescent="0.25">
      <c r="A11579" s="65">
        <v>44440</v>
      </c>
      <c r="B11579" s="66" t="s">
        <v>153</v>
      </c>
      <c r="C11579" s="66" t="s">
        <v>137</v>
      </c>
      <c r="D11579" s="67">
        <v>30049.5</v>
      </c>
      <c r="E11579" s="66">
        <v>0.8962</v>
      </c>
      <c r="F11579" s="67">
        <v>26930.3619</v>
      </c>
      <c r="G11579" s="66" t="s">
        <v>112</v>
      </c>
      <c r="H11579" s="68">
        <v>2.8145634018227398E-4</v>
      </c>
      <c r="I11579" s="87">
        <v>7.5797211001581601</v>
      </c>
      <c r="J11579" s="36" t="str">
        <f>_xlfn.XLOOKUP(SimpleBB[[#This Row],[customer_code]],'Input  - indicative charges'!$B$13:$B$69,'Input  - indicative charges'!$E$13:$E$69)</f>
        <v>North Island generation</v>
      </c>
      <c r="K11579" s="70">
        <f t="shared" si="182"/>
        <v>7.007100002083325</v>
      </c>
    </row>
    <row r="11580" spans="1:11" x14ac:dyDescent="0.25">
      <c r="A11580" s="65">
        <v>44440</v>
      </c>
      <c r="B11580" s="66" t="s">
        <v>153</v>
      </c>
      <c r="C11580" s="66" t="s">
        <v>137</v>
      </c>
      <c r="D11580" s="67">
        <v>30049.5</v>
      </c>
      <c r="E11580" s="66">
        <v>0.8962</v>
      </c>
      <c r="F11580" s="67">
        <v>26930.3619</v>
      </c>
      <c r="G11580" s="66" t="s">
        <v>114</v>
      </c>
      <c r="H11580" s="68">
        <v>6.7672855109533094E-5</v>
      </c>
      <c r="I11580" s="87">
        <v>1.82245447890599</v>
      </c>
      <c r="J11580" s="36" t="str">
        <f>_xlfn.XLOOKUP(SimpleBB[[#This Row],[customer_code]],'Input  - indicative charges'!$B$13:$B$69,'Input  - indicative charges'!$E$13:$E$69)</f>
        <v>Lower North Island distributor</v>
      </c>
      <c r="K11580" s="70">
        <f t="shared" si="182"/>
        <v>1.6847744942320455</v>
      </c>
    </row>
    <row r="11581" spans="1:11" x14ac:dyDescent="0.25">
      <c r="A11581" s="65">
        <v>44440</v>
      </c>
      <c r="B11581" s="66" t="s">
        <v>153</v>
      </c>
      <c r="C11581" s="66" t="s">
        <v>137</v>
      </c>
      <c r="D11581" s="67">
        <v>30049.5</v>
      </c>
      <c r="E11581" s="66">
        <v>0.8962</v>
      </c>
      <c r="F11581" s="67">
        <v>26930.3619</v>
      </c>
      <c r="G11581" s="66" t="s">
        <v>116</v>
      </c>
      <c r="H11581" s="68">
        <v>0</v>
      </c>
      <c r="I11581" s="87">
        <v>0</v>
      </c>
      <c r="J11581" s="36" t="str">
        <f>_xlfn.XLOOKUP(SimpleBB[[#This Row],[customer_code]],'Input  - indicative charges'!$B$13:$B$69,'Input  - indicative charges'!$E$13:$E$69)</f>
        <v>Major Industrial</v>
      </c>
      <c r="K11581" s="70">
        <f t="shared" si="182"/>
        <v>0</v>
      </c>
    </row>
    <row r="11582" spans="1:11" x14ac:dyDescent="0.25">
      <c r="A11582" s="65">
        <v>44440</v>
      </c>
      <c r="B11582" s="66" t="s">
        <v>153</v>
      </c>
      <c r="C11582" s="66" t="s">
        <v>137</v>
      </c>
      <c r="D11582" s="67">
        <v>30049.5</v>
      </c>
      <c r="E11582" s="66">
        <v>0.8962</v>
      </c>
      <c r="F11582" s="67">
        <v>26930.3619</v>
      </c>
      <c r="G11582" s="66" t="s">
        <v>118</v>
      </c>
      <c r="H11582" s="68">
        <v>3.0103853342967198E-12</v>
      </c>
      <c r="I11582" s="87">
        <v>8.1070766511063096E-8</v>
      </c>
      <c r="J11582" s="36" t="str">
        <f>_xlfn.XLOOKUP(SimpleBB[[#This Row],[customer_code]],'Input  - indicative charges'!$B$13:$B$69,'Input  - indicative charges'!$E$13:$E$69)</f>
        <v>Upper South Island distributor</v>
      </c>
      <c r="K11582" s="70">
        <f t="shared" si="182"/>
        <v>7.494615707914549E-8</v>
      </c>
    </row>
    <row r="11583" spans="1:11" x14ac:dyDescent="0.25">
      <c r="A11583" s="65">
        <v>44440</v>
      </c>
      <c r="B11583" s="66" t="s">
        <v>153</v>
      </c>
      <c r="C11583" s="66" t="s">
        <v>137</v>
      </c>
      <c r="D11583" s="67">
        <v>30049.5</v>
      </c>
      <c r="E11583" s="66">
        <v>0.8962</v>
      </c>
      <c r="F11583" s="67">
        <v>26930.3619</v>
      </c>
      <c r="G11583" s="66" t="s">
        <v>120</v>
      </c>
      <c r="H11583" s="68">
        <v>1.9881294930304401E-7</v>
      </c>
      <c r="I11583" s="87">
        <v>5.3541046751373403E-3</v>
      </c>
      <c r="J11583" s="36" t="str">
        <f>_xlfn.XLOOKUP(SimpleBB[[#This Row],[customer_code]],'Input  - indicative charges'!$B$13:$B$69,'Input  - indicative charges'!$E$13:$E$69)</f>
        <v>Lower North Island distributor</v>
      </c>
      <c r="K11583" s="70">
        <f t="shared" si="182"/>
        <v>4.9496210196343987E-3</v>
      </c>
    </row>
    <row r="11584" spans="1:11" x14ac:dyDescent="0.25">
      <c r="A11584" s="65">
        <v>44440</v>
      </c>
      <c r="B11584" s="66" t="s">
        <v>153</v>
      </c>
      <c r="C11584" s="66" t="s">
        <v>137</v>
      </c>
      <c r="D11584" s="67">
        <v>30049.5</v>
      </c>
      <c r="E11584" s="66">
        <v>0.8962</v>
      </c>
      <c r="F11584" s="67">
        <v>26930.3619</v>
      </c>
      <c r="G11584" s="66" t="s">
        <v>241</v>
      </c>
      <c r="H11584" s="68">
        <v>6.3848085422157198E-5</v>
      </c>
      <c r="I11584" s="87">
        <v>1.7194520470407999</v>
      </c>
      <c r="J11584" s="36" t="str">
        <f>_xlfn.XLOOKUP(SimpleBB[[#This Row],[customer_code]],'Input  - indicative charges'!$B$13:$B$69,'Input  - indicative charges'!$E$13:$E$69)</f>
        <v>North Island generation</v>
      </c>
      <c r="K11584" s="70">
        <f t="shared" si="182"/>
        <v>1.589553531481569</v>
      </c>
    </row>
    <row r="11585" spans="1:11" x14ac:dyDescent="0.25">
      <c r="A11585" s="65">
        <v>44470</v>
      </c>
      <c r="B11585" s="66" t="s">
        <v>153</v>
      </c>
      <c r="C11585" s="66" t="s">
        <v>137</v>
      </c>
      <c r="D11585" s="67">
        <v>16521.86</v>
      </c>
      <c r="E11585" s="66">
        <v>1.1705000000000001</v>
      </c>
      <c r="F11585" s="67">
        <v>19338.83713</v>
      </c>
      <c r="G11585" s="66" t="s">
        <v>8</v>
      </c>
      <c r="H11585" s="68">
        <v>0.249028506073146</v>
      </c>
      <c r="I11585" s="87">
        <v>4815.9217196758</v>
      </c>
      <c r="J11585" s="36" t="str">
        <f>_xlfn.XLOOKUP(SimpleBB[[#This Row],[customer_code]],'Input  - indicative charges'!$B$13:$B$69,'Input  - indicative charges'!$E$13:$E$69)</f>
        <v>Lower South Island distributor</v>
      </c>
      <c r="K11585" s="70">
        <f t="shared" si="182"/>
        <v>4452.0958813734296</v>
      </c>
    </row>
    <row r="11586" spans="1:11" x14ac:dyDescent="0.25">
      <c r="A11586" s="65">
        <v>44470</v>
      </c>
      <c r="B11586" s="66" t="s">
        <v>153</v>
      </c>
      <c r="C11586" s="66" t="s">
        <v>137</v>
      </c>
      <c r="D11586" s="67">
        <v>16521.86</v>
      </c>
      <c r="E11586" s="66">
        <v>1.1705000000000001</v>
      </c>
      <c r="F11586" s="67">
        <v>19338.83713</v>
      </c>
      <c r="G11586" s="66" t="s">
        <v>10</v>
      </c>
      <c r="H11586" s="68">
        <v>3.1662227152470402E-14</v>
      </c>
      <c r="I11586" s="87">
        <v>6.1231065407468997E-10</v>
      </c>
      <c r="J11586" s="36" t="str">
        <f>_xlfn.XLOOKUP(SimpleBB[[#This Row],[customer_code]],'Input  - indicative charges'!$B$13:$B$69,'Input  - indicative charges'!$E$13:$E$69)</f>
        <v>Upper South Island distributor</v>
      </c>
      <c r="K11586" s="70">
        <f t="shared" si="182"/>
        <v>5.6605275164449986E-10</v>
      </c>
    </row>
    <row r="11587" spans="1:11" x14ac:dyDescent="0.25">
      <c r="A11587" s="65">
        <v>44470</v>
      </c>
      <c r="B11587" s="66" t="s">
        <v>153</v>
      </c>
      <c r="C11587" s="66" t="s">
        <v>137</v>
      </c>
      <c r="D11587" s="67">
        <v>16521.86</v>
      </c>
      <c r="E11587" s="66">
        <v>1.1705000000000001</v>
      </c>
      <c r="F11587" s="67">
        <v>19338.83713</v>
      </c>
      <c r="G11587" s="66" t="s">
        <v>12</v>
      </c>
      <c r="H11587" s="68">
        <v>0</v>
      </c>
      <c r="I11587" s="87">
        <v>0</v>
      </c>
      <c r="J11587" s="36" t="str">
        <f>_xlfn.XLOOKUP(SimpleBB[[#This Row],[customer_code]],'Input  - indicative charges'!$B$13:$B$69,'Input  - indicative charges'!$E$13:$E$69)</f>
        <v>Lower North Island distributor</v>
      </c>
      <c r="K11587" s="70">
        <f t="shared" si="182"/>
        <v>0</v>
      </c>
    </row>
    <row r="11588" spans="1:11" x14ac:dyDescent="0.25">
      <c r="A11588" s="65">
        <v>44470</v>
      </c>
      <c r="B11588" s="66" t="s">
        <v>153</v>
      </c>
      <c r="C11588" s="66" t="s">
        <v>137</v>
      </c>
      <c r="D11588" s="67">
        <v>16521.86</v>
      </c>
      <c r="E11588" s="66">
        <v>1.1705000000000001</v>
      </c>
      <c r="F11588" s="67">
        <v>19338.83713</v>
      </c>
      <c r="G11588" s="66" t="s">
        <v>14</v>
      </c>
      <c r="H11588" s="68">
        <v>0</v>
      </c>
      <c r="I11588" s="87">
        <v>0</v>
      </c>
      <c r="J11588" s="36" t="str">
        <f>_xlfn.XLOOKUP(SimpleBB[[#This Row],[customer_code]],'Input  - indicative charges'!$B$13:$B$69,'Input  - indicative charges'!$E$13:$E$69)</f>
        <v>Upper North Island distributor</v>
      </c>
      <c r="K11588" s="70">
        <f t="shared" si="182"/>
        <v>0</v>
      </c>
    </row>
    <row r="11589" spans="1:11" x14ac:dyDescent="0.25">
      <c r="A11589" s="65">
        <v>44470</v>
      </c>
      <c r="B11589" s="66" t="s">
        <v>153</v>
      </c>
      <c r="C11589" s="66" t="s">
        <v>137</v>
      </c>
      <c r="D11589" s="67">
        <v>16521.86</v>
      </c>
      <c r="E11589" s="66">
        <v>1.1705000000000001</v>
      </c>
      <c r="F11589" s="67">
        <v>19338.83713</v>
      </c>
      <c r="G11589" s="66" t="s">
        <v>16</v>
      </c>
      <c r="H11589" s="68">
        <v>2.71719420605234E-2</v>
      </c>
      <c r="I11589" s="87">
        <v>525.47376201425902</v>
      </c>
      <c r="J11589" s="36" t="str">
        <f>_xlfn.XLOOKUP(SimpleBB[[#This Row],[customer_code]],'Input  - indicative charges'!$B$13:$B$69,'Input  - indicative charges'!$E$13:$E$69)</f>
        <v>South Island generation</v>
      </c>
      <c r="K11589" s="70">
        <f t="shared" si="182"/>
        <v>485.7760793900473</v>
      </c>
    </row>
    <row r="11590" spans="1:11" x14ac:dyDescent="0.25">
      <c r="A11590" s="65">
        <v>44470</v>
      </c>
      <c r="B11590" s="66" t="s">
        <v>153</v>
      </c>
      <c r="C11590" s="66" t="s">
        <v>137</v>
      </c>
      <c r="D11590" s="67">
        <v>16521.86</v>
      </c>
      <c r="E11590" s="66">
        <v>1.1705000000000001</v>
      </c>
      <c r="F11590" s="67">
        <v>19338.83713</v>
      </c>
      <c r="G11590" s="66" t="s">
        <v>19</v>
      </c>
      <c r="H11590" s="68">
        <v>5.1491866206997204E-4</v>
      </c>
      <c r="I11590" s="87">
        <v>9.9579281409687006</v>
      </c>
      <c r="J11590" s="36" t="str">
        <f>_xlfn.XLOOKUP(SimpleBB[[#This Row],[customer_code]],'Input  - indicative charges'!$B$13:$B$69,'Input  - indicative charges'!$E$13:$E$69)</f>
        <v>Lower South Island distributor</v>
      </c>
      <c r="K11590" s="70">
        <f t="shared" si="182"/>
        <v>9.205641919446272</v>
      </c>
    </row>
    <row r="11591" spans="1:11" x14ac:dyDescent="0.25">
      <c r="A11591" s="65">
        <v>44470</v>
      </c>
      <c r="B11591" s="66" t="s">
        <v>153</v>
      </c>
      <c r="C11591" s="66" t="s">
        <v>137</v>
      </c>
      <c r="D11591" s="67">
        <v>16521.86</v>
      </c>
      <c r="E11591" s="66">
        <v>1.1705000000000001</v>
      </c>
      <c r="F11591" s="67">
        <v>19338.83713</v>
      </c>
      <c r="G11591" s="66" t="s">
        <v>21</v>
      </c>
      <c r="H11591" s="68">
        <v>0</v>
      </c>
      <c r="I11591" s="87">
        <v>0</v>
      </c>
      <c r="J11591" s="36" t="str">
        <f>_xlfn.XLOOKUP(SimpleBB[[#This Row],[customer_code]],'Input  - indicative charges'!$B$13:$B$69,'Input  - indicative charges'!$E$13:$E$69)</f>
        <v>Upper South Island distributor</v>
      </c>
      <c r="K11591" s="70">
        <f t="shared" si="182"/>
        <v>0</v>
      </c>
    </row>
    <row r="11592" spans="1:11" x14ac:dyDescent="0.25">
      <c r="A11592" s="65">
        <v>44470</v>
      </c>
      <c r="B11592" s="66" t="s">
        <v>153</v>
      </c>
      <c r="C11592" s="66" t="s">
        <v>137</v>
      </c>
      <c r="D11592" s="67">
        <v>16521.86</v>
      </c>
      <c r="E11592" s="66">
        <v>1.1705000000000001</v>
      </c>
      <c r="F11592" s="67">
        <v>19338.83713</v>
      </c>
      <c r="G11592" s="66" t="s">
        <v>23</v>
      </c>
      <c r="H11592" s="68">
        <v>0</v>
      </c>
      <c r="I11592" s="87">
        <v>0</v>
      </c>
      <c r="J11592" s="36" t="str">
        <f>_xlfn.XLOOKUP(SimpleBB[[#This Row],[customer_code]],'Input  - indicative charges'!$B$13:$B$69,'Input  - indicative charges'!$E$13:$E$69)</f>
        <v>Lower North Island distributor</v>
      </c>
      <c r="K11592" s="70">
        <f t="shared" si="182"/>
        <v>0</v>
      </c>
    </row>
    <row r="11593" spans="1:11" x14ac:dyDescent="0.25">
      <c r="A11593" s="65">
        <v>44470</v>
      </c>
      <c r="B11593" s="66" t="s">
        <v>153</v>
      </c>
      <c r="C11593" s="66" t="s">
        <v>137</v>
      </c>
      <c r="D11593" s="67">
        <v>16521.86</v>
      </c>
      <c r="E11593" s="66">
        <v>1.1705000000000001</v>
      </c>
      <c r="F11593" s="67">
        <v>19338.83713</v>
      </c>
      <c r="G11593" s="66" t="s">
        <v>25</v>
      </c>
      <c r="H11593" s="68">
        <v>3.6821338146084001E-2</v>
      </c>
      <c r="I11593" s="87">
        <v>712.081861315776</v>
      </c>
      <c r="J11593" s="36" t="str">
        <f>_xlfn.XLOOKUP(SimpleBB[[#This Row],[customer_code]],'Input  - indicative charges'!$B$13:$B$69,'Input  - indicative charges'!$E$13:$E$69)</f>
        <v>North Island generation</v>
      </c>
      <c r="K11593" s="70">
        <f t="shared" si="182"/>
        <v>658.28659735318718</v>
      </c>
    </row>
    <row r="11594" spans="1:11" x14ac:dyDescent="0.25">
      <c r="A11594" s="65">
        <v>44470</v>
      </c>
      <c r="B11594" s="66" t="s">
        <v>153</v>
      </c>
      <c r="C11594" s="66" t="s">
        <v>137</v>
      </c>
      <c r="D11594" s="67">
        <v>16521.86</v>
      </c>
      <c r="E11594" s="66">
        <v>1.1705000000000001</v>
      </c>
      <c r="F11594" s="67">
        <v>19338.83713</v>
      </c>
      <c r="G11594" s="66" t="s">
        <v>27</v>
      </c>
      <c r="H11594" s="68">
        <v>1.06972539255867E-6</v>
      </c>
      <c r="I11594" s="87">
        <v>2.0687245140517601E-2</v>
      </c>
      <c r="J11594" s="36" t="str">
        <f>_xlfn.XLOOKUP(SimpleBB[[#This Row],[customer_code]],'Input  - indicative charges'!$B$13:$B$69,'Input  - indicative charges'!$E$13:$E$69)</f>
        <v>Lower North Island distributor</v>
      </c>
      <c r="K11594" s="70">
        <f t="shared" si="182"/>
        <v>1.9124396999804439E-2</v>
      </c>
    </row>
    <row r="11595" spans="1:11" x14ac:dyDescent="0.25">
      <c r="A11595" s="65">
        <v>44470</v>
      </c>
      <c r="B11595" s="66" t="s">
        <v>153</v>
      </c>
      <c r="C11595" s="66" t="s">
        <v>137</v>
      </c>
      <c r="D11595" s="67">
        <v>16521.86</v>
      </c>
      <c r="E11595" s="66">
        <v>1.1705000000000001</v>
      </c>
      <c r="F11595" s="67">
        <v>19338.83713</v>
      </c>
      <c r="G11595" s="66" t="s">
        <v>29</v>
      </c>
      <c r="H11595" s="68">
        <v>3.4612813545744702E-6</v>
      </c>
      <c r="I11595" s="87">
        <v>6.6937156377221502E-2</v>
      </c>
      <c r="J11595" s="36" t="str">
        <f>_xlfn.XLOOKUP(SimpleBB[[#This Row],[customer_code]],'Input  - indicative charges'!$B$13:$B$69,'Input  - indicative charges'!$E$13:$E$69)</f>
        <v>Lower North Island distributor</v>
      </c>
      <c r="K11595" s="70">
        <f t="shared" si="182"/>
        <v>6.1880291160118492E-2</v>
      </c>
    </row>
    <row r="11596" spans="1:11" x14ac:dyDescent="0.25">
      <c r="A11596" s="65">
        <v>44470</v>
      </c>
      <c r="B11596" s="66" t="s">
        <v>153</v>
      </c>
      <c r="C11596" s="66" t="s">
        <v>137</v>
      </c>
      <c r="D11596" s="67">
        <v>16521.86</v>
      </c>
      <c r="E11596" s="66">
        <v>1.1705000000000001</v>
      </c>
      <c r="F11596" s="67">
        <v>19338.83713</v>
      </c>
      <c r="G11596" s="66" t="s">
        <v>31</v>
      </c>
      <c r="H11596" s="68">
        <v>6.6258417560017597E-6</v>
      </c>
      <c r="I11596" s="87">
        <v>0.12813607456847101</v>
      </c>
      <c r="J11596" s="36" t="str">
        <f>_xlfn.XLOOKUP(SimpleBB[[#This Row],[customer_code]],'Input  - indicative charges'!$B$13:$B$69,'Input  - indicative charges'!$E$13:$E$69)</f>
        <v>Major Industrial</v>
      </c>
      <c r="K11596" s="70">
        <f t="shared" si="182"/>
        <v>0.11845584771673819</v>
      </c>
    </row>
    <row r="11597" spans="1:11" x14ac:dyDescent="0.25">
      <c r="A11597" s="65">
        <v>44470</v>
      </c>
      <c r="B11597" s="66" t="s">
        <v>153</v>
      </c>
      <c r="C11597" s="66" t="s">
        <v>137</v>
      </c>
      <c r="D11597" s="67">
        <v>16521.86</v>
      </c>
      <c r="E11597" s="66">
        <v>1.1705000000000001</v>
      </c>
      <c r="F11597" s="67">
        <v>19338.83713</v>
      </c>
      <c r="G11597" s="66" t="s">
        <v>34</v>
      </c>
      <c r="H11597" s="68">
        <v>0</v>
      </c>
      <c r="I11597" s="87">
        <v>0</v>
      </c>
      <c r="J11597" s="36" t="str">
        <f>_xlfn.XLOOKUP(SimpleBB[[#This Row],[customer_code]],'Input  - indicative charges'!$B$13:$B$69,'Input  - indicative charges'!$E$13:$E$69)</f>
        <v>Major Industrial</v>
      </c>
      <c r="K11597" s="70">
        <f t="shared" si="182"/>
        <v>0</v>
      </c>
    </row>
    <row r="11598" spans="1:11" x14ac:dyDescent="0.25">
      <c r="A11598" s="65">
        <v>44470</v>
      </c>
      <c r="B11598" s="66" t="s">
        <v>153</v>
      </c>
      <c r="C11598" s="66" t="s">
        <v>137</v>
      </c>
      <c r="D11598" s="67">
        <v>16521.86</v>
      </c>
      <c r="E11598" s="66">
        <v>1.1705000000000001</v>
      </c>
      <c r="F11598" s="67">
        <v>19338.83713</v>
      </c>
      <c r="G11598" s="66" t="s">
        <v>36</v>
      </c>
      <c r="H11598" s="68">
        <v>0</v>
      </c>
      <c r="I11598" s="87">
        <v>0</v>
      </c>
      <c r="J11598" s="36" t="str">
        <f>_xlfn.XLOOKUP(SimpleBB[[#This Row],[customer_code]],'Input  - indicative charges'!$B$13:$B$69,'Input  - indicative charges'!$E$13:$E$69)</f>
        <v>Upper South Island distributor</v>
      </c>
      <c r="K11598" s="70">
        <f t="shared" ref="K11598:K11661" si="183">I11598*$L$9</f>
        <v>0</v>
      </c>
    </row>
    <row r="11599" spans="1:11" x14ac:dyDescent="0.25">
      <c r="A11599" s="65">
        <v>44470</v>
      </c>
      <c r="B11599" s="66" t="s">
        <v>153</v>
      </c>
      <c r="C11599" s="66" t="s">
        <v>137</v>
      </c>
      <c r="D11599" s="67">
        <v>16521.86</v>
      </c>
      <c r="E11599" s="66">
        <v>1.1705000000000001</v>
      </c>
      <c r="F11599" s="67">
        <v>19338.83713</v>
      </c>
      <c r="G11599" s="66" t="s">
        <v>38</v>
      </c>
      <c r="H11599" s="68">
        <v>9.8894166887305999E-6</v>
      </c>
      <c r="I11599" s="87">
        <v>0.19124981865406501</v>
      </c>
      <c r="J11599" s="36" t="str">
        <f>_xlfn.XLOOKUP(SimpleBB[[#This Row],[customer_code]],'Input  - indicative charges'!$B$13:$B$69,'Input  - indicative charges'!$E$13:$E$69)</f>
        <v>North Island generation</v>
      </c>
      <c r="K11599" s="70">
        <f t="shared" si="183"/>
        <v>0.1768015718495726</v>
      </c>
    </row>
    <row r="11600" spans="1:11" x14ac:dyDescent="0.25">
      <c r="A11600" s="65">
        <v>44470</v>
      </c>
      <c r="B11600" s="66" t="s">
        <v>153</v>
      </c>
      <c r="C11600" s="66" t="s">
        <v>137</v>
      </c>
      <c r="D11600" s="67">
        <v>16521.86</v>
      </c>
      <c r="E11600" s="66">
        <v>1.1705000000000001</v>
      </c>
      <c r="F11600" s="67">
        <v>19338.83713</v>
      </c>
      <c r="G11600" s="66" t="s">
        <v>40</v>
      </c>
      <c r="H11600" s="68">
        <v>2.5486918977342301E-7</v>
      </c>
      <c r="I11600" s="87">
        <v>4.9288737504832904E-3</v>
      </c>
      <c r="J11600" s="36" t="str">
        <f>_xlfn.XLOOKUP(SimpleBB[[#This Row],[customer_code]],'Input  - indicative charges'!$B$13:$B$69,'Input  - indicative charges'!$E$13:$E$69)</f>
        <v>North Island generation</v>
      </c>
      <c r="K11600" s="70">
        <f t="shared" si="183"/>
        <v>4.5565147860861591E-3</v>
      </c>
    </row>
    <row r="11601" spans="1:11" x14ac:dyDescent="0.25">
      <c r="A11601" s="65">
        <v>44470</v>
      </c>
      <c r="B11601" s="66" t="s">
        <v>153</v>
      </c>
      <c r="C11601" s="66" t="s">
        <v>137</v>
      </c>
      <c r="D11601" s="67">
        <v>16521.86</v>
      </c>
      <c r="E11601" s="66">
        <v>1.1705000000000001</v>
      </c>
      <c r="F11601" s="67">
        <v>19338.83713</v>
      </c>
      <c r="G11601" s="66" t="s">
        <v>42</v>
      </c>
      <c r="H11601" s="68">
        <v>0.30788618797025702</v>
      </c>
      <c r="I11601" s="87">
        <v>5954.1608437333698</v>
      </c>
      <c r="J11601" s="36" t="str">
        <f>_xlfn.XLOOKUP(SimpleBB[[#This Row],[customer_code]],'Input  - indicative charges'!$B$13:$B$69,'Input  - indicative charges'!$E$13:$E$69)</f>
        <v>South Island generation</v>
      </c>
      <c r="K11601" s="70">
        <f t="shared" si="183"/>
        <v>5504.3450687991644</v>
      </c>
    </row>
    <row r="11602" spans="1:11" x14ac:dyDescent="0.25">
      <c r="A11602" s="65">
        <v>44470</v>
      </c>
      <c r="B11602" s="66" t="s">
        <v>153</v>
      </c>
      <c r="C11602" s="66" t="s">
        <v>137</v>
      </c>
      <c r="D11602" s="67">
        <v>16521.86</v>
      </c>
      <c r="E11602" s="66">
        <v>1.1705000000000001</v>
      </c>
      <c r="F11602" s="67">
        <v>19338.83713</v>
      </c>
      <c r="G11602" s="66" t="s">
        <v>44</v>
      </c>
      <c r="H11602" s="68">
        <v>0</v>
      </c>
      <c r="I11602" s="87">
        <v>0</v>
      </c>
      <c r="J11602" s="36" t="str">
        <f>_xlfn.XLOOKUP(SimpleBB[[#This Row],[customer_code]],'Input  - indicative charges'!$B$13:$B$69,'Input  - indicative charges'!$E$13:$E$69)</f>
        <v>Major Industrial</v>
      </c>
      <c r="K11602" s="70">
        <f t="shared" si="183"/>
        <v>0</v>
      </c>
    </row>
    <row r="11603" spans="1:11" x14ac:dyDescent="0.25">
      <c r="A11603" s="65">
        <v>44470</v>
      </c>
      <c r="B11603" s="66" t="s">
        <v>153</v>
      </c>
      <c r="C11603" s="66" t="s">
        <v>137</v>
      </c>
      <c r="D11603" s="67">
        <v>16521.86</v>
      </c>
      <c r="E11603" s="66">
        <v>1.1705000000000001</v>
      </c>
      <c r="F11603" s="67">
        <v>19338.83713</v>
      </c>
      <c r="G11603" s="66" t="s">
        <v>46</v>
      </c>
      <c r="H11603" s="68">
        <v>3.7168164792144303E-17</v>
      </c>
      <c r="I11603" s="87">
        <v>7.1878908533627898E-13</v>
      </c>
      <c r="J11603" s="36" t="str">
        <f>_xlfn.XLOOKUP(SimpleBB[[#This Row],[customer_code]],'Input  - indicative charges'!$B$13:$B$69,'Input  - indicative charges'!$E$13:$E$69)</f>
        <v>Upper South Island distributor</v>
      </c>
      <c r="K11603" s="70">
        <f t="shared" si="183"/>
        <v>6.644871143414784E-13</v>
      </c>
    </row>
    <row r="11604" spans="1:11" x14ac:dyDescent="0.25">
      <c r="A11604" s="65">
        <v>44470</v>
      </c>
      <c r="B11604" s="66" t="s">
        <v>153</v>
      </c>
      <c r="C11604" s="66" t="s">
        <v>137</v>
      </c>
      <c r="D11604" s="67">
        <v>16521.86</v>
      </c>
      <c r="E11604" s="66">
        <v>1.1705000000000001</v>
      </c>
      <c r="F11604" s="67">
        <v>19338.83713</v>
      </c>
      <c r="G11604" s="66" t="s">
        <v>48</v>
      </c>
      <c r="H11604" s="68">
        <v>2.2503963739955199E-3</v>
      </c>
      <c r="I11604" s="87">
        <v>43.5200489546421</v>
      </c>
      <c r="J11604" s="36" t="str">
        <f>_xlfn.XLOOKUP(SimpleBB[[#This Row],[customer_code]],'Input  - indicative charges'!$B$13:$B$69,'Input  - indicative charges'!$E$13:$E$69)</f>
        <v>North Island generation</v>
      </c>
      <c r="K11604" s="70">
        <f t="shared" si="183"/>
        <v>40.232263310371131</v>
      </c>
    </row>
    <row r="11605" spans="1:11" x14ac:dyDescent="0.25">
      <c r="A11605" s="65">
        <v>44470</v>
      </c>
      <c r="B11605" s="66" t="s">
        <v>153</v>
      </c>
      <c r="C11605" s="66" t="s">
        <v>137</v>
      </c>
      <c r="D11605" s="67">
        <v>16521.86</v>
      </c>
      <c r="E11605" s="66">
        <v>1.1705000000000001</v>
      </c>
      <c r="F11605" s="67">
        <v>19338.83713</v>
      </c>
      <c r="G11605" s="66" t="s">
        <v>50</v>
      </c>
      <c r="H11605" s="68">
        <v>4.6979930466514898E-4</v>
      </c>
      <c r="I11605" s="87">
        <v>9.0853722367065792</v>
      </c>
      <c r="J11605" s="36" t="str">
        <f>_xlfn.XLOOKUP(SimpleBB[[#This Row],[customer_code]],'Input  - indicative charges'!$B$13:$B$69,'Input  - indicative charges'!$E$13:$E$69)</f>
        <v>North Island generation</v>
      </c>
      <c r="K11605" s="70">
        <f t="shared" si="183"/>
        <v>8.3990045250380074</v>
      </c>
    </row>
    <row r="11606" spans="1:11" x14ac:dyDescent="0.25">
      <c r="A11606" s="65">
        <v>44470</v>
      </c>
      <c r="B11606" s="66" t="s">
        <v>153</v>
      </c>
      <c r="C11606" s="66" t="s">
        <v>137</v>
      </c>
      <c r="D11606" s="67">
        <v>16521.86</v>
      </c>
      <c r="E11606" s="66">
        <v>1.1705000000000001</v>
      </c>
      <c r="F11606" s="67">
        <v>19338.83713</v>
      </c>
      <c r="G11606" s="66" t="s">
        <v>52</v>
      </c>
      <c r="H11606" s="68">
        <v>9.4868847773281603E-4</v>
      </c>
      <c r="I11606" s="87">
        <v>18.346531957982499</v>
      </c>
      <c r="J11606" s="36" t="str">
        <f>_xlfn.XLOOKUP(SimpleBB[[#This Row],[customer_code]],'Input  - indicative charges'!$B$13:$B$69,'Input  - indicative charges'!$E$13:$E$69)</f>
        <v>North Island generation</v>
      </c>
      <c r="K11606" s="70">
        <f t="shared" si="183"/>
        <v>16.96051641244669</v>
      </c>
    </row>
    <row r="11607" spans="1:11" x14ac:dyDescent="0.25">
      <c r="A11607" s="65">
        <v>44470</v>
      </c>
      <c r="B11607" s="66" t="s">
        <v>153</v>
      </c>
      <c r="C11607" s="66" t="s">
        <v>137</v>
      </c>
      <c r="D11607" s="67">
        <v>16521.86</v>
      </c>
      <c r="E11607" s="66">
        <v>1.1705000000000001</v>
      </c>
      <c r="F11607" s="67">
        <v>19338.83713</v>
      </c>
      <c r="G11607" s="66" t="s">
        <v>54</v>
      </c>
      <c r="H11607" s="68">
        <v>0</v>
      </c>
      <c r="I11607" s="87">
        <v>0</v>
      </c>
      <c r="J11607" s="36" t="str">
        <f>_xlfn.XLOOKUP(SimpleBB[[#This Row],[customer_code]],'Input  - indicative charges'!$B$13:$B$69,'Input  - indicative charges'!$E$13:$E$69)</f>
        <v>Upper South Island distributor</v>
      </c>
      <c r="K11607" s="70">
        <f t="shared" si="183"/>
        <v>0</v>
      </c>
    </row>
    <row r="11608" spans="1:11" x14ac:dyDescent="0.25">
      <c r="A11608" s="65">
        <v>44470</v>
      </c>
      <c r="B11608" s="66" t="s">
        <v>153</v>
      </c>
      <c r="C11608" s="66" t="s">
        <v>137</v>
      </c>
      <c r="D11608" s="67">
        <v>16521.86</v>
      </c>
      <c r="E11608" s="66">
        <v>1.1705000000000001</v>
      </c>
      <c r="F11608" s="67">
        <v>19338.83713</v>
      </c>
      <c r="G11608" s="66" t="s">
        <v>56</v>
      </c>
      <c r="H11608" s="68">
        <v>0</v>
      </c>
      <c r="I11608" s="87">
        <v>0</v>
      </c>
      <c r="J11608" s="36" t="str">
        <f>_xlfn.XLOOKUP(SimpleBB[[#This Row],[customer_code]],'Input  - indicative charges'!$B$13:$B$69,'Input  - indicative charges'!$E$13:$E$69)</f>
        <v>Upper North Island distributor</v>
      </c>
      <c r="K11608" s="70">
        <f t="shared" si="183"/>
        <v>0</v>
      </c>
    </row>
    <row r="11609" spans="1:11" x14ac:dyDescent="0.25">
      <c r="A11609" s="65">
        <v>44470</v>
      </c>
      <c r="B11609" s="66" t="s">
        <v>153</v>
      </c>
      <c r="C11609" s="66" t="s">
        <v>137</v>
      </c>
      <c r="D11609" s="67">
        <v>16521.86</v>
      </c>
      <c r="E11609" s="66">
        <v>1.1705000000000001</v>
      </c>
      <c r="F11609" s="67">
        <v>19338.83713</v>
      </c>
      <c r="G11609" s="66" t="s">
        <v>58</v>
      </c>
      <c r="H11609" s="68">
        <v>5.85527295489765E-4</v>
      </c>
      <c r="I11609" s="87">
        <v>11.3234170026459</v>
      </c>
      <c r="J11609" s="36" t="str">
        <f>_xlfn.XLOOKUP(SimpleBB[[#This Row],[customer_code]],'Input  - indicative charges'!$B$13:$B$69,'Input  - indicative charges'!$E$13:$E$69)</f>
        <v>North Island generation</v>
      </c>
      <c r="K11609" s="70">
        <f t="shared" si="183"/>
        <v>10.46797293124345</v>
      </c>
    </row>
    <row r="11610" spans="1:11" x14ac:dyDescent="0.25">
      <c r="A11610" s="65">
        <v>44470</v>
      </c>
      <c r="B11610" s="66" t="s">
        <v>153</v>
      </c>
      <c r="C11610" s="66" t="s">
        <v>137</v>
      </c>
      <c r="D11610" s="67">
        <v>16521.86</v>
      </c>
      <c r="E11610" s="66">
        <v>1.1705000000000001</v>
      </c>
      <c r="F11610" s="67">
        <v>19338.83713</v>
      </c>
      <c r="G11610" s="66" t="s">
        <v>60</v>
      </c>
      <c r="H11610" s="68">
        <v>0</v>
      </c>
      <c r="I11610" s="87">
        <v>0</v>
      </c>
      <c r="J11610" s="36" t="str">
        <f>_xlfn.XLOOKUP(SimpleBB[[#This Row],[customer_code]],'Input  - indicative charges'!$B$13:$B$69,'Input  - indicative charges'!$E$13:$E$69)</f>
        <v>Major Industrial</v>
      </c>
      <c r="K11610" s="70">
        <f t="shared" si="183"/>
        <v>0</v>
      </c>
    </row>
    <row r="11611" spans="1:11" x14ac:dyDescent="0.25">
      <c r="A11611" s="65">
        <v>44470</v>
      </c>
      <c r="B11611" s="66" t="s">
        <v>153</v>
      </c>
      <c r="C11611" s="66" t="s">
        <v>137</v>
      </c>
      <c r="D11611" s="67">
        <v>16521.86</v>
      </c>
      <c r="E11611" s="66">
        <v>1.1705000000000001</v>
      </c>
      <c r="F11611" s="67">
        <v>19338.83713</v>
      </c>
      <c r="G11611" s="66" t="s">
        <v>62</v>
      </c>
      <c r="H11611" s="68">
        <v>1.8741032505216099E-13</v>
      </c>
      <c r="I11611" s="87">
        <v>3.6242977526640999E-9</v>
      </c>
      <c r="J11611" s="36" t="str">
        <f>_xlfn.XLOOKUP(SimpleBB[[#This Row],[customer_code]],'Input  - indicative charges'!$B$13:$B$69,'Input  - indicative charges'!$E$13:$E$69)</f>
        <v>Major Industrial</v>
      </c>
      <c r="K11611" s="70">
        <f t="shared" si="183"/>
        <v>3.3504948869046498E-9</v>
      </c>
    </row>
    <row r="11612" spans="1:11" x14ac:dyDescent="0.25">
      <c r="A11612" s="65">
        <v>44470</v>
      </c>
      <c r="B11612" s="66" t="s">
        <v>153</v>
      </c>
      <c r="C11612" s="66" t="s">
        <v>137</v>
      </c>
      <c r="D11612" s="67">
        <v>16521.86</v>
      </c>
      <c r="E11612" s="66">
        <v>1.1705000000000001</v>
      </c>
      <c r="F11612" s="67">
        <v>19338.83713</v>
      </c>
      <c r="G11612" s="66" t="s">
        <v>64</v>
      </c>
      <c r="H11612" s="68">
        <v>0</v>
      </c>
      <c r="I11612" s="87">
        <v>0</v>
      </c>
      <c r="J11612" s="36" t="str">
        <f>_xlfn.XLOOKUP(SimpleBB[[#This Row],[customer_code]],'Input  - indicative charges'!$B$13:$B$69,'Input  - indicative charges'!$E$13:$E$69)</f>
        <v>Major Industrial</v>
      </c>
      <c r="K11612" s="70">
        <f t="shared" si="183"/>
        <v>0</v>
      </c>
    </row>
    <row r="11613" spans="1:11" x14ac:dyDescent="0.25">
      <c r="A11613" s="65">
        <v>44470</v>
      </c>
      <c r="B11613" s="66" t="s">
        <v>153</v>
      </c>
      <c r="C11613" s="66" t="s">
        <v>137</v>
      </c>
      <c r="D11613" s="67">
        <v>16521.86</v>
      </c>
      <c r="E11613" s="66">
        <v>1.1705000000000001</v>
      </c>
      <c r="F11613" s="67">
        <v>19338.83713</v>
      </c>
      <c r="G11613" s="66" t="s">
        <v>66</v>
      </c>
      <c r="H11613" s="68">
        <v>0</v>
      </c>
      <c r="I11613" s="87">
        <v>0</v>
      </c>
      <c r="J11613" s="36" t="str">
        <f>_xlfn.XLOOKUP(SimpleBB[[#This Row],[customer_code]],'Input  - indicative charges'!$B$13:$B$69,'Input  - indicative charges'!$E$13:$E$69)</f>
        <v>Upper South Island distributor</v>
      </c>
      <c r="K11613" s="70">
        <f t="shared" si="183"/>
        <v>0</v>
      </c>
    </row>
    <row r="11614" spans="1:11" x14ac:dyDescent="0.25">
      <c r="A11614" s="65">
        <v>44470</v>
      </c>
      <c r="B11614" s="66" t="s">
        <v>153</v>
      </c>
      <c r="C11614" s="66" t="s">
        <v>137</v>
      </c>
      <c r="D11614" s="67">
        <v>16521.86</v>
      </c>
      <c r="E11614" s="66">
        <v>1.1705000000000001</v>
      </c>
      <c r="F11614" s="67">
        <v>19338.83713</v>
      </c>
      <c r="G11614" s="66" t="s">
        <v>68</v>
      </c>
      <c r="H11614" s="68">
        <v>0</v>
      </c>
      <c r="I11614" s="87">
        <v>0</v>
      </c>
      <c r="J11614" s="36" t="str">
        <f>_xlfn.XLOOKUP(SimpleBB[[#This Row],[customer_code]],'Input  - indicative charges'!$B$13:$B$69,'Input  - indicative charges'!$E$13:$E$69)</f>
        <v>Major Industrial</v>
      </c>
      <c r="K11614" s="70">
        <f t="shared" si="183"/>
        <v>0</v>
      </c>
    </row>
    <row r="11615" spans="1:11" x14ac:dyDescent="0.25">
      <c r="A11615" s="65">
        <v>44470</v>
      </c>
      <c r="B11615" s="66" t="s">
        <v>153</v>
      </c>
      <c r="C11615" s="66" t="s">
        <v>137</v>
      </c>
      <c r="D11615" s="67">
        <v>16521.86</v>
      </c>
      <c r="E11615" s="66">
        <v>1.1705000000000001</v>
      </c>
      <c r="F11615" s="67">
        <v>19338.83713</v>
      </c>
      <c r="G11615" s="66" t="s">
        <v>70</v>
      </c>
      <c r="H11615" s="68">
        <v>4.4721430883843297E-6</v>
      </c>
      <c r="I11615" s="87">
        <v>8.6486046808319797E-2</v>
      </c>
      <c r="J11615" s="36" t="str">
        <f>_xlfn.XLOOKUP(SimpleBB[[#This Row],[customer_code]],'Input  - indicative charges'!$B$13:$B$69,'Input  - indicative charges'!$E$13:$E$69)</f>
        <v>Lower North Island distributor</v>
      </c>
      <c r="K11615" s="70">
        <f t="shared" si="183"/>
        <v>7.9952332119200387E-2</v>
      </c>
    </row>
    <row r="11616" spans="1:11" x14ac:dyDescent="0.25">
      <c r="A11616" s="65">
        <v>44470</v>
      </c>
      <c r="B11616" s="66" t="s">
        <v>153</v>
      </c>
      <c r="C11616" s="66" t="s">
        <v>137</v>
      </c>
      <c r="D11616" s="67">
        <v>16521.86</v>
      </c>
      <c r="E11616" s="66">
        <v>1.1705000000000001</v>
      </c>
      <c r="F11616" s="67">
        <v>19338.83713</v>
      </c>
      <c r="G11616" s="66" t="s">
        <v>72</v>
      </c>
      <c r="H11616" s="68">
        <v>3.4111125140626203E-4</v>
      </c>
      <c r="I11616" s="87">
        <v>6.59669493415619</v>
      </c>
      <c r="J11616" s="36" t="str">
        <f>_xlfn.XLOOKUP(SimpleBB[[#This Row],[customer_code]],'Input  - indicative charges'!$B$13:$B$69,'Input  - indicative charges'!$E$13:$E$69)</f>
        <v>Lower South Island distributor</v>
      </c>
      <c r="K11616" s="70">
        <f t="shared" si="183"/>
        <v>6.0983379831619899</v>
      </c>
    </row>
    <row r="11617" spans="1:11" x14ac:dyDescent="0.25">
      <c r="A11617" s="65">
        <v>44470</v>
      </c>
      <c r="B11617" s="66" t="s">
        <v>153</v>
      </c>
      <c r="C11617" s="66" t="s">
        <v>137</v>
      </c>
      <c r="D11617" s="67">
        <v>16521.86</v>
      </c>
      <c r="E11617" s="66">
        <v>1.1705000000000001</v>
      </c>
      <c r="F11617" s="67">
        <v>19338.83713</v>
      </c>
      <c r="G11617" s="66" t="s">
        <v>74</v>
      </c>
      <c r="H11617" s="68">
        <v>0</v>
      </c>
      <c r="I11617" s="87">
        <v>0</v>
      </c>
      <c r="J11617" s="36" t="str">
        <f>_xlfn.XLOOKUP(SimpleBB[[#This Row],[customer_code]],'Input  - indicative charges'!$B$13:$B$69,'Input  - indicative charges'!$E$13:$E$69)</f>
        <v>Major Industrial</v>
      </c>
      <c r="K11617" s="70">
        <f t="shared" si="183"/>
        <v>0</v>
      </c>
    </row>
    <row r="11618" spans="1:11" x14ac:dyDescent="0.25">
      <c r="A11618" s="65">
        <v>44470</v>
      </c>
      <c r="B11618" s="66" t="s">
        <v>153</v>
      </c>
      <c r="C11618" s="66" t="s">
        <v>137</v>
      </c>
      <c r="D11618" s="67">
        <v>16521.86</v>
      </c>
      <c r="E11618" s="66">
        <v>1.1705000000000001</v>
      </c>
      <c r="F11618" s="67">
        <v>19338.83713</v>
      </c>
      <c r="G11618" s="66" t="s">
        <v>76</v>
      </c>
      <c r="H11618" s="68">
        <v>0</v>
      </c>
      <c r="I11618" s="87">
        <v>0</v>
      </c>
      <c r="J11618" s="36" t="str">
        <f>_xlfn.XLOOKUP(SimpleBB[[#This Row],[customer_code]],'Input  - indicative charges'!$B$13:$B$69,'Input  - indicative charges'!$E$13:$E$69)</f>
        <v>Lower North Island distributor</v>
      </c>
      <c r="K11618" s="70">
        <f t="shared" si="183"/>
        <v>0</v>
      </c>
    </row>
    <row r="11619" spans="1:11" x14ac:dyDescent="0.25">
      <c r="A11619" s="65">
        <v>44470</v>
      </c>
      <c r="B11619" s="66" t="s">
        <v>153</v>
      </c>
      <c r="C11619" s="66" t="s">
        <v>137</v>
      </c>
      <c r="D11619" s="67">
        <v>16521.86</v>
      </c>
      <c r="E11619" s="66">
        <v>1.1705000000000001</v>
      </c>
      <c r="F11619" s="67">
        <v>19338.83713</v>
      </c>
      <c r="G11619" s="66" t="s">
        <v>78</v>
      </c>
      <c r="H11619" s="68">
        <v>1.3424515801646701E-12</v>
      </c>
      <c r="I11619" s="87">
        <v>2.59614524637157E-8</v>
      </c>
      <c r="J11619" s="36" t="str">
        <f>_xlfn.XLOOKUP(SimpleBB[[#This Row],[customer_code]],'Input  - indicative charges'!$B$13:$B$69,'Input  - indicative charges'!$E$13:$E$69)</f>
        <v>North Island generation</v>
      </c>
      <c r="K11619" s="70">
        <f t="shared" si="183"/>
        <v>2.400015662961432E-8</v>
      </c>
    </row>
    <row r="11620" spans="1:11" x14ac:dyDescent="0.25">
      <c r="A11620" s="65">
        <v>44470</v>
      </c>
      <c r="B11620" s="66" t="s">
        <v>153</v>
      </c>
      <c r="C11620" s="66" t="s">
        <v>137</v>
      </c>
      <c r="D11620" s="67">
        <v>16521.86</v>
      </c>
      <c r="E11620" s="66">
        <v>1.1705000000000001</v>
      </c>
      <c r="F11620" s="67">
        <v>19338.83713</v>
      </c>
      <c r="G11620" s="66" t="s">
        <v>80</v>
      </c>
      <c r="H11620" s="68">
        <v>0</v>
      </c>
      <c r="I11620" s="87">
        <v>0</v>
      </c>
      <c r="J11620" s="36" t="str">
        <f>_xlfn.XLOOKUP(SimpleBB[[#This Row],[customer_code]],'Input  - indicative charges'!$B$13:$B$69,'Input  - indicative charges'!$E$13:$E$69)</f>
        <v>Major Industrial</v>
      </c>
      <c r="K11620" s="70">
        <f t="shared" si="183"/>
        <v>0</v>
      </c>
    </row>
    <row r="11621" spans="1:11" x14ac:dyDescent="0.25">
      <c r="A11621" s="65">
        <v>44470</v>
      </c>
      <c r="B11621" s="66" t="s">
        <v>153</v>
      </c>
      <c r="C11621" s="66" t="s">
        <v>137</v>
      </c>
      <c r="D11621" s="67">
        <v>16521.86</v>
      </c>
      <c r="E11621" s="66">
        <v>1.1705000000000001</v>
      </c>
      <c r="F11621" s="67">
        <v>19338.83713</v>
      </c>
      <c r="G11621" s="66" t="s">
        <v>82</v>
      </c>
      <c r="H11621" s="68">
        <v>7.0262174699232198E-5</v>
      </c>
      <c r="I11621" s="87">
        <v>1.35878875290805</v>
      </c>
      <c r="J11621" s="36" t="str">
        <f>_xlfn.XLOOKUP(SimpleBB[[#This Row],[customer_code]],'Input  - indicative charges'!$B$13:$B$69,'Input  - indicative charges'!$E$13:$E$69)</f>
        <v>Major Industrial</v>
      </c>
      <c r="K11621" s="70">
        <f t="shared" si="183"/>
        <v>1.2561370725281864</v>
      </c>
    </row>
    <row r="11622" spans="1:11" x14ac:dyDescent="0.25">
      <c r="A11622" s="65">
        <v>44470</v>
      </c>
      <c r="B11622" s="66" t="s">
        <v>153</v>
      </c>
      <c r="C11622" s="66" t="s">
        <v>137</v>
      </c>
      <c r="D11622" s="67">
        <v>16521.86</v>
      </c>
      <c r="E11622" s="66">
        <v>1.1705000000000001</v>
      </c>
      <c r="F11622" s="67">
        <v>19338.83713</v>
      </c>
      <c r="G11622" s="66" t="s">
        <v>84</v>
      </c>
      <c r="H11622" s="68">
        <v>0</v>
      </c>
      <c r="I11622" s="87">
        <v>0</v>
      </c>
      <c r="J11622" s="36" t="str">
        <f>_xlfn.XLOOKUP(SimpleBB[[#This Row],[customer_code]],'Input  - indicative charges'!$B$13:$B$69,'Input  - indicative charges'!$E$13:$E$69)</f>
        <v>Major Industrial</v>
      </c>
      <c r="K11622" s="70">
        <f t="shared" si="183"/>
        <v>0</v>
      </c>
    </row>
    <row r="11623" spans="1:11" x14ac:dyDescent="0.25">
      <c r="A11623" s="65">
        <v>44470</v>
      </c>
      <c r="B11623" s="66" t="s">
        <v>153</v>
      </c>
      <c r="C11623" s="66" t="s">
        <v>137</v>
      </c>
      <c r="D11623" s="67">
        <v>16521.86</v>
      </c>
      <c r="E11623" s="66">
        <v>1.1705000000000001</v>
      </c>
      <c r="F11623" s="67">
        <v>19338.83713</v>
      </c>
      <c r="G11623" s="66" t="s">
        <v>86</v>
      </c>
      <c r="H11623" s="68">
        <v>7.3345980263278004E-6</v>
      </c>
      <c r="I11623" s="87">
        <v>0.14184259664517199</v>
      </c>
      <c r="J11623" s="36" t="str">
        <f>_xlfn.XLOOKUP(SimpleBB[[#This Row],[customer_code]],'Input  - indicative charges'!$B$13:$B$69,'Input  - indicative charges'!$E$13:$E$69)</f>
        <v>North Island generation</v>
      </c>
      <c r="K11623" s="70">
        <f t="shared" si="183"/>
        <v>0.13112689056951579</v>
      </c>
    </row>
    <row r="11624" spans="1:11" x14ac:dyDescent="0.25">
      <c r="A11624" s="65">
        <v>44470</v>
      </c>
      <c r="B11624" s="66" t="s">
        <v>153</v>
      </c>
      <c r="C11624" s="66" t="s">
        <v>137</v>
      </c>
      <c r="D11624" s="67">
        <v>16521.86</v>
      </c>
      <c r="E11624" s="66">
        <v>1.1705000000000001</v>
      </c>
      <c r="F11624" s="67">
        <v>19338.83713</v>
      </c>
      <c r="G11624" s="66" t="s">
        <v>88</v>
      </c>
      <c r="H11624" s="68">
        <v>3.40710306536437E-4</v>
      </c>
      <c r="I11624" s="87">
        <v>6.5889411266205302</v>
      </c>
      <c r="J11624" s="36" t="str">
        <f>_xlfn.XLOOKUP(SimpleBB[[#This Row],[customer_code]],'Input  - indicative charges'!$B$13:$B$69,'Input  - indicative charges'!$E$13:$E$69)</f>
        <v>North Island generation</v>
      </c>
      <c r="K11624" s="70">
        <f t="shared" si="183"/>
        <v>6.0911699483383686</v>
      </c>
    </row>
    <row r="11625" spans="1:11" x14ac:dyDescent="0.25">
      <c r="A11625" s="65">
        <v>44470</v>
      </c>
      <c r="B11625" s="66" t="s">
        <v>153</v>
      </c>
      <c r="C11625" s="66" t="s">
        <v>137</v>
      </c>
      <c r="D11625" s="67">
        <v>16521.86</v>
      </c>
      <c r="E11625" s="66">
        <v>1.1705000000000001</v>
      </c>
      <c r="F11625" s="67">
        <v>19338.83713</v>
      </c>
      <c r="G11625" s="66" t="s">
        <v>90</v>
      </c>
      <c r="H11625" s="68">
        <v>3.4807888704275499E-10</v>
      </c>
      <c r="I11625" s="87">
        <v>6.7314409049115199E-6</v>
      </c>
      <c r="J11625" s="36" t="str">
        <f>_xlfn.XLOOKUP(SimpleBB[[#This Row],[customer_code]],'Input  - indicative charges'!$B$13:$B$69,'Input  - indicative charges'!$E$13:$E$69)</f>
        <v>Upper South Island distributor</v>
      </c>
      <c r="K11625" s="70">
        <f t="shared" si="183"/>
        <v>6.2229043728066815E-6</v>
      </c>
    </row>
    <row r="11626" spans="1:11" x14ac:dyDescent="0.25">
      <c r="A11626" s="65">
        <v>44470</v>
      </c>
      <c r="B11626" s="66" t="s">
        <v>153</v>
      </c>
      <c r="C11626" s="66" t="s">
        <v>137</v>
      </c>
      <c r="D11626" s="67">
        <v>16521.86</v>
      </c>
      <c r="E11626" s="66">
        <v>1.1705000000000001</v>
      </c>
      <c r="F11626" s="67">
        <v>19338.83713</v>
      </c>
      <c r="G11626" s="66" t="s">
        <v>92</v>
      </c>
      <c r="H11626" s="68">
        <v>5.2372306223049902E-6</v>
      </c>
      <c r="I11626" s="87">
        <v>0.101281950017004</v>
      </c>
      <c r="J11626" s="36" t="str">
        <f>_xlfn.XLOOKUP(SimpleBB[[#This Row],[customer_code]],'Input  - indicative charges'!$B$13:$B$69,'Input  - indicative charges'!$E$13:$E$69)</f>
        <v>North Island generation</v>
      </c>
      <c r="K11626" s="70">
        <f t="shared" si="183"/>
        <v>9.3630457215680848E-2</v>
      </c>
    </row>
    <row r="11627" spans="1:11" x14ac:dyDescent="0.25">
      <c r="A11627" s="65">
        <v>44470</v>
      </c>
      <c r="B11627" s="66" t="s">
        <v>153</v>
      </c>
      <c r="C11627" s="66" t="s">
        <v>137</v>
      </c>
      <c r="D11627" s="67">
        <v>16521.86</v>
      </c>
      <c r="E11627" s="66">
        <v>1.1705000000000001</v>
      </c>
      <c r="F11627" s="67">
        <v>19338.83713</v>
      </c>
      <c r="G11627" s="66" t="s">
        <v>94</v>
      </c>
      <c r="H11627" s="68">
        <v>2.7738412158380899E-5</v>
      </c>
      <c r="I11627" s="87">
        <v>0.536428634975741</v>
      </c>
      <c r="J11627" s="36" t="str">
        <f>_xlfn.XLOOKUP(SimpleBB[[#This Row],[customer_code]],'Input  - indicative charges'!$B$13:$B$69,'Input  - indicative charges'!$E$13:$E$69)</f>
        <v>North Island generation</v>
      </c>
      <c r="K11627" s="70">
        <f t="shared" si="183"/>
        <v>0.49590335047784773</v>
      </c>
    </row>
    <row r="11628" spans="1:11" x14ac:dyDescent="0.25">
      <c r="A11628" s="65">
        <v>44470</v>
      </c>
      <c r="B11628" s="66" t="s">
        <v>153</v>
      </c>
      <c r="C11628" s="66" t="s">
        <v>137</v>
      </c>
      <c r="D11628" s="67">
        <v>16521.86</v>
      </c>
      <c r="E11628" s="66">
        <v>1.1705000000000001</v>
      </c>
      <c r="F11628" s="67">
        <v>19338.83713</v>
      </c>
      <c r="G11628" s="66" t="s">
        <v>96</v>
      </c>
      <c r="H11628" s="68">
        <v>5.9914226510224195E-11</v>
      </c>
      <c r="I11628" s="87">
        <v>1.15867146825115E-6</v>
      </c>
      <c r="J11628" s="36" t="str">
        <f>_xlfn.XLOOKUP(SimpleBB[[#This Row],[customer_code]],'Input  - indicative charges'!$B$13:$B$69,'Input  - indicative charges'!$E$13:$E$69)</f>
        <v>Upper North Island distributor</v>
      </c>
      <c r="K11628" s="70">
        <f t="shared" si="183"/>
        <v>1.0711379403428328E-6</v>
      </c>
    </row>
    <row r="11629" spans="1:11" x14ac:dyDescent="0.25">
      <c r="A11629" s="65">
        <v>44470</v>
      </c>
      <c r="B11629" s="66" t="s">
        <v>153</v>
      </c>
      <c r="C11629" s="66" t="s">
        <v>137</v>
      </c>
      <c r="D11629" s="67">
        <v>16521.86</v>
      </c>
      <c r="E11629" s="66">
        <v>1.1705000000000001</v>
      </c>
      <c r="F11629" s="67">
        <v>19338.83713</v>
      </c>
      <c r="G11629" s="66" t="s">
        <v>98</v>
      </c>
      <c r="H11629" s="68">
        <v>2.5672757558828502E-7</v>
      </c>
      <c r="I11629" s="87">
        <v>4.9648127710816203E-3</v>
      </c>
      <c r="J11629" s="36" t="str">
        <f>_xlfn.XLOOKUP(SimpleBB[[#This Row],[customer_code]],'Input  - indicative charges'!$B$13:$B$69,'Input  - indicative charges'!$E$13:$E$69)</f>
        <v>Major Industrial</v>
      </c>
      <c r="K11629" s="70">
        <f t="shared" si="183"/>
        <v>4.5897387408968685E-3</v>
      </c>
    </row>
    <row r="11630" spans="1:11" x14ac:dyDescent="0.25">
      <c r="A11630" s="65">
        <v>44470</v>
      </c>
      <c r="B11630" s="66" t="s">
        <v>153</v>
      </c>
      <c r="C11630" s="66" t="s">
        <v>137</v>
      </c>
      <c r="D11630" s="67">
        <v>16521.86</v>
      </c>
      <c r="E11630" s="66">
        <v>1.1705000000000001</v>
      </c>
      <c r="F11630" s="67">
        <v>19338.83713</v>
      </c>
      <c r="G11630" s="66" t="s">
        <v>100</v>
      </c>
      <c r="H11630" s="68">
        <v>8.5421427161090104E-5</v>
      </c>
      <c r="I11630" s="87">
        <v>1.65195106728048</v>
      </c>
      <c r="J11630" s="36" t="str">
        <f>_xlfn.XLOOKUP(SimpleBB[[#This Row],[customer_code]],'Input  - indicative charges'!$B$13:$B$69,'Input  - indicative charges'!$E$13:$E$69)</f>
        <v>North Island generation</v>
      </c>
      <c r="K11630" s="70">
        <f t="shared" si="183"/>
        <v>1.5271520117990973</v>
      </c>
    </row>
    <row r="11631" spans="1:11" x14ac:dyDescent="0.25">
      <c r="A11631" s="65">
        <v>44470</v>
      </c>
      <c r="B11631" s="66" t="s">
        <v>153</v>
      </c>
      <c r="C11631" s="66" t="s">
        <v>137</v>
      </c>
      <c r="D11631" s="67">
        <v>16521.86</v>
      </c>
      <c r="E11631" s="66">
        <v>1.1705000000000001</v>
      </c>
      <c r="F11631" s="67">
        <v>19338.83713</v>
      </c>
      <c r="G11631" s="66" t="s">
        <v>102</v>
      </c>
      <c r="H11631" s="68">
        <v>8.2157079406085297E-5</v>
      </c>
      <c r="I11631" s="87">
        <v>1.58882237771076</v>
      </c>
      <c r="J11631" s="36" t="str">
        <f>_xlfn.XLOOKUP(SimpleBB[[#This Row],[customer_code]],'Input  - indicative charges'!$B$13:$B$69,'Input  - indicative charges'!$E$13:$E$69)</f>
        <v>Lower North Island distributor</v>
      </c>
      <c r="K11631" s="70">
        <f t="shared" si="183"/>
        <v>1.468792471260558</v>
      </c>
    </row>
    <row r="11632" spans="1:11" x14ac:dyDescent="0.25">
      <c r="A11632" s="65">
        <v>44470</v>
      </c>
      <c r="B11632" s="66" t="s">
        <v>153</v>
      </c>
      <c r="C11632" s="66" t="s">
        <v>137</v>
      </c>
      <c r="D11632" s="67">
        <v>16521.86</v>
      </c>
      <c r="E11632" s="66">
        <v>1.1705000000000001</v>
      </c>
      <c r="F11632" s="67">
        <v>19338.83713</v>
      </c>
      <c r="G11632" s="66" t="s">
        <v>104</v>
      </c>
      <c r="H11632" s="68">
        <v>1.72038716920199E-4</v>
      </c>
      <c r="I11632" s="87">
        <v>3.32702872657392</v>
      </c>
      <c r="J11632" s="36" t="str">
        <f>_xlfn.XLOOKUP(SimpleBB[[#This Row],[customer_code]],'Input  - indicative charges'!$B$13:$B$69,'Input  - indicative charges'!$E$13:$E$69)</f>
        <v>Lower North Island distributor</v>
      </c>
      <c r="K11632" s="70">
        <f t="shared" si="183"/>
        <v>3.07568348344914</v>
      </c>
    </row>
    <row r="11633" spans="1:11" x14ac:dyDescent="0.25">
      <c r="A11633" s="65">
        <v>44470</v>
      </c>
      <c r="B11633" s="66" t="s">
        <v>153</v>
      </c>
      <c r="C11633" s="66" t="s">
        <v>137</v>
      </c>
      <c r="D11633" s="67">
        <v>16521.86</v>
      </c>
      <c r="E11633" s="66">
        <v>1.1705000000000001</v>
      </c>
      <c r="F11633" s="67">
        <v>19338.83713</v>
      </c>
      <c r="G11633" s="66" t="s">
        <v>106</v>
      </c>
      <c r="H11633" s="68">
        <v>0</v>
      </c>
      <c r="I11633" s="87">
        <v>0</v>
      </c>
      <c r="J11633" s="36" t="str">
        <f>_xlfn.XLOOKUP(SimpleBB[[#This Row],[customer_code]],'Input  - indicative charges'!$B$13:$B$69,'Input  - indicative charges'!$E$13:$E$69)</f>
        <v>Upper North Island distributor</v>
      </c>
      <c r="K11633" s="70">
        <f t="shared" si="183"/>
        <v>0</v>
      </c>
    </row>
    <row r="11634" spans="1:11" x14ac:dyDescent="0.25">
      <c r="A11634" s="65">
        <v>44470</v>
      </c>
      <c r="B11634" s="66" t="s">
        <v>153</v>
      </c>
      <c r="C11634" s="66" t="s">
        <v>137</v>
      </c>
      <c r="D11634" s="67">
        <v>16521.86</v>
      </c>
      <c r="E11634" s="66">
        <v>1.1705000000000001</v>
      </c>
      <c r="F11634" s="67">
        <v>19338.83713</v>
      </c>
      <c r="G11634" s="66" t="s">
        <v>108</v>
      </c>
      <c r="H11634" s="68">
        <v>0</v>
      </c>
      <c r="I11634" s="87">
        <v>0</v>
      </c>
      <c r="J11634" s="36" t="str">
        <f>_xlfn.XLOOKUP(SimpleBB[[#This Row],[customer_code]],'Input  - indicative charges'!$B$13:$B$69,'Input  - indicative charges'!$E$13:$E$69)</f>
        <v>Lower North Island distributor</v>
      </c>
      <c r="K11634" s="70">
        <f t="shared" si="183"/>
        <v>0</v>
      </c>
    </row>
    <row r="11635" spans="1:11" x14ac:dyDescent="0.25">
      <c r="A11635" s="65">
        <v>44470</v>
      </c>
      <c r="B11635" s="66" t="s">
        <v>153</v>
      </c>
      <c r="C11635" s="66" t="s">
        <v>137</v>
      </c>
      <c r="D11635" s="67">
        <v>16521.86</v>
      </c>
      <c r="E11635" s="66">
        <v>1.1705000000000001</v>
      </c>
      <c r="F11635" s="67">
        <v>19338.83713</v>
      </c>
      <c r="G11635" s="66" t="s">
        <v>110</v>
      </c>
      <c r="H11635" s="68">
        <v>0.37275147792782398</v>
      </c>
      <c r="I11635" s="87">
        <v>7208.5801216129803</v>
      </c>
      <c r="J11635" s="36" t="str">
        <f>_xlfn.XLOOKUP(SimpleBB[[#This Row],[customer_code]],'Input  - indicative charges'!$B$13:$B$69,'Input  - indicative charges'!$E$13:$E$69)</f>
        <v>Lower South Island distributor</v>
      </c>
      <c r="K11635" s="70">
        <f t="shared" si="183"/>
        <v>6663.997410685487</v>
      </c>
    </row>
    <row r="11636" spans="1:11" x14ac:dyDescent="0.25">
      <c r="A11636" s="65">
        <v>44470</v>
      </c>
      <c r="B11636" s="66" t="s">
        <v>153</v>
      </c>
      <c r="C11636" s="66" t="s">
        <v>137</v>
      </c>
      <c r="D11636" s="67">
        <v>16521.86</v>
      </c>
      <c r="E11636" s="66">
        <v>1.1705000000000001</v>
      </c>
      <c r="F11636" s="67">
        <v>19338.83713</v>
      </c>
      <c r="G11636" s="66" t="s">
        <v>112</v>
      </c>
      <c r="H11636" s="68">
        <v>2.8145634018227398E-4</v>
      </c>
      <c r="I11636" s="87">
        <v>5.4430383219908798</v>
      </c>
      <c r="J11636" s="36" t="str">
        <f>_xlfn.XLOOKUP(SimpleBB[[#This Row],[customer_code]],'Input  - indicative charges'!$B$13:$B$69,'Input  - indicative charges'!$E$13:$E$69)</f>
        <v>North Island generation</v>
      </c>
      <c r="K11636" s="70">
        <f t="shared" si="183"/>
        <v>5.0318360442795278</v>
      </c>
    </row>
    <row r="11637" spans="1:11" x14ac:dyDescent="0.25">
      <c r="A11637" s="65">
        <v>44470</v>
      </c>
      <c r="B11637" s="66" t="s">
        <v>153</v>
      </c>
      <c r="C11637" s="66" t="s">
        <v>137</v>
      </c>
      <c r="D11637" s="67">
        <v>16521.86</v>
      </c>
      <c r="E11637" s="66">
        <v>1.1705000000000001</v>
      </c>
      <c r="F11637" s="67">
        <v>19338.83713</v>
      </c>
      <c r="G11637" s="66" t="s">
        <v>114</v>
      </c>
      <c r="H11637" s="68">
        <v>6.7672855109533094E-5</v>
      </c>
      <c r="I11637" s="87">
        <v>1.30871432308535</v>
      </c>
      <c r="J11637" s="36" t="str">
        <f>_xlfn.XLOOKUP(SimpleBB[[#This Row],[customer_code]],'Input  - indicative charges'!$B$13:$B$69,'Input  - indicative charges'!$E$13:$E$69)</f>
        <v>Lower North Island distributor</v>
      </c>
      <c r="K11637" s="70">
        <f t="shared" si="183"/>
        <v>1.209845588622843</v>
      </c>
    </row>
    <row r="11638" spans="1:11" x14ac:dyDescent="0.25">
      <c r="A11638" s="65">
        <v>44470</v>
      </c>
      <c r="B11638" s="66" t="s">
        <v>153</v>
      </c>
      <c r="C11638" s="66" t="s">
        <v>137</v>
      </c>
      <c r="D11638" s="67">
        <v>16521.86</v>
      </c>
      <c r="E11638" s="66">
        <v>1.1705000000000001</v>
      </c>
      <c r="F11638" s="67">
        <v>19338.83713</v>
      </c>
      <c r="G11638" s="66" t="s">
        <v>116</v>
      </c>
      <c r="H11638" s="68">
        <v>0</v>
      </c>
      <c r="I11638" s="87">
        <v>0</v>
      </c>
      <c r="J11638" s="36" t="str">
        <f>_xlfn.XLOOKUP(SimpleBB[[#This Row],[customer_code]],'Input  - indicative charges'!$B$13:$B$69,'Input  - indicative charges'!$E$13:$E$69)</f>
        <v>Major Industrial</v>
      </c>
      <c r="K11638" s="70">
        <f t="shared" si="183"/>
        <v>0</v>
      </c>
    </row>
    <row r="11639" spans="1:11" x14ac:dyDescent="0.25">
      <c r="A11639" s="65">
        <v>44470</v>
      </c>
      <c r="B11639" s="66" t="s">
        <v>153</v>
      </c>
      <c r="C11639" s="66" t="s">
        <v>137</v>
      </c>
      <c r="D11639" s="67">
        <v>16521.86</v>
      </c>
      <c r="E11639" s="66">
        <v>1.1705000000000001</v>
      </c>
      <c r="F11639" s="67">
        <v>19338.83713</v>
      </c>
      <c r="G11639" s="66" t="s">
        <v>118</v>
      </c>
      <c r="H11639" s="68">
        <v>3.0103853342967198E-12</v>
      </c>
      <c r="I11639" s="87">
        <v>5.8217351678504897E-8</v>
      </c>
      <c r="J11639" s="36" t="str">
        <f>_xlfn.XLOOKUP(SimpleBB[[#This Row],[customer_code]],'Input  - indicative charges'!$B$13:$B$69,'Input  - indicative charges'!$E$13:$E$69)</f>
        <v>Upper South Island distributor</v>
      </c>
      <c r="K11639" s="70">
        <f t="shared" si="183"/>
        <v>5.3819236839627943E-8</v>
      </c>
    </row>
    <row r="11640" spans="1:11" x14ac:dyDescent="0.25">
      <c r="A11640" s="65">
        <v>44470</v>
      </c>
      <c r="B11640" s="66" t="s">
        <v>153</v>
      </c>
      <c r="C11640" s="66" t="s">
        <v>137</v>
      </c>
      <c r="D11640" s="67">
        <v>16521.86</v>
      </c>
      <c r="E11640" s="66">
        <v>1.1705000000000001</v>
      </c>
      <c r="F11640" s="67">
        <v>19338.83713</v>
      </c>
      <c r="G11640" s="66" t="s">
        <v>120</v>
      </c>
      <c r="H11640" s="68">
        <v>1.9881294930304401E-7</v>
      </c>
      <c r="I11640" s="87">
        <v>3.84481124590652E-3</v>
      </c>
      <c r="J11640" s="36" t="str">
        <f>_xlfn.XLOOKUP(SimpleBB[[#This Row],[customer_code]],'Input  - indicative charges'!$B$13:$B$69,'Input  - indicative charges'!$E$13:$E$69)</f>
        <v>Lower North Island distributor</v>
      </c>
      <c r="K11640" s="70">
        <f t="shared" si="183"/>
        <v>3.5543493663163163E-3</v>
      </c>
    </row>
    <row r="11641" spans="1:11" x14ac:dyDescent="0.25">
      <c r="A11641" s="65">
        <v>44470</v>
      </c>
      <c r="B11641" s="66" t="s">
        <v>153</v>
      </c>
      <c r="C11641" s="66" t="s">
        <v>137</v>
      </c>
      <c r="D11641" s="67">
        <v>16521.86</v>
      </c>
      <c r="E11641" s="66">
        <v>1.1705000000000001</v>
      </c>
      <c r="F11641" s="67">
        <v>19338.83713</v>
      </c>
      <c r="G11641" s="66" t="s">
        <v>241</v>
      </c>
      <c r="H11641" s="68">
        <v>6.3848085422157198E-5</v>
      </c>
      <c r="I11641" s="87">
        <v>1.2347477250414201</v>
      </c>
      <c r="J11641" s="36" t="str">
        <f>_xlfn.XLOOKUP(SimpleBB[[#This Row],[customer_code]],'Input  - indicative charges'!$B$13:$B$69,'Input  - indicative charges'!$E$13:$E$69)</f>
        <v>North Island generation</v>
      </c>
      <c r="K11641" s="70">
        <f t="shared" si="183"/>
        <v>1.141466905230798</v>
      </c>
    </row>
    <row r="11642" spans="1:11" x14ac:dyDescent="0.25">
      <c r="A11642" s="65">
        <v>44501</v>
      </c>
      <c r="B11642" s="66" t="s">
        <v>153</v>
      </c>
      <c r="C11642" s="66" t="s">
        <v>137</v>
      </c>
      <c r="D11642" s="67">
        <v>17970.77</v>
      </c>
      <c r="E11642" s="66">
        <v>1.2881</v>
      </c>
      <c r="F11642" s="67">
        <v>23148.148837000001</v>
      </c>
      <c r="G11642" s="66" t="s">
        <v>8</v>
      </c>
      <c r="H11642" s="68">
        <v>0.249028506073146</v>
      </c>
      <c r="I11642" s="87">
        <v>5764.54892323696</v>
      </c>
      <c r="J11642" s="36" t="str">
        <f>_xlfn.XLOOKUP(SimpleBB[[#This Row],[customer_code]],'Input  - indicative charges'!$B$13:$B$69,'Input  - indicative charges'!$E$13:$E$69)</f>
        <v>Lower South Island distributor</v>
      </c>
      <c r="K11642" s="70">
        <f t="shared" si="183"/>
        <v>5329.0576576993426</v>
      </c>
    </row>
    <row r="11643" spans="1:11" x14ac:dyDescent="0.25">
      <c r="A11643" s="65">
        <v>44501</v>
      </c>
      <c r="B11643" s="66" t="s">
        <v>153</v>
      </c>
      <c r="C11643" s="66" t="s">
        <v>137</v>
      </c>
      <c r="D11643" s="67">
        <v>17970.77</v>
      </c>
      <c r="E11643" s="66">
        <v>1.2881</v>
      </c>
      <c r="F11643" s="67">
        <v>23148.148837000001</v>
      </c>
      <c r="G11643" s="66" t="s">
        <v>10</v>
      </c>
      <c r="H11643" s="68">
        <v>3.1662227152470402E-14</v>
      </c>
      <c r="I11643" s="87">
        <v>7.3292194663628802E-10</v>
      </c>
      <c r="J11643" s="36" t="str">
        <f>_xlfn.XLOOKUP(SimpleBB[[#This Row],[customer_code]],'Input  - indicative charges'!$B$13:$B$69,'Input  - indicative charges'!$E$13:$E$69)</f>
        <v>Upper South Island distributor</v>
      </c>
      <c r="K11643" s="70">
        <f t="shared" si="183"/>
        <v>6.775522879984181E-10</v>
      </c>
    </row>
    <row r="11644" spans="1:11" x14ac:dyDescent="0.25">
      <c r="A11644" s="65">
        <v>44501</v>
      </c>
      <c r="B11644" s="66" t="s">
        <v>153</v>
      </c>
      <c r="C11644" s="66" t="s">
        <v>137</v>
      </c>
      <c r="D11644" s="67">
        <v>17970.77</v>
      </c>
      <c r="E11644" s="66">
        <v>1.2881</v>
      </c>
      <c r="F11644" s="67">
        <v>23148.148837000001</v>
      </c>
      <c r="G11644" s="66" t="s">
        <v>12</v>
      </c>
      <c r="H11644" s="68">
        <v>0</v>
      </c>
      <c r="I11644" s="87">
        <v>0</v>
      </c>
      <c r="J11644" s="36" t="str">
        <f>_xlfn.XLOOKUP(SimpleBB[[#This Row],[customer_code]],'Input  - indicative charges'!$B$13:$B$69,'Input  - indicative charges'!$E$13:$E$69)</f>
        <v>Lower North Island distributor</v>
      </c>
      <c r="K11644" s="70">
        <f t="shared" si="183"/>
        <v>0</v>
      </c>
    </row>
    <row r="11645" spans="1:11" x14ac:dyDescent="0.25">
      <c r="A11645" s="65">
        <v>44501</v>
      </c>
      <c r="B11645" s="66" t="s">
        <v>153</v>
      </c>
      <c r="C11645" s="66" t="s">
        <v>137</v>
      </c>
      <c r="D11645" s="67">
        <v>17970.77</v>
      </c>
      <c r="E11645" s="66">
        <v>1.2881</v>
      </c>
      <c r="F11645" s="67">
        <v>23148.148837000001</v>
      </c>
      <c r="G11645" s="66" t="s">
        <v>14</v>
      </c>
      <c r="H11645" s="68">
        <v>0</v>
      </c>
      <c r="I11645" s="87">
        <v>0</v>
      </c>
      <c r="J11645" s="36" t="str">
        <f>_xlfn.XLOOKUP(SimpleBB[[#This Row],[customer_code]],'Input  - indicative charges'!$B$13:$B$69,'Input  - indicative charges'!$E$13:$E$69)</f>
        <v>Upper North Island distributor</v>
      </c>
      <c r="K11645" s="70">
        <f t="shared" si="183"/>
        <v>0</v>
      </c>
    </row>
    <row r="11646" spans="1:11" x14ac:dyDescent="0.25">
      <c r="A11646" s="65">
        <v>44501</v>
      </c>
      <c r="B11646" s="66" t="s">
        <v>153</v>
      </c>
      <c r="C11646" s="66" t="s">
        <v>137</v>
      </c>
      <c r="D11646" s="67">
        <v>17970.77</v>
      </c>
      <c r="E11646" s="66">
        <v>1.2881</v>
      </c>
      <c r="F11646" s="67">
        <v>23148.148837000001</v>
      </c>
      <c r="G11646" s="66" t="s">
        <v>16</v>
      </c>
      <c r="H11646" s="68">
        <v>2.71719420605234E-2</v>
      </c>
      <c r="I11646" s="87">
        <v>628.98015900733606</v>
      </c>
      <c r="J11646" s="36" t="str">
        <f>_xlfn.XLOOKUP(SimpleBB[[#This Row],[customer_code]],'Input  - indicative charges'!$B$13:$B$69,'Input  - indicative charges'!$E$13:$E$69)</f>
        <v>South Island generation</v>
      </c>
      <c r="K11646" s="70">
        <f t="shared" si="183"/>
        <v>581.46293448695758</v>
      </c>
    </row>
    <row r="11647" spans="1:11" x14ac:dyDescent="0.25">
      <c r="A11647" s="65">
        <v>44501</v>
      </c>
      <c r="B11647" s="66" t="s">
        <v>153</v>
      </c>
      <c r="C11647" s="66" t="s">
        <v>137</v>
      </c>
      <c r="D11647" s="67">
        <v>17970.77</v>
      </c>
      <c r="E11647" s="66">
        <v>1.2881</v>
      </c>
      <c r="F11647" s="67">
        <v>23148.148837000001</v>
      </c>
      <c r="G11647" s="66" t="s">
        <v>19</v>
      </c>
      <c r="H11647" s="68">
        <v>5.1491866206997204E-4</v>
      </c>
      <c r="I11647" s="87">
        <v>11.919413828544601</v>
      </c>
      <c r="J11647" s="36" t="str">
        <f>_xlfn.XLOOKUP(SimpleBB[[#This Row],[customer_code]],'Input  - indicative charges'!$B$13:$B$69,'Input  - indicative charges'!$E$13:$E$69)</f>
        <v>Lower South Island distributor</v>
      </c>
      <c r="K11647" s="70">
        <f t="shared" si="183"/>
        <v>11.018944306682224</v>
      </c>
    </row>
    <row r="11648" spans="1:11" x14ac:dyDescent="0.25">
      <c r="A11648" s="65">
        <v>44501</v>
      </c>
      <c r="B11648" s="66" t="s">
        <v>153</v>
      </c>
      <c r="C11648" s="66" t="s">
        <v>137</v>
      </c>
      <c r="D11648" s="67">
        <v>17970.77</v>
      </c>
      <c r="E11648" s="66">
        <v>1.2881</v>
      </c>
      <c r="F11648" s="67">
        <v>23148.148837000001</v>
      </c>
      <c r="G11648" s="66" t="s">
        <v>21</v>
      </c>
      <c r="H11648" s="68">
        <v>0</v>
      </c>
      <c r="I11648" s="87">
        <v>0</v>
      </c>
      <c r="J11648" s="36" t="str">
        <f>_xlfn.XLOOKUP(SimpleBB[[#This Row],[customer_code]],'Input  - indicative charges'!$B$13:$B$69,'Input  - indicative charges'!$E$13:$E$69)</f>
        <v>Upper South Island distributor</v>
      </c>
      <c r="K11648" s="70">
        <f t="shared" si="183"/>
        <v>0</v>
      </c>
    </row>
    <row r="11649" spans="1:11" x14ac:dyDescent="0.25">
      <c r="A11649" s="65">
        <v>44501</v>
      </c>
      <c r="B11649" s="66" t="s">
        <v>153</v>
      </c>
      <c r="C11649" s="66" t="s">
        <v>137</v>
      </c>
      <c r="D11649" s="67">
        <v>17970.77</v>
      </c>
      <c r="E11649" s="66">
        <v>1.2881</v>
      </c>
      <c r="F11649" s="67">
        <v>23148.148837000001</v>
      </c>
      <c r="G11649" s="66" t="s">
        <v>23</v>
      </c>
      <c r="H11649" s="68">
        <v>0</v>
      </c>
      <c r="I11649" s="87">
        <v>0</v>
      </c>
      <c r="J11649" s="36" t="str">
        <f>_xlfn.XLOOKUP(SimpleBB[[#This Row],[customer_code]],'Input  - indicative charges'!$B$13:$B$69,'Input  - indicative charges'!$E$13:$E$69)</f>
        <v>Lower North Island distributor</v>
      </c>
      <c r="K11649" s="70">
        <f t="shared" si="183"/>
        <v>0</v>
      </c>
    </row>
    <row r="11650" spans="1:11" x14ac:dyDescent="0.25">
      <c r="A11650" s="65">
        <v>44501</v>
      </c>
      <c r="B11650" s="66" t="s">
        <v>153</v>
      </c>
      <c r="C11650" s="66" t="s">
        <v>137</v>
      </c>
      <c r="D11650" s="67">
        <v>17970.77</v>
      </c>
      <c r="E11650" s="66">
        <v>1.2881</v>
      </c>
      <c r="F11650" s="67">
        <v>23148.148837000001</v>
      </c>
      <c r="G11650" s="66" t="s">
        <v>25</v>
      </c>
      <c r="H11650" s="68">
        <v>3.6821338146084001E-2</v>
      </c>
      <c r="I11650" s="87">
        <v>852.34581578305904</v>
      </c>
      <c r="J11650" s="36" t="str">
        <f>_xlfn.XLOOKUP(SimpleBB[[#This Row],[customer_code]],'Input  - indicative charges'!$B$13:$B$69,'Input  - indicative charges'!$E$13:$E$69)</f>
        <v>North Island generation</v>
      </c>
      <c r="K11650" s="70">
        <f t="shared" si="183"/>
        <v>787.95410657320406</v>
      </c>
    </row>
    <row r="11651" spans="1:11" x14ac:dyDescent="0.25">
      <c r="A11651" s="65">
        <v>44501</v>
      </c>
      <c r="B11651" s="66" t="s">
        <v>153</v>
      </c>
      <c r="C11651" s="66" t="s">
        <v>137</v>
      </c>
      <c r="D11651" s="67">
        <v>17970.77</v>
      </c>
      <c r="E11651" s="66">
        <v>1.2881</v>
      </c>
      <c r="F11651" s="67">
        <v>23148.148837000001</v>
      </c>
      <c r="G11651" s="66" t="s">
        <v>27</v>
      </c>
      <c r="H11651" s="68">
        <v>1.06972539255867E-6</v>
      </c>
      <c r="I11651" s="87">
        <v>2.4762162601666499E-2</v>
      </c>
      <c r="J11651" s="36" t="str">
        <f>_xlfn.XLOOKUP(SimpleBB[[#This Row],[customer_code]],'Input  - indicative charges'!$B$13:$B$69,'Input  - indicative charges'!$E$13:$E$69)</f>
        <v>Lower North Island distributor</v>
      </c>
      <c r="K11651" s="70">
        <f t="shared" si="183"/>
        <v>2.2891468871342038E-2</v>
      </c>
    </row>
    <row r="11652" spans="1:11" x14ac:dyDescent="0.25">
      <c r="A11652" s="65">
        <v>44501</v>
      </c>
      <c r="B11652" s="66" t="s">
        <v>153</v>
      </c>
      <c r="C11652" s="66" t="s">
        <v>137</v>
      </c>
      <c r="D11652" s="67">
        <v>17970.77</v>
      </c>
      <c r="E11652" s="66">
        <v>1.2881</v>
      </c>
      <c r="F11652" s="67">
        <v>23148.148837000001</v>
      </c>
      <c r="G11652" s="66" t="s">
        <v>29</v>
      </c>
      <c r="H11652" s="68">
        <v>3.4612813545744702E-6</v>
      </c>
      <c r="I11652" s="87">
        <v>8.0122255962422798E-2</v>
      </c>
      <c r="J11652" s="36" t="str">
        <f>_xlfn.XLOOKUP(SimpleBB[[#This Row],[customer_code]],'Input  - indicative charges'!$B$13:$B$69,'Input  - indicative charges'!$E$13:$E$69)</f>
        <v>Lower North Island distributor</v>
      </c>
      <c r="K11652" s="70">
        <f t="shared" si="183"/>
        <v>7.4069303144874116E-2</v>
      </c>
    </row>
    <row r="11653" spans="1:11" x14ac:dyDescent="0.25">
      <c r="A11653" s="65">
        <v>44501</v>
      </c>
      <c r="B11653" s="66" t="s">
        <v>153</v>
      </c>
      <c r="C11653" s="66" t="s">
        <v>137</v>
      </c>
      <c r="D11653" s="67">
        <v>17970.77</v>
      </c>
      <c r="E11653" s="66">
        <v>1.2881</v>
      </c>
      <c r="F11653" s="67">
        <v>23148.148837000001</v>
      </c>
      <c r="G11653" s="66" t="s">
        <v>31</v>
      </c>
      <c r="H11653" s="68">
        <v>6.6258417560017597E-6</v>
      </c>
      <c r="I11653" s="87">
        <v>0.15337597113833801</v>
      </c>
      <c r="J11653" s="36" t="str">
        <f>_xlfn.XLOOKUP(SimpleBB[[#This Row],[customer_code]],'Input  - indicative charges'!$B$13:$B$69,'Input  - indicative charges'!$E$13:$E$69)</f>
        <v>Major Industrial</v>
      </c>
      <c r="K11653" s="70">
        <f t="shared" si="183"/>
        <v>0.14178895944608766</v>
      </c>
    </row>
    <row r="11654" spans="1:11" x14ac:dyDescent="0.25">
      <c r="A11654" s="65">
        <v>44501</v>
      </c>
      <c r="B11654" s="66" t="s">
        <v>153</v>
      </c>
      <c r="C11654" s="66" t="s">
        <v>137</v>
      </c>
      <c r="D11654" s="67">
        <v>17970.77</v>
      </c>
      <c r="E11654" s="66">
        <v>1.2881</v>
      </c>
      <c r="F11654" s="67">
        <v>23148.148837000001</v>
      </c>
      <c r="G11654" s="66" t="s">
        <v>34</v>
      </c>
      <c r="H11654" s="68">
        <v>0</v>
      </c>
      <c r="I11654" s="87">
        <v>0</v>
      </c>
      <c r="J11654" s="36" t="str">
        <f>_xlfn.XLOOKUP(SimpleBB[[#This Row],[customer_code]],'Input  - indicative charges'!$B$13:$B$69,'Input  - indicative charges'!$E$13:$E$69)</f>
        <v>Major Industrial</v>
      </c>
      <c r="K11654" s="70">
        <f t="shared" si="183"/>
        <v>0</v>
      </c>
    </row>
    <row r="11655" spans="1:11" x14ac:dyDescent="0.25">
      <c r="A11655" s="65">
        <v>44501</v>
      </c>
      <c r="B11655" s="66" t="s">
        <v>153</v>
      </c>
      <c r="C11655" s="66" t="s">
        <v>137</v>
      </c>
      <c r="D11655" s="67">
        <v>17970.77</v>
      </c>
      <c r="E11655" s="66">
        <v>1.2881</v>
      </c>
      <c r="F11655" s="67">
        <v>23148.148837000001</v>
      </c>
      <c r="G11655" s="66" t="s">
        <v>36</v>
      </c>
      <c r="H11655" s="68">
        <v>0</v>
      </c>
      <c r="I11655" s="87">
        <v>0</v>
      </c>
      <c r="J11655" s="36" t="str">
        <f>_xlfn.XLOOKUP(SimpleBB[[#This Row],[customer_code]],'Input  - indicative charges'!$B$13:$B$69,'Input  - indicative charges'!$E$13:$E$69)</f>
        <v>Upper South Island distributor</v>
      </c>
      <c r="K11655" s="70">
        <f t="shared" si="183"/>
        <v>0</v>
      </c>
    </row>
    <row r="11656" spans="1:11" x14ac:dyDescent="0.25">
      <c r="A11656" s="65">
        <v>44501</v>
      </c>
      <c r="B11656" s="66" t="s">
        <v>153</v>
      </c>
      <c r="C11656" s="66" t="s">
        <v>137</v>
      </c>
      <c r="D11656" s="67">
        <v>17970.77</v>
      </c>
      <c r="E11656" s="66">
        <v>1.2881</v>
      </c>
      <c r="F11656" s="67">
        <v>23148.148837000001</v>
      </c>
      <c r="G11656" s="66" t="s">
        <v>38</v>
      </c>
      <c r="H11656" s="68">
        <v>9.8894166887305999E-6</v>
      </c>
      <c r="I11656" s="87">
        <v>0.22892168942184701</v>
      </c>
      <c r="J11656" s="36" t="str">
        <f>_xlfn.XLOOKUP(SimpleBB[[#This Row],[customer_code]],'Input  - indicative charges'!$B$13:$B$69,'Input  - indicative charges'!$E$13:$E$69)</f>
        <v>North Island generation</v>
      </c>
      <c r="K11656" s="70">
        <f t="shared" si="183"/>
        <v>0.21162746613345329</v>
      </c>
    </row>
    <row r="11657" spans="1:11" x14ac:dyDescent="0.25">
      <c r="A11657" s="65">
        <v>44501</v>
      </c>
      <c r="B11657" s="66" t="s">
        <v>153</v>
      </c>
      <c r="C11657" s="66" t="s">
        <v>137</v>
      </c>
      <c r="D11657" s="67">
        <v>17970.77</v>
      </c>
      <c r="E11657" s="66">
        <v>1.2881</v>
      </c>
      <c r="F11657" s="67">
        <v>23148.148837000001</v>
      </c>
      <c r="G11657" s="66" t="s">
        <v>40</v>
      </c>
      <c r="H11657" s="68">
        <v>2.5486918977342301E-7</v>
      </c>
      <c r="I11657" s="87">
        <v>5.89974993884079E-3</v>
      </c>
      <c r="J11657" s="36" t="str">
        <f>_xlfn.XLOOKUP(SimpleBB[[#This Row],[customer_code]],'Input  - indicative charges'!$B$13:$B$69,'Input  - indicative charges'!$E$13:$E$69)</f>
        <v>North Island generation</v>
      </c>
      <c r="K11657" s="70">
        <f t="shared" si="183"/>
        <v>5.4540447151650183E-3</v>
      </c>
    </row>
    <row r="11658" spans="1:11" x14ac:dyDescent="0.25">
      <c r="A11658" s="65">
        <v>44501</v>
      </c>
      <c r="B11658" s="66" t="s">
        <v>153</v>
      </c>
      <c r="C11658" s="66" t="s">
        <v>137</v>
      </c>
      <c r="D11658" s="67">
        <v>17970.77</v>
      </c>
      <c r="E11658" s="66">
        <v>1.2881</v>
      </c>
      <c r="F11658" s="67">
        <v>23148.148837000001</v>
      </c>
      <c r="G11658" s="66" t="s">
        <v>42</v>
      </c>
      <c r="H11658" s="68">
        <v>0.30788618797025702</v>
      </c>
      <c r="I11658" s="87">
        <v>7126.9953039920701</v>
      </c>
      <c r="J11658" s="36" t="str">
        <f>_xlfn.XLOOKUP(SimpleBB[[#This Row],[customer_code]],'Input  - indicative charges'!$B$13:$B$69,'Input  - indicative charges'!$E$13:$E$69)</f>
        <v>South Island generation</v>
      </c>
      <c r="K11658" s="70">
        <f t="shared" si="183"/>
        <v>6588.5760372381819</v>
      </c>
    </row>
    <row r="11659" spans="1:11" x14ac:dyDescent="0.25">
      <c r="A11659" s="65">
        <v>44501</v>
      </c>
      <c r="B11659" s="66" t="s">
        <v>153</v>
      </c>
      <c r="C11659" s="66" t="s">
        <v>137</v>
      </c>
      <c r="D11659" s="67">
        <v>17970.77</v>
      </c>
      <c r="E11659" s="66">
        <v>1.2881</v>
      </c>
      <c r="F11659" s="67">
        <v>23148.148837000001</v>
      </c>
      <c r="G11659" s="66" t="s">
        <v>44</v>
      </c>
      <c r="H11659" s="68">
        <v>0</v>
      </c>
      <c r="I11659" s="87">
        <v>0</v>
      </c>
      <c r="J11659" s="36" t="str">
        <f>_xlfn.XLOOKUP(SimpleBB[[#This Row],[customer_code]],'Input  - indicative charges'!$B$13:$B$69,'Input  - indicative charges'!$E$13:$E$69)</f>
        <v>Major Industrial</v>
      </c>
      <c r="K11659" s="70">
        <f t="shared" si="183"/>
        <v>0</v>
      </c>
    </row>
    <row r="11660" spans="1:11" x14ac:dyDescent="0.25">
      <c r="A11660" s="65">
        <v>44501</v>
      </c>
      <c r="B11660" s="66" t="s">
        <v>153</v>
      </c>
      <c r="C11660" s="66" t="s">
        <v>137</v>
      </c>
      <c r="D11660" s="67">
        <v>17970.77</v>
      </c>
      <c r="E11660" s="66">
        <v>1.2881</v>
      </c>
      <c r="F11660" s="67">
        <v>23148.148837000001</v>
      </c>
      <c r="G11660" s="66" t="s">
        <v>46</v>
      </c>
      <c r="H11660" s="68">
        <v>3.7168164792144303E-17</v>
      </c>
      <c r="I11660" s="87">
        <v>8.6037421060670001E-13</v>
      </c>
      <c r="J11660" s="36" t="str">
        <f>_xlfn.XLOOKUP(SimpleBB[[#This Row],[customer_code]],'Input  - indicative charges'!$B$13:$B$69,'Input  - indicative charges'!$E$13:$E$69)</f>
        <v>Upper South Island distributor</v>
      </c>
      <c r="K11660" s="70">
        <f t="shared" si="183"/>
        <v>7.9537598458719676E-13</v>
      </c>
    </row>
    <row r="11661" spans="1:11" x14ac:dyDescent="0.25">
      <c r="A11661" s="65">
        <v>44501</v>
      </c>
      <c r="B11661" s="66" t="s">
        <v>153</v>
      </c>
      <c r="C11661" s="66" t="s">
        <v>137</v>
      </c>
      <c r="D11661" s="67">
        <v>17970.77</v>
      </c>
      <c r="E11661" s="66">
        <v>1.2881</v>
      </c>
      <c r="F11661" s="67">
        <v>23148.148837000001</v>
      </c>
      <c r="G11661" s="66" t="s">
        <v>48</v>
      </c>
      <c r="H11661" s="68">
        <v>2.2503963739955199E-3</v>
      </c>
      <c r="I11661" s="87">
        <v>52.092510207493604</v>
      </c>
      <c r="J11661" s="36" t="str">
        <f>_xlfn.XLOOKUP(SimpleBB[[#This Row],[customer_code]],'Input  - indicative charges'!$B$13:$B$69,'Input  - indicative charges'!$E$13:$E$69)</f>
        <v>North Island generation</v>
      </c>
      <c r="K11661" s="70">
        <f t="shared" si="183"/>
        <v>48.157105460758643</v>
      </c>
    </row>
    <row r="11662" spans="1:11" x14ac:dyDescent="0.25">
      <c r="A11662" s="65">
        <v>44501</v>
      </c>
      <c r="B11662" s="66" t="s">
        <v>153</v>
      </c>
      <c r="C11662" s="66" t="s">
        <v>137</v>
      </c>
      <c r="D11662" s="67">
        <v>17970.77</v>
      </c>
      <c r="E11662" s="66">
        <v>1.2881</v>
      </c>
      <c r="F11662" s="67">
        <v>23148.148837000001</v>
      </c>
      <c r="G11662" s="66" t="s">
        <v>50</v>
      </c>
      <c r="H11662" s="68">
        <v>4.6979930466514898E-4</v>
      </c>
      <c r="I11662" s="87">
        <v>10.8749842279079</v>
      </c>
      <c r="J11662" s="36" t="str">
        <f>_xlfn.XLOOKUP(SimpleBB[[#This Row],[customer_code]],'Input  - indicative charges'!$B$13:$B$69,'Input  - indicative charges'!$E$13:$E$69)</f>
        <v>North Island generation</v>
      </c>
      <c r="K11662" s="70">
        <f t="shared" ref="K11662:K11725" si="184">I11662*$L$9</f>
        <v>10.053417665254138</v>
      </c>
    </row>
    <row r="11663" spans="1:11" x14ac:dyDescent="0.25">
      <c r="A11663" s="65">
        <v>44501</v>
      </c>
      <c r="B11663" s="66" t="s">
        <v>153</v>
      </c>
      <c r="C11663" s="66" t="s">
        <v>137</v>
      </c>
      <c r="D11663" s="67">
        <v>17970.77</v>
      </c>
      <c r="E11663" s="66">
        <v>1.2881</v>
      </c>
      <c r="F11663" s="67">
        <v>23148.148837000001</v>
      </c>
      <c r="G11663" s="66" t="s">
        <v>52</v>
      </c>
      <c r="H11663" s="68">
        <v>9.4868847773281603E-4</v>
      </c>
      <c r="I11663" s="87">
        <v>21.9603820825062</v>
      </c>
      <c r="J11663" s="36" t="str">
        <f>_xlfn.XLOOKUP(SimpleBB[[#This Row],[customer_code]],'Input  - indicative charges'!$B$13:$B$69,'Input  - indicative charges'!$E$13:$E$69)</f>
        <v>North Island generation</v>
      </c>
      <c r="K11663" s="70">
        <f t="shared" si="184"/>
        <v>20.301352952533957</v>
      </c>
    </row>
    <row r="11664" spans="1:11" x14ac:dyDescent="0.25">
      <c r="A11664" s="65">
        <v>44501</v>
      </c>
      <c r="B11664" s="66" t="s">
        <v>153</v>
      </c>
      <c r="C11664" s="66" t="s">
        <v>137</v>
      </c>
      <c r="D11664" s="67">
        <v>17970.77</v>
      </c>
      <c r="E11664" s="66">
        <v>1.2881</v>
      </c>
      <c r="F11664" s="67">
        <v>23148.148837000001</v>
      </c>
      <c r="G11664" s="66" t="s">
        <v>54</v>
      </c>
      <c r="H11664" s="68">
        <v>0</v>
      </c>
      <c r="I11664" s="87">
        <v>0</v>
      </c>
      <c r="J11664" s="36" t="str">
        <f>_xlfn.XLOOKUP(SimpleBB[[#This Row],[customer_code]],'Input  - indicative charges'!$B$13:$B$69,'Input  - indicative charges'!$E$13:$E$69)</f>
        <v>Upper South Island distributor</v>
      </c>
      <c r="K11664" s="70">
        <f t="shared" si="184"/>
        <v>0</v>
      </c>
    </row>
    <row r="11665" spans="1:11" x14ac:dyDescent="0.25">
      <c r="A11665" s="65">
        <v>44501</v>
      </c>
      <c r="B11665" s="66" t="s">
        <v>153</v>
      </c>
      <c r="C11665" s="66" t="s">
        <v>137</v>
      </c>
      <c r="D11665" s="67">
        <v>17970.77</v>
      </c>
      <c r="E11665" s="66">
        <v>1.2881</v>
      </c>
      <c r="F11665" s="67">
        <v>23148.148837000001</v>
      </c>
      <c r="G11665" s="66" t="s">
        <v>56</v>
      </c>
      <c r="H11665" s="68">
        <v>0</v>
      </c>
      <c r="I11665" s="87">
        <v>0</v>
      </c>
      <c r="J11665" s="36" t="str">
        <f>_xlfn.XLOOKUP(SimpleBB[[#This Row],[customer_code]],'Input  - indicative charges'!$B$13:$B$69,'Input  - indicative charges'!$E$13:$E$69)</f>
        <v>Upper North Island distributor</v>
      </c>
      <c r="K11665" s="70">
        <f t="shared" si="184"/>
        <v>0</v>
      </c>
    </row>
    <row r="11666" spans="1:11" x14ac:dyDescent="0.25">
      <c r="A11666" s="65">
        <v>44501</v>
      </c>
      <c r="B11666" s="66" t="s">
        <v>153</v>
      </c>
      <c r="C11666" s="66" t="s">
        <v>137</v>
      </c>
      <c r="D11666" s="67">
        <v>17970.77</v>
      </c>
      <c r="E11666" s="66">
        <v>1.2881</v>
      </c>
      <c r="F11666" s="67">
        <v>23148.148837000001</v>
      </c>
      <c r="G11666" s="66" t="s">
        <v>58</v>
      </c>
      <c r="H11666" s="68">
        <v>5.85527295489765E-4</v>
      </c>
      <c r="I11666" s="87">
        <v>13.5538729841231</v>
      </c>
      <c r="J11666" s="36" t="str">
        <f>_xlfn.XLOOKUP(SimpleBB[[#This Row],[customer_code]],'Input  - indicative charges'!$B$13:$B$69,'Input  - indicative charges'!$E$13:$E$69)</f>
        <v>North Island generation</v>
      </c>
      <c r="K11666" s="70">
        <f t="shared" si="184"/>
        <v>12.529925858789758</v>
      </c>
    </row>
    <row r="11667" spans="1:11" x14ac:dyDescent="0.25">
      <c r="A11667" s="65">
        <v>44501</v>
      </c>
      <c r="B11667" s="66" t="s">
        <v>153</v>
      </c>
      <c r="C11667" s="66" t="s">
        <v>137</v>
      </c>
      <c r="D11667" s="67">
        <v>17970.77</v>
      </c>
      <c r="E11667" s="66">
        <v>1.2881</v>
      </c>
      <c r="F11667" s="67">
        <v>23148.148837000001</v>
      </c>
      <c r="G11667" s="66" t="s">
        <v>60</v>
      </c>
      <c r="H11667" s="68">
        <v>0</v>
      </c>
      <c r="I11667" s="87">
        <v>0</v>
      </c>
      <c r="J11667" s="36" t="str">
        <f>_xlfn.XLOOKUP(SimpleBB[[#This Row],[customer_code]],'Input  - indicative charges'!$B$13:$B$69,'Input  - indicative charges'!$E$13:$E$69)</f>
        <v>Major Industrial</v>
      </c>
      <c r="K11667" s="70">
        <f t="shared" si="184"/>
        <v>0</v>
      </c>
    </row>
    <row r="11668" spans="1:11" x14ac:dyDescent="0.25">
      <c r="A11668" s="65">
        <v>44501</v>
      </c>
      <c r="B11668" s="66" t="s">
        <v>153</v>
      </c>
      <c r="C11668" s="66" t="s">
        <v>137</v>
      </c>
      <c r="D11668" s="67">
        <v>17970.77</v>
      </c>
      <c r="E11668" s="66">
        <v>1.2881</v>
      </c>
      <c r="F11668" s="67">
        <v>23148.148837000001</v>
      </c>
      <c r="G11668" s="66" t="s">
        <v>62</v>
      </c>
      <c r="H11668" s="68">
        <v>1.8741032505216099E-13</v>
      </c>
      <c r="I11668" s="87">
        <v>4.3382020978979798E-9</v>
      </c>
      <c r="J11668" s="36" t="str">
        <f>_xlfn.XLOOKUP(SimpleBB[[#This Row],[customer_code]],'Input  - indicative charges'!$B$13:$B$69,'Input  - indicative charges'!$E$13:$E$69)</f>
        <v>Major Industrial</v>
      </c>
      <c r="K11668" s="70">
        <f t="shared" si="184"/>
        <v>4.0104662859672397E-9</v>
      </c>
    </row>
    <row r="11669" spans="1:11" x14ac:dyDescent="0.25">
      <c r="A11669" s="65">
        <v>44501</v>
      </c>
      <c r="B11669" s="66" t="s">
        <v>153</v>
      </c>
      <c r="C11669" s="66" t="s">
        <v>137</v>
      </c>
      <c r="D11669" s="67">
        <v>17970.77</v>
      </c>
      <c r="E11669" s="66">
        <v>1.2881</v>
      </c>
      <c r="F11669" s="67">
        <v>23148.148837000001</v>
      </c>
      <c r="G11669" s="66" t="s">
        <v>64</v>
      </c>
      <c r="H11669" s="68">
        <v>0</v>
      </c>
      <c r="I11669" s="87">
        <v>0</v>
      </c>
      <c r="J11669" s="36" t="str">
        <f>_xlfn.XLOOKUP(SimpleBB[[#This Row],[customer_code]],'Input  - indicative charges'!$B$13:$B$69,'Input  - indicative charges'!$E$13:$E$69)</f>
        <v>Major Industrial</v>
      </c>
      <c r="K11669" s="70">
        <f t="shared" si="184"/>
        <v>0</v>
      </c>
    </row>
    <row r="11670" spans="1:11" x14ac:dyDescent="0.25">
      <c r="A11670" s="65">
        <v>44501</v>
      </c>
      <c r="B11670" s="66" t="s">
        <v>153</v>
      </c>
      <c r="C11670" s="66" t="s">
        <v>137</v>
      </c>
      <c r="D11670" s="67">
        <v>17970.77</v>
      </c>
      <c r="E11670" s="66">
        <v>1.2881</v>
      </c>
      <c r="F11670" s="67">
        <v>23148.148837000001</v>
      </c>
      <c r="G11670" s="66" t="s">
        <v>66</v>
      </c>
      <c r="H11670" s="68">
        <v>0</v>
      </c>
      <c r="I11670" s="87">
        <v>0</v>
      </c>
      <c r="J11670" s="36" t="str">
        <f>_xlfn.XLOOKUP(SimpleBB[[#This Row],[customer_code]],'Input  - indicative charges'!$B$13:$B$69,'Input  - indicative charges'!$E$13:$E$69)</f>
        <v>Upper South Island distributor</v>
      </c>
      <c r="K11670" s="70">
        <f t="shared" si="184"/>
        <v>0</v>
      </c>
    </row>
    <row r="11671" spans="1:11" x14ac:dyDescent="0.25">
      <c r="A11671" s="65">
        <v>44501</v>
      </c>
      <c r="B11671" s="66" t="s">
        <v>153</v>
      </c>
      <c r="C11671" s="66" t="s">
        <v>137</v>
      </c>
      <c r="D11671" s="67">
        <v>17970.77</v>
      </c>
      <c r="E11671" s="66">
        <v>1.2881</v>
      </c>
      <c r="F11671" s="67">
        <v>23148.148837000001</v>
      </c>
      <c r="G11671" s="66" t="s">
        <v>68</v>
      </c>
      <c r="H11671" s="68">
        <v>0</v>
      </c>
      <c r="I11671" s="87">
        <v>0</v>
      </c>
      <c r="J11671" s="36" t="str">
        <f>_xlfn.XLOOKUP(SimpleBB[[#This Row],[customer_code]],'Input  - indicative charges'!$B$13:$B$69,'Input  - indicative charges'!$E$13:$E$69)</f>
        <v>Major Industrial</v>
      </c>
      <c r="K11671" s="70">
        <f t="shared" si="184"/>
        <v>0</v>
      </c>
    </row>
    <row r="11672" spans="1:11" x14ac:dyDescent="0.25">
      <c r="A11672" s="65">
        <v>44501</v>
      </c>
      <c r="B11672" s="66" t="s">
        <v>153</v>
      </c>
      <c r="C11672" s="66" t="s">
        <v>137</v>
      </c>
      <c r="D11672" s="67">
        <v>17970.77</v>
      </c>
      <c r="E11672" s="66">
        <v>1.2881</v>
      </c>
      <c r="F11672" s="67">
        <v>23148.148837000001</v>
      </c>
      <c r="G11672" s="66" t="s">
        <v>70</v>
      </c>
      <c r="H11672" s="68">
        <v>4.4721430883843297E-6</v>
      </c>
      <c r="I11672" s="87">
        <v>0.103521833830281</v>
      </c>
      <c r="J11672" s="36" t="str">
        <f>_xlfn.XLOOKUP(SimpleBB[[#This Row],[customer_code]],'Input  - indicative charges'!$B$13:$B$69,'Input  - indicative charges'!$E$13:$E$69)</f>
        <v>Lower North Island distributor</v>
      </c>
      <c r="K11672" s="70">
        <f t="shared" si="184"/>
        <v>9.5701125735707548E-2</v>
      </c>
    </row>
    <row r="11673" spans="1:11" x14ac:dyDescent="0.25">
      <c r="A11673" s="65">
        <v>44501</v>
      </c>
      <c r="B11673" s="66" t="s">
        <v>153</v>
      </c>
      <c r="C11673" s="66" t="s">
        <v>137</v>
      </c>
      <c r="D11673" s="67">
        <v>17970.77</v>
      </c>
      <c r="E11673" s="66">
        <v>1.2881</v>
      </c>
      <c r="F11673" s="67">
        <v>23148.148837000001</v>
      </c>
      <c r="G11673" s="66" t="s">
        <v>72</v>
      </c>
      <c r="H11673" s="68">
        <v>3.4111125140626203E-4</v>
      </c>
      <c r="I11673" s="87">
        <v>7.8960940175274903</v>
      </c>
      <c r="J11673" s="36" t="str">
        <f>_xlfn.XLOOKUP(SimpleBB[[#This Row],[customer_code]],'Input  - indicative charges'!$B$13:$B$69,'Input  - indicative charges'!$E$13:$E$69)</f>
        <v>Lower South Island distributor</v>
      </c>
      <c r="K11673" s="70">
        <f t="shared" si="184"/>
        <v>7.2995720654566698</v>
      </c>
    </row>
    <row r="11674" spans="1:11" x14ac:dyDescent="0.25">
      <c r="A11674" s="65">
        <v>44501</v>
      </c>
      <c r="B11674" s="66" t="s">
        <v>153</v>
      </c>
      <c r="C11674" s="66" t="s">
        <v>137</v>
      </c>
      <c r="D11674" s="67">
        <v>17970.77</v>
      </c>
      <c r="E11674" s="66">
        <v>1.2881</v>
      </c>
      <c r="F11674" s="67">
        <v>23148.148837000001</v>
      </c>
      <c r="G11674" s="66" t="s">
        <v>74</v>
      </c>
      <c r="H11674" s="68">
        <v>0</v>
      </c>
      <c r="I11674" s="87">
        <v>0</v>
      </c>
      <c r="J11674" s="36" t="str">
        <f>_xlfn.XLOOKUP(SimpleBB[[#This Row],[customer_code]],'Input  - indicative charges'!$B$13:$B$69,'Input  - indicative charges'!$E$13:$E$69)</f>
        <v>Major Industrial</v>
      </c>
      <c r="K11674" s="70">
        <f t="shared" si="184"/>
        <v>0</v>
      </c>
    </row>
    <row r="11675" spans="1:11" x14ac:dyDescent="0.25">
      <c r="A11675" s="65">
        <v>44501</v>
      </c>
      <c r="B11675" s="66" t="s">
        <v>153</v>
      </c>
      <c r="C11675" s="66" t="s">
        <v>137</v>
      </c>
      <c r="D11675" s="67">
        <v>17970.77</v>
      </c>
      <c r="E11675" s="66">
        <v>1.2881</v>
      </c>
      <c r="F11675" s="67">
        <v>23148.148837000001</v>
      </c>
      <c r="G11675" s="66" t="s">
        <v>76</v>
      </c>
      <c r="H11675" s="68">
        <v>0</v>
      </c>
      <c r="I11675" s="87">
        <v>0</v>
      </c>
      <c r="J11675" s="36" t="str">
        <f>_xlfn.XLOOKUP(SimpleBB[[#This Row],[customer_code]],'Input  - indicative charges'!$B$13:$B$69,'Input  - indicative charges'!$E$13:$E$69)</f>
        <v>Lower North Island distributor</v>
      </c>
      <c r="K11675" s="70">
        <f t="shared" si="184"/>
        <v>0</v>
      </c>
    </row>
    <row r="11676" spans="1:11" x14ac:dyDescent="0.25">
      <c r="A11676" s="65">
        <v>44501</v>
      </c>
      <c r="B11676" s="66" t="s">
        <v>153</v>
      </c>
      <c r="C11676" s="66" t="s">
        <v>137</v>
      </c>
      <c r="D11676" s="67">
        <v>17970.77</v>
      </c>
      <c r="E11676" s="66">
        <v>1.2881</v>
      </c>
      <c r="F11676" s="67">
        <v>23148.148837000001</v>
      </c>
      <c r="G11676" s="66" t="s">
        <v>78</v>
      </c>
      <c r="H11676" s="68">
        <v>1.3424515801646701E-12</v>
      </c>
      <c r="I11676" s="87">
        <v>3.1075268984117598E-8</v>
      </c>
      <c r="J11676" s="36" t="str">
        <f>_xlfn.XLOOKUP(SimpleBB[[#This Row],[customer_code]],'Input  - indicative charges'!$B$13:$B$69,'Input  - indicative charges'!$E$13:$E$69)</f>
        <v>North Island generation</v>
      </c>
      <c r="K11676" s="70">
        <f t="shared" si="184"/>
        <v>2.8727642414020582E-8</v>
      </c>
    </row>
    <row r="11677" spans="1:11" x14ac:dyDescent="0.25">
      <c r="A11677" s="65">
        <v>44501</v>
      </c>
      <c r="B11677" s="66" t="s">
        <v>153</v>
      </c>
      <c r="C11677" s="66" t="s">
        <v>137</v>
      </c>
      <c r="D11677" s="67">
        <v>17970.77</v>
      </c>
      <c r="E11677" s="66">
        <v>1.2881</v>
      </c>
      <c r="F11677" s="67">
        <v>23148.148837000001</v>
      </c>
      <c r="G11677" s="66" t="s">
        <v>80</v>
      </c>
      <c r="H11677" s="68">
        <v>0</v>
      </c>
      <c r="I11677" s="87">
        <v>0</v>
      </c>
      <c r="J11677" s="36" t="str">
        <f>_xlfn.XLOOKUP(SimpleBB[[#This Row],[customer_code]],'Input  - indicative charges'!$B$13:$B$69,'Input  - indicative charges'!$E$13:$E$69)</f>
        <v>Major Industrial</v>
      </c>
      <c r="K11677" s="70">
        <f t="shared" si="184"/>
        <v>0</v>
      </c>
    </row>
    <row r="11678" spans="1:11" x14ac:dyDescent="0.25">
      <c r="A11678" s="65">
        <v>44501</v>
      </c>
      <c r="B11678" s="66" t="s">
        <v>153</v>
      </c>
      <c r="C11678" s="66" t="s">
        <v>137</v>
      </c>
      <c r="D11678" s="67">
        <v>17970.77</v>
      </c>
      <c r="E11678" s="66">
        <v>1.2881</v>
      </c>
      <c r="F11678" s="67">
        <v>23148.148837000001</v>
      </c>
      <c r="G11678" s="66" t="s">
        <v>82</v>
      </c>
      <c r="H11678" s="68">
        <v>7.0262174699232198E-5</v>
      </c>
      <c r="I11678" s="87">
        <v>1.6264392775491201</v>
      </c>
      <c r="J11678" s="36" t="str">
        <f>_xlfn.XLOOKUP(SimpleBB[[#This Row],[customer_code]],'Input  - indicative charges'!$B$13:$B$69,'Input  - indicative charges'!$E$13:$E$69)</f>
        <v>Major Industrial</v>
      </c>
      <c r="K11678" s="70">
        <f t="shared" si="184"/>
        <v>1.5035675474741459</v>
      </c>
    </row>
    <row r="11679" spans="1:11" x14ac:dyDescent="0.25">
      <c r="A11679" s="65">
        <v>44501</v>
      </c>
      <c r="B11679" s="66" t="s">
        <v>153</v>
      </c>
      <c r="C11679" s="66" t="s">
        <v>137</v>
      </c>
      <c r="D11679" s="67">
        <v>17970.77</v>
      </c>
      <c r="E11679" s="66">
        <v>1.2881</v>
      </c>
      <c r="F11679" s="67">
        <v>23148.148837000001</v>
      </c>
      <c r="G11679" s="66" t="s">
        <v>84</v>
      </c>
      <c r="H11679" s="68">
        <v>0</v>
      </c>
      <c r="I11679" s="87">
        <v>0</v>
      </c>
      <c r="J11679" s="36" t="str">
        <f>_xlfn.XLOOKUP(SimpleBB[[#This Row],[customer_code]],'Input  - indicative charges'!$B$13:$B$69,'Input  - indicative charges'!$E$13:$E$69)</f>
        <v>Major Industrial</v>
      </c>
      <c r="K11679" s="70">
        <f t="shared" si="184"/>
        <v>0</v>
      </c>
    </row>
    <row r="11680" spans="1:11" x14ac:dyDescent="0.25">
      <c r="A11680" s="65">
        <v>44501</v>
      </c>
      <c r="B11680" s="66" t="s">
        <v>153</v>
      </c>
      <c r="C11680" s="66" t="s">
        <v>137</v>
      </c>
      <c r="D11680" s="67">
        <v>17970.77</v>
      </c>
      <c r="E11680" s="66">
        <v>1.2881</v>
      </c>
      <c r="F11680" s="67">
        <v>23148.148837000001</v>
      </c>
      <c r="G11680" s="66" t="s">
        <v>86</v>
      </c>
      <c r="H11680" s="68">
        <v>7.3345980263278004E-6</v>
      </c>
      <c r="I11680" s="87">
        <v>0.16978236677300201</v>
      </c>
      <c r="J11680" s="36" t="str">
        <f>_xlfn.XLOOKUP(SimpleBB[[#This Row],[customer_code]],'Input  - indicative charges'!$B$13:$B$69,'Input  - indicative charges'!$E$13:$E$69)</f>
        <v>North Island generation</v>
      </c>
      <c r="K11680" s="70">
        <f t="shared" si="184"/>
        <v>0.15695590996665959</v>
      </c>
    </row>
    <row r="11681" spans="1:11" x14ac:dyDescent="0.25">
      <c r="A11681" s="65">
        <v>44501</v>
      </c>
      <c r="B11681" s="66" t="s">
        <v>153</v>
      </c>
      <c r="C11681" s="66" t="s">
        <v>137</v>
      </c>
      <c r="D11681" s="67">
        <v>17970.77</v>
      </c>
      <c r="E11681" s="66">
        <v>1.2881</v>
      </c>
      <c r="F11681" s="67">
        <v>23148.148837000001</v>
      </c>
      <c r="G11681" s="66" t="s">
        <v>88</v>
      </c>
      <c r="H11681" s="68">
        <v>3.40710306536437E-4</v>
      </c>
      <c r="I11681" s="87">
        <v>7.8868128860053401</v>
      </c>
      <c r="J11681" s="36" t="str">
        <f>_xlfn.XLOOKUP(SimpleBB[[#This Row],[customer_code]],'Input  - indicative charges'!$B$13:$B$69,'Input  - indicative charges'!$E$13:$E$69)</f>
        <v>North Island generation</v>
      </c>
      <c r="K11681" s="70">
        <f t="shared" si="184"/>
        <v>7.2909920905672463</v>
      </c>
    </row>
    <row r="11682" spans="1:11" x14ac:dyDescent="0.25">
      <c r="A11682" s="65">
        <v>44501</v>
      </c>
      <c r="B11682" s="66" t="s">
        <v>153</v>
      </c>
      <c r="C11682" s="66" t="s">
        <v>137</v>
      </c>
      <c r="D11682" s="67">
        <v>17970.77</v>
      </c>
      <c r="E11682" s="66">
        <v>1.2881</v>
      </c>
      <c r="F11682" s="67">
        <v>23148.148837000001</v>
      </c>
      <c r="G11682" s="66" t="s">
        <v>90</v>
      </c>
      <c r="H11682" s="68">
        <v>3.4807888704275499E-10</v>
      </c>
      <c r="I11682" s="87">
        <v>8.05738188428302E-6</v>
      </c>
      <c r="J11682" s="36" t="str">
        <f>_xlfn.XLOOKUP(SimpleBB[[#This Row],[customer_code]],'Input  - indicative charges'!$B$13:$B$69,'Input  - indicative charges'!$E$13:$E$69)</f>
        <v>Upper South Island distributor</v>
      </c>
      <c r="K11682" s="70">
        <f t="shared" si="184"/>
        <v>7.4486752048129591E-6</v>
      </c>
    </row>
    <row r="11683" spans="1:11" x14ac:dyDescent="0.25">
      <c r="A11683" s="65">
        <v>44501</v>
      </c>
      <c r="B11683" s="66" t="s">
        <v>153</v>
      </c>
      <c r="C11683" s="66" t="s">
        <v>137</v>
      </c>
      <c r="D11683" s="67">
        <v>17970.77</v>
      </c>
      <c r="E11683" s="66">
        <v>1.2881</v>
      </c>
      <c r="F11683" s="67">
        <v>23148.148837000001</v>
      </c>
      <c r="G11683" s="66" t="s">
        <v>92</v>
      </c>
      <c r="H11683" s="68">
        <v>5.2372306223049902E-6</v>
      </c>
      <c r="I11683" s="87">
        <v>0.12123219393881</v>
      </c>
      <c r="J11683" s="36" t="str">
        <f>_xlfn.XLOOKUP(SimpleBB[[#This Row],[customer_code]],'Input  - indicative charges'!$B$13:$B$69,'Input  - indicative charges'!$E$13:$E$69)</f>
        <v>North Island generation</v>
      </c>
      <c r="K11683" s="70">
        <f t="shared" si="184"/>
        <v>0.11207353082997686</v>
      </c>
    </row>
    <row r="11684" spans="1:11" x14ac:dyDescent="0.25">
      <c r="A11684" s="65">
        <v>44501</v>
      </c>
      <c r="B11684" s="66" t="s">
        <v>153</v>
      </c>
      <c r="C11684" s="66" t="s">
        <v>137</v>
      </c>
      <c r="D11684" s="67">
        <v>17970.77</v>
      </c>
      <c r="E11684" s="66">
        <v>1.2881</v>
      </c>
      <c r="F11684" s="67">
        <v>23148.148837000001</v>
      </c>
      <c r="G11684" s="66" t="s">
        <v>94</v>
      </c>
      <c r="H11684" s="68">
        <v>2.7738412158380899E-5</v>
      </c>
      <c r="I11684" s="87">
        <v>0.642092893144253</v>
      </c>
      <c r="J11684" s="36" t="str">
        <f>_xlfn.XLOOKUP(SimpleBB[[#This Row],[customer_code]],'Input  - indicative charges'!$B$13:$B$69,'Input  - indicative charges'!$E$13:$E$69)</f>
        <v>North Island generation</v>
      </c>
      <c r="K11684" s="70">
        <f t="shared" si="184"/>
        <v>0.59358504797688427</v>
      </c>
    </row>
    <row r="11685" spans="1:11" x14ac:dyDescent="0.25">
      <c r="A11685" s="65">
        <v>44501</v>
      </c>
      <c r="B11685" s="66" t="s">
        <v>153</v>
      </c>
      <c r="C11685" s="66" t="s">
        <v>137</v>
      </c>
      <c r="D11685" s="67">
        <v>17970.77</v>
      </c>
      <c r="E11685" s="66">
        <v>1.2881</v>
      </c>
      <c r="F11685" s="67">
        <v>23148.148837000001</v>
      </c>
      <c r="G11685" s="66" t="s">
        <v>96</v>
      </c>
      <c r="H11685" s="68">
        <v>5.9914226510224195E-11</v>
      </c>
      <c r="I11685" s="87">
        <v>1.3869034327124E-6</v>
      </c>
      <c r="J11685" s="36" t="str">
        <f>_xlfn.XLOOKUP(SimpleBB[[#This Row],[customer_code]],'Input  - indicative charges'!$B$13:$B$69,'Input  - indicative charges'!$E$13:$E$69)</f>
        <v>Upper North Island distributor</v>
      </c>
      <c r="K11685" s="70">
        <f t="shared" si="184"/>
        <v>1.2821277877949424E-6</v>
      </c>
    </row>
    <row r="11686" spans="1:11" x14ac:dyDescent="0.25">
      <c r="A11686" s="65">
        <v>44501</v>
      </c>
      <c r="B11686" s="66" t="s">
        <v>153</v>
      </c>
      <c r="C11686" s="66" t="s">
        <v>137</v>
      </c>
      <c r="D11686" s="67">
        <v>17970.77</v>
      </c>
      <c r="E11686" s="66">
        <v>1.2881</v>
      </c>
      <c r="F11686" s="67">
        <v>23148.148837000001</v>
      </c>
      <c r="G11686" s="66" t="s">
        <v>98</v>
      </c>
      <c r="H11686" s="68">
        <v>2.5672757558828502E-7</v>
      </c>
      <c r="I11686" s="87">
        <v>5.9427681302798002E-3</v>
      </c>
      <c r="J11686" s="36" t="str">
        <f>_xlfn.XLOOKUP(SimpleBB[[#This Row],[customer_code]],'Input  - indicative charges'!$B$13:$B$69,'Input  - indicative charges'!$E$13:$E$69)</f>
        <v>Major Industrial</v>
      </c>
      <c r="K11686" s="70">
        <f t="shared" si="184"/>
        <v>5.4938130345185661E-3</v>
      </c>
    </row>
    <row r="11687" spans="1:11" x14ac:dyDescent="0.25">
      <c r="A11687" s="65">
        <v>44501</v>
      </c>
      <c r="B11687" s="66" t="s">
        <v>153</v>
      </c>
      <c r="C11687" s="66" t="s">
        <v>137</v>
      </c>
      <c r="D11687" s="67">
        <v>17970.77</v>
      </c>
      <c r="E11687" s="66">
        <v>1.2881</v>
      </c>
      <c r="F11687" s="67">
        <v>23148.148837000001</v>
      </c>
      <c r="G11687" s="66" t="s">
        <v>100</v>
      </c>
      <c r="H11687" s="68">
        <v>8.5421427161090104E-5</v>
      </c>
      <c r="I11687" s="87">
        <v>1.97734790979386</v>
      </c>
      <c r="J11687" s="36" t="str">
        <f>_xlfn.XLOOKUP(SimpleBB[[#This Row],[customer_code]],'Input  - indicative charges'!$B$13:$B$69,'Input  - indicative charges'!$E$13:$E$69)</f>
        <v>North Island generation</v>
      </c>
      <c r="K11687" s="70">
        <f t="shared" si="184"/>
        <v>1.827966274715161</v>
      </c>
    </row>
    <row r="11688" spans="1:11" x14ac:dyDescent="0.25">
      <c r="A11688" s="65">
        <v>44501</v>
      </c>
      <c r="B11688" s="66" t="s">
        <v>153</v>
      </c>
      <c r="C11688" s="66" t="s">
        <v>137</v>
      </c>
      <c r="D11688" s="67">
        <v>17970.77</v>
      </c>
      <c r="E11688" s="66">
        <v>1.2881</v>
      </c>
      <c r="F11688" s="67">
        <v>23148.148837000001</v>
      </c>
      <c r="G11688" s="66" t="s">
        <v>102</v>
      </c>
      <c r="H11688" s="68">
        <v>8.2157079406085297E-5</v>
      </c>
      <c r="I11688" s="87">
        <v>1.90178430210529</v>
      </c>
      <c r="J11688" s="36" t="str">
        <f>_xlfn.XLOOKUP(SimpleBB[[#This Row],[customer_code]],'Input  - indicative charges'!$B$13:$B$69,'Input  - indicative charges'!$E$13:$E$69)</f>
        <v>Lower North Island distributor</v>
      </c>
      <c r="K11688" s="70">
        <f t="shared" si="184"/>
        <v>1.758111230103961</v>
      </c>
    </row>
    <row r="11689" spans="1:11" x14ac:dyDescent="0.25">
      <c r="A11689" s="65">
        <v>44501</v>
      </c>
      <c r="B11689" s="66" t="s">
        <v>153</v>
      </c>
      <c r="C11689" s="66" t="s">
        <v>137</v>
      </c>
      <c r="D11689" s="67">
        <v>17970.77</v>
      </c>
      <c r="E11689" s="66">
        <v>1.2881</v>
      </c>
      <c r="F11689" s="67">
        <v>23148.148837000001</v>
      </c>
      <c r="G11689" s="66" t="s">
        <v>104</v>
      </c>
      <c r="H11689" s="68">
        <v>1.72038716920199E-4</v>
      </c>
      <c r="I11689" s="87">
        <v>3.9823778249952899</v>
      </c>
      <c r="J11689" s="36" t="str">
        <f>_xlfn.XLOOKUP(SimpleBB[[#This Row],[customer_code]],'Input  - indicative charges'!$B$13:$B$69,'Input  - indicative charges'!$E$13:$E$69)</f>
        <v>Lower North Island distributor</v>
      </c>
      <c r="K11689" s="70">
        <f t="shared" si="184"/>
        <v>3.681523277319374</v>
      </c>
    </row>
    <row r="11690" spans="1:11" x14ac:dyDescent="0.25">
      <c r="A11690" s="65">
        <v>44501</v>
      </c>
      <c r="B11690" s="66" t="s">
        <v>153</v>
      </c>
      <c r="C11690" s="66" t="s">
        <v>137</v>
      </c>
      <c r="D11690" s="67">
        <v>17970.77</v>
      </c>
      <c r="E11690" s="66">
        <v>1.2881</v>
      </c>
      <c r="F11690" s="67">
        <v>23148.148837000001</v>
      </c>
      <c r="G11690" s="66" t="s">
        <v>106</v>
      </c>
      <c r="H11690" s="68">
        <v>0</v>
      </c>
      <c r="I11690" s="87">
        <v>0</v>
      </c>
      <c r="J11690" s="36" t="str">
        <f>_xlfn.XLOOKUP(SimpleBB[[#This Row],[customer_code]],'Input  - indicative charges'!$B$13:$B$69,'Input  - indicative charges'!$E$13:$E$69)</f>
        <v>Upper North Island distributor</v>
      </c>
      <c r="K11690" s="70">
        <f t="shared" si="184"/>
        <v>0</v>
      </c>
    </row>
    <row r="11691" spans="1:11" x14ac:dyDescent="0.25">
      <c r="A11691" s="65">
        <v>44501</v>
      </c>
      <c r="B11691" s="66" t="s">
        <v>153</v>
      </c>
      <c r="C11691" s="66" t="s">
        <v>137</v>
      </c>
      <c r="D11691" s="67">
        <v>17970.77</v>
      </c>
      <c r="E11691" s="66">
        <v>1.2881</v>
      </c>
      <c r="F11691" s="67">
        <v>23148.148837000001</v>
      </c>
      <c r="G11691" s="66" t="s">
        <v>108</v>
      </c>
      <c r="H11691" s="68">
        <v>0</v>
      </c>
      <c r="I11691" s="87">
        <v>0</v>
      </c>
      <c r="J11691" s="36" t="str">
        <f>_xlfn.XLOOKUP(SimpleBB[[#This Row],[customer_code]],'Input  - indicative charges'!$B$13:$B$69,'Input  - indicative charges'!$E$13:$E$69)</f>
        <v>Lower North Island distributor</v>
      </c>
      <c r="K11691" s="70">
        <f t="shared" si="184"/>
        <v>0</v>
      </c>
    </row>
    <row r="11692" spans="1:11" x14ac:dyDescent="0.25">
      <c r="A11692" s="65">
        <v>44501</v>
      </c>
      <c r="B11692" s="66" t="s">
        <v>153</v>
      </c>
      <c r="C11692" s="66" t="s">
        <v>137</v>
      </c>
      <c r="D11692" s="67">
        <v>17970.77</v>
      </c>
      <c r="E11692" s="66">
        <v>1.2881</v>
      </c>
      <c r="F11692" s="67">
        <v>23148.148837000001</v>
      </c>
      <c r="G11692" s="66" t="s">
        <v>110</v>
      </c>
      <c r="H11692" s="68">
        <v>0.37275147792782398</v>
      </c>
      <c r="I11692" s="87">
        <v>8628.5066902849903</v>
      </c>
      <c r="J11692" s="36" t="str">
        <f>_xlfn.XLOOKUP(SimpleBB[[#This Row],[customer_code]],'Input  - indicative charges'!$B$13:$B$69,'Input  - indicative charges'!$E$13:$E$69)</f>
        <v>Lower South Island distributor</v>
      </c>
      <c r="K11692" s="70">
        <f t="shared" si="184"/>
        <v>7976.6535534150917</v>
      </c>
    </row>
    <row r="11693" spans="1:11" x14ac:dyDescent="0.25">
      <c r="A11693" s="65">
        <v>44501</v>
      </c>
      <c r="B11693" s="66" t="s">
        <v>153</v>
      </c>
      <c r="C11693" s="66" t="s">
        <v>137</v>
      </c>
      <c r="D11693" s="67">
        <v>17970.77</v>
      </c>
      <c r="E11693" s="66">
        <v>1.2881</v>
      </c>
      <c r="F11693" s="67">
        <v>23148.148837000001</v>
      </c>
      <c r="G11693" s="66" t="s">
        <v>112</v>
      </c>
      <c r="H11693" s="68">
        <v>2.8145634018227398E-4</v>
      </c>
      <c r="I11693" s="87">
        <v>6.51519325365659</v>
      </c>
      <c r="J11693" s="36" t="str">
        <f>_xlfn.XLOOKUP(SimpleBB[[#This Row],[customer_code]],'Input  - indicative charges'!$B$13:$B$69,'Input  - indicative charges'!$E$13:$E$69)</f>
        <v>North Island generation</v>
      </c>
      <c r="K11693" s="70">
        <f t="shared" si="184"/>
        <v>6.0229934661207727</v>
      </c>
    </row>
    <row r="11694" spans="1:11" x14ac:dyDescent="0.25">
      <c r="A11694" s="65">
        <v>44501</v>
      </c>
      <c r="B11694" s="66" t="s">
        <v>153</v>
      </c>
      <c r="C11694" s="66" t="s">
        <v>137</v>
      </c>
      <c r="D11694" s="67">
        <v>17970.77</v>
      </c>
      <c r="E11694" s="66">
        <v>1.2881</v>
      </c>
      <c r="F11694" s="67">
        <v>23148.148837000001</v>
      </c>
      <c r="G11694" s="66" t="s">
        <v>114</v>
      </c>
      <c r="H11694" s="68">
        <v>6.7672855109533094E-5</v>
      </c>
      <c r="I11694" s="87">
        <v>1.56650132230021</v>
      </c>
      <c r="J11694" s="36" t="str">
        <f>_xlfn.XLOOKUP(SimpleBB[[#This Row],[customer_code]],'Input  - indicative charges'!$B$13:$B$69,'Input  - indicative charges'!$E$13:$E$69)</f>
        <v>Lower North Island distributor</v>
      </c>
      <c r="K11694" s="70">
        <f t="shared" si="184"/>
        <v>1.4481576925731861</v>
      </c>
    </row>
    <row r="11695" spans="1:11" x14ac:dyDescent="0.25">
      <c r="A11695" s="65">
        <v>44501</v>
      </c>
      <c r="B11695" s="66" t="s">
        <v>153</v>
      </c>
      <c r="C11695" s="66" t="s">
        <v>137</v>
      </c>
      <c r="D11695" s="67">
        <v>17970.77</v>
      </c>
      <c r="E11695" s="66">
        <v>1.2881</v>
      </c>
      <c r="F11695" s="67">
        <v>23148.148837000001</v>
      </c>
      <c r="G11695" s="66" t="s">
        <v>116</v>
      </c>
      <c r="H11695" s="68">
        <v>0</v>
      </c>
      <c r="I11695" s="87">
        <v>0</v>
      </c>
      <c r="J11695" s="36" t="str">
        <f>_xlfn.XLOOKUP(SimpleBB[[#This Row],[customer_code]],'Input  - indicative charges'!$B$13:$B$69,'Input  - indicative charges'!$E$13:$E$69)</f>
        <v>Major Industrial</v>
      </c>
      <c r="K11695" s="70">
        <f t="shared" si="184"/>
        <v>0</v>
      </c>
    </row>
    <row r="11696" spans="1:11" x14ac:dyDescent="0.25">
      <c r="A11696" s="65">
        <v>44501</v>
      </c>
      <c r="B11696" s="66" t="s">
        <v>153</v>
      </c>
      <c r="C11696" s="66" t="s">
        <v>137</v>
      </c>
      <c r="D11696" s="67">
        <v>17970.77</v>
      </c>
      <c r="E11696" s="66">
        <v>1.2881</v>
      </c>
      <c r="F11696" s="67">
        <v>23148.148837000001</v>
      </c>
      <c r="G11696" s="66" t="s">
        <v>118</v>
      </c>
      <c r="H11696" s="68">
        <v>3.0103853342967198E-12</v>
      </c>
      <c r="I11696" s="87">
        <v>6.9684847775022394E-8</v>
      </c>
      <c r="J11696" s="36" t="str">
        <f>_xlfn.XLOOKUP(SimpleBB[[#This Row],[customer_code]],'Input  - indicative charges'!$B$13:$B$69,'Input  - indicative charges'!$E$13:$E$69)</f>
        <v>Upper South Island distributor</v>
      </c>
      <c r="K11696" s="70">
        <f t="shared" si="184"/>
        <v>6.4420404199218735E-8</v>
      </c>
    </row>
    <row r="11697" spans="1:11" x14ac:dyDescent="0.25">
      <c r="A11697" s="65">
        <v>44501</v>
      </c>
      <c r="B11697" s="66" t="s">
        <v>153</v>
      </c>
      <c r="C11697" s="66" t="s">
        <v>137</v>
      </c>
      <c r="D11697" s="67">
        <v>17970.77</v>
      </c>
      <c r="E11697" s="66">
        <v>1.2881</v>
      </c>
      <c r="F11697" s="67">
        <v>23148.148837000001</v>
      </c>
      <c r="G11697" s="66" t="s">
        <v>120</v>
      </c>
      <c r="H11697" s="68">
        <v>1.9881294930304401E-7</v>
      </c>
      <c r="I11697" s="87">
        <v>4.6021517411898097E-3</v>
      </c>
      <c r="J11697" s="36" t="str">
        <f>_xlfn.XLOOKUP(SimpleBB[[#This Row],[customer_code]],'Input  - indicative charges'!$B$13:$B$69,'Input  - indicative charges'!$E$13:$E$69)</f>
        <v>Lower North Island distributor</v>
      </c>
      <c r="K11697" s="70">
        <f t="shared" si="184"/>
        <v>4.2544754680493456E-3</v>
      </c>
    </row>
    <row r="11698" spans="1:11" x14ac:dyDescent="0.25">
      <c r="A11698" s="65">
        <v>44501</v>
      </c>
      <c r="B11698" s="66" t="s">
        <v>153</v>
      </c>
      <c r="C11698" s="66" t="s">
        <v>137</v>
      </c>
      <c r="D11698" s="67">
        <v>17970.77</v>
      </c>
      <c r="E11698" s="66">
        <v>1.2881</v>
      </c>
      <c r="F11698" s="67">
        <v>23148.148837000001</v>
      </c>
      <c r="G11698" s="66" t="s">
        <v>241</v>
      </c>
      <c r="H11698" s="68">
        <v>6.3848085422157198E-5</v>
      </c>
      <c r="I11698" s="87">
        <v>1.4779649843095799</v>
      </c>
      <c r="J11698" s="36" t="str">
        <f>_xlfn.XLOOKUP(SimpleBB[[#This Row],[customer_code]],'Input  - indicative charges'!$B$13:$B$69,'Input  - indicative charges'!$E$13:$E$69)</f>
        <v>North Island generation</v>
      </c>
      <c r="K11698" s="70">
        <f t="shared" si="184"/>
        <v>1.3663099615127847</v>
      </c>
    </row>
    <row r="11699" spans="1:11" x14ac:dyDescent="0.25">
      <c r="A11699" s="65">
        <v>44531</v>
      </c>
      <c r="B11699" s="66" t="s">
        <v>153</v>
      </c>
      <c r="C11699" s="66" t="s">
        <v>137</v>
      </c>
      <c r="D11699" s="67">
        <v>58429.88</v>
      </c>
      <c r="E11699" s="66">
        <v>1.2383</v>
      </c>
      <c r="F11699" s="67">
        <v>72353.720403999905</v>
      </c>
      <c r="G11699" s="66" t="s">
        <v>8</v>
      </c>
      <c r="H11699" s="68">
        <v>0.249028506073146</v>
      </c>
      <c r="I11699" s="87">
        <v>18018.138901042199</v>
      </c>
      <c r="J11699" s="36" t="str">
        <f>_xlfn.XLOOKUP(SimpleBB[[#This Row],[customer_code]],'Input  - indicative charges'!$B$13:$B$69,'Input  - indicative charges'!$E$13:$E$69)</f>
        <v>Lower South Island distributor</v>
      </c>
      <c r="K11699" s="70">
        <f t="shared" si="184"/>
        <v>16656.932288497523</v>
      </c>
    </row>
    <row r="11700" spans="1:11" x14ac:dyDescent="0.25">
      <c r="A11700" s="65">
        <v>44531</v>
      </c>
      <c r="B11700" s="66" t="s">
        <v>153</v>
      </c>
      <c r="C11700" s="66" t="s">
        <v>137</v>
      </c>
      <c r="D11700" s="67">
        <v>58429.88</v>
      </c>
      <c r="E11700" s="66">
        <v>1.2383</v>
      </c>
      <c r="F11700" s="67">
        <v>72353.720403999905</v>
      </c>
      <c r="G11700" s="66" t="s">
        <v>10</v>
      </c>
      <c r="H11700" s="68">
        <v>3.1662227152470402E-14</v>
      </c>
      <c r="I11700" s="87">
        <v>2.2908799307577799E-9</v>
      </c>
      <c r="J11700" s="36" t="str">
        <f>_xlfn.XLOOKUP(SimpleBB[[#This Row],[customer_code]],'Input  - indicative charges'!$B$13:$B$69,'Input  - indicative charges'!$E$13:$E$69)</f>
        <v>Upper South Island distributor</v>
      </c>
      <c r="K11700" s="70">
        <f t="shared" si="184"/>
        <v>2.1178120613501906E-9</v>
      </c>
    </row>
    <row r="11701" spans="1:11" x14ac:dyDescent="0.25">
      <c r="A11701" s="65">
        <v>44531</v>
      </c>
      <c r="B11701" s="66" t="s">
        <v>153</v>
      </c>
      <c r="C11701" s="66" t="s">
        <v>137</v>
      </c>
      <c r="D11701" s="67">
        <v>58429.88</v>
      </c>
      <c r="E11701" s="66">
        <v>1.2383</v>
      </c>
      <c r="F11701" s="67">
        <v>72353.720403999905</v>
      </c>
      <c r="G11701" s="66" t="s">
        <v>12</v>
      </c>
      <c r="H11701" s="68">
        <v>0</v>
      </c>
      <c r="I11701" s="87">
        <v>0</v>
      </c>
      <c r="J11701" s="36" t="str">
        <f>_xlfn.XLOOKUP(SimpleBB[[#This Row],[customer_code]],'Input  - indicative charges'!$B$13:$B$69,'Input  - indicative charges'!$E$13:$E$69)</f>
        <v>Lower North Island distributor</v>
      </c>
      <c r="K11701" s="70">
        <f t="shared" si="184"/>
        <v>0</v>
      </c>
    </row>
    <row r="11702" spans="1:11" x14ac:dyDescent="0.25">
      <c r="A11702" s="65">
        <v>44531</v>
      </c>
      <c r="B11702" s="66" t="s">
        <v>153</v>
      </c>
      <c r="C11702" s="66" t="s">
        <v>137</v>
      </c>
      <c r="D11702" s="67">
        <v>58429.88</v>
      </c>
      <c r="E11702" s="66">
        <v>1.2383</v>
      </c>
      <c r="F11702" s="67">
        <v>72353.720403999905</v>
      </c>
      <c r="G11702" s="66" t="s">
        <v>14</v>
      </c>
      <c r="H11702" s="68">
        <v>0</v>
      </c>
      <c r="I11702" s="87">
        <v>0</v>
      </c>
      <c r="J11702" s="36" t="str">
        <f>_xlfn.XLOOKUP(SimpleBB[[#This Row],[customer_code]],'Input  - indicative charges'!$B$13:$B$69,'Input  - indicative charges'!$E$13:$E$69)</f>
        <v>Upper North Island distributor</v>
      </c>
      <c r="K11702" s="70">
        <f t="shared" si="184"/>
        <v>0</v>
      </c>
    </row>
    <row r="11703" spans="1:11" x14ac:dyDescent="0.25">
      <c r="A11703" s="65">
        <v>44531</v>
      </c>
      <c r="B11703" s="66" t="s">
        <v>153</v>
      </c>
      <c r="C11703" s="66" t="s">
        <v>137</v>
      </c>
      <c r="D11703" s="67">
        <v>58429.88</v>
      </c>
      <c r="E11703" s="66">
        <v>1.2383</v>
      </c>
      <c r="F11703" s="67">
        <v>72353.720403999905</v>
      </c>
      <c r="G11703" s="66" t="s">
        <v>16</v>
      </c>
      <c r="H11703" s="68">
        <v>2.71719420605234E-2</v>
      </c>
      <c r="I11703" s="87">
        <v>1965.9910986807899</v>
      </c>
      <c r="J11703" s="36" t="str">
        <f>_xlfn.XLOOKUP(SimpleBB[[#This Row],[customer_code]],'Input  - indicative charges'!$B$13:$B$69,'Input  - indicative charges'!$E$13:$E$69)</f>
        <v>South Island generation</v>
      </c>
      <c r="K11703" s="70">
        <f t="shared" si="184"/>
        <v>1817.4674304803259</v>
      </c>
    </row>
    <row r="11704" spans="1:11" x14ac:dyDescent="0.25">
      <c r="A11704" s="65">
        <v>44531</v>
      </c>
      <c r="B11704" s="66" t="s">
        <v>153</v>
      </c>
      <c r="C11704" s="66" t="s">
        <v>137</v>
      </c>
      <c r="D11704" s="67">
        <v>58429.88</v>
      </c>
      <c r="E11704" s="66">
        <v>1.2383</v>
      </c>
      <c r="F11704" s="67">
        <v>72353.720403999905</v>
      </c>
      <c r="G11704" s="66" t="s">
        <v>19</v>
      </c>
      <c r="H11704" s="68">
        <v>5.1491866206997204E-4</v>
      </c>
      <c r="I11704" s="87">
        <v>37.256280906212503</v>
      </c>
      <c r="J11704" s="36" t="str">
        <f>_xlfn.XLOOKUP(SimpleBB[[#This Row],[customer_code]],'Input  - indicative charges'!$B$13:$B$69,'Input  - indicative charges'!$E$13:$E$69)</f>
        <v>Lower South Island distributor</v>
      </c>
      <c r="K11704" s="70">
        <f t="shared" si="184"/>
        <v>34.441700765228852</v>
      </c>
    </row>
    <row r="11705" spans="1:11" x14ac:dyDescent="0.25">
      <c r="A11705" s="65">
        <v>44531</v>
      </c>
      <c r="B11705" s="66" t="s">
        <v>153</v>
      </c>
      <c r="C11705" s="66" t="s">
        <v>137</v>
      </c>
      <c r="D11705" s="67">
        <v>58429.88</v>
      </c>
      <c r="E11705" s="66">
        <v>1.2383</v>
      </c>
      <c r="F11705" s="67">
        <v>72353.720403999905</v>
      </c>
      <c r="G11705" s="66" t="s">
        <v>21</v>
      </c>
      <c r="H11705" s="68">
        <v>0</v>
      </c>
      <c r="I11705" s="87">
        <v>0</v>
      </c>
      <c r="J11705" s="36" t="str">
        <f>_xlfn.XLOOKUP(SimpleBB[[#This Row],[customer_code]],'Input  - indicative charges'!$B$13:$B$69,'Input  - indicative charges'!$E$13:$E$69)</f>
        <v>Upper South Island distributor</v>
      </c>
      <c r="K11705" s="70">
        <f t="shared" si="184"/>
        <v>0</v>
      </c>
    </row>
    <row r="11706" spans="1:11" x14ac:dyDescent="0.25">
      <c r="A11706" s="65">
        <v>44531</v>
      </c>
      <c r="B11706" s="66" t="s">
        <v>153</v>
      </c>
      <c r="C11706" s="66" t="s">
        <v>137</v>
      </c>
      <c r="D11706" s="67">
        <v>58429.88</v>
      </c>
      <c r="E11706" s="66">
        <v>1.2383</v>
      </c>
      <c r="F11706" s="67">
        <v>72353.720403999905</v>
      </c>
      <c r="G11706" s="66" t="s">
        <v>23</v>
      </c>
      <c r="H11706" s="68">
        <v>0</v>
      </c>
      <c r="I11706" s="87">
        <v>0</v>
      </c>
      <c r="J11706" s="36" t="str">
        <f>_xlfn.XLOOKUP(SimpleBB[[#This Row],[customer_code]],'Input  - indicative charges'!$B$13:$B$69,'Input  - indicative charges'!$E$13:$E$69)</f>
        <v>Lower North Island distributor</v>
      </c>
      <c r="K11706" s="70">
        <f t="shared" si="184"/>
        <v>0</v>
      </c>
    </row>
    <row r="11707" spans="1:11" x14ac:dyDescent="0.25">
      <c r="A11707" s="65">
        <v>44531</v>
      </c>
      <c r="B11707" s="66" t="s">
        <v>153</v>
      </c>
      <c r="C11707" s="66" t="s">
        <v>137</v>
      </c>
      <c r="D11707" s="67">
        <v>58429.88</v>
      </c>
      <c r="E11707" s="66">
        <v>1.2383</v>
      </c>
      <c r="F11707" s="67">
        <v>72353.720403999905</v>
      </c>
      <c r="G11707" s="66" t="s">
        <v>25</v>
      </c>
      <c r="H11707" s="68">
        <v>3.6821338146084001E-2</v>
      </c>
      <c r="I11707" s="87">
        <v>2664.1608051229</v>
      </c>
      <c r="J11707" s="36" t="str">
        <f>_xlfn.XLOOKUP(SimpleBB[[#This Row],[customer_code]],'Input  - indicative charges'!$B$13:$B$69,'Input  - indicative charges'!$E$13:$E$69)</f>
        <v>North Island generation</v>
      </c>
      <c r="K11707" s="70">
        <f t="shared" si="184"/>
        <v>2462.8928870136729</v>
      </c>
    </row>
    <row r="11708" spans="1:11" x14ac:dyDescent="0.25">
      <c r="A11708" s="65">
        <v>44531</v>
      </c>
      <c r="B11708" s="66" t="s">
        <v>153</v>
      </c>
      <c r="C11708" s="66" t="s">
        <v>137</v>
      </c>
      <c r="D11708" s="67">
        <v>58429.88</v>
      </c>
      <c r="E11708" s="66">
        <v>1.2383</v>
      </c>
      <c r="F11708" s="67">
        <v>72353.720403999905</v>
      </c>
      <c r="G11708" s="66" t="s">
        <v>27</v>
      </c>
      <c r="H11708" s="68">
        <v>1.06972539255867E-6</v>
      </c>
      <c r="I11708" s="87">
        <v>7.7398611962249703E-2</v>
      </c>
      <c r="J11708" s="36" t="str">
        <f>_xlfn.XLOOKUP(SimpleBB[[#This Row],[customer_code]],'Input  - indicative charges'!$B$13:$B$69,'Input  - indicative charges'!$E$13:$E$69)</f>
        <v>Lower North Island distributor</v>
      </c>
      <c r="K11708" s="70">
        <f t="shared" si="184"/>
        <v>7.1551420807634963E-2</v>
      </c>
    </row>
    <row r="11709" spans="1:11" x14ac:dyDescent="0.25">
      <c r="A11709" s="65">
        <v>44531</v>
      </c>
      <c r="B11709" s="66" t="s">
        <v>153</v>
      </c>
      <c r="C11709" s="66" t="s">
        <v>137</v>
      </c>
      <c r="D11709" s="67">
        <v>58429.88</v>
      </c>
      <c r="E11709" s="66">
        <v>1.2383</v>
      </c>
      <c r="F11709" s="67">
        <v>72353.720403999905</v>
      </c>
      <c r="G11709" s="66" t="s">
        <v>29</v>
      </c>
      <c r="H11709" s="68">
        <v>3.4612813545744702E-6</v>
      </c>
      <c r="I11709" s="87">
        <v>0.25043658336845898</v>
      </c>
      <c r="J11709" s="36" t="str">
        <f>_xlfn.XLOOKUP(SimpleBB[[#This Row],[customer_code]],'Input  - indicative charges'!$B$13:$B$69,'Input  - indicative charges'!$E$13:$E$69)</f>
        <v>Lower North Island distributor</v>
      </c>
      <c r="K11709" s="70">
        <f t="shared" si="184"/>
        <v>0.23151698600180062</v>
      </c>
    </row>
    <row r="11710" spans="1:11" x14ac:dyDescent="0.25">
      <c r="A11710" s="65">
        <v>44531</v>
      </c>
      <c r="B11710" s="66" t="s">
        <v>153</v>
      </c>
      <c r="C11710" s="66" t="s">
        <v>137</v>
      </c>
      <c r="D11710" s="67">
        <v>58429.88</v>
      </c>
      <c r="E11710" s="66">
        <v>1.2383</v>
      </c>
      <c r="F11710" s="67">
        <v>72353.720403999905</v>
      </c>
      <c r="G11710" s="66" t="s">
        <v>31</v>
      </c>
      <c r="H11710" s="68">
        <v>6.6258417560017597E-6</v>
      </c>
      <c r="I11710" s="87">
        <v>0.47940430185490002</v>
      </c>
      <c r="J11710" s="36" t="str">
        <f>_xlfn.XLOOKUP(SimpleBB[[#This Row],[customer_code]],'Input  - indicative charges'!$B$13:$B$69,'Input  - indicative charges'!$E$13:$E$69)</f>
        <v>Major Industrial</v>
      </c>
      <c r="K11710" s="70">
        <f t="shared" si="184"/>
        <v>0.44318700386695364</v>
      </c>
    </row>
    <row r="11711" spans="1:11" x14ac:dyDescent="0.25">
      <c r="A11711" s="65">
        <v>44531</v>
      </c>
      <c r="B11711" s="66" t="s">
        <v>153</v>
      </c>
      <c r="C11711" s="66" t="s">
        <v>137</v>
      </c>
      <c r="D11711" s="67">
        <v>58429.88</v>
      </c>
      <c r="E11711" s="66">
        <v>1.2383</v>
      </c>
      <c r="F11711" s="67">
        <v>72353.720403999905</v>
      </c>
      <c r="G11711" s="66" t="s">
        <v>34</v>
      </c>
      <c r="H11711" s="68">
        <v>0</v>
      </c>
      <c r="I11711" s="87">
        <v>0</v>
      </c>
      <c r="J11711" s="36" t="str">
        <f>_xlfn.XLOOKUP(SimpleBB[[#This Row],[customer_code]],'Input  - indicative charges'!$B$13:$B$69,'Input  - indicative charges'!$E$13:$E$69)</f>
        <v>Major Industrial</v>
      </c>
      <c r="K11711" s="70">
        <f t="shared" si="184"/>
        <v>0</v>
      </c>
    </row>
    <row r="11712" spans="1:11" x14ac:dyDescent="0.25">
      <c r="A11712" s="65">
        <v>44531</v>
      </c>
      <c r="B11712" s="66" t="s">
        <v>153</v>
      </c>
      <c r="C11712" s="66" t="s">
        <v>137</v>
      </c>
      <c r="D11712" s="67">
        <v>58429.88</v>
      </c>
      <c r="E11712" s="66">
        <v>1.2383</v>
      </c>
      <c r="F11712" s="67">
        <v>72353.720403999905</v>
      </c>
      <c r="G11712" s="66" t="s">
        <v>36</v>
      </c>
      <c r="H11712" s="68">
        <v>0</v>
      </c>
      <c r="I11712" s="87">
        <v>0</v>
      </c>
      <c r="J11712" s="36" t="str">
        <f>_xlfn.XLOOKUP(SimpleBB[[#This Row],[customer_code]],'Input  - indicative charges'!$B$13:$B$69,'Input  - indicative charges'!$E$13:$E$69)</f>
        <v>Upper South Island distributor</v>
      </c>
      <c r="K11712" s="70">
        <f t="shared" si="184"/>
        <v>0</v>
      </c>
    </row>
    <row r="11713" spans="1:11" x14ac:dyDescent="0.25">
      <c r="A11713" s="65">
        <v>44531</v>
      </c>
      <c r="B11713" s="66" t="s">
        <v>153</v>
      </c>
      <c r="C11713" s="66" t="s">
        <v>137</v>
      </c>
      <c r="D11713" s="67">
        <v>58429.88</v>
      </c>
      <c r="E11713" s="66">
        <v>1.2383</v>
      </c>
      <c r="F11713" s="67">
        <v>72353.720403999905</v>
      </c>
      <c r="G11713" s="66" t="s">
        <v>38</v>
      </c>
      <c r="H11713" s="68">
        <v>9.8894166887305999E-6</v>
      </c>
      <c r="I11713" s="87">
        <v>0.71553609005506502</v>
      </c>
      <c r="J11713" s="36" t="str">
        <f>_xlfn.XLOOKUP(SimpleBB[[#This Row],[customer_code]],'Input  - indicative charges'!$B$13:$B$69,'Input  - indicative charges'!$E$13:$E$69)</f>
        <v>North Island generation</v>
      </c>
      <c r="K11713" s="70">
        <f t="shared" si="184"/>
        <v>0.66147987133865915</v>
      </c>
    </row>
    <row r="11714" spans="1:11" x14ac:dyDescent="0.25">
      <c r="A11714" s="65">
        <v>44531</v>
      </c>
      <c r="B11714" s="66" t="s">
        <v>153</v>
      </c>
      <c r="C11714" s="66" t="s">
        <v>137</v>
      </c>
      <c r="D11714" s="67">
        <v>58429.88</v>
      </c>
      <c r="E11714" s="66">
        <v>1.2383</v>
      </c>
      <c r="F11714" s="67">
        <v>72353.720403999905</v>
      </c>
      <c r="G11714" s="66" t="s">
        <v>40</v>
      </c>
      <c r="H11714" s="68">
        <v>2.5486918977342301E-7</v>
      </c>
      <c r="I11714" s="87">
        <v>1.8440734096460201E-2</v>
      </c>
      <c r="J11714" s="36" t="str">
        <f>_xlfn.XLOOKUP(SimpleBB[[#This Row],[customer_code]],'Input  - indicative charges'!$B$13:$B$69,'Input  - indicative charges'!$E$13:$E$69)</f>
        <v>North Island generation</v>
      </c>
      <c r="K11714" s="70">
        <f t="shared" si="184"/>
        <v>1.7047601912823424E-2</v>
      </c>
    </row>
    <row r="11715" spans="1:11" x14ac:dyDescent="0.25">
      <c r="A11715" s="65">
        <v>44531</v>
      </c>
      <c r="B11715" s="66" t="s">
        <v>153</v>
      </c>
      <c r="C11715" s="66" t="s">
        <v>137</v>
      </c>
      <c r="D11715" s="67">
        <v>58429.88</v>
      </c>
      <c r="E11715" s="66">
        <v>1.2383</v>
      </c>
      <c r="F11715" s="67">
        <v>72353.720403999905</v>
      </c>
      <c r="G11715" s="66" t="s">
        <v>42</v>
      </c>
      <c r="H11715" s="68">
        <v>0.30788618797025702</v>
      </c>
      <c r="I11715" s="87">
        <v>22276.7111606533</v>
      </c>
      <c r="J11715" s="36" t="str">
        <f>_xlfn.XLOOKUP(SimpleBB[[#This Row],[customer_code]],'Input  - indicative charges'!$B$13:$B$69,'Input  - indicative charges'!$E$13:$E$69)</f>
        <v>South Island generation</v>
      </c>
      <c r="K11715" s="70">
        <f t="shared" si="184"/>
        <v>20593.784488583129</v>
      </c>
    </row>
    <row r="11716" spans="1:11" x14ac:dyDescent="0.25">
      <c r="A11716" s="65">
        <v>44531</v>
      </c>
      <c r="B11716" s="66" t="s">
        <v>153</v>
      </c>
      <c r="C11716" s="66" t="s">
        <v>137</v>
      </c>
      <c r="D11716" s="67">
        <v>58429.88</v>
      </c>
      <c r="E11716" s="66">
        <v>1.2383</v>
      </c>
      <c r="F11716" s="67">
        <v>72353.720403999905</v>
      </c>
      <c r="G11716" s="66" t="s">
        <v>44</v>
      </c>
      <c r="H11716" s="68">
        <v>0</v>
      </c>
      <c r="I11716" s="87">
        <v>0</v>
      </c>
      <c r="J11716" s="36" t="str">
        <f>_xlfn.XLOOKUP(SimpleBB[[#This Row],[customer_code]],'Input  - indicative charges'!$B$13:$B$69,'Input  - indicative charges'!$E$13:$E$69)</f>
        <v>Major Industrial</v>
      </c>
      <c r="K11716" s="70">
        <f t="shared" si="184"/>
        <v>0</v>
      </c>
    </row>
    <row r="11717" spans="1:11" x14ac:dyDescent="0.25">
      <c r="A11717" s="65">
        <v>44531</v>
      </c>
      <c r="B11717" s="66" t="s">
        <v>153</v>
      </c>
      <c r="C11717" s="66" t="s">
        <v>137</v>
      </c>
      <c r="D11717" s="67">
        <v>58429.88</v>
      </c>
      <c r="E11717" s="66">
        <v>1.2383</v>
      </c>
      <c r="F11717" s="67">
        <v>72353.720403999905</v>
      </c>
      <c r="G11717" s="66" t="s">
        <v>46</v>
      </c>
      <c r="H11717" s="68">
        <v>3.7168164792144303E-17</v>
      </c>
      <c r="I11717" s="87">
        <v>2.6892550033005998E-12</v>
      </c>
      <c r="J11717" s="36" t="str">
        <f>_xlfn.XLOOKUP(SimpleBB[[#This Row],[customer_code]],'Input  - indicative charges'!$B$13:$B$69,'Input  - indicative charges'!$E$13:$E$69)</f>
        <v>Upper South Island distributor</v>
      </c>
      <c r="K11717" s="70">
        <f t="shared" si="184"/>
        <v>2.4860913073486337E-12</v>
      </c>
    </row>
    <row r="11718" spans="1:11" x14ac:dyDescent="0.25">
      <c r="A11718" s="65">
        <v>44531</v>
      </c>
      <c r="B11718" s="66" t="s">
        <v>153</v>
      </c>
      <c r="C11718" s="66" t="s">
        <v>137</v>
      </c>
      <c r="D11718" s="67">
        <v>58429.88</v>
      </c>
      <c r="E11718" s="66">
        <v>1.2383</v>
      </c>
      <c r="F11718" s="67">
        <v>72353.720403999905</v>
      </c>
      <c r="G11718" s="66" t="s">
        <v>48</v>
      </c>
      <c r="H11718" s="68">
        <v>2.2503963739955199E-3</v>
      </c>
      <c r="I11718" s="87">
        <v>162.82455004224701</v>
      </c>
      <c r="J11718" s="36" t="str">
        <f>_xlfn.XLOOKUP(SimpleBB[[#This Row],[customer_code]],'Input  - indicative charges'!$B$13:$B$69,'Input  - indicative charges'!$E$13:$E$69)</f>
        <v>North Island generation</v>
      </c>
      <c r="K11718" s="70">
        <f t="shared" si="184"/>
        <v>150.52373166031646</v>
      </c>
    </row>
    <row r="11719" spans="1:11" x14ac:dyDescent="0.25">
      <c r="A11719" s="65">
        <v>44531</v>
      </c>
      <c r="B11719" s="66" t="s">
        <v>153</v>
      </c>
      <c r="C11719" s="66" t="s">
        <v>137</v>
      </c>
      <c r="D11719" s="67">
        <v>58429.88</v>
      </c>
      <c r="E11719" s="66">
        <v>1.2383</v>
      </c>
      <c r="F11719" s="67">
        <v>72353.720403999905</v>
      </c>
      <c r="G11719" s="66" t="s">
        <v>50</v>
      </c>
      <c r="H11719" s="68">
        <v>4.6979930466514898E-4</v>
      </c>
      <c r="I11719" s="87">
        <v>33.991727535735798</v>
      </c>
      <c r="J11719" s="36" t="str">
        <f>_xlfn.XLOOKUP(SimpleBB[[#This Row],[customer_code]],'Input  - indicative charges'!$B$13:$B$69,'Input  - indicative charges'!$E$13:$E$69)</f>
        <v>North Island generation</v>
      </c>
      <c r="K11719" s="70">
        <f t="shared" si="184"/>
        <v>31.423772845876893</v>
      </c>
    </row>
    <row r="11720" spans="1:11" x14ac:dyDescent="0.25">
      <c r="A11720" s="65">
        <v>44531</v>
      </c>
      <c r="B11720" s="66" t="s">
        <v>153</v>
      </c>
      <c r="C11720" s="66" t="s">
        <v>137</v>
      </c>
      <c r="D11720" s="67">
        <v>58429.88</v>
      </c>
      <c r="E11720" s="66">
        <v>1.2383</v>
      </c>
      <c r="F11720" s="67">
        <v>72353.720403999905</v>
      </c>
      <c r="G11720" s="66" t="s">
        <v>52</v>
      </c>
      <c r="H11720" s="68">
        <v>9.4868847773281603E-4</v>
      </c>
      <c r="I11720" s="87">
        <v>68.641140868376596</v>
      </c>
      <c r="J11720" s="36" t="str">
        <f>_xlfn.XLOOKUP(SimpleBB[[#This Row],[customer_code]],'Input  - indicative charges'!$B$13:$B$69,'Input  - indicative charges'!$E$13:$E$69)</f>
        <v>North Island generation</v>
      </c>
      <c r="K11720" s="70">
        <f t="shared" si="184"/>
        <v>63.455545654808759</v>
      </c>
    </row>
    <row r="11721" spans="1:11" x14ac:dyDescent="0.25">
      <c r="A11721" s="65">
        <v>44531</v>
      </c>
      <c r="B11721" s="66" t="s">
        <v>153</v>
      </c>
      <c r="C11721" s="66" t="s">
        <v>137</v>
      </c>
      <c r="D11721" s="67">
        <v>58429.88</v>
      </c>
      <c r="E11721" s="66">
        <v>1.2383</v>
      </c>
      <c r="F11721" s="67">
        <v>72353.720403999905</v>
      </c>
      <c r="G11721" s="66" t="s">
        <v>54</v>
      </c>
      <c r="H11721" s="68">
        <v>0</v>
      </c>
      <c r="I11721" s="87">
        <v>0</v>
      </c>
      <c r="J11721" s="36" t="str">
        <f>_xlfn.XLOOKUP(SimpleBB[[#This Row],[customer_code]],'Input  - indicative charges'!$B$13:$B$69,'Input  - indicative charges'!$E$13:$E$69)</f>
        <v>Upper South Island distributor</v>
      </c>
      <c r="K11721" s="70">
        <f t="shared" si="184"/>
        <v>0</v>
      </c>
    </row>
    <row r="11722" spans="1:11" x14ac:dyDescent="0.25">
      <c r="A11722" s="65">
        <v>44531</v>
      </c>
      <c r="B11722" s="66" t="s">
        <v>153</v>
      </c>
      <c r="C11722" s="66" t="s">
        <v>137</v>
      </c>
      <c r="D11722" s="67">
        <v>58429.88</v>
      </c>
      <c r="E11722" s="66">
        <v>1.2383</v>
      </c>
      <c r="F11722" s="67">
        <v>72353.720403999905</v>
      </c>
      <c r="G11722" s="66" t="s">
        <v>56</v>
      </c>
      <c r="H11722" s="68">
        <v>0</v>
      </c>
      <c r="I11722" s="87">
        <v>0</v>
      </c>
      <c r="J11722" s="36" t="str">
        <f>_xlfn.XLOOKUP(SimpleBB[[#This Row],[customer_code]],'Input  - indicative charges'!$B$13:$B$69,'Input  - indicative charges'!$E$13:$E$69)</f>
        <v>Upper North Island distributor</v>
      </c>
      <c r="K11722" s="70">
        <f t="shared" si="184"/>
        <v>0</v>
      </c>
    </row>
    <row r="11723" spans="1:11" x14ac:dyDescent="0.25">
      <c r="A11723" s="65">
        <v>44531</v>
      </c>
      <c r="B11723" s="66" t="s">
        <v>153</v>
      </c>
      <c r="C11723" s="66" t="s">
        <v>137</v>
      </c>
      <c r="D11723" s="67">
        <v>58429.88</v>
      </c>
      <c r="E11723" s="66">
        <v>1.2383</v>
      </c>
      <c r="F11723" s="67">
        <v>72353.720403999905</v>
      </c>
      <c r="G11723" s="66" t="s">
        <v>58</v>
      </c>
      <c r="H11723" s="68">
        <v>5.85527295489765E-4</v>
      </c>
      <c r="I11723" s="87">
        <v>42.365078226776703</v>
      </c>
      <c r="J11723" s="36" t="str">
        <f>_xlfn.XLOOKUP(SimpleBB[[#This Row],[customer_code]],'Input  - indicative charges'!$B$13:$B$69,'Input  - indicative charges'!$E$13:$E$69)</f>
        <v>North Island generation</v>
      </c>
      <c r="K11723" s="70">
        <f t="shared" si="184"/>
        <v>39.164546532577958</v>
      </c>
    </row>
    <row r="11724" spans="1:11" x14ac:dyDescent="0.25">
      <c r="A11724" s="65">
        <v>44531</v>
      </c>
      <c r="B11724" s="66" t="s">
        <v>153</v>
      </c>
      <c r="C11724" s="66" t="s">
        <v>137</v>
      </c>
      <c r="D11724" s="67">
        <v>58429.88</v>
      </c>
      <c r="E11724" s="66">
        <v>1.2383</v>
      </c>
      <c r="F11724" s="67">
        <v>72353.720403999905</v>
      </c>
      <c r="G11724" s="66" t="s">
        <v>60</v>
      </c>
      <c r="H11724" s="68">
        <v>0</v>
      </c>
      <c r="I11724" s="87">
        <v>0</v>
      </c>
      <c r="J11724" s="36" t="str">
        <f>_xlfn.XLOOKUP(SimpleBB[[#This Row],[customer_code]],'Input  - indicative charges'!$B$13:$B$69,'Input  - indicative charges'!$E$13:$E$69)</f>
        <v>Major Industrial</v>
      </c>
      <c r="K11724" s="70">
        <f t="shared" si="184"/>
        <v>0</v>
      </c>
    </row>
    <row r="11725" spans="1:11" x14ac:dyDescent="0.25">
      <c r="A11725" s="65">
        <v>44531</v>
      </c>
      <c r="B11725" s="66" t="s">
        <v>153</v>
      </c>
      <c r="C11725" s="66" t="s">
        <v>137</v>
      </c>
      <c r="D11725" s="67">
        <v>58429.88</v>
      </c>
      <c r="E11725" s="66">
        <v>1.2383</v>
      </c>
      <c r="F11725" s="67">
        <v>72353.720403999905</v>
      </c>
      <c r="G11725" s="66" t="s">
        <v>62</v>
      </c>
      <c r="H11725" s="68">
        <v>1.8741032505216099E-13</v>
      </c>
      <c r="I11725" s="87">
        <v>1.35598342596468E-8</v>
      </c>
      <c r="J11725" s="36" t="str">
        <f>_xlfn.XLOOKUP(SimpleBB[[#This Row],[customer_code]],'Input  - indicative charges'!$B$13:$B$69,'Input  - indicative charges'!$E$13:$E$69)</f>
        <v>Major Industrial</v>
      </c>
      <c r="K11725" s="70">
        <f t="shared" si="184"/>
        <v>1.2535436781049638E-8</v>
      </c>
    </row>
    <row r="11726" spans="1:11" x14ac:dyDescent="0.25">
      <c r="A11726" s="65">
        <v>44531</v>
      </c>
      <c r="B11726" s="66" t="s">
        <v>153</v>
      </c>
      <c r="C11726" s="66" t="s">
        <v>137</v>
      </c>
      <c r="D11726" s="67">
        <v>58429.88</v>
      </c>
      <c r="E11726" s="66">
        <v>1.2383</v>
      </c>
      <c r="F11726" s="67">
        <v>72353.720403999905</v>
      </c>
      <c r="G11726" s="66" t="s">
        <v>64</v>
      </c>
      <c r="H11726" s="68">
        <v>0</v>
      </c>
      <c r="I11726" s="87">
        <v>0</v>
      </c>
      <c r="J11726" s="36" t="str">
        <f>_xlfn.XLOOKUP(SimpleBB[[#This Row],[customer_code]],'Input  - indicative charges'!$B$13:$B$69,'Input  - indicative charges'!$E$13:$E$69)</f>
        <v>Major Industrial</v>
      </c>
      <c r="K11726" s="70">
        <f t="shared" ref="K11726:K11789" si="185">I11726*$L$9</f>
        <v>0</v>
      </c>
    </row>
    <row r="11727" spans="1:11" x14ac:dyDescent="0.25">
      <c r="A11727" s="65">
        <v>44531</v>
      </c>
      <c r="B11727" s="66" t="s">
        <v>153</v>
      </c>
      <c r="C11727" s="66" t="s">
        <v>137</v>
      </c>
      <c r="D11727" s="67">
        <v>58429.88</v>
      </c>
      <c r="E11727" s="66">
        <v>1.2383</v>
      </c>
      <c r="F11727" s="67">
        <v>72353.720403999905</v>
      </c>
      <c r="G11727" s="66" t="s">
        <v>66</v>
      </c>
      <c r="H11727" s="68">
        <v>0</v>
      </c>
      <c r="I11727" s="87">
        <v>0</v>
      </c>
      <c r="J11727" s="36" t="str">
        <f>_xlfn.XLOOKUP(SimpleBB[[#This Row],[customer_code]],'Input  - indicative charges'!$B$13:$B$69,'Input  - indicative charges'!$E$13:$E$69)</f>
        <v>Upper South Island distributor</v>
      </c>
      <c r="K11727" s="70">
        <f t="shared" si="185"/>
        <v>0</v>
      </c>
    </row>
    <row r="11728" spans="1:11" x14ac:dyDescent="0.25">
      <c r="A11728" s="65">
        <v>44531</v>
      </c>
      <c r="B11728" s="66" t="s">
        <v>153</v>
      </c>
      <c r="C11728" s="66" t="s">
        <v>137</v>
      </c>
      <c r="D11728" s="67">
        <v>58429.88</v>
      </c>
      <c r="E11728" s="66">
        <v>1.2383</v>
      </c>
      <c r="F11728" s="67">
        <v>72353.720403999905</v>
      </c>
      <c r="G11728" s="66" t="s">
        <v>68</v>
      </c>
      <c r="H11728" s="68">
        <v>0</v>
      </c>
      <c r="I11728" s="87">
        <v>0</v>
      </c>
      <c r="J11728" s="36" t="str">
        <f>_xlfn.XLOOKUP(SimpleBB[[#This Row],[customer_code]],'Input  - indicative charges'!$B$13:$B$69,'Input  - indicative charges'!$E$13:$E$69)</f>
        <v>Major Industrial</v>
      </c>
      <c r="K11728" s="70">
        <f t="shared" si="185"/>
        <v>0</v>
      </c>
    </row>
    <row r="11729" spans="1:11" x14ac:dyDescent="0.25">
      <c r="A11729" s="65">
        <v>44531</v>
      </c>
      <c r="B11729" s="66" t="s">
        <v>153</v>
      </c>
      <c r="C11729" s="66" t="s">
        <v>137</v>
      </c>
      <c r="D11729" s="67">
        <v>58429.88</v>
      </c>
      <c r="E11729" s="66">
        <v>1.2383</v>
      </c>
      <c r="F11729" s="67">
        <v>72353.720403999905</v>
      </c>
      <c r="G11729" s="66" t="s">
        <v>70</v>
      </c>
      <c r="H11729" s="68">
        <v>4.4721430883843297E-6</v>
      </c>
      <c r="I11729" s="87">
        <v>0.32357619062364101</v>
      </c>
      <c r="J11729" s="36" t="str">
        <f>_xlfn.XLOOKUP(SimpleBB[[#This Row],[customer_code]],'Input  - indicative charges'!$B$13:$B$69,'Input  - indicative charges'!$E$13:$E$69)</f>
        <v>Lower North Island distributor</v>
      </c>
      <c r="K11729" s="70">
        <f t="shared" si="185"/>
        <v>0.29913115483176794</v>
      </c>
    </row>
    <row r="11730" spans="1:11" x14ac:dyDescent="0.25">
      <c r="A11730" s="65">
        <v>44531</v>
      </c>
      <c r="B11730" s="66" t="s">
        <v>153</v>
      </c>
      <c r="C11730" s="66" t="s">
        <v>137</v>
      </c>
      <c r="D11730" s="67">
        <v>58429.88</v>
      </c>
      <c r="E11730" s="66">
        <v>1.2383</v>
      </c>
      <c r="F11730" s="67">
        <v>72353.720403999905</v>
      </c>
      <c r="G11730" s="66" t="s">
        <v>72</v>
      </c>
      <c r="H11730" s="68">
        <v>3.4111125140626203E-4</v>
      </c>
      <c r="I11730" s="87">
        <v>24.680668110907199</v>
      </c>
      <c r="J11730" s="36" t="str">
        <f>_xlfn.XLOOKUP(SimpleBB[[#This Row],[customer_code]],'Input  - indicative charges'!$B$13:$B$69,'Input  - indicative charges'!$E$13:$E$69)</f>
        <v>Lower South Island distributor</v>
      </c>
      <c r="K11730" s="70">
        <f t="shared" si="185"/>
        <v>22.816131000881693</v>
      </c>
    </row>
    <row r="11731" spans="1:11" x14ac:dyDescent="0.25">
      <c r="A11731" s="65">
        <v>44531</v>
      </c>
      <c r="B11731" s="66" t="s">
        <v>153</v>
      </c>
      <c r="C11731" s="66" t="s">
        <v>137</v>
      </c>
      <c r="D11731" s="67">
        <v>58429.88</v>
      </c>
      <c r="E11731" s="66">
        <v>1.2383</v>
      </c>
      <c r="F11731" s="67">
        <v>72353.720403999905</v>
      </c>
      <c r="G11731" s="66" t="s">
        <v>74</v>
      </c>
      <c r="H11731" s="68">
        <v>0</v>
      </c>
      <c r="I11731" s="87">
        <v>0</v>
      </c>
      <c r="J11731" s="36" t="str">
        <f>_xlfn.XLOOKUP(SimpleBB[[#This Row],[customer_code]],'Input  - indicative charges'!$B$13:$B$69,'Input  - indicative charges'!$E$13:$E$69)</f>
        <v>Major Industrial</v>
      </c>
      <c r="K11731" s="70">
        <f t="shared" si="185"/>
        <v>0</v>
      </c>
    </row>
    <row r="11732" spans="1:11" x14ac:dyDescent="0.25">
      <c r="A11732" s="65">
        <v>44531</v>
      </c>
      <c r="B11732" s="66" t="s">
        <v>153</v>
      </c>
      <c r="C11732" s="66" t="s">
        <v>137</v>
      </c>
      <c r="D11732" s="67">
        <v>58429.88</v>
      </c>
      <c r="E11732" s="66">
        <v>1.2383</v>
      </c>
      <c r="F11732" s="67">
        <v>72353.720403999905</v>
      </c>
      <c r="G11732" s="66" t="s">
        <v>76</v>
      </c>
      <c r="H11732" s="68">
        <v>0</v>
      </c>
      <c r="I11732" s="87">
        <v>0</v>
      </c>
      <c r="J11732" s="36" t="str">
        <f>_xlfn.XLOOKUP(SimpleBB[[#This Row],[customer_code]],'Input  - indicative charges'!$B$13:$B$69,'Input  - indicative charges'!$E$13:$E$69)</f>
        <v>Lower North Island distributor</v>
      </c>
      <c r="K11732" s="70">
        <f t="shared" si="185"/>
        <v>0</v>
      </c>
    </row>
    <row r="11733" spans="1:11" x14ac:dyDescent="0.25">
      <c r="A11733" s="65">
        <v>44531</v>
      </c>
      <c r="B11733" s="66" t="s">
        <v>153</v>
      </c>
      <c r="C11733" s="66" t="s">
        <v>137</v>
      </c>
      <c r="D11733" s="67">
        <v>58429.88</v>
      </c>
      <c r="E11733" s="66">
        <v>1.2383</v>
      </c>
      <c r="F11733" s="67">
        <v>72353.720403999905</v>
      </c>
      <c r="G11733" s="66" t="s">
        <v>78</v>
      </c>
      <c r="H11733" s="68">
        <v>1.3424515801646701E-12</v>
      </c>
      <c r="I11733" s="87">
        <v>9.7131366287142702E-8</v>
      </c>
      <c r="J11733" s="36" t="str">
        <f>_xlfn.XLOOKUP(SimpleBB[[#This Row],[customer_code]],'Input  - indicative charges'!$B$13:$B$69,'Input  - indicative charges'!$E$13:$E$69)</f>
        <v>North Island generation</v>
      </c>
      <c r="K11733" s="70">
        <f t="shared" si="185"/>
        <v>8.9793435394185157E-8</v>
      </c>
    </row>
    <row r="11734" spans="1:11" x14ac:dyDescent="0.25">
      <c r="A11734" s="65">
        <v>44531</v>
      </c>
      <c r="B11734" s="66" t="s">
        <v>153</v>
      </c>
      <c r="C11734" s="66" t="s">
        <v>137</v>
      </c>
      <c r="D11734" s="67">
        <v>58429.88</v>
      </c>
      <c r="E11734" s="66">
        <v>1.2383</v>
      </c>
      <c r="F11734" s="67">
        <v>72353.720403999905</v>
      </c>
      <c r="G11734" s="66" t="s">
        <v>80</v>
      </c>
      <c r="H11734" s="68">
        <v>0</v>
      </c>
      <c r="I11734" s="87">
        <v>0</v>
      </c>
      <c r="J11734" s="36" t="str">
        <f>_xlfn.XLOOKUP(SimpleBB[[#This Row],[customer_code]],'Input  - indicative charges'!$B$13:$B$69,'Input  - indicative charges'!$E$13:$E$69)</f>
        <v>Major Industrial</v>
      </c>
      <c r="K11734" s="70">
        <f t="shared" si="185"/>
        <v>0</v>
      </c>
    </row>
    <row r="11735" spans="1:11" x14ac:dyDescent="0.25">
      <c r="A11735" s="65">
        <v>44531</v>
      </c>
      <c r="B11735" s="66" t="s">
        <v>153</v>
      </c>
      <c r="C11735" s="66" t="s">
        <v>137</v>
      </c>
      <c r="D11735" s="67">
        <v>58429.88</v>
      </c>
      <c r="E11735" s="66">
        <v>1.2383</v>
      </c>
      <c r="F11735" s="67">
        <v>72353.720403999905</v>
      </c>
      <c r="G11735" s="66" t="s">
        <v>82</v>
      </c>
      <c r="H11735" s="68">
        <v>7.0262174699232198E-5</v>
      </c>
      <c r="I11735" s="87">
        <v>5.0837297431652502</v>
      </c>
      <c r="J11735" s="36" t="str">
        <f>_xlfn.XLOOKUP(SimpleBB[[#This Row],[customer_code]],'Input  - indicative charges'!$B$13:$B$69,'Input  - indicative charges'!$E$13:$E$69)</f>
        <v>Major Industrial</v>
      </c>
      <c r="K11735" s="70">
        <f t="shared" si="185"/>
        <v>4.699671956687296</v>
      </c>
    </row>
    <row r="11736" spans="1:11" x14ac:dyDescent="0.25">
      <c r="A11736" s="65">
        <v>44531</v>
      </c>
      <c r="B11736" s="66" t="s">
        <v>153</v>
      </c>
      <c r="C11736" s="66" t="s">
        <v>137</v>
      </c>
      <c r="D11736" s="67">
        <v>58429.88</v>
      </c>
      <c r="E11736" s="66">
        <v>1.2383</v>
      </c>
      <c r="F11736" s="67">
        <v>72353.720403999905</v>
      </c>
      <c r="G11736" s="66" t="s">
        <v>84</v>
      </c>
      <c r="H11736" s="68">
        <v>0</v>
      </c>
      <c r="I11736" s="87">
        <v>0</v>
      </c>
      <c r="J11736" s="36" t="str">
        <f>_xlfn.XLOOKUP(SimpleBB[[#This Row],[customer_code]],'Input  - indicative charges'!$B$13:$B$69,'Input  - indicative charges'!$E$13:$E$69)</f>
        <v>Major Industrial</v>
      </c>
      <c r="K11736" s="70">
        <f t="shared" si="185"/>
        <v>0</v>
      </c>
    </row>
    <row r="11737" spans="1:11" x14ac:dyDescent="0.25">
      <c r="A11737" s="65">
        <v>44531</v>
      </c>
      <c r="B11737" s="66" t="s">
        <v>153</v>
      </c>
      <c r="C11737" s="66" t="s">
        <v>137</v>
      </c>
      <c r="D11737" s="67">
        <v>58429.88</v>
      </c>
      <c r="E11737" s="66">
        <v>1.2383</v>
      </c>
      <c r="F11737" s="67">
        <v>72353.720403999905</v>
      </c>
      <c r="G11737" s="66" t="s">
        <v>86</v>
      </c>
      <c r="H11737" s="68">
        <v>7.3345980263278004E-6</v>
      </c>
      <c r="I11737" s="87">
        <v>0.53068545487265195</v>
      </c>
      <c r="J11737" s="36" t="str">
        <f>_xlfn.XLOOKUP(SimpleBB[[#This Row],[customer_code]],'Input  - indicative charges'!$B$13:$B$69,'Input  - indicative charges'!$E$13:$E$69)</f>
        <v>North Island generation</v>
      </c>
      <c r="K11737" s="70">
        <f t="shared" si="185"/>
        <v>0.49059404730157646</v>
      </c>
    </row>
    <row r="11738" spans="1:11" x14ac:dyDescent="0.25">
      <c r="A11738" s="65">
        <v>44531</v>
      </c>
      <c r="B11738" s="66" t="s">
        <v>153</v>
      </c>
      <c r="C11738" s="66" t="s">
        <v>137</v>
      </c>
      <c r="D11738" s="67">
        <v>58429.88</v>
      </c>
      <c r="E11738" s="66">
        <v>1.2383</v>
      </c>
      <c r="F11738" s="67">
        <v>72353.720403999905</v>
      </c>
      <c r="G11738" s="66" t="s">
        <v>88</v>
      </c>
      <c r="H11738" s="68">
        <v>3.40710306536437E-4</v>
      </c>
      <c r="I11738" s="87">
        <v>24.6516582578985</v>
      </c>
      <c r="J11738" s="36" t="str">
        <f>_xlfn.XLOOKUP(SimpleBB[[#This Row],[customer_code]],'Input  - indicative charges'!$B$13:$B$69,'Input  - indicative charges'!$E$13:$E$69)</f>
        <v>North Island generation</v>
      </c>
      <c r="K11738" s="70">
        <f t="shared" si="185"/>
        <v>22.789312739577401</v>
      </c>
    </row>
    <row r="11739" spans="1:11" x14ac:dyDescent="0.25">
      <c r="A11739" s="65">
        <v>44531</v>
      </c>
      <c r="B11739" s="66" t="s">
        <v>153</v>
      </c>
      <c r="C11739" s="66" t="s">
        <v>137</v>
      </c>
      <c r="D11739" s="67">
        <v>58429.88</v>
      </c>
      <c r="E11739" s="66">
        <v>1.2383</v>
      </c>
      <c r="F11739" s="67">
        <v>72353.720403999905</v>
      </c>
      <c r="G11739" s="66" t="s">
        <v>90</v>
      </c>
      <c r="H11739" s="68">
        <v>3.4807888704275499E-10</v>
      </c>
      <c r="I11739" s="87">
        <v>2.5184802471626998E-5</v>
      </c>
      <c r="J11739" s="36" t="str">
        <f>_xlfn.XLOOKUP(SimpleBB[[#This Row],[customer_code]],'Input  - indicative charges'!$B$13:$B$69,'Input  - indicative charges'!$E$13:$E$69)</f>
        <v>Upper South Island distributor</v>
      </c>
      <c r="K11739" s="70">
        <f t="shared" si="185"/>
        <v>2.3282179795206892E-5</v>
      </c>
    </row>
    <row r="11740" spans="1:11" x14ac:dyDescent="0.25">
      <c r="A11740" s="65">
        <v>44531</v>
      </c>
      <c r="B11740" s="66" t="s">
        <v>153</v>
      </c>
      <c r="C11740" s="66" t="s">
        <v>137</v>
      </c>
      <c r="D11740" s="67">
        <v>58429.88</v>
      </c>
      <c r="E11740" s="66">
        <v>1.2383</v>
      </c>
      <c r="F11740" s="67">
        <v>72353.720403999905</v>
      </c>
      <c r="G11740" s="66" t="s">
        <v>92</v>
      </c>
      <c r="H11740" s="68">
        <v>5.2372306223049902E-6</v>
      </c>
      <c r="I11740" s="87">
        <v>0.37893312013752201</v>
      </c>
      <c r="J11740" s="36" t="str">
        <f>_xlfn.XLOOKUP(SimpleBB[[#This Row],[customer_code]],'Input  - indicative charges'!$B$13:$B$69,'Input  - indicative charges'!$E$13:$E$69)</f>
        <v>North Island generation</v>
      </c>
      <c r="K11740" s="70">
        <f t="shared" si="185"/>
        <v>0.35030606427585664</v>
      </c>
    </row>
    <row r="11741" spans="1:11" x14ac:dyDescent="0.25">
      <c r="A11741" s="65">
        <v>44531</v>
      </c>
      <c r="B11741" s="66" t="s">
        <v>153</v>
      </c>
      <c r="C11741" s="66" t="s">
        <v>137</v>
      </c>
      <c r="D11741" s="67">
        <v>58429.88</v>
      </c>
      <c r="E11741" s="66">
        <v>1.2383</v>
      </c>
      <c r="F11741" s="67">
        <v>72353.720403999905</v>
      </c>
      <c r="G11741" s="66" t="s">
        <v>94</v>
      </c>
      <c r="H11741" s="68">
        <v>2.7738412158380899E-5</v>
      </c>
      <c r="I11741" s="87">
        <v>2.0069773177584098</v>
      </c>
      <c r="J11741" s="36" t="str">
        <f>_xlfn.XLOOKUP(SimpleBB[[#This Row],[customer_code]],'Input  - indicative charges'!$B$13:$B$69,'Input  - indicative charges'!$E$13:$E$69)</f>
        <v>North Island generation</v>
      </c>
      <c r="K11741" s="70">
        <f t="shared" si="185"/>
        <v>1.8553572857915175</v>
      </c>
    </row>
    <row r="11742" spans="1:11" x14ac:dyDescent="0.25">
      <c r="A11742" s="65">
        <v>44531</v>
      </c>
      <c r="B11742" s="66" t="s">
        <v>153</v>
      </c>
      <c r="C11742" s="66" t="s">
        <v>137</v>
      </c>
      <c r="D11742" s="67">
        <v>58429.88</v>
      </c>
      <c r="E11742" s="66">
        <v>1.2383</v>
      </c>
      <c r="F11742" s="67">
        <v>72353.720403999905</v>
      </c>
      <c r="G11742" s="66" t="s">
        <v>96</v>
      </c>
      <c r="H11742" s="68">
        <v>5.9914226510224195E-11</v>
      </c>
      <c r="I11742" s="87">
        <v>4.3350171931426802E-6</v>
      </c>
      <c r="J11742" s="36" t="str">
        <f>_xlfn.XLOOKUP(SimpleBB[[#This Row],[customer_code]],'Input  - indicative charges'!$B$13:$B$69,'Input  - indicative charges'!$E$13:$E$69)</f>
        <v>Upper North Island distributor</v>
      </c>
      <c r="K11742" s="70">
        <f t="shared" si="185"/>
        <v>4.0075219894921323E-6</v>
      </c>
    </row>
    <row r="11743" spans="1:11" x14ac:dyDescent="0.25">
      <c r="A11743" s="65">
        <v>44531</v>
      </c>
      <c r="B11743" s="66" t="s">
        <v>153</v>
      </c>
      <c r="C11743" s="66" t="s">
        <v>137</v>
      </c>
      <c r="D11743" s="67">
        <v>58429.88</v>
      </c>
      <c r="E11743" s="66">
        <v>1.2383</v>
      </c>
      <c r="F11743" s="67">
        <v>72353.720403999905</v>
      </c>
      <c r="G11743" s="66" t="s">
        <v>98</v>
      </c>
      <c r="H11743" s="68">
        <v>2.5672757558828502E-7</v>
      </c>
      <c r="I11743" s="87">
        <v>1.8575195224111499E-2</v>
      </c>
      <c r="J11743" s="36" t="str">
        <f>_xlfn.XLOOKUP(SimpleBB[[#This Row],[customer_code]],'Input  - indicative charges'!$B$13:$B$69,'Input  - indicative charges'!$E$13:$E$69)</f>
        <v>Major Industrial</v>
      </c>
      <c r="K11743" s="70">
        <f t="shared" si="185"/>
        <v>1.7171904978252293E-2</v>
      </c>
    </row>
    <row r="11744" spans="1:11" x14ac:dyDescent="0.25">
      <c r="A11744" s="65">
        <v>44531</v>
      </c>
      <c r="B11744" s="66" t="s">
        <v>153</v>
      </c>
      <c r="C11744" s="66" t="s">
        <v>137</v>
      </c>
      <c r="D11744" s="67">
        <v>58429.88</v>
      </c>
      <c r="E11744" s="66">
        <v>1.2383</v>
      </c>
      <c r="F11744" s="67">
        <v>72353.720403999905</v>
      </c>
      <c r="G11744" s="66" t="s">
        <v>100</v>
      </c>
      <c r="H11744" s="68">
        <v>8.5421427161090104E-5</v>
      </c>
      <c r="I11744" s="87">
        <v>6.1805580573241601</v>
      </c>
      <c r="J11744" s="36" t="str">
        <f>_xlfn.XLOOKUP(SimpleBB[[#This Row],[customer_code]],'Input  - indicative charges'!$B$13:$B$69,'Input  - indicative charges'!$E$13:$E$69)</f>
        <v>North Island generation</v>
      </c>
      <c r="K11744" s="70">
        <f t="shared" si="185"/>
        <v>5.7136387743143429</v>
      </c>
    </row>
    <row r="11745" spans="1:11" x14ac:dyDescent="0.25">
      <c r="A11745" s="65">
        <v>44531</v>
      </c>
      <c r="B11745" s="66" t="s">
        <v>153</v>
      </c>
      <c r="C11745" s="66" t="s">
        <v>137</v>
      </c>
      <c r="D11745" s="67">
        <v>58429.88</v>
      </c>
      <c r="E11745" s="66">
        <v>1.2383</v>
      </c>
      <c r="F11745" s="67">
        <v>72353.720403999905</v>
      </c>
      <c r="G11745" s="66" t="s">
        <v>102</v>
      </c>
      <c r="H11745" s="68">
        <v>8.2157079406085297E-5</v>
      </c>
      <c r="I11745" s="87">
        <v>5.9443703525571197</v>
      </c>
      <c r="J11745" s="36" t="str">
        <f>_xlfn.XLOOKUP(SimpleBB[[#This Row],[customer_code]],'Input  - indicative charges'!$B$13:$B$69,'Input  - indicative charges'!$E$13:$E$69)</f>
        <v>Lower North Island distributor</v>
      </c>
      <c r="K11745" s="70">
        <f t="shared" si="185"/>
        <v>5.4952942145744528</v>
      </c>
    </row>
    <row r="11746" spans="1:11" x14ac:dyDescent="0.25">
      <c r="A11746" s="65">
        <v>44531</v>
      </c>
      <c r="B11746" s="66" t="s">
        <v>153</v>
      </c>
      <c r="C11746" s="66" t="s">
        <v>137</v>
      </c>
      <c r="D11746" s="67">
        <v>58429.88</v>
      </c>
      <c r="E11746" s="66">
        <v>1.2383</v>
      </c>
      <c r="F11746" s="67">
        <v>72353.720403999905</v>
      </c>
      <c r="G11746" s="66" t="s">
        <v>104</v>
      </c>
      <c r="H11746" s="68">
        <v>1.72038716920199E-4</v>
      </c>
      <c r="I11746" s="87">
        <v>12.447641222707</v>
      </c>
      <c r="J11746" s="36" t="str">
        <f>_xlfn.XLOOKUP(SimpleBB[[#This Row],[customer_code]],'Input  - indicative charges'!$B$13:$B$69,'Input  - indicative charges'!$E$13:$E$69)</f>
        <v>Lower North Island distributor</v>
      </c>
      <c r="K11746" s="70">
        <f t="shared" si="185"/>
        <v>11.507265991059052</v>
      </c>
    </row>
    <row r="11747" spans="1:11" x14ac:dyDescent="0.25">
      <c r="A11747" s="65">
        <v>44531</v>
      </c>
      <c r="B11747" s="66" t="s">
        <v>153</v>
      </c>
      <c r="C11747" s="66" t="s">
        <v>137</v>
      </c>
      <c r="D11747" s="67">
        <v>58429.88</v>
      </c>
      <c r="E11747" s="66">
        <v>1.2383</v>
      </c>
      <c r="F11747" s="67">
        <v>72353.720403999905</v>
      </c>
      <c r="G11747" s="66" t="s">
        <v>106</v>
      </c>
      <c r="H11747" s="68">
        <v>0</v>
      </c>
      <c r="I11747" s="87">
        <v>0</v>
      </c>
      <c r="J11747" s="36" t="str">
        <f>_xlfn.XLOOKUP(SimpleBB[[#This Row],[customer_code]],'Input  - indicative charges'!$B$13:$B$69,'Input  - indicative charges'!$E$13:$E$69)</f>
        <v>Upper North Island distributor</v>
      </c>
      <c r="K11747" s="70">
        <f t="shared" si="185"/>
        <v>0</v>
      </c>
    </row>
    <row r="11748" spans="1:11" x14ac:dyDescent="0.25">
      <c r="A11748" s="65">
        <v>44531</v>
      </c>
      <c r="B11748" s="66" t="s">
        <v>153</v>
      </c>
      <c r="C11748" s="66" t="s">
        <v>137</v>
      </c>
      <c r="D11748" s="67">
        <v>58429.88</v>
      </c>
      <c r="E11748" s="66">
        <v>1.2383</v>
      </c>
      <c r="F11748" s="67">
        <v>72353.720403999905</v>
      </c>
      <c r="G11748" s="66" t="s">
        <v>108</v>
      </c>
      <c r="H11748" s="68">
        <v>0</v>
      </c>
      <c r="I11748" s="87">
        <v>0</v>
      </c>
      <c r="J11748" s="36" t="str">
        <f>_xlfn.XLOOKUP(SimpleBB[[#This Row],[customer_code]],'Input  - indicative charges'!$B$13:$B$69,'Input  - indicative charges'!$E$13:$E$69)</f>
        <v>Lower North Island distributor</v>
      </c>
      <c r="K11748" s="70">
        <f t="shared" si="185"/>
        <v>0</v>
      </c>
    </row>
    <row r="11749" spans="1:11" x14ac:dyDescent="0.25">
      <c r="A11749" s="65">
        <v>44531</v>
      </c>
      <c r="B11749" s="66" t="s">
        <v>153</v>
      </c>
      <c r="C11749" s="66" t="s">
        <v>137</v>
      </c>
      <c r="D11749" s="67">
        <v>58429.88</v>
      </c>
      <c r="E11749" s="66">
        <v>1.2383</v>
      </c>
      <c r="F11749" s="67">
        <v>72353.720403999905</v>
      </c>
      <c r="G11749" s="66" t="s">
        <v>110</v>
      </c>
      <c r="H11749" s="68">
        <v>0.37275147792782398</v>
      </c>
      <c r="I11749" s="87">
        <v>26969.956214167501</v>
      </c>
      <c r="J11749" s="36" t="str">
        <f>_xlfn.XLOOKUP(SimpleBB[[#This Row],[customer_code]],'Input  - indicative charges'!$B$13:$B$69,'Input  - indicative charges'!$E$13:$E$69)</f>
        <v>Lower South Island distributor</v>
      </c>
      <c r="K11749" s="70">
        <f t="shared" si="185"/>
        <v>24932.471491667016</v>
      </c>
    </row>
    <row r="11750" spans="1:11" x14ac:dyDescent="0.25">
      <c r="A11750" s="65">
        <v>44531</v>
      </c>
      <c r="B11750" s="66" t="s">
        <v>153</v>
      </c>
      <c r="C11750" s="66" t="s">
        <v>137</v>
      </c>
      <c r="D11750" s="67">
        <v>58429.88</v>
      </c>
      <c r="E11750" s="66">
        <v>1.2383</v>
      </c>
      <c r="F11750" s="67">
        <v>72353.720403999905</v>
      </c>
      <c r="G11750" s="66" t="s">
        <v>112</v>
      </c>
      <c r="H11750" s="68">
        <v>2.8145634018227398E-4</v>
      </c>
      <c r="I11750" s="87">
        <v>20.364413343481299</v>
      </c>
      <c r="J11750" s="36" t="str">
        <f>_xlfn.XLOOKUP(SimpleBB[[#This Row],[customer_code]],'Input  - indicative charges'!$B$13:$B$69,'Input  - indicative charges'!$E$13:$E$69)</f>
        <v>North Island generation</v>
      </c>
      <c r="K11750" s="70">
        <f t="shared" si="185"/>
        <v>18.825954002259525</v>
      </c>
    </row>
    <row r="11751" spans="1:11" x14ac:dyDescent="0.25">
      <c r="A11751" s="65">
        <v>44531</v>
      </c>
      <c r="B11751" s="66" t="s">
        <v>153</v>
      </c>
      <c r="C11751" s="66" t="s">
        <v>137</v>
      </c>
      <c r="D11751" s="67">
        <v>58429.88</v>
      </c>
      <c r="E11751" s="66">
        <v>1.2383</v>
      </c>
      <c r="F11751" s="67">
        <v>72353.720403999905</v>
      </c>
      <c r="G11751" s="66" t="s">
        <v>114</v>
      </c>
      <c r="H11751" s="68">
        <v>6.7672855109533094E-5</v>
      </c>
      <c r="I11751" s="87">
        <v>4.89638283753556</v>
      </c>
      <c r="J11751" s="36" t="str">
        <f>_xlfn.XLOOKUP(SimpleBB[[#This Row],[customer_code]],'Input  - indicative charges'!$B$13:$B$69,'Input  - indicative charges'!$E$13:$E$69)</f>
        <v>Lower North Island distributor</v>
      </c>
      <c r="K11751" s="70">
        <f t="shared" si="185"/>
        <v>4.5264784465988157</v>
      </c>
    </row>
    <row r="11752" spans="1:11" x14ac:dyDescent="0.25">
      <c r="A11752" s="65">
        <v>44531</v>
      </c>
      <c r="B11752" s="66" t="s">
        <v>153</v>
      </c>
      <c r="C11752" s="66" t="s">
        <v>137</v>
      </c>
      <c r="D11752" s="67">
        <v>58429.88</v>
      </c>
      <c r="E11752" s="66">
        <v>1.2383</v>
      </c>
      <c r="F11752" s="67">
        <v>72353.720403999905</v>
      </c>
      <c r="G11752" s="66" t="s">
        <v>116</v>
      </c>
      <c r="H11752" s="68">
        <v>0</v>
      </c>
      <c r="I11752" s="87">
        <v>0</v>
      </c>
      <c r="J11752" s="36" t="str">
        <f>_xlfn.XLOOKUP(SimpleBB[[#This Row],[customer_code]],'Input  - indicative charges'!$B$13:$B$69,'Input  - indicative charges'!$E$13:$E$69)</f>
        <v>Major Industrial</v>
      </c>
      <c r="K11752" s="70">
        <f t="shared" si="185"/>
        <v>0</v>
      </c>
    </row>
    <row r="11753" spans="1:11" x14ac:dyDescent="0.25">
      <c r="A11753" s="65">
        <v>44531</v>
      </c>
      <c r="B11753" s="66" t="s">
        <v>153</v>
      </c>
      <c r="C11753" s="66" t="s">
        <v>137</v>
      </c>
      <c r="D11753" s="67">
        <v>58429.88</v>
      </c>
      <c r="E11753" s="66">
        <v>1.2383</v>
      </c>
      <c r="F11753" s="67">
        <v>72353.720403999905</v>
      </c>
      <c r="G11753" s="66" t="s">
        <v>118</v>
      </c>
      <c r="H11753" s="68">
        <v>3.0103853342967198E-12</v>
      </c>
      <c r="I11753" s="87">
        <v>2.1781257878600599E-7</v>
      </c>
      <c r="J11753" s="36" t="str">
        <f>_xlfn.XLOOKUP(SimpleBB[[#This Row],[customer_code]],'Input  - indicative charges'!$B$13:$B$69,'Input  - indicative charges'!$E$13:$E$69)</f>
        <v>Upper South Island distributor</v>
      </c>
      <c r="K11753" s="70">
        <f t="shared" si="185"/>
        <v>2.0135760948161407E-7</v>
      </c>
    </row>
    <row r="11754" spans="1:11" x14ac:dyDescent="0.25">
      <c r="A11754" s="65">
        <v>44531</v>
      </c>
      <c r="B11754" s="66" t="s">
        <v>153</v>
      </c>
      <c r="C11754" s="66" t="s">
        <v>137</v>
      </c>
      <c r="D11754" s="67">
        <v>58429.88</v>
      </c>
      <c r="E11754" s="66">
        <v>1.2383</v>
      </c>
      <c r="F11754" s="67">
        <v>72353.720403999905</v>
      </c>
      <c r="G11754" s="66" t="s">
        <v>120</v>
      </c>
      <c r="H11754" s="68">
        <v>1.9881294930304401E-7</v>
      </c>
      <c r="I11754" s="87">
        <v>1.43848565465671E-2</v>
      </c>
      <c r="J11754" s="36" t="str">
        <f>_xlfn.XLOOKUP(SimpleBB[[#This Row],[customer_code]],'Input  - indicative charges'!$B$13:$B$69,'Input  - indicative charges'!$E$13:$E$69)</f>
        <v>Lower North Island distributor</v>
      </c>
      <c r="K11754" s="70">
        <f t="shared" si="185"/>
        <v>1.3298131554644592E-2</v>
      </c>
    </row>
    <row r="11755" spans="1:11" x14ac:dyDescent="0.25">
      <c r="A11755" s="65">
        <v>44531</v>
      </c>
      <c r="B11755" s="66" t="s">
        <v>153</v>
      </c>
      <c r="C11755" s="66" t="s">
        <v>137</v>
      </c>
      <c r="D11755" s="67">
        <v>58429.88</v>
      </c>
      <c r="E11755" s="66">
        <v>1.2383</v>
      </c>
      <c r="F11755" s="67">
        <v>72353.720403999905</v>
      </c>
      <c r="G11755" s="66" t="s">
        <v>241</v>
      </c>
      <c r="H11755" s="68">
        <v>6.3848085422157198E-5</v>
      </c>
      <c r="I11755" s="87">
        <v>4.6196465209654596</v>
      </c>
      <c r="J11755" s="36" t="str">
        <f>_xlfn.XLOOKUP(SimpleBB[[#This Row],[customer_code]],'Input  - indicative charges'!$B$13:$B$69,'Input  - indicative charges'!$E$13:$E$69)</f>
        <v>North Island generation</v>
      </c>
      <c r="K11755" s="70">
        <f t="shared" si="185"/>
        <v>4.2706485791417643</v>
      </c>
    </row>
    <row r="11756" spans="1:11" x14ac:dyDescent="0.25">
      <c r="A11756" s="65">
        <v>44562</v>
      </c>
      <c r="B11756" s="66" t="s">
        <v>153</v>
      </c>
      <c r="C11756" s="66" t="s">
        <v>137</v>
      </c>
      <c r="D11756" s="67">
        <v>52542.11</v>
      </c>
      <c r="E11756" s="66">
        <v>0.48491085561195202</v>
      </c>
      <c r="F11756" s="67">
        <v>25478.239515757301</v>
      </c>
      <c r="G11756" s="66" t="s">
        <v>8</v>
      </c>
      <c r="H11756" s="68">
        <v>0.249028506073146</v>
      </c>
      <c r="I11756" s="87">
        <v>6344.8079239828603</v>
      </c>
      <c r="J11756" s="36" t="str">
        <f>_xlfn.XLOOKUP(SimpleBB[[#This Row],[customer_code]],'Input  - indicative charges'!$B$13:$B$69,'Input  - indicative charges'!$E$13:$E$69)</f>
        <v>Lower South Island distributor</v>
      </c>
      <c r="K11756" s="70">
        <f t="shared" si="185"/>
        <v>5865.48014496614</v>
      </c>
    </row>
    <row r="11757" spans="1:11" x14ac:dyDescent="0.25">
      <c r="A11757" s="65">
        <v>44562</v>
      </c>
      <c r="B11757" s="66" t="s">
        <v>153</v>
      </c>
      <c r="C11757" s="66" t="s">
        <v>137</v>
      </c>
      <c r="D11757" s="67">
        <v>52542.11</v>
      </c>
      <c r="E11757" s="66">
        <v>0.48491085561195202</v>
      </c>
      <c r="F11757" s="67">
        <v>25478.239515757301</v>
      </c>
      <c r="G11757" s="66" t="s">
        <v>10</v>
      </c>
      <c r="H11757" s="68">
        <v>3.1662227152470402E-14</v>
      </c>
      <c r="I11757" s="87">
        <v>8.0669780699295599E-10</v>
      </c>
      <c r="J11757" s="36" t="str">
        <f>_xlfn.XLOOKUP(SimpleBB[[#This Row],[customer_code]],'Input  - indicative charges'!$B$13:$B$69,'Input  - indicative charges'!$E$13:$E$69)</f>
        <v>Upper South Island distributor</v>
      </c>
      <c r="K11757" s="70">
        <f t="shared" si="185"/>
        <v>7.4575464326029177E-10</v>
      </c>
    </row>
    <row r="11758" spans="1:11" x14ac:dyDescent="0.25">
      <c r="A11758" s="65">
        <v>44562</v>
      </c>
      <c r="B11758" s="66" t="s">
        <v>153</v>
      </c>
      <c r="C11758" s="66" t="s">
        <v>137</v>
      </c>
      <c r="D11758" s="67">
        <v>52542.11</v>
      </c>
      <c r="E11758" s="66">
        <v>0.48491085561195202</v>
      </c>
      <c r="F11758" s="67">
        <v>25478.239515757301</v>
      </c>
      <c r="G11758" s="66" t="s">
        <v>12</v>
      </c>
      <c r="H11758" s="68">
        <v>0</v>
      </c>
      <c r="I11758" s="87">
        <v>0</v>
      </c>
      <c r="J11758" s="36" t="str">
        <f>_xlfn.XLOOKUP(SimpleBB[[#This Row],[customer_code]],'Input  - indicative charges'!$B$13:$B$69,'Input  - indicative charges'!$E$13:$E$69)</f>
        <v>Lower North Island distributor</v>
      </c>
      <c r="K11758" s="70">
        <f t="shared" si="185"/>
        <v>0</v>
      </c>
    </row>
    <row r="11759" spans="1:11" x14ac:dyDescent="0.25">
      <c r="A11759" s="65">
        <v>44562</v>
      </c>
      <c r="B11759" s="66" t="s">
        <v>153</v>
      </c>
      <c r="C11759" s="66" t="s">
        <v>137</v>
      </c>
      <c r="D11759" s="67">
        <v>52542.11</v>
      </c>
      <c r="E11759" s="66">
        <v>0.48491085561195202</v>
      </c>
      <c r="F11759" s="67">
        <v>25478.239515757301</v>
      </c>
      <c r="G11759" s="66" t="s">
        <v>14</v>
      </c>
      <c r="H11759" s="68">
        <v>0</v>
      </c>
      <c r="I11759" s="87">
        <v>0</v>
      </c>
      <c r="J11759" s="36" t="str">
        <f>_xlfn.XLOOKUP(SimpleBB[[#This Row],[customer_code]],'Input  - indicative charges'!$B$13:$B$69,'Input  - indicative charges'!$E$13:$E$69)</f>
        <v>Upper North Island distributor</v>
      </c>
      <c r="K11759" s="70">
        <f t="shared" si="185"/>
        <v>0</v>
      </c>
    </row>
    <row r="11760" spans="1:11" x14ac:dyDescent="0.25">
      <c r="A11760" s="65">
        <v>44562</v>
      </c>
      <c r="B11760" s="66" t="s">
        <v>153</v>
      </c>
      <c r="C11760" s="66" t="s">
        <v>137</v>
      </c>
      <c r="D11760" s="67">
        <v>52542.11</v>
      </c>
      <c r="E11760" s="66">
        <v>0.48491085561195202</v>
      </c>
      <c r="F11760" s="67">
        <v>25478.239515757301</v>
      </c>
      <c r="G11760" s="66" t="s">
        <v>16</v>
      </c>
      <c r="H11760" s="68">
        <v>2.71719420605234E-2</v>
      </c>
      <c r="I11760" s="87">
        <v>692.29324792629598</v>
      </c>
      <c r="J11760" s="36" t="str">
        <f>_xlfn.XLOOKUP(SimpleBB[[#This Row],[customer_code]],'Input  - indicative charges'!$B$13:$B$69,'Input  - indicative charges'!$E$13:$E$69)</f>
        <v>South Island generation</v>
      </c>
      <c r="K11760" s="70">
        <f t="shared" si="185"/>
        <v>639.99294365664707</v>
      </c>
    </row>
    <row r="11761" spans="1:11" x14ac:dyDescent="0.25">
      <c r="A11761" s="65">
        <v>44562</v>
      </c>
      <c r="B11761" s="66" t="s">
        <v>153</v>
      </c>
      <c r="C11761" s="66" t="s">
        <v>137</v>
      </c>
      <c r="D11761" s="67">
        <v>52542.11</v>
      </c>
      <c r="E11761" s="66">
        <v>0.48491085561195202</v>
      </c>
      <c r="F11761" s="67">
        <v>25478.239515757301</v>
      </c>
      <c r="G11761" s="66" t="s">
        <v>19</v>
      </c>
      <c r="H11761" s="68">
        <v>5.1491866206997204E-4</v>
      </c>
      <c r="I11761" s="87">
        <v>13.119221003351999</v>
      </c>
      <c r="J11761" s="36" t="str">
        <f>_xlfn.XLOOKUP(SimpleBB[[#This Row],[customer_code]],'Input  - indicative charges'!$B$13:$B$69,'Input  - indicative charges'!$E$13:$E$69)</f>
        <v>Lower South Island distributor</v>
      </c>
      <c r="K11761" s="70">
        <f t="shared" si="185"/>
        <v>12.128110296565028</v>
      </c>
    </row>
    <row r="11762" spans="1:11" x14ac:dyDescent="0.25">
      <c r="A11762" s="65">
        <v>44562</v>
      </c>
      <c r="B11762" s="66" t="s">
        <v>153</v>
      </c>
      <c r="C11762" s="66" t="s">
        <v>137</v>
      </c>
      <c r="D11762" s="67">
        <v>52542.11</v>
      </c>
      <c r="E11762" s="66">
        <v>0.48491085561195202</v>
      </c>
      <c r="F11762" s="67">
        <v>25478.239515757301</v>
      </c>
      <c r="G11762" s="66" t="s">
        <v>21</v>
      </c>
      <c r="H11762" s="68">
        <v>0</v>
      </c>
      <c r="I11762" s="87">
        <v>0</v>
      </c>
      <c r="J11762" s="36" t="str">
        <f>_xlfn.XLOOKUP(SimpleBB[[#This Row],[customer_code]],'Input  - indicative charges'!$B$13:$B$69,'Input  - indicative charges'!$E$13:$E$69)</f>
        <v>Upper South Island distributor</v>
      </c>
      <c r="K11762" s="70">
        <f t="shared" si="185"/>
        <v>0</v>
      </c>
    </row>
    <row r="11763" spans="1:11" x14ac:dyDescent="0.25">
      <c r="A11763" s="65">
        <v>44562</v>
      </c>
      <c r="B11763" s="66" t="s">
        <v>153</v>
      </c>
      <c r="C11763" s="66" t="s">
        <v>137</v>
      </c>
      <c r="D11763" s="67">
        <v>52542.11</v>
      </c>
      <c r="E11763" s="66">
        <v>0.48491085561195202</v>
      </c>
      <c r="F11763" s="67">
        <v>25478.239515757301</v>
      </c>
      <c r="G11763" s="66" t="s">
        <v>23</v>
      </c>
      <c r="H11763" s="68">
        <v>0</v>
      </c>
      <c r="I11763" s="87">
        <v>0</v>
      </c>
      <c r="J11763" s="36" t="str">
        <f>_xlfn.XLOOKUP(SimpleBB[[#This Row],[customer_code]],'Input  - indicative charges'!$B$13:$B$69,'Input  - indicative charges'!$E$13:$E$69)</f>
        <v>Lower North Island distributor</v>
      </c>
      <c r="K11763" s="70">
        <f t="shared" si="185"/>
        <v>0</v>
      </c>
    </row>
    <row r="11764" spans="1:11" x14ac:dyDescent="0.25">
      <c r="A11764" s="65">
        <v>44562</v>
      </c>
      <c r="B11764" s="66" t="s">
        <v>153</v>
      </c>
      <c r="C11764" s="66" t="s">
        <v>137</v>
      </c>
      <c r="D11764" s="67">
        <v>52542.11</v>
      </c>
      <c r="E11764" s="66">
        <v>0.48491085561195202</v>
      </c>
      <c r="F11764" s="67">
        <v>25478.239515757301</v>
      </c>
      <c r="G11764" s="66" t="s">
        <v>25</v>
      </c>
      <c r="H11764" s="68">
        <v>3.6821338146084001E-2</v>
      </c>
      <c r="I11764" s="87">
        <v>938.14287257661999</v>
      </c>
      <c r="J11764" s="36" t="str">
        <f>_xlfn.XLOOKUP(SimpleBB[[#This Row],[customer_code]],'Input  - indicative charges'!$B$13:$B$69,'Input  - indicative charges'!$E$13:$E$69)</f>
        <v>North Island generation</v>
      </c>
      <c r="K11764" s="70">
        <f t="shared" si="185"/>
        <v>867.26949943434238</v>
      </c>
    </row>
    <row r="11765" spans="1:11" x14ac:dyDescent="0.25">
      <c r="A11765" s="65">
        <v>44562</v>
      </c>
      <c r="B11765" s="66" t="s">
        <v>153</v>
      </c>
      <c r="C11765" s="66" t="s">
        <v>137</v>
      </c>
      <c r="D11765" s="67">
        <v>52542.11</v>
      </c>
      <c r="E11765" s="66">
        <v>0.48491085561195202</v>
      </c>
      <c r="F11765" s="67">
        <v>25478.239515757301</v>
      </c>
      <c r="G11765" s="66" t="s">
        <v>27</v>
      </c>
      <c r="H11765" s="68">
        <v>1.06972539255867E-6</v>
      </c>
      <c r="I11765" s="87">
        <v>2.7254719767697499E-2</v>
      </c>
      <c r="J11765" s="36" t="str">
        <f>_xlfn.XLOOKUP(SimpleBB[[#This Row],[customer_code]],'Input  - indicative charges'!$B$13:$B$69,'Input  - indicative charges'!$E$13:$E$69)</f>
        <v>Lower North Island distributor</v>
      </c>
      <c r="K11765" s="70">
        <f t="shared" si="185"/>
        <v>2.5195722166746825E-2</v>
      </c>
    </row>
    <row r="11766" spans="1:11" x14ac:dyDescent="0.25">
      <c r="A11766" s="65">
        <v>44562</v>
      </c>
      <c r="B11766" s="66" t="s">
        <v>153</v>
      </c>
      <c r="C11766" s="66" t="s">
        <v>137</v>
      </c>
      <c r="D11766" s="67">
        <v>52542.11</v>
      </c>
      <c r="E11766" s="66">
        <v>0.48491085561195202</v>
      </c>
      <c r="F11766" s="67">
        <v>25478.239515757301</v>
      </c>
      <c r="G11766" s="66" t="s">
        <v>29</v>
      </c>
      <c r="H11766" s="68">
        <v>3.4612813545744702E-6</v>
      </c>
      <c r="I11766" s="87">
        <v>8.81873553832732E-2</v>
      </c>
      <c r="J11766" s="36" t="str">
        <f>_xlfn.XLOOKUP(SimpleBB[[#This Row],[customer_code]],'Input  - indicative charges'!$B$13:$B$69,'Input  - indicative charges'!$E$13:$E$69)</f>
        <v>Lower North Island distributor</v>
      </c>
      <c r="K11766" s="70">
        <f t="shared" si="185"/>
        <v>8.1525112853685675E-2</v>
      </c>
    </row>
    <row r="11767" spans="1:11" x14ac:dyDescent="0.25">
      <c r="A11767" s="65">
        <v>44562</v>
      </c>
      <c r="B11767" s="66" t="s">
        <v>153</v>
      </c>
      <c r="C11767" s="66" t="s">
        <v>137</v>
      </c>
      <c r="D11767" s="67">
        <v>52542.11</v>
      </c>
      <c r="E11767" s="66">
        <v>0.48491085561195202</v>
      </c>
      <c r="F11767" s="67">
        <v>25478.239515757301</v>
      </c>
      <c r="G11767" s="66" t="s">
        <v>31</v>
      </c>
      <c r="H11767" s="68">
        <v>6.6258417560017597E-6</v>
      </c>
      <c r="I11767" s="87">
        <v>0.16881478325291899</v>
      </c>
      <c r="J11767" s="36" t="str">
        <f>_xlfn.XLOOKUP(SimpleBB[[#This Row],[customer_code]],'Input  - indicative charges'!$B$13:$B$69,'Input  - indicative charges'!$E$13:$E$69)</f>
        <v>Major Industrial</v>
      </c>
      <c r="K11767" s="70">
        <f t="shared" si="185"/>
        <v>0.15606142395642261</v>
      </c>
    </row>
    <row r="11768" spans="1:11" x14ac:dyDescent="0.25">
      <c r="A11768" s="65">
        <v>44562</v>
      </c>
      <c r="B11768" s="66" t="s">
        <v>153</v>
      </c>
      <c r="C11768" s="66" t="s">
        <v>137</v>
      </c>
      <c r="D11768" s="67">
        <v>52542.11</v>
      </c>
      <c r="E11768" s="66">
        <v>0.48491085561195202</v>
      </c>
      <c r="F11768" s="67">
        <v>25478.239515757301</v>
      </c>
      <c r="G11768" s="66" t="s">
        <v>34</v>
      </c>
      <c r="H11768" s="68">
        <v>0</v>
      </c>
      <c r="I11768" s="87">
        <v>0</v>
      </c>
      <c r="J11768" s="36" t="str">
        <f>_xlfn.XLOOKUP(SimpleBB[[#This Row],[customer_code]],'Input  - indicative charges'!$B$13:$B$69,'Input  - indicative charges'!$E$13:$E$69)</f>
        <v>Major Industrial</v>
      </c>
      <c r="K11768" s="70">
        <f t="shared" si="185"/>
        <v>0</v>
      </c>
    </row>
    <row r="11769" spans="1:11" x14ac:dyDescent="0.25">
      <c r="A11769" s="65">
        <v>44562</v>
      </c>
      <c r="B11769" s="66" t="s">
        <v>153</v>
      </c>
      <c r="C11769" s="66" t="s">
        <v>137</v>
      </c>
      <c r="D11769" s="67">
        <v>52542.11</v>
      </c>
      <c r="E11769" s="66">
        <v>0.48491085561195202</v>
      </c>
      <c r="F11769" s="67">
        <v>25478.239515757301</v>
      </c>
      <c r="G11769" s="66" t="s">
        <v>36</v>
      </c>
      <c r="H11769" s="68">
        <v>0</v>
      </c>
      <c r="I11769" s="87">
        <v>0</v>
      </c>
      <c r="J11769" s="36" t="str">
        <f>_xlfn.XLOOKUP(SimpleBB[[#This Row],[customer_code]],'Input  - indicative charges'!$B$13:$B$69,'Input  - indicative charges'!$E$13:$E$69)</f>
        <v>Upper South Island distributor</v>
      </c>
      <c r="K11769" s="70">
        <f t="shared" si="185"/>
        <v>0</v>
      </c>
    </row>
    <row r="11770" spans="1:11" x14ac:dyDescent="0.25">
      <c r="A11770" s="65">
        <v>44562</v>
      </c>
      <c r="B11770" s="66" t="s">
        <v>153</v>
      </c>
      <c r="C11770" s="66" t="s">
        <v>137</v>
      </c>
      <c r="D11770" s="67">
        <v>52542.11</v>
      </c>
      <c r="E11770" s="66">
        <v>0.48491085561195202</v>
      </c>
      <c r="F11770" s="67">
        <v>25478.239515757301</v>
      </c>
      <c r="G11770" s="66" t="s">
        <v>38</v>
      </c>
      <c r="H11770" s="68">
        <v>9.8894166887305999E-6</v>
      </c>
      <c r="I11770" s="87">
        <v>0.251964927066605</v>
      </c>
      <c r="J11770" s="36" t="str">
        <f>_xlfn.XLOOKUP(SimpleBB[[#This Row],[customer_code]],'Input  - indicative charges'!$B$13:$B$69,'Input  - indicative charges'!$E$13:$E$69)</f>
        <v>North Island generation</v>
      </c>
      <c r="K11770" s="70">
        <f t="shared" si="185"/>
        <v>0.23292986874365237</v>
      </c>
    </row>
    <row r="11771" spans="1:11" x14ac:dyDescent="0.25">
      <c r="A11771" s="65">
        <v>44562</v>
      </c>
      <c r="B11771" s="66" t="s">
        <v>153</v>
      </c>
      <c r="C11771" s="66" t="s">
        <v>137</v>
      </c>
      <c r="D11771" s="67">
        <v>52542.11</v>
      </c>
      <c r="E11771" s="66">
        <v>0.48491085561195202</v>
      </c>
      <c r="F11771" s="67">
        <v>25478.239515757301</v>
      </c>
      <c r="G11771" s="66" t="s">
        <v>40</v>
      </c>
      <c r="H11771" s="68">
        <v>2.5486918977342301E-7</v>
      </c>
      <c r="I11771" s="87">
        <v>6.4936182622342704E-3</v>
      </c>
      <c r="J11771" s="36" t="str">
        <f>_xlfn.XLOOKUP(SimpleBB[[#This Row],[customer_code]],'Input  - indicative charges'!$B$13:$B$69,'Input  - indicative charges'!$E$13:$E$69)</f>
        <v>North Island generation</v>
      </c>
      <c r="K11771" s="70">
        <f t="shared" si="185"/>
        <v>6.0030483889282719E-3</v>
      </c>
    </row>
    <row r="11772" spans="1:11" x14ac:dyDescent="0.25">
      <c r="A11772" s="65">
        <v>44562</v>
      </c>
      <c r="B11772" s="66" t="s">
        <v>153</v>
      </c>
      <c r="C11772" s="66" t="s">
        <v>137</v>
      </c>
      <c r="D11772" s="67">
        <v>52542.11</v>
      </c>
      <c r="E11772" s="66">
        <v>0.48491085561195202</v>
      </c>
      <c r="F11772" s="67">
        <v>25478.239515757301</v>
      </c>
      <c r="G11772" s="66" t="s">
        <v>42</v>
      </c>
      <c r="H11772" s="68">
        <v>0.30788618797025702</v>
      </c>
      <c r="I11772" s="87">
        <v>7844.3980406996898</v>
      </c>
      <c r="J11772" s="36" t="str">
        <f>_xlfn.XLOOKUP(SimpleBB[[#This Row],[customer_code]],'Input  - indicative charges'!$B$13:$B$69,'Input  - indicative charges'!$E$13:$E$69)</f>
        <v>South Island generation</v>
      </c>
      <c r="K11772" s="70">
        <f t="shared" si="185"/>
        <v>7251.7815366824361</v>
      </c>
    </row>
    <row r="11773" spans="1:11" x14ac:dyDescent="0.25">
      <c r="A11773" s="65">
        <v>44562</v>
      </c>
      <c r="B11773" s="66" t="s">
        <v>153</v>
      </c>
      <c r="C11773" s="66" t="s">
        <v>137</v>
      </c>
      <c r="D11773" s="67">
        <v>52542.11</v>
      </c>
      <c r="E11773" s="66">
        <v>0.48491085561195202</v>
      </c>
      <c r="F11773" s="67">
        <v>25478.239515757301</v>
      </c>
      <c r="G11773" s="66" t="s">
        <v>44</v>
      </c>
      <c r="H11773" s="68">
        <v>0</v>
      </c>
      <c r="I11773" s="87">
        <v>0</v>
      </c>
      <c r="J11773" s="36" t="str">
        <f>_xlfn.XLOOKUP(SimpleBB[[#This Row],[customer_code]],'Input  - indicative charges'!$B$13:$B$69,'Input  - indicative charges'!$E$13:$E$69)</f>
        <v>Major Industrial</v>
      </c>
      <c r="K11773" s="70">
        <f t="shared" si="185"/>
        <v>0</v>
      </c>
    </row>
    <row r="11774" spans="1:11" x14ac:dyDescent="0.25">
      <c r="A11774" s="65">
        <v>44562</v>
      </c>
      <c r="B11774" s="66" t="s">
        <v>153</v>
      </c>
      <c r="C11774" s="66" t="s">
        <v>137</v>
      </c>
      <c r="D11774" s="67">
        <v>52542.11</v>
      </c>
      <c r="E11774" s="66">
        <v>0.48491085561195202</v>
      </c>
      <c r="F11774" s="67">
        <v>25478.239515757301</v>
      </c>
      <c r="G11774" s="66" t="s">
        <v>46</v>
      </c>
      <c r="H11774" s="68">
        <v>3.7168164792144303E-17</v>
      </c>
      <c r="I11774" s="87">
        <v>9.4697940493539102E-13</v>
      </c>
      <c r="J11774" s="36" t="str">
        <f>_xlfn.XLOOKUP(SimpleBB[[#This Row],[customer_code]],'Input  - indicative charges'!$B$13:$B$69,'Input  - indicative charges'!$E$13:$E$69)</f>
        <v>Upper South Island distributor</v>
      </c>
      <c r="K11774" s="70">
        <f t="shared" si="185"/>
        <v>8.7543846305336805E-13</v>
      </c>
    </row>
    <row r="11775" spans="1:11" x14ac:dyDescent="0.25">
      <c r="A11775" s="65">
        <v>44562</v>
      </c>
      <c r="B11775" s="66" t="s">
        <v>153</v>
      </c>
      <c r="C11775" s="66" t="s">
        <v>137</v>
      </c>
      <c r="D11775" s="67">
        <v>52542.11</v>
      </c>
      <c r="E11775" s="66">
        <v>0.48491085561195202</v>
      </c>
      <c r="F11775" s="67">
        <v>25478.239515757301</v>
      </c>
      <c r="G11775" s="66" t="s">
        <v>48</v>
      </c>
      <c r="H11775" s="68">
        <v>2.2503963739955199E-3</v>
      </c>
      <c r="I11775" s="87">
        <v>57.3361378220498</v>
      </c>
      <c r="J11775" s="36" t="str">
        <f>_xlfn.XLOOKUP(SimpleBB[[#This Row],[customer_code]],'Input  - indicative charges'!$B$13:$B$69,'Input  - indicative charges'!$E$13:$E$69)</f>
        <v>North Island generation</v>
      </c>
      <c r="K11775" s="70">
        <f t="shared" si="185"/>
        <v>53.004595570667071</v>
      </c>
    </row>
    <row r="11776" spans="1:11" x14ac:dyDescent="0.25">
      <c r="A11776" s="65">
        <v>44562</v>
      </c>
      <c r="B11776" s="66" t="s">
        <v>153</v>
      </c>
      <c r="C11776" s="66" t="s">
        <v>137</v>
      </c>
      <c r="D11776" s="67">
        <v>52542.11</v>
      </c>
      <c r="E11776" s="66">
        <v>0.48491085561195202</v>
      </c>
      <c r="F11776" s="67">
        <v>25478.239515757301</v>
      </c>
      <c r="G11776" s="66" t="s">
        <v>50</v>
      </c>
      <c r="H11776" s="68">
        <v>4.6979930466514898E-4</v>
      </c>
      <c r="I11776" s="87">
        <v>11.9696592085949</v>
      </c>
      <c r="J11776" s="36" t="str">
        <f>_xlfn.XLOOKUP(SimpleBB[[#This Row],[customer_code]],'Input  - indicative charges'!$B$13:$B$69,'Input  - indicative charges'!$E$13:$E$69)</f>
        <v>North Island generation</v>
      </c>
      <c r="K11776" s="70">
        <f t="shared" si="185"/>
        <v>11.065393826130608</v>
      </c>
    </row>
    <row r="11777" spans="1:11" x14ac:dyDescent="0.25">
      <c r="A11777" s="65">
        <v>44562</v>
      </c>
      <c r="B11777" s="66" t="s">
        <v>153</v>
      </c>
      <c r="C11777" s="66" t="s">
        <v>137</v>
      </c>
      <c r="D11777" s="67">
        <v>52542.11</v>
      </c>
      <c r="E11777" s="66">
        <v>0.48491085561195202</v>
      </c>
      <c r="F11777" s="67">
        <v>25478.239515757301</v>
      </c>
      <c r="G11777" s="66" t="s">
        <v>52</v>
      </c>
      <c r="H11777" s="68">
        <v>9.4868847773281603E-4</v>
      </c>
      <c r="I11777" s="87">
        <v>24.170912261515799</v>
      </c>
      <c r="J11777" s="36" t="str">
        <f>_xlfn.XLOOKUP(SimpleBB[[#This Row],[customer_code]],'Input  - indicative charges'!$B$13:$B$69,'Input  - indicative charges'!$E$13:$E$69)</f>
        <v>North Island generation</v>
      </c>
      <c r="K11777" s="70">
        <f t="shared" si="185"/>
        <v>22.344885401454828</v>
      </c>
    </row>
    <row r="11778" spans="1:11" x14ac:dyDescent="0.25">
      <c r="A11778" s="65">
        <v>44562</v>
      </c>
      <c r="B11778" s="66" t="s">
        <v>153</v>
      </c>
      <c r="C11778" s="66" t="s">
        <v>137</v>
      </c>
      <c r="D11778" s="67">
        <v>52542.11</v>
      </c>
      <c r="E11778" s="66">
        <v>0.48491085561195202</v>
      </c>
      <c r="F11778" s="67">
        <v>25478.239515757301</v>
      </c>
      <c r="G11778" s="66" t="s">
        <v>54</v>
      </c>
      <c r="H11778" s="68">
        <v>0</v>
      </c>
      <c r="I11778" s="87">
        <v>0</v>
      </c>
      <c r="J11778" s="36" t="str">
        <f>_xlfn.XLOOKUP(SimpleBB[[#This Row],[customer_code]],'Input  - indicative charges'!$B$13:$B$69,'Input  - indicative charges'!$E$13:$E$69)</f>
        <v>Upper South Island distributor</v>
      </c>
      <c r="K11778" s="70">
        <f t="shared" si="185"/>
        <v>0</v>
      </c>
    </row>
    <row r="11779" spans="1:11" x14ac:dyDescent="0.25">
      <c r="A11779" s="65">
        <v>44562</v>
      </c>
      <c r="B11779" s="66" t="s">
        <v>153</v>
      </c>
      <c r="C11779" s="66" t="s">
        <v>137</v>
      </c>
      <c r="D11779" s="67">
        <v>52542.11</v>
      </c>
      <c r="E11779" s="66">
        <v>0.48491085561195202</v>
      </c>
      <c r="F11779" s="67">
        <v>25478.239515757301</v>
      </c>
      <c r="G11779" s="66" t="s">
        <v>56</v>
      </c>
      <c r="H11779" s="68">
        <v>0</v>
      </c>
      <c r="I11779" s="87">
        <v>0</v>
      </c>
      <c r="J11779" s="36" t="str">
        <f>_xlfn.XLOOKUP(SimpleBB[[#This Row],[customer_code]],'Input  - indicative charges'!$B$13:$B$69,'Input  - indicative charges'!$E$13:$E$69)</f>
        <v>Upper North Island distributor</v>
      </c>
      <c r="K11779" s="70">
        <f t="shared" si="185"/>
        <v>0</v>
      </c>
    </row>
    <row r="11780" spans="1:11" x14ac:dyDescent="0.25">
      <c r="A11780" s="65">
        <v>44562</v>
      </c>
      <c r="B11780" s="66" t="s">
        <v>153</v>
      </c>
      <c r="C11780" s="66" t="s">
        <v>137</v>
      </c>
      <c r="D11780" s="67">
        <v>52542.11</v>
      </c>
      <c r="E11780" s="66">
        <v>0.48491085561195202</v>
      </c>
      <c r="F11780" s="67">
        <v>25478.239515757301</v>
      </c>
      <c r="G11780" s="66" t="s">
        <v>58</v>
      </c>
      <c r="H11780" s="68">
        <v>5.85527295489765E-4</v>
      </c>
      <c r="I11780" s="87">
        <v>14.9182046775018</v>
      </c>
      <c r="J11780" s="36" t="str">
        <f>_xlfn.XLOOKUP(SimpleBB[[#This Row],[customer_code]],'Input  - indicative charges'!$B$13:$B$69,'Input  - indicative charges'!$E$13:$E$69)</f>
        <v>North Island generation</v>
      </c>
      <c r="K11780" s="70">
        <f t="shared" si="185"/>
        <v>13.791187122257192</v>
      </c>
    </row>
    <row r="11781" spans="1:11" x14ac:dyDescent="0.25">
      <c r="A11781" s="65">
        <v>44562</v>
      </c>
      <c r="B11781" s="66" t="s">
        <v>153</v>
      </c>
      <c r="C11781" s="66" t="s">
        <v>137</v>
      </c>
      <c r="D11781" s="67">
        <v>52542.11</v>
      </c>
      <c r="E11781" s="66">
        <v>0.48491085561195202</v>
      </c>
      <c r="F11781" s="67">
        <v>25478.239515757301</v>
      </c>
      <c r="G11781" s="66" t="s">
        <v>60</v>
      </c>
      <c r="H11781" s="68">
        <v>0</v>
      </c>
      <c r="I11781" s="87">
        <v>0</v>
      </c>
      <c r="J11781" s="36" t="str">
        <f>_xlfn.XLOOKUP(SimpleBB[[#This Row],[customer_code]],'Input  - indicative charges'!$B$13:$B$69,'Input  - indicative charges'!$E$13:$E$69)</f>
        <v>Major Industrial</v>
      </c>
      <c r="K11781" s="70">
        <f t="shared" si="185"/>
        <v>0</v>
      </c>
    </row>
    <row r="11782" spans="1:11" x14ac:dyDescent="0.25">
      <c r="A11782" s="65">
        <v>44562</v>
      </c>
      <c r="B11782" s="66" t="s">
        <v>153</v>
      </c>
      <c r="C11782" s="66" t="s">
        <v>137</v>
      </c>
      <c r="D11782" s="67">
        <v>52542.11</v>
      </c>
      <c r="E11782" s="66">
        <v>0.48491085561195202</v>
      </c>
      <c r="F11782" s="67">
        <v>25478.239515757301</v>
      </c>
      <c r="G11782" s="66" t="s">
        <v>62</v>
      </c>
      <c r="H11782" s="68">
        <v>1.8741032505216099E-13</v>
      </c>
      <c r="I11782" s="87">
        <v>4.7748851494048902E-9</v>
      </c>
      <c r="J11782" s="36" t="str">
        <f>_xlfn.XLOOKUP(SimpleBB[[#This Row],[customer_code]],'Input  - indicative charges'!$B$13:$B$69,'Input  - indicative charges'!$E$13:$E$69)</f>
        <v>Major Industrial</v>
      </c>
      <c r="K11782" s="70">
        <f t="shared" si="185"/>
        <v>4.4141594787233664E-9</v>
      </c>
    </row>
    <row r="11783" spans="1:11" x14ac:dyDescent="0.25">
      <c r="A11783" s="65">
        <v>44562</v>
      </c>
      <c r="B11783" s="66" t="s">
        <v>153</v>
      </c>
      <c r="C11783" s="66" t="s">
        <v>137</v>
      </c>
      <c r="D11783" s="67">
        <v>52542.11</v>
      </c>
      <c r="E11783" s="66">
        <v>0.48491085561195202</v>
      </c>
      <c r="F11783" s="67">
        <v>25478.239515757301</v>
      </c>
      <c r="G11783" s="66" t="s">
        <v>64</v>
      </c>
      <c r="H11783" s="68">
        <v>0</v>
      </c>
      <c r="I11783" s="87">
        <v>0</v>
      </c>
      <c r="J11783" s="36" t="str">
        <f>_xlfn.XLOOKUP(SimpleBB[[#This Row],[customer_code]],'Input  - indicative charges'!$B$13:$B$69,'Input  - indicative charges'!$E$13:$E$69)</f>
        <v>Major Industrial</v>
      </c>
      <c r="K11783" s="70">
        <f t="shared" si="185"/>
        <v>0</v>
      </c>
    </row>
    <row r="11784" spans="1:11" x14ac:dyDescent="0.25">
      <c r="A11784" s="65">
        <v>44562</v>
      </c>
      <c r="B11784" s="66" t="s">
        <v>153</v>
      </c>
      <c r="C11784" s="66" t="s">
        <v>137</v>
      </c>
      <c r="D11784" s="67">
        <v>52542.11</v>
      </c>
      <c r="E11784" s="66">
        <v>0.48491085561195202</v>
      </c>
      <c r="F11784" s="67">
        <v>25478.239515757301</v>
      </c>
      <c r="G11784" s="66" t="s">
        <v>66</v>
      </c>
      <c r="H11784" s="68">
        <v>0</v>
      </c>
      <c r="I11784" s="87">
        <v>0</v>
      </c>
      <c r="J11784" s="36" t="str">
        <f>_xlfn.XLOOKUP(SimpleBB[[#This Row],[customer_code]],'Input  - indicative charges'!$B$13:$B$69,'Input  - indicative charges'!$E$13:$E$69)</f>
        <v>Upper South Island distributor</v>
      </c>
      <c r="K11784" s="70">
        <f t="shared" si="185"/>
        <v>0</v>
      </c>
    </row>
    <row r="11785" spans="1:11" x14ac:dyDescent="0.25">
      <c r="A11785" s="65">
        <v>44562</v>
      </c>
      <c r="B11785" s="66" t="s">
        <v>153</v>
      </c>
      <c r="C11785" s="66" t="s">
        <v>137</v>
      </c>
      <c r="D11785" s="67">
        <v>52542.11</v>
      </c>
      <c r="E11785" s="66">
        <v>0.48491085561195202</v>
      </c>
      <c r="F11785" s="67">
        <v>25478.239515757301</v>
      </c>
      <c r="G11785" s="66" t="s">
        <v>68</v>
      </c>
      <c r="H11785" s="68">
        <v>0</v>
      </c>
      <c r="I11785" s="87">
        <v>0</v>
      </c>
      <c r="J11785" s="36" t="str">
        <f>_xlfn.XLOOKUP(SimpleBB[[#This Row],[customer_code]],'Input  - indicative charges'!$B$13:$B$69,'Input  - indicative charges'!$E$13:$E$69)</f>
        <v>Major Industrial</v>
      </c>
      <c r="K11785" s="70">
        <f t="shared" si="185"/>
        <v>0</v>
      </c>
    </row>
    <row r="11786" spans="1:11" x14ac:dyDescent="0.25">
      <c r="A11786" s="65">
        <v>44562</v>
      </c>
      <c r="B11786" s="66" t="s">
        <v>153</v>
      </c>
      <c r="C11786" s="66" t="s">
        <v>137</v>
      </c>
      <c r="D11786" s="67">
        <v>52542.11</v>
      </c>
      <c r="E11786" s="66">
        <v>0.48491085561195202</v>
      </c>
      <c r="F11786" s="67">
        <v>25478.239515757301</v>
      </c>
      <c r="G11786" s="66" t="s">
        <v>70</v>
      </c>
      <c r="H11786" s="68">
        <v>4.4721430883843297E-6</v>
      </c>
      <c r="I11786" s="87">
        <v>0.11394233275459401</v>
      </c>
      <c r="J11786" s="36" t="str">
        <f>_xlfn.XLOOKUP(SimpleBB[[#This Row],[customer_code]],'Input  - indicative charges'!$B$13:$B$69,'Input  - indicative charges'!$E$13:$E$69)</f>
        <v>Lower North Island distributor</v>
      </c>
      <c r="K11786" s="70">
        <f t="shared" si="185"/>
        <v>0.1053343928532456</v>
      </c>
    </row>
    <row r="11787" spans="1:11" x14ac:dyDescent="0.25">
      <c r="A11787" s="65">
        <v>44562</v>
      </c>
      <c r="B11787" s="66" t="s">
        <v>153</v>
      </c>
      <c r="C11787" s="66" t="s">
        <v>137</v>
      </c>
      <c r="D11787" s="67">
        <v>52542.11</v>
      </c>
      <c r="E11787" s="66">
        <v>0.48491085561195202</v>
      </c>
      <c r="F11787" s="67">
        <v>25478.239515757301</v>
      </c>
      <c r="G11787" s="66" t="s">
        <v>72</v>
      </c>
      <c r="H11787" s="68">
        <v>3.4111125140626203E-4</v>
      </c>
      <c r="I11787" s="87">
        <v>8.6909141648484596</v>
      </c>
      <c r="J11787" s="36" t="str">
        <f>_xlfn.XLOOKUP(SimpleBB[[#This Row],[customer_code]],'Input  - indicative charges'!$B$13:$B$69,'Input  - indicative charges'!$E$13:$E$69)</f>
        <v>Lower South Island distributor</v>
      </c>
      <c r="K11787" s="70">
        <f t="shared" si="185"/>
        <v>8.0343463641881137</v>
      </c>
    </row>
    <row r="11788" spans="1:11" x14ac:dyDescent="0.25">
      <c r="A11788" s="65">
        <v>44562</v>
      </c>
      <c r="B11788" s="66" t="s">
        <v>153</v>
      </c>
      <c r="C11788" s="66" t="s">
        <v>137</v>
      </c>
      <c r="D11788" s="67">
        <v>52542.11</v>
      </c>
      <c r="E11788" s="66">
        <v>0.48491085561195202</v>
      </c>
      <c r="F11788" s="67">
        <v>25478.239515757301</v>
      </c>
      <c r="G11788" s="66" t="s">
        <v>74</v>
      </c>
      <c r="H11788" s="68">
        <v>0</v>
      </c>
      <c r="I11788" s="87">
        <v>0</v>
      </c>
      <c r="J11788" s="36" t="str">
        <f>_xlfn.XLOOKUP(SimpleBB[[#This Row],[customer_code]],'Input  - indicative charges'!$B$13:$B$69,'Input  - indicative charges'!$E$13:$E$69)</f>
        <v>Major Industrial</v>
      </c>
      <c r="K11788" s="70">
        <f t="shared" si="185"/>
        <v>0</v>
      </c>
    </row>
    <row r="11789" spans="1:11" x14ac:dyDescent="0.25">
      <c r="A11789" s="65">
        <v>44562</v>
      </c>
      <c r="B11789" s="66" t="s">
        <v>153</v>
      </c>
      <c r="C11789" s="66" t="s">
        <v>137</v>
      </c>
      <c r="D11789" s="67">
        <v>52542.11</v>
      </c>
      <c r="E11789" s="66">
        <v>0.48491085561195202</v>
      </c>
      <c r="F11789" s="67">
        <v>25478.239515757301</v>
      </c>
      <c r="G11789" s="66" t="s">
        <v>76</v>
      </c>
      <c r="H11789" s="68">
        <v>0</v>
      </c>
      <c r="I11789" s="87">
        <v>0</v>
      </c>
      <c r="J11789" s="36" t="str">
        <f>_xlfn.XLOOKUP(SimpleBB[[#This Row],[customer_code]],'Input  - indicative charges'!$B$13:$B$69,'Input  - indicative charges'!$E$13:$E$69)</f>
        <v>Lower North Island distributor</v>
      </c>
      <c r="K11789" s="70">
        <f t="shared" si="185"/>
        <v>0</v>
      </c>
    </row>
    <row r="11790" spans="1:11" x14ac:dyDescent="0.25">
      <c r="A11790" s="65">
        <v>44562</v>
      </c>
      <c r="B11790" s="66" t="s">
        <v>153</v>
      </c>
      <c r="C11790" s="66" t="s">
        <v>137</v>
      </c>
      <c r="D11790" s="67">
        <v>52542.11</v>
      </c>
      <c r="E11790" s="66">
        <v>0.48491085561195202</v>
      </c>
      <c r="F11790" s="67">
        <v>25478.239515757301</v>
      </c>
      <c r="G11790" s="66" t="s">
        <v>78</v>
      </c>
      <c r="H11790" s="68">
        <v>1.3424515801646701E-12</v>
      </c>
      <c r="I11790" s="87">
        <v>3.4203302897742297E-8</v>
      </c>
      <c r="J11790" s="36" t="str">
        <f>_xlfn.XLOOKUP(SimpleBB[[#This Row],[customer_code]],'Input  - indicative charges'!$B$13:$B$69,'Input  - indicative charges'!$E$13:$E$69)</f>
        <v>North Island generation</v>
      </c>
      <c r="K11790" s="70">
        <f t="shared" ref="K11790:K11853" si="186">I11790*$L$9</f>
        <v>3.1619364438227904E-8</v>
      </c>
    </row>
    <row r="11791" spans="1:11" x14ac:dyDescent="0.25">
      <c r="A11791" s="65">
        <v>44562</v>
      </c>
      <c r="B11791" s="66" t="s">
        <v>153</v>
      </c>
      <c r="C11791" s="66" t="s">
        <v>137</v>
      </c>
      <c r="D11791" s="67">
        <v>52542.11</v>
      </c>
      <c r="E11791" s="66">
        <v>0.48491085561195202</v>
      </c>
      <c r="F11791" s="67">
        <v>25478.239515757301</v>
      </c>
      <c r="G11791" s="66" t="s">
        <v>80</v>
      </c>
      <c r="H11791" s="68">
        <v>0</v>
      </c>
      <c r="I11791" s="87">
        <v>0</v>
      </c>
      <c r="J11791" s="36" t="str">
        <f>_xlfn.XLOOKUP(SimpleBB[[#This Row],[customer_code]],'Input  - indicative charges'!$B$13:$B$69,'Input  - indicative charges'!$E$13:$E$69)</f>
        <v>Major Industrial</v>
      </c>
      <c r="K11791" s="70">
        <f t="shared" si="186"/>
        <v>0</v>
      </c>
    </row>
    <row r="11792" spans="1:11" x14ac:dyDescent="0.25">
      <c r="A11792" s="65">
        <v>44562</v>
      </c>
      <c r="B11792" s="66" t="s">
        <v>153</v>
      </c>
      <c r="C11792" s="66" t="s">
        <v>137</v>
      </c>
      <c r="D11792" s="67">
        <v>52542.11</v>
      </c>
      <c r="E11792" s="66">
        <v>0.48491085561195202</v>
      </c>
      <c r="F11792" s="67">
        <v>25478.239515757301</v>
      </c>
      <c r="G11792" s="66" t="s">
        <v>82</v>
      </c>
      <c r="H11792" s="68">
        <v>7.0262174699232198E-5</v>
      </c>
      <c r="I11792" s="87">
        <v>1.7901565158850199</v>
      </c>
      <c r="J11792" s="36" t="str">
        <f>_xlfn.XLOOKUP(SimpleBB[[#This Row],[customer_code]],'Input  - indicative charges'!$B$13:$B$69,'Input  - indicative charges'!$E$13:$E$69)</f>
        <v>Major Industrial</v>
      </c>
      <c r="K11792" s="70">
        <f t="shared" si="186"/>
        <v>1.6549165279875084</v>
      </c>
    </row>
    <row r="11793" spans="1:11" x14ac:dyDescent="0.25">
      <c r="A11793" s="65">
        <v>44562</v>
      </c>
      <c r="B11793" s="66" t="s">
        <v>153</v>
      </c>
      <c r="C11793" s="66" t="s">
        <v>137</v>
      </c>
      <c r="D11793" s="67">
        <v>52542.11</v>
      </c>
      <c r="E11793" s="66">
        <v>0.48491085561195202</v>
      </c>
      <c r="F11793" s="67">
        <v>25478.239515757301</v>
      </c>
      <c r="G11793" s="66" t="s">
        <v>84</v>
      </c>
      <c r="H11793" s="68">
        <v>0</v>
      </c>
      <c r="I11793" s="87">
        <v>0</v>
      </c>
      <c r="J11793" s="36" t="str">
        <f>_xlfn.XLOOKUP(SimpleBB[[#This Row],[customer_code]],'Input  - indicative charges'!$B$13:$B$69,'Input  - indicative charges'!$E$13:$E$69)</f>
        <v>Major Industrial</v>
      </c>
      <c r="K11793" s="70">
        <f t="shared" si="186"/>
        <v>0</v>
      </c>
    </row>
    <row r="11794" spans="1:11" x14ac:dyDescent="0.25">
      <c r="A11794" s="65">
        <v>44562</v>
      </c>
      <c r="B11794" s="66" t="s">
        <v>153</v>
      </c>
      <c r="C11794" s="66" t="s">
        <v>137</v>
      </c>
      <c r="D11794" s="67">
        <v>52542.11</v>
      </c>
      <c r="E11794" s="66">
        <v>0.48491085561195202</v>
      </c>
      <c r="F11794" s="67">
        <v>25478.239515757301</v>
      </c>
      <c r="G11794" s="66" t="s">
        <v>86</v>
      </c>
      <c r="H11794" s="68">
        <v>7.3345980263278004E-6</v>
      </c>
      <c r="I11794" s="87">
        <v>0.18687264526658001</v>
      </c>
      <c r="J11794" s="36" t="str">
        <f>_xlfn.XLOOKUP(SimpleBB[[#This Row],[customer_code]],'Input  - indicative charges'!$B$13:$B$69,'Input  - indicative charges'!$E$13:$E$69)</f>
        <v>North Island generation</v>
      </c>
      <c r="K11794" s="70">
        <f t="shared" si="186"/>
        <v>0.17275507841699428</v>
      </c>
    </row>
    <row r="11795" spans="1:11" x14ac:dyDescent="0.25">
      <c r="A11795" s="65">
        <v>44562</v>
      </c>
      <c r="B11795" s="66" t="s">
        <v>153</v>
      </c>
      <c r="C11795" s="66" t="s">
        <v>137</v>
      </c>
      <c r="D11795" s="67">
        <v>52542.11</v>
      </c>
      <c r="E11795" s="66">
        <v>0.48491085561195202</v>
      </c>
      <c r="F11795" s="67">
        <v>25478.239515757301</v>
      </c>
      <c r="G11795" s="66" t="s">
        <v>88</v>
      </c>
      <c r="H11795" s="68">
        <v>3.40710306536437E-4</v>
      </c>
      <c r="I11795" s="87">
        <v>8.6806987954224404</v>
      </c>
      <c r="J11795" s="36" t="str">
        <f>_xlfn.XLOOKUP(SimpleBB[[#This Row],[customer_code]],'Input  - indicative charges'!$B$13:$B$69,'Input  - indicative charges'!$E$13:$E$69)</f>
        <v>North Island generation</v>
      </c>
      <c r="K11795" s="70">
        <f t="shared" si="186"/>
        <v>8.0249027297613988</v>
      </c>
    </row>
    <row r="11796" spans="1:11" x14ac:dyDescent="0.25">
      <c r="A11796" s="65">
        <v>44562</v>
      </c>
      <c r="B11796" s="66" t="s">
        <v>153</v>
      </c>
      <c r="C11796" s="66" t="s">
        <v>137</v>
      </c>
      <c r="D11796" s="67">
        <v>52542.11</v>
      </c>
      <c r="E11796" s="66">
        <v>0.48491085561195202</v>
      </c>
      <c r="F11796" s="67">
        <v>25478.239515757301</v>
      </c>
      <c r="G11796" s="66" t="s">
        <v>90</v>
      </c>
      <c r="H11796" s="68">
        <v>3.4807888704275499E-10</v>
      </c>
      <c r="I11796" s="87">
        <v>8.8684372544535602E-6</v>
      </c>
      <c r="J11796" s="36" t="str">
        <f>_xlfn.XLOOKUP(SimpleBB[[#This Row],[customer_code]],'Input  - indicative charges'!$B$13:$B$69,'Input  - indicative charges'!$E$13:$E$69)</f>
        <v>Upper South Island distributor</v>
      </c>
      <c r="K11796" s="70">
        <f t="shared" si="186"/>
        <v>8.1984582127778693E-6</v>
      </c>
    </row>
    <row r="11797" spans="1:11" x14ac:dyDescent="0.25">
      <c r="A11797" s="65">
        <v>44562</v>
      </c>
      <c r="B11797" s="66" t="s">
        <v>153</v>
      </c>
      <c r="C11797" s="66" t="s">
        <v>137</v>
      </c>
      <c r="D11797" s="67">
        <v>52542.11</v>
      </c>
      <c r="E11797" s="66">
        <v>0.48491085561195202</v>
      </c>
      <c r="F11797" s="67">
        <v>25478.239515757301</v>
      </c>
      <c r="G11797" s="66" t="s">
        <v>92</v>
      </c>
      <c r="H11797" s="68">
        <v>5.2372306223049902E-6</v>
      </c>
      <c r="I11797" s="87">
        <v>0.13343541619434501</v>
      </c>
      <c r="J11797" s="36" t="str">
        <f>_xlfn.XLOOKUP(SimpleBB[[#This Row],[customer_code]],'Input  - indicative charges'!$B$13:$B$69,'Input  - indicative charges'!$E$13:$E$69)</f>
        <v>North Island generation</v>
      </c>
      <c r="K11797" s="70">
        <f t="shared" si="186"/>
        <v>0.12335484284162836</v>
      </c>
    </row>
    <row r="11798" spans="1:11" x14ac:dyDescent="0.25">
      <c r="A11798" s="65">
        <v>44562</v>
      </c>
      <c r="B11798" s="66" t="s">
        <v>153</v>
      </c>
      <c r="C11798" s="66" t="s">
        <v>137</v>
      </c>
      <c r="D11798" s="67">
        <v>52542.11</v>
      </c>
      <c r="E11798" s="66">
        <v>0.48491085561195202</v>
      </c>
      <c r="F11798" s="67">
        <v>25478.239515757301</v>
      </c>
      <c r="G11798" s="66" t="s">
        <v>94</v>
      </c>
      <c r="H11798" s="68">
        <v>2.7738412158380899E-5</v>
      </c>
      <c r="I11798" s="87">
        <v>0.70672590875802499</v>
      </c>
      <c r="J11798" s="36" t="str">
        <f>_xlfn.XLOOKUP(SimpleBB[[#This Row],[customer_code]],'Input  - indicative charges'!$B$13:$B$69,'Input  - indicative charges'!$E$13:$E$69)</f>
        <v>North Island generation</v>
      </c>
      <c r="K11798" s="70">
        <f t="shared" si="186"/>
        <v>0.65333526805192932</v>
      </c>
    </row>
    <row r="11799" spans="1:11" x14ac:dyDescent="0.25">
      <c r="A11799" s="65">
        <v>44562</v>
      </c>
      <c r="B11799" s="66" t="s">
        <v>153</v>
      </c>
      <c r="C11799" s="66" t="s">
        <v>137</v>
      </c>
      <c r="D11799" s="67">
        <v>52542.11</v>
      </c>
      <c r="E11799" s="66">
        <v>0.48491085561195202</v>
      </c>
      <c r="F11799" s="67">
        <v>25478.239515757301</v>
      </c>
      <c r="G11799" s="66" t="s">
        <v>96</v>
      </c>
      <c r="H11799" s="68">
        <v>5.9914226510224195E-11</v>
      </c>
      <c r="I11799" s="87">
        <v>1.5265090134288201E-6</v>
      </c>
      <c r="J11799" s="36" t="str">
        <f>_xlfn.XLOOKUP(SimpleBB[[#This Row],[customer_code]],'Input  - indicative charges'!$B$13:$B$69,'Input  - indicative charges'!$E$13:$E$69)</f>
        <v>Upper North Island distributor</v>
      </c>
      <c r="K11799" s="70">
        <f t="shared" si="186"/>
        <v>1.4111866610704324E-6</v>
      </c>
    </row>
    <row r="11800" spans="1:11" x14ac:dyDescent="0.25">
      <c r="A11800" s="65">
        <v>44562</v>
      </c>
      <c r="B11800" s="66" t="s">
        <v>153</v>
      </c>
      <c r="C11800" s="66" t="s">
        <v>137</v>
      </c>
      <c r="D11800" s="67">
        <v>52542.11</v>
      </c>
      <c r="E11800" s="66">
        <v>0.48491085561195202</v>
      </c>
      <c r="F11800" s="67">
        <v>25478.239515757301</v>
      </c>
      <c r="G11800" s="66" t="s">
        <v>98</v>
      </c>
      <c r="H11800" s="68">
        <v>2.5672757558828502E-7</v>
      </c>
      <c r="I11800" s="87">
        <v>6.5409666611380302E-3</v>
      </c>
      <c r="J11800" s="36" t="str">
        <f>_xlfn.XLOOKUP(SimpleBB[[#This Row],[customer_code]],'Input  - indicative charges'!$B$13:$B$69,'Input  - indicative charges'!$E$13:$E$69)</f>
        <v>Major Industrial</v>
      </c>
      <c r="K11800" s="70">
        <f t="shared" si="186"/>
        <v>6.0468197839008723E-3</v>
      </c>
    </row>
    <row r="11801" spans="1:11" x14ac:dyDescent="0.25">
      <c r="A11801" s="65">
        <v>44562</v>
      </c>
      <c r="B11801" s="66" t="s">
        <v>153</v>
      </c>
      <c r="C11801" s="66" t="s">
        <v>137</v>
      </c>
      <c r="D11801" s="67">
        <v>52542.11</v>
      </c>
      <c r="E11801" s="66">
        <v>0.48491085561195202</v>
      </c>
      <c r="F11801" s="67">
        <v>25478.239515757301</v>
      </c>
      <c r="G11801" s="66" t="s">
        <v>100</v>
      </c>
      <c r="H11801" s="68">
        <v>8.5421427161090104E-5</v>
      </c>
      <c r="I11801" s="87">
        <v>2.1763875809880702</v>
      </c>
      <c r="J11801" s="36" t="str">
        <f>_xlfn.XLOOKUP(SimpleBB[[#This Row],[customer_code]],'Input  - indicative charges'!$B$13:$B$69,'Input  - indicative charges'!$E$13:$E$69)</f>
        <v>North Island generation</v>
      </c>
      <c r="K11801" s="70">
        <f t="shared" si="186"/>
        <v>2.011969203320346</v>
      </c>
    </row>
    <row r="11802" spans="1:11" x14ac:dyDescent="0.25">
      <c r="A11802" s="65">
        <v>44562</v>
      </c>
      <c r="B11802" s="66" t="s">
        <v>153</v>
      </c>
      <c r="C11802" s="66" t="s">
        <v>137</v>
      </c>
      <c r="D11802" s="67">
        <v>52542.11</v>
      </c>
      <c r="E11802" s="66">
        <v>0.48491085561195202</v>
      </c>
      <c r="F11802" s="67">
        <v>25478.239515757301</v>
      </c>
      <c r="G11802" s="66" t="s">
        <v>102</v>
      </c>
      <c r="H11802" s="68">
        <v>8.2157079406085297E-5</v>
      </c>
      <c r="I11802" s="87">
        <v>2.09321774702333</v>
      </c>
      <c r="J11802" s="36" t="str">
        <f>_xlfn.XLOOKUP(SimpleBB[[#This Row],[customer_code]],'Input  - indicative charges'!$B$13:$B$69,'Input  - indicative charges'!$E$13:$E$69)</f>
        <v>Lower North Island distributor</v>
      </c>
      <c r="K11802" s="70">
        <f t="shared" si="186"/>
        <v>1.9350825559032738</v>
      </c>
    </row>
    <row r="11803" spans="1:11" x14ac:dyDescent="0.25">
      <c r="A11803" s="65">
        <v>44562</v>
      </c>
      <c r="B11803" s="66" t="s">
        <v>153</v>
      </c>
      <c r="C11803" s="66" t="s">
        <v>137</v>
      </c>
      <c r="D11803" s="67">
        <v>52542.11</v>
      </c>
      <c r="E11803" s="66">
        <v>0.48491085561195202</v>
      </c>
      <c r="F11803" s="67">
        <v>25478.239515757301</v>
      </c>
      <c r="G11803" s="66" t="s">
        <v>104</v>
      </c>
      <c r="H11803" s="68">
        <v>1.72038716920199E-4</v>
      </c>
      <c r="I11803" s="87">
        <v>4.3832436356764202</v>
      </c>
      <c r="J11803" s="36" t="str">
        <f>_xlfn.XLOOKUP(SimpleBB[[#This Row],[customer_code]],'Input  - indicative charges'!$B$13:$B$69,'Input  - indicative charges'!$E$13:$E$69)</f>
        <v>Lower North Island distributor</v>
      </c>
      <c r="K11803" s="70">
        <f t="shared" si="186"/>
        <v>4.0521050950066071</v>
      </c>
    </row>
    <row r="11804" spans="1:11" x14ac:dyDescent="0.25">
      <c r="A11804" s="65">
        <v>44562</v>
      </c>
      <c r="B11804" s="66" t="s">
        <v>153</v>
      </c>
      <c r="C11804" s="66" t="s">
        <v>137</v>
      </c>
      <c r="D11804" s="67">
        <v>52542.11</v>
      </c>
      <c r="E11804" s="66">
        <v>0.48491085561195202</v>
      </c>
      <c r="F11804" s="67">
        <v>25478.239515757301</v>
      </c>
      <c r="G11804" s="66" t="s">
        <v>106</v>
      </c>
      <c r="H11804" s="68">
        <v>0</v>
      </c>
      <c r="I11804" s="87">
        <v>0</v>
      </c>
      <c r="J11804" s="36" t="str">
        <f>_xlfn.XLOOKUP(SimpleBB[[#This Row],[customer_code]],'Input  - indicative charges'!$B$13:$B$69,'Input  - indicative charges'!$E$13:$E$69)</f>
        <v>Upper North Island distributor</v>
      </c>
      <c r="K11804" s="70">
        <f t="shared" si="186"/>
        <v>0</v>
      </c>
    </row>
    <row r="11805" spans="1:11" x14ac:dyDescent="0.25">
      <c r="A11805" s="65">
        <v>44562</v>
      </c>
      <c r="B11805" s="66" t="s">
        <v>153</v>
      </c>
      <c r="C11805" s="66" t="s">
        <v>137</v>
      </c>
      <c r="D11805" s="67">
        <v>52542.11</v>
      </c>
      <c r="E11805" s="66">
        <v>0.48491085561195202</v>
      </c>
      <c r="F11805" s="67">
        <v>25478.239515757301</v>
      </c>
      <c r="G11805" s="66" t="s">
        <v>108</v>
      </c>
      <c r="H11805" s="68">
        <v>0</v>
      </c>
      <c r="I11805" s="87">
        <v>0</v>
      </c>
      <c r="J11805" s="36" t="str">
        <f>_xlfn.XLOOKUP(SimpleBB[[#This Row],[customer_code]],'Input  - indicative charges'!$B$13:$B$69,'Input  - indicative charges'!$E$13:$E$69)</f>
        <v>Lower North Island distributor</v>
      </c>
      <c r="K11805" s="70">
        <f t="shared" si="186"/>
        <v>0</v>
      </c>
    </row>
    <row r="11806" spans="1:11" x14ac:dyDescent="0.25">
      <c r="A11806" s="65">
        <v>44562</v>
      </c>
      <c r="B11806" s="66" t="s">
        <v>153</v>
      </c>
      <c r="C11806" s="66" t="s">
        <v>137</v>
      </c>
      <c r="D11806" s="67">
        <v>52542.11</v>
      </c>
      <c r="E11806" s="66">
        <v>0.48491085561195202</v>
      </c>
      <c r="F11806" s="67">
        <v>25478.239515757301</v>
      </c>
      <c r="G11806" s="66" t="s">
        <v>110</v>
      </c>
      <c r="H11806" s="68">
        <v>0.37275147792782398</v>
      </c>
      <c r="I11806" s="87">
        <v>9497.0514344976309</v>
      </c>
      <c r="J11806" s="36" t="str">
        <f>_xlfn.XLOOKUP(SimpleBB[[#This Row],[customer_code]],'Input  - indicative charges'!$B$13:$B$69,'Input  - indicative charges'!$E$13:$E$69)</f>
        <v>Lower South Island distributor</v>
      </c>
      <c r="K11806" s="70">
        <f t="shared" si="186"/>
        <v>8779.5828167167274</v>
      </c>
    </row>
    <row r="11807" spans="1:11" x14ac:dyDescent="0.25">
      <c r="A11807" s="65">
        <v>44562</v>
      </c>
      <c r="B11807" s="66" t="s">
        <v>153</v>
      </c>
      <c r="C11807" s="66" t="s">
        <v>137</v>
      </c>
      <c r="D11807" s="67">
        <v>52542.11</v>
      </c>
      <c r="E11807" s="66">
        <v>0.48491085561195202</v>
      </c>
      <c r="F11807" s="67">
        <v>25478.239515757301</v>
      </c>
      <c r="G11807" s="66" t="s">
        <v>112</v>
      </c>
      <c r="H11807" s="68">
        <v>2.8145634018227398E-4</v>
      </c>
      <c r="I11807" s="87">
        <v>7.1710120483924502</v>
      </c>
      <c r="J11807" s="36" t="str">
        <f>_xlfn.XLOOKUP(SimpleBB[[#This Row],[customer_code]],'Input  - indicative charges'!$B$13:$B$69,'Input  - indicative charges'!$E$13:$E$69)</f>
        <v>North Island generation</v>
      </c>
      <c r="K11807" s="70">
        <f t="shared" si="186"/>
        <v>6.6292674724115903</v>
      </c>
    </row>
    <row r="11808" spans="1:11" x14ac:dyDescent="0.25">
      <c r="A11808" s="65">
        <v>44562</v>
      </c>
      <c r="B11808" s="66" t="s">
        <v>153</v>
      </c>
      <c r="C11808" s="66" t="s">
        <v>137</v>
      </c>
      <c r="D11808" s="67">
        <v>52542.11</v>
      </c>
      <c r="E11808" s="66">
        <v>0.48491085561195202</v>
      </c>
      <c r="F11808" s="67">
        <v>25478.239515757301</v>
      </c>
      <c r="G11808" s="66" t="s">
        <v>114</v>
      </c>
      <c r="H11808" s="68">
        <v>6.7672855109533094E-5</v>
      </c>
      <c r="I11808" s="87">
        <v>1.72418521119582</v>
      </c>
      <c r="J11808" s="36" t="str">
        <f>_xlfn.XLOOKUP(SimpleBB[[#This Row],[customer_code]],'Input  - indicative charges'!$B$13:$B$69,'Input  - indicative charges'!$E$13:$E$69)</f>
        <v>Lower North Island distributor</v>
      </c>
      <c r="K11808" s="70">
        <f t="shared" si="186"/>
        <v>1.5939291218393474</v>
      </c>
    </row>
    <row r="11809" spans="1:11" x14ac:dyDescent="0.25">
      <c r="A11809" s="65">
        <v>44562</v>
      </c>
      <c r="B11809" s="66" t="s">
        <v>153</v>
      </c>
      <c r="C11809" s="66" t="s">
        <v>137</v>
      </c>
      <c r="D11809" s="67">
        <v>52542.11</v>
      </c>
      <c r="E11809" s="66">
        <v>0.48491085561195202</v>
      </c>
      <c r="F11809" s="67">
        <v>25478.239515757301</v>
      </c>
      <c r="G11809" s="66" t="s">
        <v>116</v>
      </c>
      <c r="H11809" s="68">
        <v>0</v>
      </c>
      <c r="I11809" s="87">
        <v>0</v>
      </c>
      <c r="J11809" s="36" t="str">
        <f>_xlfn.XLOOKUP(SimpleBB[[#This Row],[customer_code]],'Input  - indicative charges'!$B$13:$B$69,'Input  - indicative charges'!$E$13:$E$69)</f>
        <v>Major Industrial</v>
      </c>
      <c r="K11809" s="70">
        <f t="shared" si="186"/>
        <v>0</v>
      </c>
    </row>
    <row r="11810" spans="1:11" x14ac:dyDescent="0.25">
      <c r="A11810" s="65">
        <v>44562</v>
      </c>
      <c r="B11810" s="66" t="s">
        <v>153</v>
      </c>
      <c r="C11810" s="66" t="s">
        <v>137</v>
      </c>
      <c r="D11810" s="67">
        <v>52542.11</v>
      </c>
      <c r="E11810" s="66">
        <v>0.48491085561195202</v>
      </c>
      <c r="F11810" s="67">
        <v>25478.239515757301</v>
      </c>
      <c r="G11810" s="66" t="s">
        <v>118</v>
      </c>
      <c r="H11810" s="68">
        <v>3.0103853342967198E-12</v>
      </c>
      <c r="I11810" s="87">
        <v>7.6699318581934895E-8</v>
      </c>
      <c r="J11810" s="36" t="str">
        <f>_xlfn.XLOOKUP(SimpleBB[[#This Row],[customer_code]],'Input  - indicative charges'!$B$13:$B$69,'Input  - indicative charges'!$E$13:$E$69)</f>
        <v>Upper South Island distributor</v>
      </c>
      <c r="K11810" s="70">
        <f t="shared" si="186"/>
        <v>7.090495656681237E-8</v>
      </c>
    </row>
    <row r="11811" spans="1:11" x14ac:dyDescent="0.25">
      <c r="A11811" s="65">
        <v>44562</v>
      </c>
      <c r="B11811" s="66" t="s">
        <v>153</v>
      </c>
      <c r="C11811" s="66" t="s">
        <v>137</v>
      </c>
      <c r="D11811" s="67">
        <v>52542.11</v>
      </c>
      <c r="E11811" s="66">
        <v>0.48491085561195202</v>
      </c>
      <c r="F11811" s="67">
        <v>25478.239515757301</v>
      </c>
      <c r="G11811" s="66" t="s">
        <v>120</v>
      </c>
      <c r="H11811" s="68">
        <v>1.9881294930304401E-7</v>
      </c>
      <c r="I11811" s="87">
        <v>5.0654039411770803E-3</v>
      </c>
      <c r="J11811" s="36" t="str">
        <f>_xlfn.XLOOKUP(SimpleBB[[#This Row],[customer_code]],'Input  - indicative charges'!$B$13:$B$69,'Input  - indicative charges'!$E$13:$E$69)</f>
        <v>Lower North Island distributor</v>
      </c>
      <c r="K11811" s="70">
        <f t="shared" si="186"/>
        <v>4.6827306041688239E-3</v>
      </c>
    </row>
    <row r="11812" spans="1:11" x14ac:dyDescent="0.25">
      <c r="A11812" s="65">
        <v>44562</v>
      </c>
      <c r="B11812" s="66" t="s">
        <v>153</v>
      </c>
      <c r="C11812" s="66" t="s">
        <v>137</v>
      </c>
      <c r="D11812" s="67">
        <v>52542.11</v>
      </c>
      <c r="E11812" s="66">
        <v>0.48491085561195202</v>
      </c>
      <c r="F11812" s="67">
        <v>25478.239515757301</v>
      </c>
      <c r="G11812" s="66" t="s">
        <v>241</v>
      </c>
      <c r="H11812" s="68">
        <v>6.3848085422157198E-5</v>
      </c>
      <c r="I11812" s="87">
        <v>1.62673681300825</v>
      </c>
      <c r="J11812" s="36" t="str">
        <f>_xlfn.XLOOKUP(SimpleBB[[#This Row],[customer_code]],'Input  - indicative charges'!$B$13:$B$69,'Input  - indicative charges'!$E$13:$E$69)</f>
        <v>North Island generation</v>
      </c>
      <c r="K11812" s="70">
        <f t="shared" si="186"/>
        <v>1.5038426051825682</v>
      </c>
    </row>
    <row r="11813" spans="1:11" x14ac:dyDescent="0.25">
      <c r="A11813" s="65">
        <v>44593</v>
      </c>
      <c r="B11813" s="66" t="s">
        <v>153</v>
      </c>
      <c r="C11813" s="66" t="s">
        <v>137</v>
      </c>
      <c r="D11813" s="67">
        <v>5932.11</v>
      </c>
      <c r="E11813" s="66">
        <v>0.61632333436765196</v>
      </c>
      <c r="F11813" s="67">
        <v>3656.09781503569</v>
      </c>
      <c r="G11813" s="66" t="s">
        <v>8</v>
      </c>
      <c r="H11813" s="68">
        <v>0.249028506073146</v>
      </c>
      <c r="I11813" s="87">
        <v>910.47257693563597</v>
      </c>
      <c r="J11813" s="36" t="str">
        <f>_xlfn.XLOOKUP(SimpleBB[[#This Row],[customer_code]],'Input  - indicative charges'!$B$13:$B$69,'Input  - indicative charges'!$E$13:$E$69)</f>
        <v>Lower South Island distributor</v>
      </c>
      <c r="K11813" s="70">
        <f t="shared" si="186"/>
        <v>841.68959668046136</v>
      </c>
    </row>
    <row r="11814" spans="1:11" x14ac:dyDescent="0.25">
      <c r="A11814" s="65">
        <v>44593</v>
      </c>
      <c r="B11814" s="66" t="s">
        <v>153</v>
      </c>
      <c r="C11814" s="66" t="s">
        <v>137</v>
      </c>
      <c r="D11814" s="67">
        <v>5932.11</v>
      </c>
      <c r="E11814" s="66">
        <v>0.61632333436765196</v>
      </c>
      <c r="F11814" s="67">
        <v>3656.09781503569</v>
      </c>
      <c r="G11814" s="66" t="s">
        <v>10</v>
      </c>
      <c r="H11814" s="68">
        <v>3.1662227152470402E-14</v>
      </c>
      <c r="I11814" s="87">
        <v>1.15760199511311E-10</v>
      </c>
      <c r="J11814" s="36" t="str">
        <f>_xlfn.XLOOKUP(SimpleBB[[#This Row],[customer_code]],'Input  - indicative charges'!$B$13:$B$69,'Input  - indicative charges'!$E$13:$E$69)</f>
        <v>Upper South Island distributor</v>
      </c>
      <c r="K11814" s="70">
        <f t="shared" si="186"/>
        <v>1.0701492621146019E-10</v>
      </c>
    </row>
    <row r="11815" spans="1:11" x14ac:dyDescent="0.25">
      <c r="A11815" s="65">
        <v>44593</v>
      </c>
      <c r="B11815" s="66" t="s">
        <v>153</v>
      </c>
      <c r="C11815" s="66" t="s">
        <v>137</v>
      </c>
      <c r="D11815" s="67">
        <v>5932.11</v>
      </c>
      <c r="E11815" s="66">
        <v>0.61632333436765196</v>
      </c>
      <c r="F11815" s="67">
        <v>3656.09781503569</v>
      </c>
      <c r="G11815" s="66" t="s">
        <v>12</v>
      </c>
      <c r="H11815" s="68">
        <v>0</v>
      </c>
      <c r="I11815" s="87">
        <v>0</v>
      </c>
      <c r="J11815" s="36" t="str">
        <f>_xlfn.XLOOKUP(SimpleBB[[#This Row],[customer_code]],'Input  - indicative charges'!$B$13:$B$69,'Input  - indicative charges'!$E$13:$E$69)</f>
        <v>Lower North Island distributor</v>
      </c>
      <c r="K11815" s="70">
        <f t="shared" si="186"/>
        <v>0</v>
      </c>
    </row>
    <row r="11816" spans="1:11" x14ac:dyDescent="0.25">
      <c r="A11816" s="65">
        <v>44593</v>
      </c>
      <c r="B11816" s="66" t="s">
        <v>153</v>
      </c>
      <c r="C11816" s="66" t="s">
        <v>137</v>
      </c>
      <c r="D11816" s="67">
        <v>5932.11</v>
      </c>
      <c r="E11816" s="66">
        <v>0.61632333436765196</v>
      </c>
      <c r="F11816" s="67">
        <v>3656.09781503569</v>
      </c>
      <c r="G11816" s="66" t="s">
        <v>14</v>
      </c>
      <c r="H11816" s="68">
        <v>0</v>
      </c>
      <c r="I11816" s="87">
        <v>0</v>
      </c>
      <c r="J11816" s="36" t="str">
        <f>_xlfn.XLOOKUP(SimpleBB[[#This Row],[customer_code]],'Input  - indicative charges'!$B$13:$B$69,'Input  - indicative charges'!$E$13:$E$69)</f>
        <v>Upper North Island distributor</v>
      </c>
      <c r="K11816" s="70">
        <f t="shared" si="186"/>
        <v>0</v>
      </c>
    </row>
    <row r="11817" spans="1:11" x14ac:dyDescent="0.25">
      <c r="A11817" s="65">
        <v>44593</v>
      </c>
      <c r="B11817" s="66" t="s">
        <v>153</v>
      </c>
      <c r="C11817" s="66" t="s">
        <v>137</v>
      </c>
      <c r="D11817" s="67">
        <v>5932.11</v>
      </c>
      <c r="E11817" s="66">
        <v>0.61632333436765196</v>
      </c>
      <c r="F11817" s="67">
        <v>3656.09781503569</v>
      </c>
      <c r="G11817" s="66" t="s">
        <v>16</v>
      </c>
      <c r="H11817" s="68">
        <v>2.71719420605234E-2</v>
      </c>
      <c r="I11817" s="87">
        <v>99.343277997756203</v>
      </c>
      <c r="J11817" s="36" t="str">
        <f>_xlfn.XLOOKUP(SimpleBB[[#This Row],[customer_code]],'Input  - indicative charges'!$B$13:$B$69,'Input  - indicative charges'!$E$13:$E$69)</f>
        <v>South Island generation</v>
      </c>
      <c r="K11817" s="70">
        <f t="shared" si="186"/>
        <v>91.838245004887668</v>
      </c>
    </row>
    <row r="11818" spans="1:11" x14ac:dyDescent="0.25">
      <c r="A11818" s="65">
        <v>44593</v>
      </c>
      <c r="B11818" s="66" t="s">
        <v>153</v>
      </c>
      <c r="C11818" s="66" t="s">
        <v>137</v>
      </c>
      <c r="D11818" s="67">
        <v>5932.11</v>
      </c>
      <c r="E11818" s="66">
        <v>0.61632333436765196</v>
      </c>
      <c r="F11818" s="67">
        <v>3656.09781503569</v>
      </c>
      <c r="G11818" s="66" t="s">
        <v>19</v>
      </c>
      <c r="H11818" s="68">
        <v>5.1491866206997204E-4</v>
      </c>
      <c r="I11818" s="87">
        <v>1.8825929953151199</v>
      </c>
      <c r="J11818" s="36" t="str">
        <f>_xlfn.XLOOKUP(SimpleBB[[#This Row],[customer_code]],'Input  - indicative charges'!$B$13:$B$69,'Input  - indicative charges'!$E$13:$E$69)</f>
        <v>Lower South Island distributor</v>
      </c>
      <c r="K11818" s="70">
        <f t="shared" si="186"/>
        <v>1.7403697586075262</v>
      </c>
    </row>
    <row r="11819" spans="1:11" x14ac:dyDescent="0.25">
      <c r="A11819" s="65">
        <v>44593</v>
      </c>
      <c r="B11819" s="66" t="s">
        <v>153</v>
      </c>
      <c r="C11819" s="66" t="s">
        <v>137</v>
      </c>
      <c r="D11819" s="67">
        <v>5932.11</v>
      </c>
      <c r="E11819" s="66">
        <v>0.61632333436765196</v>
      </c>
      <c r="F11819" s="67">
        <v>3656.09781503569</v>
      </c>
      <c r="G11819" s="66" t="s">
        <v>21</v>
      </c>
      <c r="H11819" s="68">
        <v>0</v>
      </c>
      <c r="I11819" s="87">
        <v>0</v>
      </c>
      <c r="J11819" s="36" t="str">
        <f>_xlfn.XLOOKUP(SimpleBB[[#This Row],[customer_code]],'Input  - indicative charges'!$B$13:$B$69,'Input  - indicative charges'!$E$13:$E$69)</f>
        <v>Upper South Island distributor</v>
      </c>
      <c r="K11819" s="70">
        <f t="shared" si="186"/>
        <v>0</v>
      </c>
    </row>
    <row r="11820" spans="1:11" x14ac:dyDescent="0.25">
      <c r="A11820" s="65">
        <v>44593</v>
      </c>
      <c r="B11820" s="66" t="s">
        <v>153</v>
      </c>
      <c r="C11820" s="66" t="s">
        <v>137</v>
      </c>
      <c r="D11820" s="67">
        <v>5932.11</v>
      </c>
      <c r="E11820" s="66">
        <v>0.61632333436765196</v>
      </c>
      <c r="F11820" s="67">
        <v>3656.09781503569</v>
      </c>
      <c r="G11820" s="66" t="s">
        <v>23</v>
      </c>
      <c r="H11820" s="68">
        <v>0</v>
      </c>
      <c r="I11820" s="87">
        <v>0</v>
      </c>
      <c r="J11820" s="36" t="str">
        <f>_xlfn.XLOOKUP(SimpleBB[[#This Row],[customer_code]],'Input  - indicative charges'!$B$13:$B$69,'Input  - indicative charges'!$E$13:$E$69)</f>
        <v>Lower North Island distributor</v>
      </c>
      <c r="K11820" s="70">
        <f t="shared" si="186"/>
        <v>0</v>
      </c>
    </row>
    <row r="11821" spans="1:11" x14ac:dyDescent="0.25">
      <c r="A11821" s="65">
        <v>44593</v>
      </c>
      <c r="B11821" s="66" t="s">
        <v>153</v>
      </c>
      <c r="C11821" s="66" t="s">
        <v>137</v>
      </c>
      <c r="D11821" s="67">
        <v>5932.11</v>
      </c>
      <c r="E11821" s="66">
        <v>0.61632333436765196</v>
      </c>
      <c r="F11821" s="67">
        <v>3656.09781503569</v>
      </c>
      <c r="G11821" s="66" t="s">
        <v>25</v>
      </c>
      <c r="H11821" s="68">
        <v>3.6821338146084001E-2</v>
      </c>
      <c r="I11821" s="87">
        <v>134.622413942588</v>
      </c>
      <c r="J11821" s="36" t="str">
        <f>_xlfn.XLOOKUP(SimpleBB[[#This Row],[customer_code]],'Input  - indicative charges'!$B$13:$B$69,'Input  - indicative charges'!$E$13:$E$69)</f>
        <v>North Island generation</v>
      </c>
      <c r="K11821" s="70">
        <f t="shared" si="186"/>
        <v>124.4521671117803</v>
      </c>
    </row>
    <row r="11822" spans="1:11" x14ac:dyDescent="0.25">
      <c r="A11822" s="65">
        <v>44593</v>
      </c>
      <c r="B11822" s="66" t="s">
        <v>153</v>
      </c>
      <c r="C11822" s="66" t="s">
        <v>137</v>
      </c>
      <c r="D11822" s="67">
        <v>5932.11</v>
      </c>
      <c r="E11822" s="66">
        <v>0.61632333436765196</v>
      </c>
      <c r="F11822" s="67">
        <v>3656.09781503569</v>
      </c>
      <c r="G11822" s="66" t="s">
        <v>27</v>
      </c>
      <c r="H11822" s="68">
        <v>1.06972539255867E-6</v>
      </c>
      <c r="I11822" s="87">
        <v>3.9110206704219804E-3</v>
      </c>
      <c r="J11822" s="36" t="str">
        <f>_xlfn.XLOOKUP(SimpleBB[[#This Row],[customer_code]],'Input  - indicative charges'!$B$13:$B$69,'Input  - indicative charges'!$E$13:$E$69)</f>
        <v>Lower North Island distributor</v>
      </c>
      <c r="K11822" s="70">
        <f t="shared" si="186"/>
        <v>3.6155569031807713E-3</v>
      </c>
    </row>
    <row r="11823" spans="1:11" x14ac:dyDescent="0.25">
      <c r="A11823" s="65">
        <v>44593</v>
      </c>
      <c r="B11823" s="66" t="s">
        <v>153</v>
      </c>
      <c r="C11823" s="66" t="s">
        <v>137</v>
      </c>
      <c r="D11823" s="67">
        <v>5932.11</v>
      </c>
      <c r="E11823" s="66">
        <v>0.61632333436765196</v>
      </c>
      <c r="F11823" s="67">
        <v>3656.09781503569</v>
      </c>
      <c r="G11823" s="66" t="s">
        <v>29</v>
      </c>
      <c r="H11823" s="68">
        <v>3.4612813545744702E-6</v>
      </c>
      <c r="I11823" s="87">
        <v>1.2654783197683501E-2</v>
      </c>
      <c r="J11823" s="36" t="str">
        <f>_xlfn.XLOOKUP(SimpleBB[[#This Row],[customer_code]],'Input  - indicative charges'!$B$13:$B$69,'Input  - indicative charges'!$E$13:$E$69)</f>
        <v>Lower North Island distributor</v>
      </c>
      <c r="K11823" s="70">
        <f t="shared" si="186"/>
        <v>1.1698759123076679E-2</v>
      </c>
    </row>
    <row r="11824" spans="1:11" x14ac:dyDescent="0.25">
      <c r="A11824" s="65">
        <v>44593</v>
      </c>
      <c r="B11824" s="66" t="s">
        <v>153</v>
      </c>
      <c r="C11824" s="66" t="s">
        <v>137</v>
      </c>
      <c r="D11824" s="67">
        <v>5932.11</v>
      </c>
      <c r="E11824" s="66">
        <v>0.61632333436765196</v>
      </c>
      <c r="F11824" s="67">
        <v>3656.09781503569</v>
      </c>
      <c r="G11824" s="66" t="s">
        <v>31</v>
      </c>
      <c r="H11824" s="68">
        <v>6.6258417560017597E-6</v>
      </c>
      <c r="I11824" s="87">
        <v>2.4224725566890301E-2</v>
      </c>
      <c r="J11824" s="36" t="str">
        <f>_xlfn.XLOOKUP(SimpleBB[[#This Row],[customer_code]],'Input  - indicative charges'!$B$13:$B$69,'Input  - indicative charges'!$E$13:$E$69)</f>
        <v>Major Industrial</v>
      </c>
      <c r="K11824" s="70">
        <f t="shared" si="186"/>
        <v>2.2394633302099079E-2</v>
      </c>
    </row>
    <row r="11825" spans="1:11" x14ac:dyDescent="0.25">
      <c r="A11825" s="65">
        <v>44593</v>
      </c>
      <c r="B11825" s="66" t="s">
        <v>153</v>
      </c>
      <c r="C11825" s="66" t="s">
        <v>137</v>
      </c>
      <c r="D11825" s="67">
        <v>5932.11</v>
      </c>
      <c r="E11825" s="66">
        <v>0.61632333436765196</v>
      </c>
      <c r="F11825" s="67">
        <v>3656.09781503569</v>
      </c>
      <c r="G11825" s="66" t="s">
        <v>34</v>
      </c>
      <c r="H11825" s="68">
        <v>0</v>
      </c>
      <c r="I11825" s="87">
        <v>0</v>
      </c>
      <c r="J11825" s="36" t="str">
        <f>_xlfn.XLOOKUP(SimpleBB[[#This Row],[customer_code]],'Input  - indicative charges'!$B$13:$B$69,'Input  - indicative charges'!$E$13:$E$69)</f>
        <v>Major Industrial</v>
      </c>
      <c r="K11825" s="70">
        <f t="shared" si="186"/>
        <v>0</v>
      </c>
    </row>
    <row r="11826" spans="1:11" x14ac:dyDescent="0.25">
      <c r="A11826" s="65">
        <v>44593</v>
      </c>
      <c r="B11826" s="66" t="s">
        <v>153</v>
      </c>
      <c r="C11826" s="66" t="s">
        <v>137</v>
      </c>
      <c r="D11826" s="67">
        <v>5932.11</v>
      </c>
      <c r="E11826" s="66">
        <v>0.61632333436765196</v>
      </c>
      <c r="F11826" s="67">
        <v>3656.09781503569</v>
      </c>
      <c r="G11826" s="66" t="s">
        <v>36</v>
      </c>
      <c r="H11826" s="68">
        <v>0</v>
      </c>
      <c r="I11826" s="87">
        <v>0</v>
      </c>
      <c r="J11826" s="36" t="str">
        <f>_xlfn.XLOOKUP(SimpleBB[[#This Row],[customer_code]],'Input  - indicative charges'!$B$13:$B$69,'Input  - indicative charges'!$E$13:$E$69)</f>
        <v>Upper South Island distributor</v>
      </c>
      <c r="K11826" s="70">
        <f t="shared" si="186"/>
        <v>0</v>
      </c>
    </row>
    <row r="11827" spans="1:11" x14ac:dyDescent="0.25">
      <c r="A11827" s="65">
        <v>44593</v>
      </c>
      <c r="B11827" s="66" t="s">
        <v>153</v>
      </c>
      <c r="C11827" s="66" t="s">
        <v>137</v>
      </c>
      <c r="D11827" s="67">
        <v>5932.11</v>
      </c>
      <c r="E11827" s="66">
        <v>0.61632333436765196</v>
      </c>
      <c r="F11827" s="67">
        <v>3656.09781503569</v>
      </c>
      <c r="G11827" s="66" t="s">
        <v>38</v>
      </c>
      <c r="H11827" s="68">
        <v>9.8894166887305999E-6</v>
      </c>
      <c r="I11827" s="87">
        <v>3.6156674747645501E-2</v>
      </c>
      <c r="J11827" s="36" t="str">
        <f>_xlfn.XLOOKUP(SimpleBB[[#This Row],[customer_code]],'Input  - indicative charges'!$B$13:$B$69,'Input  - indicative charges'!$E$13:$E$69)</f>
        <v>North Island generation</v>
      </c>
      <c r="K11827" s="70">
        <f t="shared" si="186"/>
        <v>3.34251659595056E-2</v>
      </c>
    </row>
    <row r="11828" spans="1:11" x14ac:dyDescent="0.25">
      <c r="A11828" s="65">
        <v>44593</v>
      </c>
      <c r="B11828" s="66" t="s">
        <v>153</v>
      </c>
      <c r="C11828" s="66" t="s">
        <v>137</v>
      </c>
      <c r="D11828" s="67">
        <v>5932.11</v>
      </c>
      <c r="E11828" s="66">
        <v>0.61632333436765196</v>
      </c>
      <c r="F11828" s="67">
        <v>3656.09781503569</v>
      </c>
      <c r="G11828" s="66" t="s">
        <v>40</v>
      </c>
      <c r="H11828" s="68">
        <v>2.5486918977342301E-7</v>
      </c>
      <c r="I11828" s="87">
        <v>9.3182668785052997E-4</v>
      </c>
      <c r="J11828" s="36" t="str">
        <f>_xlfn.XLOOKUP(SimpleBB[[#This Row],[customer_code]],'Input  - indicative charges'!$B$13:$B$69,'Input  - indicative charges'!$E$13:$E$69)</f>
        <v>North Island generation</v>
      </c>
      <c r="K11828" s="70">
        <f t="shared" si="186"/>
        <v>8.6143048010598995E-4</v>
      </c>
    </row>
    <row r="11829" spans="1:11" x14ac:dyDescent="0.25">
      <c r="A11829" s="65">
        <v>44593</v>
      </c>
      <c r="B11829" s="66" t="s">
        <v>153</v>
      </c>
      <c r="C11829" s="66" t="s">
        <v>137</v>
      </c>
      <c r="D11829" s="67">
        <v>5932.11</v>
      </c>
      <c r="E11829" s="66">
        <v>0.61632333436765196</v>
      </c>
      <c r="F11829" s="67">
        <v>3656.09781503569</v>
      </c>
      <c r="G11829" s="66" t="s">
        <v>42</v>
      </c>
      <c r="H11829" s="68">
        <v>0.30788618797025702</v>
      </c>
      <c r="I11829" s="87">
        <v>1125.6620191177201</v>
      </c>
      <c r="J11829" s="36" t="str">
        <f>_xlfn.XLOOKUP(SimpleBB[[#This Row],[customer_code]],'Input  - indicative charges'!$B$13:$B$69,'Input  - indicative charges'!$E$13:$E$69)</f>
        <v>South Island generation</v>
      </c>
      <c r="K11829" s="70">
        <f t="shared" si="186"/>
        <v>1040.6222382430815</v>
      </c>
    </row>
    <row r="11830" spans="1:11" x14ac:dyDescent="0.25">
      <c r="A11830" s="65">
        <v>44593</v>
      </c>
      <c r="B11830" s="66" t="s">
        <v>153</v>
      </c>
      <c r="C11830" s="66" t="s">
        <v>137</v>
      </c>
      <c r="D11830" s="67">
        <v>5932.11</v>
      </c>
      <c r="E11830" s="66">
        <v>0.61632333436765196</v>
      </c>
      <c r="F11830" s="67">
        <v>3656.09781503569</v>
      </c>
      <c r="G11830" s="66" t="s">
        <v>44</v>
      </c>
      <c r="H11830" s="68">
        <v>0</v>
      </c>
      <c r="I11830" s="87">
        <v>0</v>
      </c>
      <c r="J11830" s="36" t="str">
        <f>_xlfn.XLOOKUP(SimpleBB[[#This Row],[customer_code]],'Input  - indicative charges'!$B$13:$B$69,'Input  - indicative charges'!$E$13:$E$69)</f>
        <v>Major Industrial</v>
      </c>
      <c r="K11830" s="70">
        <f t="shared" si="186"/>
        <v>0</v>
      </c>
    </row>
    <row r="11831" spans="1:11" x14ac:dyDescent="0.25">
      <c r="A11831" s="65">
        <v>44593</v>
      </c>
      <c r="B11831" s="66" t="s">
        <v>153</v>
      </c>
      <c r="C11831" s="66" t="s">
        <v>137</v>
      </c>
      <c r="D11831" s="67">
        <v>5932.11</v>
      </c>
      <c r="E11831" s="66">
        <v>0.61632333436765196</v>
      </c>
      <c r="F11831" s="67">
        <v>3656.09781503569</v>
      </c>
      <c r="G11831" s="66" t="s">
        <v>46</v>
      </c>
      <c r="H11831" s="68">
        <v>3.7168164792144303E-17</v>
      </c>
      <c r="I11831" s="87">
        <v>1.3589044608544499E-13</v>
      </c>
      <c r="J11831" s="36" t="str">
        <f>_xlfn.XLOOKUP(SimpleBB[[#This Row],[customer_code]],'Input  - indicative charges'!$B$13:$B$69,'Input  - indicative charges'!$E$13:$E$69)</f>
        <v>Upper South Island distributor</v>
      </c>
      <c r="K11831" s="70">
        <f t="shared" si="186"/>
        <v>1.256244039148824E-13</v>
      </c>
    </row>
    <row r="11832" spans="1:11" x14ac:dyDescent="0.25">
      <c r="A11832" s="65">
        <v>44593</v>
      </c>
      <c r="B11832" s="66" t="s">
        <v>153</v>
      </c>
      <c r="C11832" s="66" t="s">
        <v>137</v>
      </c>
      <c r="D11832" s="67">
        <v>5932.11</v>
      </c>
      <c r="E11832" s="66">
        <v>0.61632333436765196</v>
      </c>
      <c r="F11832" s="67">
        <v>3656.09781503569</v>
      </c>
      <c r="G11832" s="66" t="s">
        <v>48</v>
      </c>
      <c r="H11832" s="68">
        <v>2.2503963739955199E-3</v>
      </c>
      <c r="I11832" s="87">
        <v>8.2276692659293005</v>
      </c>
      <c r="J11832" s="36" t="str">
        <f>_xlfn.XLOOKUP(SimpleBB[[#This Row],[customer_code]],'Input  - indicative charges'!$B$13:$B$69,'Input  - indicative charges'!$E$13:$E$69)</f>
        <v>North Island generation</v>
      </c>
      <c r="K11832" s="70">
        <f t="shared" si="186"/>
        <v>7.606097977566896</v>
      </c>
    </row>
    <row r="11833" spans="1:11" x14ac:dyDescent="0.25">
      <c r="A11833" s="65">
        <v>44593</v>
      </c>
      <c r="B11833" s="66" t="s">
        <v>153</v>
      </c>
      <c r="C11833" s="66" t="s">
        <v>137</v>
      </c>
      <c r="D11833" s="67">
        <v>5932.11</v>
      </c>
      <c r="E11833" s="66">
        <v>0.61632333436765196</v>
      </c>
      <c r="F11833" s="67">
        <v>3656.09781503569</v>
      </c>
      <c r="G11833" s="66" t="s">
        <v>50</v>
      </c>
      <c r="H11833" s="68">
        <v>4.6979930466514898E-4</v>
      </c>
      <c r="I11833" s="87">
        <v>1.7176322112915401</v>
      </c>
      <c r="J11833" s="36" t="str">
        <f>_xlfn.XLOOKUP(SimpleBB[[#This Row],[customer_code]],'Input  - indicative charges'!$B$13:$B$69,'Input  - indicative charges'!$E$13:$E$69)</f>
        <v>North Island generation</v>
      </c>
      <c r="K11833" s="70">
        <f t="shared" si="186"/>
        <v>1.5878711778812282</v>
      </c>
    </row>
    <row r="11834" spans="1:11" x14ac:dyDescent="0.25">
      <c r="A11834" s="65">
        <v>44593</v>
      </c>
      <c r="B11834" s="66" t="s">
        <v>153</v>
      </c>
      <c r="C11834" s="66" t="s">
        <v>137</v>
      </c>
      <c r="D11834" s="67">
        <v>5932.11</v>
      </c>
      <c r="E11834" s="66">
        <v>0.61632333436765196</v>
      </c>
      <c r="F11834" s="67">
        <v>3656.09781503569</v>
      </c>
      <c r="G11834" s="66" t="s">
        <v>52</v>
      </c>
      <c r="H11834" s="68">
        <v>9.4868847773281603E-4</v>
      </c>
      <c r="I11834" s="87">
        <v>3.4684978705884899</v>
      </c>
      <c r="J11834" s="36" t="str">
        <f>_xlfn.XLOOKUP(SimpleBB[[#This Row],[customer_code]],'Input  - indicative charges'!$B$13:$B$69,'Input  - indicative charges'!$E$13:$E$69)</f>
        <v>North Island generation</v>
      </c>
      <c r="K11834" s="70">
        <f t="shared" si="186"/>
        <v>3.2064651344123307</v>
      </c>
    </row>
    <row r="11835" spans="1:11" x14ac:dyDescent="0.25">
      <c r="A11835" s="65">
        <v>44593</v>
      </c>
      <c r="B11835" s="66" t="s">
        <v>153</v>
      </c>
      <c r="C11835" s="66" t="s">
        <v>137</v>
      </c>
      <c r="D11835" s="67">
        <v>5932.11</v>
      </c>
      <c r="E11835" s="66">
        <v>0.61632333436765196</v>
      </c>
      <c r="F11835" s="67">
        <v>3656.09781503569</v>
      </c>
      <c r="G11835" s="66" t="s">
        <v>54</v>
      </c>
      <c r="H11835" s="68">
        <v>0</v>
      </c>
      <c r="I11835" s="87">
        <v>0</v>
      </c>
      <c r="J11835" s="36" t="str">
        <f>_xlfn.XLOOKUP(SimpleBB[[#This Row],[customer_code]],'Input  - indicative charges'!$B$13:$B$69,'Input  - indicative charges'!$E$13:$E$69)</f>
        <v>Upper South Island distributor</v>
      </c>
      <c r="K11835" s="70">
        <f t="shared" si="186"/>
        <v>0</v>
      </c>
    </row>
    <row r="11836" spans="1:11" x14ac:dyDescent="0.25">
      <c r="A11836" s="65">
        <v>44593</v>
      </c>
      <c r="B11836" s="66" t="s">
        <v>153</v>
      </c>
      <c r="C11836" s="66" t="s">
        <v>137</v>
      </c>
      <c r="D11836" s="67">
        <v>5932.11</v>
      </c>
      <c r="E11836" s="66">
        <v>0.61632333436765196</v>
      </c>
      <c r="F11836" s="67">
        <v>3656.09781503569</v>
      </c>
      <c r="G11836" s="66" t="s">
        <v>56</v>
      </c>
      <c r="H11836" s="68">
        <v>0</v>
      </c>
      <c r="I11836" s="87">
        <v>0</v>
      </c>
      <c r="J11836" s="36" t="str">
        <f>_xlfn.XLOOKUP(SimpleBB[[#This Row],[customer_code]],'Input  - indicative charges'!$B$13:$B$69,'Input  - indicative charges'!$E$13:$E$69)</f>
        <v>Upper North Island distributor</v>
      </c>
      <c r="K11836" s="70">
        <f t="shared" si="186"/>
        <v>0</v>
      </c>
    </row>
    <row r="11837" spans="1:11" x14ac:dyDescent="0.25">
      <c r="A11837" s="65">
        <v>44593</v>
      </c>
      <c r="B11837" s="66" t="s">
        <v>153</v>
      </c>
      <c r="C11837" s="66" t="s">
        <v>137</v>
      </c>
      <c r="D11837" s="67">
        <v>5932.11</v>
      </c>
      <c r="E11837" s="66">
        <v>0.61632333436765196</v>
      </c>
      <c r="F11837" s="67">
        <v>3656.09781503569</v>
      </c>
      <c r="G11837" s="66" t="s">
        <v>58</v>
      </c>
      <c r="H11837" s="68">
        <v>5.85527295489765E-4</v>
      </c>
      <c r="I11837" s="87">
        <v>2.1407450656838898</v>
      </c>
      <c r="J11837" s="36" t="str">
        <f>_xlfn.XLOOKUP(SimpleBB[[#This Row],[customer_code]],'Input  - indicative charges'!$B$13:$B$69,'Input  - indicative charges'!$E$13:$E$69)</f>
        <v>North Island generation</v>
      </c>
      <c r="K11837" s="70">
        <f t="shared" si="186"/>
        <v>1.9790193538783964</v>
      </c>
    </row>
    <row r="11838" spans="1:11" x14ac:dyDescent="0.25">
      <c r="A11838" s="65">
        <v>44593</v>
      </c>
      <c r="B11838" s="66" t="s">
        <v>153</v>
      </c>
      <c r="C11838" s="66" t="s">
        <v>137</v>
      </c>
      <c r="D11838" s="67">
        <v>5932.11</v>
      </c>
      <c r="E11838" s="66">
        <v>0.61632333436765196</v>
      </c>
      <c r="F11838" s="67">
        <v>3656.09781503569</v>
      </c>
      <c r="G11838" s="66" t="s">
        <v>60</v>
      </c>
      <c r="H11838" s="68">
        <v>0</v>
      </c>
      <c r="I11838" s="87">
        <v>0</v>
      </c>
      <c r="J11838" s="36" t="str">
        <f>_xlfn.XLOOKUP(SimpleBB[[#This Row],[customer_code]],'Input  - indicative charges'!$B$13:$B$69,'Input  - indicative charges'!$E$13:$E$69)</f>
        <v>Major Industrial</v>
      </c>
      <c r="K11838" s="70">
        <f t="shared" si="186"/>
        <v>0</v>
      </c>
    </row>
    <row r="11839" spans="1:11" x14ac:dyDescent="0.25">
      <c r="A11839" s="65">
        <v>44593</v>
      </c>
      <c r="B11839" s="66" t="s">
        <v>153</v>
      </c>
      <c r="C11839" s="66" t="s">
        <v>137</v>
      </c>
      <c r="D11839" s="67">
        <v>5932.11</v>
      </c>
      <c r="E11839" s="66">
        <v>0.61632333436765196</v>
      </c>
      <c r="F11839" s="67">
        <v>3656.09781503569</v>
      </c>
      <c r="G11839" s="66" t="s">
        <v>62</v>
      </c>
      <c r="H11839" s="68">
        <v>1.8741032505216099E-13</v>
      </c>
      <c r="I11839" s="87">
        <v>6.8519047993833602E-10</v>
      </c>
      <c r="J11839" s="36" t="str">
        <f>_xlfn.XLOOKUP(SimpleBB[[#This Row],[customer_code]],'Input  - indicative charges'!$B$13:$B$69,'Input  - indicative charges'!$E$13:$E$69)</f>
        <v>Major Industrial</v>
      </c>
      <c r="K11839" s="70">
        <f t="shared" si="186"/>
        <v>6.334267646474757E-10</v>
      </c>
    </row>
    <row r="11840" spans="1:11" x14ac:dyDescent="0.25">
      <c r="A11840" s="65">
        <v>44593</v>
      </c>
      <c r="B11840" s="66" t="s">
        <v>153</v>
      </c>
      <c r="C11840" s="66" t="s">
        <v>137</v>
      </c>
      <c r="D11840" s="67">
        <v>5932.11</v>
      </c>
      <c r="E11840" s="66">
        <v>0.61632333436765196</v>
      </c>
      <c r="F11840" s="67">
        <v>3656.09781503569</v>
      </c>
      <c r="G11840" s="66" t="s">
        <v>64</v>
      </c>
      <c r="H11840" s="68">
        <v>0</v>
      </c>
      <c r="I11840" s="87">
        <v>0</v>
      </c>
      <c r="J11840" s="36" t="str">
        <f>_xlfn.XLOOKUP(SimpleBB[[#This Row],[customer_code]],'Input  - indicative charges'!$B$13:$B$69,'Input  - indicative charges'!$E$13:$E$69)</f>
        <v>Major Industrial</v>
      </c>
      <c r="K11840" s="70">
        <f t="shared" si="186"/>
        <v>0</v>
      </c>
    </row>
    <row r="11841" spans="1:11" x14ac:dyDescent="0.25">
      <c r="A11841" s="65">
        <v>44593</v>
      </c>
      <c r="B11841" s="66" t="s">
        <v>153</v>
      </c>
      <c r="C11841" s="66" t="s">
        <v>137</v>
      </c>
      <c r="D11841" s="67">
        <v>5932.11</v>
      </c>
      <c r="E11841" s="66">
        <v>0.61632333436765196</v>
      </c>
      <c r="F11841" s="67">
        <v>3656.09781503569</v>
      </c>
      <c r="G11841" s="66" t="s">
        <v>66</v>
      </c>
      <c r="H11841" s="68">
        <v>0</v>
      </c>
      <c r="I11841" s="87">
        <v>0</v>
      </c>
      <c r="J11841" s="36" t="str">
        <f>_xlfn.XLOOKUP(SimpleBB[[#This Row],[customer_code]],'Input  - indicative charges'!$B$13:$B$69,'Input  - indicative charges'!$E$13:$E$69)</f>
        <v>Upper South Island distributor</v>
      </c>
      <c r="K11841" s="70">
        <f t="shared" si="186"/>
        <v>0</v>
      </c>
    </row>
    <row r="11842" spans="1:11" x14ac:dyDescent="0.25">
      <c r="A11842" s="65">
        <v>44593</v>
      </c>
      <c r="B11842" s="66" t="s">
        <v>153</v>
      </c>
      <c r="C11842" s="66" t="s">
        <v>137</v>
      </c>
      <c r="D11842" s="67">
        <v>5932.11</v>
      </c>
      <c r="E11842" s="66">
        <v>0.61632333436765196</v>
      </c>
      <c r="F11842" s="67">
        <v>3656.09781503569</v>
      </c>
      <c r="G11842" s="66" t="s">
        <v>68</v>
      </c>
      <c r="H11842" s="68">
        <v>0</v>
      </c>
      <c r="I11842" s="87">
        <v>0</v>
      </c>
      <c r="J11842" s="36" t="str">
        <f>_xlfn.XLOOKUP(SimpleBB[[#This Row],[customer_code]],'Input  - indicative charges'!$B$13:$B$69,'Input  - indicative charges'!$E$13:$E$69)</f>
        <v>Major Industrial</v>
      </c>
      <c r="K11842" s="70">
        <f t="shared" si="186"/>
        <v>0</v>
      </c>
    </row>
    <row r="11843" spans="1:11" x14ac:dyDescent="0.25">
      <c r="A11843" s="65">
        <v>44593</v>
      </c>
      <c r="B11843" s="66" t="s">
        <v>153</v>
      </c>
      <c r="C11843" s="66" t="s">
        <v>137</v>
      </c>
      <c r="D11843" s="67">
        <v>5932.11</v>
      </c>
      <c r="E11843" s="66">
        <v>0.61632333436765196</v>
      </c>
      <c r="F11843" s="67">
        <v>3656.09781503569</v>
      </c>
      <c r="G11843" s="66" t="s">
        <v>70</v>
      </c>
      <c r="H11843" s="68">
        <v>4.4721430883843297E-6</v>
      </c>
      <c r="I11843" s="87">
        <v>1.6350592573968901E-2</v>
      </c>
      <c r="J11843" s="36" t="str">
        <f>_xlfn.XLOOKUP(SimpleBB[[#This Row],[customer_code]],'Input  - indicative charges'!$B$13:$B$69,'Input  - indicative charges'!$E$13:$E$69)</f>
        <v>Lower North Island distributor</v>
      </c>
      <c r="K11843" s="70">
        <f t="shared" si="186"/>
        <v>1.5115363183578144E-2</v>
      </c>
    </row>
    <row r="11844" spans="1:11" x14ac:dyDescent="0.25">
      <c r="A11844" s="65">
        <v>44593</v>
      </c>
      <c r="B11844" s="66" t="s">
        <v>153</v>
      </c>
      <c r="C11844" s="66" t="s">
        <v>137</v>
      </c>
      <c r="D11844" s="67">
        <v>5932.11</v>
      </c>
      <c r="E11844" s="66">
        <v>0.61632333436765196</v>
      </c>
      <c r="F11844" s="67">
        <v>3656.09781503569</v>
      </c>
      <c r="G11844" s="66" t="s">
        <v>72</v>
      </c>
      <c r="H11844" s="68">
        <v>3.4111125140626203E-4</v>
      </c>
      <c r="I11844" s="87">
        <v>1.24713610095052</v>
      </c>
      <c r="J11844" s="36" t="str">
        <f>_xlfn.XLOOKUP(SimpleBB[[#This Row],[customer_code]],'Input  - indicative charges'!$B$13:$B$69,'Input  - indicative charges'!$E$13:$E$69)</f>
        <v>Lower South Island distributor</v>
      </c>
      <c r="K11844" s="70">
        <f t="shared" si="186"/>
        <v>1.152919383192903</v>
      </c>
    </row>
    <row r="11845" spans="1:11" x14ac:dyDescent="0.25">
      <c r="A11845" s="65">
        <v>44593</v>
      </c>
      <c r="B11845" s="66" t="s">
        <v>153</v>
      </c>
      <c r="C11845" s="66" t="s">
        <v>137</v>
      </c>
      <c r="D11845" s="67">
        <v>5932.11</v>
      </c>
      <c r="E11845" s="66">
        <v>0.61632333436765196</v>
      </c>
      <c r="F11845" s="67">
        <v>3656.09781503569</v>
      </c>
      <c r="G11845" s="66" t="s">
        <v>74</v>
      </c>
      <c r="H11845" s="68">
        <v>0</v>
      </c>
      <c r="I11845" s="87">
        <v>0</v>
      </c>
      <c r="J11845" s="36" t="str">
        <f>_xlfn.XLOOKUP(SimpleBB[[#This Row],[customer_code]],'Input  - indicative charges'!$B$13:$B$69,'Input  - indicative charges'!$E$13:$E$69)</f>
        <v>Major Industrial</v>
      </c>
      <c r="K11845" s="70">
        <f t="shared" si="186"/>
        <v>0</v>
      </c>
    </row>
    <row r="11846" spans="1:11" x14ac:dyDescent="0.25">
      <c r="A11846" s="65">
        <v>44593</v>
      </c>
      <c r="B11846" s="66" t="s">
        <v>153</v>
      </c>
      <c r="C11846" s="66" t="s">
        <v>137</v>
      </c>
      <c r="D11846" s="67">
        <v>5932.11</v>
      </c>
      <c r="E11846" s="66">
        <v>0.61632333436765196</v>
      </c>
      <c r="F11846" s="67">
        <v>3656.09781503569</v>
      </c>
      <c r="G11846" s="66" t="s">
        <v>76</v>
      </c>
      <c r="H11846" s="68">
        <v>0</v>
      </c>
      <c r="I11846" s="87">
        <v>0</v>
      </c>
      <c r="J11846" s="36" t="str">
        <f>_xlfn.XLOOKUP(SimpleBB[[#This Row],[customer_code]],'Input  - indicative charges'!$B$13:$B$69,'Input  - indicative charges'!$E$13:$E$69)</f>
        <v>Lower North Island distributor</v>
      </c>
      <c r="K11846" s="70">
        <f t="shared" si="186"/>
        <v>0</v>
      </c>
    </row>
    <row r="11847" spans="1:11" x14ac:dyDescent="0.25">
      <c r="A11847" s="65">
        <v>44593</v>
      </c>
      <c r="B11847" s="66" t="s">
        <v>153</v>
      </c>
      <c r="C11847" s="66" t="s">
        <v>137</v>
      </c>
      <c r="D11847" s="67">
        <v>5932.11</v>
      </c>
      <c r="E11847" s="66">
        <v>0.61632333436765196</v>
      </c>
      <c r="F11847" s="67">
        <v>3656.09781503569</v>
      </c>
      <c r="G11847" s="66" t="s">
        <v>78</v>
      </c>
      <c r="H11847" s="68">
        <v>1.3424515801646701E-12</v>
      </c>
      <c r="I11847" s="87">
        <v>4.9081342890312697E-9</v>
      </c>
      <c r="J11847" s="36" t="str">
        <f>_xlfn.XLOOKUP(SimpleBB[[#This Row],[customer_code]],'Input  - indicative charges'!$B$13:$B$69,'Input  - indicative charges'!$E$13:$E$69)</f>
        <v>North Island generation</v>
      </c>
      <c r="K11847" s="70">
        <f t="shared" si="186"/>
        <v>4.5373421175323481E-9</v>
      </c>
    </row>
    <row r="11848" spans="1:11" x14ac:dyDescent="0.25">
      <c r="A11848" s="65">
        <v>44593</v>
      </c>
      <c r="B11848" s="66" t="s">
        <v>153</v>
      </c>
      <c r="C11848" s="66" t="s">
        <v>137</v>
      </c>
      <c r="D11848" s="67">
        <v>5932.11</v>
      </c>
      <c r="E11848" s="66">
        <v>0.61632333436765196</v>
      </c>
      <c r="F11848" s="67">
        <v>3656.09781503569</v>
      </c>
      <c r="G11848" s="66" t="s">
        <v>80</v>
      </c>
      <c r="H11848" s="68">
        <v>0</v>
      </c>
      <c r="I11848" s="87">
        <v>0</v>
      </c>
      <c r="J11848" s="36" t="str">
        <f>_xlfn.XLOOKUP(SimpleBB[[#This Row],[customer_code]],'Input  - indicative charges'!$B$13:$B$69,'Input  - indicative charges'!$E$13:$E$69)</f>
        <v>Major Industrial</v>
      </c>
      <c r="K11848" s="70">
        <f t="shared" si="186"/>
        <v>0</v>
      </c>
    </row>
    <row r="11849" spans="1:11" x14ac:dyDescent="0.25">
      <c r="A11849" s="65">
        <v>44593</v>
      </c>
      <c r="B11849" s="66" t="s">
        <v>153</v>
      </c>
      <c r="C11849" s="66" t="s">
        <v>137</v>
      </c>
      <c r="D11849" s="67">
        <v>5932.11</v>
      </c>
      <c r="E11849" s="66">
        <v>0.61632333436765196</v>
      </c>
      <c r="F11849" s="67">
        <v>3656.09781503569</v>
      </c>
      <c r="G11849" s="66" t="s">
        <v>82</v>
      </c>
      <c r="H11849" s="68">
        <v>7.0262174699232198E-5</v>
      </c>
      <c r="I11849" s="87">
        <v>0.25688538339751898</v>
      </c>
      <c r="J11849" s="36" t="str">
        <f>_xlfn.XLOOKUP(SimpleBB[[#This Row],[customer_code]],'Input  - indicative charges'!$B$13:$B$69,'Input  - indicative charges'!$E$13:$E$69)</f>
        <v>Major Industrial</v>
      </c>
      <c r="K11849" s="70">
        <f t="shared" si="186"/>
        <v>0.23747860201642132</v>
      </c>
    </row>
    <row r="11850" spans="1:11" x14ac:dyDescent="0.25">
      <c r="A11850" s="65">
        <v>44593</v>
      </c>
      <c r="B11850" s="66" t="s">
        <v>153</v>
      </c>
      <c r="C11850" s="66" t="s">
        <v>137</v>
      </c>
      <c r="D11850" s="67">
        <v>5932.11</v>
      </c>
      <c r="E11850" s="66">
        <v>0.61632333436765196</v>
      </c>
      <c r="F11850" s="67">
        <v>3656.09781503569</v>
      </c>
      <c r="G11850" s="66" t="s">
        <v>84</v>
      </c>
      <c r="H11850" s="68">
        <v>0</v>
      </c>
      <c r="I11850" s="87">
        <v>0</v>
      </c>
      <c r="J11850" s="36" t="str">
        <f>_xlfn.XLOOKUP(SimpleBB[[#This Row],[customer_code]],'Input  - indicative charges'!$B$13:$B$69,'Input  - indicative charges'!$E$13:$E$69)</f>
        <v>Major Industrial</v>
      </c>
      <c r="K11850" s="70">
        <f t="shared" si="186"/>
        <v>0</v>
      </c>
    </row>
    <row r="11851" spans="1:11" x14ac:dyDescent="0.25">
      <c r="A11851" s="65">
        <v>44593</v>
      </c>
      <c r="B11851" s="66" t="s">
        <v>153</v>
      </c>
      <c r="C11851" s="66" t="s">
        <v>137</v>
      </c>
      <c r="D11851" s="67">
        <v>5932.11</v>
      </c>
      <c r="E11851" s="66">
        <v>0.61632333436765196</v>
      </c>
      <c r="F11851" s="67">
        <v>3656.09781503569</v>
      </c>
      <c r="G11851" s="66" t="s">
        <v>86</v>
      </c>
      <c r="H11851" s="68">
        <v>7.3345980263278004E-6</v>
      </c>
      <c r="I11851" s="87">
        <v>2.6816007818222201E-2</v>
      </c>
      <c r="J11851" s="36" t="str">
        <f>_xlfn.XLOOKUP(SimpleBB[[#This Row],[customer_code]],'Input  - indicative charges'!$B$13:$B$69,'Input  - indicative charges'!$E$13:$E$69)</f>
        <v>North Island generation</v>
      </c>
      <c r="K11851" s="70">
        <f t="shared" si="186"/>
        <v>2.4790153352081835E-2</v>
      </c>
    </row>
    <row r="11852" spans="1:11" x14ac:dyDescent="0.25">
      <c r="A11852" s="65">
        <v>44593</v>
      </c>
      <c r="B11852" s="66" t="s">
        <v>153</v>
      </c>
      <c r="C11852" s="66" t="s">
        <v>137</v>
      </c>
      <c r="D11852" s="67">
        <v>5932.11</v>
      </c>
      <c r="E11852" s="66">
        <v>0.61632333436765196</v>
      </c>
      <c r="F11852" s="67">
        <v>3656.09781503569</v>
      </c>
      <c r="G11852" s="66" t="s">
        <v>88</v>
      </c>
      <c r="H11852" s="68">
        <v>3.40710306536437E-4</v>
      </c>
      <c r="I11852" s="87">
        <v>1.2456702072880099</v>
      </c>
      <c r="J11852" s="36" t="str">
        <f>_xlfn.XLOOKUP(SimpleBB[[#This Row],[customer_code]],'Input  - indicative charges'!$B$13:$B$69,'Input  - indicative charges'!$E$13:$E$69)</f>
        <v>North Island generation</v>
      </c>
      <c r="K11852" s="70">
        <f t="shared" si="186"/>
        <v>1.1515642326075584</v>
      </c>
    </row>
    <row r="11853" spans="1:11" x14ac:dyDescent="0.25">
      <c r="A11853" s="65">
        <v>44593</v>
      </c>
      <c r="B11853" s="66" t="s">
        <v>153</v>
      </c>
      <c r="C11853" s="66" t="s">
        <v>137</v>
      </c>
      <c r="D11853" s="67">
        <v>5932.11</v>
      </c>
      <c r="E11853" s="66">
        <v>0.61632333436765196</v>
      </c>
      <c r="F11853" s="67">
        <v>3656.09781503569</v>
      </c>
      <c r="G11853" s="66" t="s">
        <v>90</v>
      </c>
      <c r="H11853" s="68">
        <v>3.4807888704275499E-10</v>
      </c>
      <c r="I11853" s="87">
        <v>1.27261045837707E-6</v>
      </c>
      <c r="J11853" s="36" t="str">
        <f>_xlfn.XLOOKUP(SimpleBB[[#This Row],[customer_code]],'Input  - indicative charges'!$B$13:$B$69,'Input  - indicative charges'!$E$13:$E$69)</f>
        <v>Upper South Island distributor</v>
      </c>
      <c r="K11853" s="70">
        <f t="shared" si="186"/>
        <v>1.1764692430911683E-6</v>
      </c>
    </row>
    <row r="11854" spans="1:11" x14ac:dyDescent="0.25">
      <c r="A11854" s="65">
        <v>44593</v>
      </c>
      <c r="B11854" s="66" t="s">
        <v>153</v>
      </c>
      <c r="C11854" s="66" t="s">
        <v>137</v>
      </c>
      <c r="D11854" s="67">
        <v>5932.11</v>
      </c>
      <c r="E11854" s="66">
        <v>0.61632333436765196</v>
      </c>
      <c r="F11854" s="67">
        <v>3656.09781503569</v>
      </c>
      <c r="G11854" s="66" t="s">
        <v>92</v>
      </c>
      <c r="H11854" s="68">
        <v>5.2372306223049902E-6</v>
      </c>
      <c r="I11854" s="87">
        <v>1.9147827435047299E-2</v>
      </c>
      <c r="J11854" s="36" t="str">
        <f>_xlfn.XLOOKUP(SimpleBB[[#This Row],[customer_code]],'Input  - indicative charges'!$B$13:$B$69,'Input  - indicative charges'!$E$13:$E$69)</f>
        <v>North Island generation</v>
      </c>
      <c r="K11854" s="70">
        <f t="shared" ref="K11854:K11917" si="187">I11854*$L$9</f>
        <v>1.7701276852681483E-2</v>
      </c>
    </row>
    <row r="11855" spans="1:11" x14ac:dyDescent="0.25">
      <c r="A11855" s="65">
        <v>44593</v>
      </c>
      <c r="B11855" s="66" t="s">
        <v>153</v>
      </c>
      <c r="C11855" s="66" t="s">
        <v>137</v>
      </c>
      <c r="D11855" s="67">
        <v>5932.11</v>
      </c>
      <c r="E11855" s="66">
        <v>0.61632333436765196</v>
      </c>
      <c r="F11855" s="67">
        <v>3656.09781503569</v>
      </c>
      <c r="G11855" s="66" t="s">
        <v>94</v>
      </c>
      <c r="H11855" s="68">
        <v>2.7738412158380899E-5</v>
      </c>
      <c r="I11855" s="87">
        <v>0.101414348084816</v>
      </c>
      <c r="J11855" s="36" t="str">
        <f>_xlfn.XLOOKUP(SimpleBB[[#This Row],[customer_code]],'Input  - indicative charges'!$B$13:$B$69,'Input  - indicative charges'!$E$13:$E$69)</f>
        <v>North Island generation</v>
      </c>
      <c r="K11855" s="70">
        <f t="shared" si="187"/>
        <v>9.3752853078138354E-2</v>
      </c>
    </row>
    <row r="11856" spans="1:11" x14ac:dyDescent="0.25">
      <c r="A11856" s="65">
        <v>44593</v>
      </c>
      <c r="B11856" s="66" t="s">
        <v>153</v>
      </c>
      <c r="C11856" s="66" t="s">
        <v>137</v>
      </c>
      <c r="D11856" s="67">
        <v>5932.11</v>
      </c>
      <c r="E11856" s="66">
        <v>0.61632333436765196</v>
      </c>
      <c r="F11856" s="67">
        <v>3656.09781503569</v>
      </c>
      <c r="G11856" s="66" t="s">
        <v>96</v>
      </c>
      <c r="H11856" s="68">
        <v>5.9914226510224195E-11</v>
      </c>
      <c r="I11856" s="87">
        <v>2.1905227263358401E-7</v>
      </c>
      <c r="J11856" s="36" t="str">
        <f>_xlfn.XLOOKUP(SimpleBB[[#This Row],[customer_code]],'Input  - indicative charges'!$B$13:$B$69,'Input  - indicative charges'!$E$13:$E$69)</f>
        <v>Upper North Island distributor</v>
      </c>
      <c r="K11856" s="70">
        <f t="shared" si="187"/>
        <v>2.0250364884733234E-7</v>
      </c>
    </row>
    <row r="11857" spans="1:11" x14ac:dyDescent="0.25">
      <c r="A11857" s="65">
        <v>44593</v>
      </c>
      <c r="B11857" s="66" t="s">
        <v>153</v>
      </c>
      <c r="C11857" s="66" t="s">
        <v>137</v>
      </c>
      <c r="D11857" s="67">
        <v>5932.11</v>
      </c>
      <c r="E11857" s="66">
        <v>0.61632333436765196</v>
      </c>
      <c r="F11857" s="67">
        <v>3656.09781503569</v>
      </c>
      <c r="G11857" s="66" t="s">
        <v>98</v>
      </c>
      <c r="H11857" s="68">
        <v>2.5672757558828502E-7</v>
      </c>
      <c r="I11857" s="87">
        <v>9.3862112816774199E-4</v>
      </c>
      <c r="J11857" s="36" t="str">
        <f>_xlfn.XLOOKUP(SimpleBB[[#This Row],[customer_code]],'Input  - indicative charges'!$B$13:$B$69,'Input  - indicative charges'!$E$13:$E$69)</f>
        <v>Major Industrial</v>
      </c>
      <c r="K11857" s="70">
        <f t="shared" si="187"/>
        <v>8.6771162450850596E-4</v>
      </c>
    </row>
    <row r="11858" spans="1:11" x14ac:dyDescent="0.25">
      <c r="A11858" s="65">
        <v>44593</v>
      </c>
      <c r="B11858" s="66" t="s">
        <v>153</v>
      </c>
      <c r="C11858" s="66" t="s">
        <v>137</v>
      </c>
      <c r="D11858" s="67">
        <v>5932.11</v>
      </c>
      <c r="E11858" s="66">
        <v>0.61632333436765196</v>
      </c>
      <c r="F11858" s="67">
        <v>3656.09781503569</v>
      </c>
      <c r="G11858" s="66" t="s">
        <v>100</v>
      </c>
      <c r="H11858" s="68">
        <v>8.5421427161090104E-5</v>
      </c>
      <c r="I11858" s="87">
        <v>0.31230909320089201</v>
      </c>
      <c r="J11858" s="36" t="str">
        <f>_xlfn.XLOOKUP(SimpleBB[[#This Row],[customer_code]],'Input  - indicative charges'!$B$13:$B$69,'Input  - indicative charges'!$E$13:$E$69)</f>
        <v>North Island generation</v>
      </c>
      <c r="K11858" s="70">
        <f t="shared" si="187"/>
        <v>0.28871524673552279</v>
      </c>
    </row>
    <row r="11859" spans="1:11" x14ac:dyDescent="0.25">
      <c r="A11859" s="65">
        <v>44593</v>
      </c>
      <c r="B11859" s="66" t="s">
        <v>153</v>
      </c>
      <c r="C11859" s="66" t="s">
        <v>137</v>
      </c>
      <c r="D11859" s="67">
        <v>5932.11</v>
      </c>
      <c r="E11859" s="66">
        <v>0.61632333436765196</v>
      </c>
      <c r="F11859" s="67">
        <v>3656.09781503569</v>
      </c>
      <c r="G11859" s="66" t="s">
        <v>102</v>
      </c>
      <c r="H11859" s="68">
        <v>8.2157079406085297E-5</v>
      </c>
      <c r="I11859" s="87">
        <v>0.30037431850630197</v>
      </c>
      <c r="J11859" s="36" t="str">
        <f>_xlfn.XLOOKUP(SimpleBB[[#This Row],[customer_code]],'Input  - indicative charges'!$B$13:$B$69,'Input  - indicative charges'!$E$13:$E$69)</f>
        <v>Lower North Island distributor</v>
      </c>
      <c r="K11859" s="70">
        <f t="shared" si="187"/>
        <v>0.27768210202184979</v>
      </c>
    </row>
    <row r="11860" spans="1:11" x14ac:dyDescent="0.25">
      <c r="A11860" s="65">
        <v>44593</v>
      </c>
      <c r="B11860" s="66" t="s">
        <v>153</v>
      </c>
      <c r="C11860" s="66" t="s">
        <v>137</v>
      </c>
      <c r="D11860" s="67">
        <v>5932.11</v>
      </c>
      <c r="E11860" s="66">
        <v>0.61632333436765196</v>
      </c>
      <c r="F11860" s="67">
        <v>3656.09781503569</v>
      </c>
      <c r="G11860" s="66" t="s">
        <v>104</v>
      </c>
      <c r="H11860" s="68">
        <v>1.72038716920199E-4</v>
      </c>
      <c r="I11860" s="87">
        <v>0.62899037703348704</v>
      </c>
      <c r="J11860" s="36" t="str">
        <f>_xlfn.XLOOKUP(SimpleBB[[#This Row],[customer_code]],'Input  - indicative charges'!$B$13:$B$69,'Input  - indicative charges'!$E$13:$E$69)</f>
        <v>Lower North Island distributor</v>
      </c>
      <c r="K11860" s="70">
        <f t="shared" si="187"/>
        <v>0.58147238057740314</v>
      </c>
    </row>
    <row r="11861" spans="1:11" x14ac:dyDescent="0.25">
      <c r="A11861" s="65">
        <v>44593</v>
      </c>
      <c r="B11861" s="66" t="s">
        <v>153</v>
      </c>
      <c r="C11861" s="66" t="s">
        <v>137</v>
      </c>
      <c r="D11861" s="67">
        <v>5932.11</v>
      </c>
      <c r="E11861" s="66">
        <v>0.61632333436765196</v>
      </c>
      <c r="F11861" s="67">
        <v>3656.09781503569</v>
      </c>
      <c r="G11861" s="66" t="s">
        <v>106</v>
      </c>
      <c r="H11861" s="68">
        <v>0</v>
      </c>
      <c r="I11861" s="87">
        <v>0</v>
      </c>
      <c r="J11861" s="36" t="str">
        <f>_xlfn.XLOOKUP(SimpleBB[[#This Row],[customer_code]],'Input  - indicative charges'!$B$13:$B$69,'Input  - indicative charges'!$E$13:$E$69)</f>
        <v>Upper North Island distributor</v>
      </c>
      <c r="K11861" s="70">
        <f t="shared" si="187"/>
        <v>0</v>
      </c>
    </row>
    <row r="11862" spans="1:11" x14ac:dyDescent="0.25">
      <c r="A11862" s="65">
        <v>44593</v>
      </c>
      <c r="B11862" s="66" t="s">
        <v>153</v>
      </c>
      <c r="C11862" s="66" t="s">
        <v>137</v>
      </c>
      <c r="D11862" s="67">
        <v>5932.11</v>
      </c>
      <c r="E11862" s="66">
        <v>0.61632333436765196</v>
      </c>
      <c r="F11862" s="67">
        <v>3656.09781503569</v>
      </c>
      <c r="G11862" s="66" t="s">
        <v>108</v>
      </c>
      <c r="H11862" s="68">
        <v>0</v>
      </c>
      <c r="I11862" s="87">
        <v>0</v>
      </c>
      <c r="J11862" s="36" t="str">
        <f>_xlfn.XLOOKUP(SimpleBB[[#This Row],[customer_code]],'Input  - indicative charges'!$B$13:$B$69,'Input  - indicative charges'!$E$13:$E$69)</f>
        <v>Lower North Island distributor</v>
      </c>
      <c r="K11862" s="70">
        <f t="shared" si="187"/>
        <v>0</v>
      </c>
    </row>
    <row r="11863" spans="1:11" x14ac:dyDescent="0.25">
      <c r="A11863" s="65">
        <v>44593</v>
      </c>
      <c r="B11863" s="66" t="s">
        <v>153</v>
      </c>
      <c r="C11863" s="66" t="s">
        <v>137</v>
      </c>
      <c r="D11863" s="67">
        <v>5932.11</v>
      </c>
      <c r="E11863" s="66">
        <v>0.61632333436765196</v>
      </c>
      <c r="F11863" s="67">
        <v>3656.09781503569</v>
      </c>
      <c r="G11863" s="66" t="s">
        <v>110</v>
      </c>
      <c r="H11863" s="68">
        <v>0.37275147792782398</v>
      </c>
      <c r="I11863" s="87">
        <v>1362.81586400324</v>
      </c>
      <c r="J11863" s="36" t="str">
        <f>_xlfn.XLOOKUP(SimpleBB[[#This Row],[customer_code]],'Input  - indicative charges'!$B$13:$B$69,'Input  - indicative charges'!$E$13:$E$69)</f>
        <v>Lower South Island distributor</v>
      </c>
      <c r="K11863" s="70">
        <f t="shared" si="187"/>
        <v>1259.8599496354861</v>
      </c>
    </row>
    <row r="11864" spans="1:11" x14ac:dyDescent="0.25">
      <c r="A11864" s="65">
        <v>44593</v>
      </c>
      <c r="B11864" s="66" t="s">
        <v>153</v>
      </c>
      <c r="C11864" s="66" t="s">
        <v>137</v>
      </c>
      <c r="D11864" s="67">
        <v>5932.11</v>
      </c>
      <c r="E11864" s="66">
        <v>0.61632333436765196</v>
      </c>
      <c r="F11864" s="67">
        <v>3656.09781503569</v>
      </c>
      <c r="G11864" s="66" t="s">
        <v>112</v>
      </c>
      <c r="H11864" s="68">
        <v>2.8145634018227398E-4</v>
      </c>
      <c r="I11864" s="87">
        <v>1.0290319103683501</v>
      </c>
      <c r="J11864" s="36" t="str">
        <f>_xlfn.XLOOKUP(SimpleBB[[#This Row],[customer_code]],'Input  - indicative charges'!$B$13:$B$69,'Input  - indicative charges'!$E$13:$E$69)</f>
        <v>North Island generation</v>
      </c>
      <c r="K11864" s="70">
        <f t="shared" si="187"/>
        <v>0.95129219215406446</v>
      </c>
    </row>
    <row r="11865" spans="1:11" x14ac:dyDescent="0.25">
      <c r="A11865" s="65">
        <v>44593</v>
      </c>
      <c r="B11865" s="66" t="s">
        <v>153</v>
      </c>
      <c r="C11865" s="66" t="s">
        <v>137</v>
      </c>
      <c r="D11865" s="67">
        <v>5932.11</v>
      </c>
      <c r="E11865" s="66">
        <v>0.61632333436765196</v>
      </c>
      <c r="F11865" s="67">
        <v>3656.09781503569</v>
      </c>
      <c r="G11865" s="66" t="s">
        <v>114</v>
      </c>
      <c r="H11865" s="68">
        <v>6.7672855109533094E-5</v>
      </c>
      <c r="I11865" s="87">
        <v>0.24741857770319101</v>
      </c>
      <c r="J11865" s="36" t="str">
        <f>_xlfn.XLOOKUP(SimpleBB[[#This Row],[customer_code]],'Input  - indicative charges'!$B$13:$B$69,'Input  - indicative charges'!$E$13:$E$69)</f>
        <v>Lower North Island distributor</v>
      </c>
      <c r="K11865" s="70">
        <f t="shared" si="187"/>
        <v>0.22872697998126967</v>
      </c>
    </row>
    <row r="11866" spans="1:11" x14ac:dyDescent="0.25">
      <c r="A11866" s="65">
        <v>44593</v>
      </c>
      <c r="B11866" s="66" t="s">
        <v>153</v>
      </c>
      <c r="C11866" s="66" t="s">
        <v>137</v>
      </c>
      <c r="D11866" s="67">
        <v>5932.11</v>
      </c>
      <c r="E11866" s="66">
        <v>0.61632333436765196</v>
      </c>
      <c r="F11866" s="67">
        <v>3656.09781503569</v>
      </c>
      <c r="G11866" s="66" t="s">
        <v>116</v>
      </c>
      <c r="H11866" s="68">
        <v>0</v>
      </c>
      <c r="I11866" s="87">
        <v>0</v>
      </c>
      <c r="J11866" s="36" t="str">
        <f>_xlfn.XLOOKUP(SimpleBB[[#This Row],[customer_code]],'Input  - indicative charges'!$B$13:$B$69,'Input  - indicative charges'!$E$13:$E$69)</f>
        <v>Major Industrial</v>
      </c>
      <c r="K11866" s="70">
        <f t="shared" si="187"/>
        <v>0</v>
      </c>
    </row>
    <row r="11867" spans="1:11" x14ac:dyDescent="0.25">
      <c r="A11867" s="65">
        <v>44593</v>
      </c>
      <c r="B11867" s="66" t="s">
        <v>153</v>
      </c>
      <c r="C11867" s="66" t="s">
        <v>137</v>
      </c>
      <c r="D11867" s="67">
        <v>5932.11</v>
      </c>
      <c r="E11867" s="66">
        <v>0.61632333436765196</v>
      </c>
      <c r="F11867" s="67">
        <v>3656.09781503569</v>
      </c>
      <c r="G11867" s="66" t="s">
        <v>118</v>
      </c>
      <c r="H11867" s="68">
        <v>3.0103853342967198E-12</v>
      </c>
      <c r="I11867" s="87">
        <v>1.10062632431377E-8</v>
      </c>
      <c r="J11867" s="36" t="str">
        <f>_xlfn.XLOOKUP(SimpleBB[[#This Row],[customer_code]],'Input  - indicative charges'!$B$13:$B$69,'Input  - indicative charges'!$E$13:$E$69)</f>
        <v>Upper South Island distributor</v>
      </c>
      <c r="K11867" s="70">
        <f t="shared" si="187"/>
        <v>1.0174779015590766E-8</v>
      </c>
    </row>
    <row r="11868" spans="1:11" x14ac:dyDescent="0.25">
      <c r="A11868" s="65">
        <v>44593</v>
      </c>
      <c r="B11868" s="66" t="s">
        <v>153</v>
      </c>
      <c r="C11868" s="66" t="s">
        <v>137</v>
      </c>
      <c r="D11868" s="67">
        <v>5932.11</v>
      </c>
      <c r="E11868" s="66">
        <v>0.61632333436765196</v>
      </c>
      <c r="F11868" s="67">
        <v>3656.09781503569</v>
      </c>
      <c r="G11868" s="66" t="s">
        <v>120</v>
      </c>
      <c r="H11868" s="68">
        <v>1.9881294930304401E-7</v>
      </c>
      <c r="I11868" s="87">
        <v>7.2687958954766399E-4</v>
      </c>
      <c r="J11868" s="36" t="str">
        <f>_xlfn.XLOOKUP(SimpleBB[[#This Row],[customer_code]],'Input  - indicative charges'!$B$13:$B$69,'Input  - indicative charges'!$E$13:$E$69)</f>
        <v>Lower North Island distributor</v>
      </c>
      <c r="K11868" s="70">
        <f t="shared" si="187"/>
        <v>6.7196640959882867E-4</v>
      </c>
    </row>
    <row r="11869" spans="1:11" x14ac:dyDescent="0.25">
      <c r="A11869" s="65">
        <v>44593</v>
      </c>
      <c r="B11869" s="66" t="s">
        <v>153</v>
      </c>
      <c r="C11869" s="66" t="s">
        <v>137</v>
      </c>
      <c r="D11869" s="67">
        <v>5932.11</v>
      </c>
      <c r="E11869" s="66">
        <v>0.61632333436765196</v>
      </c>
      <c r="F11869" s="67">
        <v>3656.09781503569</v>
      </c>
      <c r="G11869" s="66" t="s">
        <v>241</v>
      </c>
      <c r="H11869" s="68">
        <v>6.3848085422157198E-5</v>
      </c>
      <c r="I11869" s="87">
        <v>0.23343484560616101</v>
      </c>
      <c r="J11869" s="36" t="str">
        <f>_xlfn.XLOOKUP(SimpleBB[[#This Row],[customer_code]],'Input  - indicative charges'!$B$13:$B$69,'Input  - indicative charges'!$E$13:$E$69)</f>
        <v>North Island generation</v>
      </c>
      <c r="K11869" s="70">
        <f t="shared" si="187"/>
        <v>0.21579966934391828</v>
      </c>
    </row>
    <row r="11870" spans="1:11" x14ac:dyDescent="0.25">
      <c r="A11870" s="65">
        <v>44621</v>
      </c>
      <c r="B11870" s="66" t="s">
        <v>153</v>
      </c>
      <c r="C11870" s="66" t="s">
        <v>137</v>
      </c>
      <c r="D11870" s="67">
        <v>-4212.09</v>
      </c>
      <c r="E11870" s="66">
        <v>0.56787028716662102</v>
      </c>
      <c r="F11870" s="67">
        <v>-2391.92075787165</v>
      </c>
      <c r="G11870" s="66" t="s">
        <v>8</v>
      </c>
      <c r="H11870" s="68">
        <v>0.249028506073146</v>
      </c>
      <c r="I11870" s="87">
        <v>-595.65645297812705</v>
      </c>
      <c r="J11870" s="36" t="str">
        <f>_xlfn.XLOOKUP(SimpleBB[[#This Row],[customer_code]],'Input  - indicative charges'!$B$13:$B$69,'Input  - indicative charges'!$E$13:$E$69)</f>
        <v>Lower South Island distributor</v>
      </c>
      <c r="K11870" s="70">
        <f t="shared" si="187"/>
        <v>-550.65671648748241</v>
      </c>
    </row>
    <row r="11871" spans="1:11" x14ac:dyDescent="0.25">
      <c r="A11871" s="65">
        <v>44621</v>
      </c>
      <c r="B11871" s="66" t="s">
        <v>153</v>
      </c>
      <c r="C11871" s="66" t="s">
        <v>137</v>
      </c>
      <c r="D11871" s="67">
        <v>-4212.09</v>
      </c>
      <c r="E11871" s="66">
        <v>0.56787028716662102</v>
      </c>
      <c r="F11871" s="67">
        <v>-2391.92075787165</v>
      </c>
      <c r="G11871" s="66" t="s">
        <v>10</v>
      </c>
      <c r="H11871" s="68">
        <v>3.1662227152470402E-14</v>
      </c>
      <c r="I11871" s="87">
        <v>-7.57335383664416E-11</v>
      </c>
      <c r="J11871" s="36" t="str">
        <f>_xlfn.XLOOKUP(SimpleBB[[#This Row],[customer_code]],'Input  - indicative charges'!$B$13:$B$69,'Input  - indicative charges'!$E$13:$E$69)</f>
        <v>Upper South Island distributor</v>
      </c>
      <c r="K11871" s="70">
        <f t="shared" si="187"/>
        <v>-7.0012137627886771E-11</v>
      </c>
    </row>
    <row r="11872" spans="1:11" x14ac:dyDescent="0.25">
      <c r="A11872" s="65">
        <v>44621</v>
      </c>
      <c r="B11872" s="66" t="s">
        <v>153</v>
      </c>
      <c r="C11872" s="66" t="s">
        <v>137</v>
      </c>
      <c r="D11872" s="67">
        <v>-4212.09</v>
      </c>
      <c r="E11872" s="66">
        <v>0.56787028716662102</v>
      </c>
      <c r="F11872" s="67">
        <v>-2391.92075787165</v>
      </c>
      <c r="G11872" s="66" t="s">
        <v>12</v>
      </c>
      <c r="H11872" s="68">
        <v>0</v>
      </c>
      <c r="I11872" s="87">
        <v>0</v>
      </c>
      <c r="J11872" s="36" t="str">
        <f>_xlfn.XLOOKUP(SimpleBB[[#This Row],[customer_code]],'Input  - indicative charges'!$B$13:$B$69,'Input  - indicative charges'!$E$13:$E$69)</f>
        <v>Lower North Island distributor</v>
      </c>
      <c r="K11872" s="70">
        <f t="shared" si="187"/>
        <v>0</v>
      </c>
    </row>
    <row r="11873" spans="1:11" x14ac:dyDescent="0.25">
      <c r="A11873" s="65">
        <v>44621</v>
      </c>
      <c r="B11873" s="66" t="s">
        <v>153</v>
      </c>
      <c r="C11873" s="66" t="s">
        <v>137</v>
      </c>
      <c r="D11873" s="67">
        <v>-4212.09</v>
      </c>
      <c r="E11873" s="66">
        <v>0.56787028716662102</v>
      </c>
      <c r="F11873" s="67">
        <v>-2391.92075787165</v>
      </c>
      <c r="G11873" s="66" t="s">
        <v>14</v>
      </c>
      <c r="H11873" s="68">
        <v>0</v>
      </c>
      <c r="I11873" s="87">
        <v>0</v>
      </c>
      <c r="J11873" s="36" t="str">
        <f>_xlfn.XLOOKUP(SimpleBB[[#This Row],[customer_code]],'Input  - indicative charges'!$B$13:$B$69,'Input  - indicative charges'!$E$13:$E$69)</f>
        <v>Upper North Island distributor</v>
      </c>
      <c r="K11873" s="70">
        <f t="shared" si="187"/>
        <v>0</v>
      </c>
    </row>
    <row r="11874" spans="1:11" x14ac:dyDescent="0.25">
      <c r="A11874" s="65">
        <v>44621</v>
      </c>
      <c r="B11874" s="66" t="s">
        <v>153</v>
      </c>
      <c r="C11874" s="66" t="s">
        <v>137</v>
      </c>
      <c r="D11874" s="67">
        <v>-4212.09</v>
      </c>
      <c r="E11874" s="66">
        <v>0.56787028716662102</v>
      </c>
      <c r="F11874" s="67">
        <v>-2391.92075787165</v>
      </c>
      <c r="G11874" s="66" t="s">
        <v>16</v>
      </c>
      <c r="H11874" s="68">
        <v>2.71719420605234E-2</v>
      </c>
      <c r="I11874" s="87">
        <v>-64.993132246251903</v>
      </c>
      <c r="J11874" s="36" t="str">
        <f>_xlfn.XLOOKUP(SimpleBB[[#This Row],[customer_code]],'Input  - indicative charges'!$B$13:$B$69,'Input  - indicative charges'!$E$13:$E$69)</f>
        <v>South Island generation</v>
      </c>
      <c r="K11874" s="70">
        <f t="shared" si="187"/>
        <v>-60.083131170698451</v>
      </c>
    </row>
    <row r="11875" spans="1:11" x14ac:dyDescent="0.25">
      <c r="A11875" s="65">
        <v>44621</v>
      </c>
      <c r="B11875" s="66" t="s">
        <v>153</v>
      </c>
      <c r="C11875" s="66" t="s">
        <v>137</v>
      </c>
      <c r="D11875" s="67">
        <v>-4212.09</v>
      </c>
      <c r="E11875" s="66">
        <v>0.56787028716662102</v>
      </c>
      <c r="F11875" s="67">
        <v>-2391.92075787165</v>
      </c>
      <c r="G11875" s="66" t="s">
        <v>19</v>
      </c>
      <c r="H11875" s="68">
        <v>5.1491866206997204E-4</v>
      </c>
      <c r="I11875" s="87">
        <v>-1.2316446364206599</v>
      </c>
      <c r="J11875" s="36" t="str">
        <f>_xlfn.XLOOKUP(SimpleBB[[#This Row],[customer_code]],'Input  - indicative charges'!$B$13:$B$69,'Input  - indicative charges'!$E$13:$E$69)</f>
        <v>Lower South Island distributor</v>
      </c>
      <c r="K11875" s="70">
        <f t="shared" si="187"/>
        <v>-1.1385982439708819</v>
      </c>
    </row>
    <row r="11876" spans="1:11" x14ac:dyDescent="0.25">
      <c r="A11876" s="65">
        <v>44621</v>
      </c>
      <c r="B11876" s="66" t="s">
        <v>153</v>
      </c>
      <c r="C11876" s="66" t="s">
        <v>137</v>
      </c>
      <c r="D11876" s="67">
        <v>-4212.09</v>
      </c>
      <c r="E11876" s="66">
        <v>0.56787028716662102</v>
      </c>
      <c r="F11876" s="67">
        <v>-2391.92075787165</v>
      </c>
      <c r="G11876" s="66" t="s">
        <v>21</v>
      </c>
      <c r="H11876" s="68">
        <v>0</v>
      </c>
      <c r="I11876" s="87">
        <v>0</v>
      </c>
      <c r="J11876" s="36" t="str">
        <f>_xlfn.XLOOKUP(SimpleBB[[#This Row],[customer_code]],'Input  - indicative charges'!$B$13:$B$69,'Input  - indicative charges'!$E$13:$E$69)</f>
        <v>Upper South Island distributor</v>
      </c>
      <c r="K11876" s="70">
        <f t="shared" si="187"/>
        <v>0</v>
      </c>
    </row>
    <row r="11877" spans="1:11" x14ac:dyDescent="0.25">
      <c r="A11877" s="65">
        <v>44621</v>
      </c>
      <c r="B11877" s="66" t="s">
        <v>153</v>
      </c>
      <c r="C11877" s="66" t="s">
        <v>137</v>
      </c>
      <c r="D11877" s="67">
        <v>-4212.09</v>
      </c>
      <c r="E11877" s="66">
        <v>0.56787028716662102</v>
      </c>
      <c r="F11877" s="67">
        <v>-2391.92075787165</v>
      </c>
      <c r="G11877" s="66" t="s">
        <v>23</v>
      </c>
      <c r="H11877" s="68">
        <v>0</v>
      </c>
      <c r="I11877" s="87">
        <v>0</v>
      </c>
      <c r="J11877" s="36" t="str">
        <f>_xlfn.XLOOKUP(SimpleBB[[#This Row],[customer_code]],'Input  - indicative charges'!$B$13:$B$69,'Input  - indicative charges'!$E$13:$E$69)</f>
        <v>Lower North Island distributor</v>
      </c>
      <c r="K11877" s="70">
        <f t="shared" si="187"/>
        <v>0</v>
      </c>
    </row>
    <row r="11878" spans="1:11" x14ac:dyDescent="0.25">
      <c r="A11878" s="65">
        <v>44621</v>
      </c>
      <c r="B11878" s="66" t="s">
        <v>153</v>
      </c>
      <c r="C11878" s="66" t="s">
        <v>137</v>
      </c>
      <c r="D11878" s="67">
        <v>-4212.09</v>
      </c>
      <c r="E11878" s="66">
        <v>0.56787028716662102</v>
      </c>
      <c r="F11878" s="67">
        <v>-2391.92075787165</v>
      </c>
      <c r="G11878" s="66" t="s">
        <v>25</v>
      </c>
      <c r="H11878" s="68">
        <v>3.6821338146084001E-2</v>
      </c>
      <c r="I11878" s="87">
        <v>-88.073723044229894</v>
      </c>
      <c r="J11878" s="36" t="str">
        <f>_xlfn.XLOOKUP(SimpleBB[[#This Row],[customer_code]],'Input  - indicative charges'!$B$13:$B$69,'Input  - indicative charges'!$E$13:$E$69)</f>
        <v>North Island generation</v>
      </c>
      <c r="K11878" s="70">
        <f t="shared" si="187"/>
        <v>-81.420065035616162</v>
      </c>
    </row>
    <row r="11879" spans="1:11" x14ac:dyDescent="0.25">
      <c r="A11879" s="65">
        <v>44621</v>
      </c>
      <c r="B11879" s="66" t="s">
        <v>153</v>
      </c>
      <c r="C11879" s="66" t="s">
        <v>137</v>
      </c>
      <c r="D11879" s="67">
        <v>-4212.09</v>
      </c>
      <c r="E11879" s="66">
        <v>0.56787028716662102</v>
      </c>
      <c r="F11879" s="67">
        <v>-2391.92075787165</v>
      </c>
      <c r="G11879" s="66" t="s">
        <v>27</v>
      </c>
      <c r="H11879" s="68">
        <v>1.06972539255867E-6</v>
      </c>
      <c r="I11879" s="87">
        <v>-2.5586983716835098E-3</v>
      </c>
      <c r="J11879" s="36" t="str">
        <f>_xlfn.XLOOKUP(SimpleBB[[#This Row],[customer_code]],'Input  - indicative charges'!$B$13:$B$69,'Input  - indicative charges'!$E$13:$E$69)</f>
        <v>Lower North Island distributor</v>
      </c>
      <c r="K11879" s="70">
        <f t="shared" si="187"/>
        <v>-2.3653977670999014E-3</v>
      </c>
    </row>
    <row r="11880" spans="1:11" x14ac:dyDescent="0.25">
      <c r="A11880" s="65">
        <v>44621</v>
      </c>
      <c r="B11880" s="66" t="s">
        <v>153</v>
      </c>
      <c r="C11880" s="66" t="s">
        <v>137</v>
      </c>
      <c r="D11880" s="67">
        <v>-4212.09</v>
      </c>
      <c r="E11880" s="66">
        <v>0.56787028716662102</v>
      </c>
      <c r="F11880" s="67">
        <v>-2391.92075787165</v>
      </c>
      <c r="G11880" s="66" t="s">
        <v>29</v>
      </c>
      <c r="H11880" s="68">
        <v>3.4612813545744702E-6</v>
      </c>
      <c r="I11880" s="87">
        <v>-8.2791107208407995E-3</v>
      </c>
      <c r="J11880" s="36" t="str">
        <f>_xlfn.XLOOKUP(SimpleBB[[#This Row],[customer_code]],'Input  - indicative charges'!$B$13:$B$69,'Input  - indicative charges'!$E$13:$E$69)</f>
        <v>Lower North Island distributor</v>
      </c>
      <c r="K11880" s="70">
        <f t="shared" si="187"/>
        <v>-7.6536532126546368E-3</v>
      </c>
    </row>
    <row r="11881" spans="1:11" x14ac:dyDescent="0.25">
      <c r="A11881" s="65">
        <v>44621</v>
      </c>
      <c r="B11881" s="66" t="s">
        <v>153</v>
      </c>
      <c r="C11881" s="66" t="s">
        <v>137</v>
      </c>
      <c r="D11881" s="67">
        <v>-4212.09</v>
      </c>
      <c r="E11881" s="66">
        <v>0.56787028716662102</v>
      </c>
      <c r="F11881" s="67">
        <v>-2391.92075787165</v>
      </c>
      <c r="G11881" s="66" t="s">
        <v>31</v>
      </c>
      <c r="H11881" s="68">
        <v>6.6258417560017597E-6</v>
      </c>
      <c r="I11881" s="87">
        <v>-1.5848488434553401E-2</v>
      </c>
      <c r="J11881" s="36" t="str">
        <f>_xlfn.XLOOKUP(SimpleBB[[#This Row],[customer_code]],'Input  - indicative charges'!$B$13:$B$69,'Input  - indicative charges'!$E$13:$E$69)</f>
        <v>Major Industrial</v>
      </c>
      <c r="K11881" s="70">
        <f t="shared" si="187"/>
        <v>-1.4651191234524375E-2</v>
      </c>
    </row>
    <row r="11882" spans="1:11" x14ac:dyDescent="0.25">
      <c r="A11882" s="65">
        <v>44621</v>
      </c>
      <c r="B11882" s="66" t="s">
        <v>153</v>
      </c>
      <c r="C11882" s="66" t="s">
        <v>137</v>
      </c>
      <c r="D11882" s="67">
        <v>-4212.09</v>
      </c>
      <c r="E11882" s="66">
        <v>0.56787028716662102</v>
      </c>
      <c r="F11882" s="67">
        <v>-2391.92075787165</v>
      </c>
      <c r="G11882" s="66" t="s">
        <v>34</v>
      </c>
      <c r="H11882" s="68">
        <v>0</v>
      </c>
      <c r="I11882" s="87">
        <v>0</v>
      </c>
      <c r="J11882" s="36" t="str">
        <f>_xlfn.XLOOKUP(SimpleBB[[#This Row],[customer_code]],'Input  - indicative charges'!$B$13:$B$69,'Input  - indicative charges'!$E$13:$E$69)</f>
        <v>Major Industrial</v>
      </c>
      <c r="K11882" s="70">
        <f t="shared" si="187"/>
        <v>0</v>
      </c>
    </row>
    <row r="11883" spans="1:11" x14ac:dyDescent="0.25">
      <c r="A11883" s="65">
        <v>44621</v>
      </c>
      <c r="B11883" s="66" t="s">
        <v>153</v>
      </c>
      <c r="C11883" s="66" t="s">
        <v>137</v>
      </c>
      <c r="D11883" s="67">
        <v>-4212.09</v>
      </c>
      <c r="E11883" s="66">
        <v>0.56787028716662102</v>
      </c>
      <c r="F11883" s="67">
        <v>-2391.92075787165</v>
      </c>
      <c r="G11883" s="66" t="s">
        <v>36</v>
      </c>
      <c r="H11883" s="68">
        <v>0</v>
      </c>
      <c r="I11883" s="87">
        <v>0</v>
      </c>
      <c r="J11883" s="36" t="str">
        <f>_xlfn.XLOOKUP(SimpleBB[[#This Row],[customer_code]],'Input  - indicative charges'!$B$13:$B$69,'Input  - indicative charges'!$E$13:$E$69)</f>
        <v>Upper South Island distributor</v>
      </c>
      <c r="K11883" s="70">
        <f t="shared" si="187"/>
        <v>0</v>
      </c>
    </row>
    <row r="11884" spans="1:11" x14ac:dyDescent="0.25">
      <c r="A11884" s="65">
        <v>44621</v>
      </c>
      <c r="B11884" s="66" t="s">
        <v>153</v>
      </c>
      <c r="C11884" s="66" t="s">
        <v>137</v>
      </c>
      <c r="D11884" s="67">
        <v>-4212.09</v>
      </c>
      <c r="E11884" s="66">
        <v>0.56787028716662102</v>
      </c>
      <c r="F11884" s="67">
        <v>-2391.92075787165</v>
      </c>
      <c r="G11884" s="66" t="s">
        <v>38</v>
      </c>
      <c r="H11884" s="68">
        <v>9.8894166887305999E-6</v>
      </c>
      <c r="I11884" s="87">
        <v>-2.3654701061017101E-2</v>
      </c>
      <c r="J11884" s="36" t="str">
        <f>_xlfn.XLOOKUP(SimpleBB[[#This Row],[customer_code]],'Input  - indicative charges'!$B$13:$B$69,'Input  - indicative charges'!$E$13:$E$69)</f>
        <v>North Island generation</v>
      </c>
      <c r="K11884" s="70">
        <f t="shared" si="187"/>
        <v>-2.1867672129845882E-2</v>
      </c>
    </row>
    <row r="11885" spans="1:11" x14ac:dyDescent="0.25">
      <c r="A11885" s="65">
        <v>44621</v>
      </c>
      <c r="B11885" s="66" t="s">
        <v>153</v>
      </c>
      <c r="C11885" s="66" t="s">
        <v>137</v>
      </c>
      <c r="D11885" s="67">
        <v>-4212.09</v>
      </c>
      <c r="E11885" s="66">
        <v>0.56787028716662102</v>
      </c>
      <c r="F11885" s="67">
        <v>-2391.92075787165</v>
      </c>
      <c r="G11885" s="66" t="s">
        <v>40</v>
      </c>
      <c r="H11885" s="68">
        <v>2.5486918977342301E-7</v>
      </c>
      <c r="I11885" s="87">
        <v>-6.0962690556098096E-4</v>
      </c>
      <c r="J11885" s="36" t="str">
        <f>_xlfn.XLOOKUP(SimpleBB[[#This Row],[customer_code]],'Input  - indicative charges'!$B$13:$B$69,'Input  - indicative charges'!$E$13:$E$69)</f>
        <v>North Island generation</v>
      </c>
      <c r="K11885" s="70">
        <f t="shared" si="187"/>
        <v>-5.6357175083094626E-4</v>
      </c>
    </row>
    <row r="11886" spans="1:11" x14ac:dyDescent="0.25">
      <c r="A11886" s="65">
        <v>44621</v>
      </c>
      <c r="B11886" s="66" t="s">
        <v>153</v>
      </c>
      <c r="C11886" s="66" t="s">
        <v>137</v>
      </c>
      <c r="D11886" s="67">
        <v>-4212.09</v>
      </c>
      <c r="E11886" s="66">
        <v>0.56787028716662102</v>
      </c>
      <c r="F11886" s="67">
        <v>-2391.92075787165</v>
      </c>
      <c r="G11886" s="66" t="s">
        <v>42</v>
      </c>
      <c r="H11886" s="68">
        <v>0.30788618797025702</v>
      </c>
      <c r="I11886" s="87">
        <v>-736.439364068033</v>
      </c>
      <c r="J11886" s="36" t="str">
        <f>_xlfn.XLOOKUP(SimpleBB[[#This Row],[customer_code]],'Input  - indicative charges'!$B$13:$B$69,'Input  - indicative charges'!$E$13:$E$69)</f>
        <v>South Island generation</v>
      </c>
      <c r="K11886" s="70">
        <f t="shared" si="187"/>
        <v>-680.80397699430921</v>
      </c>
    </row>
    <row r="11887" spans="1:11" x14ac:dyDescent="0.25">
      <c r="A11887" s="65">
        <v>44621</v>
      </c>
      <c r="B11887" s="66" t="s">
        <v>153</v>
      </c>
      <c r="C11887" s="66" t="s">
        <v>137</v>
      </c>
      <c r="D11887" s="67">
        <v>-4212.09</v>
      </c>
      <c r="E11887" s="66">
        <v>0.56787028716662102</v>
      </c>
      <c r="F11887" s="67">
        <v>-2391.92075787165</v>
      </c>
      <c r="G11887" s="66" t="s">
        <v>44</v>
      </c>
      <c r="H11887" s="68">
        <v>0</v>
      </c>
      <c r="I11887" s="87">
        <v>0</v>
      </c>
      <c r="J11887" s="36" t="str">
        <f>_xlfn.XLOOKUP(SimpleBB[[#This Row],[customer_code]],'Input  - indicative charges'!$B$13:$B$69,'Input  - indicative charges'!$E$13:$E$69)</f>
        <v>Major Industrial</v>
      </c>
      <c r="K11887" s="70">
        <f t="shared" si="187"/>
        <v>0</v>
      </c>
    </row>
    <row r="11888" spans="1:11" x14ac:dyDescent="0.25">
      <c r="A11888" s="65">
        <v>44621</v>
      </c>
      <c r="B11888" s="66" t="s">
        <v>153</v>
      </c>
      <c r="C11888" s="66" t="s">
        <v>137</v>
      </c>
      <c r="D11888" s="67">
        <v>-4212.09</v>
      </c>
      <c r="E11888" s="66">
        <v>0.56787028716662102</v>
      </c>
      <c r="F11888" s="67">
        <v>-2391.92075787165</v>
      </c>
      <c r="G11888" s="66" t="s">
        <v>46</v>
      </c>
      <c r="H11888" s="68">
        <v>3.7168164792144303E-17</v>
      </c>
      <c r="I11888" s="87">
        <v>-8.8903304898324396E-14</v>
      </c>
      <c r="J11888" s="36" t="str">
        <f>_xlfn.XLOOKUP(SimpleBB[[#This Row],[customer_code]],'Input  - indicative charges'!$B$13:$B$69,'Input  - indicative charges'!$E$13:$E$69)</f>
        <v>Upper South Island distributor</v>
      </c>
      <c r="K11888" s="70">
        <f t="shared" si="187"/>
        <v>-8.2186974917225466E-14</v>
      </c>
    </row>
    <row r="11889" spans="1:11" x14ac:dyDescent="0.25">
      <c r="A11889" s="65">
        <v>44621</v>
      </c>
      <c r="B11889" s="66" t="s">
        <v>153</v>
      </c>
      <c r="C11889" s="66" t="s">
        <v>137</v>
      </c>
      <c r="D11889" s="67">
        <v>-4212.09</v>
      </c>
      <c r="E11889" s="66">
        <v>0.56787028716662102</v>
      </c>
      <c r="F11889" s="67">
        <v>-2391.92075787165</v>
      </c>
      <c r="G11889" s="66" t="s">
        <v>48</v>
      </c>
      <c r="H11889" s="68">
        <v>2.2503963739955199E-3</v>
      </c>
      <c r="I11889" s="87">
        <v>-5.3827698003990099</v>
      </c>
      <c r="J11889" s="36" t="str">
        <f>_xlfn.XLOOKUP(SimpleBB[[#This Row],[customer_code]],'Input  - indicative charges'!$B$13:$B$69,'Input  - indicative charges'!$E$13:$E$69)</f>
        <v>North Island generation</v>
      </c>
      <c r="K11889" s="70">
        <f t="shared" si="187"/>
        <v>-4.9761205961526649</v>
      </c>
    </row>
    <row r="11890" spans="1:11" x14ac:dyDescent="0.25">
      <c r="A11890" s="65">
        <v>44621</v>
      </c>
      <c r="B11890" s="66" t="s">
        <v>153</v>
      </c>
      <c r="C11890" s="66" t="s">
        <v>137</v>
      </c>
      <c r="D11890" s="67">
        <v>-4212.09</v>
      </c>
      <c r="E11890" s="66">
        <v>0.56787028716662102</v>
      </c>
      <c r="F11890" s="67">
        <v>-2391.92075787165</v>
      </c>
      <c r="G11890" s="66" t="s">
        <v>50</v>
      </c>
      <c r="H11890" s="68">
        <v>4.6979930466514898E-4</v>
      </c>
      <c r="I11890" s="87">
        <v>-1.1237227088622399</v>
      </c>
      <c r="J11890" s="36" t="str">
        <f>_xlfn.XLOOKUP(SimpleBB[[#This Row],[customer_code]],'Input  - indicative charges'!$B$13:$B$69,'Input  - indicative charges'!$E$13:$E$69)</f>
        <v>North Island generation</v>
      </c>
      <c r="K11890" s="70">
        <f t="shared" si="187"/>
        <v>-1.0388294360125438</v>
      </c>
    </row>
    <row r="11891" spans="1:11" x14ac:dyDescent="0.25">
      <c r="A11891" s="65">
        <v>44621</v>
      </c>
      <c r="B11891" s="66" t="s">
        <v>153</v>
      </c>
      <c r="C11891" s="66" t="s">
        <v>137</v>
      </c>
      <c r="D11891" s="67">
        <v>-4212.09</v>
      </c>
      <c r="E11891" s="66">
        <v>0.56787028716662102</v>
      </c>
      <c r="F11891" s="67">
        <v>-2391.92075787165</v>
      </c>
      <c r="G11891" s="66" t="s">
        <v>52</v>
      </c>
      <c r="H11891" s="68">
        <v>9.4868847773281603E-4</v>
      </c>
      <c r="I11891" s="87">
        <v>-2.2691876626427798</v>
      </c>
      <c r="J11891" s="36" t="str">
        <f>_xlfn.XLOOKUP(SimpleBB[[#This Row],[customer_code]],'Input  - indicative charges'!$B$13:$B$69,'Input  - indicative charges'!$E$13:$E$69)</f>
        <v>North Island generation</v>
      </c>
      <c r="K11891" s="70">
        <f t="shared" si="187"/>
        <v>-2.0977585673039996</v>
      </c>
    </row>
    <row r="11892" spans="1:11" x14ac:dyDescent="0.25">
      <c r="A11892" s="65">
        <v>44621</v>
      </c>
      <c r="B11892" s="66" t="s">
        <v>153</v>
      </c>
      <c r="C11892" s="66" t="s">
        <v>137</v>
      </c>
      <c r="D11892" s="67">
        <v>-4212.09</v>
      </c>
      <c r="E11892" s="66">
        <v>0.56787028716662102</v>
      </c>
      <c r="F11892" s="67">
        <v>-2391.92075787165</v>
      </c>
      <c r="G11892" s="66" t="s">
        <v>54</v>
      </c>
      <c r="H11892" s="68">
        <v>0</v>
      </c>
      <c r="I11892" s="87">
        <v>0</v>
      </c>
      <c r="J11892" s="36" t="str">
        <f>_xlfn.XLOOKUP(SimpleBB[[#This Row],[customer_code]],'Input  - indicative charges'!$B$13:$B$69,'Input  - indicative charges'!$E$13:$E$69)</f>
        <v>Upper South Island distributor</v>
      </c>
      <c r="K11892" s="70">
        <f t="shared" si="187"/>
        <v>0</v>
      </c>
    </row>
    <row r="11893" spans="1:11" x14ac:dyDescent="0.25">
      <c r="A11893" s="65">
        <v>44621</v>
      </c>
      <c r="B11893" s="66" t="s">
        <v>153</v>
      </c>
      <c r="C11893" s="66" t="s">
        <v>137</v>
      </c>
      <c r="D11893" s="67">
        <v>-4212.09</v>
      </c>
      <c r="E11893" s="66">
        <v>0.56787028716662102</v>
      </c>
      <c r="F11893" s="67">
        <v>-2391.92075787165</v>
      </c>
      <c r="G11893" s="66" t="s">
        <v>56</v>
      </c>
      <c r="H11893" s="68">
        <v>0</v>
      </c>
      <c r="I11893" s="87">
        <v>0</v>
      </c>
      <c r="J11893" s="36" t="str">
        <f>_xlfn.XLOOKUP(SimpleBB[[#This Row],[customer_code]],'Input  - indicative charges'!$B$13:$B$69,'Input  - indicative charges'!$E$13:$E$69)</f>
        <v>Upper North Island distributor</v>
      </c>
      <c r="K11893" s="70">
        <f t="shared" si="187"/>
        <v>0</v>
      </c>
    </row>
    <row r="11894" spans="1:11" x14ac:dyDescent="0.25">
      <c r="A11894" s="65">
        <v>44621</v>
      </c>
      <c r="B11894" s="66" t="s">
        <v>153</v>
      </c>
      <c r="C11894" s="66" t="s">
        <v>137</v>
      </c>
      <c r="D11894" s="67">
        <v>-4212.09</v>
      </c>
      <c r="E11894" s="66">
        <v>0.56787028716662102</v>
      </c>
      <c r="F11894" s="67">
        <v>-2391.92075787165</v>
      </c>
      <c r="G11894" s="66" t="s">
        <v>58</v>
      </c>
      <c r="H11894" s="68">
        <v>5.85527295489765E-4</v>
      </c>
      <c r="I11894" s="87">
        <v>-1.4005348923824199</v>
      </c>
      <c r="J11894" s="36" t="str">
        <f>_xlfn.XLOOKUP(SimpleBB[[#This Row],[customer_code]],'Input  - indicative charges'!$B$13:$B$69,'Input  - indicative charges'!$E$13:$E$69)</f>
        <v>North Island generation</v>
      </c>
      <c r="K11894" s="70">
        <f t="shared" si="187"/>
        <v>-1.2947294389401542</v>
      </c>
    </row>
    <row r="11895" spans="1:11" x14ac:dyDescent="0.25">
      <c r="A11895" s="65">
        <v>44621</v>
      </c>
      <c r="B11895" s="66" t="s">
        <v>153</v>
      </c>
      <c r="C11895" s="66" t="s">
        <v>137</v>
      </c>
      <c r="D11895" s="67">
        <v>-4212.09</v>
      </c>
      <c r="E11895" s="66">
        <v>0.56787028716662102</v>
      </c>
      <c r="F11895" s="67">
        <v>-2391.92075787165</v>
      </c>
      <c r="G11895" s="66" t="s">
        <v>60</v>
      </c>
      <c r="H11895" s="68">
        <v>0</v>
      </c>
      <c r="I11895" s="87">
        <v>0</v>
      </c>
      <c r="J11895" s="36" t="str">
        <f>_xlfn.XLOOKUP(SimpleBB[[#This Row],[customer_code]],'Input  - indicative charges'!$B$13:$B$69,'Input  - indicative charges'!$E$13:$E$69)</f>
        <v>Major Industrial</v>
      </c>
      <c r="K11895" s="70">
        <f t="shared" si="187"/>
        <v>0</v>
      </c>
    </row>
    <row r="11896" spans="1:11" x14ac:dyDescent="0.25">
      <c r="A11896" s="65">
        <v>44621</v>
      </c>
      <c r="B11896" s="66" t="s">
        <v>153</v>
      </c>
      <c r="C11896" s="66" t="s">
        <v>137</v>
      </c>
      <c r="D11896" s="67">
        <v>-4212.09</v>
      </c>
      <c r="E11896" s="66">
        <v>0.56787028716662102</v>
      </c>
      <c r="F11896" s="67">
        <v>-2391.92075787165</v>
      </c>
      <c r="G11896" s="66" t="s">
        <v>62</v>
      </c>
      <c r="H11896" s="68">
        <v>1.8741032505216099E-13</v>
      </c>
      <c r="I11896" s="87">
        <v>-4.4827064673173898E-10</v>
      </c>
      <c r="J11896" s="36" t="str">
        <f>_xlfn.XLOOKUP(SimpleBB[[#This Row],[customer_code]],'Input  - indicative charges'!$B$13:$B$69,'Input  - indicative charges'!$E$13:$E$69)</f>
        <v>Major Industrial</v>
      </c>
      <c r="K11896" s="70">
        <f t="shared" si="187"/>
        <v>-4.1440538618001645E-10</v>
      </c>
    </row>
    <row r="11897" spans="1:11" x14ac:dyDescent="0.25">
      <c r="A11897" s="65">
        <v>44621</v>
      </c>
      <c r="B11897" s="66" t="s">
        <v>153</v>
      </c>
      <c r="C11897" s="66" t="s">
        <v>137</v>
      </c>
      <c r="D11897" s="67">
        <v>-4212.09</v>
      </c>
      <c r="E11897" s="66">
        <v>0.56787028716662102</v>
      </c>
      <c r="F11897" s="67">
        <v>-2391.92075787165</v>
      </c>
      <c r="G11897" s="66" t="s">
        <v>64</v>
      </c>
      <c r="H11897" s="68">
        <v>0</v>
      </c>
      <c r="I11897" s="87">
        <v>0</v>
      </c>
      <c r="J11897" s="36" t="str">
        <f>_xlfn.XLOOKUP(SimpleBB[[#This Row],[customer_code]],'Input  - indicative charges'!$B$13:$B$69,'Input  - indicative charges'!$E$13:$E$69)</f>
        <v>Major Industrial</v>
      </c>
      <c r="K11897" s="70">
        <f t="shared" si="187"/>
        <v>0</v>
      </c>
    </row>
    <row r="11898" spans="1:11" x14ac:dyDescent="0.25">
      <c r="A11898" s="65">
        <v>44621</v>
      </c>
      <c r="B11898" s="66" t="s">
        <v>153</v>
      </c>
      <c r="C11898" s="66" t="s">
        <v>137</v>
      </c>
      <c r="D11898" s="67">
        <v>-4212.09</v>
      </c>
      <c r="E11898" s="66">
        <v>0.56787028716662102</v>
      </c>
      <c r="F11898" s="67">
        <v>-2391.92075787165</v>
      </c>
      <c r="G11898" s="66" t="s">
        <v>66</v>
      </c>
      <c r="H11898" s="68">
        <v>0</v>
      </c>
      <c r="I11898" s="87">
        <v>0</v>
      </c>
      <c r="J11898" s="36" t="str">
        <f>_xlfn.XLOOKUP(SimpleBB[[#This Row],[customer_code]],'Input  - indicative charges'!$B$13:$B$69,'Input  - indicative charges'!$E$13:$E$69)</f>
        <v>Upper South Island distributor</v>
      </c>
      <c r="K11898" s="70">
        <f t="shared" si="187"/>
        <v>0</v>
      </c>
    </row>
    <row r="11899" spans="1:11" x14ac:dyDescent="0.25">
      <c r="A11899" s="65">
        <v>44621</v>
      </c>
      <c r="B11899" s="66" t="s">
        <v>153</v>
      </c>
      <c r="C11899" s="66" t="s">
        <v>137</v>
      </c>
      <c r="D11899" s="67">
        <v>-4212.09</v>
      </c>
      <c r="E11899" s="66">
        <v>0.56787028716662102</v>
      </c>
      <c r="F11899" s="67">
        <v>-2391.92075787165</v>
      </c>
      <c r="G11899" s="66" t="s">
        <v>68</v>
      </c>
      <c r="H11899" s="68">
        <v>0</v>
      </c>
      <c r="I11899" s="87">
        <v>0</v>
      </c>
      <c r="J11899" s="36" t="str">
        <f>_xlfn.XLOOKUP(SimpleBB[[#This Row],[customer_code]],'Input  - indicative charges'!$B$13:$B$69,'Input  - indicative charges'!$E$13:$E$69)</f>
        <v>Major Industrial</v>
      </c>
      <c r="K11899" s="70">
        <f t="shared" si="187"/>
        <v>0</v>
      </c>
    </row>
    <row r="11900" spans="1:11" x14ac:dyDescent="0.25">
      <c r="A11900" s="65">
        <v>44621</v>
      </c>
      <c r="B11900" s="66" t="s">
        <v>153</v>
      </c>
      <c r="C11900" s="66" t="s">
        <v>137</v>
      </c>
      <c r="D11900" s="67">
        <v>-4212.09</v>
      </c>
      <c r="E11900" s="66">
        <v>0.56787028716662102</v>
      </c>
      <c r="F11900" s="67">
        <v>-2391.92075787165</v>
      </c>
      <c r="G11900" s="66" t="s">
        <v>70</v>
      </c>
      <c r="H11900" s="68">
        <v>4.4721430883843297E-6</v>
      </c>
      <c r="I11900" s="87">
        <v>-1.06970118852787E-2</v>
      </c>
      <c r="J11900" s="36" t="str">
        <f>_xlfn.XLOOKUP(SimpleBB[[#This Row],[customer_code]],'Input  - indicative charges'!$B$13:$B$69,'Input  - indicative charges'!$E$13:$E$69)</f>
        <v>Lower North Island distributor</v>
      </c>
      <c r="K11900" s="70">
        <f t="shared" si="187"/>
        <v>-9.8888905031159664E-3</v>
      </c>
    </row>
    <row r="11901" spans="1:11" x14ac:dyDescent="0.25">
      <c r="A11901" s="65">
        <v>44621</v>
      </c>
      <c r="B11901" s="66" t="s">
        <v>153</v>
      </c>
      <c r="C11901" s="66" t="s">
        <v>137</v>
      </c>
      <c r="D11901" s="67">
        <v>-4212.09</v>
      </c>
      <c r="E11901" s="66">
        <v>0.56787028716662102</v>
      </c>
      <c r="F11901" s="67">
        <v>-2391.92075787165</v>
      </c>
      <c r="G11901" s="66" t="s">
        <v>72</v>
      </c>
      <c r="H11901" s="68">
        <v>3.4111125140626203E-4</v>
      </c>
      <c r="I11901" s="87">
        <v>-0.81591108298221604</v>
      </c>
      <c r="J11901" s="36" t="str">
        <f>_xlfn.XLOOKUP(SimpleBB[[#This Row],[customer_code]],'Input  - indicative charges'!$B$13:$B$69,'Input  - indicative charges'!$E$13:$E$69)</f>
        <v>Lower South Island distributor</v>
      </c>
      <c r="K11901" s="70">
        <f t="shared" si="187"/>
        <v>-0.75427188886213747</v>
      </c>
    </row>
    <row r="11902" spans="1:11" x14ac:dyDescent="0.25">
      <c r="A11902" s="65">
        <v>44621</v>
      </c>
      <c r="B11902" s="66" t="s">
        <v>153</v>
      </c>
      <c r="C11902" s="66" t="s">
        <v>137</v>
      </c>
      <c r="D11902" s="67">
        <v>-4212.09</v>
      </c>
      <c r="E11902" s="66">
        <v>0.56787028716662102</v>
      </c>
      <c r="F11902" s="67">
        <v>-2391.92075787165</v>
      </c>
      <c r="G11902" s="66" t="s">
        <v>74</v>
      </c>
      <c r="H11902" s="68">
        <v>0</v>
      </c>
      <c r="I11902" s="87">
        <v>0</v>
      </c>
      <c r="J11902" s="36" t="str">
        <f>_xlfn.XLOOKUP(SimpleBB[[#This Row],[customer_code]],'Input  - indicative charges'!$B$13:$B$69,'Input  - indicative charges'!$E$13:$E$69)</f>
        <v>Major Industrial</v>
      </c>
      <c r="K11902" s="70">
        <f t="shared" si="187"/>
        <v>0</v>
      </c>
    </row>
    <row r="11903" spans="1:11" x14ac:dyDescent="0.25">
      <c r="A11903" s="65">
        <v>44621</v>
      </c>
      <c r="B11903" s="66" t="s">
        <v>153</v>
      </c>
      <c r="C11903" s="66" t="s">
        <v>137</v>
      </c>
      <c r="D11903" s="67">
        <v>-4212.09</v>
      </c>
      <c r="E11903" s="66">
        <v>0.56787028716662102</v>
      </c>
      <c r="F11903" s="67">
        <v>-2391.92075787165</v>
      </c>
      <c r="G11903" s="66" t="s">
        <v>76</v>
      </c>
      <c r="H11903" s="68">
        <v>0</v>
      </c>
      <c r="I11903" s="87">
        <v>0</v>
      </c>
      <c r="J11903" s="36" t="str">
        <f>_xlfn.XLOOKUP(SimpleBB[[#This Row],[customer_code]],'Input  - indicative charges'!$B$13:$B$69,'Input  - indicative charges'!$E$13:$E$69)</f>
        <v>Lower North Island distributor</v>
      </c>
      <c r="K11903" s="70">
        <f t="shared" si="187"/>
        <v>0</v>
      </c>
    </row>
    <row r="11904" spans="1:11" x14ac:dyDescent="0.25">
      <c r="A11904" s="65">
        <v>44621</v>
      </c>
      <c r="B11904" s="66" t="s">
        <v>153</v>
      </c>
      <c r="C11904" s="66" t="s">
        <v>137</v>
      </c>
      <c r="D11904" s="67">
        <v>-4212.09</v>
      </c>
      <c r="E11904" s="66">
        <v>0.56787028716662102</v>
      </c>
      <c r="F11904" s="67">
        <v>-2391.92075787165</v>
      </c>
      <c r="G11904" s="66" t="s">
        <v>78</v>
      </c>
      <c r="H11904" s="68">
        <v>1.3424515801646701E-12</v>
      </c>
      <c r="I11904" s="87">
        <v>-3.2110378010334801E-9</v>
      </c>
      <c r="J11904" s="36" t="str">
        <f>_xlfn.XLOOKUP(SimpleBB[[#This Row],[customer_code]],'Input  - indicative charges'!$B$13:$B$69,'Input  - indicative charges'!$E$13:$E$69)</f>
        <v>North Island generation</v>
      </c>
      <c r="K11904" s="70">
        <f t="shared" si="187"/>
        <v>-2.9684552617433169E-9</v>
      </c>
    </row>
    <row r="11905" spans="1:11" x14ac:dyDescent="0.25">
      <c r="A11905" s="65">
        <v>44621</v>
      </c>
      <c r="B11905" s="66" t="s">
        <v>153</v>
      </c>
      <c r="C11905" s="66" t="s">
        <v>137</v>
      </c>
      <c r="D11905" s="67">
        <v>-4212.09</v>
      </c>
      <c r="E11905" s="66">
        <v>0.56787028716662102</v>
      </c>
      <c r="F11905" s="67">
        <v>-2391.92075787165</v>
      </c>
      <c r="G11905" s="66" t="s">
        <v>80</v>
      </c>
      <c r="H11905" s="68">
        <v>0</v>
      </c>
      <c r="I11905" s="87">
        <v>0</v>
      </c>
      <c r="J11905" s="36" t="str">
        <f>_xlfn.XLOOKUP(SimpleBB[[#This Row],[customer_code]],'Input  - indicative charges'!$B$13:$B$69,'Input  - indicative charges'!$E$13:$E$69)</f>
        <v>Major Industrial</v>
      </c>
      <c r="K11905" s="70">
        <f t="shared" si="187"/>
        <v>0</v>
      </c>
    </row>
    <row r="11906" spans="1:11" x14ac:dyDescent="0.25">
      <c r="A11906" s="65">
        <v>44621</v>
      </c>
      <c r="B11906" s="66" t="s">
        <v>153</v>
      </c>
      <c r="C11906" s="66" t="s">
        <v>137</v>
      </c>
      <c r="D11906" s="67">
        <v>-4212.09</v>
      </c>
      <c r="E11906" s="66">
        <v>0.56787028716662102</v>
      </c>
      <c r="F11906" s="67">
        <v>-2391.92075787165</v>
      </c>
      <c r="G11906" s="66" t="s">
        <v>82</v>
      </c>
      <c r="H11906" s="68">
        <v>7.0262174699232198E-5</v>
      </c>
      <c r="I11906" s="87">
        <v>-0.168061554156298</v>
      </c>
      <c r="J11906" s="36" t="str">
        <f>_xlfn.XLOOKUP(SimpleBB[[#This Row],[customer_code]],'Input  - indicative charges'!$B$13:$B$69,'Input  - indicative charges'!$E$13:$E$69)</f>
        <v>Major Industrial</v>
      </c>
      <c r="K11906" s="70">
        <f t="shared" si="187"/>
        <v>-0.15536509865173667</v>
      </c>
    </row>
    <row r="11907" spans="1:11" x14ac:dyDescent="0.25">
      <c r="A11907" s="65">
        <v>44621</v>
      </c>
      <c r="B11907" s="66" t="s">
        <v>153</v>
      </c>
      <c r="C11907" s="66" t="s">
        <v>137</v>
      </c>
      <c r="D11907" s="67">
        <v>-4212.09</v>
      </c>
      <c r="E11907" s="66">
        <v>0.56787028716662102</v>
      </c>
      <c r="F11907" s="67">
        <v>-2391.92075787165</v>
      </c>
      <c r="G11907" s="66" t="s">
        <v>84</v>
      </c>
      <c r="H11907" s="68">
        <v>0</v>
      </c>
      <c r="I11907" s="87">
        <v>0</v>
      </c>
      <c r="J11907" s="36" t="str">
        <f>_xlfn.XLOOKUP(SimpleBB[[#This Row],[customer_code]],'Input  - indicative charges'!$B$13:$B$69,'Input  - indicative charges'!$E$13:$E$69)</f>
        <v>Major Industrial</v>
      </c>
      <c r="K11907" s="70">
        <f t="shared" si="187"/>
        <v>0</v>
      </c>
    </row>
    <row r="11908" spans="1:11" x14ac:dyDescent="0.25">
      <c r="A11908" s="65">
        <v>44621</v>
      </c>
      <c r="B11908" s="66" t="s">
        <v>153</v>
      </c>
      <c r="C11908" s="66" t="s">
        <v>137</v>
      </c>
      <c r="D11908" s="67">
        <v>-4212.09</v>
      </c>
      <c r="E11908" s="66">
        <v>0.56787028716662102</v>
      </c>
      <c r="F11908" s="67">
        <v>-2391.92075787165</v>
      </c>
      <c r="G11908" s="66" t="s">
        <v>86</v>
      </c>
      <c r="H11908" s="68">
        <v>7.3345980263278004E-6</v>
      </c>
      <c r="I11908" s="87">
        <v>-1.7543777269817901E-2</v>
      </c>
      <c r="J11908" s="36" t="str">
        <f>_xlfn.XLOOKUP(SimpleBB[[#This Row],[customer_code]],'Input  - indicative charges'!$B$13:$B$69,'Input  - indicative charges'!$E$13:$E$69)</f>
        <v>North Island generation</v>
      </c>
      <c r="K11908" s="70">
        <f t="shared" si="187"/>
        <v>-1.6218406999345306E-2</v>
      </c>
    </row>
    <row r="11909" spans="1:11" x14ac:dyDescent="0.25">
      <c r="A11909" s="65">
        <v>44621</v>
      </c>
      <c r="B11909" s="66" t="s">
        <v>153</v>
      </c>
      <c r="C11909" s="66" t="s">
        <v>137</v>
      </c>
      <c r="D11909" s="67">
        <v>-4212.09</v>
      </c>
      <c r="E11909" s="66">
        <v>0.56787028716662102</v>
      </c>
      <c r="F11909" s="67">
        <v>-2391.92075787165</v>
      </c>
      <c r="G11909" s="66" t="s">
        <v>88</v>
      </c>
      <c r="H11909" s="68">
        <v>3.40710306536437E-4</v>
      </c>
      <c r="I11909" s="87">
        <v>-0.81495205462531894</v>
      </c>
      <c r="J11909" s="36" t="str">
        <f>_xlfn.XLOOKUP(SimpleBB[[#This Row],[customer_code]],'Input  - indicative charges'!$B$13:$B$69,'Input  - indicative charges'!$E$13:$E$69)</f>
        <v>North Island generation</v>
      </c>
      <c r="K11909" s="70">
        <f t="shared" si="187"/>
        <v>-0.75338531170279166</v>
      </c>
    </row>
    <row r="11910" spans="1:11" x14ac:dyDescent="0.25">
      <c r="A11910" s="65">
        <v>44621</v>
      </c>
      <c r="B11910" s="66" t="s">
        <v>153</v>
      </c>
      <c r="C11910" s="66" t="s">
        <v>137</v>
      </c>
      <c r="D11910" s="67">
        <v>-4212.09</v>
      </c>
      <c r="E11910" s="66">
        <v>0.56787028716662102</v>
      </c>
      <c r="F11910" s="67">
        <v>-2391.92075787165</v>
      </c>
      <c r="G11910" s="66" t="s">
        <v>90</v>
      </c>
      <c r="H11910" s="68">
        <v>3.4807888704275499E-10</v>
      </c>
      <c r="I11910" s="87">
        <v>-8.3257711529443095E-7</v>
      </c>
      <c r="J11910" s="36" t="str">
        <f>_xlfn.XLOOKUP(SimpleBB[[#This Row],[customer_code]],'Input  - indicative charges'!$B$13:$B$69,'Input  - indicative charges'!$E$13:$E$69)</f>
        <v>Upper South Island distributor</v>
      </c>
      <c r="K11910" s="70">
        <f t="shared" si="187"/>
        <v>-7.6967886142834508E-7</v>
      </c>
    </row>
    <row r="11911" spans="1:11" x14ac:dyDescent="0.25">
      <c r="A11911" s="65">
        <v>44621</v>
      </c>
      <c r="B11911" s="66" t="s">
        <v>153</v>
      </c>
      <c r="C11911" s="66" t="s">
        <v>137</v>
      </c>
      <c r="D11911" s="67">
        <v>-4212.09</v>
      </c>
      <c r="E11911" s="66">
        <v>0.56787028716662102</v>
      </c>
      <c r="F11911" s="67">
        <v>-2391.92075787165</v>
      </c>
      <c r="G11911" s="66" t="s">
        <v>92</v>
      </c>
      <c r="H11911" s="68">
        <v>5.2372306223049902E-6</v>
      </c>
      <c r="I11911" s="87">
        <v>-1.2527040639252401E-2</v>
      </c>
      <c r="J11911" s="36" t="str">
        <f>_xlfn.XLOOKUP(SimpleBB[[#This Row],[customer_code]],'Input  - indicative charges'!$B$13:$B$69,'Input  - indicative charges'!$E$13:$E$69)</f>
        <v>North Island generation</v>
      </c>
      <c r="K11911" s="70">
        <f t="shared" si="187"/>
        <v>-1.158066706274612E-2</v>
      </c>
    </row>
    <row r="11912" spans="1:11" x14ac:dyDescent="0.25">
      <c r="A11912" s="65">
        <v>44621</v>
      </c>
      <c r="B11912" s="66" t="s">
        <v>153</v>
      </c>
      <c r="C11912" s="66" t="s">
        <v>137</v>
      </c>
      <c r="D11912" s="67">
        <v>-4212.09</v>
      </c>
      <c r="E11912" s="66">
        <v>0.56787028716662102</v>
      </c>
      <c r="F11912" s="67">
        <v>-2391.92075787165</v>
      </c>
      <c r="G11912" s="66" t="s">
        <v>94</v>
      </c>
      <c r="H11912" s="68">
        <v>2.7738412158380899E-5</v>
      </c>
      <c r="I11912" s="87">
        <v>-6.6348083832031002E-2</v>
      </c>
      <c r="J11912" s="36" t="str">
        <f>_xlfn.XLOOKUP(SimpleBB[[#This Row],[customer_code]],'Input  - indicative charges'!$B$13:$B$69,'Input  - indicative charges'!$E$13:$E$69)</f>
        <v>North Island generation</v>
      </c>
      <c r="K11912" s="70">
        <f t="shared" si="187"/>
        <v>-6.1335720960491301E-2</v>
      </c>
    </row>
    <row r="11913" spans="1:11" x14ac:dyDescent="0.25">
      <c r="A11913" s="65">
        <v>44621</v>
      </c>
      <c r="B11913" s="66" t="s">
        <v>153</v>
      </c>
      <c r="C11913" s="66" t="s">
        <v>137</v>
      </c>
      <c r="D11913" s="67">
        <v>-4212.09</v>
      </c>
      <c r="E11913" s="66">
        <v>0.56787028716662102</v>
      </c>
      <c r="F11913" s="67">
        <v>-2391.92075787165</v>
      </c>
      <c r="G11913" s="66" t="s">
        <v>96</v>
      </c>
      <c r="H11913" s="68">
        <v>5.9914226510224195E-11</v>
      </c>
      <c r="I11913" s="87">
        <v>-1.43310082081629E-7</v>
      </c>
      <c r="J11913" s="36" t="str">
        <f>_xlfn.XLOOKUP(SimpleBB[[#This Row],[customer_code]],'Input  - indicative charges'!$B$13:$B$69,'Input  - indicative charges'!$E$13:$E$69)</f>
        <v>Upper North Island distributor</v>
      </c>
      <c r="K11913" s="70">
        <f t="shared" si="187"/>
        <v>-1.3248351267592029E-7</v>
      </c>
    </row>
    <row r="11914" spans="1:11" x14ac:dyDescent="0.25">
      <c r="A11914" s="65">
        <v>44621</v>
      </c>
      <c r="B11914" s="66" t="s">
        <v>153</v>
      </c>
      <c r="C11914" s="66" t="s">
        <v>137</v>
      </c>
      <c r="D11914" s="67">
        <v>-4212.09</v>
      </c>
      <c r="E11914" s="66">
        <v>0.56787028716662102</v>
      </c>
      <c r="F11914" s="67">
        <v>-2391.92075787165</v>
      </c>
      <c r="G11914" s="66" t="s">
        <v>98</v>
      </c>
      <c r="H11914" s="68">
        <v>2.5672757558828502E-7</v>
      </c>
      <c r="I11914" s="87">
        <v>-6.1407201716768504E-4</v>
      </c>
      <c r="J11914" s="36" t="str">
        <f>_xlfn.XLOOKUP(SimpleBB[[#This Row],[customer_code]],'Input  - indicative charges'!$B$13:$B$69,'Input  - indicative charges'!$E$13:$E$69)</f>
        <v>Major Industrial</v>
      </c>
      <c r="K11914" s="70">
        <f t="shared" si="187"/>
        <v>-5.6768104999077248E-4</v>
      </c>
    </row>
    <row r="11915" spans="1:11" x14ac:dyDescent="0.25">
      <c r="A11915" s="65">
        <v>44621</v>
      </c>
      <c r="B11915" s="66" t="s">
        <v>153</v>
      </c>
      <c r="C11915" s="66" t="s">
        <v>137</v>
      </c>
      <c r="D11915" s="67">
        <v>-4212.09</v>
      </c>
      <c r="E11915" s="66">
        <v>0.56787028716662102</v>
      </c>
      <c r="F11915" s="67">
        <v>-2391.92075787165</v>
      </c>
      <c r="G11915" s="66" t="s">
        <v>100</v>
      </c>
      <c r="H11915" s="68">
        <v>8.5421427161090104E-5</v>
      </c>
      <c r="I11915" s="87">
        <v>-0.20432128479363301</v>
      </c>
      <c r="J11915" s="36" t="str">
        <f>_xlfn.XLOOKUP(SimpleBB[[#This Row],[customer_code]],'Input  - indicative charges'!$B$13:$B$69,'Input  - indicative charges'!$E$13:$E$69)</f>
        <v>North Island generation</v>
      </c>
      <c r="K11915" s="70">
        <f t="shared" si="187"/>
        <v>-0.18888553499326766</v>
      </c>
    </row>
    <row r="11916" spans="1:11" x14ac:dyDescent="0.25">
      <c r="A11916" s="65">
        <v>44621</v>
      </c>
      <c r="B11916" s="66" t="s">
        <v>153</v>
      </c>
      <c r="C11916" s="66" t="s">
        <v>137</v>
      </c>
      <c r="D11916" s="67">
        <v>-4212.09</v>
      </c>
      <c r="E11916" s="66">
        <v>0.56787028716662102</v>
      </c>
      <c r="F11916" s="67">
        <v>-2391.92075787165</v>
      </c>
      <c r="G11916" s="66" t="s">
        <v>102</v>
      </c>
      <c r="H11916" s="68">
        <v>8.2157079406085297E-5</v>
      </c>
      <c r="I11916" s="87">
        <v>-0.19651322363752499</v>
      </c>
      <c r="J11916" s="36" t="str">
        <f>_xlfn.XLOOKUP(SimpleBB[[#This Row],[customer_code]],'Input  - indicative charges'!$B$13:$B$69,'Input  - indicative charges'!$E$13:$E$69)</f>
        <v>Lower North Island distributor</v>
      </c>
      <c r="K11916" s="70">
        <f t="shared" si="187"/>
        <v>-0.18166734521817296</v>
      </c>
    </row>
    <row r="11917" spans="1:11" x14ac:dyDescent="0.25">
      <c r="A11917" s="65">
        <v>44621</v>
      </c>
      <c r="B11917" s="66" t="s">
        <v>153</v>
      </c>
      <c r="C11917" s="66" t="s">
        <v>137</v>
      </c>
      <c r="D11917" s="67">
        <v>-4212.09</v>
      </c>
      <c r="E11917" s="66">
        <v>0.56787028716662102</v>
      </c>
      <c r="F11917" s="67">
        <v>-2391.92075787165</v>
      </c>
      <c r="G11917" s="66" t="s">
        <v>104</v>
      </c>
      <c r="H11917" s="68">
        <v>1.72038716920199E-4</v>
      </c>
      <c r="I11917" s="87">
        <v>-0.41150297815903097</v>
      </c>
      <c r="J11917" s="36" t="str">
        <f>_xlfn.XLOOKUP(SimpleBB[[#This Row],[customer_code]],'Input  - indicative charges'!$B$13:$B$69,'Input  - indicative charges'!$E$13:$E$69)</f>
        <v>Lower North Island distributor</v>
      </c>
      <c r="K11917" s="70">
        <f t="shared" si="187"/>
        <v>-0.38041538481610804</v>
      </c>
    </row>
    <row r="11918" spans="1:11" x14ac:dyDescent="0.25">
      <c r="A11918" s="65">
        <v>44621</v>
      </c>
      <c r="B11918" s="66" t="s">
        <v>153</v>
      </c>
      <c r="C11918" s="66" t="s">
        <v>137</v>
      </c>
      <c r="D11918" s="67">
        <v>-4212.09</v>
      </c>
      <c r="E11918" s="66">
        <v>0.56787028716662102</v>
      </c>
      <c r="F11918" s="67">
        <v>-2391.92075787165</v>
      </c>
      <c r="G11918" s="66" t="s">
        <v>106</v>
      </c>
      <c r="H11918" s="68">
        <v>0</v>
      </c>
      <c r="I11918" s="87">
        <v>0</v>
      </c>
      <c r="J11918" s="36" t="str">
        <f>_xlfn.XLOOKUP(SimpleBB[[#This Row],[customer_code]],'Input  - indicative charges'!$B$13:$B$69,'Input  - indicative charges'!$E$13:$E$69)</f>
        <v>Upper North Island distributor</v>
      </c>
      <c r="K11918" s="70">
        <f t="shared" ref="K11918:K11981" si="188">I11918*$L$9</f>
        <v>0</v>
      </c>
    </row>
    <row r="11919" spans="1:11" x14ac:dyDescent="0.25">
      <c r="A11919" s="65">
        <v>44621</v>
      </c>
      <c r="B11919" s="66" t="s">
        <v>153</v>
      </c>
      <c r="C11919" s="66" t="s">
        <v>137</v>
      </c>
      <c r="D11919" s="67">
        <v>-4212.09</v>
      </c>
      <c r="E11919" s="66">
        <v>0.56787028716662102</v>
      </c>
      <c r="F11919" s="67">
        <v>-2391.92075787165</v>
      </c>
      <c r="G11919" s="66" t="s">
        <v>108</v>
      </c>
      <c r="H11919" s="68">
        <v>0</v>
      </c>
      <c r="I11919" s="87">
        <v>0</v>
      </c>
      <c r="J11919" s="36" t="str">
        <f>_xlfn.XLOOKUP(SimpleBB[[#This Row],[customer_code]],'Input  - indicative charges'!$B$13:$B$69,'Input  - indicative charges'!$E$13:$E$69)</f>
        <v>Lower North Island distributor</v>
      </c>
      <c r="K11919" s="70">
        <f t="shared" si="188"/>
        <v>0</v>
      </c>
    </row>
    <row r="11920" spans="1:11" x14ac:dyDescent="0.25">
      <c r="A11920" s="65">
        <v>44621</v>
      </c>
      <c r="B11920" s="66" t="s">
        <v>153</v>
      </c>
      <c r="C11920" s="66" t="s">
        <v>137</v>
      </c>
      <c r="D11920" s="67">
        <v>-4212.09</v>
      </c>
      <c r="E11920" s="66">
        <v>0.56787028716662102</v>
      </c>
      <c r="F11920" s="67">
        <v>-2391.92075787165</v>
      </c>
      <c r="G11920" s="66" t="s">
        <v>110</v>
      </c>
      <c r="H11920" s="68">
        <v>0.37275147792782398</v>
      </c>
      <c r="I11920" s="87">
        <v>-891.59199758290094</v>
      </c>
      <c r="J11920" s="36" t="str">
        <f>_xlfn.XLOOKUP(SimpleBB[[#This Row],[customer_code]],'Input  - indicative charges'!$B$13:$B$69,'Input  - indicative charges'!$E$13:$E$69)</f>
        <v>Lower South Island distributor</v>
      </c>
      <c r="K11920" s="70">
        <f t="shared" si="188"/>
        <v>-824.23537826349036</v>
      </c>
    </row>
    <row r="11921" spans="1:11" x14ac:dyDescent="0.25">
      <c r="A11921" s="65">
        <v>44621</v>
      </c>
      <c r="B11921" s="66" t="s">
        <v>153</v>
      </c>
      <c r="C11921" s="66" t="s">
        <v>137</v>
      </c>
      <c r="D11921" s="67">
        <v>-4212.09</v>
      </c>
      <c r="E11921" s="66">
        <v>0.56787028716662102</v>
      </c>
      <c r="F11921" s="67">
        <v>-2391.92075787165</v>
      </c>
      <c r="G11921" s="66" t="s">
        <v>112</v>
      </c>
      <c r="H11921" s="68">
        <v>2.8145634018227398E-4</v>
      </c>
      <c r="I11921" s="87">
        <v>-0.673221262516568</v>
      </c>
      <c r="J11921" s="36" t="str">
        <f>_xlfn.XLOOKUP(SimpleBB[[#This Row],[customer_code]],'Input  - indicative charges'!$B$13:$B$69,'Input  - indicative charges'!$E$13:$E$69)</f>
        <v>North Island generation</v>
      </c>
      <c r="K11921" s="70">
        <f t="shared" si="188"/>
        <v>-0.62236177923274105</v>
      </c>
    </row>
    <row r="11922" spans="1:11" x14ac:dyDescent="0.25">
      <c r="A11922" s="65">
        <v>44621</v>
      </c>
      <c r="B11922" s="66" t="s">
        <v>153</v>
      </c>
      <c r="C11922" s="66" t="s">
        <v>137</v>
      </c>
      <c r="D11922" s="67">
        <v>-4212.09</v>
      </c>
      <c r="E11922" s="66">
        <v>0.56787028716662102</v>
      </c>
      <c r="F11922" s="67">
        <v>-2391.92075787165</v>
      </c>
      <c r="G11922" s="66" t="s">
        <v>114</v>
      </c>
      <c r="H11922" s="68">
        <v>6.7672855109533094E-5</v>
      </c>
      <c r="I11922" s="87">
        <v>-0.161868106880933</v>
      </c>
      <c r="J11922" s="36" t="str">
        <f>_xlfn.XLOOKUP(SimpleBB[[#This Row],[customer_code]],'Input  - indicative charges'!$B$13:$B$69,'Input  - indicative charges'!$E$13:$E$69)</f>
        <v>Lower North Island distributor</v>
      </c>
      <c r="K11922" s="70">
        <f t="shared" si="188"/>
        <v>-0.14963954439417862</v>
      </c>
    </row>
    <row r="11923" spans="1:11" x14ac:dyDescent="0.25">
      <c r="A11923" s="65">
        <v>44621</v>
      </c>
      <c r="B11923" s="66" t="s">
        <v>153</v>
      </c>
      <c r="C11923" s="66" t="s">
        <v>137</v>
      </c>
      <c r="D11923" s="67">
        <v>-4212.09</v>
      </c>
      <c r="E11923" s="66">
        <v>0.56787028716662102</v>
      </c>
      <c r="F11923" s="67">
        <v>-2391.92075787165</v>
      </c>
      <c r="G11923" s="66" t="s">
        <v>116</v>
      </c>
      <c r="H11923" s="68">
        <v>0</v>
      </c>
      <c r="I11923" s="87">
        <v>0</v>
      </c>
      <c r="J11923" s="36" t="str">
        <f>_xlfn.XLOOKUP(SimpleBB[[#This Row],[customer_code]],'Input  - indicative charges'!$B$13:$B$69,'Input  - indicative charges'!$E$13:$E$69)</f>
        <v>Major Industrial</v>
      </c>
      <c r="K11923" s="70">
        <f t="shared" si="188"/>
        <v>0</v>
      </c>
    </row>
    <row r="11924" spans="1:11" x14ac:dyDescent="0.25">
      <c r="A11924" s="65">
        <v>44621</v>
      </c>
      <c r="B11924" s="66" t="s">
        <v>153</v>
      </c>
      <c r="C11924" s="66" t="s">
        <v>137</v>
      </c>
      <c r="D11924" s="67">
        <v>-4212.09</v>
      </c>
      <c r="E11924" s="66">
        <v>0.56787028716662102</v>
      </c>
      <c r="F11924" s="67">
        <v>-2391.92075787165</v>
      </c>
      <c r="G11924" s="66" t="s">
        <v>118</v>
      </c>
      <c r="H11924" s="68">
        <v>3.0103853342967198E-12</v>
      </c>
      <c r="I11924" s="87">
        <v>-7.2006031702967304E-9</v>
      </c>
      <c r="J11924" s="36" t="str">
        <f>_xlfn.XLOOKUP(SimpleBB[[#This Row],[customer_code]],'Input  - indicative charges'!$B$13:$B$69,'Input  - indicative charges'!$E$13:$E$69)</f>
        <v>Upper South Island distributor</v>
      </c>
      <c r="K11924" s="70">
        <f t="shared" si="188"/>
        <v>-6.6566230898040033E-9</v>
      </c>
    </row>
    <row r="11925" spans="1:11" x14ac:dyDescent="0.25">
      <c r="A11925" s="65">
        <v>44621</v>
      </c>
      <c r="B11925" s="66" t="s">
        <v>153</v>
      </c>
      <c r="C11925" s="66" t="s">
        <v>137</v>
      </c>
      <c r="D11925" s="67">
        <v>-4212.09</v>
      </c>
      <c r="E11925" s="66">
        <v>0.56787028716662102</v>
      </c>
      <c r="F11925" s="67">
        <v>-2391.92075787165</v>
      </c>
      <c r="G11925" s="66" t="s">
        <v>120</v>
      </c>
      <c r="H11925" s="68">
        <v>1.9881294930304401E-7</v>
      </c>
      <c r="I11925" s="87">
        <v>-4.75544820371637E-4</v>
      </c>
      <c r="J11925" s="36" t="str">
        <f>_xlfn.XLOOKUP(SimpleBB[[#This Row],[customer_code]],'Input  - indicative charges'!$B$13:$B$69,'Input  - indicative charges'!$E$13:$E$69)</f>
        <v>Lower North Island distributor</v>
      </c>
      <c r="K11925" s="70">
        <f t="shared" si="188"/>
        <v>-4.3961909254778273E-4</v>
      </c>
    </row>
    <row r="11926" spans="1:11" x14ac:dyDescent="0.25">
      <c r="A11926" s="65">
        <v>44621</v>
      </c>
      <c r="B11926" s="66" t="s">
        <v>153</v>
      </c>
      <c r="C11926" s="66" t="s">
        <v>137</v>
      </c>
      <c r="D11926" s="67">
        <v>-4212.09</v>
      </c>
      <c r="E11926" s="66">
        <v>0.56787028716662102</v>
      </c>
      <c r="F11926" s="67">
        <v>-2391.92075787165</v>
      </c>
      <c r="G11926" s="66" t="s">
        <v>241</v>
      </c>
      <c r="H11926" s="68">
        <v>6.3848085422157198E-5</v>
      </c>
      <c r="I11926" s="87">
        <v>-0.15271956087162</v>
      </c>
      <c r="J11926" s="36" t="str">
        <f>_xlfn.XLOOKUP(SimpleBB[[#This Row],[customer_code]],'Input  - indicative charges'!$B$13:$B$69,'Input  - indicative charges'!$E$13:$E$69)</f>
        <v>North Island generation</v>
      </c>
      <c r="K11926" s="70">
        <f t="shared" si="188"/>
        <v>-0.14118213865142923</v>
      </c>
    </row>
    <row r="11927" spans="1:11" x14ac:dyDescent="0.25">
      <c r="A11927" s="65">
        <v>44287</v>
      </c>
      <c r="B11927" s="66" t="s">
        <v>154</v>
      </c>
      <c r="C11927" s="66" t="s">
        <v>137</v>
      </c>
      <c r="D11927" s="67">
        <v>61432.12</v>
      </c>
      <c r="E11927" s="66">
        <v>0.20369999999999999</v>
      </c>
      <c r="F11927" s="67">
        <v>12513.722844</v>
      </c>
      <c r="G11927" s="66" t="s">
        <v>8</v>
      </c>
      <c r="H11927" s="68">
        <v>2.8363087343035801E-7</v>
      </c>
      <c r="I11927" s="87">
        <v>3.5492781401091399E-3</v>
      </c>
      <c r="J11927" s="36" t="str">
        <f>_xlfn.XLOOKUP(SimpleBB[[#This Row],[customer_code]],'Input  - indicative charges'!$B$13:$B$69,'Input  - indicative charges'!$E$13:$E$69)</f>
        <v>Lower South Island distributor</v>
      </c>
      <c r="K11927" s="70">
        <f t="shared" si="188"/>
        <v>3.2811427405203745E-3</v>
      </c>
    </row>
    <row r="11928" spans="1:11" x14ac:dyDescent="0.25">
      <c r="A11928" s="65">
        <v>44287</v>
      </c>
      <c r="B11928" s="66" t="s">
        <v>154</v>
      </c>
      <c r="C11928" s="66" t="s">
        <v>137</v>
      </c>
      <c r="D11928" s="67">
        <v>61432.12</v>
      </c>
      <c r="E11928" s="66">
        <v>0.20369999999999999</v>
      </c>
      <c r="F11928" s="67">
        <v>12513.722844</v>
      </c>
      <c r="G11928" s="66" t="s">
        <v>10</v>
      </c>
      <c r="H11928" s="68">
        <v>1.37232578591132E-8</v>
      </c>
      <c r="I11928" s="87">
        <v>1.7172904536568801E-4</v>
      </c>
      <c r="J11928" s="36" t="str">
        <f>_xlfn.XLOOKUP(SimpleBB[[#This Row],[customer_code]],'Input  - indicative charges'!$B$13:$B$69,'Input  - indicative charges'!$E$13:$E$69)</f>
        <v>Upper South Island distributor</v>
      </c>
      <c r="K11928" s="70">
        <f t="shared" si="188"/>
        <v>1.5875552388260975E-4</v>
      </c>
    </row>
    <row r="11929" spans="1:11" x14ac:dyDescent="0.25">
      <c r="A11929" s="65">
        <v>44287</v>
      </c>
      <c r="B11929" s="66" t="s">
        <v>154</v>
      </c>
      <c r="C11929" s="66" t="s">
        <v>137</v>
      </c>
      <c r="D11929" s="67">
        <v>61432.12</v>
      </c>
      <c r="E11929" s="66">
        <v>0.20369999999999999</v>
      </c>
      <c r="F11929" s="67">
        <v>12513.722844</v>
      </c>
      <c r="G11929" s="66" t="s">
        <v>12</v>
      </c>
      <c r="H11929" s="68">
        <v>5.8292099850804199E-4</v>
      </c>
      <c r="I11929" s="87">
        <v>7.29451181527737</v>
      </c>
      <c r="J11929" s="36" t="str">
        <f>_xlfn.XLOOKUP(SimpleBB[[#This Row],[customer_code]],'Input  - indicative charges'!$B$13:$B$69,'Input  - indicative charges'!$E$13:$E$69)</f>
        <v>Lower North Island distributor</v>
      </c>
      <c r="K11929" s="70">
        <f t="shared" si="188"/>
        <v>6.7434372690784565</v>
      </c>
    </row>
    <row r="11930" spans="1:11" x14ac:dyDescent="0.25">
      <c r="A11930" s="65">
        <v>44287</v>
      </c>
      <c r="B11930" s="66" t="s">
        <v>154</v>
      </c>
      <c r="C11930" s="66" t="s">
        <v>137</v>
      </c>
      <c r="D11930" s="67">
        <v>61432.12</v>
      </c>
      <c r="E11930" s="66">
        <v>0.20369999999999999</v>
      </c>
      <c r="F11930" s="67">
        <v>12513.722844</v>
      </c>
      <c r="G11930" s="66" t="s">
        <v>14</v>
      </c>
      <c r="H11930" s="68">
        <v>1.14180362767032E-4</v>
      </c>
      <c r="I11930" s="87">
        <v>1.4288214138940101</v>
      </c>
      <c r="J11930" s="36" t="str">
        <f>_xlfn.XLOOKUP(SimpleBB[[#This Row],[customer_code]],'Input  - indicative charges'!$B$13:$B$69,'Input  - indicative charges'!$E$13:$E$69)</f>
        <v>Upper North Island distributor</v>
      </c>
      <c r="K11930" s="70">
        <f t="shared" si="188"/>
        <v>1.3208790138814615</v>
      </c>
    </row>
    <row r="11931" spans="1:11" x14ac:dyDescent="0.25">
      <c r="A11931" s="65">
        <v>44287</v>
      </c>
      <c r="B11931" s="66" t="s">
        <v>154</v>
      </c>
      <c r="C11931" s="66" t="s">
        <v>137</v>
      </c>
      <c r="D11931" s="67">
        <v>61432.12</v>
      </c>
      <c r="E11931" s="66">
        <v>0.20369999999999999</v>
      </c>
      <c r="F11931" s="67">
        <v>12513.722844</v>
      </c>
      <c r="G11931" s="66" t="s">
        <v>16</v>
      </c>
      <c r="H11931" s="68">
        <v>6.72847910121087E-2</v>
      </c>
      <c r="I11931" s="87">
        <v>841.98322634198996</v>
      </c>
      <c r="J11931" s="36" t="str">
        <f>_xlfn.XLOOKUP(SimpleBB[[#This Row],[customer_code]],'Input  - indicative charges'!$B$13:$B$69,'Input  - indicative charges'!$E$13:$E$69)</f>
        <v>South Island generation</v>
      </c>
      <c r="K11931" s="70">
        <f t="shared" si="188"/>
        <v>778.37437408244148</v>
      </c>
    </row>
    <row r="11932" spans="1:11" x14ac:dyDescent="0.25">
      <c r="A11932" s="65">
        <v>44287</v>
      </c>
      <c r="B11932" s="66" t="s">
        <v>154</v>
      </c>
      <c r="C11932" s="66" t="s">
        <v>137</v>
      </c>
      <c r="D11932" s="67">
        <v>61432.12</v>
      </c>
      <c r="E11932" s="66">
        <v>0.20369999999999999</v>
      </c>
      <c r="F11932" s="67">
        <v>12513.722844</v>
      </c>
      <c r="G11932" s="66" t="s">
        <v>19</v>
      </c>
      <c r="H11932" s="68">
        <v>7.0073035338977504E-5</v>
      </c>
      <c r="I11932" s="87">
        <v>0.87687454306978196</v>
      </c>
      <c r="J11932" s="36" t="str">
        <f>_xlfn.XLOOKUP(SimpleBB[[#This Row],[customer_code]],'Input  - indicative charges'!$B$13:$B$69,'Input  - indicative charges'!$E$13:$E$69)</f>
        <v>Lower South Island distributor</v>
      </c>
      <c r="K11932" s="70">
        <f t="shared" si="188"/>
        <v>0.81062977534132152</v>
      </c>
    </row>
    <row r="11933" spans="1:11" x14ac:dyDescent="0.25">
      <c r="A11933" s="65">
        <v>44287</v>
      </c>
      <c r="B11933" s="66" t="s">
        <v>154</v>
      </c>
      <c r="C11933" s="66" t="s">
        <v>137</v>
      </c>
      <c r="D11933" s="67">
        <v>61432.12</v>
      </c>
      <c r="E11933" s="66">
        <v>0.20369999999999999</v>
      </c>
      <c r="F11933" s="67">
        <v>12513.722844</v>
      </c>
      <c r="G11933" s="66" t="s">
        <v>21</v>
      </c>
      <c r="H11933" s="68">
        <v>1.4439231822710399E-7</v>
      </c>
      <c r="I11933" s="87">
        <v>1.8068854510966299E-3</v>
      </c>
      <c r="J11933" s="36" t="str">
        <f>_xlfn.XLOOKUP(SimpleBB[[#This Row],[customer_code]],'Input  - indicative charges'!$B$13:$B$69,'Input  - indicative charges'!$E$13:$E$69)</f>
        <v>Upper South Island distributor</v>
      </c>
      <c r="K11933" s="70">
        <f t="shared" si="188"/>
        <v>1.6703816513617285E-3</v>
      </c>
    </row>
    <row r="11934" spans="1:11" x14ac:dyDescent="0.25">
      <c r="A11934" s="65">
        <v>44287</v>
      </c>
      <c r="B11934" s="66" t="s">
        <v>154</v>
      </c>
      <c r="C11934" s="66" t="s">
        <v>137</v>
      </c>
      <c r="D11934" s="67">
        <v>61432.12</v>
      </c>
      <c r="E11934" s="66">
        <v>0.20369999999999999</v>
      </c>
      <c r="F11934" s="67">
        <v>12513.722844</v>
      </c>
      <c r="G11934" s="66" t="s">
        <v>23</v>
      </c>
      <c r="H11934" s="68">
        <v>2.6980832465899498E-7</v>
      </c>
      <c r="I11934" s="87">
        <v>3.37630659578663E-3</v>
      </c>
      <c r="J11934" s="36" t="str">
        <f>_xlfn.XLOOKUP(SimpleBB[[#This Row],[customer_code]],'Input  - indicative charges'!$B$13:$B$69,'Input  - indicative charges'!$E$13:$E$69)</f>
        <v>Lower North Island distributor</v>
      </c>
      <c r="K11934" s="70">
        <f t="shared" si="188"/>
        <v>3.1212385840788761E-3</v>
      </c>
    </row>
    <row r="11935" spans="1:11" x14ac:dyDescent="0.25">
      <c r="A11935" s="65">
        <v>44287</v>
      </c>
      <c r="B11935" s="66" t="s">
        <v>154</v>
      </c>
      <c r="C11935" s="66" t="s">
        <v>137</v>
      </c>
      <c r="D11935" s="67">
        <v>61432.12</v>
      </c>
      <c r="E11935" s="66">
        <v>0.20369999999999999</v>
      </c>
      <c r="F11935" s="67">
        <v>12513.722844</v>
      </c>
      <c r="G11935" s="66" t="s">
        <v>25</v>
      </c>
      <c r="H11935" s="68">
        <v>8.4488509098904596E-2</v>
      </c>
      <c r="I11935" s="87">
        <v>1057.2657863664599</v>
      </c>
      <c r="J11935" s="36" t="str">
        <f>_xlfn.XLOOKUP(SimpleBB[[#This Row],[customer_code]],'Input  - indicative charges'!$B$13:$B$69,'Input  - indicative charges'!$E$13:$E$69)</f>
        <v>North Island generation</v>
      </c>
      <c r="K11935" s="70">
        <f t="shared" si="188"/>
        <v>977.39309876407776</v>
      </c>
    </row>
    <row r="11936" spans="1:11" x14ac:dyDescent="0.25">
      <c r="A11936" s="65">
        <v>44287</v>
      </c>
      <c r="B11936" s="66" t="s">
        <v>154</v>
      </c>
      <c r="C11936" s="66" t="s">
        <v>137</v>
      </c>
      <c r="D11936" s="67">
        <v>61432.12</v>
      </c>
      <c r="E11936" s="66">
        <v>0.20369999999999999</v>
      </c>
      <c r="F11936" s="67">
        <v>12513.722844</v>
      </c>
      <c r="G11936" s="66" t="s">
        <v>27</v>
      </c>
      <c r="H11936" s="68">
        <v>5.0420224820705195E-4</v>
      </c>
      <c r="I11936" s="87">
        <v>6.3094471913847503</v>
      </c>
      <c r="J11936" s="36" t="str">
        <f>_xlfn.XLOOKUP(SimpleBB[[#This Row],[customer_code]],'Input  - indicative charges'!$B$13:$B$69,'Input  - indicative charges'!$E$13:$E$69)</f>
        <v>Lower North Island distributor</v>
      </c>
      <c r="K11936" s="70">
        <f t="shared" si="188"/>
        <v>5.8327907905442844</v>
      </c>
    </row>
    <row r="11937" spans="1:11" x14ac:dyDescent="0.25">
      <c r="A11937" s="65">
        <v>44287</v>
      </c>
      <c r="B11937" s="66" t="s">
        <v>154</v>
      </c>
      <c r="C11937" s="66" t="s">
        <v>137</v>
      </c>
      <c r="D11937" s="67">
        <v>61432.12</v>
      </c>
      <c r="E11937" s="66">
        <v>0.20369999999999999</v>
      </c>
      <c r="F11937" s="67">
        <v>12513.722844</v>
      </c>
      <c r="G11937" s="66" t="s">
        <v>29</v>
      </c>
      <c r="H11937" s="68">
        <v>2.87763920369892E-5</v>
      </c>
      <c r="I11937" s="87">
        <v>0.36009979440117101</v>
      </c>
      <c r="J11937" s="36" t="str">
        <f>_xlfn.XLOOKUP(SimpleBB[[#This Row],[customer_code]],'Input  - indicative charges'!$B$13:$B$69,'Input  - indicative charges'!$E$13:$E$69)</f>
        <v>Lower North Island distributor</v>
      </c>
      <c r="K11937" s="70">
        <f t="shared" si="188"/>
        <v>0.3328955296318224</v>
      </c>
    </row>
    <row r="11938" spans="1:11" x14ac:dyDescent="0.25">
      <c r="A11938" s="65">
        <v>44287</v>
      </c>
      <c r="B11938" s="66" t="s">
        <v>154</v>
      </c>
      <c r="C11938" s="66" t="s">
        <v>137</v>
      </c>
      <c r="D11938" s="67">
        <v>61432.12</v>
      </c>
      <c r="E11938" s="66">
        <v>0.20369999999999999</v>
      </c>
      <c r="F11938" s="67">
        <v>12513.722844</v>
      </c>
      <c r="G11938" s="66" t="s">
        <v>31</v>
      </c>
      <c r="H11938" s="68">
        <v>1.0072794961658599E-3</v>
      </c>
      <c r="I11938" s="87">
        <v>12.6048164414635</v>
      </c>
      <c r="J11938" s="36" t="str">
        <f>_xlfn.XLOOKUP(SimpleBB[[#This Row],[customer_code]],'Input  - indicative charges'!$B$13:$B$69,'Input  - indicative charges'!$E$13:$E$69)</f>
        <v>Major Industrial</v>
      </c>
      <c r="K11938" s="70">
        <f t="shared" si="188"/>
        <v>11.652567178414499</v>
      </c>
    </row>
    <row r="11939" spans="1:11" x14ac:dyDescent="0.25">
      <c r="A11939" s="65">
        <v>44287</v>
      </c>
      <c r="B11939" s="66" t="s">
        <v>154</v>
      </c>
      <c r="C11939" s="66" t="s">
        <v>137</v>
      </c>
      <c r="D11939" s="67">
        <v>61432.12</v>
      </c>
      <c r="E11939" s="66">
        <v>0.20369999999999999</v>
      </c>
      <c r="F11939" s="67">
        <v>12513.722844</v>
      </c>
      <c r="G11939" s="66" t="s">
        <v>34</v>
      </c>
      <c r="H11939" s="68">
        <v>3.1203888511785103E-4</v>
      </c>
      <c r="I11939" s="87">
        <v>3.9047681249155501</v>
      </c>
      <c r="J11939" s="36" t="str">
        <f>_xlfn.XLOOKUP(SimpleBB[[#This Row],[customer_code]],'Input  - indicative charges'!$B$13:$B$69,'Input  - indicative charges'!$E$13:$E$69)</f>
        <v>Major Industrial</v>
      </c>
      <c r="K11939" s="70">
        <f t="shared" si="188"/>
        <v>3.6097767153543061</v>
      </c>
    </row>
    <row r="11940" spans="1:11" x14ac:dyDescent="0.25">
      <c r="A11940" s="65">
        <v>44287</v>
      </c>
      <c r="B11940" s="66" t="s">
        <v>154</v>
      </c>
      <c r="C11940" s="66" t="s">
        <v>137</v>
      </c>
      <c r="D11940" s="67">
        <v>61432.12</v>
      </c>
      <c r="E11940" s="66">
        <v>0.20369999999999999</v>
      </c>
      <c r="F11940" s="67">
        <v>12513.722844</v>
      </c>
      <c r="G11940" s="66" t="s">
        <v>36</v>
      </c>
      <c r="H11940" s="68">
        <v>1.3527409305710701E-7</v>
      </c>
      <c r="I11940" s="87">
        <v>1.6927825084901099E-3</v>
      </c>
      <c r="J11940" s="36" t="str">
        <f>_xlfn.XLOOKUP(SimpleBB[[#This Row],[customer_code]],'Input  - indicative charges'!$B$13:$B$69,'Input  - indicative charges'!$E$13:$E$69)</f>
        <v>Upper South Island distributor</v>
      </c>
      <c r="K11940" s="70">
        <f t="shared" si="188"/>
        <v>1.5648987821623359E-3</v>
      </c>
    </row>
    <row r="11941" spans="1:11" x14ac:dyDescent="0.25">
      <c r="A11941" s="65">
        <v>44287</v>
      </c>
      <c r="B11941" s="66" t="s">
        <v>154</v>
      </c>
      <c r="C11941" s="66" t="s">
        <v>137</v>
      </c>
      <c r="D11941" s="67">
        <v>61432.12</v>
      </c>
      <c r="E11941" s="66">
        <v>0.20369999999999999</v>
      </c>
      <c r="F11941" s="67">
        <v>12513.722844</v>
      </c>
      <c r="G11941" s="66" t="s">
        <v>38</v>
      </c>
      <c r="H11941" s="68">
        <v>1.50418013232418E-3</v>
      </c>
      <c r="I11941" s="87">
        <v>18.822893283356098</v>
      </c>
      <c r="J11941" s="36" t="str">
        <f>_xlfn.XLOOKUP(SimpleBB[[#This Row],[customer_code]],'Input  - indicative charges'!$B$13:$B$69,'Input  - indicative charges'!$E$13:$E$69)</f>
        <v>North Island generation</v>
      </c>
      <c r="K11941" s="70">
        <f t="shared" si="188"/>
        <v>17.400890325933837</v>
      </c>
    </row>
    <row r="11942" spans="1:11" x14ac:dyDescent="0.25">
      <c r="A11942" s="65">
        <v>44287</v>
      </c>
      <c r="B11942" s="66" t="s">
        <v>154</v>
      </c>
      <c r="C11942" s="66" t="s">
        <v>137</v>
      </c>
      <c r="D11942" s="67">
        <v>61432.12</v>
      </c>
      <c r="E11942" s="66">
        <v>0.20369999999999999</v>
      </c>
      <c r="F11942" s="67">
        <v>12513.722844</v>
      </c>
      <c r="G11942" s="66" t="s">
        <v>40</v>
      </c>
      <c r="H11942" s="68">
        <v>8.4596924429036893E-2</v>
      </c>
      <c r="I11942" s="87">
        <v>1058.62246575978</v>
      </c>
      <c r="J11942" s="36" t="str">
        <f>_xlfn.XLOOKUP(SimpleBB[[#This Row],[customer_code]],'Input  - indicative charges'!$B$13:$B$69,'Input  - indicative charges'!$E$13:$E$69)</f>
        <v>North Island generation</v>
      </c>
      <c r="K11942" s="70">
        <f t="shared" si="188"/>
        <v>978.64728583166811</v>
      </c>
    </row>
    <row r="11943" spans="1:11" x14ac:dyDescent="0.25">
      <c r="A11943" s="65">
        <v>44287</v>
      </c>
      <c r="B11943" s="66" t="s">
        <v>154</v>
      </c>
      <c r="C11943" s="66" t="s">
        <v>137</v>
      </c>
      <c r="D11943" s="67">
        <v>61432.12</v>
      </c>
      <c r="E11943" s="66">
        <v>0.20369999999999999</v>
      </c>
      <c r="F11943" s="67">
        <v>12513.722844</v>
      </c>
      <c r="G11943" s="66" t="s">
        <v>42</v>
      </c>
      <c r="H11943" s="68">
        <v>3.3803573269200797E-2</v>
      </c>
      <c r="I11943" s="87">
        <v>423.00854702762598</v>
      </c>
      <c r="J11943" s="36" t="str">
        <f>_xlfn.XLOOKUP(SimpleBB[[#This Row],[customer_code]],'Input  - indicative charges'!$B$13:$B$69,'Input  - indicative charges'!$E$13:$E$69)</f>
        <v>South Island generation</v>
      </c>
      <c r="K11943" s="70">
        <f t="shared" si="188"/>
        <v>391.05174868461762</v>
      </c>
    </row>
    <row r="11944" spans="1:11" x14ac:dyDescent="0.25">
      <c r="A11944" s="65">
        <v>44287</v>
      </c>
      <c r="B11944" s="66" t="s">
        <v>154</v>
      </c>
      <c r="C11944" s="66" t="s">
        <v>137</v>
      </c>
      <c r="D11944" s="67">
        <v>61432.12</v>
      </c>
      <c r="E11944" s="66">
        <v>0.20369999999999999</v>
      </c>
      <c r="F11944" s="67">
        <v>12513.722844</v>
      </c>
      <c r="G11944" s="66" t="s">
        <v>44</v>
      </c>
      <c r="H11944" s="68">
        <v>2.4121669379374599E-4</v>
      </c>
      <c r="I11944" s="87">
        <v>3.0185188514809602</v>
      </c>
      <c r="J11944" s="36" t="str">
        <f>_xlfn.XLOOKUP(SimpleBB[[#This Row],[customer_code]],'Input  - indicative charges'!$B$13:$B$69,'Input  - indicative charges'!$E$13:$E$69)</f>
        <v>Major Industrial</v>
      </c>
      <c r="K11944" s="70">
        <f t="shared" si="188"/>
        <v>2.7904804373421404</v>
      </c>
    </row>
    <row r="11945" spans="1:11" x14ac:dyDescent="0.25">
      <c r="A11945" s="65">
        <v>44287</v>
      </c>
      <c r="B11945" s="66" t="s">
        <v>154</v>
      </c>
      <c r="C11945" s="66" t="s">
        <v>137</v>
      </c>
      <c r="D11945" s="67">
        <v>61432.12</v>
      </c>
      <c r="E11945" s="66">
        <v>0.20369999999999999</v>
      </c>
      <c r="F11945" s="67">
        <v>12513.722844</v>
      </c>
      <c r="G11945" s="66" t="s">
        <v>46</v>
      </c>
      <c r="H11945" s="68">
        <v>1.68791508945327E-7</v>
      </c>
      <c r="I11945" s="87">
        <v>2.1122101613623798E-3</v>
      </c>
      <c r="J11945" s="36" t="str">
        <f>_xlfn.XLOOKUP(SimpleBB[[#This Row],[customer_code]],'Input  - indicative charges'!$B$13:$B$69,'Input  - indicative charges'!$E$13:$E$69)</f>
        <v>Upper South Island distributor</v>
      </c>
      <c r="K11945" s="70">
        <f t="shared" si="188"/>
        <v>1.9526401605692223E-3</v>
      </c>
    </row>
    <row r="11946" spans="1:11" x14ac:dyDescent="0.25">
      <c r="A11946" s="65">
        <v>44287</v>
      </c>
      <c r="B11946" s="66" t="s">
        <v>154</v>
      </c>
      <c r="C11946" s="66" t="s">
        <v>137</v>
      </c>
      <c r="D11946" s="67">
        <v>61432.12</v>
      </c>
      <c r="E11946" s="66">
        <v>0.20369999999999999</v>
      </c>
      <c r="F11946" s="67">
        <v>12513.722844</v>
      </c>
      <c r="G11946" s="66" t="s">
        <v>48</v>
      </c>
      <c r="H11946" s="68">
        <v>3.9968875900398201E-2</v>
      </c>
      <c r="I11946" s="87">
        <v>500.15943540381397</v>
      </c>
      <c r="J11946" s="36" t="str">
        <f>_xlfn.XLOOKUP(SimpleBB[[#This Row],[customer_code]],'Input  - indicative charges'!$B$13:$B$69,'Input  - indicative charges'!$E$13:$E$69)</f>
        <v>North Island generation</v>
      </c>
      <c r="K11946" s="70">
        <f t="shared" si="188"/>
        <v>462.37416054621457</v>
      </c>
    </row>
    <row r="11947" spans="1:11" x14ac:dyDescent="0.25">
      <c r="A11947" s="65">
        <v>44287</v>
      </c>
      <c r="B11947" s="66" t="s">
        <v>154</v>
      </c>
      <c r="C11947" s="66" t="s">
        <v>137</v>
      </c>
      <c r="D11947" s="67">
        <v>61432.12</v>
      </c>
      <c r="E11947" s="66">
        <v>0.20369999999999999</v>
      </c>
      <c r="F11947" s="67">
        <v>12513.722844</v>
      </c>
      <c r="G11947" s="66" t="s">
        <v>50</v>
      </c>
      <c r="H11947" s="68">
        <v>8.3912488288649806E-3</v>
      </c>
      <c r="I11947" s="87">
        <v>105.005762159456</v>
      </c>
      <c r="J11947" s="36" t="str">
        <f>_xlfn.XLOOKUP(SimpleBB[[#This Row],[customer_code]],'Input  - indicative charges'!$B$13:$B$69,'Input  - indicative charges'!$E$13:$E$69)</f>
        <v>North Island generation</v>
      </c>
      <c r="K11947" s="70">
        <f t="shared" si="188"/>
        <v>97.072948532490486</v>
      </c>
    </row>
    <row r="11948" spans="1:11" x14ac:dyDescent="0.25">
      <c r="A11948" s="65">
        <v>44287</v>
      </c>
      <c r="B11948" s="66" t="s">
        <v>154</v>
      </c>
      <c r="C11948" s="66" t="s">
        <v>137</v>
      </c>
      <c r="D11948" s="67">
        <v>61432.12</v>
      </c>
      <c r="E11948" s="66">
        <v>0.20369999999999999</v>
      </c>
      <c r="F11948" s="67">
        <v>12513.722844</v>
      </c>
      <c r="G11948" s="66" t="s">
        <v>52</v>
      </c>
      <c r="H11948" s="68">
        <v>1.6944853887668299E-2</v>
      </c>
      <c r="I11948" s="87">
        <v>212.04320518235701</v>
      </c>
      <c r="J11948" s="36" t="str">
        <f>_xlfn.XLOOKUP(SimpleBB[[#This Row],[customer_code]],'Input  - indicative charges'!$B$13:$B$69,'Input  - indicative charges'!$E$13:$E$69)</f>
        <v>North Island generation</v>
      </c>
      <c r="K11948" s="70">
        <f t="shared" si="188"/>
        <v>196.02409163102919</v>
      </c>
    </row>
    <row r="11949" spans="1:11" x14ac:dyDescent="0.25">
      <c r="A11949" s="65">
        <v>44287</v>
      </c>
      <c r="B11949" s="66" t="s">
        <v>154</v>
      </c>
      <c r="C11949" s="66" t="s">
        <v>137</v>
      </c>
      <c r="D11949" s="67">
        <v>61432.12</v>
      </c>
      <c r="E11949" s="66">
        <v>0.20369999999999999</v>
      </c>
      <c r="F11949" s="67">
        <v>12513.722844</v>
      </c>
      <c r="G11949" s="66" t="s">
        <v>54</v>
      </c>
      <c r="H11949" s="68">
        <v>1.52329103418459E-8</v>
      </c>
      <c r="I11949" s="87">
        <v>1.9062041812536101E-4</v>
      </c>
      <c r="J11949" s="36" t="str">
        <f>_xlfn.XLOOKUP(SimpleBB[[#This Row],[customer_code]],'Input  - indicative charges'!$B$13:$B$69,'Input  - indicative charges'!$E$13:$E$69)</f>
        <v>Upper South Island distributor</v>
      </c>
      <c r="K11949" s="70">
        <f t="shared" si="188"/>
        <v>1.7621972030283151E-4</v>
      </c>
    </row>
    <row r="11950" spans="1:11" x14ac:dyDescent="0.25">
      <c r="A11950" s="65">
        <v>44287</v>
      </c>
      <c r="B11950" s="66" t="s">
        <v>154</v>
      </c>
      <c r="C11950" s="66" t="s">
        <v>137</v>
      </c>
      <c r="D11950" s="67">
        <v>61432.12</v>
      </c>
      <c r="E11950" s="66">
        <v>0.20369999999999999</v>
      </c>
      <c r="F11950" s="67">
        <v>12513.722844</v>
      </c>
      <c r="G11950" s="66" t="s">
        <v>56</v>
      </c>
      <c r="H11950" s="68">
        <v>1.7299084627812199E-6</v>
      </c>
      <c r="I11950" s="87">
        <v>2.16475950487343E-2</v>
      </c>
      <c r="J11950" s="36" t="str">
        <f>_xlfn.XLOOKUP(SimpleBB[[#This Row],[customer_code]],'Input  - indicative charges'!$B$13:$B$69,'Input  - indicative charges'!$E$13:$E$69)</f>
        <v>Upper North Island distributor</v>
      </c>
      <c r="K11950" s="70">
        <f t="shared" si="188"/>
        <v>2.0012195871945731E-2</v>
      </c>
    </row>
    <row r="11951" spans="1:11" x14ac:dyDescent="0.25">
      <c r="A11951" s="65">
        <v>44287</v>
      </c>
      <c r="B11951" s="66" t="s">
        <v>154</v>
      </c>
      <c r="C11951" s="66" t="s">
        <v>137</v>
      </c>
      <c r="D11951" s="67">
        <v>61432.12</v>
      </c>
      <c r="E11951" s="66">
        <v>0.20369999999999999</v>
      </c>
      <c r="F11951" s="67">
        <v>12513.722844</v>
      </c>
      <c r="G11951" s="66" t="s">
        <v>58</v>
      </c>
      <c r="H11951" s="68">
        <v>1.04583060194283E-2</v>
      </c>
      <c r="I11951" s="87">
        <v>130.87234294486299</v>
      </c>
      <c r="J11951" s="36" t="str">
        <f>_xlfn.XLOOKUP(SimpleBB[[#This Row],[customer_code]],'Input  - indicative charges'!$B$13:$B$69,'Input  - indicative charges'!$E$13:$E$69)</f>
        <v>North Island generation</v>
      </c>
      <c r="K11951" s="70">
        <f t="shared" si="188"/>
        <v>120.98540070326123</v>
      </c>
    </row>
    <row r="11952" spans="1:11" x14ac:dyDescent="0.25">
      <c r="A11952" s="65">
        <v>44287</v>
      </c>
      <c r="B11952" s="66" t="s">
        <v>154</v>
      </c>
      <c r="C11952" s="66" t="s">
        <v>137</v>
      </c>
      <c r="D11952" s="67">
        <v>61432.12</v>
      </c>
      <c r="E11952" s="66">
        <v>0.20369999999999999</v>
      </c>
      <c r="F11952" s="67">
        <v>12513.722844</v>
      </c>
      <c r="G11952" s="66" t="s">
        <v>60</v>
      </c>
      <c r="H11952" s="68">
        <v>5.6297505007211699E-7</v>
      </c>
      <c r="I11952" s="87">
        <v>7.0449137446895E-3</v>
      </c>
      <c r="J11952" s="36" t="str">
        <f>_xlfn.XLOOKUP(SimpleBB[[#This Row],[customer_code]],'Input  - indicative charges'!$B$13:$B$69,'Input  - indicative charges'!$E$13:$E$69)</f>
        <v>Major Industrial</v>
      </c>
      <c r="K11952" s="70">
        <f t="shared" si="188"/>
        <v>6.5126954491848766E-3</v>
      </c>
    </row>
    <row r="11953" spans="1:11" x14ac:dyDescent="0.25">
      <c r="A11953" s="65">
        <v>44287</v>
      </c>
      <c r="B11953" s="66" t="s">
        <v>154</v>
      </c>
      <c r="C11953" s="66" t="s">
        <v>137</v>
      </c>
      <c r="D11953" s="67">
        <v>61432.12</v>
      </c>
      <c r="E11953" s="66">
        <v>0.20369999999999999</v>
      </c>
      <c r="F11953" s="67">
        <v>12513.722844</v>
      </c>
      <c r="G11953" s="66" t="s">
        <v>62</v>
      </c>
      <c r="H11953" s="68">
        <v>5.3304068168091803E-7</v>
      </c>
      <c r="I11953" s="87">
        <v>6.6703233551318403E-3</v>
      </c>
      <c r="J11953" s="36" t="str">
        <f>_xlfn.XLOOKUP(SimpleBB[[#This Row],[customer_code]],'Input  - indicative charges'!$B$13:$B$69,'Input  - indicative charges'!$E$13:$E$69)</f>
        <v>Major Industrial</v>
      </c>
      <c r="K11953" s="70">
        <f t="shared" si="188"/>
        <v>6.1664040375661693E-3</v>
      </c>
    </row>
    <row r="11954" spans="1:11" x14ac:dyDescent="0.25">
      <c r="A11954" s="65">
        <v>44287</v>
      </c>
      <c r="B11954" s="66" t="s">
        <v>154</v>
      </c>
      <c r="C11954" s="66" t="s">
        <v>137</v>
      </c>
      <c r="D11954" s="67">
        <v>61432.12</v>
      </c>
      <c r="E11954" s="66">
        <v>0.20369999999999999</v>
      </c>
      <c r="F11954" s="67">
        <v>12513.722844</v>
      </c>
      <c r="G11954" s="66" t="s">
        <v>64</v>
      </c>
      <c r="H11954" s="68">
        <v>2.5667587451037101E-4</v>
      </c>
      <c r="I11954" s="87">
        <v>3.2119707543641098</v>
      </c>
      <c r="J11954" s="36" t="str">
        <f>_xlfn.XLOOKUP(SimpleBB[[#This Row],[customer_code]],'Input  - indicative charges'!$B$13:$B$69,'Input  - indicative charges'!$E$13:$E$69)</f>
        <v>Major Industrial</v>
      </c>
      <c r="K11954" s="70">
        <f t="shared" si="188"/>
        <v>2.9693177337523284</v>
      </c>
    </row>
    <row r="11955" spans="1:11" x14ac:dyDescent="0.25">
      <c r="A11955" s="65">
        <v>44287</v>
      </c>
      <c r="B11955" s="66" t="s">
        <v>154</v>
      </c>
      <c r="C11955" s="66" t="s">
        <v>137</v>
      </c>
      <c r="D11955" s="67">
        <v>61432.12</v>
      </c>
      <c r="E11955" s="66">
        <v>0.20369999999999999</v>
      </c>
      <c r="F11955" s="67">
        <v>12513.722844</v>
      </c>
      <c r="G11955" s="66" t="s">
        <v>66</v>
      </c>
      <c r="H11955" s="68">
        <v>9.0848075545533996E-7</v>
      </c>
      <c r="I11955" s="87">
        <v>1.1368476382875799E-2</v>
      </c>
      <c r="J11955" s="36" t="str">
        <f>_xlfn.XLOOKUP(SimpleBB[[#This Row],[customer_code]],'Input  - indicative charges'!$B$13:$B$69,'Input  - indicative charges'!$E$13:$E$69)</f>
        <v>Upper South Island distributor</v>
      </c>
      <c r="K11955" s="70">
        <f t="shared" si="188"/>
        <v>1.0509628234800228E-2</v>
      </c>
    </row>
    <row r="11956" spans="1:11" x14ac:dyDescent="0.25">
      <c r="A11956" s="65">
        <v>44287</v>
      </c>
      <c r="B11956" s="66" t="s">
        <v>154</v>
      </c>
      <c r="C11956" s="66" t="s">
        <v>137</v>
      </c>
      <c r="D11956" s="67">
        <v>61432.12</v>
      </c>
      <c r="E11956" s="66">
        <v>0.20369999999999999</v>
      </c>
      <c r="F11956" s="67">
        <v>12513.722844</v>
      </c>
      <c r="G11956" s="66" t="s">
        <v>68</v>
      </c>
      <c r="H11956" s="68">
        <v>5.7416624525241497E-7</v>
      </c>
      <c r="I11956" s="87">
        <v>7.1849572594688497E-3</v>
      </c>
      <c r="J11956" s="36" t="str">
        <f>_xlfn.XLOOKUP(SimpleBB[[#This Row],[customer_code]],'Input  - indicative charges'!$B$13:$B$69,'Input  - indicative charges'!$E$13:$E$69)</f>
        <v>Major Industrial</v>
      </c>
      <c r="K11956" s="70">
        <f t="shared" si="188"/>
        <v>6.642159172155061E-3</v>
      </c>
    </row>
    <row r="11957" spans="1:11" x14ac:dyDescent="0.25">
      <c r="A11957" s="65">
        <v>44287</v>
      </c>
      <c r="B11957" s="66" t="s">
        <v>154</v>
      </c>
      <c r="C11957" s="66" t="s">
        <v>137</v>
      </c>
      <c r="D11957" s="67">
        <v>61432.12</v>
      </c>
      <c r="E11957" s="66">
        <v>0.20369999999999999</v>
      </c>
      <c r="F11957" s="67">
        <v>12513.722844</v>
      </c>
      <c r="G11957" s="66" t="s">
        <v>70</v>
      </c>
      <c r="H11957" s="68">
        <v>7.5564079847209698E-2</v>
      </c>
      <c r="I11957" s="87">
        <v>945.587952169868</v>
      </c>
      <c r="J11957" s="36" t="str">
        <f>_xlfn.XLOOKUP(SimpleBB[[#This Row],[customer_code]],'Input  - indicative charges'!$B$13:$B$69,'Input  - indicative charges'!$E$13:$E$69)</f>
        <v>Lower North Island distributor</v>
      </c>
      <c r="K11957" s="70">
        <f t="shared" si="188"/>
        <v>874.1521296187525</v>
      </c>
    </row>
    <row r="11958" spans="1:11" x14ac:dyDescent="0.25">
      <c r="A11958" s="65">
        <v>44287</v>
      </c>
      <c r="B11958" s="66" t="s">
        <v>154</v>
      </c>
      <c r="C11958" s="66" t="s">
        <v>137</v>
      </c>
      <c r="D11958" s="67">
        <v>61432.12</v>
      </c>
      <c r="E11958" s="66">
        <v>0.20369999999999999</v>
      </c>
      <c r="F11958" s="67">
        <v>12513.722844</v>
      </c>
      <c r="G11958" s="66" t="s">
        <v>72</v>
      </c>
      <c r="H11958" s="68">
        <v>4.6270016000219903E-5</v>
      </c>
      <c r="I11958" s="87">
        <v>0.57901015621419705</v>
      </c>
      <c r="J11958" s="36" t="str">
        <f>_xlfn.XLOOKUP(SimpleBB[[#This Row],[customer_code]],'Input  - indicative charges'!$B$13:$B$69,'Input  - indicative charges'!$E$13:$E$69)</f>
        <v>Lower South Island distributor</v>
      </c>
      <c r="K11958" s="70">
        <f t="shared" si="188"/>
        <v>0.53526798851874746</v>
      </c>
    </row>
    <row r="11959" spans="1:11" x14ac:dyDescent="0.25">
      <c r="A11959" s="65">
        <v>44287</v>
      </c>
      <c r="B11959" s="66" t="s">
        <v>154</v>
      </c>
      <c r="C11959" s="66" t="s">
        <v>137</v>
      </c>
      <c r="D11959" s="67">
        <v>61432.12</v>
      </c>
      <c r="E11959" s="66">
        <v>0.20369999999999999</v>
      </c>
      <c r="F11959" s="67">
        <v>12513.722844</v>
      </c>
      <c r="G11959" s="66" t="s">
        <v>74</v>
      </c>
      <c r="H11959" s="68">
        <v>1.9010764934636001E-9</v>
      </c>
      <c r="I11959" s="87">
        <v>2.3789544344446799E-5</v>
      </c>
      <c r="J11959" s="36" t="str">
        <f>_xlfn.XLOOKUP(SimpleBB[[#This Row],[customer_code]],'Input  - indicative charges'!$B$13:$B$69,'Input  - indicative charges'!$E$13:$E$69)</f>
        <v>Major Industrial</v>
      </c>
      <c r="K11959" s="70">
        <f t="shared" si="188"/>
        <v>2.1992328480536864E-5</v>
      </c>
    </row>
    <row r="11960" spans="1:11" x14ac:dyDescent="0.25">
      <c r="A11960" s="65">
        <v>44287</v>
      </c>
      <c r="B11960" s="66" t="s">
        <v>154</v>
      </c>
      <c r="C11960" s="66" t="s">
        <v>137</v>
      </c>
      <c r="D11960" s="67">
        <v>61432.12</v>
      </c>
      <c r="E11960" s="66">
        <v>0.20369999999999999</v>
      </c>
      <c r="F11960" s="67">
        <v>12513.722844</v>
      </c>
      <c r="G11960" s="66" t="s">
        <v>76</v>
      </c>
      <c r="H11960" s="68">
        <v>4.0769138107112199E-4</v>
      </c>
      <c r="I11960" s="87">
        <v>5.1017369486116104</v>
      </c>
      <c r="J11960" s="36" t="str">
        <f>_xlfn.XLOOKUP(SimpleBB[[#This Row],[customer_code]],'Input  - indicative charges'!$B$13:$B$69,'Input  - indicative charges'!$E$13:$E$69)</f>
        <v>Lower North Island distributor</v>
      </c>
      <c r="K11960" s="70">
        <f t="shared" si="188"/>
        <v>4.7163187815049099</v>
      </c>
    </row>
    <row r="11961" spans="1:11" x14ac:dyDescent="0.25">
      <c r="A11961" s="65">
        <v>44287</v>
      </c>
      <c r="B11961" s="66" t="s">
        <v>154</v>
      </c>
      <c r="C11961" s="66" t="s">
        <v>137</v>
      </c>
      <c r="D11961" s="67">
        <v>61432.12</v>
      </c>
      <c r="E11961" s="66">
        <v>0.20369999999999999</v>
      </c>
      <c r="F11961" s="67">
        <v>12513.722844</v>
      </c>
      <c r="G11961" s="66" t="s">
        <v>78</v>
      </c>
      <c r="H11961" s="68">
        <v>2.3729532838891E-9</v>
      </c>
      <c r="I11961" s="87">
        <v>2.9694479716347901E-5</v>
      </c>
      <c r="J11961" s="36" t="str">
        <f>_xlfn.XLOOKUP(SimpleBB[[#This Row],[customer_code]],'Input  - indicative charges'!$B$13:$B$69,'Input  - indicative charges'!$E$13:$E$69)</f>
        <v>North Island generation</v>
      </c>
      <c r="K11961" s="70">
        <f t="shared" si="188"/>
        <v>2.7451166887650118E-5</v>
      </c>
    </row>
    <row r="11962" spans="1:11" x14ac:dyDescent="0.25">
      <c r="A11962" s="65">
        <v>44287</v>
      </c>
      <c r="B11962" s="66" t="s">
        <v>154</v>
      </c>
      <c r="C11962" s="66" t="s">
        <v>137</v>
      </c>
      <c r="D11962" s="67">
        <v>61432.12</v>
      </c>
      <c r="E11962" s="66">
        <v>0.20369999999999999</v>
      </c>
      <c r="F11962" s="67">
        <v>12513.722844</v>
      </c>
      <c r="G11962" s="66" t="s">
        <v>80</v>
      </c>
      <c r="H11962" s="68">
        <v>5.1769956243803998E-10</v>
      </c>
      <c r="I11962" s="87">
        <v>6.4783488408097004E-6</v>
      </c>
      <c r="J11962" s="36" t="str">
        <f>_xlfn.XLOOKUP(SimpleBB[[#This Row],[customer_code]],'Input  - indicative charges'!$B$13:$B$69,'Input  - indicative charges'!$E$13:$E$69)</f>
        <v>Major Industrial</v>
      </c>
      <c r="K11962" s="70">
        <f t="shared" si="188"/>
        <v>5.9889325182409342E-6</v>
      </c>
    </row>
    <row r="11963" spans="1:11" x14ac:dyDescent="0.25">
      <c r="A11963" s="65">
        <v>44287</v>
      </c>
      <c r="B11963" s="66" t="s">
        <v>154</v>
      </c>
      <c r="C11963" s="66" t="s">
        <v>137</v>
      </c>
      <c r="D11963" s="67">
        <v>61432.12</v>
      </c>
      <c r="E11963" s="66">
        <v>0.20369999999999999</v>
      </c>
      <c r="F11963" s="67">
        <v>12513.722844</v>
      </c>
      <c r="G11963" s="66" t="s">
        <v>82</v>
      </c>
      <c r="H11963" s="68">
        <v>5.7676587135637402E-4</v>
      </c>
      <c r="I11963" s="87">
        <v>7.2174882600318204</v>
      </c>
      <c r="J11963" s="36" t="str">
        <f>_xlfn.XLOOKUP(SimpleBB[[#This Row],[customer_code]],'Input  - indicative charges'!$B$13:$B$69,'Input  - indicative charges'!$E$13:$E$69)</f>
        <v>Major Industrial</v>
      </c>
      <c r="K11963" s="70">
        <f t="shared" si="188"/>
        <v>6.6722325707802179</v>
      </c>
    </row>
    <row r="11964" spans="1:11" x14ac:dyDescent="0.25">
      <c r="A11964" s="65">
        <v>44287</v>
      </c>
      <c r="B11964" s="66" t="s">
        <v>154</v>
      </c>
      <c r="C11964" s="66" t="s">
        <v>137</v>
      </c>
      <c r="D11964" s="67">
        <v>61432.12</v>
      </c>
      <c r="E11964" s="66">
        <v>0.20369999999999999</v>
      </c>
      <c r="F11964" s="67">
        <v>12513.722844</v>
      </c>
      <c r="G11964" s="66" t="s">
        <v>84</v>
      </c>
      <c r="H11964" s="68">
        <v>6.1280690321007502E-12</v>
      </c>
      <c r="I11964" s="87">
        <v>7.66849574366081E-8</v>
      </c>
      <c r="J11964" s="36" t="str">
        <f>_xlfn.XLOOKUP(SimpleBB[[#This Row],[customer_code]],'Input  - indicative charges'!$B$13:$B$69,'Input  - indicative charges'!$E$13:$E$69)</f>
        <v>Major Industrial</v>
      </c>
      <c r="K11964" s="70">
        <f t="shared" si="188"/>
        <v>7.089168035517877E-8</v>
      </c>
    </row>
    <row r="11965" spans="1:11" x14ac:dyDescent="0.25">
      <c r="A11965" s="65">
        <v>44287</v>
      </c>
      <c r="B11965" s="66" t="s">
        <v>154</v>
      </c>
      <c r="C11965" s="66" t="s">
        <v>137</v>
      </c>
      <c r="D11965" s="67">
        <v>61432.12</v>
      </c>
      <c r="E11965" s="66">
        <v>0.20369999999999999</v>
      </c>
      <c r="F11965" s="67">
        <v>12513.722844</v>
      </c>
      <c r="G11965" s="66" t="s">
        <v>86</v>
      </c>
      <c r="H11965" s="68">
        <v>6.0166240365745299E-5</v>
      </c>
      <c r="I11965" s="87">
        <v>0.75290365650242197</v>
      </c>
      <c r="J11965" s="36" t="str">
        <f>_xlfn.XLOOKUP(SimpleBB[[#This Row],[customer_code]],'Input  - indicative charges'!$B$13:$B$69,'Input  - indicative charges'!$E$13:$E$69)</f>
        <v>North Island generation</v>
      </c>
      <c r="K11965" s="70">
        <f t="shared" si="188"/>
        <v>0.69602445041633265</v>
      </c>
    </row>
    <row r="11966" spans="1:11" x14ac:dyDescent="0.25">
      <c r="A11966" s="65">
        <v>44287</v>
      </c>
      <c r="B11966" s="66" t="s">
        <v>154</v>
      </c>
      <c r="C11966" s="66" t="s">
        <v>137</v>
      </c>
      <c r="D11966" s="67">
        <v>61432.12</v>
      </c>
      <c r="E11966" s="66">
        <v>0.20369999999999999</v>
      </c>
      <c r="F11966" s="67">
        <v>12513.722844</v>
      </c>
      <c r="G11966" s="66" t="s">
        <v>88</v>
      </c>
      <c r="H11966" s="68">
        <v>6.0855453218345099E-3</v>
      </c>
      <c r="I11966" s="87">
        <v>76.152827512037902</v>
      </c>
      <c r="J11966" s="36" t="str">
        <f>_xlfn.XLOOKUP(SimpleBB[[#This Row],[customer_code]],'Input  - indicative charges'!$B$13:$B$69,'Input  - indicative charges'!$E$13:$E$69)</f>
        <v>North Island generation</v>
      </c>
      <c r="K11966" s="70">
        <f t="shared" si="188"/>
        <v>70.399750962752108</v>
      </c>
    </row>
    <row r="11967" spans="1:11" x14ac:dyDescent="0.25">
      <c r="A11967" s="65">
        <v>44287</v>
      </c>
      <c r="B11967" s="66" t="s">
        <v>154</v>
      </c>
      <c r="C11967" s="66" t="s">
        <v>137</v>
      </c>
      <c r="D11967" s="67">
        <v>61432.12</v>
      </c>
      <c r="E11967" s="66">
        <v>0.20369999999999999</v>
      </c>
      <c r="F11967" s="67">
        <v>12513.722844</v>
      </c>
      <c r="G11967" s="66" t="s">
        <v>90</v>
      </c>
      <c r="H11967" s="68">
        <v>1.8686115697736599E-7</v>
      </c>
      <c r="I11967" s="87">
        <v>2.3383287287239299E-3</v>
      </c>
      <c r="J11967" s="36" t="str">
        <f>_xlfn.XLOOKUP(SimpleBB[[#This Row],[customer_code]],'Input  - indicative charges'!$B$13:$B$69,'Input  - indicative charges'!$E$13:$E$69)</f>
        <v>Upper South Island distributor</v>
      </c>
      <c r="K11967" s="70">
        <f t="shared" si="188"/>
        <v>2.1616762705914147E-3</v>
      </c>
    </row>
    <row r="11968" spans="1:11" x14ac:dyDescent="0.25">
      <c r="A11968" s="65">
        <v>44287</v>
      </c>
      <c r="B11968" s="66" t="s">
        <v>154</v>
      </c>
      <c r="C11968" s="66" t="s">
        <v>137</v>
      </c>
      <c r="D11968" s="67">
        <v>61432.12</v>
      </c>
      <c r="E11968" s="66">
        <v>0.20369999999999999</v>
      </c>
      <c r="F11968" s="67">
        <v>12513.722844</v>
      </c>
      <c r="G11968" s="66" t="s">
        <v>92</v>
      </c>
      <c r="H11968" s="68">
        <v>7.9520570403328696E-4</v>
      </c>
      <c r="I11968" s="87">
        <v>9.9509837842404494</v>
      </c>
      <c r="J11968" s="36" t="str">
        <f>_xlfn.XLOOKUP(SimpleBB[[#This Row],[customer_code]],'Input  - indicative charges'!$B$13:$B$69,'Input  - indicative charges'!$E$13:$E$69)</f>
        <v>North Island generation</v>
      </c>
      <c r="K11968" s="70">
        <f t="shared" si="188"/>
        <v>9.1992221842868904</v>
      </c>
    </row>
    <row r="11969" spans="1:11" x14ac:dyDescent="0.25">
      <c r="A11969" s="65">
        <v>44287</v>
      </c>
      <c r="B11969" s="66" t="s">
        <v>154</v>
      </c>
      <c r="C11969" s="66" t="s">
        <v>137</v>
      </c>
      <c r="D11969" s="67">
        <v>61432.12</v>
      </c>
      <c r="E11969" s="66">
        <v>0.20369999999999999</v>
      </c>
      <c r="F11969" s="67">
        <v>12513.722844</v>
      </c>
      <c r="G11969" s="66" t="s">
        <v>94</v>
      </c>
      <c r="H11969" s="68">
        <v>4.2173472164496097E-3</v>
      </c>
      <c r="I11969" s="87">
        <v>52.774714203565203</v>
      </c>
      <c r="J11969" s="36" t="str">
        <f>_xlfn.XLOOKUP(SimpleBB[[#This Row],[customer_code]],'Input  - indicative charges'!$B$13:$B$69,'Input  - indicative charges'!$E$13:$E$69)</f>
        <v>North Island generation</v>
      </c>
      <c r="K11969" s="70">
        <f t="shared" si="188"/>
        <v>48.787771359823822</v>
      </c>
    </row>
    <row r="11970" spans="1:11" x14ac:dyDescent="0.25">
      <c r="A11970" s="65">
        <v>44287</v>
      </c>
      <c r="B11970" s="66" t="s">
        <v>154</v>
      </c>
      <c r="C11970" s="66" t="s">
        <v>137</v>
      </c>
      <c r="D11970" s="67">
        <v>61432.12</v>
      </c>
      <c r="E11970" s="66">
        <v>0.20369999999999999</v>
      </c>
      <c r="F11970" s="67">
        <v>12513.722844</v>
      </c>
      <c r="G11970" s="66" t="s">
        <v>96</v>
      </c>
      <c r="H11970" s="68">
        <v>1.8043414119816301E-7</v>
      </c>
      <c r="I11970" s="87">
        <v>2.2579028345489699E-3</v>
      </c>
      <c r="J11970" s="36" t="str">
        <f>_xlfn.XLOOKUP(SimpleBB[[#This Row],[customer_code]],'Input  - indicative charges'!$B$13:$B$69,'Input  - indicative charges'!$E$13:$E$69)</f>
        <v>Upper North Island distributor</v>
      </c>
      <c r="K11970" s="70">
        <f t="shared" si="188"/>
        <v>2.0873262680261282E-3</v>
      </c>
    </row>
    <row r="11971" spans="1:11" x14ac:dyDescent="0.25">
      <c r="A11971" s="65">
        <v>44287</v>
      </c>
      <c r="B11971" s="66" t="s">
        <v>154</v>
      </c>
      <c r="C11971" s="66" t="s">
        <v>137</v>
      </c>
      <c r="D11971" s="67">
        <v>61432.12</v>
      </c>
      <c r="E11971" s="66">
        <v>0.20369999999999999</v>
      </c>
      <c r="F11971" s="67">
        <v>12513.722844</v>
      </c>
      <c r="G11971" s="66" t="s">
        <v>98</v>
      </c>
      <c r="H11971" s="68">
        <v>4.6385736184304704E-6</v>
      </c>
      <c r="I11971" s="87">
        <v>5.8045824652529103E-2</v>
      </c>
      <c r="J11971" s="36" t="str">
        <f>_xlfn.XLOOKUP(SimpleBB[[#This Row],[customer_code]],'Input  - indicative charges'!$B$13:$B$69,'Input  - indicative charges'!$E$13:$E$69)</f>
        <v>Major Industrial</v>
      </c>
      <c r="K11971" s="70">
        <f t="shared" si="188"/>
        <v>5.3660668073285442E-2</v>
      </c>
    </row>
    <row r="11972" spans="1:11" x14ac:dyDescent="0.25">
      <c r="A11972" s="65">
        <v>44287</v>
      </c>
      <c r="B11972" s="66" t="s">
        <v>154</v>
      </c>
      <c r="C11972" s="66" t="s">
        <v>137</v>
      </c>
      <c r="D11972" s="67">
        <v>61432.12</v>
      </c>
      <c r="E11972" s="66">
        <v>0.20369999999999999</v>
      </c>
      <c r="F11972" s="67">
        <v>12513.722844</v>
      </c>
      <c r="G11972" s="66" t="s">
        <v>100</v>
      </c>
      <c r="H11972" s="68">
        <v>9.0353450399569902E-4</v>
      </c>
      <c r="I11972" s="87">
        <v>11.306580362993101</v>
      </c>
      <c r="J11972" s="36" t="str">
        <f>_xlfn.XLOOKUP(SimpleBB[[#This Row],[customer_code]],'Input  - indicative charges'!$B$13:$B$69,'Input  - indicative charges'!$E$13:$E$69)</f>
        <v>North Island generation</v>
      </c>
      <c r="K11972" s="70">
        <f t="shared" si="188"/>
        <v>10.452408240117315</v>
      </c>
    </row>
    <row r="11973" spans="1:11" x14ac:dyDescent="0.25">
      <c r="A11973" s="65">
        <v>44287</v>
      </c>
      <c r="B11973" s="66" t="s">
        <v>154</v>
      </c>
      <c r="C11973" s="66" t="s">
        <v>137</v>
      </c>
      <c r="D11973" s="67">
        <v>61432.12</v>
      </c>
      <c r="E11973" s="66">
        <v>0.20369999999999999</v>
      </c>
      <c r="F11973" s="67">
        <v>12513.722844</v>
      </c>
      <c r="G11973" s="66" t="s">
        <v>102</v>
      </c>
      <c r="H11973" s="68">
        <v>0.55045814106511803</v>
      </c>
      <c r="I11973" s="87">
        <v>6888.2806145123504</v>
      </c>
      <c r="J11973" s="36" t="str">
        <f>_xlfn.XLOOKUP(SimpleBB[[#This Row],[customer_code]],'Input  - indicative charges'!$B$13:$B$69,'Input  - indicative charges'!$E$13:$E$69)</f>
        <v>Lower North Island distributor</v>
      </c>
      <c r="K11973" s="70">
        <f t="shared" si="188"/>
        <v>6367.8953975355198</v>
      </c>
    </row>
    <row r="11974" spans="1:11" x14ac:dyDescent="0.25">
      <c r="A11974" s="65">
        <v>44287</v>
      </c>
      <c r="B11974" s="66" t="s">
        <v>154</v>
      </c>
      <c r="C11974" s="66" t="s">
        <v>137</v>
      </c>
      <c r="D11974" s="67">
        <v>61432.12</v>
      </c>
      <c r="E11974" s="66">
        <v>0.20369999999999999</v>
      </c>
      <c r="F11974" s="67">
        <v>12513.722844</v>
      </c>
      <c r="G11974" s="66" t="s">
        <v>104</v>
      </c>
      <c r="H11974" s="68">
        <v>3.0739496600602299E-3</v>
      </c>
      <c r="I11974" s="87">
        <v>38.4665540824017</v>
      </c>
      <c r="J11974" s="36" t="str">
        <f>_xlfn.XLOOKUP(SimpleBB[[#This Row],[customer_code]],'Input  - indicative charges'!$B$13:$B$69,'Input  - indicative charges'!$E$13:$E$69)</f>
        <v>Lower North Island distributor</v>
      </c>
      <c r="K11974" s="70">
        <f t="shared" si="188"/>
        <v>35.560542087137087</v>
      </c>
    </row>
    <row r="11975" spans="1:11" x14ac:dyDescent="0.25">
      <c r="A11975" s="65">
        <v>44287</v>
      </c>
      <c r="B11975" s="66" t="s">
        <v>154</v>
      </c>
      <c r="C11975" s="66" t="s">
        <v>137</v>
      </c>
      <c r="D11975" s="67">
        <v>61432.12</v>
      </c>
      <c r="E11975" s="66">
        <v>0.20369999999999999</v>
      </c>
      <c r="F11975" s="67">
        <v>12513.722844</v>
      </c>
      <c r="G11975" s="66" t="s">
        <v>106</v>
      </c>
      <c r="H11975" s="68">
        <v>1.7790887961670099E-5</v>
      </c>
      <c r="I11975" s="87">
        <v>0.222630241100996</v>
      </c>
      <c r="J11975" s="36" t="str">
        <f>_xlfn.XLOOKUP(SimpleBB[[#This Row],[customer_code]],'Input  - indicative charges'!$B$13:$B$69,'Input  - indicative charges'!$E$13:$E$69)</f>
        <v>Upper North Island distributor</v>
      </c>
      <c r="K11975" s="70">
        <f t="shared" si="188"/>
        <v>0.20581131446248715</v>
      </c>
    </row>
    <row r="11976" spans="1:11" x14ac:dyDescent="0.25">
      <c r="A11976" s="65">
        <v>44287</v>
      </c>
      <c r="B11976" s="66" t="s">
        <v>154</v>
      </c>
      <c r="C11976" s="66" t="s">
        <v>137</v>
      </c>
      <c r="D11976" s="67">
        <v>61432.12</v>
      </c>
      <c r="E11976" s="66">
        <v>0.20369999999999999</v>
      </c>
      <c r="F11976" s="67">
        <v>12513.722844</v>
      </c>
      <c r="G11976" s="66" t="s">
        <v>108</v>
      </c>
      <c r="H11976" s="68">
        <v>1.11191300001623E-4</v>
      </c>
      <c r="I11976" s="87">
        <v>1.39141711088437</v>
      </c>
      <c r="J11976" s="36" t="str">
        <f>_xlfn.XLOOKUP(SimpleBB[[#This Row],[customer_code]],'Input  - indicative charges'!$B$13:$B$69,'Input  - indicative charges'!$E$13:$E$69)</f>
        <v>Lower North Island distributor</v>
      </c>
      <c r="K11976" s="70">
        <f t="shared" si="188"/>
        <v>1.2863004735587438</v>
      </c>
    </row>
    <row r="11977" spans="1:11" x14ac:dyDescent="0.25">
      <c r="A11977" s="65">
        <v>44287</v>
      </c>
      <c r="B11977" s="66" t="s">
        <v>154</v>
      </c>
      <c r="C11977" s="66" t="s">
        <v>137</v>
      </c>
      <c r="D11977" s="67">
        <v>61432.12</v>
      </c>
      <c r="E11977" s="66">
        <v>0.20369999999999999</v>
      </c>
      <c r="F11977" s="67">
        <v>12513.722844</v>
      </c>
      <c r="G11977" s="66" t="s">
        <v>110</v>
      </c>
      <c r="H11977" s="68">
        <v>1.15385245300709E-7</v>
      </c>
      <c r="I11977" s="87">
        <v>1.44389897998003E-3</v>
      </c>
      <c r="J11977" s="36" t="str">
        <f>_xlfn.XLOOKUP(SimpleBB[[#This Row],[customer_code]],'Input  - indicative charges'!$B$13:$B$69,'Input  - indicative charges'!$E$13:$E$69)</f>
        <v>Lower South Island distributor</v>
      </c>
      <c r="K11977" s="70">
        <f t="shared" si="188"/>
        <v>1.3348175232219381E-3</v>
      </c>
    </row>
    <row r="11978" spans="1:11" x14ac:dyDescent="0.25">
      <c r="A11978" s="65">
        <v>44287</v>
      </c>
      <c r="B11978" s="66" t="s">
        <v>154</v>
      </c>
      <c r="C11978" s="66" t="s">
        <v>137</v>
      </c>
      <c r="D11978" s="67">
        <v>61432.12</v>
      </c>
      <c r="E11978" s="66">
        <v>0.20369999999999999</v>
      </c>
      <c r="F11978" s="67">
        <v>12513.722844</v>
      </c>
      <c r="G11978" s="66" t="s">
        <v>112</v>
      </c>
      <c r="H11978" s="68">
        <v>5.0271896136893802E-3</v>
      </c>
      <c r="I11978" s="87">
        <v>62.908857509944298</v>
      </c>
      <c r="J11978" s="36" t="str">
        <f>_xlfn.XLOOKUP(SimpleBB[[#This Row],[customer_code]],'Input  - indicative charges'!$B$13:$B$69,'Input  - indicative charges'!$E$13:$E$69)</f>
        <v>North Island generation</v>
      </c>
      <c r="K11978" s="70">
        <f t="shared" si="188"/>
        <v>58.156316012708203</v>
      </c>
    </row>
    <row r="11979" spans="1:11" x14ac:dyDescent="0.25">
      <c r="A11979" s="65">
        <v>44287</v>
      </c>
      <c r="B11979" s="66" t="s">
        <v>154</v>
      </c>
      <c r="C11979" s="66" t="s">
        <v>137</v>
      </c>
      <c r="D11979" s="67">
        <v>61432.12</v>
      </c>
      <c r="E11979" s="66">
        <v>0.20369999999999999</v>
      </c>
      <c r="F11979" s="67">
        <v>12513.722844</v>
      </c>
      <c r="G11979" s="66" t="s">
        <v>114</v>
      </c>
      <c r="H11979" s="68">
        <v>1.2403209590277199E-3</v>
      </c>
      <c r="I11979" s="87">
        <v>15.521032718877199</v>
      </c>
      <c r="J11979" s="36" t="str">
        <f>_xlfn.XLOOKUP(SimpleBB[[#This Row],[customer_code]],'Input  - indicative charges'!$B$13:$B$69,'Input  - indicative charges'!$E$13:$E$69)</f>
        <v>Lower North Island distributor</v>
      </c>
      <c r="K11979" s="70">
        <f t="shared" si="188"/>
        <v>14.348473639024848</v>
      </c>
    </row>
    <row r="11980" spans="1:11" x14ac:dyDescent="0.25">
      <c r="A11980" s="65">
        <v>44287</v>
      </c>
      <c r="B11980" s="66" t="s">
        <v>154</v>
      </c>
      <c r="C11980" s="66" t="s">
        <v>137</v>
      </c>
      <c r="D11980" s="67">
        <v>61432.12</v>
      </c>
      <c r="E11980" s="66">
        <v>0.20369999999999999</v>
      </c>
      <c r="F11980" s="67">
        <v>12513.722844</v>
      </c>
      <c r="G11980" s="66" t="s">
        <v>116</v>
      </c>
      <c r="H11980" s="68">
        <v>2.8558155275953101E-7</v>
      </c>
      <c r="I11980" s="87">
        <v>3.57368840059194E-3</v>
      </c>
      <c r="J11980" s="36" t="str">
        <f>_xlfn.XLOOKUP(SimpleBB[[#This Row],[customer_code]],'Input  - indicative charges'!$B$13:$B$69,'Input  - indicative charges'!$E$13:$E$69)</f>
        <v>Major Industrial</v>
      </c>
      <c r="K11980" s="70">
        <f t="shared" si="188"/>
        <v>3.3037088922322514E-3</v>
      </c>
    </row>
    <row r="11981" spans="1:11" x14ac:dyDescent="0.25">
      <c r="A11981" s="65">
        <v>44287</v>
      </c>
      <c r="B11981" s="66" t="s">
        <v>154</v>
      </c>
      <c r="C11981" s="66" t="s">
        <v>137</v>
      </c>
      <c r="D11981" s="67">
        <v>61432.12</v>
      </c>
      <c r="E11981" s="66">
        <v>0.20369999999999999</v>
      </c>
      <c r="F11981" s="67">
        <v>12513.722844</v>
      </c>
      <c r="G11981" s="66" t="s">
        <v>118</v>
      </c>
      <c r="H11981" s="68">
        <v>3.59260085659755E-8</v>
      </c>
      <c r="I11981" s="87">
        <v>4.49568114085787E-4</v>
      </c>
      <c r="J11981" s="36" t="str">
        <f>_xlfn.XLOOKUP(SimpleBB[[#This Row],[customer_code]],'Input  - indicative charges'!$B$13:$B$69,'Input  - indicative charges'!$E$13:$E$69)</f>
        <v>Upper South Island distributor</v>
      </c>
      <c r="K11981" s="70">
        <f t="shared" si="188"/>
        <v>4.1560483446830021E-4</v>
      </c>
    </row>
    <row r="11982" spans="1:11" x14ac:dyDescent="0.25">
      <c r="A11982" s="65">
        <v>44287</v>
      </c>
      <c r="B11982" s="66" t="s">
        <v>154</v>
      </c>
      <c r="C11982" s="66" t="s">
        <v>137</v>
      </c>
      <c r="D11982" s="67">
        <v>61432.12</v>
      </c>
      <c r="E11982" s="66">
        <v>0.20369999999999999</v>
      </c>
      <c r="F11982" s="67">
        <v>12513.722844</v>
      </c>
      <c r="G11982" s="66" t="s">
        <v>120</v>
      </c>
      <c r="H11982" s="68">
        <v>3.2164694611359202E-4</v>
      </c>
      <c r="I11982" s="87">
        <v>4.0250007372844898</v>
      </c>
      <c r="J11982" s="36" t="str">
        <f>_xlfn.XLOOKUP(SimpleBB[[#This Row],[customer_code]],'Input  - indicative charges'!$B$13:$B$69,'Input  - indicative charges'!$E$13:$E$69)</f>
        <v>Lower North Island distributor</v>
      </c>
      <c r="K11982" s="70">
        <f t="shared" ref="K11982:K12045" si="189">I11982*$L$9</f>
        <v>3.7209261794636519</v>
      </c>
    </row>
    <row r="11983" spans="1:11" x14ac:dyDescent="0.25">
      <c r="A11983" s="65">
        <v>44287</v>
      </c>
      <c r="B11983" s="66" t="s">
        <v>154</v>
      </c>
      <c r="C11983" s="66" t="s">
        <v>137</v>
      </c>
      <c r="D11983" s="67">
        <v>61432.12</v>
      </c>
      <c r="E11983" s="66">
        <v>0.20369999999999999</v>
      </c>
      <c r="F11983" s="67">
        <v>12513.722844</v>
      </c>
      <c r="G11983" s="66" t="s">
        <v>241</v>
      </c>
      <c r="H11983" s="68">
        <v>5.2374991726752995E-4</v>
      </c>
      <c r="I11983" s="87">
        <v>6.5540613042537998</v>
      </c>
      <c r="J11983" s="36" t="str">
        <f>_xlfn.XLOOKUP(SimpleBB[[#This Row],[customer_code]],'Input  - indicative charges'!$B$13:$B$69,'Input  - indicative charges'!$E$13:$E$69)</f>
        <v>North Island generation</v>
      </c>
      <c r="K11983" s="70">
        <f t="shared" si="189"/>
        <v>6.05892517308226</v>
      </c>
    </row>
    <row r="11984" spans="1:11" x14ac:dyDescent="0.25">
      <c r="A11984" s="65">
        <v>44317</v>
      </c>
      <c r="B11984" s="66" t="s">
        <v>154</v>
      </c>
      <c r="C11984" s="66" t="s">
        <v>137</v>
      </c>
      <c r="D11984" s="67">
        <v>111375.909999999</v>
      </c>
      <c r="E11984" s="66">
        <v>0.1762</v>
      </c>
      <c r="F11984" s="67">
        <v>19624.435341999899</v>
      </c>
      <c r="G11984" s="66" t="s">
        <v>8</v>
      </c>
      <c r="H11984" s="68">
        <v>2.8363087343035801E-7</v>
      </c>
      <c r="I11984" s="87">
        <v>5.56609573662904E-3</v>
      </c>
      <c r="J11984" s="36" t="str">
        <f>_xlfn.XLOOKUP(SimpleBB[[#This Row],[customer_code]],'Input  - indicative charges'!$B$13:$B$69,'Input  - indicative charges'!$E$13:$E$69)</f>
        <v>Lower South Island distributor</v>
      </c>
      <c r="K11984" s="70">
        <f t="shared" si="189"/>
        <v>5.145596906846019E-3</v>
      </c>
    </row>
    <row r="11985" spans="1:11" x14ac:dyDescent="0.25">
      <c r="A11985" s="65">
        <v>44317</v>
      </c>
      <c r="B11985" s="66" t="s">
        <v>154</v>
      </c>
      <c r="C11985" s="66" t="s">
        <v>137</v>
      </c>
      <c r="D11985" s="67">
        <v>111375.909999999</v>
      </c>
      <c r="E11985" s="66">
        <v>0.1762</v>
      </c>
      <c r="F11985" s="67">
        <v>19624.435341999899</v>
      </c>
      <c r="G11985" s="66" t="s">
        <v>10</v>
      </c>
      <c r="H11985" s="68">
        <v>1.37232578591132E-8</v>
      </c>
      <c r="I11985" s="87">
        <v>2.6931118653776098E-4</v>
      </c>
      <c r="J11985" s="36" t="str">
        <f>_xlfn.XLOOKUP(SimpleBB[[#This Row],[customer_code]],'Input  - indicative charges'!$B$13:$B$69,'Input  - indicative charges'!$E$13:$E$69)</f>
        <v>Upper South Island distributor</v>
      </c>
      <c r="K11985" s="70">
        <f t="shared" si="189"/>
        <v>2.4896567971484216E-4</v>
      </c>
    </row>
    <row r="11986" spans="1:11" x14ac:dyDescent="0.25">
      <c r="A11986" s="65">
        <v>44317</v>
      </c>
      <c r="B11986" s="66" t="s">
        <v>154</v>
      </c>
      <c r="C11986" s="66" t="s">
        <v>137</v>
      </c>
      <c r="D11986" s="67">
        <v>111375.909999999</v>
      </c>
      <c r="E11986" s="66">
        <v>0.1762</v>
      </c>
      <c r="F11986" s="67">
        <v>19624.435341999899</v>
      </c>
      <c r="G11986" s="66" t="s">
        <v>12</v>
      </c>
      <c r="H11986" s="68">
        <v>5.8292099850804199E-4</v>
      </c>
      <c r="I11986" s="87">
        <v>11.439495444715099</v>
      </c>
      <c r="J11986" s="36" t="str">
        <f>_xlfn.XLOOKUP(SimpleBB[[#This Row],[customer_code]],'Input  - indicative charges'!$B$13:$B$69,'Input  - indicative charges'!$E$13:$E$69)</f>
        <v>Lower North Island distributor</v>
      </c>
      <c r="K11986" s="70">
        <f t="shared" si="189"/>
        <v>10.575282057914078</v>
      </c>
    </row>
    <row r="11987" spans="1:11" x14ac:dyDescent="0.25">
      <c r="A11987" s="65">
        <v>44317</v>
      </c>
      <c r="B11987" s="66" t="s">
        <v>154</v>
      </c>
      <c r="C11987" s="66" t="s">
        <v>137</v>
      </c>
      <c r="D11987" s="67">
        <v>111375.909999999</v>
      </c>
      <c r="E11987" s="66">
        <v>0.1762</v>
      </c>
      <c r="F11987" s="67">
        <v>19624.435341999899</v>
      </c>
      <c r="G11987" s="66" t="s">
        <v>14</v>
      </c>
      <c r="H11987" s="68">
        <v>1.14180362767032E-4</v>
      </c>
      <c r="I11987" s="87">
        <v>2.24072514644772</v>
      </c>
      <c r="J11987" s="36" t="str">
        <f>_xlfn.XLOOKUP(SimpleBB[[#This Row],[customer_code]],'Input  - indicative charges'!$B$13:$B$69,'Input  - indicative charges'!$E$13:$E$69)</f>
        <v>Upper North Island distributor</v>
      </c>
      <c r="K11987" s="70">
        <f t="shared" si="189"/>
        <v>2.071446293454565</v>
      </c>
    </row>
    <row r="11988" spans="1:11" x14ac:dyDescent="0.25">
      <c r="A11988" s="65">
        <v>44317</v>
      </c>
      <c r="B11988" s="66" t="s">
        <v>154</v>
      </c>
      <c r="C11988" s="66" t="s">
        <v>137</v>
      </c>
      <c r="D11988" s="67">
        <v>111375.909999999</v>
      </c>
      <c r="E11988" s="66">
        <v>0.1762</v>
      </c>
      <c r="F11988" s="67">
        <v>19624.435341999899</v>
      </c>
      <c r="G11988" s="66" t="s">
        <v>16</v>
      </c>
      <c r="H11988" s="68">
        <v>6.72847910121087E-2</v>
      </c>
      <c r="I11988" s="87">
        <v>1320.4260307171101</v>
      </c>
      <c r="J11988" s="36" t="str">
        <f>_xlfn.XLOOKUP(SimpleBB[[#This Row],[customer_code]],'Input  - indicative charges'!$B$13:$B$69,'Input  - indicative charges'!$E$13:$E$69)</f>
        <v>South Island generation</v>
      </c>
      <c r="K11988" s="70">
        <f t="shared" si="189"/>
        <v>1220.6725182006599</v>
      </c>
    </row>
    <row r="11989" spans="1:11" x14ac:dyDescent="0.25">
      <c r="A11989" s="65">
        <v>44317</v>
      </c>
      <c r="B11989" s="66" t="s">
        <v>154</v>
      </c>
      <c r="C11989" s="66" t="s">
        <v>137</v>
      </c>
      <c r="D11989" s="67">
        <v>111375.909999999</v>
      </c>
      <c r="E11989" s="66">
        <v>0.1762</v>
      </c>
      <c r="F11989" s="67">
        <v>19624.435341999899</v>
      </c>
      <c r="G11989" s="66" t="s">
        <v>19</v>
      </c>
      <c r="H11989" s="68">
        <v>7.0073035338977504E-5</v>
      </c>
      <c r="I11989" s="87">
        <v>1.37514375122744</v>
      </c>
      <c r="J11989" s="36" t="str">
        <f>_xlfn.XLOOKUP(SimpleBB[[#This Row],[customer_code]],'Input  - indicative charges'!$B$13:$B$69,'Input  - indicative charges'!$E$13:$E$69)</f>
        <v>Lower South Island distributor</v>
      </c>
      <c r="K11989" s="70">
        <f t="shared" si="189"/>
        <v>1.2712565086187146</v>
      </c>
    </row>
    <row r="11990" spans="1:11" x14ac:dyDescent="0.25">
      <c r="A11990" s="65">
        <v>44317</v>
      </c>
      <c r="B11990" s="66" t="s">
        <v>154</v>
      </c>
      <c r="C11990" s="66" t="s">
        <v>137</v>
      </c>
      <c r="D11990" s="67">
        <v>111375.909999999</v>
      </c>
      <c r="E11990" s="66">
        <v>0.1762</v>
      </c>
      <c r="F11990" s="67">
        <v>19624.435341999899</v>
      </c>
      <c r="G11990" s="66" t="s">
        <v>21</v>
      </c>
      <c r="H11990" s="68">
        <v>1.4439231822710399E-7</v>
      </c>
      <c r="I11990" s="87">
        <v>2.8336177129292899E-3</v>
      </c>
      <c r="J11990" s="36" t="str">
        <f>_xlfn.XLOOKUP(SimpleBB[[#This Row],[customer_code]],'Input  - indicative charges'!$B$13:$B$69,'Input  - indicative charges'!$E$13:$E$69)</f>
        <v>Upper South Island distributor</v>
      </c>
      <c r="K11990" s="70">
        <f t="shared" si="189"/>
        <v>2.6195479252865733E-3</v>
      </c>
    </row>
    <row r="11991" spans="1:11" x14ac:dyDescent="0.25">
      <c r="A11991" s="65">
        <v>44317</v>
      </c>
      <c r="B11991" s="66" t="s">
        <v>154</v>
      </c>
      <c r="C11991" s="66" t="s">
        <v>137</v>
      </c>
      <c r="D11991" s="67">
        <v>111375.909999999</v>
      </c>
      <c r="E11991" s="66">
        <v>0.1762</v>
      </c>
      <c r="F11991" s="67">
        <v>19624.435341999899</v>
      </c>
      <c r="G11991" s="66" t="s">
        <v>23</v>
      </c>
      <c r="H11991" s="68">
        <v>2.6980832465899498E-7</v>
      </c>
      <c r="I11991" s="87">
        <v>5.2948360220037901E-3</v>
      </c>
      <c r="J11991" s="36" t="str">
        <f>_xlfn.XLOOKUP(SimpleBB[[#This Row],[customer_code]],'Input  - indicative charges'!$B$13:$B$69,'Input  - indicative charges'!$E$13:$E$69)</f>
        <v>Lower North Island distributor</v>
      </c>
      <c r="K11991" s="70">
        <f t="shared" si="189"/>
        <v>4.894829903443209E-3</v>
      </c>
    </row>
    <row r="11992" spans="1:11" x14ac:dyDescent="0.25">
      <c r="A11992" s="65">
        <v>44317</v>
      </c>
      <c r="B11992" s="66" t="s">
        <v>154</v>
      </c>
      <c r="C11992" s="66" t="s">
        <v>137</v>
      </c>
      <c r="D11992" s="67">
        <v>111375.909999999</v>
      </c>
      <c r="E11992" s="66">
        <v>0.1762</v>
      </c>
      <c r="F11992" s="67">
        <v>19624.435341999899</v>
      </c>
      <c r="G11992" s="66" t="s">
        <v>25</v>
      </c>
      <c r="H11992" s="68">
        <v>8.4488509098904596E-2</v>
      </c>
      <c r="I11992" s="87">
        <v>1658.03928395343</v>
      </c>
      <c r="J11992" s="36" t="str">
        <f>_xlfn.XLOOKUP(SimpleBB[[#This Row],[customer_code]],'Input  - indicative charges'!$B$13:$B$69,'Input  - indicative charges'!$E$13:$E$69)</f>
        <v>North Island generation</v>
      </c>
      <c r="K11992" s="70">
        <f t="shared" si="189"/>
        <v>1532.7802852537527</v>
      </c>
    </row>
    <row r="11993" spans="1:11" x14ac:dyDescent="0.25">
      <c r="A11993" s="65">
        <v>44317</v>
      </c>
      <c r="B11993" s="66" t="s">
        <v>154</v>
      </c>
      <c r="C11993" s="66" t="s">
        <v>137</v>
      </c>
      <c r="D11993" s="67">
        <v>111375.909999999</v>
      </c>
      <c r="E11993" s="66">
        <v>0.1762</v>
      </c>
      <c r="F11993" s="67">
        <v>19624.435341999899</v>
      </c>
      <c r="G11993" s="66" t="s">
        <v>27</v>
      </c>
      <c r="H11993" s="68">
        <v>5.0420224820705195E-4</v>
      </c>
      <c r="I11993" s="87">
        <v>9.8946844192303303</v>
      </c>
      <c r="J11993" s="36" t="str">
        <f>_xlfn.XLOOKUP(SimpleBB[[#This Row],[customer_code]],'Input  - indicative charges'!$B$13:$B$69,'Input  - indicative charges'!$E$13:$E$69)</f>
        <v>Lower North Island distributor</v>
      </c>
      <c r="K11993" s="70">
        <f t="shared" si="189"/>
        <v>9.1471760370122279</v>
      </c>
    </row>
    <row r="11994" spans="1:11" x14ac:dyDescent="0.25">
      <c r="A11994" s="65">
        <v>44317</v>
      </c>
      <c r="B11994" s="66" t="s">
        <v>154</v>
      </c>
      <c r="C11994" s="66" t="s">
        <v>137</v>
      </c>
      <c r="D11994" s="67">
        <v>111375.909999999</v>
      </c>
      <c r="E11994" s="66">
        <v>0.1762</v>
      </c>
      <c r="F11994" s="67">
        <v>19624.435341999899</v>
      </c>
      <c r="G11994" s="66" t="s">
        <v>29</v>
      </c>
      <c r="H11994" s="68">
        <v>2.87763920369892E-5</v>
      </c>
      <c r="I11994" s="87">
        <v>0.56472044490593798</v>
      </c>
      <c r="J11994" s="36" t="str">
        <f>_xlfn.XLOOKUP(SimpleBB[[#This Row],[customer_code]],'Input  - indicative charges'!$B$13:$B$69,'Input  - indicative charges'!$E$13:$E$69)</f>
        <v>Lower North Island distributor</v>
      </c>
      <c r="K11994" s="70">
        <f t="shared" si="189"/>
        <v>0.52205781431645626</v>
      </c>
    </row>
    <row r="11995" spans="1:11" x14ac:dyDescent="0.25">
      <c r="A11995" s="65">
        <v>44317</v>
      </c>
      <c r="B11995" s="66" t="s">
        <v>154</v>
      </c>
      <c r="C11995" s="66" t="s">
        <v>137</v>
      </c>
      <c r="D11995" s="67">
        <v>111375.909999999</v>
      </c>
      <c r="E11995" s="66">
        <v>0.1762</v>
      </c>
      <c r="F11995" s="67">
        <v>19624.435341999899</v>
      </c>
      <c r="G11995" s="66" t="s">
        <v>31</v>
      </c>
      <c r="H11995" s="68">
        <v>1.0072794961658599E-3</v>
      </c>
      <c r="I11995" s="87">
        <v>19.7672913438292</v>
      </c>
      <c r="J11995" s="36" t="str">
        <f>_xlfn.XLOOKUP(SimpleBB[[#This Row],[customer_code]],'Input  - indicative charges'!$B$13:$B$69,'Input  - indicative charges'!$E$13:$E$69)</f>
        <v>Major Industrial</v>
      </c>
      <c r="K11995" s="70">
        <f t="shared" si="189"/>
        <v>18.273942455961482</v>
      </c>
    </row>
    <row r="11996" spans="1:11" x14ac:dyDescent="0.25">
      <c r="A11996" s="65">
        <v>44317</v>
      </c>
      <c r="B11996" s="66" t="s">
        <v>154</v>
      </c>
      <c r="C11996" s="66" t="s">
        <v>137</v>
      </c>
      <c r="D11996" s="67">
        <v>111375.909999999</v>
      </c>
      <c r="E11996" s="66">
        <v>0.1762</v>
      </c>
      <c r="F11996" s="67">
        <v>19624.435341999899</v>
      </c>
      <c r="G11996" s="66" t="s">
        <v>34</v>
      </c>
      <c r="H11996" s="68">
        <v>3.1203888511785103E-4</v>
      </c>
      <c r="I11996" s="87">
        <v>6.1235869251850401</v>
      </c>
      <c r="J11996" s="36" t="str">
        <f>_xlfn.XLOOKUP(SimpleBB[[#This Row],[customer_code]],'Input  - indicative charges'!$B$13:$B$69,'Input  - indicative charges'!$E$13:$E$69)</f>
        <v>Major Industrial</v>
      </c>
      <c r="K11996" s="70">
        <f t="shared" si="189"/>
        <v>5.6609716095393239</v>
      </c>
    </row>
    <row r="11997" spans="1:11" x14ac:dyDescent="0.25">
      <c r="A11997" s="65">
        <v>44317</v>
      </c>
      <c r="B11997" s="66" t="s">
        <v>154</v>
      </c>
      <c r="C11997" s="66" t="s">
        <v>137</v>
      </c>
      <c r="D11997" s="67">
        <v>111375.909999999</v>
      </c>
      <c r="E11997" s="66">
        <v>0.1762</v>
      </c>
      <c r="F11997" s="67">
        <v>19624.435341999899</v>
      </c>
      <c r="G11997" s="66" t="s">
        <v>36</v>
      </c>
      <c r="H11997" s="68">
        <v>1.3527409305710701E-7</v>
      </c>
      <c r="I11997" s="87">
        <v>2.6546776926469002E-3</v>
      </c>
      <c r="J11997" s="36" t="str">
        <f>_xlfn.XLOOKUP(SimpleBB[[#This Row],[customer_code]],'Input  - indicative charges'!$B$13:$B$69,'Input  - indicative charges'!$E$13:$E$69)</f>
        <v>Upper South Island distributor</v>
      </c>
      <c r="K11997" s="70">
        <f t="shared" si="189"/>
        <v>2.4541261901164812E-3</v>
      </c>
    </row>
    <row r="11998" spans="1:11" x14ac:dyDescent="0.25">
      <c r="A11998" s="65">
        <v>44317</v>
      </c>
      <c r="B11998" s="66" t="s">
        <v>154</v>
      </c>
      <c r="C11998" s="66" t="s">
        <v>137</v>
      </c>
      <c r="D11998" s="67">
        <v>111375.909999999</v>
      </c>
      <c r="E11998" s="66">
        <v>0.1762</v>
      </c>
      <c r="F11998" s="67">
        <v>19624.435341999899</v>
      </c>
      <c r="G11998" s="66" t="s">
        <v>38</v>
      </c>
      <c r="H11998" s="68">
        <v>1.50418013232418E-3</v>
      </c>
      <c r="I11998" s="87">
        <v>29.518685749516901</v>
      </c>
      <c r="J11998" s="36" t="str">
        <f>_xlfn.XLOOKUP(SimpleBB[[#This Row],[customer_code]],'Input  - indicative charges'!$B$13:$B$69,'Input  - indicative charges'!$E$13:$E$69)</f>
        <v>North Island generation</v>
      </c>
      <c r="K11998" s="70">
        <f t="shared" si="189"/>
        <v>27.288653532729708</v>
      </c>
    </row>
    <row r="11999" spans="1:11" x14ac:dyDescent="0.25">
      <c r="A11999" s="65">
        <v>44317</v>
      </c>
      <c r="B11999" s="66" t="s">
        <v>154</v>
      </c>
      <c r="C11999" s="66" t="s">
        <v>137</v>
      </c>
      <c r="D11999" s="67">
        <v>111375.909999999</v>
      </c>
      <c r="E11999" s="66">
        <v>0.1762</v>
      </c>
      <c r="F11999" s="67">
        <v>19624.435341999899</v>
      </c>
      <c r="G11999" s="66" t="s">
        <v>40</v>
      </c>
      <c r="H11999" s="68">
        <v>8.4596924429036893E-2</v>
      </c>
      <c r="I11999" s="87">
        <v>1660.1668735896901</v>
      </c>
      <c r="J11999" s="36" t="str">
        <f>_xlfn.XLOOKUP(SimpleBB[[#This Row],[customer_code]],'Input  - indicative charges'!$B$13:$B$69,'Input  - indicative charges'!$E$13:$E$69)</f>
        <v>North Island generation</v>
      </c>
      <c r="K11999" s="70">
        <f t="shared" si="189"/>
        <v>1534.7471430243322</v>
      </c>
    </row>
    <row r="12000" spans="1:11" x14ac:dyDescent="0.25">
      <c r="A12000" s="65">
        <v>44317</v>
      </c>
      <c r="B12000" s="66" t="s">
        <v>154</v>
      </c>
      <c r="C12000" s="66" t="s">
        <v>137</v>
      </c>
      <c r="D12000" s="67">
        <v>111375.909999999</v>
      </c>
      <c r="E12000" s="66">
        <v>0.1762</v>
      </c>
      <c r="F12000" s="67">
        <v>19624.435341999899</v>
      </c>
      <c r="G12000" s="66" t="s">
        <v>42</v>
      </c>
      <c r="H12000" s="68">
        <v>3.3803573269200797E-2</v>
      </c>
      <c r="I12000" s="87">
        <v>663.37603794999097</v>
      </c>
      <c r="J12000" s="36" t="str">
        <f>_xlfn.XLOOKUP(SimpleBB[[#This Row],[customer_code]],'Input  - indicative charges'!$B$13:$B$69,'Input  - indicative charges'!$E$13:$E$69)</f>
        <v>South Island generation</v>
      </c>
      <c r="K12000" s="70">
        <f t="shared" si="189"/>
        <v>613.26032653159439</v>
      </c>
    </row>
    <row r="12001" spans="1:11" x14ac:dyDescent="0.25">
      <c r="A12001" s="65">
        <v>44317</v>
      </c>
      <c r="B12001" s="66" t="s">
        <v>154</v>
      </c>
      <c r="C12001" s="66" t="s">
        <v>137</v>
      </c>
      <c r="D12001" s="67">
        <v>111375.909999999</v>
      </c>
      <c r="E12001" s="66">
        <v>0.1762</v>
      </c>
      <c r="F12001" s="67">
        <v>19624.435341999899</v>
      </c>
      <c r="G12001" s="66" t="s">
        <v>44</v>
      </c>
      <c r="H12001" s="68">
        <v>2.4121669379374599E-4</v>
      </c>
      <c r="I12001" s="87">
        <v>4.73374141076639</v>
      </c>
      <c r="J12001" s="36" t="str">
        <f>_xlfn.XLOOKUP(SimpleBB[[#This Row],[customer_code]],'Input  - indicative charges'!$B$13:$B$69,'Input  - indicative charges'!$E$13:$E$69)</f>
        <v>Major Industrial</v>
      </c>
      <c r="K12001" s="70">
        <f t="shared" si="189"/>
        <v>4.3761240038965239</v>
      </c>
    </row>
    <row r="12002" spans="1:11" x14ac:dyDescent="0.25">
      <c r="A12002" s="65">
        <v>44317</v>
      </c>
      <c r="B12002" s="66" t="s">
        <v>154</v>
      </c>
      <c r="C12002" s="66" t="s">
        <v>137</v>
      </c>
      <c r="D12002" s="67">
        <v>111375.909999999</v>
      </c>
      <c r="E12002" s="66">
        <v>0.1762</v>
      </c>
      <c r="F12002" s="67">
        <v>19624.435341999899</v>
      </c>
      <c r="G12002" s="66" t="s">
        <v>46</v>
      </c>
      <c r="H12002" s="68">
        <v>1.68791508945327E-7</v>
      </c>
      <c r="I12002" s="87">
        <v>3.3124380535761999E-3</v>
      </c>
      <c r="J12002" s="36" t="str">
        <f>_xlfn.XLOOKUP(SimpleBB[[#This Row],[customer_code]],'Input  - indicative charges'!$B$13:$B$69,'Input  - indicative charges'!$E$13:$E$69)</f>
        <v>Upper South Island distributor</v>
      </c>
      <c r="K12002" s="70">
        <f t="shared" si="189"/>
        <v>3.0621950841476682E-3</v>
      </c>
    </row>
    <row r="12003" spans="1:11" x14ac:dyDescent="0.25">
      <c r="A12003" s="65">
        <v>44317</v>
      </c>
      <c r="B12003" s="66" t="s">
        <v>154</v>
      </c>
      <c r="C12003" s="66" t="s">
        <v>137</v>
      </c>
      <c r="D12003" s="67">
        <v>111375.909999999</v>
      </c>
      <c r="E12003" s="66">
        <v>0.1762</v>
      </c>
      <c r="F12003" s="67">
        <v>19624.435341999899</v>
      </c>
      <c r="G12003" s="66" t="s">
        <v>48</v>
      </c>
      <c r="H12003" s="68">
        <v>3.9968875900398201E-2</v>
      </c>
      <c r="I12003" s="87">
        <v>784.36662079978601</v>
      </c>
      <c r="J12003" s="36" t="str">
        <f>_xlfn.XLOOKUP(SimpleBB[[#This Row],[customer_code]],'Input  - indicative charges'!$B$13:$B$69,'Input  - indicative charges'!$E$13:$E$69)</f>
        <v>North Island generation</v>
      </c>
      <c r="K12003" s="70">
        <f t="shared" si="189"/>
        <v>725.11049913506542</v>
      </c>
    </row>
    <row r="12004" spans="1:11" x14ac:dyDescent="0.25">
      <c r="A12004" s="65">
        <v>44317</v>
      </c>
      <c r="B12004" s="66" t="s">
        <v>154</v>
      </c>
      <c r="C12004" s="66" t="s">
        <v>137</v>
      </c>
      <c r="D12004" s="67">
        <v>111375.909999999</v>
      </c>
      <c r="E12004" s="66">
        <v>0.1762</v>
      </c>
      <c r="F12004" s="67">
        <v>19624.435341999899</v>
      </c>
      <c r="G12004" s="66" t="s">
        <v>50</v>
      </c>
      <c r="H12004" s="68">
        <v>8.3912488288649806E-3</v>
      </c>
      <c r="I12004" s="87">
        <v>164.673520080694</v>
      </c>
      <c r="J12004" s="36" t="str">
        <f>_xlfn.XLOOKUP(SimpleBB[[#This Row],[customer_code]],'Input  - indicative charges'!$B$13:$B$69,'Input  - indicative charges'!$E$13:$E$69)</f>
        <v>North Island generation</v>
      </c>
      <c r="K12004" s="70">
        <f t="shared" si="189"/>
        <v>152.23301855742716</v>
      </c>
    </row>
    <row r="12005" spans="1:11" x14ac:dyDescent="0.25">
      <c r="A12005" s="65">
        <v>44317</v>
      </c>
      <c r="B12005" s="66" t="s">
        <v>154</v>
      </c>
      <c r="C12005" s="66" t="s">
        <v>137</v>
      </c>
      <c r="D12005" s="67">
        <v>111375.909999999</v>
      </c>
      <c r="E12005" s="66">
        <v>0.1762</v>
      </c>
      <c r="F12005" s="67">
        <v>19624.435341999899</v>
      </c>
      <c r="G12005" s="66" t="s">
        <v>52</v>
      </c>
      <c r="H12005" s="68">
        <v>1.6944853887668299E-2</v>
      </c>
      <c r="I12005" s="87">
        <v>332.53318949818402</v>
      </c>
      <c r="J12005" s="36" t="str">
        <f>_xlfn.XLOOKUP(SimpleBB[[#This Row],[customer_code]],'Input  - indicative charges'!$B$13:$B$69,'Input  - indicative charges'!$E$13:$E$69)</f>
        <v>North Island generation</v>
      </c>
      <c r="K12005" s="70">
        <f t="shared" si="189"/>
        <v>307.41148414773198</v>
      </c>
    </row>
    <row r="12006" spans="1:11" x14ac:dyDescent="0.25">
      <c r="A12006" s="65">
        <v>44317</v>
      </c>
      <c r="B12006" s="66" t="s">
        <v>154</v>
      </c>
      <c r="C12006" s="66" t="s">
        <v>137</v>
      </c>
      <c r="D12006" s="67">
        <v>111375.909999999</v>
      </c>
      <c r="E12006" s="66">
        <v>0.1762</v>
      </c>
      <c r="F12006" s="67">
        <v>19624.435341999899</v>
      </c>
      <c r="G12006" s="66" t="s">
        <v>54</v>
      </c>
      <c r="H12006" s="68">
        <v>1.52329103418459E-8</v>
      </c>
      <c r="I12006" s="87">
        <v>2.9893726407403899E-4</v>
      </c>
      <c r="J12006" s="36" t="str">
        <f>_xlfn.XLOOKUP(SimpleBB[[#This Row],[customer_code]],'Input  - indicative charges'!$B$13:$B$69,'Input  - indicative charges'!$E$13:$E$69)</f>
        <v>Upper South Island distributor</v>
      </c>
      <c r="K12006" s="70">
        <f t="shared" si="189"/>
        <v>2.7635361196499351E-4</v>
      </c>
    </row>
    <row r="12007" spans="1:11" x14ac:dyDescent="0.25">
      <c r="A12007" s="65">
        <v>44317</v>
      </c>
      <c r="B12007" s="66" t="s">
        <v>154</v>
      </c>
      <c r="C12007" s="66" t="s">
        <v>137</v>
      </c>
      <c r="D12007" s="67">
        <v>111375.909999999</v>
      </c>
      <c r="E12007" s="66">
        <v>0.1762</v>
      </c>
      <c r="F12007" s="67">
        <v>19624.435341999899</v>
      </c>
      <c r="G12007" s="66" t="s">
        <v>56</v>
      </c>
      <c r="H12007" s="68">
        <v>1.7299084627812199E-6</v>
      </c>
      <c r="I12007" s="87">
        <v>3.3948476775428803E-2</v>
      </c>
      <c r="J12007" s="36" t="str">
        <f>_xlfn.XLOOKUP(SimpleBB[[#This Row],[customer_code]],'Input  - indicative charges'!$B$13:$B$69,'Input  - indicative charges'!$E$13:$E$69)</f>
        <v>Upper North Island distributor</v>
      </c>
      <c r="K12007" s="70">
        <f t="shared" si="189"/>
        <v>3.1383789527410076E-2</v>
      </c>
    </row>
    <row r="12008" spans="1:11" x14ac:dyDescent="0.25">
      <c r="A12008" s="65">
        <v>44317</v>
      </c>
      <c r="B12008" s="66" t="s">
        <v>154</v>
      </c>
      <c r="C12008" s="66" t="s">
        <v>137</v>
      </c>
      <c r="D12008" s="67">
        <v>111375.909999999</v>
      </c>
      <c r="E12008" s="66">
        <v>0.1762</v>
      </c>
      <c r="F12008" s="67">
        <v>19624.435341999899</v>
      </c>
      <c r="G12008" s="66" t="s">
        <v>58</v>
      </c>
      <c r="H12008" s="68">
        <v>1.04583060194283E-2</v>
      </c>
      <c r="I12008" s="87">
        <v>205.238350265121</v>
      </c>
      <c r="J12008" s="36" t="str">
        <f>_xlfn.XLOOKUP(SimpleBB[[#This Row],[customer_code]],'Input  - indicative charges'!$B$13:$B$69,'Input  - indicative charges'!$E$13:$E$69)</f>
        <v>North Island generation</v>
      </c>
      <c r="K12008" s="70">
        <f t="shared" si="189"/>
        <v>189.73331941465489</v>
      </c>
    </row>
    <row r="12009" spans="1:11" x14ac:dyDescent="0.25">
      <c r="A12009" s="65">
        <v>44317</v>
      </c>
      <c r="B12009" s="66" t="s">
        <v>154</v>
      </c>
      <c r="C12009" s="66" t="s">
        <v>137</v>
      </c>
      <c r="D12009" s="67">
        <v>111375.909999999</v>
      </c>
      <c r="E12009" s="66">
        <v>0.1762</v>
      </c>
      <c r="F12009" s="67">
        <v>19624.435341999899</v>
      </c>
      <c r="G12009" s="66" t="s">
        <v>60</v>
      </c>
      <c r="H12009" s="68">
        <v>5.6297505007211699E-7</v>
      </c>
      <c r="I12009" s="87">
        <v>1.10480674692994E-2</v>
      </c>
      <c r="J12009" s="36" t="str">
        <f>_xlfn.XLOOKUP(SimpleBB[[#This Row],[customer_code]],'Input  - indicative charges'!$B$13:$B$69,'Input  - indicative charges'!$E$13:$E$69)</f>
        <v>Major Industrial</v>
      </c>
      <c r="K12009" s="70">
        <f t="shared" si="189"/>
        <v>1.0213425080446453E-2</v>
      </c>
    </row>
    <row r="12010" spans="1:11" x14ac:dyDescent="0.25">
      <c r="A12010" s="65">
        <v>44317</v>
      </c>
      <c r="B12010" s="66" t="s">
        <v>154</v>
      </c>
      <c r="C12010" s="66" t="s">
        <v>137</v>
      </c>
      <c r="D12010" s="67">
        <v>111375.909999999</v>
      </c>
      <c r="E12010" s="66">
        <v>0.1762</v>
      </c>
      <c r="F12010" s="67">
        <v>19624.435341999899</v>
      </c>
      <c r="G12010" s="66" t="s">
        <v>62</v>
      </c>
      <c r="H12010" s="68">
        <v>5.3304068168091803E-7</v>
      </c>
      <c r="I12010" s="87">
        <v>1.04606223923027E-2</v>
      </c>
      <c r="J12010" s="36" t="str">
        <f>_xlfn.XLOOKUP(SimpleBB[[#This Row],[customer_code]],'Input  - indicative charges'!$B$13:$B$69,'Input  - indicative charges'!$E$13:$E$69)</f>
        <v>Major Industrial</v>
      </c>
      <c r="K12010" s="70">
        <f t="shared" si="189"/>
        <v>9.6703593995520042E-3</v>
      </c>
    </row>
    <row r="12011" spans="1:11" x14ac:dyDescent="0.25">
      <c r="A12011" s="65">
        <v>44317</v>
      </c>
      <c r="B12011" s="66" t="s">
        <v>154</v>
      </c>
      <c r="C12011" s="66" t="s">
        <v>137</v>
      </c>
      <c r="D12011" s="67">
        <v>111375.909999999</v>
      </c>
      <c r="E12011" s="66">
        <v>0.1762</v>
      </c>
      <c r="F12011" s="67">
        <v>19624.435341999899</v>
      </c>
      <c r="G12011" s="66" t="s">
        <v>64</v>
      </c>
      <c r="H12011" s="68">
        <v>2.5667587451037101E-4</v>
      </c>
      <c r="I12011" s="87">
        <v>5.0371191031800899</v>
      </c>
      <c r="J12011" s="36" t="str">
        <f>_xlfn.XLOOKUP(SimpleBB[[#This Row],[customer_code]],'Input  - indicative charges'!$B$13:$B$69,'Input  - indicative charges'!$E$13:$E$69)</f>
        <v>Major Industrial</v>
      </c>
      <c r="K12011" s="70">
        <f t="shared" si="189"/>
        <v>4.6565825855585476</v>
      </c>
    </row>
    <row r="12012" spans="1:11" x14ac:dyDescent="0.25">
      <c r="A12012" s="65">
        <v>44317</v>
      </c>
      <c r="B12012" s="66" t="s">
        <v>154</v>
      </c>
      <c r="C12012" s="66" t="s">
        <v>137</v>
      </c>
      <c r="D12012" s="67">
        <v>111375.909999999</v>
      </c>
      <c r="E12012" s="66">
        <v>0.1762</v>
      </c>
      <c r="F12012" s="67">
        <v>19624.435341999899</v>
      </c>
      <c r="G12012" s="66" t="s">
        <v>66</v>
      </c>
      <c r="H12012" s="68">
        <v>9.0848075545533996E-7</v>
      </c>
      <c r="I12012" s="87">
        <v>1.78284218448846E-2</v>
      </c>
      <c r="J12012" s="36" t="str">
        <f>_xlfn.XLOOKUP(SimpleBB[[#This Row],[customer_code]],'Input  - indicative charges'!$B$13:$B$69,'Input  - indicative charges'!$E$13:$E$69)</f>
        <v>Upper South Island distributor</v>
      </c>
      <c r="K12012" s="70">
        <f t="shared" si="189"/>
        <v>1.6481547684363551E-2</v>
      </c>
    </row>
    <row r="12013" spans="1:11" x14ac:dyDescent="0.25">
      <c r="A12013" s="65">
        <v>44317</v>
      </c>
      <c r="B12013" s="66" t="s">
        <v>154</v>
      </c>
      <c r="C12013" s="66" t="s">
        <v>137</v>
      </c>
      <c r="D12013" s="67">
        <v>111375.909999999</v>
      </c>
      <c r="E12013" s="66">
        <v>0.1762</v>
      </c>
      <c r="F12013" s="67">
        <v>19624.435341999899</v>
      </c>
      <c r="G12013" s="66" t="s">
        <v>68</v>
      </c>
      <c r="H12013" s="68">
        <v>5.7416624525241497E-7</v>
      </c>
      <c r="I12013" s="87">
        <v>1.12676883555149E-2</v>
      </c>
      <c r="J12013" s="36" t="str">
        <f>_xlfn.XLOOKUP(SimpleBB[[#This Row],[customer_code]],'Input  - indicative charges'!$B$13:$B$69,'Input  - indicative charges'!$E$13:$E$69)</f>
        <v>Major Industrial</v>
      </c>
      <c r="K12013" s="70">
        <f t="shared" si="189"/>
        <v>1.0416454386132392E-2</v>
      </c>
    </row>
    <row r="12014" spans="1:11" x14ac:dyDescent="0.25">
      <c r="A12014" s="65">
        <v>44317</v>
      </c>
      <c r="B12014" s="66" t="s">
        <v>154</v>
      </c>
      <c r="C12014" s="66" t="s">
        <v>137</v>
      </c>
      <c r="D12014" s="67">
        <v>111375.909999999</v>
      </c>
      <c r="E12014" s="66">
        <v>0.1762</v>
      </c>
      <c r="F12014" s="67">
        <v>19624.435341999899</v>
      </c>
      <c r="G12014" s="66" t="s">
        <v>70</v>
      </c>
      <c r="H12014" s="68">
        <v>7.5564079847209698E-2</v>
      </c>
      <c r="I12014" s="87">
        <v>1482.9023991392901</v>
      </c>
      <c r="J12014" s="36" t="str">
        <f>_xlfn.XLOOKUP(SimpleBB[[#This Row],[customer_code]],'Input  - indicative charges'!$B$13:$B$69,'Input  - indicative charges'!$E$13:$E$69)</f>
        <v>Lower North Island distributor</v>
      </c>
      <c r="K12014" s="70">
        <f t="shared" si="189"/>
        <v>1370.8743721297963</v>
      </c>
    </row>
    <row r="12015" spans="1:11" x14ac:dyDescent="0.25">
      <c r="A12015" s="65">
        <v>44317</v>
      </c>
      <c r="B12015" s="66" t="s">
        <v>154</v>
      </c>
      <c r="C12015" s="66" t="s">
        <v>137</v>
      </c>
      <c r="D12015" s="67">
        <v>111375.909999999</v>
      </c>
      <c r="E12015" s="66">
        <v>0.1762</v>
      </c>
      <c r="F12015" s="67">
        <v>19624.435341999899</v>
      </c>
      <c r="G12015" s="66" t="s">
        <v>72</v>
      </c>
      <c r="H12015" s="68">
        <v>4.6270016000219903E-5</v>
      </c>
      <c r="I12015" s="87">
        <v>0.90802293726962002</v>
      </c>
      <c r="J12015" s="36" t="str">
        <f>_xlfn.XLOOKUP(SimpleBB[[#This Row],[customer_code]],'Input  - indicative charges'!$B$13:$B$69,'Input  - indicative charges'!$E$13:$E$69)</f>
        <v>Lower South Island distributor</v>
      </c>
      <c r="K12015" s="70">
        <f t="shared" si="189"/>
        <v>0.83942501861986685</v>
      </c>
    </row>
    <row r="12016" spans="1:11" x14ac:dyDescent="0.25">
      <c r="A12016" s="65">
        <v>44317</v>
      </c>
      <c r="B12016" s="66" t="s">
        <v>154</v>
      </c>
      <c r="C12016" s="66" t="s">
        <v>137</v>
      </c>
      <c r="D12016" s="67">
        <v>111375.909999999</v>
      </c>
      <c r="E12016" s="66">
        <v>0.1762</v>
      </c>
      <c r="F12016" s="67">
        <v>19624.435341999899</v>
      </c>
      <c r="G12016" s="66" t="s">
        <v>74</v>
      </c>
      <c r="H12016" s="68">
        <v>1.9010764934636001E-9</v>
      </c>
      <c r="I12016" s="87">
        <v>3.7307552726172503E-5</v>
      </c>
      <c r="J12016" s="36" t="str">
        <f>_xlfn.XLOOKUP(SimpleBB[[#This Row],[customer_code]],'Input  - indicative charges'!$B$13:$B$69,'Input  - indicative charges'!$E$13:$E$69)</f>
        <v>Major Industrial</v>
      </c>
      <c r="K12016" s="70">
        <f t="shared" si="189"/>
        <v>3.4489099180685198E-5</v>
      </c>
    </row>
    <row r="12017" spans="1:11" x14ac:dyDescent="0.25">
      <c r="A12017" s="65">
        <v>44317</v>
      </c>
      <c r="B12017" s="66" t="s">
        <v>154</v>
      </c>
      <c r="C12017" s="66" t="s">
        <v>137</v>
      </c>
      <c r="D12017" s="67">
        <v>111375.909999999</v>
      </c>
      <c r="E12017" s="66">
        <v>0.1762</v>
      </c>
      <c r="F12017" s="67">
        <v>19624.435341999899</v>
      </c>
      <c r="G12017" s="66" t="s">
        <v>76</v>
      </c>
      <c r="H12017" s="68">
        <v>4.0769138107112199E-4</v>
      </c>
      <c r="I12017" s="87">
        <v>8.0007131473209192</v>
      </c>
      <c r="J12017" s="36" t="str">
        <f>_xlfn.XLOOKUP(SimpleBB[[#This Row],[customer_code]],'Input  - indicative charges'!$B$13:$B$69,'Input  - indicative charges'!$E$13:$E$69)</f>
        <v>Lower North Island distributor</v>
      </c>
      <c r="K12017" s="70">
        <f t="shared" si="189"/>
        <v>7.3962875903297682</v>
      </c>
    </row>
    <row r="12018" spans="1:11" x14ac:dyDescent="0.25">
      <c r="A12018" s="65">
        <v>44317</v>
      </c>
      <c r="B12018" s="66" t="s">
        <v>154</v>
      </c>
      <c r="C12018" s="66" t="s">
        <v>137</v>
      </c>
      <c r="D12018" s="67">
        <v>111375.909999999</v>
      </c>
      <c r="E12018" s="66">
        <v>0.1762</v>
      </c>
      <c r="F12018" s="67">
        <v>19624.435341999899</v>
      </c>
      <c r="G12018" s="66" t="s">
        <v>78</v>
      </c>
      <c r="H12018" s="68">
        <v>2.3729532838891E-9</v>
      </c>
      <c r="I12018" s="87">
        <v>4.6567868289268302E-5</v>
      </c>
      <c r="J12018" s="36" t="str">
        <f>_xlfn.XLOOKUP(SimpleBB[[#This Row],[customer_code]],'Input  - indicative charges'!$B$13:$B$69,'Input  - indicative charges'!$E$13:$E$69)</f>
        <v>North Island generation</v>
      </c>
      <c r="K12018" s="70">
        <f t="shared" si="189"/>
        <v>4.3049830683076077E-5</v>
      </c>
    </row>
    <row r="12019" spans="1:11" x14ac:dyDescent="0.25">
      <c r="A12019" s="65">
        <v>44317</v>
      </c>
      <c r="B12019" s="66" t="s">
        <v>154</v>
      </c>
      <c r="C12019" s="66" t="s">
        <v>137</v>
      </c>
      <c r="D12019" s="67">
        <v>111375.909999999</v>
      </c>
      <c r="E12019" s="66">
        <v>0.1762</v>
      </c>
      <c r="F12019" s="67">
        <v>19624.435341999899</v>
      </c>
      <c r="G12019" s="66" t="s">
        <v>80</v>
      </c>
      <c r="H12019" s="68">
        <v>5.1769956243803998E-10</v>
      </c>
      <c r="I12019" s="87">
        <v>1.0159561589647001E-5</v>
      </c>
      <c r="J12019" s="36" t="str">
        <f>_xlfn.XLOOKUP(SimpleBB[[#This Row],[customer_code]],'Input  - indicative charges'!$B$13:$B$69,'Input  - indicative charges'!$E$13:$E$69)</f>
        <v>Major Industrial</v>
      </c>
      <c r="K12019" s="70">
        <f t="shared" si="189"/>
        <v>9.3920426748281954E-6</v>
      </c>
    </row>
    <row r="12020" spans="1:11" x14ac:dyDescent="0.25">
      <c r="A12020" s="65">
        <v>44317</v>
      </c>
      <c r="B12020" s="66" t="s">
        <v>154</v>
      </c>
      <c r="C12020" s="66" t="s">
        <v>137</v>
      </c>
      <c r="D12020" s="67">
        <v>111375.909999999</v>
      </c>
      <c r="E12020" s="66">
        <v>0.1762</v>
      </c>
      <c r="F12020" s="67">
        <v>19624.435341999899</v>
      </c>
      <c r="G12020" s="66" t="s">
        <v>82</v>
      </c>
      <c r="H12020" s="68">
        <v>5.7676587135637402E-4</v>
      </c>
      <c r="I12020" s="87">
        <v>11.3187045499054</v>
      </c>
      <c r="J12020" s="36" t="str">
        <f>_xlfn.XLOOKUP(SimpleBB[[#This Row],[customer_code]],'Input  - indicative charges'!$B$13:$B$69,'Input  - indicative charges'!$E$13:$E$69)</f>
        <v>Major Industrial</v>
      </c>
      <c r="K12020" s="70">
        <f t="shared" si="189"/>
        <v>10.463616487626139</v>
      </c>
    </row>
    <row r="12021" spans="1:11" x14ac:dyDescent="0.25">
      <c r="A12021" s="65">
        <v>44317</v>
      </c>
      <c r="B12021" s="66" t="s">
        <v>154</v>
      </c>
      <c r="C12021" s="66" t="s">
        <v>137</v>
      </c>
      <c r="D12021" s="67">
        <v>111375.909999999</v>
      </c>
      <c r="E12021" s="66">
        <v>0.1762</v>
      </c>
      <c r="F12021" s="67">
        <v>19624.435341999899</v>
      </c>
      <c r="G12021" s="66" t="s">
        <v>84</v>
      </c>
      <c r="H12021" s="68">
        <v>6.1280690321007502E-12</v>
      </c>
      <c r="I12021" s="87">
        <v>1.2025989449177299E-7</v>
      </c>
      <c r="J12021" s="36" t="str">
        <f>_xlfn.XLOOKUP(SimpleBB[[#This Row],[customer_code]],'Input  - indicative charges'!$B$13:$B$69,'Input  - indicative charges'!$E$13:$E$69)</f>
        <v>Major Industrial</v>
      </c>
      <c r="K12021" s="70">
        <f t="shared" si="189"/>
        <v>1.111746851643736E-7</v>
      </c>
    </row>
    <row r="12022" spans="1:11" x14ac:dyDescent="0.25">
      <c r="A12022" s="65">
        <v>44317</v>
      </c>
      <c r="B12022" s="66" t="s">
        <v>154</v>
      </c>
      <c r="C12022" s="66" t="s">
        <v>137</v>
      </c>
      <c r="D12022" s="67">
        <v>111375.909999999</v>
      </c>
      <c r="E12022" s="66">
        <v>0.1762</v>
      </c>
      <c r="F12022" s="67">
        <v>19624.435341999899</v>
      </c>
      <c r="G12022" s="66" t="s">
        <v>86</v>
      </c>
      <c r="H12022" s="68">
        <v>6.0166240365745299E-5</v>
      </c>
      <c r="I12022" s="87">
        <v>1.1807284938288001</v>
      </c>
      <c r="J12022" s="36" t="str">
        <f>_xlfn.XLOOKUP(SimpleBB[[#This Row],[customer_code]],'Input  - indicative charges'!$B$13:$B$69,'Input  - indicative charges'!$E$13:$E$69)</f>
        <v>North Island generation</v>
      </c>
      <c r="K12022" s="70">
        <f t="shared" si="189"/>
        <v>1.0915286357165555</v>
      </c>
    </row>
    <row r="12023" spans="1:11" x14ac:dyDescent="0.25">
      <c r="A12023" s="65">
        <v>44317</v>
      </c>
      <c r="B12023" s="66" t="s">
        <v>154</v>
      </c>
      <c r="C12023" s="66" t="s">
        <v>137</v>
      </c>
      <c r="D12023" s="67">
        <v>111375.909999999</v>
      </c>
      <c r="E12023" s="66">
        <v>0.1762</v>
      </c>
      <c r="F12023" s="67">
        <v>19624.435341999899</v>
      </c>
      <c r="G12023" s="66" t="s">
        <v>88</v>
      </c>
      <c r="H12023" s="68">
        <v>6.0855453218345099E-3</v>
      </c>
      <c r="I12023" s="87">
        <v>119.425390689152</v>
      </c>
      <c r="J12023" s="36" t="str">
        <f>_xlfn.XLOOKUP(SimpleBB[[#This Row],[customer_code]],'Input  - indicative charges'!$B$13:$B$69,'Input  - indicative charges'!$E$13:$E$69)</f>
        <v>North Island generation</v>
      </c>
      <c r="K12023" s="70">
        <f t="shared" si="189"/>
        <v>110.40322517002603</v>
      </c>
    </row>
    <row r="12024" spans="1:11" x14ac:dyDescent="0.25">
      <c r="A12024" s="65">
        <v>44317</v>
      </c>
      <c r="B12024" s="66" t="s">
        <v>154</v>
      </c>
      <c r="C12024" s="66" t="s">
        <v>137</v>
      </c>
      <c r="D12024" s="67">
        <v>111375.909999999</v>
      </c>
      <c r="E12024" s="66">
        <v>0.1762</v>
      </c>
      <c r="F12024" s="67">
        <v>19624.435341999899</v>
      </c>
      <c r="G12024" s="66" t="s">
        <v>90</v>
      </c>
      <c r="H12024" s="68">
        <v>1.8686115697736599E-7</v>
      </c>
      <c r="I12024" s="87">
        <v>3.66704469303363E-3</v>
      </c>
      <c r="J12024" s="36" t="str">
        <f>_xlfn.XLOOKUP(SimpleBB[[#This Row],[customer_code]],'Input  - indicative charges'!$B$13:$B$69,'Input  - indicative charges'!$E$13:$E$69)</f>
        <v>Upper South Island distributor</v>
      </c>
      <c r="K12024" s="70">
        <f t="shared" si="189"/>
        <v>3.3900124472468294E-3</v>
      </c>
    </row>
    <row r="12025" spans="1:11" x14ac:dyDescent="0.25">
      <c r="A12025" s="65">
        <v>44317</v>
      </c>
      <c r="B12025" s="66" t="s">
        <v>154</v>
      </c>
      <c r="C12025" s="66" t="s">
        <v>137</v>
      </c>
      <c r="D12025" s="67">
        <v>111375.909999999</v>
      </c>
      <c r="E12025" s="66">
        <v>0.1762</v>
      </c>
      <c r="F12025" s="67">
        <v>19624.435341999899</v>
      </c>
      <c r="G12025" s="66" t="s">
        <v>92</v>
      </c>
      <c r="H12025" s="68">
        <v>7.9520570403328696E-4</v>
      </c>
      <c r="I12025" s="87">
        <v>15.605462922390799</v>
      </c>
      <c r="J12025" s="36" t="str">
        <f>_xlfn.XLOOKUP(SimpleBB[[#This Row],[customer_code]],'Input  - indicative charges'!$B$13:$B$69,'Input  - indicative charges'!$E$13:$E$69)</f>
        <v>North Island generation</v>
      </c>
      <c r="K12025" s="70">
        <f t="shared" si="189"/>
        <v>14.426525439532876</v>
      </c>
    </row>
    <row r="12026" spans="1:11" x14ac:dyDescent="0.25">
      <c r="A12026" s="65">
        <v>44317</v>
      </c>
      <c r="B12026" s="66" t="s">
        <v>154</v>
      </c>
      <c r="C12026" s="66" t="s">
        <v>137</v>
      </c>
      <c r="D12026" s="67">
        <v>111375.909999999</v>
      </c>
      <c r="E12026" s="66">
        <v>0.1762</v>
      </c>
      <c r="F12026" s="67">
        <v>19624.435341999899</v>
      </c>
      <c r="G12026" s="66" t="s">
        <v>94</v>
      </c>
      <c r="H12026" s="68">
        <v>4.2173472164496097E-3</v>
      </c>
      <c r="I12026" s="87">
        <v>82.763057763979006</v>
      </c>
      <c r="J12026" s="36" t="str">
        <f>_xlfn.XLOOKUP(SimpleBB[[#This Row],[customer_code]],'Input  - indicative charges'!$B$13:$B$69,'Input  - indicative charges'!$E$13:$E$69)</f>
        <v>North Island generation</v>
      </c>
      <c r="K12026" s="70">
        <f t="shared" si="189"/>
        <v>76.510601718353286</v>
      </c>
    </row>
    <row r="12027" spans="1:11" x14ac:dyDescent="0.25">
      <c r="A12027" s="65">
        <v>44317</v>
      </c>
      <c r="B12027" s="66" t="s">
        <v>154</v>
      </c>
      <c r="C12027" s="66" t="s">
        <v>137</v>
      </c>
      <c r="D12027" s="67">
        <v>111375.909999999</v>
      </c>
      <c r="E12027" s="66">
        <v>0.1762</v>
      </c>
      <c r="F12027" s="67">
        <v>19624.435341999899</v>
      </c>
      <c r="G12027" s="66" t="s">
        <v>96</v>
      </c>
      <c r="H12027" s="68">
        <v>1.8043414119816301E-7</v>
      </c>
      <c r="I12027" s="87">
        <v>3.54091813743264E-3</v>
      </c>
      <c r="J12027" s="36" t="str">
        <f>_xlfn.XLOOKUP(SimpleBB[[#This Row],[customer_code]],'Input  - indicative charges'!$B$13:$B$69,'Input  - indicative charges'!$E$13:$E$69)</f>
        <v>Upper North Island distributor</v>
      </c>
      <c r="K12027" s="70">
        <f t="shared" si="189"/>
        <v>3.2734143064529655E-3</v>
      </c>
    </row>
    <row r="12028" spans="1:11" x14ac:dyDescent="0.25">
      <c r="A12028" s="65">
        <v>44317</v>
      </c>
      <c r="B12028" s="66" t="s">
        <v>154</v>
      </c>
      <c r="C12028" s="66" t="s">
        <v>137</v>
      </c>
      <c r="D12028" s="67">
        <v>111375.909999999</v>
      </c>
      <c r="E12028" s="66">
        <v>0.1762</v>
      </c>
      <c r="F12028" s="67">
        <v>19624.435341999899</v>
      </c>
      <c r="G12028" s="66" t="s">
        <v>98</v>
      </c>
      <c r="H12028" s="68">
        <v>4.6385736184304704E-6</v>
      </c>
      <c r="I12028" s="87">
        <v>9.10293880539957E-2</v>
      </c>
      <c r="J12028" s="36" t="str">
        <f>_xlfn.XLOOKUP(SimpleBB[[#This Row],[customer_code]],'Input  - indicative charges'!$B$13:$B$69,'Input  - indicative charges'!$E$13:$E$69)</f>
        <v>Major Industrial</v>
      </c>
      <c r="K12028" s="70">
        <f t="shared" si="189"/>
        <v>8.4152440016491831E-2</v>
      </c>
    </row>
    <row r="12029" spans="1:11" x14ac:dyDescent="0.25">
      <c r="A12029" s="65">
        <v>44317</v>
      </c>
      <c r="B12029" s="66" t="s">
        <v>154</v>
      </c>
      <c r="C12029" s="66" t="s">
        <v>137</v>
      </c>
      <c r="D12029" s="67">
        <v>111375.909999999</v>
      </c>
      <c r="E12029" s="66">
        <v>0.1762</v>
      </c>
      <c r="F12029" s="67">
        <v>19624.435341999899</v>
      </c>
      <c r="G12029" s="66" t="s">
        <v>100</v>
      </c>
      <c r="H12029" s="68">
        <v>9.0353450399569902E-4</v>
      </c>
      <c r="I12029" s="87">
        <v>17.731354452929601</v>
      </c>
      <c r="J12029" s="36" t="str">
        <f>_xlfn.XLOOKUP(SimpleBB[[#This Row],[customer_code]],'Input  - indicative charges'!$B$13:$B$69,'Input  - indicative charges'!$E$13:$E$69)</f>
        <v>North Island generation</v>
      </c>
      <c r="K12029" s="70">
        <f t="shared" si="189"/>
        <v>16.391813390267174</v>
      </c>
    </row>
    <row r="12030" spans="1:11" x14ac:dyDescent="0.25">
      <c r="A12030" s="65">
        <v>44317</v>
      </c>
      <c r="B12030" s="66" t="s">
        <v>154</v>
      </c>
      <c r="C12030" s="66" t="s">
        <v>137</v>
      </c>
      <c r="D12030" s="67">
        <v>111375.909999999</v>
      </c>
      <c r="E12030" s="66">
        <v>0.1762</v>
      </c>
      <c r="F12030" s="67">
        <v>19624.435341999899</v>
      </c>
      <c r="G12030" s="66" t="s">
        <v>102</v>
      </c>
      <c r="H12030" s="68">
        <v>0.55045814106511803</v>
      </c>
      <c r="I12030" s="87">
        <v>10802.430197809899</v>
      </c>
      <c r="J12030" s="36" t="str">
        <f>_xlfn.XLOOKUP(SimpleBB[[#This Row],[customer_code]],'Input  - indicative charges'!$B$13:$B$69,'Input  - indicative charges'!$E$13:$E$69)</f>
        <v>Lower North Island distributor</v>
      </c>
      <c r="K12030" s="70">
        <f t="shared" si="189"/>
        <v>9986.3448352999785</v>
      </c>
    </row>
    <row r="12031" spans="1:11" x14ac:dyDescent="0.25">
      <c r="A12031" s="65">
        <v>44317</v>
      </c>
      <c r="B12031" s="66" t="s">
        <v>154</v>
      </c>
      <c r="C12031" s="66" t="s">
        <v>137</v>
      </c>
      <c r="D12031" s="67">
        <v>111375.909999999</v>
      </c>
      <c r="E12031" s="66">
        <v>0.1762</v>
      </c>
      <c r="F12031" s="67">
        <v>19624.435341999899</v>
      </c>
      <c r="G12031" s="66" t="s">
        <v>104</v>
      </c>
      <c r="H12031" s="68">
        <v>3.0739496600602299E-3</v>
      </c>
      <c r="I12031" s="87">
        <v>60.324526348414899</v>
      </c>
      <c r="J12031" s="36" t="str">
        <f>_xlfn.XLOOKUP(SimpleBB[[#This Row],[customer_code]],'Input  - indicative charges'!$B$13:$B$69,'Input  - indicative charges'!$E$13:$E$69)</f>
        <v>Lower North Island distributor</v>
      </c>
      <c r="K12031" s="70">
        <f t="shared" si="189"/>
        <v>55.767221922299157</v>
      </c>
    </row>
    <row r="12032" spans="1:11" x14ac:dyDescent="0.25">
      <c r="A12032" s="65">
        <v>44317</v>
      </c>
      <c r="B12032" s="66" t="s">
        <v>154</v>
      </c>
      <c r="C12032" s="66" t="s">
        <v>137</v>
      </c>
      <c r="D12032" s="67">
        <v>111375.909999999</v>
      </c>
      <c r="E12032" s="66">
        <v>0.1762</v>
      </c>
      <c r="F12032" s="67">
        <v>19624.435341999899</v>
      </c>
      <c r="G12032" s="66" t="s">
        <v>106</v>
      </c>
      <c r="H12032" s="68">
        <v>1.7790887961670099E-5</v>
      </c>
      <c r="I12032" s="87">
        <v>0.34913613048056202</v>
      </c>
      <c r="J12032" s="36" t="str">
        <f>_xlfn.XLOOKUP(SimpleBB[[#This Row],[customer_code]],'Input  - indicative charges'!$B$13:$B$69,'Input  - indicative charges'!$E$13:$E$69)</f>
        <v>Upper North Island distributor</v>
      </c>
      <c r="K12032" s="70">
        <f t="shared" si="189"/>
        <v>0.32276013171073831</v>
      </c>
    </row>
    <row r="12033" spans="1:11" x14ac:dyDescent="0.25">
      <c r="A12033" s="65">
        <v>44317</v>
      </c>
      <c r="B12033" s="66" t="s">
        <v>154</v>
      </c>
      <c r="C12033" s="66" t="s">
        <v>137</v>
      </c>
      <c r="D12033" s="67">
        <v>111375.909999999</v>
      </c>
      <c r="E12033" s="66">
        <v>0.1762</v>
      </c>
      <c r="F12033" s="67">
        <v>19624.435341999899</v>
      </c>
      <c r="G12033" s="66" t="s">
        <v>108</v>
      </c>
      <c r="H12033" s="68">
        <v>1.11191300001623E-4</v>
      </c>
      <c r="I12033" s="87">
        <v>2.18206647747478</v>
      </c>
      <c r="J12033" s="36" t="str">
        <f>_xlfn.XLOOKUP(SimpleBB[[#This Row],[customer_code]],'Input  - indicative charges'!$B$13:$B$69,'Input  - indicative charges'!$E$13:$E$69)</f>
        <v>Lower North Island distributor</v>
      </c>
      <c r="K12033" s="70">
        <f t="shared" si="189"/>
        <v>2.0172190792799012</v>
      </c>
    </row>
    <row r="12034" spans="1:11" x14ac:dyDescent="0.25">
      <c r="A12034" s="65">
        <v>44317</v>
      </c>
      <c r="B12034" s="66" t="s">
        <v>154</v>
      </c>
      <c r="C12034" s="66" t="s">
        <v>137</v>
      </c>
      <c r="D12034" s="67">
        <v>111375.909999999</v>
      </c>
      <c r="E12034" s="66">
        <v>0.1762</v>
      </c>
      <c r="F12034" s="67">
        <v>19624.435341999899</v>
      </c>
      <c r="G12034" s="66" t="s">
        <v>110</v>
      </c>
      <c r="H12034" s="68">
        <v>1.15385245300709E-7</v>
      </c>
      <c r="I12034" s="87">
        <v>2.2643702858245801E-3</v>
      </c>
      <c r="J12034" s="36" t="str">
        <f>_xlfn.XLOOKUP(SimpleBB[[#This Row],[customer_code]],'Input  - indicative charges'!$B$13:$B$69,'Input  - indicative charges'!$E$13:$E$69)</f>
        <v>Lower South Island distributor</v>
      </c>
      <c r="K12034" s="70">
        <f t="shared" si="189"/>
        <v>2.0933051262516447E-3</v>
      </c>
    </row>
    <row r="12035" spans="1:11" x14ac:dyDescent="0.25">
      <c r="A12035" s="65">
        <v>44317</v>
      </c>
      <c r="B12035" s="66" t="s">
        <v>154</v>
      </c>
      <c r="C12035" s="66" t="s">
        <v>137</v>
      </c>
      <c r="D12035" s="67">
        <v>111375.909999999</v>
      </c>
      <c r="E12035" s="66">
        <v>0.1762</v>
      </c>
      <c r="F12035" s="67">
        <v>19624.435341999899</v>
      </c>
      <c r="G12035" s="66" t="s">
        <v>112</v>
      </c>
      <c r="H12035" s="68">
        <v>5.0271896136893802E-3</v>
      </c>
      <c r="I12035" s="87">
        <v>98.655757525821201</v>
      </c>
      <c r="J12035" s="36" t="str">
        <f>_xlfn.XLOOKUP(SimpleBB[[#This Row],[customer_code]],'Input  - indicative charges'!$B$13:$B$69,'Input  - indicative charges'!$E$13:$E$69)</f>
        <v>North Island generation</v>
      </c>
      <c r="K12035" s="70">
        <f t="shared" si="189"/>
        <v>91.202664270891063</v>
      </c>
    </row>
    <row r="12036" spans="1:11" x14ac:dyDescent="0.25">
      <c r="A12036" s="65">
        <v>44317</v>
      </c>
      <c r="B12036" s="66" t="s">
        <v>154</v>
      </c>
      <c r="C12036" s="66" t="s">
        <v>137</v>
      </c>
      <c r="D12036" s="67">
        <v>111375.909999999</v>
      </c>
      <c r="E12036" s="66">
        <v>0.1762</v>
      </c>
      <c r="F12036" s="67">
        <v>19624.435341999899</v>
      </c>
      <c r="G12036" s="66" t="s">
        <v>114</v>
      </c>
      <c r="H12036" s="68">
        <v>1.2403209590277199E-3</v>
      </c>
      <c r="I12036" s="87">
        <v>24.340598463767002</v>
      </c>
      <c r="J12036" s="36" t="str">
        <f>_xlfn.XLOOKUP(SimpleBB[[#This Row],[customer_code]],'Input  - indicative charges'!$B$13:$B$69,'Input  - indicative charges'!$E$13:$E$69)</f>
        <v>Lower North Island distributor</v>
      </c>
      <c r="K12036" s="70">
        <f t="shared" si="189"/>
        <v>22.501752411788903</v>
      </c>
    </row>
    <row r="12037" spans="1:11" x14ac:dyDescent="0.25">
      <c r="A12037" s="65">
        <v>44317</v>
      </c>
      <c r="B12037" s="66" t="s">
        <v>154</v>
      </c>
      <c r="C12037" s="66" t="s">
        <v>137</v>
      </c>
      <c r="D12037" s="67">
        <v>111375.909999999</v>
      </c>
      <c r="E12037" s="66">
        <v>0.1762</v>
      </c>
      <c r="F12037" s="67">
        <v>19624.435341999899</v>
      </c>
      <c r="G12037" s="66" t="s">
        <v>116</v>
      </c>
      <c r="H12037" s="68">
        <v>2.8558155275953101E-7</v>
      </c>
      <c r="I12037" s="87">
        <v>5.6043767169973897E-3</v>
      </c>
      <c r="J12037" s="36" t="str">
        <f>_xlfn.XLOOKUP(SimpleBB[[#This Row],[customer_code]],'Input  - indicative charges'!$B$13:$B$69,'Input  - indicative charges'!$E$13:$E$69)</f>
        <v>Major Industrial</v>
      </c>
      <c r="K12037" s="70">
        <f t="shared" si="189"/>
        <v>5.1809858946562986E-3</v>
      </c>
    </row>
    <row r="12038" spans="1:11" x14ac:dyDescent="0.25">
      <c r="A12038" s="65">
        <v>44317</v>
      </c>
      <c r="B12038" s="66" t="s">
        <v>154</v>
      </c>
      <c r="C12038" s="66" t="s">
        <v>137</v>
      </c>
      <c r="D12038" s="67">
        <v>111375.909999999</v>
      </c>
      <c r="E12038" s="66">
        <v>0.1762</v>
      </c>
      <c r="F12038" s="67">
        <v>19624.435341999899</v>
      </c>
      <c r="G12038" s="66" t="s">
        <v>118</v>
      </c>
      <c r="H12038" s="68">
        <v>3.59260085659755E-8</v>
      </c>
      <c r="I12038" s="87">
        <v>7.0502763219912399E-4</v>
      </c>
      <c r="J12038" s="36" t="str">
        <f>_xlfn.XLOOKUP(SimpleBB[[#This Row],[customer_code]],'Input  - indicative charges'!$B$13:$B$69,'Input  - indicative charges'!$E$13:$E$69)</f>
        <v>Upper South Island distributor</v>
      </c>
      <c r="K12038" s="70">
        <f t="shared" si="189"/>
        <v>6.5176529027541656E-4</v>
      </c>
    </row>
    <row r="12039" spans="1:11" x14ac:dyDescent="0.25">
      <c r="A12039" s="65">
        <v>44317</v>
      </c>
      <c r="B12039" s="66" t="s">
        <v>154</v>
      </c>
      <c r="C12039" s="66" t="s">
        <v>137</v>
      </c>
      <c r="D12039" s="67">
        <v>111375.909999999</v>
      </c>
      <c r="E12039" s="66">
        <v>0.1762</v>
      </c>
      <c r="F12039" s="67">
        <v>19624.435341999899</v>
      </c>
      <c r="G12039" s="66" t="s">
        <v>120</v>
      </c>
      <c r="H12039" s="68">
        <v>3.2164694611359202E-4</v>
      </c>
      <c r="I12039" s="87">
        <v>6.3121396969579502</v>
      </c>
      <c r="J12039" s="36" t="str">
        <f>_xlfn.XLOOKUP(SimpleBB[[#This Row],[customer_code]],'Input  - indicative charges'!$B$13:$B$69,'Input  - indicative charges'!$E$13:$E$69)</f>
        <v>Lower North Island distributor</v>
      </c>
      <c r="K12039" s="70">
        <f t="shared" si="189"/>
        <v>5.8352798868524838</v>
      </c>
    </row>
    <row r="12040" spans="1:11" x14ac:dyDescent="0.25">
      <c r="A12040" s="65">
        <v>44317</v>
      </c>
      <c r="B12040" s="66" t="s">
        <v>154</v>
      </c>
      <c r="C12040" s="66" t="s">
        <v>137</v>
      </c>
      <c r="D12040" s="67">
        <v>111375.909999999</v>
      </c>
      <c r="E12040" s="66">
        <v>0.1762</v>
      </c>
      <c r="F12040" s="67">
        <v>19624.435341999899</v>
      </c>
      <c r="G12040" s="66" t="s">
        <v>241</v>
      </c>
      <c r="H12040" s="68">
        <v>5.2374991726752995E-4</v>
      </c>
      <c r="I12040" s="87">
        <v>10.2782963867944</v>
      </c>
      <c r="J12040" s="36" t="str">
        <f>_xlfn.XLOOKUP(SimpleBB[[#This Row],[customer_code]],'Input  - indicative charges'!$B$13:$B$69,'Input  - indicative charges'!$E$13:$E$69)</f>
        <v>North Island generation</v>
      </c>
      <c r="K12040" s="70">
        <f t="shared" si="189"/>
        <v>9.501807478353955</v>
      </c>
    </row>
    <row r="12041" spans="1:11" x14ac:dyDescent="0.25">
      <c r="A12041" s="65">
        <v>44348</v>
      </c>
      <c r="B12041" s="66" t="s">
        <v>154</v>
      </c>
      <c r="C12041" s="66" t="s">
        <v>137</v>
      </c>
      <c r="D12041" s="67">
        <v>128773.6</v>
      </c>
      <c r="E12041" s="66">
        <v>0.2994</v>
      </c>
      <c r="F12041" s="67">
        <v>38554.815840000003</v>
      </c>
      <c r="G12041" s="66" t="s">
        <v>8</v>
      </c>
      <c r="H12041" s="68">
        <v>2.8363087343035801E-7</v>
      </c>
      <c r="I12041" s="87">
        <v>1.0935336091645801E-2</v>
      </c>
      <c r="J12041" s="36" t="str">
        <f>_xlfn.XLOOKUP(SimpleBB[[#This Row],[customer_code]],'Input  - indicative charges'!$B$13:$B$69,'Input  - indicative charges'!$E$13:$E$69)</f>
        <v>Lower South Island distributor</v>
      </c>
      <c r="K12041" s="70">
        <f t="shared" si="189"/>
        <v>1.0109210159322916E-2</v>
      </c>
    </row>
    <row r="12042" spans="1:11" x14ac:dyDescent="0.25">
      <c r="A12042" s="65">
        <v>44348</v>
      </c>
      <c r="B12042" s="66" t="s">
        <v>154</v>
      </c>
      <c r="C12042" s="66" t="s">
        <v>137</v>
      </c>
      <c r="D12042" s="67">
        <v>128773.6</v>
      </c>
      <c r="E12042" s="66">
        <v>0.2994</v>
      </c>
      <c r="F12042" s="67">
        <v>38554.815840000003</v>
      </c>
      <c r="G12042" s="66" t="s">
        <v>10</v>
      </c>
      <c r="H12042" s="68">
        <v>1.37232578591132E-8</v>
      </c>
      <c r="I12042" s="87">
        <v>5.2909767948294405E-4</v>
      </c>
      <c r="J12042" s="36" t="str">
        <f>_xlfn.XLOOKUP(SimpleBB[[#This Row],[customer_code]],'Input  - indicative charges'!$B$13:$B$69,'Input  - indicative charges'!$E$13:$E$69)</f>
        <v>Upper South Island distributor</v>
      </c>
      <c r="K12042" s="70">
        <f t="shared" si="189"/>
        <v>4.8912622272208133E-4</v>
      </c>
    </row>
    <row r="12043" spans="1:11" x14ac:dyDescent="0.25">
      <c r="A12043" s="65">
        <v>44348</v>
      </c>
      <c r="B12043" s="66" t="s">
        <v>154</v>
      </c>
      <c r="C12043" s="66" t="s">
        <v>137</v>
      </c>
      <c r="D12043" s="67">
        <v>128773.6</v>
      </c>
      <c r="E12043" s="66">
        <v>0.2994</v>
      </c>
      <c r="F12043" s="67">
        <v>38554.815840000003</v>
      </c>
      <c r="G12043" s="66" t="s">
        <v>12</v>
      </c>
      <c r="H12043" s="68">
        <v>5.8292099850804199E-4</v>
      </c>
      <c r="I12043" s="87">
        <v>22.474411746746402</v>
      </c>
      <c r="J12043" s="36" t="str">
        <f>_xlfn.XLOOKUP(SimpleBB[[#This Row],[customer_code]],'Input  - indicative charges'!$B$13:$B$69,'Input  - indicative charges'!$E$13:$E$69)</f>
        <v>Lower North Island distributor</v>
      </c>
      <c r="K12043" s="70">
        <f t="shared" si="189"/>
        <v>20.776549495226437</v>
      </c>
    </row>
    <row r="12044" spans="1:11" x14ac:dyDescent="0.25">
      <c r="A12044" s="65">
        <v>44348</v>
      </c>
      <c r="B12044" s="66" t="s">
        <v>154</v>
      </c>
      <c r="C12044" s="66" t="s">
        <v>137</v>
      </c>
      <c r="D12044" s="67">
        <v>128773.6</v>
      </c>
      <c r="E12044" s="66">
        <v>0.2994</v>
      </c>
      <c r="F12044" s="67">
        <v>38554.815840000003</v>
      </c>
      <c r="G12044" s="66" t="s">
        <v>14</v>
      </c>
      <c r="H12044" s="68">
        <v>1.14180362767032E-4</v>
      </c>
      <c r="I12044" s="87">
        <v>4.4022028590273097</v>
      </c>
      <c r="J12044" s="36" t="str">
        <f>_xlfn.XLOOKUP(SimpleBB[[#This Row],[customer_code]],'Input  - indicative charges'!$B$13:$B$69,'Input  - indicative charges'!$E$13:$E$69)</f>
        <v>Upper North Island distributor</v>
      </c>
      <c r="K12044" s="70">
        <f t="shared" si="189"/>
        <v>4.0696320161460591</v>
      </c>
    </row>
    <row r="12045" spans="1:11" x14ac:dyDescent="0.25">
      <c r="A12045" s="65">
        <v>44348</v>
      </c>
      <c r="B12045" s="66" t="s">
        <v>154</v>
      </c>
      <c r="C12045" s="66" t="s">
        <v>137</v>
      </c>
      <c r="D12045" s="67">
        <v>128773.6</v>
      </c>
      <c r="E12045" s="66">
        <v>0.2994</v>
      </c>
      <c r="F12045" s="67">
        <v>38554.815840000003</v>
      </c>
      <c r="G12045" s="66" t="s">
        <v>16</v>
      </c>
      <c r="H12045" s="68">
        <v>6.72847910121087E-2</v>
      </c>
      <c r="I12045" s="87">
        <v>2594.1527263047301</v>
      </c>
      <c r="J12045" s="36" t="str">
        <f>_xlfn.XLOOKUP(SimpleBB[[#This Row],[customer_code]],'Input  - indicative charges'!$B$13:$B$69,'Input  - indicative charges'!$E$13:$E$69)</f>
        <v>South Island generation</v>
      </c>
      <c r="K12045" s="70">
        <f t="shared" si="189"/>
        <v>2398.1736707324285</v>
      </c>
    </row>
    <row r="12046" spans="1:11" x14ac:dyDescent="0.25">
      <c r="A12046" s="65">
        <v>44348</v>
      </c>
      <c r="B12046" s="66" t="s">
        <v>154</v>
      </c>
      <c r="C12046" s="66" t="s">
        <v>137</v>
      </c>
      <c r="D12046" s="67">
        <v>128773.6</v>
      </c>
      <c r="E12046" s="66">
        <v>0.2994</v>
      </c>
      <c r="F12046" s="67">
        <v>38554.815840000003</v>
      </c>
      <c r="G12046" s="66" t="s">
        <v>19</v>
      </c>
      <c r="H12046" s="68">
        <v>7.0073035338977504E-5</v>
      </c>
      <c r="I12046" s="87">
        <v>2.7016529728440899</v>
      </c>
      <c r="J12046" s="36" t="str">
        <f>_xlfn.XLOOKUP(SimpleBB[[#This Row],[customer_code]],'Input  - indicative charges'!$B$13:$B$69,'Input  - indicative charges'!$E$13:$E$69)</f>
        <v>Lower South Island distributor</v>
      </c>
      <c r="K12046" s="70">
        <f t="shared" ref="K12046:K12109" si="190">I12046*$L$9</f>
        <v>2.4975526541800104</v>
      </c>
    </row>
    <row r="12047" spans="1:11" x14ac:dyDescent="0.25">
      <c r="A12047" s="65">
        <v>44348</v>
      </c>
      <c r="B12047" s="66" t="s">
        <v>154</v>
      </c>
      <c r="C12047" s="66" t="s">
        <v>137</v>
      </c>
      <c r="D12047" s="67">
        <v>128773.6</v>
      </c>
      <c r="E12047" s="66">
        <v>0.2994</v>
      </c>
      <c r="F12047" s="67">
        <v>38554.815840000003</v>
      </c>
      <c r="G12047" s="66" t="s">
        <v>21</v>
      </c>
      <c r="H12047" s="68">
        <v>1.4439231822710399E-7</v>
      </c>
      <c r="I12047" s="87">
        <v>5.5670192379566798E-3</v>
      </c>
      <c r="J12047" s="36" t="str">
        <f>_xlfn.XLOOKUP(SimpleBB[[#This Row],[customer_code]],'Input  - indicative charges'!$B$13:$B$69,'Input  - indicative charges'!$E$13:$E$69)</f>
        <v>Upper South Island distributor</v>
      </c>
      <c r="K12047" s="70">
        <f t="shared" si="190"/>
        <v>5.1464506409174072E-3</v>
      </c>
    </row>
    <row r="12048" spans="1:11" x14ac:dyDescent="0.25">
      <c r="A12048" s="65">
        <v>44348</v>
      </c>
      <c r="B12048" s="66" t="s">
        <v>154</v>
      </c>
      <c r="C12048" s="66" t="s">
        <v>137</v>
      </c>
      <c r="D12048" s="67">
        <v>128773.6</v>
      </c>
      <c r="E12048" s="66">
        <v>0.2994</v>
      </c>
      <c r="F12048" s="67">
        <v>38554.815840000003</v>
      </c>
      <c r="G12048" s="66" t="s">
        <v>23</v>
      </c>
      <c r="H12048" s="68">
        <v>2.6980832465899498E-7</v>
      </c>
      <c r="I12048" s="87">
        <v>1.0402410269326401E-2</v>
      </c>
      <c r="J12048" s="36" t="str">
        <f>_xlfn.XLOOKUP(SimpleBB[[#This Row],[customer_code]],'Input  - indicative charges'!$B$13:$B$69,'Input  - indicative charges'!$E$13:$E$69)</f>
        <v>Lower North Island distributor</v>
      </c>
      <c r="K12048" s="70">
        <f t="shared" si="190"/>
        <v>9.6165449964046388E-3</v>
      </c>
    </row>
    <row r="12049" spans="1:11" x14ac:dyDescent="0.25">
      <c r="A12049" s="65">
        <v>44348</v>
      </c>
      <c r="B12049" s="66" t="s">
        <v>154</v>
      </c>
      <c r="C12049" s="66" t="s">
        <v>137</v>
      </c>
      <c r="D12049" s="67">
        <v>128773.6</v>
      </c>
      <c r="E12049" s="66">
        <v>0.2994</v>
      </c>
      <c r="F12049" s="67">
        <v>38554.815840000003</v>
      </c>
      <c r="G12049" s="66" t="s">
        <v>25</v>
      </c>
      <c r="H12049" s="68">
        <v>8.4488509098904596E-2</v>
      </c>
      <c r="I12049" s="87">
        <v>3257.4389089044298</v>
      </c>
      <c r="J12049" s="36" t="str">
        <f>_xlfn.XLOOKUP(SimpleBB[[#This Row],[customer_code]],'Input  - indicative charges'!$B$13:$B$69,'Input  - indicative charges'!$E$13:$E$69)</f>
        <v>North Island generation</v>
      </c>
      <c r="K12049" s="70">
        <f t="shared" si="190"/>
        <v>3011.3509301673721</v>
      </c>
    </row>
    <row r="12050" spans="1:11" x14ac:dyDescent="0.25">
      <c r="A12050" s="65">
        <v>44348</v>
      </c>
      <c r="B12050" s="66" t="s">
        <v>154</v>
      </c>
      <c r="C12050" s="66" t="s">
        <v>137</v>
      </c>
      <c r="D12050" s="67">
        <v>128773.6</v>
      </c>
      <c r="E12050" s="66">
        <v>0.2994</v>
      </c>
      <c r="F12050" s="67">
        <v>38554.815840000003</v>
      </c>
      <c r="G12050" s="66" t="s">
        <v>27</v>
      </c>
      <c r="H12050" s="68">
        <v>5.0420224820705195E-4</v>
      </c>
      <c r="I12050" s="87">
        <v>19.439424825736801</v>
      </c>
      <c r="J12050" s="36" t="str">
        <f>_xlfn.XLOOKUP(SimpleBB[[#This Row],[customer_code]],'Input  - indicative charges'!$B$13:$B$69,'Input  - indicative charges'!$E$13:$E$69)</f>
        <v>Lower North Island distributor</v>
      </c>
      <c r="K12050" s="70">
        <f t="shared" si="190"/>
        <v>17.970845092714125</v>
      </c>
    </row>
    <row r="12051" spans="1:11" x14ac:dyDescent="0.25">
      <c r="A12051" s="65">
        <v>44348</v>
      </c>
      <c r="B12051" s="66" t="s">
        <v>154</v>
      </c>
      <c r="C12051" s="66" t="s">
        <v>137</v>
      </c>
      <c r="D12051" s="67">
        <v>128773.6</v>
      </c>
      <c r="E12051" s="66">
        <v>0.2994</v>
      </c>
      <c r="F12051" s="67">
        <v>38554.815840000003</v>
      </c>
      <c r="G12051" s="66" t="s">
        <v>29</v>
      </c>
      <c r="H12051" s="68">
        <v>2.87763920369892E-5</v>
      </c>
      <c r="I12051" s="87">
        <v>1.1094684955257601</v>
      </c>
      <c r="J12051" s="36" t="str">
        <f>_xlfn.XLOOKUP(SimpleBB[[#This Row],[customer_code]],'Input  - indicative charges'!$B$13:$B$69,'Input  - indicative charges'!$E$13:$E$69)</f>
        <v>Lower North Island distributor</v>
      </c>
      <c r="K12051" s="70">
        <f t="shared" si="190"/>
        <v>1.0256520780359213</v>
      </c>
    </row>
    <row r="12052" spans="1:11" x14ac:dyDescent="0.25">
      <c r="A12052" s="65">
        <v>44348</v>
      </c>
      <c r="B12052" s="66" t="s">
        <v>154</v>
      </c>
      <c r="C12052" s="66" t="s">
        <v>137</v>
      </c>
      <c r="D12052" s="67">
        <v>128773.6</v>
      </c>
      <c r="E12052" s="66">
        <v>0.2994</v>
      </c>
      <c r="F12052" s="67">
        <v>38554.815840000003</v>
      </c>
      <c r="G12052" s="66" t="s">
        <v>31</v>
      </c>
      <c r="H12052" s="68">
        <v>1.0072794961658599E-3</v>
      </c>
      <c r="I12052" s="87">
        <v>38.835475474082699</v>
      </c>
      <c r="J12052" s="36" t="str">
        <f>_xlfn.XLOOKUP(SimpleBB[[#This Row],[customer_code]],'Input  - indicative charges'!$B$13:$B$69,'Input  - indicative charges'!$E$13:$E$69)</f>
        <v>Major Industrial</v>
      </c>
      <c r="K12052" s="70">
        <f t="shared" si="190"/>
        <v>35.901592773601337</v>
      </c>
    </row>
    <row r="12053" spans="1:11" x14ac:dyDescent="0.25">
      <c r="A12053" s="65">
        <v>44348</v>
      </c>
      <c r="B12053" s="66" t="s">
        <v>154</v>
      </c>
      <c r="C12053" s="66" t="s">
        <v>137</v>
      </c>
      <c r="D12053" s="67">
        <v>128773.6</v>
      </c>
      <c r="E12053" s="66">
        <v>0.2994</v>
      </c>
      <c r="F12053" s="67">
        <v>38554.815840000003</v>
      </c>
      <c r="G12053" s="66" t="s">
        <v>34</v>
      </c>
      <c r="H12053" s="68">
        <v>3.1203888511785103E-4</v>
      </c>
      <c r="I12053" s="87">
        <v>12.030601750637601</v>
      </c>
      <c r="J12053" s="36" t="str">
        <f>_xlfn.XLOOKUP(SimpleBB[[#This Row],[customer_code]],'Input  - indicative charges'!$B$13:$B$69,'Input  - indicative charges'!$E$13:$E$69)</f>
        <v>Major Industrial</v>
      </c>
      <c r="K12053" s="70">
        <f t="shared" si="190"/>
        <v>11.12173237484917</v>
      </c>
    </row>
    <row r="12054" spans="1:11" x14ac:dyDescent="0.25">
      <c r="A12054" s="65">
        <v>44348</v>
      </c>
      <c r="B12054" s="66" t="s">
        <v>154</v>
      </c>
      <c r="C12054" s="66" t="s">
        <v>137</v>
      </c>
      <c r="D12054" s="67">
        <v>128773.6</v>
      </c>
      <c r="E12054" s="66">
        <v>0.2994</v>
      </c>
      <c r="F12054" s="67">
        <v>38554.815840000003</v>
      </c>
      <c r="G12054" s="66" t="s">
        <v>36</v>
      </c>
      <c r="H12054" s="68">
        <v>1.3527409305710701E-7</v>
      </c>
      <c r="I12054" s="87">
        <v>5.2154677457398099E-3</v>
      </c>
      <c r="J12054" s="36" t="str">
        <f>_xlfn.XLOOKUP(SimpleBB[[#This Row],[customer_code]],'Input  - indicative charges'!$B$13:$B$69,'Input  - indicative charges'!$E$13:$E$69)</f>
        <v>Upper South Island distributor</v>
      </c>
      <c r="K12054" s="70">
        <f t="shared" si="190"/>
        <v>4.8214576194995319E-3</v>
      </c>
    </row>
    <row r="12055" spans="1:11" x14ac:dyDescent="0.25">
      <c r="A12055" s="65">
        <v>44348</v>
      </c>
      <c r="B12055" s="66" t="s">
        <v>154</v>
      </c>
      <c r="C12055" s="66" t="s">
        <v>137</v>
      </c>
      <c r="D12055" s="67">
        <v>128773.6</v>
      </c>
      <c r="E12055" s="66">
        <v>0.2994</v>
      </c>
      <c r="F12055" s="67">
        <v>38554.815840000003</v>
      </c>
      <c r="G12055" s="66" t="s">
        <v>38</v>
      </c>
      <c r="H12055" s="68">
        <v>1.50418013232418E-3</v>
      </c>
      <c r="I12055" s="87">
        <v>57.993387991945802</v>
      </c>
      <c r="J12055" s="36" t="str">
        <f>_xlfn.XLOOKUP(SimpleBB[[#This Row],[customer_code]],'Input  - indicative charges'!$B$13:$B$69,'Input  - indicative charges'!$E$13:$E$69)</f>
        <v>North Island generation</v>
      </c>
      <c r="K12055" s="70">
        <f t="shared" si="190"/>
        <v>53.612192816791527</v>
      </c>
    </row>
    <row r="12056" spans="1:11" x14ac:dyDescent="0.25">
      <c r="A12056" s="65">
        <v>44348</v>
      </c>
      <c r="B12056" s="66" t="s">
        <v>154</v>
      </c>
      <c r="C12056" s="66" t="s">
        <v>137</v>
      </c>
      <c r="D12056" s="67">
        <v>128773.6</v>
      </c>
      <c r="E12056" s="66">
        <v>0.2994</v>
      </c>
      <c r="F12056" s="67">
        <v>38554.815840000003</v>
      </c>
      <c r="G12056" s="66" t="s">
        <v>40</v>
      </c>
      <c r="H12056" s="68">
        <v>8.4596924429036893E-2</v>
      </c>
      <c r="I12056" s="87">
        <v>3261.6188419919099</v>
      </c>
      <c r="J12056" s="36" t="str">
        <f>_xlfn.XLOOKUP(SimpleBB[[#This Row],[customer_code]],'Input  - indicative charges'!$B$13:$B$69,'Input  - indicative charges'!$E$13:$E$69)</f>
        <v>North Island generation</v>
      </c>
      <c r="K12056" s="70">
        <f t="shared" si="190"/>
        <v>3015.2150841064108</v>
      </c>
    </row>
    <row r="12057" spans="1:11" x14ac:dyDescent="0.25">
      <c r="A12057" s="65">
        <v>44348</v>
      </c>
      <c r="B12057" s="66" t="s">
        <v>154</v>
      </c>
      <c r="C12057" s="66" t="s">
        <v>137</v>
      </c>
      <c r="D12057" s="67">
        <v>128773.6</v>
      </c>
      <c r="E12057" s="66">
        <v>0.2994</v>
      </c>
      <c r="F12057" s="67">
        <v>38554.815840000003</v>
      </c>
      <c r="G12057" s="66" t="s">
        <v>42</v>
      </c>
      <c r="H12057" s="68">
        <v>3.3803573269200797E-2</v>
      </c>
      <c r="I12057" s="87">
        <v>1303.29054212798</v>
      </c>
      <c r="J12057" s="36" t="str">
        <f>_xlfn.XLOOKUP(SimpleBB[[#This Row],[customer_code]],'Input  - indicative charges'!$B$13:$B$69,'Input  - indicative charges'!$E$13:$E$69)</f>
        <v>South Island generation</v>
      </c>
      <c r="K12057" s="70">
        <f t="shared" si="190"/>
        <v>1204.8315551174553</v>
      </c>
    </row>
    <row r="12058" spans="1:11" x14ac:dyDescent="0.25">
      <c r="A12058" s="65">
        <v>44348</v>
      </c>
      <c r="B12058" s="66" t="s">
        <v>154</v>
      </c>
      <c r="C12058" s="66" t="s">
        <v>137</v>
      </c>
      <c r="D12058" s="67">
        <v>128773.6</v>
      </c>
      <c r="E12058" s="66">
        <v>0.2994</v>
      </c>
      <c r="F12058" s="67">
        <v>38554.815840000003</v>
      </c>
      <c r="G12058" s="66" t="s">
        <v>44</v>
      </c>
      <c r="H12058" s="68">
        <v>2.4121669379374599E-4</v>
      </c>
      <c r="I12058" s="87">
        <v>9.3000652067515794</v>
      </c>
      <c r="J12058" s="36" t="str">
        <f>_xlfn.XLOOKUP(SimpleBB[[#This Row],[customer_code]],'Input  - indicative charges'!$B$13:$B$69,'Input  - indicative charges'!$E$13:$E$69)</f>
        <v>Major Industrial</v>
      </c>
      <c r="K12058" s="70">
        <f t="shared" si="190"/>
        <v>8.5974782011760649</v>
      </c>
    </row>
    <row r="12059" spans="1:11" x14ac:dyDescent="0.25">
      <c r="A12059" s="65">
        <v>44348</v>
      </c>
      <c r="B12059" s="66" t="s">
        <v>154</v>
      </c>
      <c r="C12059" s="66" t="s">
        <v>137</v>
      </c>
      <c r="D12059" s="67">
        <v>128773.6</v>
      </c>
      <c r="E12059" s="66">
        <v>0.2994</v>
      </c>
      <c r="F12059" s="67">
        <v>38554.815840000003</v>
      </c>
      <c r="G12059" s="66" t="s">
        <v>46</v>
      </c>
      <c r="H12059" s="68">
        <v>1.68791508945327E-7</v>
      </c>
      <c r="I12059" s="87">
        <v>6.5077255427428296E-3</v>
      </c>
      <c r="J12059" s="36" t="str">
        <f>_xlfn.XLOOKUP(SimpleBB[[#This Row],[customer_code]],'Input  - indicative charges'!$B$13:$B$69,'Input  - indicative charges'!$E$13:$E$69)</f>
        <v>Upper South Island distributor</v>
      </c>
      <c r="K12059" s="70">
        <f t="shared" si="190"/>
        <v>6.0160899143320038E-3</v>
      </c>
    </row>
    <row r="12060" spans="1:11" x14ac:dyDescent="0.25">
      <c r="A12060" s="65">
        <v>44348</v>
      </c>
      <c r="B12060" s="66" t="s">
        <v>154</v>
      </c>
      <c r="C12060" s="66" t="s">
        <v>137</v>
      </c>
      <c r="D12060" s="67">
        <v>128773.6</v>
      </c>
      <c r="E12060" s="66">
        <v>0.2994</v>
      </c>
      <c r="F12060" s="67">
        <v>38554.815840000003</v>
      </c>
      <c r="G12060" s="66" t="s">
        <v>48</v>
      </c>
      <c r="H12060" s="68">
        <v>3.9968875900398201E-2</v>
      </c>
      <c r="I12060" s="87">
        <v>1540.99264967166</v>
      </c>
      <c r="J12060" s="36" t="str">
        <f>_xlfn.XLOOKUP(SimpleBB[[#This Row],[customer_code]],'Input  - indicative charges'!$B$13:$B$69,'Input  - indicative charges'!$E$13:$E$69)</f>
        <v>North Island generation</v>
      </c>
      <c r="K12060" s="70">
        <f t="shared" si="190"/>
        <v>1424.5761098649614</v>
      </c>
    </row>
    <row r="12061" spans="1:11" x14ac:dyDescent="0.25">
      <c r="A12061" s="65">
        <v>44348</v>
      </c>
      <c r="B12061" s="66" t="s">
        <v>154</v>
      </c>
      <c r="C12061" s="66" t="s">
        <v>137</v>
      </c>
      <c r="D12061" s="67">
        <v>128773.6</v>
      </c>
      <c r="E12061" s="66">
        <v>0.2994</v>
      </c>
      <c r="F12061" s="67">
        <v>38554.815840000003</v>
      </c>
      <c r="G12061" s="66" t="s">
        <v>50</v>
      </c>
      <c r="H12061" s="68">
        <v>8.3912488288649806E-3</v>
      </c>
      <c r="I12061" s="87">
        <v>323.52305326450499</v>
      </c>
      <c r="J12061" s="36" t="str">
        <f>_xlfn.XLOOKUP(SimpleBB[[#This Row],[customer_code]],'Input  - indicative charges'!$B$13:$B$69,'Input  - indicative charges'!$E$13:$E$69)</f>
        <v>North Island generation</v>
      </c>
      <c r="K12061" s="70">
        <f t="shared" si="190"/>
        <v>299.08203181201662</v>
      </c>
    </row>
    <row r="12062" spans="1:11" x14ac:dyDescent="0.25">
      <c r="A12062" s="65">
        <v>44348</v>
      </c>
      <c r="B12062" s="66" t="s">
        <v>154</v>
      </c>
      <c r="C12062" s="66" t="s">
        <v>137</v>
      </c>
      <c r="D12062" s="67">
        <v>128773.6</v>
      </c>
      <c r="E12062" s="66">
        <v>0.2994</v>
      </c>
      <c r="F12062" s="67">
        <v>38554.815840000003</v>
      </c>
      <c r="G12062" s="66" t="s">
        <v>52</v>
      </c>
      <c r="H12062" s="68">
        <v>1.6944853887668299E-2</v>
      </c>
      <c r="I12062" s="87">
        <v>653.30572107475996</v>
      </c>
      <c r="J12062" s="36" t="str">
        <f>_xlfn.XLOOKUP(SimpleBB[[#This Row],[customer_code]],'Input  - indicative charges'!$B$13:$B$69,'Input  - indicative charges'!$E$13:$E$69)</f>
        <v>North Island generation</v>
      </c>
      <c r="K12062" s="70">
        <f t="shared" si="190"/>
        <v>603.95078644892055</v>
      </c>
    </row>
    <row r="12063" spans="1:11" x14ac:dyDescent="0.25">
      <c r="A12063" s="65">
        <v>44348</v>
      </c>
      <c r="B12063" s="66" t="s">
        <v>154</v>
      </c>
      <c r="C12063" s="66" t="s">
        <v>137</v>
      </c>
      <c r="D12063" s="67">
        <v>128773.6</v>
      </c>
      <c r="E12063" s="66">
        <v>0.2994</v>
      </c>
      <c r="F12063" s="67">
        <v>38554.815840000003</v>
      </c>
      <c r="G12063" s="66" t="s">
        <v>54</v>
      </c>
      <c r="H12063" s="68">
        <v>1.52329103418459E-8</v>
      </c>
      <c r="I12063" s="87">
        <v>5.8730205293710202E-4</v>
      </c>
      <c r="J12063" s="36" t="str">
        <f>_xlfn.XLOOKUP(SimpleBB[[#This Row],[customer_code]],'Input  - indicative charges'!$B$13:$B$69,'Input  - indicative charges'!$E$13:$E$69)</f>
        <v>Upper South Island distributor</v>
      </c>
      <c r="K12063" s="70">
        <f t="shared" si="190"/>
        <v>5.4293346179627082E-4</v>
      </c>
    </row>
    <row r="12064" spans="1:11" x14ac:dyDescent="0.25">
      <c r="A12064" s="65">
        <v>44348</v>
      </c>
      <c r="B12064" s="66" t="s">
        <v>154</v>
      </c>
      <c r="C12064" s="66" t="s">
        <v>137</v>
      </c>
      <c r="D12064" s="67">
        <v>128773.6</v>
      </c>
      <c r="E12064" s="66">
        <v>0.2994</v>
      </c>
      <c r="F12064" s="67">
        <v>38554.815840000003</v>
      </c>
      <c r="G12064" s="66" t="s">
        <v>56</v>
      </c>
      <c r="H12064" s="68">
        <v>1.7299084627812199E-6</v>
      </c>
      <c r="I12064" s="87">
        <v>6.6696302202587696E-2</v>
      </c>
      <c r="J12064" s="36" t="str">
        <f>_xlfn.XLOOKUP(SimpleBB[[#This Row],[customer_code]],'Input  - indicative charges'!$B$13:$B$69,'Input  - indicative charges'!$E$13:$E$69)</f>
        <v>Upper North Island distributor</v>
      </c>
      <c r="K12064" s="70">
        <f t="shared" si="190"/>
        <v>6.165763266579169E-2</v>
      </c>
    </row>
    <row r="12065" spans="1:11" x14ac:dyDescent="0.25">
      <c r="A12065" s="65">
        <v>44348</v>
      </c>
      <c r="B12065" s="66" t="s">
        <v>154</v>
      </c>
      <c r="C12065" s="66" t="s">
        <v>137</v>
      </c>
      <c r="D12065" s="67">
        <v>128773.6</v>
      </c>
      <c r="E12065" s="66">
        <v>0.2994</v>
      </c>
      <c r="F12065" s="67">
        <v>38554.815840000003</v>
      </c>
      <c r="G12065" s="66" t="s">
        <v>58</v>
      </c>
      <c r="H12065" s="68">
        <v>1.04583060194283E-2</v>
      </c>
      <c r="I12065" s="87">
        <v>403.21806257742401</v>
      </c>
      <c r="J12065" s="36" t="str">
        <f>_xlfn.XLOOKUP(SimpleBB[[#This Row],[customer_code]],'Input  - indicative charges'!$B$13:$B$69,'Input  - indicative charges'!$E$13:$E$69)</f>
        <v>North Island generation</v>
      </c>
      <c r="K12065" s="70">
        <f t="shared" si="190"/>
        <v>372.75636527936979</v>
      </c>
    </row>
    <row r="12066" spans="1:11" x14ac:dyDescent="0.25">
      <c r="A12066" s="65">
        <v>44348</v>
      </c>
      <c r="B12066" s="66" t="s">
        <v>154</v>
      </c>
      <c r="C12066" s="66" t="s">
        <v>137</v>
      </c>
      <c r="D12066" s="67">
        <v>128773.6</v>
      </c>
      <c r="E12066" s="66">
        <v>0.2994</v>
      </c>
      <c r="F12066" s="67">
        <v>38554.815840000003</v>
      </c>
      <c r="G12066" s="66" t="s">
        <v>60</v>
      </c>
      <c r="H12066" s="68">
        <v>5.6297505007211699E-7</v>
      </c>
      <c r="I12066" s="87">
        <v>2.17053993780452E-2</v>
      </c>
      <c r="J12066" s="36" t="str">
        <f>_xlfn.XLOOKUP(SimpleBB[[#This Row],[customer_code]],'Input  - indicative charges'!$B$13:$B$69,'Input  - indicative charges'!$E$13:$E$69)</f>
        <v>Major Industrial</v>
      </c>
      <c r="K12066" s="70">
        <f t="shared" si="190"/>
        <v>2.0065633288795591E-2</v>
      </c>
    </row>
    <row r="12067" spans="1:11" x14ac:dyDescent="0.25">
      <c r="A12067" s="65">
        <v>44348</v>
      </c>
      <c r="B12067" s="66" t="s">
        <v>154</v>
      </c>
      <c r="C12067" s="66" t="s">
        <v>137</v>
      </c>
      <c r="D12067" s="67">
        <v>128773.6</v>
      </c>
      <c r="E12067" s="66">
        <v>0.2994</v>
      </c>
      <c r="F12067" s="67">
        <v>38554.815840000003</v>
      </c>
      <c r="G12067" s="66" t="s">
        <v>62</v>
      </c>
      <c r="H12067" s="68">
        <v>5.3304068168091803E-7</v>
      </c>
      <c r="I12067" s="87">
        <v>2.0551285317435799E-2</v>
      </c>
      <c r="J12067" s="36" t="str">
        <f>_xlfn.XLOOKUP(SimpleBB[[#This Row],[customer_code]],'Input  - indicative charges'!$B$13:$B$69,'Input  - indicative charges'!$E$13:$E$69)</f>
        <v>Major Industrial</v>
      </c>
      <c r="K12067" s="70">
        <f t="shared" si="190"/>
        <v>1.8998708460079693E-2</v>
      </c>
    </row>
    <row r="12068" spans="1:11" x14ac:dyDescent="0.25">
      <c r="A12068" s="65">
        <v>44348</v>
      </c>
      <c r="B12068" s="66" t="s">
        <v>154</v>
      </c>
      <c r="C12068" s="66" t="s">
        <v>137</v>
      </c>
      <c r="D12068" s="67">
        <v>128773.6</v>
      </c>
      <c r="E12068" s="66">
        <v>0.2994</v>
      </c>
      <c r="F12068" s="67">
        <v>38554.815840000003</v>
      </c>
      <c r="G12068" s="66" t="s">
        <v>64</v>
      </c>
      <c r="H12068" s="68">
        <v>2.5667587451037101E-4</v>
      </c>
      <c r="I12068" s="87">
        <v>9.8960910723183293</v>
      </c>
      <c r="J12068" s="36" t="str">
        <f>_xlfn.XLOOKUP(SimpleBB[[#This Row],[customer_code]],'Input  - indicative charges'!$B$13:$B$69,'Input  - indicative charges'!$E$13:$E$69)</f>
        <v>Major Industrial</v>
      </c>
      <c r="K12068" s="70">
        <f t="shared" si="190"/>
        <v>9.1484764224387636</v>
      </c>
    </row>
    <row r="12069" spans="1:11" x14ac:dyDescent="0.25">
      <c r="A12069" s="65">
        <v>44348</v>
      </c>
      <c r="B12069" s="66" t="s">
        <v>154</v>
      </c>
      <c r="C12069" s="66" t="s">
        <v>137</v>
      </c>
      <c r="D12069" s="67">
        <v>128773.6</v>
      </c>
      <c r="E12069" s="66">
        <v>0.2994</v>
      </c>
      <c r="F12069" s="67">
        <v>38554.815840000003</v>
      </c>
      <c r="G12069" s="66" t="s">
        <v>66</v>
      </c>
      <c r="H12069" s="68">
        <v>9.0848075545533996E-7</v>
      </c>
      <c r="I12069" s="87">
        <v>3.5026308220764697E-2</v>
      </c>
      <c r="J12069" s="36" t="str">
        <f>_xlfn.XLOOKUP(SimpleBB[[#This Row],[customer_code]],'Input  - indicative charges'!$B$13:$B$69,'Input  - indicative charges'!$E$13:$E$69)</f>
        <v>Upper South Island distributor</v>
      </c>
      <c r="K12069" s="70">
        <f t="shared" si="190"/>
        <v>3.238019462240771E-2</v>
      </c>
    </row>
    <row r="12070" spans="1:11" x14ac:dyDescent="0.25">
      <c r="A12070" s="65">
        <v>44348</v>
      </c>
      <c r="B12070" s="66" t="s">
        <v>154</v>
      </c>
      <c r="C12070" s="66" t="s">
        <v>137</v>
      </c>
      <c r="D12070" s="67">
        <v>128773.6</v>
      </c>
      <c r="E12070" s="66">
        <v>0.2994</v>
      </c>
      <c r="F12070" s="67">
        <v>38554.815840000003</v>
      </c>
      <c r="G12070" s="66" t="s">
        <v>68</v>
      </c>
      <c r="H12070" s="68">
        <v>5.7416624525241497E-7</v>
      </c>
      <c r="I12070" s="87">
        <v>2.21368738472511E-2</v>
      </c>
      <c r="J12070" s="36" t="str">
        <f>_xlfn.XLOOKUP(SimpleBB[[#This Row],[customer_code]],'Input  - indicative charges'!$B$13:$B$69,'Input  - indicative charges'!$E$13:$E$69)</f>
        <v>Major Industrial</v>
      </c>
      <c r="K12070" s="70">
        <f t="shared" si="190"/>
        <v>2.0464511389205971E-2</v>
      </c>
    </row>
    <row r="12071" spans="1:11" x14ac:dyDescent="0.25">
      <c r="A12071" s="65">
        <v>44348</v>
      </c>
      <c r="B12071" s="66" t="s">
        <v>154</v>
      </c>
      <c r="C12071" s="66" t="s">
        <v>137</v>
      </c>
      <c r="D12071" s="67">
        <v>128773.6</v>
      </c>
      <c r="E12071" s="66">
        <v>0.2994</v>
      </c>
      <c r="F12071" s="67">
        <v>38554.815840000003</v>
      </c>
      <c r="G12071" s="66" t="s">
        <v>70</v>
      </c>
      <c r="H12071" s="68">
        <v>7.5564079847209698E-2</v>
      </c>
      <c r="I12071" s="87">
        <v>2913.35918262822</v>
      </c>
      <c r="J12071" s="36" t="str">
        <f>_xlfn.XLOOKUP(SimpleBB[[#This Row],[customer_code]],'Input  - indicative charges'!$B$13:$B$69,'Input  - indicative charges'!$E$13:$E$69)</f>
        <v>Lower North Island distributor</v>
      </c>
      <c r="K12071" s="70">
        <f t="shared" si="190"/>
        <v>2693.2652092222374</v>
      </c>
    </row>
    <row r="12072" spans="1:11" x14ac:dyDescent="0.25">
      <c r="A12072" s="65">
        <v>44348</v>
      </c>
      <c r="B12072" s="66" t="s">
        <v>154</v>
      </c>
      <c r="C12072" s="66" t="s">
        <v>137</v>
      </c>
      <c r="D12072" s="67">
        <v>128773.6</v>
      </c>
      <c r="E12072" s="66">
        <v>0.2994</v>
      </c>
      <c r="F12072" s="67">
        <v>38554.815840000003</v>
      </c>
      <c r="G12072" s="66" t="s">
        <v>72</v>
      </c>
      <c r="H12072" s="68">
        <v>4.6270016000219903E-5</v>
      </c>
      <c r="I12072" s="87">
        <v>1.7839319458023299</v>
      </c>
      <c r="J12072" s="36" t="str">
        <f>_xlfn.XLOOKUP(SimpleBB[[#This Row],[customer_code]],'Input  - indicative charges'!$B$13:$B$69,'Input  - indicative charges'!$E$13:$E$69)</f>
        <v>Lower South Island distributor</v>
      </c>
      <c r="K12072" s="70">
        <f t="shared" si="190"/>
        <v>1.649162202140549</v>
      </c>
    </row>
    <row r="12073" spans="1:11" x14ac:dyDescent="0.25">
      <c r="A12073" s="65">
        <v>44348</v>
      </c>
      <c r="B12073" s="66" t="s">
        <v>154</v>
      </c>
      <c r="C12073" s="66" t="s">
        <v>137</v>
      </c>
      <c r="D12073" s="67">
        <v>128773.6</v>
      </c>
      <c r="E12073" s="66">
        <v>0.2994</v>
      </c>
      <c r="F12073" s="67">
        <v>38554.815840000003</v>
      </c>
      <c r="G12073" s="66" t="s">
        <v>74</v>
      </c>
      <c r="H12073" s="68">
        <v>1.9010764934636001E-9</v>
      </c>
      <c r="I12073" s="87">
        <v>7.3295654103242106E-5</v>
      </c>
      <c r="J12073" s="36" t="str">
        <f>_xlfn.XLOOKUP(SimpleBB[[#This Row],[customer_code]],'Input  - indicative charges'!$B$13:$B$69,'Input  - indicative charges'!$E$13:$E$69)</f>
        <v>Major Industrial</v>
      </c>
      <c r="K12073" s="70">
        <f t="shared" si="190"/>
        <v>6.7758426891038209E-5</v>
      </c>
    </row>
    <row r="12074" spans="1:11" x14ac:dyDescent="0.25">
      <c r="A12074" s="65">
        <v>44348</v>
      </c>
      <c r="B12074" s="66" t="s">
        <v>154</v>
      </c>
      <c r="C12074" s="66" t="s">
        <v>137</v>
      </c>
      <c r="D12074" s="67">
        <v>128773.6</v>
      </c>
      <c r="E12074" s="66">
        <v>0.2994</v>
      </c>
      <c r="F12074" s="67">
        <v>38554.815840000003</v>
      </c>
      <c r="G12074" s="66" t="s">
        <v>76</v>
      </c>
      <c r="H12074" s="68">
        <v>4.0769138107112199E-4</v>
      </c>
      <c r="I12074" s="87">
        <v>15.7184661167523</v>
      </c>
      <c r="J12074" s="36" t="str">
        <f>_xlfn.XLOOKUP(SimpleBB[[#This Row],[customer_code]],'Input  - indicative charges'!$B$13:$B$69,'Input  - indicative charges'!$E$13:$E$69)</f>
        <v>Lower North Island distributor</v>
      </c>
      <c r="K12074" s="70">
        <f t="shared" si="190"/>
        <v>14.530991642574222</v>
      </c>
    </row>
    <row r="12075" spans="1:11" x14ac:dyDescent="0.25">
      <c r="A12075" s="65">
        <v>44348</v>
      </c>
      <c r="B12075" s="66" t="s">
        <v>154</v>
      </c>
      <c r="C12075" s="66" t="s">
        <v>137</v>
      </c>
      <c r="D12075" s="67">
        <v>128773.6</v>
      </c>
      <c r="E12075" s="66">
        <v>0.2994</v>
      </c>
      <c r="F12075" s="67">
        <v>38554.815840000003</v>
      </c>
      <c r="G12075" s="66" t="s">
        <v>78</v>
      </c>
      <c r="H12075" s="68">
        <v>2.3729532838891E-9</v>
      </c>
      <c r="I12075" s="87">
        <v>9.1488776857267699E-5</v>
      </c>
      <c r="J12075" s="36" t="str">
        <f>_xlfn.XLOOKUP(SimpleBB[[#This Row],[customer_code]],'Input  - indicative charges'!$B$13:$B$69,'Input  - indicative charges'!$E$13:$E$69)</f>
        <v>North Island generation</v>
      </c>
      <c r="K12075" s="70">
        <f t="shared" si="190"/>
        <v>8.4577123621842052E-5</v>
      </c>
    </row>
    <row r="12076" spans="1:11" x14ac:dyDescent="0.25">
      <c r="A12076" s="65">
        <v>44348</v>
      </c>
      <c r="B12076" s="66" t="s">
        <v>154</v>
      </c>
      <c r="C12076" s="66" t="s">
        <v>137</v>
      </c>
      <c r="D12076" s="67">
        <v>128773.6</v>
      </c>
      <c r="E12076" s="66">
        <v>0.2994</v>
      </c>
      <c r="F12076" s="67">
        <v>38554.815840000003</v>
      </c>
      <c r="G12076" s="66" t="s">
        <v>80</v>
      </c>
      <c r="H12076" s="68">
        <v>5.1769956243803998E-10</v>
      </c>
      <c r="I12076" s="87">
        <v>1.9959811290247201E-5</v>
      </c>
      <c r="J12076" s="36" t="str">
        <f>_xlfn.XLOOKUP(SimpleBB[[#This Row],[customer_code]],'Input  - indicative charges'!$B$13:$B$69,'Input  - indicative charges'!$E$13:$E$69)</f>
        <v>Major Industrial</v>
      </c>
      <c r="K12076" s="70">
        <f t="shared" si="190"/>
        <v>1.8451918201918483E-5</v>
      </c>
    </row>
    <row r="12077" spans="1:11" x14ac:dyDescent="0.25">
      <c r="A12077" s="65">
        <v>44348</v>
      </c>
      <c r="B12077" s="66" t="s">
        <v>154</v>
      </c>
      <c r="C12077" s="66" t="s">
        <v>137</v>
      </c>
      <c r="D12077" s="67">
        <v>128773.6</v>
      </c>
      <c r="E12077" s="66">
        <v>0.2994</v>
      </c>
      <c r="F12077" s="67">
        <v>38554.815840000003</v>
      </c>
      <c r="G12077" s="66" t="s">
        <v>82</v>
      </c>
      <c r="H12077" s="68">
        <v>5.7676587135637402E-4</v>
      </c>
      <c r="I12077" s="87">
        <v>22.237101952942101</v>
      </c>
      <c r="J12077" s="36" t="str">
        <f>_xlfn.XLOOKUP(SimpleBB[[#This Row],[customer_code]],'Input  - indicative charges'!$B$13:$B$69,'Input  - indicative charges'!$E$13:$E$69)</f>
        <v>Major Industrial</v>
      </c>
      <c r="K12077" s="70">
        <f t="shared" si="190"/>
        <v>20.557167616304032</v>
      </c>
    </row>
    <row r="12078" spans="1:11" x14ac:dyDescent="0.25">
      <c r="A12078" s="65">
        <v>44348</v>
      </c>
      <c r="B12078" s="66" t="s">
        <v>154</v>
      </c>
      <c r="C12078" s="66" t="s">
        <v>137</v>
      </c>
      <c r="D12078" s="67">
        <v>128773.6</v>
      </c>
      <c r="E12078" s="66">
        <v>0.2994</v>
      </c>
      <c r="F12078" s="67">
        <v>38554.815840000003</v>
      </c>
      <c r="G12078" s="66" t="s">
        <v>84</v>
      </c>
      <c r="H12078" s="68">
        <v>6.1280690321007502E-12</v>
      </c>
      <c r="I12078" s="87">
        <v>2.3626657298745099E-7</v>
      </c>
      <c r="J12078" s="36" t="str">
        <f>_xlfn.XLOOKUP(SimpleBB[[#This Row],[customer_code]],'Input  - indicative charges'!$B$13:$B$69,'Input  - indicative charges'!$E$13:$E$69)</f>
        <v>Major Industrial</v>
      </c>
      <c r="K12078" s="70">
        <f t="shared" si="190"/>
        <v>2.1841746974542941E-7</v>
      </c>
    </row>
    <row r="12079" spans="1:11" x14ac:dyDescent="0.25">
      <c r="A12079" s="65">
        <v>44348</v>
      </c>
      <c r="B12079" s="66" t="s">
        <v>154</v>
      </c>
      <c r="C12079" s="66" t="s">
        <v>137</v>
      </c>
      <c r="D12079" s="67">
        <v>128773.6</v>
      </c>
      <c r="E12079" s="66">
        <v>0.2994</v>
      </c>
      <c r="F12079" s="67">
        <v>38554.815840000003</v>
      </c>
      <c r="G12079" s="66" t="s">
        <v>86</v>
      </c>
      <c r="H12079" s="68">
        <v>6.0166240365745299E-5</v>
      </c>
      <c r="I12079" s="87">
        <v>2.31969831708648</v>
      </c>
      <c r="J12079" s="36" t="str">
        <f>_xlfn.XLOOKUP(SimpleBB[[#This Row],[customer_code]],'Input  - indicative charges'!$B$13:$B$69,'Input  - indicative charges'!$E$13:$E$69)</f>
        <v>North Island generation</v>
      </c>
      <c r="K12079" s="70">
        <f t="shared" si="190"/>
        <v>2.1444533206043941</v>
      </c>
    </row>
    <row r="12080" spans="1:11" x14ac:dyDescent="0.25">
      <c r="A12080" s="65">
        <v>44348</v>
      </c>
      <c r="B12080" s="66" t="s">
        <v>154</v>
      </c>
      <c r="C12080" s="66" t="s">
        <v>137</v>
      </c>
      <c r="D12080" s="67">
        <v>128773.6</v>
      </c>
      <c r="E12080" s="66">
        <v>0.2994</v>
      </c>
      <c r="F12080" s="67">
        <v>38554.815840000003</v>
      </c>
      <c r="G12080" s="66" t="s">
        <v>88</v>
      </c>
      <c r="H12080" s="68">
        <v>6.0855453218345099E-3</v>
      </c>
      <c r="I12080" s="87">
        <v>234.62707916930299</v>
      </c>
      <c r="J12080" s="36" t="str">
        <f>_xlfn.XLOOKUP(SimpleBB[[#This Row],[customer_code]],'Input  - indicative charges'!$B$13:$B$69,'Input  - indicative charges'!$E$13:$E$69)</f>
        <v>North Island generation</v>
      </c>
      <c r="K12080" s="70">
        <f t="shared" si="190"/>
        <v>216.90183388168757</v>
      </c>
    </row>
    <row r="12081" spans="1:11" x14ac:dyDescent="0.25">
      <c r="A12081" s="65">
        <v>44348</v>
      </c>
      <c r="B12081" s="66" t="s">
        <v>154</v>
      </c>
      <c r="C12081" s="66" t="s">
        <v>137</v>
      </c>
      <c r="D12081" s="67">
        <v>128773.6</v>
      </c>
      <c r="E12081" s="66">
        <v>0.2994</v>
      </c>
      <c r="F12081" s="67">
        <v>38554.815840000003</v>
      </c>
      <c r="G12081" s="66" t="s">
        <v>90</v>
      </c>
      <c r="H12081" s="68">
        <v>1.8686115697736599E-7</v>
      </c>
      <c r="I12081" s="87">
        <v>7.2043974949116798E-3</v>
      </c>
      <c r="J12081" s="36" t="str">
        <f>_xlfn.XLOOKUP(SimpleBB[[#This Row],[customer_code]],'Input  - indicative charges'!$B$13:$B$69,'Input  - indicative charges'!$E$13:$E$69)</f>
        <v>Upper South Island distributor</v>
      </c>
      <c r="K12081" s="70">
        <f t="shared" si="190"/>
        <v>6.6601307666256165E-3</v>
      </c>
    </row>
    <row r="12082" spans="1:11" x14ac:dyDescent="0.25">
      <c r="A12082" s="65">
        <v>44348</v>
      </c>
      <c r="B12082" s="66" t="s">
        <v>154</v>
      </c>
      <c r="C12082" s="66" t="s">
        <v>137</v>
      </c>
      <c r="D12082" s="67">
        <v>128773.6</v>
      </c>
      <c r="E12082" s="66">
        <v>0.2994</v>
      </c>
      <c r="F12082" s="67">
        <v>38554.815840000003</v>
      </c>
      <c r="G12082" s="66" t="s">
        <v>92</v>
      </c>
      <c r="H12082" s="68">
        <v>7.9520570403328696E-4</v>
      </c>
      <c r="I12082" s="87">
        <v>30.6590094739209</v>
      </c>
      <c r="J12082" s="36" t="str">
        <f>_xlfn.XLOOKUP(SimpleBB[[#This Row],[customer_code]],'Input  - indicative charges'!$B$13:$B$69,'Input  - indicative charges'!$E$13:$E$69)</f>
        <v>North Island generation</v>
      </c>
      <c r="K12082" s="70">
        <f t="shared" si="190"/>
        <v>28.342829836324864</v>
      </c>
    </row>
    <row r="12083" spans="1:11" x14ac:dyDescent="0.25">
      <c r="A12083" s="65">
        <v>44348</v>
      </c>
      <c r="B12083" s="66" t="s">
        <v>154</v>
      </c>
      <c r="C12083" s="66" t="s">
        <v>137</v>
      </c>
      <c r="D12083" s="67">
        <v>128773.6</v>
      </c>
      <c r="E12083" s="66">
        <v>0.2994</v>
      </c>
      <c r="F12083" s="67">
        <v>38554.815840000003</v>
      </c>
      <c r="G12083" s="66" t="s">
        <v>94</v>
      </c>
      <c r="H12083" s="68">
        <v>4.2173472164496097E-3</v>
      </c>
      <c r="I12083" s="87">
        <v>162.59904526355101</v>
      </c>
      <c r="J12083" s="36" t="str">
        <f>_xlfn.XLOOKUP(SimpleBB[[#This Row],[customer_code]],'Input  - indicative charges'!$B$13:$B$69,'Input  - indicative charges'!$E$13:$E$69)</f>
        <v>North Island generation</v>
      </c>
      <c r="K12083" s="70">
        <f t="shared" si="190"/>
        <v>150.31526296939884</v>
      </c>
    </row>
    <row r="12084" spans="1:11" x14ac:dyDescent="0.25">
      <c r="A12084" s="65">
        <v>44348</v>
      </c>
      <c r="B12084" s="66" t="s">
        <v>154</v>
      </c>
      <c r="C12084" s="66" t="s">
        <v>137</v>
      </c>
      <c r="D12084" s="67">
        <v>128773.6</v>
      </c>
      <c r="E12084" s="66">
        <v>0.2994</v>
      </c>
      <c r="F12084" s="67">
        <v>38554.815840000003</v>
      </c>
      <c r="G12084" s="66" t="s">
        <v>96</v>
      </c>
      <c r="H12084" s="68">
        <v>1.8043414119816301E-7</v>
      </c>
      <c r="I12084" s="87">
        <v>6.95660508514373E-3</v>
      </c>
      <c r="J12084" s="36" t="str">
        <f>_xlfn.XLOOKUP(SimpleBB[[#This Row],[customer_code]],'Input  - indicative charges'!$B$13:$B$69,'Input  - indicative charges'!$E$13:$E$69)</f>
        <v>Upper North Island distributor</v>
      </c>
      <c r="K12084" s="70">
        <f t="shared" si="190"/>
        <v>6.4310581962687728E-3</v>
      </c>
    </row>
    <row r="12085" spans="1:11" x14ac:dyDescent="0.25">
      <c r="A12085" s="65">
        <v>44348</v>
      </c>
      <c r="B12085" s="66" t="s">
        <v>154</v>
      </c>
      <c r="C12085" s="66" t="s">
        <v>137</v>
      </c>
      <c r="D12085" s="67">
        <v>128773.6</v>
      </c>
      <c r="E12085" s="66">
        <v>0.2994</v>
      </c>
      <c r="F12085" s="67">
        <v>38554.815840000003</v>
      </c>
      <c r="G12085" s="66" t="s">
        <v>98</v>
      </c>
      <c r="H12085" s="68">
        <v>4.6385736184304704E-6</v>
      </c>
      <c r="I12085" s="87">
        <v>0.17883935161886899</v>
      </c>
      <c r="J12085" s="36" t="str">
        <f>_xlfn.XLOOKUP(SimpleBB[[#This Row],[customer_code]],'Input  - indicative charges'!$B$13:$B$69,'Input  - indicative charges'!$E$13:$E$69)</f>
        <v>Major Industrial</v>
      </c>
      <c r="K12085" s="70">
        <f t="shared" si="190"/>
        <v>0.16532867166774895</v>
      </c>
    </row>
    <row r="12086" spans="1:11" x14ac:dyDescent="0.25">
      <c r="A12086" s="65">
        <v>44348</v>
      </c>
      <c r="B12086" s="66" t="s">
        <v>154</v>
      </c>
      <c r="C12086" s="66" t="s">
        <v>137</v>
      </c>
      <c r="D12086" s="67">
        <v>128773.6</v>
      </c>
      <c r="E12086" s="66">
        <v>0.2994</v>
      </c>
      <c r="F12086" s="67">
        <v>38554.815840000003</v>
      </c>
      <c r="G12086" s="66" t="s">
        <v>100</v>
      </c>
      <c r="H12086" s="68">
        <v>9.0353450399569902E-4</v>
      </c>
      <c r="I12086" s="87">
        <v>34.835606406639897</v>
      </c>
      <c r="J12086" s="36" t="str">
        <f>_xlfn.XLOOKUP(SimpleBB[[#This Row],[customer_code]],'Input  - indicative charges'!$B$13:$B$69,'Input  - indicative charges'!$E$13:$E$69)</f>
        <v>North Island generation</v>
      </c>
      <c r="K12086" s="70">
        <f t="shared" si="190"/>
        <v>32.203899655285063</v>
      </c>
    </row>
    <row r="12087" spans="1:11" x14ac:dyDescent="0.25">
      <c r="A12087" s="65">
        <v>44348</v>
      </c>
      <c r="B12087" s="66" t="s">
        <v>154</v>
      </c>
      <c r="C12087" s="66" t="s">
        <v>137</v>
      </c>
      <c r="D12087" s="67">
        <v>128773.6</v>
      </c>
      <c r="E12087" s="66">
        <v>0.2994</v>
      </c>
      <c r="F12087" s="67">
        <v>38554.815840000003</v>
      </c>
      <c r="G12087" s="66" t="s">
        <v>102</v>
      </c>
      <c r="H12087" s="68">
        <v>0.55045814106511803</v>
      </c>
      <c r="I12087" s="87">
        <v>21222.8122563943</v>
      </c>
      <c r="J12087" s="36" t="str">
        <f>_xlfn.XLOOKUP(SimpleBB[[#This Row],[customer_code]],'Input  - indicative charges'!$B$13:$B$69,'Input  - indicative charges'!$E$13:$E$69)</f>
        <v>Lower North Island distributor</v>
      </c>
      <c r="K12087" s="70">
        <f t="shared" si="190"/>
        <v>19619.503915901536</v>
      </c>
    </row>
    <row r="12088" spans="1:11" x14ac:dyDescent="0.25">
      <c r="A12088" s="65">
        <v>44348</v>
      </c>
      <c r="B12088" s="66" t="s">
        <v>154</v>
      </c>
      <c r="C12088" s="66" t="s">
        <v>137</v>
      </c>
      <c r="D12088" s="67">
        <v>128773.6</v>
      </c>
      <c r="E12088" s="66">
        <v>0.2994</v>
      </c>
      <c r="F12088" s="67">
        <v>38554.815840000003</v>
      </c>
      <c r="G12088" s="66" t="s">
        <v>104</v>
      </c>
      <c r="H12088" s="68">
        <v>3.0739496600602299E-3</v>
      </c>
      <c r="I12088" s="87">
        <v>118.51556304505201</v>
      </c>
      <c r="J12088" s="36" t="str">
        <f>_xlfn.XLOOKUP(SimpleBB[[#This Row],[customer_code]],'Input  - indicative charges'!$B$13:$B$69,'Input  - indicative charges'!$E$13:$E$69)</f>
        <v>Lower North Island distributor</v>
      </c>
      <c r="K12088" s="70">
        <f t="shared" si="190"/>
        <v>109.56213178378844</v>
      </c>
    </row>
    <row r="12089" spans="1:11" x14ac:dyDescent="0.25">
      <c r="A12089" s="65">
        <v>44348</v>
      </c>
      <c r="B12089" s="66" t="s">
        <v>154</v>
      </c>
      <c r="C12089" s="66" t="s">
        <v>137</v>
      </c>
      <c r="D12089" s="67">
        <v>128773.6</v>
      </c>
      <c r="E12089" s="66">
        <v>0.2994</v>
      </c>
      <c r="F12089" s="67">
        <v>38554.815840000003</v>
      </c>
      <c r="G12089" s="66" t="s">
        <v>106</v>
      </c>
      <c r="H12089" s="68">
        <v>1.7790887961670099E-5</v>
      </c>
      <c r="I12089" s="87">
        <v>0.68592440899226603</v>
      </c>
      <c r="J12089" s="36" t="str">
        <f>_xlfn.XLOOKUP(SimpleBB[[#This Row],[customer_code]],'Input  - indicative charges'!$B$13:$B$69,'Input  - indicative charges'!$E$13:$E$69)</f>
        <v>Upper North Island distributor</v>
      </c>
      <c r="K12089" s="70">
        <f t="shared" si="190"/>
        <v>0.63410524795937684</v>
      </c>
    </row>
    <row r="12090" spans="1:11" x14ac:dyDescent="0.25">
      <c r="A12090" s="65">
        <v>44348</v>
      </c>
      <c r="B12090" s="66" t="s">
        <v>154</v>
      </c>
      <c r="C12090" s="66" t="s">
        <v>137</v>
      </c>
      <c r="D12090" s="67">
        <v>128773.6</v>
      </c>
      <c r="E12090" s="66">
        <v>0.2994</v>
      </c>
      <c r="F12090" s="67">
        <v>38554.815840000003</v>
      </c>
      <c r="G12090" s="66" t="s">
        <v>108</v>
      </c>
      <c r="H12090" s="68">
        <v>1.11191300001623E-4</v>
      </c>
      <c r="I12090" s="87">
        <v>4.2869600945727901</v>
      </c>
      <c r="J12090" s="36" t="str">
        <f>_xlfn.XLOOKUP(SimpleBB[[#This Row],[customer_code]],'Input  - indicative charges'!$B$13:$B$69,'Input  - indicative charges'!$E$13:$E$69)</f>
        <v>Lower North Island distributor</v>
      </c>
      <c r="K12090" s="70">
        <f t="shared" si="190"/>
        <v>3.9630954346044902</v>
      </c>
    </row>
    <row r="12091" spans="1:11" x14ac:dyDescent="0.25">
      <c r="A12091" s="65">
        <v>44348</v>
      </c>
      <c r="B12091" s="66" t="s">
        <v>154</v>
      </c>
      <c r="C12091" s="66" t="s">
        <v>137</v>
      </c>
      <c r="D12091" s="67">
        <v>128773.6</v>
      </c>
      <c r="E12091" s="66">
        <v>0.2994</v>
      </c>
      <c r="F12091" s="67">
        <v>38554.815840000003</v>
      </c>
      <c r="G12091" s="66" t="s">
        <v>110</v>
      </c>
      <c r="H12091" s="68">
        <v>1.15385245300709E-7</v>
      </c>
      <c r="I12091" s="87">
        <v>4.4486568832220802E-3</v>
      </c>
      <c r="J12091" s="36" t="str">
        <f>_xlfn.XLOOKUP(SimpleBB[[#This Row],[customer_code]],'Input  - indicative charges'!$B$13:$B$69,'Input  - indicative charges'!$E$13:$E$69)</f>
        <v>Lower South Island distributor</v>
      </c>
      <c r="K12091" s="70">
        <f t="shared" si="190"/>
        <v>4.1125766032529864E-3</v>
      </c>
    </row>
    <row r="12092" spans="1:11" x14ac:dyDescent="0.25">
      <c r="A12092" s="65">
        <v>44348</v>
      </c>
      <c r="B12092" s="66" t="s">
        <v>154</v>
      </c>
      <c r="C12092" s="66" t="s">
        <v>137</v>
      </c>
      <c r="D12092" s="67">
        <v>128773.6</v>
      </c>
      <c r="E12092" s="66">
        <v>0.2994</v>
      </c>
      <c r="F12092" s="67">
        <v>38554.815840000003</v>
      </c>
      <c r="G12092" s="66" t="s">
        <v>112</v>
      </c>
      <c r="H12092" s="68">
        <v>5.0271896136893802E-3</v>
      </c>
      <c r="I12092" s="87">
        <v>193.822369748554</v>
      </c>
      <c r="J12092" s="36" t="str">
        <f>_xlfn.XLOOKUP(SimpleBB[[#This Row],[customer_code]],'Input  - indicative charges'!$B$13:$B$69,'Input  - indicative charges'!$E$13:$E$69)</f>
        <v>North Island generation</v>
      </c>
      <c r="K12092" s="70">
        <f t="shared" si="190"/>
        <v>179.17977581530653</v>
      </c>
    </row>
    <row r="12093" spans="1:11" x14ac:dyDescent="0.25">
      <c r="A12093" s="65">
        <v>44348</v>
      </c>
      <c r="B12093" s="66" t="s">
        <v>154</v>
      </c>
      <c r="C12093" s="66" t="s">
        <v>137</v>
      </c>
      <c r="D12093" s="67">
        <v>128773.6</v>
      </c>
      <c r="E12093" s="66">
        <v>0.2994</v>
      </c>
      <c r="F12093" s="67">
        <v>38554.815840000003</v>
      </c>
      <c r="G12093" s="66" t="s">
        <v>114</v>
      </c>
      <c r="H12093" s="68">
        <v>1.2403209590277199E-3</v>
      </c>
      <c r="I12093" s="87">
        <v>47.820346157806199</v>
      </c>
      <c r="J12093" s="36" t="str">
        <f>_xlfn.XLOOKUP(SimpleBB[[#This Row],[customer_code]],'Input  - indicative charges'!$B$13:$B$69,'Input  - indicative charges'!$E$13:$E$69)</f>
        <v>Lower North Island distributor</v>
      </c>
      <c r="K12093" s="70">
        <f t="shared" si="190"/>
        <v>44.207688282224161</v>
      </c>
    </row>
    <row r="12094" spans="1:11" x14ac:dyDescent="0.25">
      <c r="A12094" s="65">
        <v>44348</v>
      </c>
      <c r="B12094" s="66" t="s">
        <v>154</v>
      </c>
      <c r="C12094" s="66" t="s">
        <v>137</v>
      </c>
      <c r="D12094" s="67">
        <v>128773.6</v>
      </c>
      <c r="E12094" s="66">
        <v>0.2994</v>
      </c>
      <c r="F12094" s="67">
        <v>38554.815840000003</v>
      </c>
      <c r="G12094" s="66" t="s">
        <v>116</v>
      </c>
      <c r="H12094" s="68">
        <v>2.8558155275953101E-7</v>
      </c>
      <c r="I12094" s="87">
        <v>1.1010544173944901E-2</v>
      </c>
      <c r="J12094" s="36" t="str">
        <f>_xlfn.XLOOKUP(SimpleBB[[#This Row],[customer_code]],'Input  - indicative charges'!$B$13:$B$69,'Input  - indicative charges'!$E$13:$E$69)</f>
        <v>Major Industrial</v>
      </c>
      <c r="K12094" s="70">
        <f t="shared" si="190"/>
        <v>1.0178736537229316E-2</v>
      </c>
    </row>
    <row r="12095" spans="1:11" x14ac:dyDescent="0.25">
      <c r="A12095" s="65">
        <v>44348</v>
      </c>
      <c r="B12095" s="66" t="s">
        <v>154</v>
      </c>
      <c r="C12095" s="66" t="s">
        <v>137</v>
      </c>
      <c r="D12095" s="67">
        <v>128773.6</v>
      </c>
      <c r="E12095" s="66">
        <v>0.2994</v>
      </c>
      <c r="F12095" s="67">
        <v>38554.815840000003</v>
      </c>
      <c r="G12095" s="66" t="s">
        <v>118</v>
      </c>
      <c r="H12095" s="68">
        <v>3.59260085659755E-8</v>
      </c>
      <c r="I12095" s="87">
        <v>1.3851206441274401E-3</v>
      </c>
      <c r="J12095" s="36" t="str">
        <f>_xlfn.XLOOKUP(SimpleBB[[#This Row],[customer_code]],'Input  - indicative charges'!$B$13:$B$69,'Input  - indicative charges'!$E$13:$E$69)</f>
        <v>Upper South Island distributor</v>
      </c>
      <c r="K12095" s="70">
        <f t="shared" si="190"/>
        <v>1.2804796825767798E-3</v>
      </c>
    </row>
    <row r="12096" spans="1:11" x14ac:dyDescent="0.25">
      <c r="A12096" s="65">
        <v>44348</v>
      </c>
      <c r="B12096" s="66" t="s">
        <v>154</v>
      </c>
      <c r="C12096" s="66" t="s">
        <v>137</v>
      </c>
      <c r="D12096" s="67">
        <v>128773.6</v>
      </c>
      <c r="E12096" s="66">
        <v>0.2994</v>
      </c>
      <c r="F12096" s="67">
        <v>38554.815840000003</v>
      </c>
      <c r="G12096" s="66" t="s">
        <v>120</v>
      </c>
      <c r="H12096" s="68">
        <v>3.2164694611359202E-4</v>
      </c>
      <c r="I12096" s="87">
        <v>12.401038772907899</v>
      </c>
      <c r="J12096" s="36" t="str">
        <f>_xlfn.XLOOKUP(SimpleBB[[#This Row],[customer_code]],'Input  - indicative charges'!$B$13:$B$69,'Input  - indicative charges'!$E$13:$E$69)</f>
        <v>Lower North Island distributor</v>
      </c>
      <c r="K12096" s="70">
        <f t="shared" si="190"/>
        <v>11.464184191376798</v>
      </c>
    </row>
    <row r="12097" spans="1:11" x14ac:dyDescent="0.25">
      <c r="A12097" s="65">
        <v>44348</v>
      </c>
      <c r="B12097" s="66" t="s">
        <v>154</v>
      </c>
      <c r="C12097" s="66" t="s">
        <v>137</v>
      </c>
      <c r="D12097" s="67">
        <v>128773.6</v>
      </c>
      <c r="E12097" s="66">
        <v>0.2994</v>
      </c>
      <c r="F12097" s="67">
        <v>38554.815840000003</v>
      </c>
      <c r="G12097" s="66" t="s">
        <v>241</v>
      </c>
      <c r="H12097" s="68">
        <v>5.2374991726752995E-4</v>
      </c>
      <c r="I12097" s="87">
        <v>20.193081606464801</v>
      </c>
      <c r="J12097" s="36" t="str">
        <f>_xlfn.XLOOKUP(SimpleBB[[#This Row],[customer_code]],'Input  - indicative charges'!$B$13:$B$69,'Input  - indicative charges'!$E$13:$E$69)</f>
        <v>North Island generation</v>
      </c>
      <c r="K12097" s="70">
        <f t="shared" si="190"/>
        <v>18.667565771486736</v>
      </c>
    </row>
    <row r="12098" spans="1:11" x14ac:dyDescent="0.25">
      <c r="A12098" s="65">
        <v>44378</v>
      </c>
      <c r="B12098" s="66" t="s">
        <v>154</v>
      </c>
      <c r="C12098" s="66" t="s">
        <v>137</v>
      </c>
      <c r="D12098" s="67">
        <v>127781.209999999</v>
      </c>
      <c r="E12098" s="66">
        <v>0.58430000000000004</v>
      </c>
      <c r="F12098" s="67">
        <v>74662.561002999995</v>
      </c>
      <c r="G12098" s="66" t="s">
        <v>8</v>
      </c>
      <c r="H12098" s="68">
        <v>2.8363087343035801E-7</v>
      </c>
      <c r="I12098" s="87">
        <v>2.1176607389828201E-2</v>
      </c>
      <c r="J12098" s="36" t="str">
        <f>_xlfn.XLOOKUP(SimpleBB[[#This Row],[customer_code]],'Input  - indicative charges'!$B$13:$B$69,'Input  - indicative charges'!$E$13:$E$69)</f>
        <v>Lower South Island distributor</v>
      </c>
      <c r="K12098" s="70">
        <f t="shared" si="190"/>
        <v>1.9576789663446413E-2</v>
      </c>
    </row>
    <row r="12099" spans="1:11" x14ac:dyDescent="0.25">
      <c r="A12099" s="65">
        <v>44378</v>
      </c>
      <c r="B12099" s="66" t="s">
        <v>154</v>
      </c>
      <c r="C12099" s="66" t="s">
        <v>137</v>
      </c>
      <c r="D12099" s="67">
        <v>127781.209999999</v>
      </c>
      <c r="E12099" s="66">
        <v>0.58430000000000004</v>
      </c>
      <c r="F12099" s="67">
        <v>74662.561002999995</v>
      </c>
      <c r="G12099" s="66" t="s">
        <v>10</v>
      </c>
      <c r="H12099" s="68">
        <v>1.37232578591132E-8</v>
      </c>
      <c r="I12099" s="87">
        <v>1.0246135770659399E-3</v>
      </c>
      <c r="J12099" s="36" t="str">
        <f>_xlfn.XLOOKUP(SimpleBB[[#This Row],[customer_code]],'Input  - indicative charges'!$B$13:$B$69,'Input  - indicative charges'!$E$13:$E$69)</f>
        <v>Upper South Island distributor</v>
      </c>
      <c r="K12099" s="70">
        <f t="shared" si="190"/>
        <v>9.4720764829243388E-4</v>
      </c>
    </row>
    <row r="12100" spans="1:11" x14ac:dyDescent="0.25">
      <c r="A12100" s="65">
        <v>44378</v>
      </c>
      <c r="B12100" s="66" t="s">
        <v>154</v>
      </c>
      <c r="C12100" s="66" t="s">
        <v>137</v>
      </c>
      <c r="D12100" s="67">
        <v>127781.209999999</v>
      </c>
      <c r="E12100" s="66">
        <v>0.58430000000000004</v>
      </c>
      <c r="F12100" s="67">
        <v>74662.561002999995</v>
      </c>
      <c r="G12100" s="66" t="s">
        <v>12</v>
      </c>
      <c r="H12100" s="68">
        <v>5.8292099850804199E-4</v>
      </c>
      <c r="I12100" s="87">
        <v>43.522374611036298</v>
      </c>
      <c r="J12100" s="36" t="str">
        <f>_xlfn.XLOOKUP(SimpleBB[[#This Row],[customer_code]],'Input  - indicative charges'!$B$13:$B$69,'Input  - indicative charges'!$E$13:$E$69)</f>
        <v>Lower North Island distributor</v>
      </c>
      <c r="K12100" s="70">
        <f t="shared" si="190"/>
        <v>40.23441327165721</v>
      </c>
    </row>
    <row r="12101" spans="1:11" x14ac:dyDescent="0.25">
      <c r="A12101" s="65">
        <v>44378</v>
      </c>
      <c r="B12101" s="66" t="s">
        <v>154</v>
      </c>
      <c r="C12101" s="66" t="s">
        <v>137</v>
      </c>
      <c r="D12101" s="67">
        <v>127781.209999999</v>
      </c>
      <c r="E12101" s="66">
        <v>0.58430000000000004</v>
      </c>
      <c r="F12101" s="67">
        <v>74662.561002999995</v>
      </c>
      <c r="G12101" s="66" t="s">
        <v>14</v>
      </c>
      <c r="H12101" s="68">
        <v>1.14180362767032E-4</v>
      </c>
      <c r="I12101" s="87">
        <v>8.5249983004382006</v>
      </c>
      <c r="J12101" s="36" t="str">
        <f>_xlfn.XLOOKUP(SimpleBB[[#This Row],[customer_code]],'Input  - indicative charges'!$B$13:$B$69,'Input  - indicative charges'!$E$13:$E$69)</f>
        <v>Upper North Island distributor</v>
      </c>
      <c r="K12101" s="70">
        <f t="shared" si="190"/>
        <v>7.8809648560175125</v>
      </c>
    </row>
    <row r="12102" spans="1:11" x14ac:dyDescent="0.25">
      <c r="A12102" s="65">
        <v>44378</v>
      </c>
      <c r="B12102" s="66" t="s">
        <v>154</v>
      </c>
      <c r="C12102" s="66" t="s">
        <v>137</v>
      </c>
      <c r="D12102" s="67">
        <v>127781.209999999</v>
      </c>
      <c r="E12102" s="66">
        <v>0.58430000000000004</v>
      </c>
      <c r="F12102" s="67">
        <v>74662.561002999995</v>
      </c>
      <c r="G12102" s="66" t="s">
        <v>16</v>
      </c>
      <c r="H12102" s="68">
        <v>6.72847910121087E-2</v>
      </c>
      <c r="I12102" s="87">
        <v>5023.65481351567</v>
      </c>
      <c r="J12102" s="36" t="str">
        <f>_xlfn.XLOOKUP(SimpleBB[[#This Row],[customer_code]],'Input  - indicative charges'!$B$13:$B$69,'Input  - indicative charges'!$E$13:$E$69)</f>
        <v>South Island generation</v>
      </c>
      <c r="K12102" s="70">
        <f t="shared" si="190"/>
        <v>4644.135475316768</v>
      </c>
    </row>
    <row r="12103" spans="1:11" x14ac:dyDescent="0.25">
      <c r="A12103" s="65">
        <v>44378</v>
      </c>
      <c r="B12103" s="66" t="s">
        <v>154</v>
      </c>
      <c r="C12103" s="66" t="s">
        <v>137</v>
      </c>
      <c r="D12103" s="67">
        <v>127781.209999999</v>
      </c>
      <c r="E12103" s="66">
        <v>0.58430000000000004</v>
      </c>
      <c r="F12103" s="67">
        <v>74662.561002999995</v>
      </c>
      <c r="G12103" s="66" t="s">
        <v>19</v>
      </c>
      <c r="H12103" s="68">
        <v>7.0073035338977504E-5</v>
      </c>
      <c r="I12103" s="87">
        <v>5.2318322756617803</v>
      </c>
      <c r="J12103" s="36" t="str">
        <f>_xlfn.XLOOKUP(SimpleBB[[#This Row],[customer_code]],'Input  - indicative charges'!$B$13:$B$69,'Input  - indicative charges'!$E$13:$E$69)</f>
        <v>Lower South Island distributor</v>
      </c>
      <c r="K12103" s="70">
        <f t="shared" si="190"/>
        <v>4.836585867113806</v>
      </c>
    </row>
    <row r="12104" spans="1:11" x14ac:dyDescent="0.25">
      <c r="A12104" s="65">
        <v>44378</v>
      </c>
      <c r="B12104" s="66" t="s">
        <v>154</v>
      </c>
      <c r="C12104" s="66" t="s">
        <v>137</v>
      </c>
      <c r="D12104" s="67">
        <v>127781.209999999</v>
      </c>
      <c r="E12104" s="66">
        <v>0.58430000000000004</v>
      </c>
      <c r="F12104" s="67">
        <v>74662.561002999995</v>
      </c>
      <c r="G12104" s="66" t="s">
        <v>21</v>
      </c>
      <c r="H12104" s="68">
        <v>1.4439231822710399E-7</v>
      </c>
      <c r="I12104" s="87">
        <v>1.0780700267995699E-2</v>
      </c>
      <c r="J12104" s="36" t="str">
        <f>_xlfn.XLOOKUP(SimpleBB[[#This Row],[customer_code]],'Input  - indicative charges'!$B$13:$B$69,'Input  - indicative charges'!$E$13:$E$69)</f>
        <v>Upper South Island distributor</v>
      </c>
      <c r="K12104" s="70">
        <f t="shared" si="190"/>
        <v>9.9662565247626463E-3</v>
      </c>
    </row>
    <row r="12105" spans="1:11" x14ac:dyDescent="0.25">
      <c r="A12105" s="65">
        <v>44378</v>
      </c>
      <c r="B12105" s="66" t="s">
        <v>154</v>
      </c>
      <c r="C12105" s="66" t="s">
        <v>137</v>
      </c>
      <c r="D12105" s="67">
        <v>127781.209999999</v>
      </c>
      <c r="E12105" s="66">
        <v>0.58430000000000004</v>
      </c>
      <c r="F12105" s="67">
        <v>74662.561002999995</v>
      </c>
      <c r="G12105" s="66" t="s">
        <v>23</v>
      </c>
      <c r="H12105" s="68">
        <v>2.6980832465899498E-7</v>
      </c>
      <c r="I12105" s="87">
        <v>2.0144580498969399E-2</v>
      </c>
      <c r="J12105" s="36" t="str">
        <f>_xlfn.XLOOKUP(SimpleBB[[#This Row],[customer_code]],'Input  - indicative charges'!$B$13:$B$69,'Input  - indicative charges'!$E$13:$E$69)</f>
        <v>Lower North Island distributor</v>
      </c>
      <c r="K12105" s="70">
        <f t="shared" si="190"/>
        <v>1.8622728750976182E-2</v>
      </c>
    </row>
    <row r="12106" spans="1:11" x14ac:dyDescent="0.25">
      <c r="A12106" s="65">
        <v>44378</v>
      </c>
      <c r="B12106" s="66" t="s">
        <v>154</v>
      </c>
      <c r="C12106" s="66" t="s">
        <v>137</v>
      </c>
      <c r="D12106" s="67">
        <v>127781.209999999</v>
      </c>
      <c r="E12106" s="66">
        <v>0.58430000000000004</v>
      </c>
      <c r="F12106" s="67">
        <v>74662.561002999995</v>
      </c>
      <c r="G12106" s="66" t="s">
        <v>25</v>
      </c>
      <c r="H12106" s="68">
        <v>8.4488509098904596E-2</v>
      </c>
      <c r="I12106" s="87">
        <v>6308.1284646494796</v>
      </c>
      <c r="J12106" s="36" t="str">
        <f>_xlfn.XLOOKUP(SimpleBB[[#This Row],[customer_code]],'Input  - indicative charges'!$B$13:$B$69,'Input  - indicative charges'!$E$13:$E$69)</f>
        <v>North Island generation</v>
      </c>
      <c r="K12106" s="70">
        <f t="shared" si="190"/>
        <v>5831.5716889457744</v>
      </c>
    </row>
    <row r="12107" spans="1:11" x14ac:dyDescent="0.25">
      <c r="A12107" s="65">
        <v>44378</v>
      </c>
      <c r="B12107" s="66" t="s">
        <v>154</v>
      </c>
      <c r="C12107" s="66" t="s">
        <v>137</v>
      </c>
      <c r="D12107" s="67">
        <v>127781.209999999</v>
      </c>
      <c r="E12107" s="66">
        <v>0.58430000000000004</v>
      </c>
      <c r="F12107" s="67">
        <v>74662.561002999995</v>
      </c>
      <c r="G12107" s="66" t="s">
        <v>27</v>
      </c>
      <c r="H12107" s="68">
        <v>5.0420224820705195E-4</v>
      </c>
      <c r="I12107" s="87">
        <v>37.645031114608798</v>
      </c>
      <c r="J12107" s="36" t="str">
        <f>_xlfn.XLOOKUP(SimpleBB[[#This Row],[customer_code]],'Input  - indicative charges'!$B$13:$B$69,'Input  - indicative charges'!$E$13:$E$69)</f>
        <v>Lower North Island distributor</v>
      </c>
      <c r="K12107" s="70">
        <f t="shared" si="190"/>
        <v>34.801082271496504</v>
      </c>
    </row>
    <row r="12108" spans="1:11" x14ac:dyDescent="0.25">
      <c r="A12108" s="65">
        <v>44378</v>
      </c>
      <c r="B12108" s="66" t="s">
        <v>154</v>
      </c>
      <c r="C12108" s="66" t="s">
        <v>137</v>
      </c>
      <c r="D12108" s="67">
        <v>127781.209999999</v>
      </c>
      <c r="E12108" s="66">
        <v>0.58430000000000004</v>
      </c>
      <c r="F12108" s="67">
        <v>74662.561002999995</v>
      </c>
      <c r="G12108" s="66" t="s">
        <v>29</v>
      </c>
      <c r="H12108" s="68">
        <v>2.87763920369892E-5</v>
      </c>
      <c r="I12108" s="87">
        <v>2.1485191259079501</v>
      </c>
      <c r="J12108" s="36" t="str">
        <f>_xlfn.XLOOKUP(SimpleBB[[#This Row],[customer_code]],'Input  - indicative charges'!$B$13:$B$69,'Input  - indicative charges'!$E$13:$E$69)</f>
        <v>Lower North Island distributor</v>
      </c>
      <c r="K12108" s="70">
        <f t="shared" si="190"/>
        <v>1.9862061113715017</v>
      </c>
    </row>
    <row r="12109" spans="1:11" x14ac:dyDescent="0.25">
      <c r="A12109" s="65">
        <v>44378</v>
      </c>
      <c r="B12109" s="66" t="s">
        <v>154</v>
      </c>
      <c r="C12109" s="66" t="s">
        <v>137</v>
      </c>
      <c r="D12109" s="67">
        <v>127781.209999999</v>
      </c>
      <c r="E12109" s="66">
        <v>0.58430000000000004</v>
      </c>
      <c r="F12109" s="67">
        <v>74662.561002999995</v>
      </c>
      <c r="G12109" s="66" t="s">
        <v>31</v>
      </c>
      <c r="H12109" s="68">
        <v>1.0072794961658599E-3</v>
      </c>
      <c r="I12109" s="87">
        <v>75.2060668295547</v>
      </c>
      <c r="J12109" s="36" t="str">
        <f>_xlfn.XLOOKUP(SimpleBB[[#This Row],[customer_code]],'Input  - indicative charges'!$B$13:$B$69,'Input  - indicative charges'!$E$13:$E$69)</f>
        <v>Major Industrial</v>
      </c>
      <c r="K12109" s="70">
        <f t="shared" si="190"/>
        <v>69.524514698443909</v>
      </c>
    </row>
    <row r="12110" spans="1:11" x14ac:dyDescent="0.25">
      <c r="A12110" s="65">
        <v>44378</v>
      </c>
      <c r="B12110" s="66" t="s">
        <v>154</v>
      </c>
      <c r="C12110" s="66" t="s">
        <v>137</v>
      </c>
      <c r="D12110" s="67">
        <v>127781.209999999</v>
      </c>
      <c r="E12110" s="66">
        <v>0.58430000000000004</v>
      </c>
      <c r="F12110" s="67">
        <v>74662.561002999995</v>
      </c>
      <c r="G12110" s="66" t="s">
        <v>34</v>
      </c>
      <c r="H12110" s="68">
        <v>3.1203888511785103E-4</v>
      </c>
      <c r="I12110" s="87">
        <v>23.2976222954196</v>
      </c>
      <c r="J12110" s="36" t="str">
        <f>_xlfn.XLOOKUP(SimpleBB[[#This Row],[customer_code]],'Input  - indicative charges'!$B$13:$B$69,'Input  - indicative charges'!$E$13:$E$69)</f>
        <v>Major Industrial</v>
      </c>
      <c r="K12110" s="70">
        <f t="shared" ref="K12110:K12173" si="191">I12110*$L$9</f>
        <v>21.537569400985586</v>
      </c>
    </row>
    <row r="12111" spans="1:11" x14ac:dyDescent="0.25">
      <c r="A12111" s="65">
        <v>44378</v>
      </c>
      <c r="B12111" s="66" t="s">
        <v>154</v>
      </c>
      <c r="C12111" s="66" t="s">
        <v>137</v>
      </c>
      <c r="D12111" s="67">
        <v>127781.209999999</v>
      </c>
      <c r="E12111" s="66">
        <v>0.58430000000000004</v>
      </c>
      <c r="F12111" s="67">
        <v>74662.561002999995</v>
      </c>
      <c r="G12111" s="66" t="s">
        <v>36</v>
      </c>
      <c r="H12111" s="68">
        <v>1.3527409305710701E-7</v>
      </c>
      <c r="I12111" s="87">
        <v>1.00999102250018E-2</v>
      </c>
      <c r="J12111" s="36" t="str">
        <f>_xlfn.XLOOKUP(SimpleBB[[#This Row],[customer_code]],'Input  - indicative charges'!$B$13:$B$69,'Input  - indicative charges'!$E$13:$E$69)</f>
        <v>Upper South Island distributor</v>
      </c>
      <c r="K12111" s="70">
        <f t="shared" si="191"/>
        <v>9.336897759625323E-3</v>
      </c>
    </row>
    <row r="12112" spans="1:11" x14ac:dyDescent="0.25">
      <c r="A12112" s="65">
        <v>44378</v>
      </c>
      <c r="B12112" s="66" t="s">
        <v>154</v>
      </c>
      <c r="C12112" s="66" t="s">
        <v>137</v>
      </c>
      <c r="D12112" s="67">
        <v>127781.209999999</v>
      </c>
      <c r="E12112" s="66">
        <v>0.58430000000000004</v>
      </c>
      <c r="F12112" s="67">
        <v>74662.561002999995</v>
      </c>
      <c r="G12112" s="66" t="s">
        <v>38</v>
      </c>
      <c r="H12112" s="68">
        <v>1.50418013232418E-3</v>
      </c>
      <c r="I12112" s="87">
        <v>112.305940889155</v>
      </c>
      <c r="J12112" s="36" t="str">
        <f>_xlfn.XLOOKUP(SimpleBB[[#This Row],[customer_code]],'Input  - indicative charges'!$B$13:$B$69,'Input  - indicative charges'!$E$13:$E$69)</f>
        <v>North Island generation</v>
      </c>
      <c r="K12112" s="70">
        <f t="shared" si="191"/>
        <v>103.82162460066601</v>
      </c>
    </row>
    <row r="12113" spans="1:11" x14ac:dyDescent="0.25">
      <c r="A12113" s="65">
        <v>44378</v>
      </c>
      <c r="B12113" s="66" t="s">
        <v>154</v>
      </c>
      <c r="C12113" s="66" t="s">
        <v>137</v>
      </c>
      <c r="D12113" s="67">
        <v>127781.209999999</v>
      </c>
      <c r="E12113" s="66">
        <v>0.58430000000000004</v>
      </c>
      <c r="F12113" s="67">
        <v>74662.561002999995</v>
      </c>
      <c r="G12113" s="66" t="s">
        <v>40</v>
      </c>
      <c r="H12113" s="68">
        <v>8.4596924429036893E-2</v>
      </c>
      <c r="I12113" s="87">
        <v>6316.2230308491498</v>
      </c>
      <c r="J12113" s="36" t="str">
        <f>_xlfn.XLOOKUP(SimpleBB[[#This Row],[customer_code]],'Input  - indicative charges'!$B$13:$B$69,'Input  - indicative charges'!$E$13:$E$69)</f>
        <v>North Island generation</v>
      </c>
      <c r="K12113" s="70">
        <f t="shared" si="191"/>
        <v>5839.0547393225743</v>
      </c>
    </row>
    <row r="12114" spans="1:11" x14ac:dyDescent="0.25">
      <c r="A12114" s="65">
        <v>44378</v>
      </c>
      <c r="B12114" s="66" t="s">
        <v>154</v>
      </c>
      <c r="C12114" s="66" t="s">
        <v>137</v>
      </c>
      <c r="D12114" s="67">
        <v>127781.209999999</v>
      </c>
      <c r="E12114" s="66">
        <v>0.58430000000000004</v>
      </c>
      <c r="F12114" s="67">
        <v>74662.561002999995</v>
      </c>
      <c r="G12114" s="66" t="s">
        <v>42</v>
      </c>
      <c r="H12114" s="68">
        <v>3.3803573269200797E-2</v>
      </c>
      <c r="I12114" s="87">
        <v>2523.8613513310802</v>
      </c>
      <c r="J12114" s="36" t="str">
        <f>_xlfn.XLOOKUP(SimpleBB[[#This Row],[customer_code]],'Input  - indicative charges'!$B$13:$B$69,'Input  - indicative charges'!$E$13:$E$69)</f>
        <v>South Island generation</v>
      </c>
      <c r="K12114" s="70">
        <f t="shared" si="191"/>
        <v>2333.1925603174259</v>
      </c>
    </row>
    <row r="12115" spans="1:11" x14ac:dyDescent="0.25">
      <c r="A12115" s="65">
        <v>44378</v>
      </c>
      <c r="B12115" s="66" t="s">
        <v>154</v>
      </c>
      <c r="C12115" s="66" t="s">
        <v>137</v>
      </c>
      <c r="D12115" s="67">
        <v>127781.209999999</v>
      </c>
      <c r="E12115" s="66">
        <v>0.58430000000000004</v>
      </c>
      <c r="F12115" s="67">
        <v>74662.561002999995</v>
      </c>
      <c r="G12115" s="66" t="s">
        <v>44</v>
      </c>
      <c r="H12115" s="68">
        <v>2.4121669379374599E-4</v>
      </c>
      <c r="I12115" s="87">
        <v>18.009856115317501</v>
      </c>
      <c r="J12115" s="36" t="str">
        <f>_xlfn.XLOOKUP(SimpleBB[[#This Row],[customer_code]],'Input  - indicative charges'!$B$13:$B$69,'Input  - indicative charges'!$E$13:$E$69)</f>
        <v>Major Industrial</v>
      </c>
      <c r="K12115" s="70">
        <f t="shared" si="191"/>
        <v>16.649275237914544</v>
      </c>
    </row>
    <row r="12116" spans="1:11" x14ac:dyDescent="0.25">
      <c r="A12116" s="65">
        <v>44378</v>
      </c>
      <c r="B12116" s="66" t="s">
        <v>154</v>
      </c>
      <c r="C12116" s="66" t="s">
        <v>137</v>
      </c>
      <c r="D12116" s="67">
        <v>127781.209999999</v>
      </c>
      <c r="E12116" s="66">
        <v>0.58430000000000004</v>
      </c>
      <c r="F12116" s="67">
        <v>74662.561002999995</v>
      </c>
      <c r="G12116" s="66" t="s">
        <v>46</v>
      </c>
      <c r="H12116" s="68">
        <v>1.68791508945327E-7</v>
      </c>
      <c r="I12116" s="87">
        <v>1.26024063334189E-2</v>
      </c>
      <c r="J12116" s="36" t="str">
        <f>_xlfn.XLOOKUP(SimpleBB[[#This Row],[customer_code]],'Input  - indicative charges'!$B$13:$B$69,'Input  - indicative charges'!$E$13:$E$69)</f>
        <v>Upper South Island distributor</v>
      </c>
      <c r="K12116" s="70">
        <f t="shared" si="191"/>
        <v>1.1650339145501259E-2</v>
      </c>
    </row>
    <row r="12117" spans="1:11" x14ac:dyDescent="0.25">
      <c r="A12117" s="65">
        <v>44378</v>
      </c>
      <c r="B12117" s="66" t="s">
        <v>154</v>
      </c>
      <c r="C12117" s="66" t="s">
        <v>137</v>
      </c>
      <c r="D12117" s="67">
        <v>127781.209999999</v>
      </c>
      <c r="E12117" s="66">
        <v>0.58430000000000004</v>
      </c>
      <c r="F12117" s="67">
        <v>74662.561002999995</v>
      </c>
      <c r="G12117" s="66" t="s">
        <v>48</v>
      </c>
      <c r="H12117" s="68">
        <v>3.9968875900398201E-2</v>
      </c>
      <c r="I12117" s="87">
        <v>2984.1786351348101</v>
      </c>
      <c r="J12117" s="36" t="str">
        <f>_xlfn.XLOOKUP(SimpleBB[[#This Row],[customer_code]],'Input  - indicative charges'!$B$13:$B$69,'Input  - indicative charges'!$E$13:$E$69)</f>
        <v>North Island generation</v>
      </c>
      <c r="K12117" s="70">
        <f t="shared" si="191"/>
        <v>2758.7345027818792</v>
      </c>
    </row>
    <row r="12118" spans="1:11" x14ac:dyDescent="0.25">
      <c r="A12118" s="65">
        <v>44378</v>
      </c>
      <c r="B12118" s="66" t="s">
        <v>154</v>
      </c>
      <c r="C12118" s="66" t="s">
        <v>137</v>
      </c>
      <c r="D12118" s="67">
        <v>127781.209999999</v>
      </c>
      <c r="E12118" s="66">
        <v>0.58430000000000004</v>
      </c>
      <c r="F12118" s="67">
        <v>74662.561002999995</v>
      </c>
      <c r="G12118" s="66" t="s">
        <v>50</v>
      </c>
      <c r="H12118" s="68">
        <v>8.3912488288649806E-3</v>
      </c>
      <c r="I12118" s="87">
        <v>626.51212757648398</v>
      </c>
      <c r="J12118" s="36" t="str">
        <f>_xlfn.XLOOKUP(SimpleBB[[#This Row],[customer_code]],'Input  - indicative charges'!$B$13:$B$69,'Input  - indicative charges'!$E$13:$E$69)</f>
        <v>North Island generation</v>
      </c>
      <c r="K12118" s="70">
        <f t="shared" si="191"/>
        <v>579.18135409425622</v>
      </c>
    </row>
    <row r="12119" spans="1:11" x14ac:dyDescent="0.25">
      <c r="A12119" s="65">
        <v>44378</v>
      </c>
      <c r="B12119" s="66" t="s">
        <v>154</v>
      </c>
      <c r="C12119" s="66" t="s">
        <v>137</v>
      </c>
      <c r="D12119" s="67">
        <v>127781.209999999</v>
      </c>
      <c r="E12119" s="66">
        <v>0.58430000000000004</v>
      </c>
      <c r="F12119" s="67">
        <v>74662.561002999995</v>
      </c>
      <c r="G12119" s="66" t="s">
        <v>52</v>
      </c>
      <c r="H12119" s="68">
        <v>1.6944853887668299E-2</v>
      </c>
      <c r="I12119" s="87">
        <v>1265.1461870749499</v>
      </c>
      <c r="J12119" s="36" t="str">
        <f>_xlfn.XLOOKUP(SimpleBB[[#This Row],[customer_code]],'Input  - indicative charges'!$B$13:$B$69,'Input  - indicative charges'!$E$13:$E$69)</f>
        <v>North Island generation</v>
      </c>
      <c r="K12119" s="70">
        <f t="shared" si="191"/>
        <v>1169.5688710635557</v>
      </c>
    </row>
    <row r="12120" spans="1:11" x14ac:dyDescent="0.25">
      <c r="A12120" s="65">
        <v>44378</v>
      </c>
      <c r="B12120" s="66" t="s">
        <v>154</v>
      </c>
      <c r="C12120" s="66" t="s">
        <v>137</v>
      </c>
      <c r="D12120" s="67">
        <v>127781.209999999</v>
      </c>
      <c r="E12120" s="66">
        <v>0.58430000000000004</v>
      </c>
      <c r="F12120" s="67">
        <v>74662.561002999995</v>
      </c>
      <c r="G12120" s="66" t="s">
        <v>54</v>
      </c>
      <c r="H12120" s="68">
        <v>1.52329103418459E-8</v>
      </c>
      <c r="I12120" s="87">
        <v>1.1373280976513E-3</v>
      </c>
      <c r="J12120" s="36" t="str">
        <f>_xlfn.XLOOKUP(SimpleBB[[#This Row],[customer_code]],'Input  - indicative charges'!$B$13:$B$69,'Input  - indicative charges'!$E$13:$E$69)</f>
        <v>Upper South Island distributor</v>
      </c>
      <c r="K12120" s="70">
        <f t="shared" si="191"/>
        <v>1.0514069858395658E-3</v>
      </c>
    </row>
    <row r="12121" spans="1:11" x14ac:dyDescent="0.25">
      <c r="A12121" s="65">
        <v>44378</v>
      </c>
      <c r="B12121" s="66" t="s">
        <v>154</v>
      </c>
      <c r="C12121" s="66" t="s">
        <v>137</v>
      </c>
      <c r="D12121" s="67">
        <v>127781.209999999</v>
      </c>
      <c r="E12121" s="66">
        <v>0.58430000000000004</v>
      </c>
      <c r="F12121" s="67">
        <v>74662.561002999995</v>
      </c>
      <c r="G12121" s="66" t="s">
        <v>56</v>
      </c>
      <c r="H12121" s="68">
        <v>1.7299084627812199E-6</v>
      </c>
      <c r="I12121" s="87">
        <v>0.129159396132009</v>
      </c>
      <c r="J12121" s="36" t="str">
        <f>_xlfn.XLOOKUP(SimpleBB[[#This Row],[customer_code]],'Input  - indicative charges'!$B$13:$B$69,'Input  - indicative charges'!$E$13:$E$69)</f>
        <v>Upper North Island distributor</v>
      </c>
      <c r="K12121" s="70">
        <f t="shared" si="191"/>
        <v>0.11940186095855118</v>
      </c>
    </row>
    <row r="12122" spans="1:11" x14ac:dyDescent="0.25">
      <c r="A12122" s="65">
        <v>44378</v>
      </c>
      <c r="B12122" s="66" t="s">
        <v>154</v>
      </c>
      <c r="C12122" s="66" t="s">
        <v>137</v>
      </c>
      <c r="D12122" s="67">
        <v>127781.209999999</v>
      </c>
      <c r="E12122" s="66">
        <v>0.58430000000000004</v>
      </c>
      <c r="F12122" s="67">
        <v>74662.561002999995</v>
      </c>
      <c r="G12122" s="66" t="s">
        <v>58</v>
      </c>
      <c r="H12122" s="68">
        <v>1.04583060194283E-2</v>
      </c>
      <c r="I12122" s="87">
        <v>780.84391116361201</v>
      </c>
      <c r="J12122" s="36" t="str">
        <f>_xlfn.XLOOKUP(SimpleBB[[#This Row],[customer_code]],'Input  - indicative charges'!$B$13:$B$69,'Input  - indicative charges'!$E$13:$E$69)</f>
        <v>North Island generation</v>
      </c>
      <c r="K12122" s="70">
        <f t="shared" si="191"/>
        <v>721.8539177420563</v>
      </c>
    </row>
    <row r="12123" spans="1:11" x14ac:dyDescent="0.25">
      <c r="A12123" s="65">
        <v>44378</v>
      </c>
      <c r="B12123" s="66" t="s">
        <v>154</v>
      </c>
      <c r="C12123" s="66" t="s">
        <v>137</v>
      </c>
      <c r="D12123" s="67">
        <v>127781.209999999</v>
      </c>
      <c r="E12123" s="66">
        <v>0.58430000000000004</v>
      </c>
      <c r="F12123" s="67">
        <v>74662.561002999995</v>
      </c>
      <c r="G12123" s="66" t="s">
        <v>60</v>
      </c>
      <c r="H12123" s="68">
        <v>5.6297505007211699E-7</v>
      </c>
      <c r="I12123" s="87">
        <v>4.2033159019176397E-2</v>
      </c>
      <c r="J12123" s="36" t="str">
        <f>_xlfn.XLOOKUP(SimpleBB[[#This Row],[customer_code]],'Input  - indicative charges'!$B$13:$B$69,'Input  - indicative charges'!$E$13:$E$69)</f>
        <v>Major Industrial</v>
      </c>
      <c r="K12123" s="70">
        <f t="shared" si="191"/>
        <v>3.8857702646169119E-2</v>
      </c>
    </row>
    <row r="12124" spans="1:11" x14ac:dyDescent="0.25">
      <c r="A12124" s="65">
        <v>44378</v>
      </c>
      <c r="B12124" s="66" t="s">
        <v>154</v>
      </c>
      <c r="C12124" s="66" t="s">
        <v>137</v>
      </c>
      <c r="D12124" s="67">
        <v>127781.209999999</v>
      </c>
      <c r="E12124" s="66">
        <v>0.58430000000000004</v>
      </c>
      <c r="F12124" s="67">
        <v>74662.561002999995</v>
      </c>
      <c r="G12124" s="66" t="s">
        <v>62</v>
      </c>
      <c r="H12124" s="68">
        <v>5.3304068168091803E-7</v>
      </c>
      <c r="I12124" s="87">
        <v>3.9798182413082202E-2</v>
      </c>
      <c r="J12124" s="36" t="str">
        <f>_xlfn.XLOOKUP(SimpleBB[[#This Row],[customer_code]],'Input  - indicative charges'!$B$13:$B$69,'Input  - indicative charges'!$E$13:$E$69)</f>
        <v>Major Industrial</v>
      </c>
      <c r="K12124" s="70">
        <f t="shared" si="191"/>
        <v>3.6791570611193314E-2</v>
      </c>
    </row>
    <row r="12125" spans="1:11" x14ac:dyDescent="0.25">
      <c r="A12125" s="65">
        <v>44378</v>
      </c>
      <c r="B12125" s="66" t="s">
        <v>154</v>
      </c>
      <c r="C12125" s="66" t="s">
        <v>137</v>
      </c>
      <c r="D12125" s="67">
        <v>127781.209999999</v>
      </c>
      <c r="E12125" s="66">
        <v>0.58430000000000004</v>
      </c>
      <c r="F12125" s="67">
        <v>74662.561002999995</v>
      </c>
      <c r="G12125" s="66" t="s">
        <v>64</v>
      </c>
      <c r="H12125" s="68">
        <v>2.5667587451037101E-4</v>
      </c>
      <c r="I12125" s="87">
        <v>19.164078138628899</v>
      </c>
      <c r="J12125" s="36" t="str">
        <f>_xlfn.XLOOKUP(SimpleBB[[#This Row],[customer_code]],'Input  - indicative charges'!$B$13:$B$69,'Input  - indicative charges'!$E$13:$E$69)</f>
        <v>Major Industrial</v>
      </c>
      <c r="K12125" s="70">
        <f t="shared" si="191"/>
        <v>17.716299873132474</v>
      </c>
    </row>
    <row r="12126" spans="1:11" x14ac:dyDescent="0.25">
      <c r="A12126" s="65">
        <v>44378</v>
      </c>
      <c r="B12126" s="66" t="s">
        <v>154</v>
      </c>
      <c r="C12126" s="66" t="s">
        <v>137</v>
      </c>
      <c r="D12126" s="67">
        <v>127781.209999999</v>
      </c>
      <c r="E12126" s="66">
        <v>0.58430000000000004</v>
      </c>
      <c r="F12126" s="67">
        <v>74662.561002999995</v>
      </c>
      <c r="G12126" s="66" t="s">
        <v>66</v>
      </c>
      <c r="H12126" s="68">
        <v>9.0848075545533996E-7</v>
      </c>
      <c r="I12126" s="87">
        <v>6.7829499824235806E-2</v>
      </c>
      <c r="J12126" s="36" t="str">
        <f>_xlfn.XLOOKUP(SimpleBB[[#This Row],[customer_code]],'Input  - indicative charges'!$B$13:$B$69,'Input  - indicative charges'!$E$13:$E$69)</f>
        <v>Upper South Island distributor</v>
      </c>
      <c r="K12126" s="70">
        <f t="shared" si="191"/>
        <v>6.270522121846886E-2</v>
      </c>
    </row>
    <row r="12127" spans="1:11" x14ac:dyDescent="0.25">
      <c r="A12127" s="65">
        <v>44378</v>
      </c>
      <c r="B12127" s="66" t="s">
        <v>154</v>
      </c>
      <c r="C12127" s="66" t="s">
        <v>137</v>
      </c>
      <c r="D12127" s="67">
        <v>127781.209999999</v>
      </c>
      <c r="E12127" s="66">
        <v>0.58430000000000004</v>
      </c>
      <c r="F12127" s="67">
        <v>74662.561002999995</v>
      </c>
      <c r="G12127" s="66" t="s">
        <v>68</v>
      </c>
      <c r="H12127" s="68">
        <v>5.7416624525241497E-7</v>
      </c>
      <c r="I12127" s="87">
        <v>4.2868722312021899E-2</v>
      </c>
      <c r="J12127" s="36" t="str">
        <f>_xlfn.XLOOKUP(SimpleBB[[#This Row],[customer_code]],'Input  - indicative charges'!$B$13:$B$69,'Input  - indicative charges'!$E$13:$E$69)</f>
        <v>Major Industrial</v>
      </c>
      <c r="K12127" s="70">
        <f t="shared" si="191"/>
        <v>3.9630142090005163E-2</v>
      </c>
    </row>
    <row r="12128" spans="1:11" x14ac:dyDescent="0.25">
      <c r="A12128" s="65">
        <v>44378</v>
      </c>
      <c r="B12128" s="66" t="s">
        <v>154</v>
      </c>
      <c r="C12128" s="66" t="s">
        <v>137</v>
      </c>
      <c r="D12128" s="67">
        <v>127781.209999999</v>
      </c>
      <c r="E12128" s="66">
        <v>0.58430000000000004</v>
      </c>
      <c r="F12128" s="67">
        <v>74662.561002999995</v>
      </c>
      <c r="G12128" s="66" t="s">
        <v>70</v>
      </c>
      <c r="H12128" s="68">
        <v>7.5564079847209698E-2</v>
      </c>
      <c r="I12128" s="87">
        <v>5641.8077212278504</v>
      </c>
      <c r="J12128" s="36" t="str">
        <f>_xlfn.XLOOKUP(SimpleBB[[#This Row],[customer_code]],'Input  - indicative charges'!$B$13:$B$69,'Input  - indicative charges'!$E$13:$E$69)</f>
        <v>Lower North Island distributor</v>
      </c>
      <c r="K12128" s="70">
        <f t="shared" si="191"/>
        <v>5215.5891190171214</v>
      </c>
    </row>
    <row r="12129" spans="1:11" x14ac:dyDescent="0.25">
      <c r="A12129" s="65">
        <v>44378</v>
      </c>
      <c r="B12129" s="66" t="s">
        <v>154</v>
      </c>
      <c r="C12129" s="66" t="s">
        <v>137</v>
      </c>
      <c r="D12129" s="67">
        <v>127781.209999999</v>
      </c>
      <c r="E12129" s="66">
        <v>0.58430000000000004</v>
      </c>
      <c r="F12129" s="67">
        <v>74662.561002999995</v>
      </c>
      <c r="G12129" s="66" t="s">
        <v>72</v>
      </c>
      <c r="H12129" s="68">
        <v>4.6270016000219903E-5</v>
      </c>
      <c r="I12129" s="87">
        <v>3.4546378922262</v>
      </c>
      <c r="J12129" s="36" t="str">
        <f>_xlfn.XLOOKUP(SimpleBB[[#This Row],[customer_code]],'Input  - indicative charges'!$B$13:$B$69,'Input  - indicative charges'!$E$13:$E$69)</f>
        <v>Lower South Island distributor</v>
      </c>
      <c r="K12129" s="70">
        <f t="shared" si="191"/>
        <v>3.193652228353129</v>
      </c>
    </row>
    <row r="12130" spans="1:11" x14ac:dyDescent="0.25">
      <c r="A12130" s="65">
        <v>44378</v>
      </c>
      <c r="B12130" s="66" t="s">
        <v>154</v>
      </c>
      <c r="C12130" s="66" t="s">
        <v>137</v>
      </c>
      <c r="D12130" s="67">
        <v>127781.209999999</v>
      </c>
      <c r="E12130" s="66">
        <v>0.58430000000000004</v>
      </c>
      <c r="F12130" s="67">
        <v>74662.561002999995</v>
      </c>
      <c r="G12130" s="66" t="s">
        <v>74</v>
      </c>
      <c r="H12130" s="68">
        <v>1.9010764934636001E-9</v>
      </c>
      <c r="I12130" s="87">
        <v>1.41939239664595E-4</v>
      </c>
      <c r="J12130" s="36" t="str">
        <f>_xlfn.XLOOKUP(SimpleBB[[#This Row],[customer_code]],'Input  - indicative charges'!$B$13:$B$69,'Input  - indicative charges'!$E$13:$E$69)</f>
        <v>Major Industrial</v>
      </c>
      <c r="K12130" s="70">
        <f t="shared" si="191"/>
        <v>1.3121623255092274E-4</v>
      </c>
    </row>
    <row r="12131" spans="1:11" x14ac:dyDescent="0.25">
      <c r="A12131" s="65">
        <v>44378</v>
      </c>
      <c r="B12131" s="66" t="s">
        <v>154</v>
      </c>
      <c r="C12131" s="66" t="s">
        <v>137</v>
      </c>
      <c r="D12131" s="67">
        <v>127781.209999999</v>
      </c>
      <c r="E12131" s="66">
        <v>0.58430000000000004</v>
      </c>
      <c r="F12131" s="67">
        <v>74662.561002999995</v>
      </c>
      <c r="G12131" s="66" t="s">
        <v>76</v>
      </c>
      <c r="H12131" s="68">
        <v>4.0769138107112199E-4</v>
      </c>
      <c r="I12131" s="87">
        <v>30.439282609619902</v>
      </c>
      <c r="J12131" s="36" t="str">
        <f>_xlfn.XLOOKUP(SimpleBB[[#This Row],[customer_code]],'Input  - indicative charges'!$B$13:$B$69,'Input  - indicative charges'!$E$13:$E$69)</f>
        <v>Lower North Island distributor</v>
      </c>
      <c r="K12131" s="70">
        <f t="shared" si="191"/>
        <v>28.139702558822638</v>
      </c>
    </row>
    <row r="12132" spans="1:11" x14ac:dyDescent="0.25">
      <c r="A12132" s="65">
        <v>44378</v>
      </c>
      <c r="B12132" s="66" t="s">
        <v>154</v>
      </c>
      <c r="C12132" s="66" t="s">
        <v>137</v>
      </c>
      <c r="D12132" s="67">
        <v>127781.209999999</v>
      </c>
      <c r="E12132" s="66">
        <v>0.58430000000000004</v>
      </c>
      <c r="F12132" s="67">
        <v>74662.561002999995</v>
      </c>
      <c r="G12132" s="66" t="s">
        <v>78</v>
      </c>
      <c r="H12132" s="68">
        <v>2.3729532838891E-9</v>
      </c>
      <c r="I12132" s="87">
        <v>1.7717076931563901E-4</v>
      </c>
      <c r="J12132" s="36" t="str">
        <f>_xlfn.XLOOKUP(SimpleBB[[#This Row],[customer_code]],'Input  - indicative charges'!$B$13:$B$69,'Input  - indicative charges'!$E$13:$E$69)</f>
        <v>North Island generation</v>
      </c>
      <c r="K12132" s="70">
        <f t="shared" si="191"/>
        <v>1.6378614485100434E-4</v>
      </c>
    </row>
    <row r="12133" spans="1:11" x14ac:dyDescent="0.25">
      <c r="A12133" s="65">
        <v>44378</v>
      </c>
      <c r="B12133" s="66" t="s">
        <v>154</v>
      </c>
      <c r="C12133" s="66" t="s">
        <v>137</v>
      </c>
      <c r="D12133" s="67">
        <v>127781.209999999</v>
      </c>
      <c r="E12133" s="66">
        <v>0.58430000000000004</v>
      </c>
      <c r="F12133" s="67">
        <v>74662.561002999995</v>
      </c>
      <c r="G12133" s="66" t="s">
        <v>80</v>
      </c>
      <c r="H12133" s="68">
        <v>5.1769956243803998E-10</v>
      </c>
      <c r="I12133" s="87">
        <v>3.8652775161756502E-5</v>
      </c>
      <c r="J12133" s="36" t="str">
        <f>_xlfn.XLOOKUP(SimpleBB[[#This Row],[customer_code]],'Input  - indicative charges'!$B$13:$B$69,'Input  - indicative charges'!$E$13:$E$69)</f>
        <v>Major Industrial</v>
      </c>
      <c r="K12133" s="70">
        <f t="shared" si="191"/>
        <v>3.5732694823140494E-5</v>
      </c>
    </row>
    <row r="12134" spans="1:11" x14ac:dyDescent="0.25">
      <c r="A12134" s="65">
        <v>44378</v>
      </c>
      <c r="B12134" s="66" t="s">
        <v>154</v>
      </c>
      <c r="C12134" s="66" t="s">
        <v>137</v>
      </c>
      <c r="D12134" s="67">
        <v>127781.209999999</v>
      </c>
      <c r="E12134" s="66">
        <v>0.58430000000000004</v>
      </c>
      <c r="F12134" s="67">
        <v>74662.561002999995</v>
      </c>
      <c r="G12134" s="66" t="s">
        <v>82</v>
      </c>
      <c r="H12134" s="68">
        <v>5.7676587135637402E-4</v>
      </c>
      <c r="I12134" s="87">
        <v>43.062817054593701</v>
      </c>
      <c r="J12134" s="36" t="str">
        <f>_xlfn.XLOOKUP(SimpleBB[[#This Row],[customer_code]],'Input  - indicative charges'!$B$13:$B$69,'Input  - indicative charges'!$E$13:$E$69)</f>
        <v>Major Industrial</v>
      </c>
      <c r="K12134" s="70">
        <f t="shared" si="191"/>
        <v>39.809573661841078</v>
      </c>
    </row>
    <row r="12135" spans="1:11" x14ac:dyDescent="0.25">
      <c r="A12135" s="65">
        <v>44378</v>
      </c>
      <c r="B12135" s="66" t="s">
        <v>154</v>
      </c>
      <c r="C12135" s="66" t="s">
        <v>137</v>
      </c>
      <c r="D12135" s="67">
        <v>127781.209999999</v>
      </c>
      <c r="E12135" s="66">
        <v>0.58430000000000004</v>
      </c>
      <c r="F12135" s="67">
        <v>74662.561002999995</v>
      </c>
      <c r="G12135" s="66" t="s">
        <v>84</v>
      </c>
      <c r="H12135" s="68">
        <v>6.1280690321007502E-12</v>
      </c>
      <c r="I12135" s="87">
        <v>4.5753732793981699E-7</v>
      </c>
      <c r="J12135" s="36" t="str">
        <f>_xlfn.XLOOKUP(SimpleBB[[#This Row],[customer_code]],'Input  - indicative charges'!$B$13:$B$69,'Input  - indicative charges'!$E$13:$E$69)</f>
        <v>Major Industrial</v>
      </c>
      <c r="K12135" s="70">
        <f t="shared" si="191"/>
        <v>4.2297200242544452E-7</v>
      </c>
    </row>
    <row r="12136" spans="1:11" x14ac:dyDescent="0.25">
      <c r="A12136" s="65">
        <v>44378</v>
      </c>
      <c r="B12136" s="66" t="s">
        <v>154</v>
      </c>
      <c r="C12136" s="66" t="s">
        <v>137</v>
      </c>
      <c r="D12136" s="67">
        <v>127781.209999999</v>
      </c>
      <c r="E12136" s="66">
        <v>0.58430000000000004</v>
      </c>
      <c r="F12136" s="67">
        <v>74662.561002999995</v>
      </c>
      <c r="G12136" s="66" t="s">
        <v>86</v>
      </c>
      <c r="H12136" s="68">
        <v>6.0166240365745299E-5</v>
      </c>
      <c r="I12136" s="87">
        <v>4.4921655916286198</v>
      </c>
      <c r="J12136" s="36" t="str">
        <f>_xlfn.XLOOKUP(SimpleBB[[#This Row],[customer_code]],'Input  - indicative charges'!$B$13:$B$69,'Input  - indicative charges'!$E$13:$E$69)</f>
        <v>North Island generation</v>
      </c>
      <c r="K12136" s="70">
        <f t="shared" si="191"/>
        <v>4.1527983827535202</v>
      </c>
    </row>
    <row r="12137" spans="1:11" x14ac:dyDescent="0.25">
      <c r="A12137" s="65">
        <v>44378</v>
      </c>
      <c r="B12137" s="66" t="s">
        <v>154</v>
      </c>
      <c r="C12137" s="66" t="s">
        <v>137</v>
      </c>
      <c r="D12137" s="67">
        <v>127781.209999999</v>
      </c>
      <c r="E12137" s="66">
        <v>0.58430000000000004</v>
      </c>
      <c r="F12137" s="67">
        <v>74662.561002999995</v>
      </c>
      <c r="G12137" s="66" t="s">
        <v>88</v>
      </c>
      <c r="H12137" s="68">
        <v>6.0855453218345099E-3</v>
      </c>
      <c r="I12137" s="87">
        <v>454.36239882798998</v>
      </c>
      <c r="J12137" s="36" t="str">
        <f>_xlfn.XLOOKUP(SimpleBB[[#This Row],[customer_code]],'Input  - indicative charges'!$B$13:$B$69,'Input  - indicative charges'!$E$13:$E$69)</f>
        <v>North Island generation</v>
      </c>
      <c r="K12137" s="70">
        <f t="shared" si="191"/>
        <v>420.03692796925731</v>
      </c>
    </row>
    <row r="12138" spans="1:11" x14ac:dyDescent="0.25">
      <c r="A12138" s="65">
        <v>44378</v>
      </c>
      <c r="B12138" s="66" t="s">
        <v>154</v>
      </c>
      <c r="C12138" s="66" t="s">
        <v>137</v>
      </c>
      <c r="D12138" s="67">
        <v>127781.209999999</v>
      </c>
      <c r="E12138" s="66">
        <v>0.58430000000000004</v>
      </c>
      <c r="F12138" s="67">
        <v>74662.561002999995</v>
      </c>
      <c r="G12138" s="66" t="s">
        <v>90</v>
      </c>
      <c r="H12138" s="68">
        <v>1.8686115697736599E-7</v>
      </c>
      <c r="I12138" s="87">
        <v>1.39515325319137E-2</v>
      </c>
      <c r="J12138" s="36" t="str">
        <f>_xlfn.XLOOKUP(SimpleBB[[#This Row],[customer_code]],'Input  - indicative charges'!$B$13:$B$69,'Input  - indicative charges'!$E$13:$E$69)</f>
        <v>Upper South Island distributor</v>
      </c>
      <c r="K12138" s="70">
        <f t="shared" si="191"/>
        <v>1.2897543635398166E-2</v>
      </c>
    </row>
    <row r="12139" spans="1:11" x14ac:dyDescent="0.25">
      <c r="A12139" s="65">
        <v>44378</v>
      </c>
      <c r="B12139" s="66" t="s">
        <v>154</v>
      </c>
      <c r="C12139" s="66" t="s">
        <v>137</v>
      </c>
      <c r="D12139" s="67">
        <v>127781.209999999</v>
      </c>
      <c r="E12139" s="66">
        <v>0.58430000000000004</v>
      </c>
      <c r="F12139" s="67">
        <v>74662.561002999995</v>
      </c>
      <c r="G12139" s="66" t="s">
        <v>92</v>
      </c>
      <c r="H12139" s="68">
        <v>7.9520570403328696E-4</v>
      </c>
      <c r="I12139" s="87">
        <v>59.372094387318903</v>
      </c>
      <c r="J12139" s="36" t="str">
        <f>_xlfn.XLOOKUP(SimpleBB[[#This Row],[customer_code]],'Input  - indicative charges'!$B$13:$B$69,'Input  - indicative charges'!$E$13:$E$69)</f>
        <v>North Island generation</v>
      </c>
      <c r="K12139" s="70">
        <f t="shared" si="191"/>
        <v>54.886742824401907</v>
      </c>
    </row>
    <row r="12140" spans="1:11" x14ac:dyDescent="0.25">
      <c r="A12140" s="65">
        <v>44378</v>
      </c>
      <c r="B12140" s="66" t="s">
        <v>154</v>
      </c>
      <c r="C12140" s="66" t="s">
        <v>137</v>
      </c>
      <c r="D12140" s="67">
        <v>127781.209999999</v>
      </c>
      <c r="E12140" s="66">
        <v>0.58430000000000004</v>
      </c>
      <c r="F12140" s="67">
        <v>74662.561002999995</v>
      </c>
      <c r="G12140" s="66" t="s">
        <v>94</v>
      </c>
      <c r="H12140" s="68">
        <v>4.2173472164496097E-3</v>
      </c>
      <c r="I12140" s="87">
        <v>314.87794381900102</v>
      </c>
      <c r="J12140" s="36" t="str">
        <f>_xlfn.XLOOKUP(SimpleBB[[#This Row],[customer_code]],'Input  - indicative charges'!$B$13:$B$69,'Input  - indicative charges'!$E$13:$E$69)</f>
        <v>North Island generation</v>
      </c>
      <c r="K12140" s="70">
        <f t="shared" si="191"/>
        <v>291.09002978276817</v>
      </c>
    </row>
    <row r="12141" spans="1:11" x14ac:dyDescent="0.25">
      <c r="A12141" s="65">
        <v>44378</v>
      </c>
      <c r="B12141" s="66" t="s">
        <v>154</v>
      </c>
      <c r="C12141" s="66" t="s">
        <v>137</v>
      </c>
      <c r="D12141" s="67">
        <v>127781.209999999</v>
      </c>
      <c r="E12141" s="66">
        <v>0.58430000000000004</v>
      </c>
      <c r="F12141" s="67">
        <v>74662.561002999995</v>
      </c>
      <c r="G12141" s="66" t="s">
        <v>96</v>
      </c>
      <c r="H12141" s="68">
        <v>1.8043414119816301E-7</v>
      </c>
      <c r="I12141" s="87">
        <v>1.34716750742317E-2</v>
      </c>
      <c r="J12141" s="36" t="str">
        <f>_xlfn.XLOOKUP(SimpleBB[[#This Row],[customer_code]],'Input  - indicative charges'!$B$13:$B$69,'Input  - indicative charges'!$E$13:$E$69)</f>
        <v>Upper North Island distributor</v>
      </c>
      <c r="K12141" s="70">
        <f t="shared" si="191"/>
        <v>1.2453937710022747E-2</v>
      </c>
    </row>
    <row r="12142" spans="1:11" x14ac:dyDescent="0.25">
      <c r="A12142" s="65">
        <v>44378</v>
      </c>
      <c r="B12142" s="66" t="s">
        <v>154</v>
      </c>
      <c r="C12142" s="66" t="s">
        <v>137</v>
      </c>
      <c r="D12142" s="67">
        <v>127781.209999999</v>
      </c>
      <c r="E12142" s="66">
        <v>0.58430000000000004</v>
      </c>
      <c r="F12142" s="67">
        <v>74662.561002999995</v>
      </c>
      <c r="G12142" s="66" t="s">
        <v>98</v>
      </c>
      <c r="H12142" s="68">
        <v>4.6385736184304704E-6</v>
      </c>
      <c r="I12142" s="87">
        <v>0.34632778575297102</v>
      </c>
      <c r="J12142" s="36" t="str">
        <f>_xlfn.XLOOKUP(SimpleBB[[#This Row],[customer_code]],'Input  - indicative charges'!$B$13:$B$69,'Input  - indicative charges'!$E$13:$E$69)</f>
        <v>Major Industrial</v>
      </c>
      <c r="K12142" s="70">
        <f t="shared" si="191"/>
        <v>0.32016394748621019</v>
      </c>
    </row>
    <row r="12143" spans="1:11" x14ac:dyDescent="0.25">
      <c r="A12143" s="65">
        <v>44378</v>
      </c>
      <c r="B12143" s="66" t="s">
        <v>154</v>
      </c>
      <c r="C12143" s="66" t="s">
        <v>137</v>
      </c>
      <c r="D12143" s="67">
        <v>127781.209999999</v>
      </c>
      <c r="E12143" s="66">
        <v>0.58430000000000004</v>
      </c>
      <c r="F12143" s="67">
        <v>74662.561002999995</v>
      </c>
      <c r="G12143" s="66" t="s">
        <v>100</v>
      </c>
      <c r="H12143" s="68">
        <v>9.0353450399569902E-4</v>
      </c>
      <c r="I12143" s="87">
        <v>67.460200022894199</v>
      </c>
      <c r="J12143" s="36" t="str">
        <f>_xlfn.XLOOKUP(SimpleBB[[#This Row],[customer_code]],'Input  - indicative charges'!$B$13:$B$69,'Input  - indicative charges'!$E$13:$E$69)</f>
        <v>North Island generation</v>
      </c>
      <c r="K12143" s="70">
        <f t="shared" si="191"/>
        <v>62.363820709854345</v>
      </c>
    </row>
    <row r="12144" spans="1:11" x14ac:dyDescent="0.25">
      <c r="A12144" s="65">
        <v>44378</v>
      </c>
      <c r="B12144" s="66" t="s">
        <v>154</v>
      </c>
      <c r="C12144" s="66" t="s">
        <v>137</v>
      </c>
      <c r="D12144" s="67">
        <v>127781.209999999</v>
      </c>
      <c r="E12144" s="66">
        <v>0.58430000000000004</v>
      </c>
      <c r="F12144" s="67">
        <v>74662.561002999995</v>
      </c>
      <c r="G12144" s="66" t="s">
        <v>102</v>
      </c>
      <c r="H12144" s="68">
        <v>0.55045814106511803</v>
      </c>
      <c r="I12144" s="87">
        <v>41098.614536872403</v>
      </c>
      <c r="J12144" s="36" t="str">
        <f>_xlfn.XLOOKUP(SimpleBB[[#This Row],[customer_code]],'Input  - indicative charges'!$B$13:$B$69,'Input  - indicative charges'!$E$13:$E$69)</f>
        <v>Lower North Island distributor</v>
      </c>
      <c r="K12144" s="70">
        <f t="shared" si="191"/>
        <v>37993.75969136005</v>
      </c>
    </row>
    <row r="12145" spans="1:11" x14ac:dyDescent="0.25">
      <c r="A12145" s="65">
        <v>44378</v>
      </c>
      <c r="B12145" s="66" t="s">
        <v>154</v>
      </c>
      <c r="C12145" s="66" t="s">
        <v>137</v>
      </c>
      <c r="D12145" s="67">
        <v>127781.209999999</v>
      </c>
      <c r="E12145" s="66">
        <v>0.58430000000000004</v>
      </c>
      <c r="F12145" s="67">
        <v>74662.561002999995</v>
      </c>
      <c r="G12145" s="66" t="s">
        <v>104</v>
      </c>
      <c r="H12145" s="68">
        <v>3.0739496600602299E-3</v>
      </c>
      <c r="I12145" s="87">
        <v>229.508954014398</v>
      </c>
      <c r="J12145" s="36" t="str">
        <f>_xlfn.XLOOKUP(SimpleBB[[#This Row],[customer_code]],'Input  - indicative charges'!$B$13:$B$69,'Input  - indicative charges'!$E$13:$E$69)</f>
        <v>Lower North Island distributor</v>
      </c>
      <c r="K12145" s="70">
        <f t="shared" si="191"/>
        <v>212.17036496486301</v>
      </c>
    </row>
    <row r="12146" spans="1:11" x14ac:dyDescent="0.25">
      <c r="A12146" s="65">
        <v>44378</v>
      </c>
      <c r="B12146" s="66" t="s">
        <v>154</v>
      </c>
      <c r="C12146" s="66" t="s">
        <v>137</v>
      </c>
      <c r="D12146" s="67">
        <v>127781.209999999</v>
      </c>
      <c r="E12146" s="66">
        <v>0.58430000000000004</v>
      </c>
      <c r="F12146" s="67">
        <v>74662.561002999995</v>
      </c>
      <c r="G12146" s="66" t="s">
        <v>106</v>
      </c>
      <c r="H12146" s="68">
        <v>1.7790887961670099E-5</v>
      </c>
      <c r="I12146" s="87">
        <v>1.3283132577357299</v>
      </c>
      <c r="J12146" s="36" t="str">
        <f>_xlfn.XLOOKUP(SimpleBB[[#This Row],[customer_code]],'Input  - indicative charges'!$B$13:$B$69,'Input  - indicative charges'!$E$13:$E$69)</f>
        <v>Upper North Island distributor</v>
      </c>
      <c r="K12146" s="70">
        <f t="shared" si="191"/>
        <v>1.2279638931375887</v>
      </c>
    </row>
    <row r="12147" spans="1:11" x14ac:dyDescent="0.25">
      <c r="A12147" s="65">
        <v>44378</v>
      </c>
      <c r="B12147" s="66" t="s">
        <v>154</v>
      </c>
      <c r="C12147" s="66" t="s">
        <v>137</v>
      </c>
      <c r="D12147" s="67">
        <v>127781.209999999</v>
      </c>
      <c r="E12147" s="66">
        <v>0.58430000000000004</v>
      </c>
      <c r="F12147" s="67">
        <v>74662.561002999995</v>
      </c>
      <c r="G12147" s="66" t="s">
        <v>108</v>
      </c>
      <c r="H12147" s="68">
        <v>1.11191300001623E-4</v>
      </c>
      <c r="I12147" s="87">
        <v>8.3018272193740899</v>
      </c>
      <c r="J12147" s="36" t="str">
        <f>_xlfn.XLOOKUP(SimpleBB[[#This Row],[customer_code]],'Input  - indicative charges'!$B$13:$B$69,'Input  - indicative charges'!$E$13:$E$69)</f>
        <v>Lower North Island distributor</v>
      </c>
      <c r="K12147" s="70">
        <f t="shared" si="191"/>
        <v>7.6746535601366341</v>
      </c>
    </row>
    <row r="12148" spans="1:11" x14ac:dyDescent="0.25">
      <c r="A12148" s="65">
        <v>44378</v>
      </c>
      <c r="B12148" s="66" t="s">
        <v>154</v>
      </c>
      <c r="C12148" s="66" t="s">
        <v>137</v>
      </c>
      <c r="D12148" s="67">
        <v>127781.209999999</v>
      </c>
      <c r="E12148" s="66">
        <v>0.58430000000000004</v>
      </c>
      <c r="F12148" s="67">
        <v>74662.561002999995</v>
      </c>
      <c r="G12148" s="66" t="s">
        <v>110</v>
      </c>
      <c r="H12148" s="68">
        <v>1.15385245300709E-7</v>
      </c>
      <c r="I12148" s="87">
        <v>8.6149579161103503E-3</v>
      </c>
      <c r="J12148" s="36" t="str">
        <f>_xlfn.XLOOKUP(SimpleBB[[#This Row],[customer_code]],'Input  - indicative charges'!$B$13:$B$69,'Input  - indicative charges'!$E$13:$E$69)</f>
        <v>Lower South Island distributor</v>
      </c>
      <c r="K12148" s="70">
        <f t="shared" si="191"/>
        <v>7.9641283411687781E-3</v>
      </c>
    </row>
    <row r="12149" spans="1:11" x14ac:dyDescent="0.25">
      <c r="A12149" s="65">
        <v>44378</v>
      </c>
      <c r="B12149" s="66" t="s">
        <v>154</v>
      </c>
      <c r="C12149" s="66" t="s">
        <v>137</v>
      </c>
      <c r="D12149" s="67">
        <v>127781.209999999</v>
      </c>
      <c r="E12149" s="66">
        <v>0.58430000000000004</v>
      </c>
      <c r="F12149" s="67">
        <v>74662.561002999995</v>
      </c>
      <c r="G12149" s="66" t="s">
        <v>112</v>
      </c>
      <c r="H12149" s="68">
        <v>5.0271896136893802E-3</v>
      </c>
      <c r="I12149" s="87">
        <v>375.34285120573099</v>
      </c>
      <c r="J12149" s="36" t="str">
        <f>_xlfn.XLOOKUP(SimpleBB[[#This Row],[customer_code]],'Input  - indicative charges'!$B$13:$B$69,'Input  - indicative charges'!$E$13:$E$69)</f>
        <v>North Island generation</v>
      </c>
      <c r="K12149" s="70">
        <f t="shared" si="191"/>
        <v>346.98702745286488</v>
      </c>
    </row>
    <row r="12150" spans="1:11" x14ac:dyDescent="0.25">
      <c r="A12150" s="65">
        <v>44378</v>
      </c>
      <c r="B12150" s="66" t="s">
        <v>154</v>
      </c>
      <c r="C12150" s="66" t="s">
        <v>137</v>
      </c>
      <c r="D12150" s="67">
        <v>127781.209999999</v>
      </c>
      <c r="E12150" s="66">
        <v>0.58430000000000004</v>
      </c>
      <c r="F12150" s="67">
        <v>74662.561002999995</v>
      </c>
      <c r="G12150" s="66" t="s">
        <v>114</v>
      </c>
      <c r="H12150" s="68">
        <v>1.2403209590277199E-3</v>
      </c>
      <c r="I12150" s="87">
        <v>92.605539266707197</v>
      </c>
      <c r="J12150" s="36" t="str">
        <f>_xlfn.XLOOKUP(SimpleBB[[#This Row],[customer_code]],'Input  - indicative charges'!$B$13:$B$69,'Input  - indicative charges'!$E$13:$E$69)</f>
        <v>Lower North Island distributor</v>
      </c>
      <c r="K12150" s="70">
        <f t="shared" si="191"/>
        <v>85.609518584414857</v>
      </c>
    </row>
    <row r="12151" spans="1:11" x14ac:dyDescent="0.25">
      <c r="A12151" s="65">
        <v>44378</v>
      </c>
      <c r="B12151" s="66" t="s">
        <v>154</v>
      </c>
      <c r="C12151" s="66" t="s">
        <v>137</v>
      </c>
      <c r="D12151" s="67">
        <v>127781.209999999</v>
      </c>
      <c r="E12151" s="66">
        <v>0.58430000000000004</v>
      </c>
      <c r="F12151" s="67">
        <v>74662.561002999995</v>
      </c>
      <c r="G12151" s="66" t="s">
        <v>116</v>
      </c>
      <c r="H12151" s="68">
        <v>2.8558155275953101E-7</v>
      </c>
      <c r="I12151" s="87">
        <v>2.132225010424E-2</v>
      </c>
      <c r="J12151" s="36" t="str">
        <f>_xlfn.XLOOKUP(SimpleBB[[#This Row],[customer_code]],'Input  - indicative charges'!$B$13:$B$69,'Input  - indicative charges'!$E$13:$E$69)</f>
        <v>Major Industrial</v>
      </c>
      <c r="K12151" s="70">
        <f t="shared" si="191"/>
        <v>1.9711429586337117E-2</v>
      </c>
    </row>
    <row r="12152" spans="1:11" x14ac:dyDescent="0.25">
      <c r="A12152" s="65">
        <v>44378</v>
      </c>
      <c r="B12152" s="66" t="s">
        <v>154</v>
      </c>
      <c r="C12152" s="66" t="s">
        <v>137</v>
      </c>
      <c r="D12152" s="67">
        <v>127781.209999999</v>
      </c>
      <c r="E12152" s="66">
        <v>0.58430000000000004</v>
      </c>
      <c r="F12152" s="67">
        <v>74662.561002999995</v>
      </c>
      <c r="G12152" s="66" t="s">
        <v>118</v>
      </c>
      <c r="H12152" s="68">
        <v>3.59260085659755E-8</v>
      </c>
      <c r="I12152" s="87">
        <v>2.6823278061514398E-3</v>
      </c>
      <c r="J12152" s="36" t="str">
        <f>_xlfn.XLOOKUP(SimpleBB[[#This Row],[customer_code]],'Input  - indicative charges'!$B$13:$B$69,'Input  - indicative charges'!$E$13:$E$69)</f>
        <v>Upper South Island distributor</v>
      </c>
      <c r="K12152" s="70">
        <f t="shared" si="191"/>
        <v>2.4796874354228848E-3</v>
      </c>
    </row>
    <row r="12153" spans="1:11" x14ac:dyDescent="0.25">
      <c r="A12153" s="65">
        <v>44378</v>
      </c>
      <c r="B12153" s="66" t="s">
        <v>154</v>
      </c>
      <c r="C12153" s="66" t="s">
        <v>137</v>
      </c>
      <c r="D12153" s="67">
        <v>127781.209999999</v>
      </c>
      <c r="E12153" s="66">
        <v>0.58430000000000004</v>
      </c>
      <c r="F12153" s="67">
        <v>74662.561002999995</v>
      </c>
      <c r="G12153" s="66" t="s">
        <v>120</v>
      </c>
      <c r="H12153" s="68">
        <v>3.2164694611359202E-4</v>
      </c>
      <c r="I12153" s="87">
        <v>24.014984735634702</v>
      </c>
      <c r="J12153" s="36" t="str">
        <f>_xlfn.XLOOKUP(SimpleBB[[#This Row],[customer_code]],'Input  - indicative charges'!$B$13:$B$69,'Input  - indicative charges'!$E$13:$E$69)</f>
        <v>Lower North Island distributor</v>
      </c>
      <c r="K12153" s="70">
        <f t="shared" si="191"/>
        <v>22.200737648194689</v>
      </c>
    </row>
    <row r="12154" spans="1:11" x14ac:dyDescent="0.25">
      <c r="A12154" s="65">
        <v>44378</v>
      </c>
      <c r="B12154" s="66" t="s">
        <v>154</v>
      </c>
      <c r="C12154" s="66" t="s">
        <v>137</v>
      </c>
      <c r="D12154" s="67">
        <v>127781.209999999</v>
      </c>
      <c r="E12154" s="66">
        <v>0.58430000000000004</v>
      </c>
      <c r="F12154" s="67">
        <v>74662.561002999995</v>
      </c>
      <c r="G12154" s="66" t="s">
        <v>241</v>
      </c>
      <c r="H12154" s="68">
        <v>5.2374991726752995E-4</v>
      </c>
      <c r="I12154" s="87">
        <v>39.104510148303099</v>
      </c>
      <c r="J12154" s="36" t="str">
        <f>_xlfn.XLOOKUP(SimpleBB[[#This Row],[customer_code]],'Input  - indicative charges'!$B$13:$B$69,'Input  - indicative charges'!$E$13:$E$69)</f>
        <v>North Island generation</v>
      </c>
      <c r="K12154" s="70">
        <f t="shared" si="191"/>
        <v>36.150302830525582</v>
      </c>
    </row>
    <row r="12155" spans="1:11" x14ac:dyDescent="0.25">
      <c r="A12155" s="65">
        <v>44440</v>
      </c>
      <c r="B12155" s="66" t="s">
        <v>154</v>
      </c>
      <c r="C12155" s="66" t="s">
        <v>137</v>
      </c>
      <c r="D12155" s="67">
        <v>76553.16</v>
      </c>
      <c r="E12155" s="66">
        <v>0.8962</v>
      </c>
      <c r="F12155" s="67">
        <v>68606.941991999993</v>
      </c>
      <c r="G12155" s="66" t="s">
        <v>8</v>
      </c>
      <c r="H12155" s="68">
        <v>2.8363087343035801E-7</v>
      </c>
      <c r="I12155" s="87">
        <v>1.94590468805768E-2</v>
      </c>
      <c r="J12155" s="36" t="str">
        <f>_xlfn.XLOOKUP(SimpleBB[[#This Row],[customer_code]],'Input  - indicative charges'!$B$13:$B$69,'Input  - indicative charges'!$E$13:$E$69)</f>
        <v>Lower South Island distributor</v>
      </c>
      <c r="K12155" s="70">
        <f t="shared" si="191"/>
        <v>1.7988984770770003E-2</v>
      </c>
    </row>
    <row r="12156" spans="1:11" x14ac:dyDescent="0.25">
      <c r="A12156" s="65">
        <v>44440</v>
      </c>
      <c r="B12156" s="66" t="s">
        <v>154</v>
      </c>
      <c r="C12156" s="66" t="s">
        <v>137</v>
      </c>
      <c r="D12156" s="67">
        <v>76553.16</v>
      </c>
      <c r="E12156" s="66">
        <v>0.8962</v>
      </c>
      <c r="F12156" s="67">
        <v>68606.941991999993</v>
      </c>
      <c r="G12156" s="66" t="s">
        <v>10</v>
      </c>
      <c r="H12156" s="68">
        <v>1.37232578591132E-8</v>
      </c>
      <c r="I12156" s="87">
        <v>9.4151075588144099E-4</v>
      </c>
      <c r="J12156" s="36" t="str">
        <f>_xlfn.XLOOKUP(SimpleBB[[#This Row],[customer_code]],'Input  - indicative charges'!$B$13:$B$69,'Input  - indicative charges'!$E$13:$E$69)</f>
        <v>Upper South Island distributor</v>
      </c>
      <c r="K12156" s="70">
        <f t="shared" si="191"/>
        <v>8.7038295107727092E-4</v>
      </c>
    </row>
    <row r="12157" spans="1:11" x14ac:dyDescent="0.25">
      <c r="A12157" s="65">
        <v>44440</v>
      </c>
      <c r="B12157" s="66" t="s">
        <v>154</v>
      </c>
      <c r="C12157" s="66" t="s">
        <v>137</v>
      </c>
      <c r="D12157" s="67">
        <v>76553.16</v>
      </c>
      <c r="E12157" s="66">
        <v>0.8962</v>
      </c>
      <c r="F12157" s="67">
        <v>68606.941991999993</v>
      </c>
      <c r="G12157" s="66" t="s">
        <v>12</v>
      </c>
      <c r="H12157" s="68">
        <v>5.8292099850804199E-4</v>
      </c>
      <c r="I12157" s="87">
        <v>39.992427130559904</v>
      </c>
      <c r="J12157" s="36" t="str">
        <f>_xlfn.XLOOKUP(SimpleBB[[#This Row],[customer_code]],'Input  - indicative charges'!$B$13:$B$69,'Input  - indicative charges'!$E$13:$E$69)</f>
        <v>Lower North Island distributor</v>
      </c>
      <c r="K12157" s="70">
        <f t="shared" si="191"/>
        <v>36.97114082786188</v>
      </c>
    </row>
    <row r="12158" spans="1:11" x14ac:dyDescent="0.25">
      <c r="A12158" s="65">
        <v>44440</v>
      </c>
      <c r="B12158" s="66" t="s">
        <v>154</v>
      </c>
      <c r="C12158" s="66" t="s">
        <v>137</v>
      </c>
      <c r="D12158" s="67">
        <v>76553.16</v>
      </c>
      <c r="E12158" s="66">
        <v>0.8962</v>
      </c>
      <c r="F12158" s="67">
        <v>68606.941991999993</v>
      </c>
      <c r="G12158" s="66" t="s">
        <v>14</v>
      </c>
      <c r="H12158" s="68">
        <v>1.14180362767032E-4</v>
      </c>
      <c r="I12158" s="87">
        <v>7.8335655249832898</v>
      </c>
      <c r="J12158" s="36" t="str">
        <f>_xlfn.XLOOKUP(SimpleBB[[#This Row],[customer_code]],'Input  - indicative charges'!$B$13:$B$69,'Input  - indicative charges'!$E$13:$E$69)</f>
        <v>Upper North Island distributor</v>
      </c>
      <c r="K12158" s="70">
        <f t="shared" si="191"/>
        <v>7.2417673791829769</v>
      </c>
    </row>
    <row r="12159" spans="1:11" x14ac:dyDescent="0.25">
      <c r="A12159" s="65">
        <v>44440</v>
      </c>
      <c r="B12159" s="66" t="s">
        <v>154</v>
      </c>
      <c r="C12159" s="66" t="s">
        <v>137</v>
      </c>
      <c r="D12159" s="67">
        <v>76553.16</v>
      </c>
      <c r="E12159" s="66">
        <v>0.8962</v>
      </c>
      <c r="F12159" s="67">
        <v>68606.941991999993</v>
      </c>
      <c r="G12159" s="66" t="s">
        <v>16</v>
      </c>
      <c r="H12159" s="68">
        <v>6.72847910121087E-2</v>
      </c>
      <c r="I12159" s="87">
        <v>4616.20375391158</v>
      </c>
      <c r="J12159" s="36" t="str">
        <f>_xlfn.XLOOKUP(SimpleBB[[#This Row],[customer_code]],'Input  - indicative charges'!$B$13:$B$69,'Input  - indicative charges'!$E$13:$E$69)</f>
        <v>South Island generation</v>
      </c>
      <c r="K12159" s="70">
        <f t="shared" si="191"/>
        <v>4267.465900951941</v>
      </c>
    </row>
    <row r="12160" spans="1:11" x14ac:dyDescent="0.25">
      <c r="A12160" s="65">
        <v>44440</v>
      </c>
      <c r="B12160" s="66" t="s">
        <v>154</v>
      </c>
      <c r="C12160" s="66" t="s">
        <v>137</v>
      </c>
      <c r="D12160" s="67">
        <v>76553.16</v>
      </c>
      <c r="E12160" s="66">
        <v>0.8962</v>
      </c>
      <c r="F12160" s="67">
        <v>68606.941991999993</v>
      </c>
      <c r="G12160" s="66" t="s">
        <v>19</v>
      </c>
      <c r="H12160" s="68">
        <v>7.0073035338977504E-5</v>
      </c>
      <c r="I12160" s="87">
        <v>4.8074966707045901</v>
      </c>
      <c r="J12160" s="36" t="str">
        <f>_xlfn.XLOOKUP(SimpleBB[[#This Row],[customer_code]],'Input  - indicative charges'!$B$13:$B$69,'Input  - indicative charges'!$E$13:$E$69)</f>
        <v>Lower South Island distributor</v>
      </c>
      <c r="K12160" s="70">
        <f t="shared" si="191"/>
        <v>4.444307315028623</v>
      </c>
    </row>
    <row r="12161" spans="1:11" x14ac:dyDescent="0.25">
      <c r="A12161" s="65">
        <v>44440</v>
      </c>
      <c r="B12161" s="66" t="s">
        <v>154</v>
      </c>
      <c r="C12161" s="66" t="s">
        <v>137</v>
      </c>
      <c r="D12161" s="67">
        <v>76553.16</v>
      </c>
      <c r="E12161" s="66">
        <v>0.8962</v>
      </c>
      <c r="F12161" s="67">
        <v>68606.941991999993</v>
      </c>
      <c r="G12161" s="66" t="s">
        <v>21</v>
      </c>
      <c r="H12161" s="68">
        <v>1.4439231822710399E-7</v>
      </c>
      <c r="I12161" s="87">
        <v>9.9063154006973492E-3</v>
      </c>
      <c r="J12161" s="36" t="str">
        <f>_xlfn.XLOOKUP(SimpleBB[[#This Row],[customer_code]],'Input  - indicative charges'!$B$13:$B$69,'Input  - indicative charges'!$E$13:$E$69)</f>
        <v>Upper South Island distributor</v>
      </c>
      <c r="K12161" s="70">
        <f t="shared" si="191"/>
        <v>9.1579283390012915E-3</v>
      </c>
    </row>
    <row r="12162" spans="1:11" x14ac:dyDescent="0.25">
      <c r="A12162" s="65">
        <v>44440</v>
      </c>
      <c r="B12162" s="66" t="s">
        <v>154</v>
      </c>
      <c r="C12162" s="66" t="s">
        <v>137</v>
      </c>
      <c r="D12162" s="67">
        <v>76553.16</v>
      </c>
      <c r="E12162" s="66">
        <v>0.8962</v>
      </c>
      <c r="F12162" s="67">
        <v>68606.941991999993</v>
      </c>
      <c r="G12162" s="66" t="s">
        <v>23</v>
      </c>
      <c r="H12162" s="68">
        <v>2.6980832465899498E-7</v>
      </c>
      <c r="I12162" s="87">
        <v>1.85107240788384E-2</v>
      </c>
      <c r="J12162" s="36" t="str">
        <f>_xlfn.XLOOKUP(SimpleBB[[#This Row],[customer_code]],'Input  - indicative charges'!$B$13:$B$69,'Input  - indicative charges'!$E$13:$E$69)</f>
        <v>Lower North Island distributor</v>
      </c>
      <c r="K12162" s="70">
        <f t="shared" si="191"/>
        <v>1.7112304399786678E-2</v>
      </c>
    </row>
    <row r="12163" spans="1:11" x14ac:dyDescent="0.25">
      <c r="A12163" s="65">
        <v>44440</v>
      </c>
      <c r="B12163" s="66" t="s">
        <v>154</v>
      </c>
      <c r="C12163" s="66" t="s">
        <v>137</v>
      </c>
      <c r="D12163" s="67">
        <v>76553.16</v>
      </c>
      <c r="E12163" s="66">
        <v>0.8962</v>
      </c>
      <c r="F12163" s="67">
        <v>68606.941991999993</v>
      </c>
      <c r="G12163" s="66" t="s">
        <v>25</v>
      </c>
      <c r="H12163" s="68">
        <v>8.4488509098904596E-2</v>
      </c>
      <c r="I12163" s="87">
        <v>5796.4982427391096</v>
      </c>
      <c r="J12163" s="36" t="str">
        <f>_xlfn.XLOOKUP(SimpleBB[[#This Row],[customer_code]],'Input  - indicative charges'!$B$13:$B$69,'Input  - indicative charges'!$E$13:$E$69)</f>
        <v>North Island generation</v>
      </c>
      <c r="K12163" s="70">
        <f t="shared" si="191"/>
        <v>5358.5933192087614</v>
      </c>
    </row>
    <row r="12164" spans="1:11" x14ac:dyDescent="0.25">
      <c r="A12164" s="65">
        <v>44440</v>
      </c>
      <c r="B12164" s="66" t="s">
        <v>154</v>
      </c>
      <c r="C12164" s="66" t="s">
        <v>137</v>
      </c>
      <c r="D12164" s="67">
        <v>76553.16</v>
      </c>
      <c r="E12164" s="66">
        <v>0.8962</v>
      </c>
      <c r="F12164" s="67">
        <v>68606.941991999993</v>
      </c>
      <c r="G12164" s="66" t="s">
        <v>27</v>
      </c>
      <c r="H12164" s="68">
        <v>5.0420224820705195E-4</v>
      </c>
      <c r="I12164" s="87">
        <v>34.5917743949772</v>
      </c>
      <c r="J12164" s="36" t="str">
        <f>_xlfn.XLOOKUP(SimpleBB[[#This Row],[customer_code]],'Input  - indicative charges'!$B$13:$B$69,'Input  - indicative charges'!$E$13:$E$69)</f>
        <v>Lower North Island distributor</v>
      </c>
      <c r="K12164" s="70">
        <f t="shared" si="191"/>
        <v>31.978488288975818</v>
      </c>
    </row>
    <row r="12165" spans="1:11" x14ac:dyDescent="0.25">
      <c r="A12165" s="65">
        <v>44440</v>
      </c>
      <c r="B12165" s="66" t="s">
        <v>154</v>
      </c>
      <c r="C12165" s="66" t="s">
        <v>137</v>
      </c>
      <c r="D12165" s="67">
        <v>76553.16</v>
      </c>
      <c r="E12165" s="66">
        <v>0.8962</v>
      </c>
      <c r="F12165" s="67">
        <v>68606.941991999993</v>
      </c>
      <c r="G12165" s="66" t="s">
        <v>29</v>
      </c>
      <c r="H12165" s="68">
        <v>2.87763920369892E-5</v>
      </c>
      <c r="I12165" s="87">
        <v>1.9742602592207701</v>
      </c>
      <c r="J12165" s="36" t="str">
        <f>_xlfn.XLOOKUP(SimpleBB[[#This Row],[customer_code]],'Input  - indicative charges'!$B$13:$B$69,'Input  - indicative charges'!$E$13:$E$69)</f>
        <v>Lower North Island distributor</v>
      </c>
      <c r="K12165" s="70">
        <f t="shared" si="191"/>
        <v>1.8251118852130619</v>
      </c>
    </row>
    <row r="12166" spans="1:11" x14ac:dyDescent="0.25">
      <c r="A12166" s="65">
        <v>44440</v>
      </c>
      <c r="B12166" s="66" t="s">
        <v>154</v>
      </c>
      <c r="C12166" s="66" t="s">
        <v>137</v>
      </c>
      <c r="D12166" s="67">
        <v>76553.16</v>
      </c>
      <c r="E12166" s="66">
        <v>0.8962</v>
      </c>
      <c r="F12166" s="67">
        <v>68606.941991999993</v>
      </c>
      <c r="G12166" s="66" t="s">
        <v>31</v>
      </c>
      <c r="H12166" s="68">
        <v>1.0072794961658599E-3</v>
      </c>
      <c r="I12166" s="87">
        <v>69.106365963182199</v>
      </c>
      <c r="J12166" s="36" t="str">
        <f>_xlfn.XLOOKUP(SimpleBB[[#This Row],[customer_code]],'Input  - indicative charges'!$B$13:$B$69,'Input  - indicative charges'!$E$13:$E$69)</f>
        <v>Major Industrial</v>
      </c>
      <c r="K12166" s="70">
        <f t="shared" si="191"/>
        <v>63.885624640526792</v>
      </c>
    </row>
    <row r="12167" spans="1:11" x14ac:dyDescent="0.25">
      <c r="A12167" s="65">
        <v>44440</v>
      </c>
      <c r="B12167" s="66" t="s">
        <v>154</v>
      </c>
      <c r="C12167" s="66" t="s">
        <v>137</v>
      </c>
      <c r="D12167" s="67">
        <v>76553.16</v>
      </c>
      <c r="E12167" s="66">
        <v>0.8962</v>
      </c>
      <c r="F12167" s="67">
        <v>68606.941991999993</v>
      </c>
      <c r="G12167" s="66" t="s">
        <v>34</v>
      </c>
      <c r="H12167" s="68">
        <v>3.1203888511785103E-4</v>
      </c>
      <c r="I12167" s="87">
        <v>21.408033690528701</v>
      </c>
      <c r="J12167" s="36" t="str">
        <f>_xlfn.XLOOKUP(SimpleBB[[#This Row],[customer_code]],'Input  - indicative charges'!$B$13:$B$69,'Input  - indicative charges'!$E$13:$E$69)</f>
        <v>Major Industrial</v>
      </c>
      <c r="K12167" s="70">
        <f t="shared" si="191"/>
        <v>19.790732526342353</v>
      </c>
    </row>
    <row r="12168" spans="1:11" x14ac:dyDescent="0.25">
      <c r="A12168" s="65">
        <v>44440</v>
      </c>
      <c r="B12168" s="66" t="s">
        <v>154</v>
      </c>
      <c r="C12168" s="66" t="s">
        <v>137</v>
      </c>
      <c r="D12168" s="67">
        <v>76553.16</v>
      </c>
      <c r="E12168" s="66">
        <v>0.8962</v>
      </c>
      <c r="F12168" s="67">
        <v>68606.941991999993</v>
      </c>
      <c r="G12168" s="66" t="s">
        <v>36</v>
      </c>
      <c r="H12168" s="68">
        <v>1.3527409305710701E-7</v>
      </c>
      <c r="I12168" s="87">
        <v>9.2807418553894003E-3</v>
      </c>
      <c r="J12168" s="36" t="str">
        <f>_xlfn.XLOOKUP(SimpleBB[[#This Row],[customer_code]],'Input  - indicative charges'!$B$13:$B$69,'Input  - indicative charges'!$E$13:$E$69)</f>
        <v>Upper South Island distributor</v>
      </c>
      <c r="K12168" s="70">
        <f t="shared" si="191"/>
        <v>8.57961466060762E-3</v>
      </c>
    </row>
    <row r="12169" spans="1:11" x14ac:dyDescent="0.25">
      <c r="A12169" s="65">
        <v>44440</v>
      </c>
      <c r="B12169" s="66" t="s">
        <v>154</v>
      </c>
      <c r="C12169" s="66" t="s">
        <v>137</v>
      </c>
      <c r="D12169" s="67">
        <v>76553.16</v>
      </c>
      <c r="E12169" s="66">
        <v>0.8962</v>
      </c>
      <c r="F12169" s="67">
        <v>68606.941991999993</v>
      </c>
      <c r="G12169" s="66" t="s">
        <v>38</v>
      </c>
      <c r="H12169" s="68">
        <v>1.50418013232418E-3</v>
      </c>
      <c r="I12169" s="87">
        <v>103.197199083884</v>
      </c>
      <c r="J12169" s="36" t="str">
        <f>_xlfn.XLOOKUP(SimpleBB[[#This Row],[customer_code]],'Input  - indicative charges'!$B$13:$B$69,'Input  - indicative charges'!$E$13:$E$69)</f>
        <v>North Island generation</v>
      </c>
      <c r="K12169" s="70">
        <f t="shared" si="191"/>
        <v>95.401015995243966</v>
      </c>
    </row>
    <row r="12170" spans="1:11" x14ac:dyDescent="0.25">
      <c r="A12170" s="65">
        <v>44440</v>
      </c>
      <c r="B12170" s="66" t="s">
        <v>154</v>
      </c>
      <c r="C12170" s="66" t="s">
        <v>137</v>
      </c>
      <c r="D12170" s="67">
        <v>76553.16</v>
      </c>
      <c r="E12170" s="66">
        <v>0.8962</v>
      </c>
      <c r="F12170" s="67">
        <v>68606.941991999993</v>
      </c>
      <c r="G12170" s="66" t="s">
        <v>40</v>
      </c>
      <c r="H12170" s="68">
        <v>8.4596924429036893E-2</v>
      </c>
      <c r="I12170" s="87">
        <v>5803.9362870045397</v>
      </c>
      <c r="J12170" s="36" t="str">
        <f>_xlfn.XLOOKUP(SimpleBB[[#This Row],[customer_code]],'Input  - indicative charges'!$B$13:$B$69,'Input  - indicative charges'!$E$13:$E$69)</f>
        <v>North Island generation</v>
      </c>
      <c r="K12170" s="70">
        <f t="shared" si="191"/>
        <v>5365.4694455594663</v>
      </c>
    </row>
    <row r="12171" spans="1:11" x14ac:dyDescent="0.25">
      <c r="A12171" s="65">
        <v>44440</v>
      </c>
      <c r="B12171" s="66" t="s">
        <v>154</v>
      </c>
      <c r="C12171" s="66" t="s">
        <v>137</v>
      </c>
      <c r="D12171" s="67">
        <v>76553.16</v>
      </c>
      <c r="E12171" s="66">
        <v>0.8962</v>
      </c>
      <c r="F12171" s="67">
        <v>68606.941991999993</v>
      </c>
      <c r="G12171" s="66" t="s">
        <v>42</v>
      </c>
      <c r="H12171" s="68">
        <v>3.3803573269200797E-2</v>
      </c>
      <c r="I12171" s="87">
        <v>2319.1597904023802</v>
      </c>
      <c r="J12171" s="36" t="str">
        <f>_xlfn.XLOOKUP(SimpleBB[[#This Row],[customer_code]],'Input  - indicative charges'!$B$13:$B$69,'Input  - indicative charges'!$E$13:$E$69)</f>
        <v>South Island generation</v>
      </c>
      <c r="K12171" s="70">
        <f t="shared" si="191"/>
        <v>2143.9554777049771</v>
      </c>
    </row>
    <row r="12172" spans="1:11" x14ac:dyDescent="0.25">
      <c r="A12172" s="65">
        <v>44440</v>
      </c>
      <c r="B12172" s="66" t="s">
        <v>154</v>
      </c>
      <c r="C12172" s="66" t="s">
        <v>137</v>
      </c>
      <c r="D12172" s="67">
        <v>76553.16</v>
      </c>
      <c r="E12172" s="66">
        <v>0.8962</v>
      </c>
      <c r="F12172" s="67">
        <v>68606.941991999993</v>
      </c>
      <c r="G12172" s="66" t="s">
        <v>44</v>
      </c>
      <c r="H12172" s="68">
        <v>2.4121669379374599E-4</v>
      </c>
      <c r="I12172" s="87">
        <v>16.549139718609599</v>
      </c>
      <c r="J12172" s="36" t="str">
        <f>_xlfn.XLOOKUP(SimpleBB[[#This Row],[customer_code]],'Input  - indicative charges'!$B$13:$B$69,'Input  - indicative charges'!$E$13:$E$69)</f>
        <v>Major Industrial</v>
      </c>
      <c r="K12172" s="70">
        <f t="shared" si="191"/>
        <v>15.298910794267467</v>
      </c>
    </row>
    <row r="12173" spans="1:11" x14ac:dyDescent="0.25">
      <c r="A12173" s="65">
        <v>44440</v>
      </c>
      <c r="B12173" s="66" t="s">
        <v>154</v>
      </c>
      <c r="C12173" s="66" t="s">
        <v>137</v>
      </c>
      <c r="D12173" s="67">
        <v>76553.16</v>
      </c>
      <c r="E12173" s="66">
        <v>0.8962</v>
      </c>
      <c r="F12173" s="67">
        <v>68606.941991999993</v>
      </c>
      <c r="G12173" s="66" t="s">
        <v>46</v>
      </c>
      <c r="H12173" s="68">
        <v>1.68791508945327E-7</v>
      </c>
      <c r="I12173" s="87">
        <v>1.1580269262954201E-2</v>
      </c>
      <c r="J12173" s="36" t="str">
        <f>_xlfn.XLOOKUP(SimpleBB[[#This Row],[customer_code]],'Input  - indicative charges'!$B$13:$B$69,'Input  - indicative charges'!$E$13:$E$69)</f>
        <v>Upper South Island distributor</v>
      </c>
      <c r="K12173" s="70">
        <f t="shared" si="191"/>
        <v>1.0705420912502792E-2</v>
      </c>
    </row>
    <row r="12174" spans="1:11" x14ac:dyDescent="0.25">
      <c r="A12174" s="65">
        <v>44440</v>
      </c>
      <c r="B12174" s="66" t="s">
        <v>154</v>
      </c>
      <c r="C12174" s="66" t="s">
        <v>137</v>
      </c>
      <c r="D12174" s="67">
        <v>76553.16</v>
      </c>
      <c r="E12174" s="66">
        <v>0.8962</v>
      </c>
      <c r="F12174" s="67">
        <v>68606.941991999993</v>
      </c>
      <c r="G12174" s="66" t="s">
        <v>48</v>
      </c>
      <c r="H12174" s="68">
        <v>3.9968875900398201E-2</v>
      </c>
      <c r="I12174" s="87">
        <v>2742.1423503840601</v>
      </c>
      <c r="J12174" s="36" t="str">
        <f>_xlfn.XLOOKUP(SimpleBB[[#This Row],[customer_code]],'Input  - indicative charges'!$B$13:$B$69,'Input  - indicative charges'!$E$13:$E$69)</f>
        <v>North Island generation</v>
      </c>
      <c r="K12174" s="70">
        <f t="shared" ref="K12174:K12237" si="192">I12174*$L$9</f>
        <v>2534.9832025729797</v>
      </c>
    </row>
    <row r="12175" spans="1:11" x14ac:dyDescent="0.25">
      <c r="A12175" s="65">
        <v>44440</v>
      </c>
      <c r="B12175" s="66" t="s">
        <v>154</v>
      </c>
      <c r="C12175" s="66" t="s">
        <v>137</v>
      </c>
      <c r="D12175" s="67">
        <v>76553.16</v>
      </c>
      <c r="E12175" s="66">
        <v>0.8962</v>
      </c>
      <c r="F12175" s="67">
        <v>68606.941991999993</v>
      </c>
      <c r="G12175" s="66" t="s">
        <v>50</v>
      </c>
      <c r="H12175" s="68">
        <v>8.3912488288649806E-3</v>
      </c>
      <c r="I12175" s="87">
        <v>575.69792164237799</v>
      </c>
      <c r="J12175" s="36" t="str">
        <f>_xlfn.XLOOKUP(SimpleBB[[#This Row],[customer_code]],'Input  - indicative charges'!$B$13:$B$69,'Input  - indicative charges'!$E$13:$E$69)</f>
        <v>North Island generation</v>
      </c>
      <c r="K12175" s="70">
        <f t="shared" si="192"/>
        <v>532.20598154403058</v>
      </c>
    </row>
    <row r="12176" spans="1:11" x14ac:dyDescent="0.25">
      <c r="A12176" s="65">
        <v>44440</v>
      </c>
      <c r="B12176" s="66" t="s">
        <v>154</v>
      </c>
      <c r="C12176" s="66" t="s">
        <v>137</v>
      </c>
      <c r="D12176" s="67">
        <v>76553.16</v>
      </c>
      <c r="E12176" s="66">
        <v>0.8962</v>
      </c>
      <c r="F12176" s="67">
        <v>68606.941991999993</v>
      </c>
      <c r="G12176" s="66" t="s">
        <v>52</v>
      </c>
      <c r="H12176" s="68">
        <v>1.6944853887668299E-2</v>
      </c>
      <c r="I12176" s="87">
        <v>1162.5346077341701</v>
      </c>
      <c r="J12176" s="36" t="str">
        <f>_xlfn.XLOOKUP(SimpleBB[[#This Row],[customer_code]],'Input  - indicative charges'!$B$13:$B$69,'Input  - indicative charges'!$E$13:$E$69)</f>
        <v>North Island generation</v>
      </c>
      <c r="K12176" s="70">
        <f t="shared" si="192"/>
        <v>1074.7092333128278</v>
      </c>
    </row>
    <row r="12177" spans="1:11" x14ac:dyDescent="0.25">
      <c r="A12177" s="65">
        <v>44440</v>
      </c>
      <c r="B12177" s="66" t="s">
        <v>154</v>
      </c>
      <c r="C12177" s="66" t="s">
        <v>137</v>
      </c>
      <c r="D12177" s="67">
        <v>76553.16</v>
      </c>
      <c r="E12177" s="66">
        <v>0.8962</v>
      </c>
      <c r="F12177" s="67">
        <v>68606.941991999993</v>
      </c>
      <c r="G12177" s="66" t="s">
        <v>54</v>
      </c>
      <c r="H12177" s="68">
        <v>1.52329103418459E-8</v>
      </c>
      <c r="I12177" s="87">
        <v>1.04508339619236E-3</v>
      </c>
      <c r="J12177" s="36" t="str">
        <f>_xlfn.XLOOKUP(SimpleBB[[#This Row],[customer_code]],'Input  - indicative charges'!$B$13:$B$69,'Input  - indicative charges'!$E$13:$E$69)</f>
        <v>Upper South Island distributor</v>
      </c>
      <c r="K12177" s="70">
        <f t="shared" si="192"/>
        <v>9.6613104504385131E-4</v>
      </c>
    </row>
    <row r="12178" spans="1:11" x14ac:dyDescent="0.25">
      <c r="A12178" s="65">
        <v>44440</v>
      </c>
      <c r="B12178" s="66" t="s">
        <v>154</v>
      </c>
      <c r="C12178" s="66" t="s">
        <v>137</v>
      </c>
      <c r="D12178" s="67">
        <v>76553.16</v>
      </c>
      <c r="E12178" s="66">
        <v>0.8962</v>
      </c>
      <c r="F12178" s="67">
        <v>68606.941991999993</v>
      </c>
      <c r="G12178" s="66" t="s">
        <v>56</v>
      </c>
      <c r="H12178" s="68">
        <v>1.7299084627812199E-6</v>
      </c>
      <c r="I12178" s="87">
        <v>0.11868372955750101</v>
      </c>
      <c r="J12178" s="36" t="str">
        <f>_xlfn.XLOOKUP(SimpleBB[[#This Row],[customer_code]],'Input  - indicative charges'!$B$13:$B$69,'Input  - indicative charges'!$E$13:$E$69)</f>
        <v>Upper North Island distributor</v>
      </c>
      <c r="K12178" s="70">
        <f t="shared" si="192"/>
        <v>0.10971759391150541</v>
      </c>
    </row>
    <row r="12179" spans="1:11" x14ac:dyDescent="0.25">
      <c r="A12179" s="65">
        <v>44440</v>
      </c>
      <c r="B12179" s="66" t="s">
        <v>154</v>
      </c>
      <c r="C12179" s="66" t="s">
        <v>137</v>
      </c>
      <c r="D12179" s="67">
        <v>76553.16</v>
      </c>
      <c r="E12179" s="66">
        <v>0.8962</v>
      </c>
      <c r="F12179" s="67">
        <v>68606.941991999993</v>
      </c>
      <c r="G12179" s="66" t="s">
        <v>58</v>
      </c>
      <c r="H12179" s="68">
        <v>1.04583060194283E-2</v>
      </c>
      <c r="I12179" s="87">
        <v>717.51239440950599</v>
      </c>
      <c r="J12179" s="36" t="str">
        <f>_xlfn.XLOOKUP(SimpleBB[[#This Row],[customer_code]],'Input  - indicative charges'!$B$13:$B$69,'Input  - indicative charges'!$E$13:$E$69)</f>
        <v>North Island generation</v>
      </c>
      <c r="K12179" s="70">
        <f t="shared" si="192"/>
        <v>663.30687289493437</v>
      </c>
    </row>
    <row r="12180" spans="1:11" x14ac:dyDescent="0.25">
      <c r="A12180" s="65">
        <v>44440</v>
      </c>
      <c r="B12180" s="66" t="s">
        <v>154</v>
      </c>
      <c r="C12180" s="66" t="s">
        <v>137</v>
      </c>
      <c r="D12180" s="67">
        <v>76553.16</v>
      </c>
      <c r="E12180" s="66">
        <v>0.8962</v>
      </c>
      <c r="F12180" s="67">
        <v>68606.941991999993</v>
      </c>
      <c r="G12180" s="66" t="s">
        <v>60</v>
      </c>
      <c r="H12180" s="68">
        <v>5.6297505007211699E-7</v>
      </c>
      <c r="I12180" s="87">
        <v>3.8623996603241E-2</v>
      </c>
      <c r="J12180" s="36" t="str">
        <f>_xlfn.XLOOKUP(SimpleBB[[#This Row],[customer_code]],'Input  - indicative charges'!$B$13:$B$69,'Input  - indicative charges'!$E$13:$E$69)</f>
        <v>Major Industrial</v>
      </c>
      <c r="K12180" s="70">
        <f t="shared" si="192"/>
        <v>3.5706090382849186E-2</v>
      </c>
    </row>
    <row r="12181" spans="1:11" x14ac:dyDescent="0.25">
      <c r="A12181" s="65">
        <v>44440</v>
      </c>
      <c r="B12181" s="66" t="s">
        <v>154</v>
      </c>
      <c r="C12181" s="66" t="s">
        <v>137</v>
      </c>
      <c r="D12181" s="67">
        <v>76553.16</v>
      </c>
      <c r="E12181" s="66">
        <v>0.8962</v>
      </c>
      <c r="F12181" s="67">
        <v>68606.941991999993</v>
      </c>
      <c r="G12181" s="66" t="s">
        <v>62</v>
      </c>
      <c r="H12181" s="68">
        <v>5.3304068168091803E-7</v>
      </c>
      <c r="I12181" s="87">
        <v>3.6570291127458902E-2</v>
      </c>
      <c r="J12181" s="36" t="str">
        <f>_xlfn.XLOOKUP(SimpleBB[[#This Row],[customer_code]],'Input  - indicative charges'!$B$13:$B$69,'Input  - indicative charges'!$E$13:$E$69)</f>
        <v>Major Industrial</v>
      </c>
      <c r="K12181" s="70">
        <f t="shared" si="192"/>
        <v>3.3807535085962209E-2</v>
      </c>
    </row>
    <row r="12182" spans="1:11" x14ac:dyDescent="0.25">
      <c r="A12182" s="65">
        <v>44440</v>
      </c>
      <c r="B12182" s="66" t="s">
        <v>154</v>
      </c>
      <c r="C12182" s="66" t="s">
        <v>137</v>
      </c>
      <c r="D12182" s="67">
        <v>76553.16</v>
      </c>
      <c r="E12182" s="66">
        <v>0.8962</v>
      </c>
      <c r="F12182" s="67">
        <v>68606.941991999993</v>
      </c>
      <c r="G12182" s="66" t="s">
        <v>64</v>
      </c>
      <c r="H12182" s="68">
        <v>2.5667587451037101E-4</v>
      </c>
      <c r="I12182" s="87">
        <v>17.609746833278901</v>
      </c>
      <c r="J12182" s="36" t="str">
        <f>_xlfn.XLOOKUP(SimpleBB[[#This Row],[customer_code]],'Input  - indicative charges'!$B$13:$B$69,'Input  - indicative charges'!$E$13:$E$69)</f>
        <v>Major Industrial</v>
      </c>
      <c r="K12182" s="70">
        <f t="shared" si="192"/>
        <v>16.279392795808892</v>
      </c>
    </row>
    <row r="12183" spans="1:11" x14ac:dyDescent="0.25">
      <c r="A12183" s="65">
        <v>44440</v>
      </c>
      <c r="B12183" s="66" t="s">
        <v>154</v>
      </c>
      <c r="C12183" s="66" t="s">
        <v>137</v>
      </c>
      <c r="D12183" s="67">
        <v>76553.16</v>
      </c>
      <c r="E12183" s="66">
        <v>0.8962</v>
      </c>
      <c r="F12183" s="67">
        <v>68606.941991999993</v>
      </c>
      <c r="G12183" s="66" t="s">
        <v>66</v>
      </c>
      <c r="H12183" s="68">
        <v>9.0848075545533996E-7</v>
      </c>
      <c r="I12183" s="87">
        <v>6.2328086490372803E-2</v>
      </c>
      <c r="J12183" s="36" t="str">
        <f>_xlfn.XLOOKUP(SimpleBB[[#This Row],[customer_code]],'Input  - indicative charges'!$B$13:$B$69,'Input  - indicative charges'!$E$13:$E$69)</f>
        <v>Upper South Island distributor</v>
      </c>
      <c r="K12183" s="70">
        <f t="shared" si="192"/>
        <v>5.7619420187825621E-2</v>
      </c>
    </row>
    <row r="12184" spans="1:11" x14ac:dyDescent="0.25">
      <c r="A12184" s="65">
        <v>44440</v>
      </c>
      <c r="B12184" s="66" t="s">
        <v>154</v>
      </c>
      <c r="C12184" s="66" t="s">
        <v>137</v>
      </c>
      <c r="D12184" s="67">
        <v>76553.16</v>
      </c>
      <c r="E12184" s="66">
        <v>0.8962</v>
      </c>
      <c r="F12184" s="67">
        <v>68606.941991999993</v>
      </c>
      <c r="G12184" s="66" t="s">
        <v>68</v>
      </c>
      <c r="H12184" s="68">
        <v>5.7416624525241497E-7</v>
      </c>
      <c r="I12184" s="87">
        <v>3.9391790281796901E-2</v>
      </c>
      <c r="J12184" s="36" t="str">
        <f>_xlfn.XLOOKUP(SimpleBB[[#This Row],[customer_code]],'Input  - indicative charges'!$B$13:$B$69,'Input  - indicative charges'!$E$13:$E$69)</f>
        <v>Major Industrial</v>
      </c>
      <c r="K12184" s="70">
        <f t="shared" si="192"/>
        <v>3.6415879966861235E-2</v>
      </c>
    </row>
    <row r="12185" spans="1:11" x14ac:dyDescent="0.25">
      <c r="A12185" s="65">
        <v>44440</v>
      </c>
      <c r="B12185" s="66" t="s">
        <v>154</v>
      </c>
      <c r="C12185" s="66" t="s">
        <v>137</v>
      </c>
      <c r="D12185" s="67">
        <v>76553.16</v>
      </c>
      <c r="E12185" s="66">
        <v>0.8962</v>
      </c>
      <c r="F12185" s="67">
        <v>68606.941991999993</v>
      </c>
      <c r="G12185" s="66" t="s">
        <v>70</v>
      </c>
      <c r="H12185" s="68">
        <v>7.5564079847209698E-2</v>
      </c>
      <c r="I12185" s="87">
        <v>5184.2204427563702</v>
      </c>
      <c r="J12185" s="36" t="str">
        <f>_xlfn.XLOOKUP(SimpleBB[[#This Row],[customer_code]],'Input  - indicative charges'!$B$13:$B$69,'Input  - indicative charges'!$E$13:$E$69)</f>
        <v>Lower North Island distributor</v>
      </c>
      <c r="K12185" s="70">
        <f t="shared" si="192"/>
        <v>4792.5709396458642</v>
      </c>
    </row>
    <row r="12186" spans="1:11" x14ac:dyDescent="0.25">
      <c r="A12186" s="65">
        <v>44440</v>
      </c>
      <c r="B12186" s="66" t="s">
        <v>154</v>
      </c>
      <c r="C12186" s="66" t="s">
        <v>137</v>
      </c>
      <c r="D12186" s="67">
        <v>76553.16</v>
      </c>
      <c r="E12186" s="66">
        <v>0.8962</v>
      </c>
      <c r="F12186" s="67">
        <v>68606.941991999993</v>
      </c>
      <c r="G12186" s="66" t="s">
        <v>72</v>
      </c>
      <c r="H12186" s="68">
        <v>4.6270016000219903E-5</v>
      </c>
      <c r="I12186" s="87">
        <v>3.17444430369599</v>
      </c>
      <c r="J12186" s="36" t="str">
        <f>_xlfn.XLOOKUP(SimpleBB[[#This Row],[customer_code]],'Input  - indicative charges'!$B$13:$B$69,'Input  - indicative charges'!$E$13:$E$69)</f>
        <v>Lower South Island distributor</v>
      </c>
      <c r="K12186" s="70">
        <f t="shared" si="192"/>
        <v>2.9346262735943447</v>
      </c>
    </row>
    <row r="12187" spans="1:11" x14ac:dyDescent="0.25">
      <c r="A12187" s="65">
        <v>44440</v>
      </c>
      <c r="B12187" s="66" t="s">
        <v>154</v>
      </c>
      <c r="C12187" s="66" t="s">
        <v>137</v>
      </c>
      <c r="D12187" s="67">
        <v>76553.16</v>
      </c>
      <c r="E12187" s="66">
        <v>0.8962</v>
      </c>
      <c r="F12187" s="67">
        <v>68606.941991999993</v>
      </c>
      <c r="G12187" s="66" t="s">
        <v>74</v>
      </c>
      <c r="H12187" s="68">
        <v>1.9010764934636001E-9</v>
      </c>
      <c r="I12187" s="87">
        <v>1.30427044709412E-4</v>
      </c>
      <c r="J12187" s="36" t="str">
        <f>_xlfn.XLOOKUP(SimpleBB[[#This Row],[customer_code]],'Input  - indicative charges'!$B$13:$B$69,'Input  - indicative charges'!$E$13:$E$69)</f>
        <v>Major Industrial</v>
      </c>
      <c r="K12187" s="70">
        <f t="shared" si="192"/>
        <v>1.2057374317321158E-4</v>
      </c>
    </row>
    <row r="12188" spans="1:11" x14ac:dyDescent="0.25">
      <c r="A12188" s="65">
        <v>44440</v>
      </c>
      <c r="B12188" s="66" t="s">
        <v>154</v>
      </c>
      <c r="C12188" s="66" t="s">
        <v>137</v>
      </c>
      <c r="D12188" s="67">
        <v>76553.16</v>
      </c>
      <c r="E12188" s="66">
        <v>0.8962</v>
      </c>
      <c r="F12188" s="67">
        <v>68606.941991999993</v>
      </c>
      <c r="G12188" s="66" t="s">
        <v>76</v>
      </c>
      <c r="H12188" s="68">
        <v>4.0769138107112199E-4</v>
      </c>
      <c r="I12188" s="87">
        <v>27.970458931784801</v>
      </c>
      <c r="J12188" s="36" t="str">
        <f>_xlfn.XLOOKUP(SimpleBB[[#This Row],[customer_code]],'Input  - indicative charges'!$B$13:$B$69,'Input  - indicative charges'!$E$13:$E$69)</f>
        <v>Lower North Island distributor</v>
      </c>
      <c r="K12188" s="70">
        <f t="shared" si="192"/>
        <v>25.857389770593436</v>
      </c>
    </row>
    <row r="12189" spans="1:11" x14ac:dyDescent="0.25">
      <c r="A12189" s="65">
        <v>44440</v>
      </c>
      <c r="B12189" s="66" t="s">
        <v>154</v>
      </c>
      <c r="C12189" s="66" t="s">
        <v>137</v>
      </c>
      <c r="D12189" s="67">
        <v>76553.16</v>
      </c>
      <c r="E12189" s="66">
        <v>0.8962</v>
      </c>
      <c r="F12189" s="67">
        <v>68606.941991999993</v>
      </c>
      <c r="G12189" s="66" t="s">
        <v>78</v>
      </c>
      <c r="H12189" s="68">
        <v>2.3729532838891E-9</v>
      </c>
      <c r="I12189" s="87">
        <v>1.6280106829750501E-4</v>
      </c>
      <c r="J12189" s="36" t="str">
        <f>_xlfn.XLOOKUP(SimpleBB[[#This Row],[customer_code]],'Input  - indicative charges'!$B$13:$B$69,'Input  - indicative charges'!$E$13:$E$69)</f>
        <v>North Island generation</v>
      </c>
      <c r="K12189" s="70">
        <f t="shared" si="192"/>
        <v>1.5050202387826796E-4</v>
      </c>
    </row>
    <row r="12190" spans="1:11" x14ac:dyDescent="0.25">
      <c r="A12190" s="65">
        <v>44440</v>
      </c>
      <c r="B12190" s="66" t="s">
        <v>154</v>
      </c>
      <c r="C12190" s="66" t="s">
        <v>137</v>
      </c>
      <c r="D12190" s="67">
        <v>76553.16</v>
      </c>
      <c r="E12190" s="66">
        <v>0.8962</v>
      </c>
      <c r="F12190" s="67">
        <v>68606.941991999993</v>
      </c>
      <c r="G12190" s="66" t="s">
        <v>80</v>
      </c>
      <c r="H12190" s="68">
        <v>5.1769956243803998E-10</v>
      </c>
      <c r="I12190" s="87">
        <v>3.5517783849470397E-5</v>
      </c>
      <c r="J12190" s="36" t="str">
        <f>_xlfn.XLOOKUP(SimpleBB[[#This Row],[customer_code]],'Input  - indicative charges'!$B$13:$B$69,'Input  - indicative charges'!$E$13:$E$69)</f>
        <v>Major Industrial</v>
      </c>
      <c r="K12190" s="70">
        <f t="shared" si="192"/>
        <v>3.2834541007112513E-5</v>
      </c>
    </row>
    <row r="12191" spans="1:11" x14ac:dyDescent="0.25">
      <c r="A12191" s="65">
        <v>44440</v>
      </c>
      <c r="B12191" s="66" t="s">
        <v>154</v>
      </c>
      <c r="C12191" s="66" t="s">
        <v>137</v>
      </c>
      <c r="D12191" s="67">
        <v>76553.16</v>
      </c>
      <c r="E12191" s="66">
        <v>0.8962</v>
      </c>
      <c r="F12191" s="67">
        <v>68606.941991999993</v>
      </c>
      <c r="G12191" s="66" t="s">
        <v>82</v>
      </c>
      <c r="H12191" s="68">
        <v>5.7676587135637402E-4</v>
      </c>
      <c r="I12191" s="87">
        <v>39.570142679112102</v>
      </c>
      <c r="J12191" s="36" t="str">
        <f>_xlfn.XLOOKUP(SimpleBB[[#This Row],[customer_code]],'Input  - indicative charges'!$B$13:$B$69,'Input  - indicative charges'!$E$13:$E$69)</f>
        <v>Major Industrial</v>
      </c>
      <c r="K12191" s="70">
        <f t="shared" si="192"/>
        <v>36.580758471899216</v>
      </c>
    </row>
    <row r="12192" spans="1:11" x14ac:dyDescent="0.25">
      <c r="A12192" s="65">
        <v>44440</v>
      </c>
      <c r="B12192" s="66" t="s">
        <v>154</v>
      </c>
      <c r="C12192" s="66" t="s">
        <v>137</v>
      </c>
      <c r="D12192" s="67">
        <v>76553.16</v>
      </c>
      <c r="E12192" s="66">
        <v>0.8962</v>
      </c>
      <c r="F12192" s="67">
        <v>68606.941991999993</v>
      </c>
      <c r="G12192" s="66" t="s">
        <v>84</v>
      </c>
      <c r="H12192" s="68">
        <v>6.1280690321007502E-12</v>
      </c>
      <c r="I12192" s="87">
        <v>4.20428076608307E-7</v>
      </c>
      <c r="J12192" s="36" t="str">
        <f>_xlfn.XLOOKUP(SimpleBB[[#This Row],[customer_code]],'Input  - indicative charges'!$B$13:$B$69,'Input  - indicative charges'!$E$13:$E$69)</f>
        <v>Major Industrial</v>
      </c>
      <c r="K12192" s="70">
        <f t="shared" si="192"/>
        <v>3.8866622367101141E-7</v>
      </c>
    </row>
    <row r="12193" spans="1:11" x14ac:dyDescent="0.25">
      <c r="A12193" s="65">
        <v>44440</v>
      </c>
      <c r="B12193" s="66" t="s">
        <v>154</v>
      </c>
      <c r="C12193" s="66" t="s">
        <v>137</v>
      </c>
      <c r="D12193" s="67">
        <v>76553.16</v>
      </c>
      <c r="E12193" s="66">
        <v>0.8962</v>
      </c>
      <c r="F12193" s="67">
        <v>68606.941991999993</v>
      </c>
      <c r="G12193" s="66" t="s">
        <v>86</v>
      </c>
      <c r="H12193" s="68">
        <v>6.0166240365745299E-5</v>
      </c>
      <c r="I12193" s="87">
        <v>4.12782176264942</v>
      </c>
      <c r="J12193" s="36" t="str">
        <f>_xlfn.XLOOKUP(SimpleBB[[#This Row],[customer_code]],'Input  - indicative charges'!$B$13:$B$69,'Input  - indicative charges'!$E$13:$E$69)</f>
        <v>North Island generation</v>
      </c>
      <c r="K12193" s="70">
        <f t="shared" si="192"/>
        <v>3.8159794403328124</v>
      </c>
    </row>
    <row r="12194" spans="1:11" x14ac:dyDescent="0.25">
      <c r="A12194" s="65">
        <v>44440</v>
      </c>
      <c r="B12194" s="66" t="s">
        <v>154</v>
      </c>
      <c r="C12194" s="66" t="s">
        <v>137</v>
      </c>
      <c r="D12194" s="67">
        <v>76553.16</v>
      </c>
      <c r="E12194" s="66">
        <v>0.8962</v>
      </c>
      <c r="F12194" s="67">
        <v>68606.941991999993</v>
      </c>
      <c r="G12194" s="66" t="s">
        <v>88</v>
      </c>
      <c r="H12194" s="68">
        <v>6.0855453218345099E-3</v>
      </c>
      <c r="I12194" s="87">
        <v>417.51065488478702</v>
      </c>
      <c r="J12194" s="36" t="str">
        <f>_xlfn.XLOOKUP(SimpleBB[[#This Row],[customer_code]],'Input  - indicative charges'!$B$13:$B$69,'Input  - indicative charges'!$E$13:$E$69)</f>
        <v>North Island generation</v>
      </c>
      <c r="K12194" s="70">
        <f t="shared" si="192"/>
        <v>385.96920283148103</v>
      </c>
    </row>
    <row r="12195" spans="1:11" x14ac:dyDescent="0.25">
      <c r="A12195" s="65">
        <v>44440</v>
      </c>
      <c r="B12195" s="66" t="s">
        <v>154</v>
      </c>
      <c r="C12195" s="66" t="s">
        <v>137</v>
      </c>
      <c r="D12195" s="67">
        <v>76553.16</v>
      </c>
      <c r="E12195" s="66">
        <v>0.8962</v>
      </c>
      <c r="F12195" s="67">
        <v>68606.941991999993</v>
      </c>
      <c r="G12195" s="66" t="s">
        <v>90</v>
      </c>
      <c r="H12195" s="68">
        <v>1.8686115697736599E-7</v>
      </c>
      <c r="I12195" s="87">
        <v>1.2819972557304099E-2</v>
      </c>
      <c r="J12195" s="36" t="str">
        <f>_xlfn.XLOOKUP(SimpleBB[[#This Row],[customer_code]],'Input  - indicative charges'!$B$13:$B$69,'Input  - indicative charges'!$E$13:$E$69)</f>
        <v>Upper South Island distributor</v>
      </c>
      <c r="K12195" s="70">
        <f t="shared" si="192"/>
        <v>1.1851469011322764E-2</v>
      </c>
    </row>
    <row r="12196" spans="1:11" x14ac:dyDescent="0.25">
      <c r="A12196" s="65">
        <v>44440</v>
      </c>
      <c r="B12196" s="66" t="s">
        <v>154</v>
      </c>
      <c r="C12196" s="66" t="s">
        <v>137</v>
      </c>
      <c r="D12196" s="67">
        <v>76553.16</v>
      </c>
      <c r="E12196" s="66">
        <v>0.8962</v>
      </c>
      <c r="F12196" s="67">
        <v>68606.941991999993</v>
      </c>
      <c r="G12196" s="66" t="s">
        <v>92</v>
      </c>
      <c r="H12196" s="68">
        <v>7.9520570403328696E-4</v>
      </c>
      <c r="I12196" s="87">
        <v>54.5566316083193</v>
      </c>
      <c r="J12196" s="36" t="str">
        <f>_xlfn.XLOOKUP(SimpleBB[[#This Row],[customer_code]],'Input  - indicative charges'!$B$13:$B$69,'Input  - indicative charges'!$E$13:$E$69)</f>
        <v>North Island generation</v>
      </c>
      <c r="K12196" s="70">
        <f t="shared" si="192"/>
        <v>50.435071212361166</v>
      </c>
    </row>
    <row r="12197" spans="1:11" x14ac:dyDescent="0.25">
      <c r="A12197" s="65">
        <v>44440</v>
      </c>
      <c r="B12197" s="66" t="s">
        <v>154</v>
      </c>
      <c r="C12197" s="66" t="s">
        <v>137</v>
      </c>
      <c r="D12197" s="67">
        <v>76553.16</v>
      </c>
      <c r="E12197" s="66">
        <v>0.8962</v>
      </c>
      <c r="F12197" s="67">
        <v>68606.941991999993</v>
      </c>
      <c r="G12197" s="66" t="s">
        <v>94</v>
      </c>
      <c r="H12197" s="68">
        <v>4.2173472164496097E-3</v>
      </c>
      <c r="I12197" s="87">
        <v>289.33929583908099</v>
      </c>
      <c r="J12197" s="36" t="str">
        <f>_xlfn.XLOOKUP(SimpleBB[[#This Row],[customer_code]],'Input  - indicative charges'!$B$13:$B$69,'Input  - indicative charges'!$E$13:$E$69)</f>
        <v>North Island generation</v>
      </c>
      <c r="K12197" s="70">
        <f t="shared" si="192"/>
        <v>267.48073625486131</v>
      </c>
    </row>
    <row r="12198" spans="1:11" x14ac:dyDescent="0.25">
      <c r="A12198" s="65">
        <v>44440</v>
      </c>
      <c r="B12198" s="66" t="s">
        <v>154</v>
      </c>
      <c r="C12198" s="66" t="s">
        <v>137</v>
      </c>
      <c r="D12198" s="67">
        <v>76553.16</v>
      </c>
      <c r="E12198" s="66">
        <v>0.8962</v>
      </c>
      <c r="F12198" s="67">
        <v>68606.941991999993</v>
      </c>
      <c r="G12198" s="66" t="s">
        <v>96</v>
      </c>
      <c r="H12198" s="68">
        <v>1.8043414119816301E-7</v>
      </c>
      <c r="I12198" s="87">
        <v>1.2379034658558699E-2</v>
      </c>
      <c r="J12198" s="36" t="str">
        <f>_xlfn.XLOOKUP(SimpleBB[[#This Row],[customer_code]],'Input  - indicative charges'!$B$13:$B$69,'Input  - indicative charges'!$E$13:$E$69)</f>
        <v>Upper North Island distributor</v>
      </c>
      <c r="K12198" s="70">
        <f t="shared" si="192"/>
        <v>1.1443842409975515E-2</v>
      </c>
    </row>
    <row r="12199" spans="1:11" x14ac:dyDescent="0.25">
      <c r="A12199" s="65">
        <v>44440</v>
      </c>
      <c r="B12199" s="66" t="s">
        <v>154</v>
      </c>
      <c r="C12199" s="66" t="s">
        <v>137</v>
      </c>
      <c r="D12199" s="67">
        <v>76553.16</v>
      </c>
      <c r="E12199" s="66">
        <v>0.8962</v>
      </c>
      <c r="F12199" s="67">
        <v>68606.941991999993</v>
      </c>
      <c r="G12199" s="66" t="s">
        <v>98</v>
      </c>
      <c r="H12199" s="68">
        <v>4.6385736184304704E-6</v>
      </c>
      <c r="I12199" s="87">
        <v>0.31823835116527999</v>
      </c>
      <c r="J12199" s="36" t="str">
        <f>_xlfn.XLOOKUP(SimpleBB[[#This Row],[customer_code]],'Input  - indicative charges'!$B$13:$B$69,'Input  - indicative charges'!$E$13:$E$69)</f>
        <v>Major Industrial</v>
      </c>
      <c r="K12199" s="70">
        <f t="shared" si="192"/>
        <v>0.2941965702493588</v>
      </c>
    </row>
    <row r="12200" spans="1:11" x14ac:dyDescent="0.25">
      <c r="A12200" s="65">
        <v>44440</v>
      </c>
      <c r="B12200" s="66" t="s">
        <v>154</v>
      </c>
      <c r="C12200" s="66" t="s">
        <v>137</v>
      </c>
      <c r="D12200" s="67">
        <v>76553.16</v>
      </c>
      <c r="E12200" s="66">
        <v>0.8962</v>
      </c>
      <c r="F12200" s="67">
        <v>68606.941991999993</v>
      </c>
      <c r="G12200" s="66" t="s">
        <v>100</v>
      </c>
      <c r="H12200" s="68">
        <v>9.0353450399569902E-4</v>
      </c>
      <c r="I12200" s="87">
        <v>61.988739303403399</v>
      </c>
      <c r="J12200" s="36" t="str">
        <f>_xlfn.XLOOKUP(SimpleBB[[#This Row],[customer_code]],'Input  - indicative charges'!$B$13:$B$69,'Input  - indicative charges'!$E$13:$E$69)</f>
        <v>North Island generation</v>
      </c>
      <c r="K12200" s="70">
        <f t="shared" si="192"/>
        <v>57.305709479595123</v>
      </c>
    </row>
    <row r="12201" spans="1:11" x14ac:dyDescent="0.25">
      <c r="A12201" s="65">
        <v>44440</v>
      </c>
      <c r="B12201" s="66" t="s">
        <v>154</v>
      </c>
      <c r="C12201" s="66" t="s">
        <v>137</v>
      </c>
      <c r="D12201" s="67">
        <v>76553.16</v>
      </c>
      <c r="E12201" s="66">
        <v>0.8962</v>
      </c>
      <c r="F12201" s="67">
        <v>68606.941991999993</v>
      </c>
      <c r="G12201" s="66" t="s">
        <v>102</v>
      </c>
      <c r="H12201" s="68">
        <v>0.55045814106511803</v>
      </c>
      <c r="I12201" s="87">
        <v>37765.2497530787</v>
      </c>
      <c r="J12201" s="36" t="str">
        <f>_xlfn.XLOOKUP(SimpleBB[[#This Row],[customer_code]],'Input  - indicative charges'!$B$13:$B$69,'Input  - indicative charges'!$E$13:$E$69)</f>
        <v>Lower North Island distributor</v>
      </c>
      <c r="K12201" s="70">
        <f t="shared" si="192"/>
        <v>34912.218817385423</v>
      </c>
    </row>
    <row r="12202" spans="1:11" x14ac:dyDescent="0.25">
      <c r="A12202" s="65">
        <v>44440</v>
      </c>
      <c r="B12202" s="66" t="s">
        <v>154</v>
      </c>
      <c r="C12202" s="66" t="s">
        <v>137</v>
      </c>
      <c r="D12202" s="67">
        <v>76553.16</v>
      </c>
      <c r="E12202" s="66">
        <v>0.8962</v>
      </c>
      <c r="F12202" s="67">
        <v>68606.941991999993</v>
      </c>
      <c r="G12202" s="66" t="s">
        <v>104</v>
      </c>
      <c r="H12202" s="68">
        <v>3.0739496600602299E-3</v>
      </c>
      <c r="I12202" s="87">
        <v>210.89428601408</v>
      </c>
      <c r="J12202" s="36" t="str">
        <f>_xlfn.XLOOKUP(SimpleBB[[#This Row],[customer_code]],'Input  - indicative charges'!$B$13:$B$69,'Input  - indicative charges'!$E$13:$E$69)</f>
        <v>Lower North Island distributor</v>
      </c>
      <c r="K12202" s="70">
        <f t="shared" si="192"/>
        <v>194.9619692389191</v>
      </c>
    </row>
    <row r="12203" spans="1:11" x14ac:dyDescent="0.25">
      <c r="A12203" s="65">
        <v>44440</v>
      </c>
      <c r="B12203" s="66" t="s">
        <v>154</v>
      </c>
      <c r="C12203" s="66" t="s">
        <v>137</v>
      </c>
      <c r="D12203" s="67">
        <v>76553.16</v>
      </c>
      <c r="E12203" s="66">
        <v>0.8962</v>
      </c>
      <c r="F12203" s="67">
        <v>68606.941991999993</v>
      </c>
      <c r="G12203" s="66" t="s">
        <v>106</v>
      </c>
      <c r="H12203" s="68">
        <v>1.7790887961670099E-5</v>
      </c>
      <c r="I12203" s="87">
        <v>1.2205784183724699</v>
      </c>
      <c r="J12203" s="36" t="str">
        <f>_xlfn.XLOOKUP(SimpleBB[[#This Row],[customer_code]],'Input  - indicative charges'!$B$13:$B$69,'Input  - indicative charges'!$E$13:$E$69)</f>
        <v>Upper North Island distributor</v>
      </c>
      <c r="K12203" s="70">
        <f t="shared" si="192"/>
        <v>1.1283680395235298</v>
      </c>
    </row>
    <row r="12204" spans="1:11" x14ac:dyDescent="0.25">
      <c r="A12204" s="65">
        <v>44440</v>
      </c>
      <c r="B12204" s="66" t="s">
        <v>154</v>
      </c>
      <c r="C12204" s="66" t="s">
        <v>137</v>
      </c>
      <c r="D12204" s="67">
        <v>76553.16</v>
      </c>
      <c r="E12204" s="66">
        <v>0.8962</v>
      </c>
      <c r="F12204" s="67">
        <v>68606.941991999993</v>
      </c>
      <c r="G12204" s="66" t="s">
        <v>108</v>
      </c>
      <c r="H12204" s="68">
        <v>1.11191300001623E-4</v>
      </c>
      <c r="I12204" s="87">
        <v>7.6284950692264601</v>
      </c>
      <c r="J12204" s="36" t="str">
        <f>_xlfn.XLOOKUP(SimpleBB[[#This Row],[customer_code]],'Input  - indicative charges'!$B$13:$B$69,'Input  - indicative charges'!$E$13:$E$69)</f>
        <v>Lower North Island distributor</v>
      </c>
      <c r="K12204" s="70">
        <f t="shared" si="192"/>
        <v>7.0521892704408327</v>
      </c>
    </row>
    <row r="12205" spans="1:11" x14ac:dyDescent="0.25">
      <c r="A12205" s="65">
        <v>44440</v>
      </c>
      <c r="B12205" s="66" t="s">
        <v>154</v>
      </c>
      <c r="C12205" s="66" t="s">
        <v>137</v>
      </c>
      <c r="D12205" s="67">
        <v>76553.16</v>
      </c>
      <c r="E12205" s="66">
        <v>0.8962</v>
      </c>
      <c r="F12205" s="67">
        <v>68606.941991999993</v>
      </c>
      <c r="G12205" s="66" t="s">
        <v>110</v>
      </c>
      <c r="H12205" s="68">
        <v>1.15385245300709E-7</v>
      </c>
      <c r="I12205" s="87">
        <v>7.9162288310784795E-3</v>
      </c>
      <c r="J12205" s="36" t="str">
        <f>_xlfn.XLOOKUP(SimpleBB[[#This Row],[customer_code]],'Input  - indicative charges'!$B$13:$B$69,'Input  - indicative charges'!$E$13:$E$69)</f>
        <v>Lower South Island distributor</v>
      </c>
      <c r="K12205" s="70">
        <f t="shared" si="192"/>
        <v>7.3181857651180128E-3</v>
      </c>
    </row>
    <row r="12206" spans="1:11" x14ac:dyDescent="0.25">
      <c r="A12206" s="65">
        <v>44440</v>
      </c>
      <c r="B12206" s="66" t="s">
        <v>154</v>
      </c>
      <c r="C12206" s="66" t="s">
        <v>137</v>
      </c>
      <c r="D12206" s="67">
        <v>76553.16</v>
      </c>
      <c r="E12206" s="66">
        <v>0.8962</v>
      </c>
      <c r="F12206" s="67">
        <v>68606.941991999993</v>
      </c>
      <c r="G12206" s="66" t="s">
        <v>112</v>
      </c>
      <c r="H12206" s="68">
        <v>5.0271896136893802E-3</v>
      </c>
      <c r="I12206" s="87">
        <v>344.90010620917201</v>
      </c>
      <c r="J12206" s="36" t="str">
        <f>_xlfn.XLOOKUP(SimpleBB[[#This Row],[customer_code]],'Input  - indicative charges'!$B$13:$B$69,'Input  - indicative charges'!$E$13:$E$69)</f>
        <v>North Island generation</v>
      </c>
      <c r="K12206" s="70">
        <f t="shared" si="192"/>
        <v>318.84412407818007</v>
      </c>
    </row>
    <row r="12207" spans="1:11" x14ac:dyDescent="0.25">
      <c r="A12207" s="65">
        <v>44440</v>
      </c>
      <c r="B12207" s="66" t="s">
        <v>154</v>
      </c>
      <c r="C12207" s="66" t="s">
        <v>137</v>
      </c>
      <c r="D12207" s="67">
        <v>76553.16</v>
      </c>
      <c r="E12207" s="66">
        <v>0.8962</v>
      </c>
      <c r="F12207" s="67">
        <v>68606.941991999993</v>
      </c>
      <c r="G12207" s="66" t="s">
        <v>114</v>
      </c>
      <c r="H12207" s="68">
        <v>1.2403209590277199E-3</v>
      </c>
      <c r="I12207" s="87">
        <v>85.094628087477105</v>
      </c>
      <c r="J12207" s="36" t="str">
        <f>_xlfn.XLOOKUP(SimpleBB[[#This Row],[customer_code]],'Input  - indicative charges'!$B$13:$B$69,'Input  - indicative charges'!$E$13:$E$69)</f>
        <v>Lower North Island distributor</v>
      </c>
      <c r="K12207" s="70">
        <f t="shared" si="192"/>
        <v>78.666030157309976</v>
      </c>
    </row>
    <row r="12208" spans="1:11" x14ac:dyDescent="0.25">
      <c r="A12208" s="65">
        <v>44440</v>
      </c>
      <c r="B12208" s="66" t="s">
        <v>154</v>
      </c>
      <c r="C12208" s="66" t="s">
        <v>137</v>
      </c>
      <c r="D12208" s="67">
        <v>76553.16</v>
      </c>
      <c r="E12208" s="66">
        <v>0.8962</v>
      </c>
      <c r="F12208" s="67">
        <v>68606.941991999993</v>
      </c>
      <c r="G12208" s="66" t="s">
        <v>116</v>
      </c>
      <c r="H12208" s="68">
        <v>2.8558155275953101E-7</v>
      </c>
      <c r="I12208" s="87">
        <v>1.9592877024158399E-2</v>
      </c>
      <c r="J12208" s="36" t="str">
        <f>_xlfn.XLOOKUP(SimpleBB[[#This Row],[customer_code]],'Input  - indicative charges'!$B$13:$B$69,'Input  - indicative charges'!$E$13:$E$69)</f>
        <v>Major Industrial</v>
      </c>
      <c r="K12208" s="70">
        <f t="shared" si="192"/>
        <v>1.8112704520742054E-2</v>
      </c>
    </row>
    <row r="12209" spans="1:11" x14ac:dyDescent="0.25">
      <c r="A12209" s="65">
        <v>44440</v>
      </c>
      <c r="B12209" s="66" t="s">
        <v>154</v>
      </c>
      <c r="C12209" s="66" t="s">
        <v>137</v>
      </c>
      <c r="D12209" s="67">
        <v>76553.16</v>
      </c>
      <c r="E12209" s="66">
        <v>0.8962</v>
      </c>
      <c r="F12209" s="67">
        <v>68606.941991999993</v>
      </c>
      <c r="G12209" s="66" t="s">
        <v>118</v>
      </c>
      <c r="H12209" s="68">
        <v>3.59260085659755E-8</v>
      </c>
      <c r="I12209" s="87">
        <v>2.46477358568997E-3</v>
      </c>
      <c r="J12209" s="36" t="str">
        <f>_xlfn.XLOOKUP(SimpleBB[[#This Row],[customer_code]],'Input  - indicative charges'!$B$13:$B$69,'Input  - indicative charges'!$E$13:$E$69)</f>
        <v>Upper South Island distributor</v>
      </c>
      <c r="K12209" s="70">
        <f t="shared" si="192"/>
        <v>2.2785686662089365E-3</v>
      </c>
    </row>
    <row r="12210" spans="1:11" x14ac:dyDescent="0.25">
      <c r="A12210" s="65">
        <v>44440</v>
      </c>
      <c r="B12210" s="66" t="s">
        <v>154</v>
      </c>
      <c r="C12210" s="66" t="s">
        <v>137</v>
      </c>
      <c r="D12210" s="67">
        <v>76553.16</v>
      </c>
      <c r="E12210" s="66">
        <v>0.8962</v>
      </c>
      <c r="F12210" s="67">
        <v>68606.941991999993</v>
      </c>
      <c r="G12210" s="66" t="s">
        <v>120</v>
      </c>
      <c r="H12210" s="68">
        <v>3.2164694611359202E-4</v>
      </c>
      <c r="I12210" s="87">
        <v>22.067213373919099</v>
      </c>
      <c r="J12210" s="36" t="str">
        <f>_xlfn.XLOOKUP(SimpleBB[[#This Row],[customer_code]],'Input  - indicative charges'!$B$13:$B$69,'Input  - indicative charges'!$E$13:$E$69)</f>
        <v>Lower North Island distributor</v>
      </c>
      <c r="K12210" s="70">
        <f t="shared" si="192"/>
        <v>20.400113518046886</v>
      </c>
    </row>
    <row r="12211" spans="1:11" x14ac:dyDescent="0.25">
      <c r="A12211" s="65">
        <v>44440</v>
      </c>
      <c r="B12211" s="66" t="s">
        <v>154</v>
      </c>
      <c r="C12211" s="66" t="s">
        <v>137</v>
      </c>
      <c r="D12211" s="67">
        <v>76553.16</v>
      </c>
      <c r="E12211" s="66">
        <v>0.8962</v>
      </c>
      <c r="F12211" s="67">
        <v>68606.941991999993</v>
      </c>
      <c r="G12211" s="66" t="s">
        <v>241</v>
      </c>
      <c r="H12211" s="68">
        <v>5.2374991726752995E-4</v>
      </c>
      <c r="I12211" s="87">
        <v>35.932880192288202</v>
      </c>
      <c r="J12211" s="36" t="str">
        <f>_xlfn.XLOOKUP(SimpleBB[[#This Row],[customer_code]],'Input  - indicative charges'!$B$13:$B$69,'Input  - indicative charges'!$E$13:$E$69)</f>
        <v>North Island generation</v>
      </c>
      <c r="K12211" s="70">
        <f t="shared" si="192"/>
        <v>33.21827829060738</v>
      </c>
    </row>
    <row r="12212" spans="1:11" x14ac:dyDescent="0.25">
      <c r="A12212" s="65">
        <v>44470</v>
      </c>
      <c r="B12212" s="66" t="s">
        <v>154</v>
      </c>
      <c r="C12212" s="66" t="s">
        <v>137</v>
      </c>
      <c r="D12212" s="67">
        <v>28929.759999999998</v>
      </c>
      <c r="E12212" s="66">
        <v>1.1705000000000001</v>
      </c>
      <c r="F12212" s="67">
        <v>33862.284079999998</v>
      </c>
      <c r="G12212" s="66" t="s">
        <v>8</v>
      </c>
      <c r="H12212" s="68">
        <v>2.8363087343035801E-7</v>
      </c>
      <c r="I12212" s="87">
        <v>9.6043892099572994E-3</v>
      </c>
      <c r="J12212" s="36" t="str">
        <f>_xlfn.XLOOKUP(SimpleBB[[#This Row],[customer_code]],'Input  - indicative charges'!$B$13:$B$69,'Input  - indicative charges'!$E$13:$E$69)</f>
        <v>Lower South Island distributor</v>
      </c>
      <c r="K12212" s="70">
        <f t="shared" si="192"/>
        <v>8.878811603199567E-3</v>
      </c>
    </row>
    <row r="12213" spans="1:11" x14ac:dyDescent="0.25">
      <c r="A12213" s="65">
        <v>44470</v>
      </c>
      <c r="B12213" s="66" t="s">
        <v>154</v>
      </c>
      <c r="C12213" s="66" t="s">
        <v>137</v>
      </c>
      <c r="D12213" s="67">
        <v>28929.759999999998</v>
      </c>
      <c r="E12213" s="66">
        <v>1.1705000000000001</v>
      </c>
      <c r="F12213" s="67">
        <v>33862.284079999998</v>
      </c>
      <c r="G12213" s="66" t="s">
        <v>10</v>
      </c>
      <c r="H12213" s="68">
        <v>1.37232578591132E-8</v>
      </c>
      <c r="I12213" s="87">
        <v>4.64700856128385E-4</v>
      </c>
      <c r="J12213" s="36" t="str">
        <f>_xlfn.XLOOKUP(SimpleBB[[#This Row],[customer_code]],'Input  - indicative charges'!$B$13:$B$69,'Input  - indicative charges'!$E$13:$E$69)</f>
        <v>Upper South Island distributor</v>
      </c>
      <c r="K12213" s="70">
        <f t="shared" si="192"/>
        <v>4.2959435141714971E-4</v>
      </c>
    </row>
    <row r="12214" spans="1:11" x14ac:dyDescent="0.25">
      <c r="A12214" s="65">
        <v>44470</v>
      </c>
      <c r="B12214" s="66" t="s">
        <v>154</v>
      </c>
      <c r="C12214" s="66" t="s">
        <v>137</v>
      </c>
      <c r="D12214" s="67">
        <v>28929.759999999998</v>
      </c>
      <c r="E12214" s="66">
        <v>1.1705000000000001</v>
      </c>
      <c r="F12214" s="67">
        <v>33862.284079999998</v>
      </c>
      <c r="G12214" s="66" t="s">
        <v>12</v>
      </c>
      <c r="H12214" s="68">
        <v>5.8292099850804199E-4</v>
      </c>
      <c r="I12214" s="87">
        <v>19.739036447676501</v>
      </c>
      <c r="J12214" s="36" t="str">
        <f>_xlfn.XLOOKUP(SimpleBB[[#This Row],[customer_code]],'Input  - indicative charges'!$B$13:$B$69,'Input  - indicative charges'!$E$13:$E$69)</f>
        <v>Lower North Island distributor</v>
      </c>
      <c r="K12214" s="70">
        <f t="shared" si="192"/>
        <v>18.247822117195149</v>
      </c>
    </row>
    <row r="12215" spans="1:11" x14ac:dyDescent="0.25">
      <c r="A12215" s="65">
        <v>44470</v>
      </c>
      <c r="B12215" s="66" t="s">
        <v>154</v>
      </c>
      <c r="C12215" s="66" t="s">
        <v>137</v>
      </c>
      <c r="D12215" s="67">
        <v>28929.759999999998</v>
      </c>
      <c r="E12215" s="66">
        <v>1.1705000000000001</v>
      </c>
      <c r="F12215" s="67">
        <v>33862.284079999998</v>
      </c>
      <c r="G12215" s="66" t="s">
        <v>14</v>
      </c>
      <c r="H12215" s="68">
        <v>1.14180362767032E-4</v>
      </c>
      <c r="I12215" s="87">
        <v>3.8664078803746902</v>
      </c>
      <c r="J12215" s="36" t="str">
        <f>_xlfn.XLOOKUP(SimpleBB[[#This Row],[customer_code]],'Input  - indicative charges'!$B$13:$B$69,'Input  - indicative charges'!$E$13:$E$69)</f>
        <v>Upper North Island distributor</v>
      </c>
      <c r="K12215" s="70">
        <f t="shared" si="192"/>
        <v>3.5743144514991667</v>
      </c>
    </row>
    <row r="12216" spans="1:11" x14ac:dyDescent="0.25">
      <c r="A12216" s="65">
        <v>44470</v>
      </c>
      <c r="B12216" s="66" t="s">
        <v>154</v>
      </c>
      <c r="C12216" s="66" t="s">
        <v>137</v>
      </c>
      <c r="D12216" s="67">
        <v>28929.759999999998</v>
      </c>
      <c r="E12216" s="66">
        <v>1.1705000000000001</v>
      </c>
      <c r="F12216" s="67">
        <v>33862.284079999998</v>
      </c>
      <c r="G12216" s="66" t="s">
        <v>16</v>
      </c>
      <c r="H12216" s="68">
        <v>6.72847910121087E-2</v>
      </c>
      <c r="I12216" s="87">
        <v>2278.4167075154501</v>
      </c>
      <c r="J12216" s="36" t="str">
        <f>_xlfn.XLOOKUP(SimpleBB[[#This Row],[customer_code]],'Input  - indicative charges'!$B$13:$B$69,'Input  - indicative charges'!$E$13:$E$69)</f>
        <v>South Island generation</v>
      </c>
      <c r="K12216" s="70">
        <f t="shared" si="192"/>
        <v>2106.2903905059329</v>
      </c>
    </row>
    <row r="12217" spans="1:11" x14ac:dyDescent="0.25">
      <c r="A12217" s="65">
        <v>44470</v>
      </c>
      <c r="B12217" s="66" t="s">
        <v>154</v>
      </c>
      <c r="C12217" s="66" t="s">
        <v>137</v>
      </c>
      <c r="D12217" s="67">
        <v>28929.759999999998</v>
      </c>
      <c r="E12217" s="66">
        <v>1.1705000000000001</v>
      </c>
      <c r="F12217" s="67">
        <v>33862.284079999998</v>
      </c>
      <c r="G12217" s="66" t="s">
        <v>19</v>
      </c>
      <c r="H12217" s="68">
        <v>7.0073035338977504E-5</v>
      </c>
      <c r="I12217" s="87">
        <v>2.3728330289963302</v>
      </c>
      <c r="J12217" s="36" t="str">
        <f>_xlfn.XLOOKUP(SimpleBB[[#This Row],[customer_code]],'Input  - indicative charges'!$B$13:$B$69,'Input  - indicative charges'!$E$13:$E$69)</f>
        <v>Lower South Island distributor</v>
      </c>
      <c r="K12217" s="70">
        <f t="shared" si="192"/>
        <v>2.1935738931181294</v>
      </c>
    </row>
    <row r="12218" spans="1:11" x14ac:dyDescent="0.25">
      <c r="A12218" s="65">
        <v>44470</v>
      </c>
      <c r="B12218" s="66" t="s">
        <v>154</v>
      </c>
      <c r="C12218" s="66" t="s">
        <v>137</v>
      </c>
      <c r="D12218" s="67">
        <v>28929.759999999998</v>
      </c>
      <c r="E12218" s="66">
        <v>1.1705000000000001</v>
      </c>
      <c r="F12218" s="67">
        <v>33862.284079999998</v>
      </c>
      <c r="G12218" s="66" t="s">
        <v>21</v>
      </c>
      <c r="H12218" s="68">
        <v>1.4439231822710399E-7</v>
      </c>
      <c r="I12218" s="87">
        <v>4.88945369877596E-3</v>
      </c>
      <c r="J12218" s="36" t="str">
        <f>_xlfn.XLOOKUP(SimpleBB[[#This Row],[customer_code]],'Input  - indicative charges'!$B$13:$B$69,'Input  - indicative charges'!$E$13:$E$69)</f>
        <v>Upper South Island distributor</v>
      </c>
      <c r="K12218" s="70">
        <f t="shared" si="192"/>
        <v>4.5200727797444227E-3</v>
      </c>
    </row>
    <row r="12219" spans="1:11" x14ac:dyDescent="0.25">
      <c r="A12219" s="65">
        <v>44470</v>
      </c>
      <c r="B12219" s="66" t="s">
        <v>154</v>
      </c>
      <c r="C12219" s="66" t="s">
        <v>137</v>
      </c>
      <c r="D12219" s="67">
        <v>28929.759999999998</v>
      </c>
      <c r="E12219" s="66">
        <v>1.1705000000000001</v>
      </c>
      <c r="F12219" s="67">
        <v>33862.284079999998</v>
      </c>
      <c r="G12219" s="66" t="s">
        <v>23</v>
      </c>
      <c r="H12219" s="68">
        <v>2.6980832465899498E-7</v>
      </c>
      <c r="I12219" s="87">
        <v>9.1363261367517698E-3</v>
      </c>
      <c r="J12219" s="36" t="str">
        <f>_xlfn.XLOOKUP(SimpleBB[[#This Row],[customer_code]],'Input  - indicative charges'!$B$13:$B$69,'Input  - indicative charges'!$E$13:$E$69)</f>
        <v>Lower North Island distributor</v>
      </c>
      <c r="K12219" s="70">
        <f t="shared" si="192"/>
        <v>8.4461090383037216E-3</v>
      </c>
    </row>
    <row r="12220" spans="1:11" x14ac:dyDescent="0.25">
      <c r="A12220" s="65">
        <v>44470</v>
      </c>
      <c r="B12220" s="66" t="s">
        <v>154</v>
      </c>
      <c r="C12220" s="66" t="s">
        <v>137</v>
      </c>
      <c r="D12220" s="67">
        <v>28929.759999999998</v>
      </c>
      <c r="E12220" s="66">
        <v>1.1705000000000001</v>
      </c>
      <c r="F12220" s="67">
        <v>33862.284079999998</v>
      </c>
      <c r="G12220" s="66" t="s">
        <v>25</v>
      </c>
      <c r="H12220" s="68">
        <v>8.4488509098904596E-2</v>
      </c>
      <c r="I12220" s="87">
        <v>2860.9738966027699</v>
      </c>
      <c r="J12220" s="36" t="str">
        <f>_xlfn.XLOOKUP(SimpleBB[[#This Row],[customer_code]],'Input  - indicative charges'!$B$13:$B$69,'Input  - indicative charges'!$E$13:$E$69)</f>
        <v>North Island generation</v>
      </c>
      <c r="K12220" s="70">
        <f t="shared" si="192"/>
        <v>2644.8374461201875</v>
      </c>
    </row>
    <row r="12221" spans="1:11" x14ac:dyDescent="0.25">
      <c r="A12221" s="65">
        <v>44470</v>
      </c>
      <c r="B12221" s="66" t="s">
        <v>154</v>
      </c>
      <c r="C12221" s="66" t="s">
        <v>137</v>
      </c>
      <c r="D12221" s="67">
        <v>28929.759999999998</v>
      </c>
      <c r="E12221" s="66">
        <v>1.1705000000000001</v>
      </c>
      <c r="F12221" s="67">
        <v>33862.284079999998</v>
      </c>
      <c r="G12221" s="66" t="s">
        <v>27</v>
      </c>
      <c r="H12221" s="68">
        <v>5.0420224820705195E-4</v>
      </c>
      <c r="I12221" s="87">
        <v>17.073439762561801</v>
      </c>
      <c r="J12221" s="36" t="str">
        <f>_xlfn.XLOOKUP(SimpleBB[[#This Row],[customer_code]],'Input  - indicative charges'!$B$13:$B$69,'Input  - indicative charges'!$E$13:$E$69)</f>
        <v>Lower North Island distributor</v>
      </c>
      <c r="K12221" s="70">
        <f t="shared" si="192"/>
        <v>15.783601825840265</v>
      </c>
    </row>
    <row r="12222" spans="1:11" x14ac:dyDescent="0.25">
      <c r="A12222" s="65">
        <v>44470</v>
      </c>
      <c r="B12222" s="66" t="s">
        <v>154</v>
      </c>
      <c r="C12222" s="66" t="s">
        <v>137</v>
      </c>
      <c r="D12222" s="67">
        <v>28929.759999999998</v>
      </c>
      <c r="E12222" s="66">
        <v>1.1705000000000001</v>
      </c>
      <c r="F12222" s="67">
        <v>33862.284079999998</v>
      </c>
      <c r="G12222" s="66" t="s">
        <v>29</v>
      </c>
      <c r="H12222" s="68">
        <v>2.87763920369892E-5</v>
      </c>
      <c r="I12222" s="87">
        <v>0.97443436195397803</v>
      </c>
      <c r="J12222" s="36" t="str">
        <f>_xlfn.XLOOKUP(SimpleBB[[#This Row],[customer_code]],'Input  - indicative charges'!$B$13:$B$69,'Input  - indicative charges'!$E$13:$E$69)</f>
        <v>Lower North Island distributor</v>
      </c>
      <c r="K12222" s="70">
        <f t="shared" si="192"/>
        <v>0.90081929525550863</v>
      </c>
    </row>
    <row r="12223" spans="1:11" x14ac:dyDescent="0.25">
      <c r="A12223" s="65">
        <v>44470</v>
      </c>
      <c r="B12223" s="66" t="s">
        <v>154</v>
      </c>
      <c r="C12223" s="66" t="s">
        <v>137</v>
      </c>
      <c r="D12223" s="67">
        <v>28929.759999999998</v>
      </c>
      <c r="E12223" s="66">
        <v>1.1705000000000001</v>
      </c>
      <c r="F12223" s="67">
        <v>33862.284079999998</v>
      </c>
      <c r="G12223" s="66" t="s">
        <v>31</v>
      </c>
      <c r="H12223" s="68">
        <v>1.0072794961658599E-3</v>
      </c>
      <c r="I12223" s="87">
        <v>34.108784447127597</v>
      </c>
      <c r="J12223" s="36" t="str">
        <f>_xlfn.XLOOKUP(SimpleBB[[#This Row],[customer_code]],'Input  - indicative charges'!$B$13:$B$69,'Input  - indicative charges'!$E$13:$E$69)</f>
        <v>Major Industrial</v>
      </c>
      <c r="K12223" s="70">
        <f t="shared" si="192"/>
        <v>31.531986521976428</v>
      </c>
    </row>
    <row r="12224" spans="1:11" x14ac:dyDescent="0.25">
      <c r="A12224" s="65">
        <v>44470</v>
      </c>
      <c r="B12224" s="66" t="s">
        <v>154</v>
      </c>
      <c r="C12224" s="66" t="s">
        <v>137</v>
      </c>
      <c r="D12224" s="67">
        <v>28929.759999999998</v>
      </c>
      <c r="E12224" s="66">
        <v>1.1705000000000001</v>
      </c>
      <c r="F12224" s="67">
        <v>33862.284079999998</v>
      </c>
      <c r="G12224" s="66" t="s">
        <v>34</v>
      </c>
      <c r="H12224" s="68">
        <v>3.1203888511785103E-4</v>
      </c>
      <c r="I12224" s="87">
        <v>10.5663493718671</v>
      </c>
      <c r="J12224" s="36" t="str">
        <f>_xlfn.XLOOKUP(SimpleBB[[#This Row],[customer_code]],'Input  - indicative charges'!$B$13:$B$69,'Input  - indicative charges'!$E$13:$E$69)</f>
        <v>Major Industrial</v>
      </c>
      <c r="K12224" s="70">
        <f t="shared" si="192"/>
        <v>9.7680990800674934</v>
      </c>
    </row>
    <row r="12225" spans="1:11" x14ac:dyDescent="0.25">
      <c r="A12225" s="65">
        <v>44470</v>
      </c>
      <c r="B12225" s="66" t="s">
        <v>154</v>
      </c>
      <c r="C12225" s="66" t="s">
        <v>137</v>
      </c>
      <c r="D12225" s="67">
        <v>28929.759999999998</v>
      </c>
      <c r="E12225" s="66">
        <v>1.1705000000000001</v>
      </c>
      <c r="F12225" s="67">
        <v>33862.284079999998</v>
      </c>
      <c r="G12225" s="66" t="s">
        <v>36</v>
      </c>
      <c r="H12225" s="68">
        <v>1.3527409305710701E-7</v>
      </c>
      <c r="I12225" s="87">
        <v>4.5806897677641298E-3</v>
      </c>
      <c r="J12225" s="36" t="str">
        <f>_xlfn.XLOOKUP(SimpleBB[[#This Row],[customer_code]],'Input  - indicative charges'!$B$13:$B$69,'Input  - indicative charges'!$E$13:$E$69)</f>
        <v>Upper South Island distributor</v>
      </c>
      <c r="K12225" s="70">
        <f t="shared" si="192"/>
        <v>4.2346348707439051E-3</v>
      </c>
    </row>
    <row r="12226" spans="1:11" x14ac:dyDescent="0.25">
      <c r="A12226" s="65">
        <v>44470</v>
      </c>
      <c r="B12226" s="66" t="s">
        <v>154</v>
      </c>
      <c r="C12226" s="66" t="s">
        <v>137</v>
      </c>
      <c r="D12226" s="67">
        <v>28929.759999999998</v>
      </c>
      <c r="E12226" s="66">
        <v>1.1705000000000001</v>
      </c>
      <c r="F12226" s="67">
        <v>33862.284079999998</v>
      </c>
      <c r="G12226" s="66" t="s">
        <v>38</v>
      </c>
      <c r="H12226" s="68">
        <v>1.50418013232418E-3</v>
      </c>
      <c r="I12226" s="87">
        <v>50.934974948253497</v>
      </c>
      <c r="J12226" s="36" t="str">
        <f>_xlfn.XLOOKUP(SimpleBB[[#This Row],[customer_code]],'Input  - indicative charges'!$B$13:$B$69,'Input  - indicative charges'!$E$13:$E$69)</f>
        <v>North Island generation</v>
      </c>
      <c r="K12226" s="70">
        <f t="shared" si="192"/>
        <v>47.087017892858071</v>
      </c>
    </row>
    <row r="12227" spans="1:11" x14ac:dyDescent="0.25">
      <c r="A12227" s="65">
        <v>44470</v>
      </c>
      <c r="B12227" s="66" t="s">
        <v>154</v>
      </c>
      <c r="C12227" s="66" t="s">
        <v>137</v>
      </c>
      <c r="D12227" s="67">
        <v>28929.759999999998</v>
      </c>
      <c r="E12227" s="66">
        <v>1.1705000000000001</v>
      </c>
      <c r="F12227" s="67">
        <v>33862.284079999998</v>
      </c>
      <c r="G12227" s="66" t="s">
        <v>40</v>
      </c>
      <c r="H12227" s="68">
        <v>8.4596924429036893E-2</v>
      </c>
      <c r="I12227" s="87">
        <v>2864.6450873103399</v>
      </c>
      <c r="J12227" s="36" t="str">
        <f>_xlfn.XLOOKUP(SimpleBB[[#This Row],[customer_code]],'Input  - indicative charges'!$B$13:$B$69,'Input  - indicative charges'!$E$13:$E$69)</f>
        <v>North Island generation</v>
      </c>
      <c r="K12227" s="70">
        <f t="shared" si="192"/>
        <v>2648.231291365249</v>
      </c>
    </row>
    <row r="12228" spans="1:11" x14ac:dyDescent="0.25">
      <c r="A12228" s="65">
        <v>44470</v>
      </c>
      <c r="B12228" s="66" t="s">
        <v>154</v>
      </c>
      <c r="C12228" s="66" t="s">
        <v>137</v>
      </c>
      <c r="D12228" s="67">
        <v>28929.759999999998</v>
      </c>
      <c r="E12228" s="66">
        <v>1.1705000000000001</v>
      </c>
      <c r="F12228" s="67">
        <v>33862.284079999998</v>
      </c>
      <c r="G12228" s="66" t="s">
        <v>42</v>
      </c>
      <c r="H12228" s="68">
        <v>3.3803573269200797E-2</v>
      </c>
      <c r="I12228" s="87">
        <v>1144.6662009607701</v>
      </c>
      <c r="J12228" s="36" t="str">
        <f>_xlfn.XLOOKUP(SimpleBB[[#This Row],[customer_code]],'Input  - indicative charges'!$B$13:$B$69,'Input  - indicative charges'!$E$13:$E$69)</f>
        <v>South Island generation</v>
      </c>
      <c r="K12228" s="70">
        <f t="shared" si="192"/>
        <v>1058.1907214197577</v>
      </c>
    </row>
    <row r="12229" spans="1:11" x14ac:dyDescent="0.25">
      <c r="A12229" s="65">
        <v>44470</v>
      </c>
      <c r="B12229" s="66" t="s">
        <v>154</v>
      </c>
      <c r="C12229" s="66" t="s">
        <v>137</v>
      </c>
      <c r="D12229" s="67">
        <v>28929.759999999998</v>
      </c>
      <c r="E12229" s="66">
        <v>1.1705000000000001</v>
      </c>
      <c r="F12229" s="67">
        <v>33862.284079999998</v>
      </c>
      <c r="G12229" s="66" t="s">
        <v>44</v>
      </c>
      <c r="H12229" s="68">
        <v>2.4121669379374599E-4</v>
      </c>
      <c r="I12229" s="87">
        <v>8.1681482100822294</v>
      </c>
      <c r="J12229" s="36" t="str">
        <f>_xlfn.XLOOKUP(SimpleBB[[#This Row],[customer_code]],'Input  - indicative charges'!$B$13:$B$69,'Input  - indicative charges'!$E$13:$E$69)</f>
        <v>Major Industrial</v>
      </c>
      <c r="K12229" s="70">
        <f t="shared" si="192"/>
        <v>7.5510735267937257</v>
      </c>
    </row>
    <row r="12230" spans="1:11" x14ac:dyDescent="0.25">
      <c r="A12230" s="65">
        <v>44470</v>
      </c>
      <c r="B12230" s="66" t="s">
        <v>154</v>
      </c>
      <c r="C12230" s="66" t="s">
        <v>137</v>
      </c>
      <c r="D12230" s="67">
        <v>28929.759999999998</v>
      </c>
      <c r="E12230" s="66">
        <v>1.1705000000000001</v>
      </c>
      <c r="F12230" s="67">
        <v>33862.284079999998</v>
      </c>
      <c r="G12230" s="66" t="s">
        <v>46</v>
      </c>
      <c r="H12230" s="68">
        <v>1.68791508945327E-7</v>
      </c>
      <c r="I12230" s="87">
        <v>5.7156660261985497E-3</v>
      </c>
      <c r="J12230" s="36" t="str">
        <f>_xlfn.XLOOKUP(SimpleBB[[#This Row],[customer_code]],'Input  - indicative charges'!$B$13:$B$69,'Input  - indicative charges'!$E$13:$E$69)</f>
        <v>Upper South Island distributor</v>
      </c>
      <c r="K12230" s="70">
        <f t="shared" si="192"/>
        <v>5.2838676904942783E-3</v>
      </c>
    </row>
    <row r="12231" spans="1:11" x14ac:dyDescent="0.25">
      <c r="A12231" s="65">
        <v>44470</v>
      </c>
      <c r="B12231" s="66" t="s">
        <v>154</v>
      </c>
      <c r="C12231" s="66" t="s">
        <v>137</v>
      </c>
      <c r="D12231" s="67">
        <v>28929.759999999998</v>
      </c>
      <c r="E12231" s="66">
        <v>1.1705000000000001</v>
      </c>
      <c r="F12231" s="67">
        <v>33862.284079999998</v>
      </c>
      <c r="G12231" s="66" t="s">
        <v>48</v>
      </c>
      <c r="H12231" s="68">
        <v>3.9968875900398201E-2</v>
      </c>
      <c r="I12231" s="87">
        <v>1353.4374300975501</v>
      </c>
      <c r="J12231" s="36" t="str">
        <f>_xlfn.XLOOKUP(SimpleBB[[#This Row],[customer_code]],'Input  - indicative charges'!$B$13:$B$69,'Input  - indicative charges'!$E$13:$E$69)</f>
        <v>North Island generation</v>
      </c>
      <c r="K12231" s="70">
        <f t="shared" si="192"/>
        <v>1251.1900232131634</v>
      </c>
    </row>
    <row r="12232" spans="1:11" x14ac:dyDescent="0.25">
      <c r="A12232" s="65">
        <v>44470</v>
      </c>
      <c r="B12232" s="66" t="s">
        <v>154</v>
      </c>
      <c r="C12232" s="66" t="s">
        <v>137</v>
      </c>
      <c r="D12232" s="67">
        <v>28929.759999999998</v>
      </c>
      <c r="E12232" s="66">
        <v>1.1705000000000001</v>
      </c>
      <c r="F12232" s="67">
        <v>33862.284079999998</v>
      </c>
      <c r="G12232" s="66" t="s">
        <v>50</v>
      </c>
      <c r="H12232" s="68">
        <v>8.3912488288649806E-3</v>
      </c>
      <c r="I12232" s="87">
        <v>284.14685162899298</v>
      </c>
      <c r="J12232" s="36" t="str">
        <f>_xlfn.XLOOKUP(SimpleBB[[#This Row],[customer_code]],'Input  - indicative charges'!$B$13:$B$69,'Input  - indicative charges'!$E$13:$E$69)</f>
        <v>North Island generation</v>
      </c>
      <c r="K12232" s="70">
        <f t="shared" si="192"/>
        <v>262.68056282439483</v>
      </c>
    </row>
    <row r="12233" spans="1:11" x14ac:dyDescent="0.25">
      <c r="A12233" s="65">
        <v>44470</v>
      </c>
      <c r="B12233" s="66" t="s">
        <v>154</v>
      </c>
      <c r="C12233" s="66" t="s">
        <v>137</v>
      </c>
      <c r="D12233" s="67">
        <v>28929.759999999998</v>
      </c>
      <c r="E12233" s="66">
        <v>1.1705000000000001</v>
      </c>
      <c r="F12233" s="67">
        <v>33862.284079999998</v>
      </c>
      <c r="G12233" s="66" t="s">
        <v>52</v>
      </c>
      <c r="H12233" s="68">
        <v>1.6944853887668299E-2</v>
      </c>
      <c r="I12233" s="87">
        <v>573.79145603831603</v>
      </c>
      <c r="J12233" s="36" t="str">
        <f>_xlfn.XLOOKUP(SimpleBB[[#This Row],[customer_code]],'Input  - indicative charges'!$B$13:$B$69,'Input  - indicative charges'!$E$13:$E$69)</f>
        <v>North Island generation</v>
      </c>
      <c r="K12233" s="70">
        <f t="shared" si="192"/>
        <v>530.44354266776168</v>
      </c>
    </row>
    <row r="12234" spans="1:11" x14ac:dyDescent="0.25">
      <c r="A12234" s="65">
        <v>44470</v>
      </c>
      <c r="B12234" s="66" t="s">
        <v>154</v>
      </c>
      <c r="C12234" s="66" t="s">
        <v>137</v>
      </c>
      <c r="D12234" s="67">
        <v>28929.759999999998</v>
      </c>
      <c r="E12234" s="66">
        <v>1.1705000000000001</v>
      </c>
      <c r="F12234" s="67">
        <v>33862.284079999998</v>
      </c>
      <c r="G12234" s="66" t="s">
        <v>54</v>
      </c>
      <c r="H12234" s="68">
        <v>1.52329103418459E-8</v>
      </c>
      <c r="I12234" s="87">
        <v>5.1582113736075804E-4</v>
      </c>
      <c r="J12234" s="36" t="str">
        <f>_xlfn.XLOOKUP(SimpleBB[[#This Row],[customer_code]],'Input  - indicative charges'!$B$13:$B$69,'Input  - indicative charges'!$E$13:$E$69)</f>
        <v>Upper South Island distributor</v>
      </c>
      <c r="K12234" s="70">
        <f t="shared" si="192"/>
        <v>4.7685267636031774E-4</v>
      </c>
    </row>
    <row r="12235" spans="1:11" x14ac:dyDescent="0.25">
      <c r="A12235" s="65">
        <v>44470</v>
      </c>
      <c r="B12235" s="66" t="s">
        <v>154</v>
      </c>
      <c r="C12235" s="66" t="s">
        <v>137</v>
      </c>
      <c r="D12235" s="67">
        <v>28929.759999999998</v>
      </c>
      <c r="E12235" s="66">
        <v>1.1705000000000001</v>
      </c>
      <c r="F12235" s="67">
        <v>33862.284079999998</v>
      </c>
      <c r="G12235" s="66" t="s">
        <v>56</v>
      </c>
      <c r="H12235" s="68">
        <v>1.7299084627812199E-6</v>
      </c>
      <c r="I12235" s="87">
        <v>5.8578651799094002E-2</v>
      </c>
      <c r="J12235" s="36" t="str">
        <f>_xlfn.XLOOKUP(SimpleBB[[#This Row],[customer_code]],'Input  - indicative charges'!$B$13:$B$69,'Input  - indicative charges'!$E$13:$E$69)</f>
        <v>Upper North Island distributor</v>
      </c>
      <c r="K12235" s="70">
        <f t="shared" si="192"/>
        <v>5.4153242015053171E-2</v>
      </c>
    </row>
    <row r="12236" spans="1:11" x14ac:dyDescent="0.25">
      <c r="A12236" s="65">
        <v>44470</v>
      </c>
      <c r="B12236" s="66" t="s">
        <v>154</v>
      </c>
      <c r="C12236" s="66" t="s">
        <v>137</v>
      </c>
      <c r="D12236" s="67">
        <v>28929.759999999998</v>
      </c>
      <c r="E12236" s="66">
        <v>1.1705000000000001</v>
      </c>
      <c r="F12236" s="67">
        <v>33862.284079999998</v>
      </c>
      <c r="G12236" s="66" t="s">
        <v>58</v>
      </c>
      <c r="H12236" s="68">
        <v>1.04583060194283E-2</v>
      </c>
      <c r="I12236" s="87">
        <v>354.14212942545697</v>
      </c>
      <c r="J12236" s="36" t="str">
        <f>_xlfn.XLOOKUP(SimpleBB[[#This Row],[customer_code]],'Input  - indicative charges'!$B$13:$B$69,'Input  - indicative charges'!$E$13:$E$69)</f>
        <v>North Island generation</v>
      </c>
      <c r="K12236" s="70">
        <f t="shared" si="192"/>
        <v>327.38794515580963</v>
      </c>
    </row>
    <row r="12237" spans="1:11" x14ac:dyDescent="0.25">
      <c r="A12237" s="65">
        <v>44470</v>
      </c>
      <c r="B12237" s="66" t="s">
        <v>154</v>
      </c>
      <c r="C12237" s="66" t="s">
        <v>137</v>
      </c>
      <c r="D12237" s="67">
        <v>28929.759999999998</v>
      </c>
      <c r="E12237" s="66">
        <v>1.1705000000000001</v>
      </c>
      <c r="F12237" s="67">
        <v>33862.284079999998</v>
      </c>
      <c r="G12237" s="66" t="s">
        <v>60</v>
      </c>
      <c r="H12237" s="68">
        <v>5.6297505007211699E-7</v>
      </c>
      <c r="I12237" s="87">
        <v>1.9063621075494201E-2</v>
      </c>
      <c r="J12237" s="36" t="str">
        <f>_xlfn.XLOOKUP(SimpleBB[[#This Row],[customer_code]],'Input  - indicative charges'!$B$13:$B$69,'Input  - indicative charges'!$E$13:$E$69)</f>
        <v>Major Industrial</v>
      </c>
      <c r="K12237" s="70">
        <f t="shared" si="192"/>
        <v>1.7623431985515112E-2</v>
      </c>
    </row>
    <row r="12238" spans="1:11" x14ac:dyDescent="0.25">
      <c r="A12238" s="65">
        <v>44470</v>
      </c>
      <c r="B12238" s="66" t="s">
        <v>154</v>
      </c>
      <c r="C12238" s="66" t="s">
        <v>137</v>
      </c>
      <c r="D12238" s="67">
        <v>28929.759999999998</v>
      </c>
      <c r="E12238" s="66">
        <v>1.1705000000000001</v>
      </c>
      <c r="F12238" s="67">
        <v>33862.284079999998</v>
      </c>
      <c r="G12238" s="66" t="s">
        <v>62</v>
      </c>
      <c r="H12238" s="68">
        <v>5.3304068168091803E-7</v>
      </c>
      <c r="I12238" s="87">
        <v>1.8049974989276098E-2</v>
      </c>
      <c r="J12238" s="36" t="str">
        <f>_xlfn.XLOOKUP(SimpleBB[[#This Row],[customer_code]],'Input  - indicative charges'!$B$13:$B$69,'Input  - indicative charges'!$E$13:$E$69)</f>
        <v>Major Industrial</v>
      </c>
      <c r="K12238" s="70">
        <f t="shared" ref="K12238:K12301" si="193">I12238*$L$9</f>
        <v>1.6686363272960188E-2</v>
      </c>
    </row>
    <row r="12239" spans="1:11" x14ac:dyDescent="0.25">
      <c r="A12239" s="65">
        <v>44470</v>
      </c>
      <c r="B12239" s="66" t="s">
        <v>154</v>
      </c>
      <c r="C12239" s="66" t="s">
        <v>137</v>
      </c>
      <c r="D12239" s="67">
        <v>28929.759999999998</v>
      </c>
      <c r="E12239" s="66">
        <v>1.1705000000000001</v>
      </c>
      <c r="F12239" s="67">
        <v>33862.284079999998</v>
      </c>
      <c r="G12239" s="66" t="s">
        <v>64</v>
      </c>
      <c r="H12239" s="68">
        <v>2.5667587451037101E-4</v>
      </c>
      <c r="I12239" s="87">
        <v>8.6916313791526303</v>
      </c>
      <c r="J12239" s="36" t="str">
        <f>_xlfn.XLOOKUP(SimpleBB[[#This Row],[customer_code]],'Input  - indicative charges'!$B$13:$B$69,'Input  - indicative charges'!$E$13:$E$69)</f>
        <v>Major Industrial</v>
      </c>
      <c r="K12239" s="70">
        <f t="shared" si="193"/>
        <v>8.035009395490432</v>
      </c>
    </row>
    <row r="12240" spans="1:11" x14ac:dyDescent="0.25">
      <c r="A12240" s="65">
        <v>44470</v>
      </c>
      <c r="B12240" s="66" t="s">
        <v>154</v>
      </c>
      <c r="C12240" s="66" t="s">
        <v>137</v>
      </c>
      <c r="D12240" s="67">
        <v>28929.759999999998</v>
      </c>
      <c r="E12240" s="66">
        <v>1.1705000000000001</v>
      </c>
      <c r="F12240" s="67">
        <v>33862.284079999998</v>
      </c>
      <c r="G12240" s="66" t="s">
        <v>66</v>
      </c>
      <c r="H12240" s="68">
        <v>9.0848075545533996E-7</v>
      </c>
      <c r="I12240" s="87">
        <v>3.0763233422441701E-2</v>
      </c>
      <c r="J12240" s="36" t="str">
        <f>_xlfn.XLOOKUP(SimpleBB[[#This Row],[customer_code]],'Input  - indicative charges'!$B$13:$B$69,'Input  - indicative charges'!$E$13:$E$69)</f>
        <v>Upper South Island distributor</v>
      </c>
      <c r="K12240" s="70">
        <f t="shared" si="193"/>
        <v>2.8439180034471597E-2</v>
      </c>
    </row>
    <row r="12241" spans="1:11" x14ac:dyDescent="0.25">
      <c r="A12241" s="65">
        <v>44470</v>
      </c>
      <c r="B12241" s="66" t="s">
        <v>154</v>
      </c>
      <c r="C12241" s="66" t="s">
        <v>137</v>
      </c>
      <c r="D12241" s="67">
        <v>28929.759999999998</v>
      </c>
      <c r="E12241" s="66">
        <v>1.1705000000000001</v>
      </c>
      <c r="F12241" s="67">
        <v>33862.284079999998</v>
      </c>
      <c r="G12241" s="66" t="s">
        <v>68</v>
      </c>
      <c r="H12241" s="68">
        <v>5.7416624525241497E-7</v>
      </c>
      <c r="I12241" s="87">
        <v>1.94425805058842E-2</v>
      </c>
      <c r="J12241" s="36" t="str">
        <f>_xlfn.XLOOKUP(SimpleBB[[#This Row],[customer_code]],'Input  - indicative charges'!$B$13:$B$69,'Input  - indicative charges'!$E$13:$E$69)</f>
        <v>Major Industrial</v>
      </c>
      <c r="K12241" s="70">
        <f t="shared" si="193"/>
        <v>1.7973762372397006E-2</v>
      </c>
    </row>
    <row r="12242" spans="1:11" x14ac:dyDescent="0.25">
      <c r="A12242" s="65">
        <v>44470</v>
      </c>
      <c r="B12242" s="66" t="s">
        <v>154</v>
      </c>
      <c r="C12242" s="66" t="s">
        <v>137</v>
      </c>
      <c r="D12242" s="67">
        <v>28929.759999999998</v>
      </c>
      <c r="E12242" s="66">
        <v>1.1705000000000001</v>
      </c>
      <c r="F12242" s="67">
        <v>33862.284079999998</v>
      </c>
      <c r="G12242" s="66" t="s">
        <v>70</v>
      </c>
      <c r="H12242" s="68">
        <v>7.5564079847209698E-2</v>
      </c>
      <c r="I12242" s="87">
        <v>2558.7723380300099</v>
      </c>
      <c r="J12242" s="36" t="str">
        <f>_xlfn.XLOOKUP(SimpleBB[[#This Row],[customer_code]],'Input  - indicative charges'!$B$13:$B$69,'Input  - indicative charges'!$E$13:$E$69)</f>
        <v>Lower North Island distributor</v>
      </c>
      <c r="K12242" s="70">
        <f t="shared" si="193"/>
        <v>2365.466145550753</v>
      </c>
    </row>
    <row r="12243" spans="1:11" x14ac:dyDescent="0.25">
      <c r="A12243" s="65">
        <v>44470</v>
      </c>
      <c r="B12243" s="66" t="s">
        <v>154</v>
      </c>
      <c r="C12243" s="66" t="s">
        <v>137</v>
      </c>
      <c r="D12243" s="67">
        <v>28929.759999999998</v>
      </c>
      <c r="E12243" s="66">
        <v>1.1705000000000001</v>
      </c>
      <c r="F12243" s="67">
        <v>33862.284079999998</v>
      </c>
      <c r="G12243" s="66" t="s">
        <v>72</v>
      </c>
      <c r="H12243" s="68">
        <v>4.6270016000219903E-5</v>
      </c>
      <c r="I12243" s="87">
        <v>1.5668084261855899</v>
      </c>
      <c r="J12243" s="36" t="str">
        <f>_xlfn.XLOOKUP(SimpleBB[[#This Row],[customer_code]],'Input  - indicative charges'!$B$13:$B$69,'Input  - indicative charges'!$E$13:$E$69)</f>
        <v>Lower South Island distributor</v>
      </c>
      <c r="K12243" s="70">
        <f t="shared" si="193"/>
        <v>1.4484415958471257</v>
      </c>
    </row>
    <row r="12244" spans="1:11" x14ac:dyDescent="0.25">
      <c r="A12244" s="65">
        <v>44470</v>
      </c>
      <c r="B12244" s="66" t="s">
        <v>154</v>
      </c>
      <c r="C12244" s="66" t="s">
        <v>137</v>
      </c>
      <c r="D12244" s="67">
        <v>28929.759999999998</v>
      </c>
      <c r="E12244" s="66">
        <v>1.1705000000000001</v>
      </c>
      <c r="F12244" s="67">
        <v>33862.284079999998</v>
      </c>
      <c r="G12244" s="66" t="s">
        <v>74</v>
      </c>
      <c r="H12244" s="68">
        <v>1.9010764934636001E-9</v>
      </c>
      <c r="I12244" s="87">
        <v>6.4374792279474696E-5</v>
      </c>
      <c r="J12244" s="36" t="str">
        <f>_xlfn.XLOOKUP(SimpleBB[[#This Row],[customer_code]],'Input  - indicative charges'!$B$13:$B$69,'Input  - indicative charges'!$E$13:$E$69)</f>
        <v>Major Industrial</v>
      </c>
      <c r="K12244" s="70">
        <f t="shared" si="193"/>
        <v>5.9511504599583275E-5</v>
      </c>
    </row>
    <row r="12245" spans="1:11" x14ac:dyDescent="0.25">
      <c r="A12245" s="65">
        <v>44470</v>
      </c>
      <c r="B12245" s="66" t="s">
        <v>154</v>
      </c>
      <c r="C12245" s="66" t="s">
        <v>137</v>
      </c>
      <c r="D12245" s="67">
        <v>28929.759999999998</v>
      </c>
      <c r="E12245" s="66">
        <v>1.1705000000000001</v>
      </c>
      <c r="F12245" s="67">
        <v>33862.284079999998</v>
      </c>
      <c r="G12245" s="66" t="s">
        <v>76</v>
      </c>
      <c r="H12245" s="68">
        <v>4.0769138107112199E-4</v>
      </c>
      <c r="I12245" s="87">
        <v>13.8053613627978</v>
      </c>
      <c r="J12245" s="36" t="str">
        <f>_xlfn.XLOOKUP(SimpleBB[[#This Row],[customer_code]],'Input  - indicative charges'!$B$13:$B$69,'Input  - indicative charges'!$E$13:$E$69)</f>
        <v>Lower North Island distributor</v>
      </c>
      <c r="K12245" s="70">
        <f t="shared" si="193"/>
        <v>12.762415180685608</v>
      </c>
    </row>
    <row r="12246" spans="1:11" x14ac:dyDescent="0.25">
      <c r="A12246" s="65">
        <v>44470</v>
      </c>
      <c r="B12246" s="66" t="s">
        <v>154</v>
      </c>
      <c r="C12246" s="66" t="s">
        <v>137</v>
      </c>
      <c r="D12246" s="67">
        <v>28929.759999999998</v>
      </c>
      <c r="E12246" s="66">
        <v>1.1705000000000001</v>
      </c>
      <c r="F12246" s="67">
        <v>33862.284079999998</v>
      </c>
      <c r="G12246" s="66" t="s">
        <v>78</v>
      </c>
      <c r="H12246" s="68">
        <v>2.3729532838891E-9</v>
      </c>
      <c r="I12246" s="87">
        <v>8.0353618207621699E-5</v>
      </c>
      <c r="J12246" s="36" t="str">
        <f>_xlfn.XLOOKUP(SimpleBB[[#This Row],[customer_code]],'Input  - indicative charges'!$B$13:$B$69,'Input  - indicative charges'!$E$13:$E$69)</f>
        <v>North Island generation</v>
      </c>
      <c r="K12246" s="70">
        <f t="shared" si="193"/>
        <v>7.4283186791434852E-5</v>
      </c>
    </row>
    <row r="12247" spans="1:11" x14ac:dyDescent="0.25">
      <c r="A12247" s="65">
        <v>44470</v>
      </c>
      <c r="B12247" s="66" t="s">
        <v>154</v>
      </c>
      <c r="C12247" s="66" t="s">
        <v>137</v>
      </c>
      <c r="D12247" s="67">
        <v>28929.759999999998</v>
      </c>
      <c r="E12247" s="66">
        <v>1.1705000000000001</v>
      </c>
      <c r="F12247" s="67">
        <v>33862.284079999998</v>
      </c>
      <c r="G12247" s="66" t="s">
        <v>80</v>
      </c>
      <c r="H12247" s="68">
        <v>5.1769956243803998E-10</v>
      </c>
      <c r="I12247" s="87">
        <v>1.7530489651368602E-5</v>
      </c>
      <c r="J12247" s="36" t="str">
        <f>_xlfn.XLOOKUP(SimpleBB[[#This Row],[customer_code]],'Input  - indicative charges'!$B$13:$B$69,'Input  - indicative charges'!$E$13:$E$69)</f>
        <v>Major Industrial</v>
      </c>
      <c r="K12247" s="70">
        <f t="shared" si="193"/>
        <v>1.6206123213433733E-5</v>
      </c>
    </row>
    <row r="12248" spans="1:11" x14ac:dyDescent="0.25">
      <c r="A12248" s="65">
        <v>44470</v>
      </c>
      <c r="B12248" s="66" t="s">
        <v>154</v>
      </c>
      <c r="C12248" s="66" t="s">
        <v>137</v>
      </c>
      <c r="D12248" s="67">
        <v>28929.759999999998</v>
      </c>
      <c r="E12248" s="66">
        <v>1.1705000000000001</v>
      </c>
      <c r="F12248" s="67">
        <v>33862.284079999998</v>
      </c>
      <c r="G12248" s="66" t="s">
        <v>82</v>
      </c>
      <c r="H12248" s="68">
        <v>5.7676587135637402E-4</v>
      </c>
      <c r="I12248" s="87">
        <v>19.530609783518202</v>
      </c>
      <c r="J12248" s="36" t="str">
        <f>_xlfn.XLOOKUP(SimpleBB[[#This Row],[customer_code]],'Input  - indicative charges'!$B$13:$B$69,'Input  - indicative charges'!$E$13:$E$69)</f>
        <v>Major Industrial</v>
      </c>
      <c r="K12248" s="70">
        <f t="shared" si="193"/>
        <v>18.055141349715807</v>
      </c>
    </row>
    <row r="12249" spans="1:11" x14ac:dyDescent="0.25">
      <c r="A12249" s="65">
        <v>44470</v>
      </c>
      <c r="B12249" s="66" t="s">
        <v>154</v>
      </c>
      <c r="C12249" s="66" t="s">
        <v>137</v>
      </c>
      <c r="D12249" s="67">
        <v>28929.759999999998</v>
      </c>
      <c r="E12249" s="66">
        <v>1.1705000000000001</v>
      </c>
      <c r="F12249" s="67">
        <v>33862.284079999998</v>
      </c>
      <c r="G12249" s="66" t="s">
        <v>84</v>
      </c>
      <c r="H12249" s="68">
        <v>6.1280690321007502E-12</v>
      </c>
      <c r="I12249" s="87">
        <v>2.07510414426846E-7</v>
      </c>
      <c r="J12249" s="36" t="str">
        <f>_xlfn.XLOOKUP(SimpleBB[[#This Row],[customer_code]],'Input  - indicative charges'!$B$13:$B$69,'Input  - indicative charges'!$E$13:$E$69)</f>
        <v>Major Industrial</v>
      </c>
      <c r="K12249" s="70">
        <f t="shared" si="193"/>
        <v>1.9183373717171779E-7</v>
      </c>
    </row>
    <row r="12250" spans="1:11" x14ac:dyDescent="0.25">
      <c r="A12250" s="65">
        <v>44470</v>
      </c>
      <c r="B12250" s="66" t="s">
        <v>154</v>
      </c>
      <c r="C12250" s="66" t="s">
        <v>137</v>
      </c>
      <c r="D12250" s="67">
        <v>28929.759999999998</v>
      </c>
      <c r="E12250" s="66">
        <v>1.1705000000000001</v>
      </c>
      <c r="F12250" s="67">
        <v>33862.284079999998</v>
      </c>
      <c r="G12250" s="66" t="s">
        <v>86</v>
      </c>
      <c r="H12250" s="68">
        <v>6.0166240365745299E-5</v>
      </c>
      <c r="I12250" s="87">
        <v>2.03736632329043</v>
      </c>
      <c r="J12250" s="36" t="str">
        <f>_xlfn.XLOOKUP(SimpleBB[[#This Row],[customer_code]],'Input  - indicative charges'!$B$13:$B$69,'Input  - indicative charges'!$E$13:$E$69)</f>
        <v>North Island generation</v>
      </c>
      <c r="K12250" s="70">
        <f t="shared" si="193"/>
        <v>1.8834505095279799</v>
      </c>
    </row>
    <row r="12251" spans="1:11" x14ac:dyDescent="0.25">
      <c r="A12251" s="65">
        <v>44470</v>
      </c>
      <c r="B12251" s="66" t="s">
        <v>154</v>
      </c>
      <c r="C12251" s="66" t="s">
        <v>137</v>
      </c>
      <c r="D12251" s="67">
        <v>28929.759999999998</v>
      </c>
      <c r="E12251" s="66">
        <v>1.1705000000000001</v>
      </c>
      <c r="F12251" s="67">
        <v>33862.284079999998</v>
      </c>
      <c r="G12251" s="66" t="s">
        <v>88</v>
      </c>
      <c r="H12251" s="68">
        <v>6.0855453218345099E-3</v>
      </c>
      <c r="I12251" s="87">
        <v>206.07046446967499</v>
      </c>
      <c r="J12251" s="36" t="str">
        <f>_xlfn.XLOOKUP(SimpleBB[[#This Row],[customer_code]],'Input  - indicative charges'!$B$13:$B$69,'Input  - indicative charges'!$E$13:$E$69)</f>
        <v>North Island generation</v>
      </c>
      <c r="K12251" s="70">
        <f t="shared" si="193"/>
        <v>190.5025703366106</v>
      </c>
    </row>
    <row r="12252" spans="1:11" x14ac:dyDescent="0.25">
      <c r="A12252" s="65">
        <v>44470</v>
      </c>
      <c r="B12252" s="66" t="s">
        <v>154</v>
      </c>
      <c r="C12252" s="66" t="s">
        <v>137</v>
      </c>
      <c r="D12252" s="67">
        <v>28929.759999999998</v>
      </c>
      <c r="E12252" s="66">
        <v>1.1705000000000001</v>
      </c>
      <c r="F12252" s="67">
        <v>33862.284079999998</v>
      </c>
      <c r="G12252" s="66" t="s">
        <v>90</v>
      </c>
      <c r="H12252" s="68">
        <v>1.8686115697736599E-7</v>
      </c>
      <c r="I12252" s="87">
        <v>6.3275455810850503E-3</v>
      </c>
      <c r="J12252" s="36" t="str">
        <f>_xlfn.XLOOKUP(SimpleBB[[#This Row],[customer_code]],'Input  - indicative charges'!$B$13:$B$69,'Input  - indicative charges'!$E$13:$E$69)</f>
        <v>Upper South Island distributor</v>
      </c>
      <c r="K12252" s="70">
        <f t="shared" si="193"/>
        <v>5.8495219109682313E-3</v>
      </c>
    </row>
    <row r="12253" spans="1:11" x14ac:dyDescent="0.25">
      <c r="A12253" s="65">
        <v>44470</v>
      </c>
      <c r="B12253" s="66" t="s">
        <v>154</v>
      </c>
      <c r="C12253" s="66" t="s">
        <v>137</v>
      </c>
      <c r="D12253" s="67">
        <v>28929.759999999998</v>
      </c>
      <c r="E12253" s="66">
        <v>1.1705000000000001</v>
      </c>
      <c r="F12253" s="67">
        <v>33862.284079999998</v>
      </c>
      <c r="G12253" s="66" t="s">
        <v>92</v>
      </c>
      <c r="H12253" s="68">
        <v>7.9520570403328696E-4</v>
      </c>
      <c r="I12253" s="87">
        <v>26.927481452011499</v>
      </c>
      <c r="J12253" s="36" t="str">
        <f>_xlfn.XLOOKUP(SimpleBB[[#This Row],[customer_code]],'Input  - indicative charges'!$B$13:$B$69,'Input  - indicative charges'!$E$13:$E$69)</f>
        <v>North Island generation</v>
      </c>
      <c r="K12253" s="70">
        <f t="shared" si="193"/>
        <v>24.893205547437802</v>
      </c>
    </row>
    <row r="12254" spans="1:11" x14ac:dyDescent="0.25">
      <c r="A12254" s="65">
        <v>44470</v>
      </c>
      <c r="B12254" s="66" t="s">
        <v>154</v>
      </c>
      <c r="C12254" s="66" t="s">
        <v>137</v>
      </c>
      <c r="D12254" s="67">
        <v>28929.759999999998</v>
      </c>
      <c r="E12254" s="66">
        <v>1.1705000000000001</v>
      </c>
      <c r="F12254" s="67">
        <v>33862.284079999998</v>
      </c>
      <c r="G12254" s="66" t="s">
        <v>94</v>
      </c>
      <c r="H12254" s="68">
        <v>4.2173472164496097E-3</v>
      </c>
      <c r="I12254" s="87">
        <v>142.80900950741301</v>
      </c>
      <c r="J12254" s="36" t="str">
        <f>_xlfn.XLOOKUP(SimpleBB[[#This Row],[customer_code]],'Input  - indicative charges'!$B$13:$B$69,'Input  - indicative charges'!$E$13:$E$69)</f>
        <v>North Island generation</v>
      </c>
      <c r="K12254" s="70">
        <f t="shared" si="193"/>
        <v>132.02029436096677</v>
      </c>
    </row>
    <row r="12255" spans="1:11" x14ac:dyDescent="0.25">
      <c r="A12255" s="65">
        <v>44470</v>
      </c>
      <c r="B12255" s="66" t="s">
        <v>154</v>
      </c>
      <c r="C12255" s="66" t="s">
        <v>137</v>
      </c>
      <c r="D12255" s="67">
        <v>28929.759999999998</v>
      </c>
      <c r="E12255" s="66">
        <v>1.1705000000000001</v>
      </c>
      <c r="F12255" s="67">
        <v>33862.284079999998</v>
      </c>
      <c r="G12255" s="66" t="s">
        <v>96</v>
      </c>
      <c r="H12255" s="68">
        <v>1.8043414119816301E-7</v>
      </c>
      <c r="I12255" s="87">
        <v>6.1099121469830198E-3</v>
      </c>
      <c r="J12255" s="36" t="str">
        <f>_xlfn.XLOOKUP(SimpleBB[[#This Row],[customer_code]],'Input  - indicative charges'!$B$13:$B$69,'Input  - indicative charges'!$E$13:$E$69)</f>
        <v>Upper North Island distributor</v>
      </c>
      <c r="K12255" s="70">
        <f t="shared" si="193"/>
        <v>5.6483299124238636E-3</v>
      </c>
    </row>
    <row r="12256" spans="1:11" x14ac:dyDescent="0.25">
      <c r="A12256" s="65">
        <v>44470</v>
      </c>
      <c r="B12256" s="66" t="s">
        <v>154</v>
      </c>
      <c r="C12256" s="66" t="s">
        <v>137</v>
      </c>
      <c r="D12256" s="67">
        <v>28929.759999999998</v>
      </c>
      <c r="E12256" s="66">
        <v>1.1705000000000001</v>
      </c>
      <c r="F12256" s="67">
        <v>33862.284079999998</v>
      </c>
      <c r="G12256" s="66" t="s">
        <v>98</v>
      </c>
      <c r="H12256" s="68">
        <v>4.6385736184304704E-6</v>
      </c>
      <c r="I12256" s="87">
        <v>0.15707269759328599</v>
      </c>
      <c r="J12256" s="36" t="str">
        <f>_xlfn.XLOOKUP(SimpleBB[[#This Row],[customer_code]],'Input  - indicative charges'!$B$13:$B$69,'Input  - indicative charges'!$E$13:$E$69)</f>
        <v>Major Industrial</v>
      </c>
      <c r="K12256" s="70">
        <f t="shared" si="193"/>
        <v>0.14520641130320505</v>
      </c>
    </row>
    <row r="12257" spans="1:11" x14ac:dyDescent="0.25">
      <c r="A12257" s="65">
        <v>44470</v>
      </c>
      <c r="B12257" s="66" t="s">
        <v>154</v>
      </c>
      <c r="C12257" s="66" t="s">
        <v>137</v>
      </c>
      <c r="D12257" s="67">
        <v>28929.759999999998</v>
      </c>
      <c r="E12257" s="66">
        <v>1.1705000000000001</v>
      </c>
      <c r="F12257" s="67">
        <v>33862.284079999998</v>
      </c>
      <c r="G12257" s="66" t="s">
        <v>100</v>
      </c>
      <c r="H12257" s="68">
        <v>9.0353450399569902E-4</v>
      </c>
      <c r="I12257" s="87">
        <v>30.595742050384199</v>
      </c>
      <c r="J12257" s="36" t="str">
        <f>_xlfn.XLOOKUP(SimpleBB[[#This Row],[customer_code]],'Input  - indicative charges'!$B$13:$B$69,'Input  - indicative charges'!$E$13:$E$69)</f>
        <v>North Island generation</v>
      </c>
      <c r="K12257" s="70">
        <f t="shared" si="193"/>
        <v>28.284342042679452</v>
      </c>
    </row>
    <row r="12258" spans="1:11" x14ac:dyDescent="0.25">
      <c r="A12258" s="65">
        <v>44470</v>
      </c>
      <c r="B12258" s="66" t="s">
        <v>154</v>
      </c>
      <c r="C12258" s="66" t="s">
        <v>137</v>
      </c>
      <c r="D12258" s="67">
        <v>28929.759999999998</v>
      </c>
      <c r="E12258" s="66">
        <v>1.1705000000000001</v>
      </c>
      <c r="F12258" s="67">
        <v>33862.284079999998</v>
      </c>
      <c r="G12258" s="66" t="s">
        <v>102</v>
      </c>
      <c r="H12258" s="68">
        <v>0.55045814106511803</v>
      </c>
      <c r="I12258" s="87">
        <v>18639.7699468957</v>
      </c>
      <c r="J12258" s="36" t="str">
        <f>_xlfn.XLOOKUP(SimpleBB[[#This Row],[customer_code]],'Input  - indicative charges'!$B$13:$B$69,'Input  - indicative charges'!$E$13:$E$69)</f>
        <v>Lower North Island distributor</v>
      </c>
      <c r="K12258" s="70">
        <f t="shared" si="193"/>
        <v>17231.601309314694</v>
      </c>
    </row>
    <row r="12259" spans="1:11" x14ac:dyDescent="0.25">
      <c r="A12259" s="65">
        <v>44470</v>
      </c>
      <c r="B12259" s="66" t="s">
        <v>154</v>
      </c>
      <c r="C12259" s="66" t="s">
        <v>137</v>
      </c>
      <c r="D12259" s="67">
        <v>28929.759999999998</v>
      </c>
      <c r="E12259" s="66">
        <v>1.1705000000000001</v>
      </c>
      <c r="F12259" s="67">
        <v>33862.284079999998</v>
      </c>
      <c r="G12259" s="66" t="s">
        <v>104</v>
      </c>
      <c r="H12259" s="68">
        <v>3.0739496600602299E-3</v>
      </c>
      <c r="I12259" s="87">
        <v>104.09095663657899</v>
      </c>
      <c r="J12259" s="36" t="str">
        <f>_xlfn.XLOOKUP(SimpleBB[[#This Row],[customer_code]],'Input  - indicative charges'!$B$13:$B$69,'Input  - indicative charges'!$E$13:$E$69)</f>
        <v>Lower North Island distributor</v>
      </c>
      <c r="K12259" s="70">
        <f t="shared" si="193"/>
        <v>96.227253328596561</v>
      </c>
    </row>
    <row r="12260" spans="1:11" x14ac:dyDescent="0.25">
      <c r="A12260" s="65">
        <v>44470</v>
      </c>
      <c r="B12260" s="66" t="s">
        <v>154</v>
      </c>
      <c r="C12260" s="66" t="s">
        <v>137</v>
      </c>
      <c r="D12260" s="67">
        <v>28929.759999999998</v>
      </c>
      <c r="E12260" s="66">
        <v>1.1705000000000001</v>
      </c>
      <c r="F12260" s="67">
        <v>33862.284079999998</v>
      </c>
      <c r="G12260" s="66" t="s">
        <v>106</v>
      </c>
      <c r="H12260" s="68">
        <v>1.7790887961670099E-5</v>
      </c>
      <c r="I12260" s="87">
        <v>0.60244010219352695</v>
      </c>
      <c r="J12260" s="36" t="str">
        <f>_xlfn.XLOOKUP(SimpleBB[[#This Row],[customer_code]],'Input  - indicative charges'!$B$13:$B$69,'Input  - indicative charges'!$E$13:$E$69)</f>
        <v>Upper North Island distributor</v>
      </c>
      <c r="K12260" s="70">
        <f t="shared" si="193"/>
        <v>0.55692788501772938</v>
      </c>
    </row>
    <row r="12261" spans="1:11" x14ac:dyDescent="0.25">
      <c r="A12261" s="65">
        <v>44470</v>
      </c>
      <c r="B12261" s="66" t="s">
        <v>154</v>
      </c>
      <c r="C12261" s="66" t="s">
        <v>137</v>
      </c>
      <c r="D12261" s="67">
        <v>28929.759999999998</v>
      </c>
      <c r="E12261" s="66">
        <v>1.1705000000000001</v>
      </c>
      <c r="F12261" s="67">
        <v>33862.284079999998</v>
      </c>
      <c r="G12261" s="66" t="s">
        <v>108</v>
      </c>
      <c r="H12261" s="68">
        <v>1.11191300001623E-4</v>
      </c>
      <c r="I12261" s="87">
        <v>3.7651913878794798</v>
      </c>
      <c r="J12261" s="36" t="str">
        <f>_xlfn.XLOOKUP(SimpleBB[[#This Row],[customer_code]],'Input  - indicative charges'!$B$13:$B$69,'Input  - indicative charges'!$E$13:$E$69)</f>
        <v>Lower North Island distributor</v>
      </c>
      <c r="K12261" s="70">
        <f t="shared" si="193"/>
        <v>3.4807445067212175</v>
      </c>
    </row>
    <row r="12262" spans="1:11" x14ac:dyDescent="0.25">
      <c r="A12262" s="65">
        <v>44470</v>
      </c>
      <c r="B12262" s="66" t="s">
        <v>154</v>
      </c>
      <c r="C12262" s="66" t="s">
        <v>137</v>
      </c>
      <c r="D12262" s="67">
        <v>28929.759999999998</v>
      </c>
      <c r="E12262" s="66">
        <v>1.1705000000000001</v>
      </c>
      <c r="F12262" s="67">
        <v>33862.284079999998</v>
      </c>
      <c r="G12262" s="66" t="s">
        <v>110</v>
      </c>
      <c r="H12262" s="68">
        <v>1.15385245300709E-7</v>
      </c>
      <c r="I12262" s="87">
        <v>3.9072079550131096E-3</v>
      </c>
      <c r="J12262" s="36" t="str">
        <f>_xlfn.XLOOKUP(SimpleBB[[#This Row],[customer_code]],'Input  - indicative charges'!$B$13:$B$69,'Input  - indicative charges'!$E$13:$E$69)</f>
        <v>Lower South Island distributor</v>
      </c>
      <c r="K12262" s="70">
        <f t="shared" si="193"/>
        <v>3.612032224924617E-3</v>
      </c>
    </row>
    <row r="12263" spans="1:11" x14ac:dyDescent="0.25">
      <c r="A12263" s="65">
        <v>44470</v>
      </c>
      <c r="B12263" s="66" t="s">
        <v>154</v>
      </c>
      <c r="C12263" s="66" t="s">
        <v>137</v>
      </c>
      <c r="D12263" s="67">
        <v>28929.759999999998</v>
      </c>
      <c r="E12263" s="66">
        <v>1.1705000000000001</v>
      </c>
      <c r="F12263" s="67">
        <v>33862.284079999998</v>
      </c>
      <c r="G12263" s="66" t="s">
        <v>112</v>
      </c>
      <c r="H12263" s="68">
        <v>5.0271896136893802E-3</v>
      </c>
      <c r="I12263" s="87">
        <v>170.23212282277501</v>
      </c>
      <c r="J12263" s="36" t="str">
        <f>_xlfn.XLOOKUP(SimpleBB[[#This Row],[customer_code]],'Input  - indicative charges'!$B$13:$B$69,'Input  - indicative charges'!$E$13:$E$69)</f>
        <v>North Island generation</v>
      </c>
      <c r="K12263" s="70">
        <f t="shared" si="193"/>
        <v>157.3716885389392</v>
      </c>
    </row>
    <row r="12264" spans="1:11" x14ac:dyDescent="0.25">
      <c r="A12264" s="65">
        <v>44470</v>
      </c>
      <c r="B12264" s="66" t="s">
        <v>154</v>
      </c>
      <c r="C12264" s="66" t="s">
        <v>137</v>
      </c>
      <c r="D12264" s="67">
        <v>28929.759999999998</v>
      </c>
      <c r="E12264" s="66">
        <v>1.1705000000000001</v>
      </c>
      <c r="F12264" s="67">
        <v>33862.284079999998</v>
      </c>
      <c r="G12264" s="66" t="s">
        <v>114</v>
      </c>
      <c r="H12264" s="68">
        <v>1.2403209590277199E-3</v>
      </c>
      <c r="I12264" s="87">
        <v>42.000100664974902</v>
      </c>
      <c r="J12264" s="36" t="str">
        <f>_xlfn.XLOOKUP(SimpleBB[[#This Row],[customer_code]],'Input  - indicative charges'!$B$13:$B$69,'Input  - indicative charges'!$E$13:$E$69)</f>
        <v>Lower North Island distributor</v>
      </c>
      <c r="K12264" s="70">
        <f t="shared" si="193"/>
        <v>38.827141733606076</v>
      </c>
    </row>
    <row r="12265" spans="1:11" x14ac:dyDescent="0.25">
      <c r="A12265" s="65">
        <v>44470</v>
      </c>
      <c r="B12265" s="66" t="s">
        <v>154</v>
      </c>
      <c r="C12265" s="66" t="s">
        <v>137</v>
      </c>
      <c r="D12265" s="67">
        <v>28929.759999999998</v>
      </c>
      <c r="E12265" s="66">
        <v>1.1705000000000001</v>
      </c>
      <c r="F12265" s="67">
        <v>33862.284079999998</v>
      </c>
      <c r="G12265" s="66" t="s">
        <v>116</v>
      </c>
      <c r="H12265" s="68">
        <v>2.8558155275953101E-7</v>
      </c>
      <c r="I12265" s="87">
        <v>9.6704436675507707E-3</v>
      </c>
      <c r="J12265" s="36" t="str">
        <f>_xlfn.XLOOKUP(SimpleBB[[#This Row],[customer_code]],'Input  - indicative charges'!$B$13:$B$69,'Input  - indicative charges'!$E$13:$E$69)</f>
        <v>Major Industrial</v>
      </c>
      <c r="K12265" s="70">
        <f t="shared" si="193"/>
        <v>8.9398758803444292E-3</v>
      </c>
    </row>
    <row r="12266" spans="1:11" x14ac:dyDescent="0.25">
      <c r="A12266" s="65">
        <v>44470</v>
      </c>
      <c r="B12266" s="66" t="s">
        <v>154</v>
      </c>
      <c r="C12266" s="66" t="s">
        <v>137</v>
      </c>
      <c r="D12266" s="67">
        <v>28929.759999999998</v>
      </c>
      <c r="E12266" s="66">
        <v>1.1705000000000001</v>
      </c>
      <c r="F12266" s="67">
        <v>33862.284079999998</v>
      </c>
      <c r="G12266" s="66" t="s">
        <v>118</v>
      </c>
      <c r="H12266" s="68">
        <v>3.59260085659755E-8</v>
      </c>
      <c r="I12266" s="87">
        <v>1.2165367079215699E-3</v>
      </c>
      <c r="J12266" s="36" t="str">
        <f>_xlfn.XLOOKUP(SimpleBB[[#This Row],[customer_code]],'Input  - indicative charges'!$B$13:$B$69,'Input  - indicative charges'!$E$13:$E$69)</f>
        <v>Upper South Island distributor</v>
      </c>
      <c r="K12266" s="70">
        <f t="shared" si="193"/>
        <v>1.1246316659901643E-3</v>
      </c>
    </row>
    <row r="12267" spans="1:11" x14ac:dyDescent="0.25">
      <c r="A12267" s="65">
        <v>44470</v>
      </c>
      <c r="B12267" s="66" t="s">
        <v>154</v>
      </c>
      <c r="C12267" s="66" t="s">
        <v>137</v>
      </c>
      <c r="D12267" s="67">
        <v>28929.759999999998</v>
      </c>
      <c r="E12267" s="66">
        <v>1.1705000000000001</v>
      </c>
      <c r="F12267" s="67">
        <v>33862.284079999998</v>
      </c>
      <c r="G12267" s="66" t="s">
        <v>120</v>
      </c>
      <c r="H12267" s="68">
        <v>3.2164694611359202E-4</v>
      </c>
      <c r="I12267" s="87">
        <v>10.8917002627629</v>
      </c>
      <c r="J12267" s="36" t="str">
        <f>_xlfn.XLOOKUP(SimpleBB[[#This Row],[customer_code]],'Input  - indicative charges'!$B$13:$B$69,'Input  - indicative charges'!$E$13:$E$69)</f>
        <v>Lower North Island distributor</v>
      </c>
      <c r="K12267" s="70">
        <f t="shared" si="193"/>
        <v>10.068870862848023</v>
      </c>
    </row>
    <row r="12268" spans="1:11" x14ac:dyDescent="0.25">
      <c r="A12268" s="65">
        <v>44470</v>
      </c>
      <c r="B12268" s="66" t="s">
        <v>154</v>
      </c>
      <c r="C12268" s="66" t="s">
        <v>137</v>
      </c>
      <c r="D12268" s="67">
        <v>28929.759999999998</v>
      </c>
      <c r="E12268" s="66">
        <v>1.1705000000000001</v>
      </c>
      <c r="F12268" s="67">
        <v>33862.284079999998</v>
      </c>
      <c r="G12268" s="66" t="s">
        <v>241</v>
      </c>
      <c r="H12268" s="68">
        <v>5.2374991726752995E-4</v>
      </c>
      <c r="I12268" s="87">
        <v>17.7353684853896</v>
      </c>
      <c r="J12268" s="36" t="str">
        <f>_xlfn.XLOOKUP(SimpleBB[[#This Row],[customer_code]],'Input  - indicative charges'!$B$13:$B$69,'Input  - indicative charges'!$E$13:$E$69)</f>
        <v>North Island generation</v>
      </c>
      <c r="K12268" s="70">
        <f t="shared" si="193"/>
        <v>16.395524176783876</v>
      </c>
    </row>
    <row r="12269" spans="1:11" x14ac:dyDescent="0.25">
      <c r="A12269" s="65">
        <v>44501</v>
      </c>
      <c r="B12269" s="66" t="s">
        <v>154</v>
      </c>
      <c r="C12269" s="66" t="s">
        <v>137</v>
      </c>
      <c r="D12269" s="67">
        <v>4732.58</v>
      </c>
      <c r="E12269" s="66">
        <v>1.2881</v>
      </c>
      <c r="F12269" s="67">
        <v>6096.036298</v>
      </c>
      <c r="G12269" s="66" t="s">
        <v>8</v>
      </c>
      <c r="H12269" s="68">
        <v>2.8363087343035801E-7</v>
      </c>
      <c r="I12269" s="87">
        <v>1.7290240996649E-3</v>
      </c>
      <c r="J12269" s="36" t="str">
        <f>_xlfn.XLOOKUP(SimpleBB[[#This Row],[customer_code]],'Input  - indicative charges'!$B$13:$B$69,'Input  - indicative charges'!$E$13:$E$69)</f>
        <v>Lower South Island distributor</v>
      </c>
      <c r="K12269" s="70">
        <f t="shared" si="193"/>
        <v>1.5984024494135063E-3</v>
      </c>
    </row>
    <row r="12270" spans="1:11" x14ac:dyDescent="0.25">
      <c r="A12270" s="65">
        <v>44501</v>
      </c>
      <c r="B12270" s="66" t="s">
        <v>154</v>
      </c>
      <c r="C12270" s="66" t="s">
        <v>137</v>
      </c>
      <c r="D12270" s="67">
        <v>4732.58</v>
      </c>
      <c r="E12270" s="66">
        <v>1.2881</v>
      </c>
      <c r="F12270" s="67">
        <v>6096.036298</v>
      </c>
      <c r="G12270" s="66" t="s">
        <v>10</v>
      </c>
      <c r="H12270" s="68">
        <v>1.37232578591132E-8</v>
      </c>
      <c r="I12270" s="87">
        <v>8.3657478035968193E-5</v>
      </c>
      <c r="J12270" s="36" t="str">
        <f>_xlfn.XLOOKUP(SimpleBB[[#This Row],[customer_code]],'Input  - indicative charges'!$B$13:$B$69,'Input  - indicative charges'!$E$13:$E$69)</f>
        <v>Upper South Island distributor</v>
      </c>
      <c r="K12270" s="70">
        <f t="shared" si="193"/>
        <v>7.7337451704903321E-5</v>
      </c>
    </row>
    <row r="12271" spans="1:11" x14ac:dyDescent="0.25">
      <c r="A12271" s="65">
        <v>44501</v>
      </c>
      <c r="B12271" s="66" t="s">
        <v>154</v>
      </c>
      <c r="C12271" s="66" t="s">
        <v>137</v>
      </c>
      <c r="D12271" s="67">
        <v>4732.58</v>
      </c>
      <c r="E12271" s="66">
        <v>1.2881</v>
      </c>
      <c r="F12271" s="67">
        <v>6096.036298</v>
      </c>
      <c r="G12271" s="66" t="s">
        <v>12</v>
      </c>
      <c r="H12271" s="68">
        <v>5.8292099850804199E-4</v>
      </c>
      <c r="I12271" s="87">
        <v>3.5535075657714201</v>
      </c>
      <c r="J12271" s="36" t="str">
        <f>_xlfn.XLOOKUP(SimpleBB[[#This Row],[customer_code]],'Input  - indicative charges'!$B$13:$B$69,'Input  - indicative charges'!$E$13:$E$69)</f>
        <v>Lower North Island distributor</v>
      </c>
      <c r="K12271" s="70">
        <f t="shared" si="193"/>
        <v>3.285052648045383</v>
      </c>
    </row>
    <row r="12272" spans="1:11" x14ac:dyDescent="0.25">
      <c r="A12272" s="65">
        <v>44501</v>
      </c>
      <c r="B12272" s="66" t="s">
        <v>154</v>
      </c>
      <c r="C12272" s="66" t="s">
        <v>137</v>
      </c>
      <c r="D12272" s="67">
        <v>4732.58</v>
      </c>
      <c r="E12272" s="66">
        <v>1.2881</v>
      </c>
      <c r="F12272" s="67">
        <v>6096.036298</v>
      </c>
      <c r="G12272" s="66" t="s">
        <v>14</v>
      </c>
      <c r="H12272" s="68">
        <v>1.14180362767032E-4</v>
      </c>
      <c r="I12272" s="87">
        <v>0.69604763594663499</v>
      </c>
      <c r="J12272" s="36" t="str">
        <f>_xlfn.XLOOKUP(SimpleBB[[#This Row],[customer_code]],'Input  - indicative charges'!$B$13:$B$69,'Input  - indicative charges'!$E$13:$E$69)</f>
        <v>Upper North Island distributor</v>
      </c>
      <c r="K12272" s="70">
        <f t="shared" si="193"/>
        <v>0.64346370095200323</v>
      </c>
    </row>
    <row r="12273" spans="1:11" x14ac:dyDescent="0.25">
      <c r="A12273" s="65">
        <v>44501</v>
      </c>
      <c r="B12273" s="66" t="s">
        <v>154</v>
      </c>
      <c r="C12273" s="66" t="s">
        <v>137</v>
      </c>
      <c r="D12273" s="67">
        <v>4732.58</v>
      </c>
      <c r="E12273" s="66">
        <v>1.2881</v>
      </c>
      <c r="F12273" s="67">
        <v>6096.036298</v>
      </c>
      <c r="G12273" s="66" t="s">
        <v>16</v>
      </c>
      <c r="H12273" s="68">
        <v>6.72847910121087E-2</v>
      </c>
      <c r="I12273" s="87">
        <v>410.170528313158</v>
      </c>
      <c r="J12273" s="36" t="str">
        <f>_xlfn.XLOOKUP(SimpleBB[[#This Row],[customer_code]],'Input  - indicative charges'!$B$13:$B$69,'Input  - indicative charges'!$E$13:$E$69)</f>
        <v>South Island generation</v>
      </c>
      <c r="K12273" s="70">
        <f t="shared" si="193"/>
        <v>379.18359683942407</v>
      </c>
    </row>
    <row r="12274" spans="1:11" x14ac:dyDescent="0.25">
      <c r="A12274" s="65">
        <v>44501</v>
      </c>
      <c r="B12274" s="66" t="s">
        <v>154</v>
      </c>
      <c r="C12274" s="66" t="s">
        <v>137</v>
      </c>
      <c r="D12274" s="67">
        <v>4732.58</v>
      </c>
      <c r="E12274" s="66">
        <v>1.2881</v>
      </c>
      <c r="F12274" s="67">
        <v>6096.036298</v>
      </c>
      <c r="G12274" s="66" t="s">
        <v>19</v>
      </c>
      <c r="H12274" s="68">
        <v>7.0073035338977504E-5</v>
      </c>
      <c r="I12274" s="87">
        <v>0.42716776693744302</v>
      </c>
      <c r="J12274" s="36" t="str">
        <f>_xlfn.XLOOKUP(SimpleBB[[#This Row],[customer_code]],'Input  - indicative charges'!$B$13:$B$69,'Input  - indicative charges'!$E$13:$E$69)</f>
        <v>Lower South Island distributor</v>
      </c>
      <c r="K12274" s="70">
        <f t="shared" si="193"/>
        <v>0.39489675425324411</v>
      </c>
    </row>
    <row r="12275" spans="1:11" x14ac:dyDescent="0.25">
      <c r="A12275" s="65">
        <v>44501</v>
      </c>
      <c r="B12275" s="66" t="s">
        <v>154</v>
      </c>
      <c r="C12275" s="66" t="s">
        <v>137</v>
      </c>
      <c r="D12275" s="67">
        <v>4732.58</v>
      </c>
      <c r="E12275" s="66">
        <v>1.2881</v>
      </c>
      <c r="F12275" s="67">
        <v>6096.036298</v>
      </c>
      <c r="G12275" s="66" t="s">
        <v>21</v>
      </c>
      <c r="H12275" s="68">
        <v>1.4439231822710399E-7</v>
      </c>
      <c r="I12275" s="87">
        <v>8.8022081306479499E-4</v>
      </c>
      <c r="J12275" s="36" t="str">
        <f>_xlfn.XLOOKUP(SimpleBB[[#This Row],[customer_code]],'Input  - indicative charges'!$B$13:$B$69,'Input  - indicative charges'!$E$13:$E$69)</f>
        <v>Upper South Island distributor</v>
      </c>
      <c r="K12275" s="70">
        <f t="shared" si="193"/>
        <v>8.1372324648349033E-4</v>
      </c>
    </row>
    <row r="12276" spans="1:11" x14ac:dyDescent="0.25">
      <c r="A12276" s="65">
        <v>44501</v>
      </c>
      <c r="B12276" s="66" t="s">
        <v>154</v>
      </c>
      <c r="C12276" s="66" t="s">
        <v>137</v>
      </c>
      <c r="D12276" s="67">
        <v>4732.58</v>
      </c>
      <c r="E12276" s="66">
        <v>1.2881</v>
      </c>
      <c r="F12276" s="67">
        <v>6096.036298</v>
      </c>
      <c r="G12276" s="66" t="s">
        <v>23</v>
      </c>
      <c r="H12276" s="68">
        <v>2.6980832465899498E-7</v>
      </c>
      <c r="I12276" s="87">
        <v>1.6447613406238E-3</v>
      </c>
      <c r="J12276" s="36" t="str">
        <f>_xlfn.XLOOKUP(SimpleBB[[#This Row],[customer_code]],'Input  - indicative charges'!$B$13:$B$69,'Input  - indicative charges'!$E$13:$E$69)</f>
        <v>Lower North Island distributor</v>
      </c>
      <c r="K12276" s="70">
        <f t="shared" si="193"/>
        <v>1.5205054435408075E-3</v>
      </c>
    </row>
    <row r="12277" spans="1:11" x14ac:dyDescent="0.25">
      <c r="A12277" s="65">
        <v>44501</v>
      </c>
      <c r="B12277" s="66" t="s">
        <v>154</v>
      </c>
      <c r="C12277" s="66" t="s">
        <v>137</v>
      </c>
      <c r="D12277" s="67">
        <v>4732.58</v>
      </c>
      <c r="E12277" s="66">
        <v>1.2881</v>
      </c>
      <c r="F12277" s="67">
        <v>6096.036298</v>
      </c>
      <c r="G12277" s="66" t="s">
        <v>25</v>
      </c>
      <c r="H12277" s="68">
        <v>8.4488509098904596E-2</v>
      </c>
      <c r="I12277" s="87">
        <v>515.04501823082603</v>
      </c>
      <c r="J12277" s="36" t="str">
        <f>_xlfn.XLOOKUP(SimpleBB[[#This Row],[customer_code]],'Input  - indicative charges'!$B$13:$B$69,'Input  - indicative charges'!$E$13:$E$69)</f>
        <v>North Island generation</v>
      </c>
      <c r="K12277" s="70">
        <f t="shared" si="193"/>
        <v>476.13519028331024</v>
      </c>
    </row>
    <row r="12278" spans="1:11" x14ac:dyDescent="0.25">
      <c r="A12278" s="65">
        <v>44501</v>
      </c>
      <c r="B12278" s="66" t="s">
        <v>154</v>
      </c>
      <c r="C12278" s="66" t="s">
        <v>137</v>
      </c>
      <c r="D12278" s="67">
        <v>4732.58</v>
      </c>
      <c r="E12278" s="66">
        <v>1.2881</v>
      </c>
      <c r="F12278" s="67">
        <v>6096.036298</v>
      </c>
      <c r="G12278" s="66" t="s">
        <v>27</v>
      </c>
      <c r="H12278" s="68">
        <v>5.0420224820705195E-4</v>
      </c>
      <c r="I12278" s="87">
        <v>3.0736352066033898</v>
      </c>
      <c r="J12278" s="36" t="str">
        <f>_xlfn.XLOOKUP(SimpleBB[[#This Row],[customer_code]],'Input  - indicative charges'!$B$13:$B$69,'Input  - indicative charges'!$E$13:$E$69)</f>
        <v>Lower North Island distributor</v>
      </c>
      <c r="K12278" s="70">
        <f t="shared" si="193"/>
        <v>2.8414329469384554</v>
      </c>
    </row>
    <row r="12279" spans="1:11" x14ac:dyDescent="0.25">
      <c r="A12279" s="65">
        <v>44501</v>
      </c>
      <c r="B12279" s="66" t="s">
        <v>154</v>
      </c>
      <c r="C12279" s="66" t="s">
        <v>137</v>
      </c>
      <c r="D12279" s="67">
        <v>4732.58</v>
      </c>
      <c r="E12279" s="66">
        <v>1.2881</v>
      </c>
      <c r="F12279" s="67">
        <v>6096.036298</v>
      </c>
      <c r="G12279" s="66" t="s">
        <v>29</v>
      </c>
      <c r="H12279" s="68">
        <v>2.87763920369892E-5</v>
      </c>
      <c r="I12279" s="87">
        <v>0.175421930382964</v>
      </c>
      <c r="J12279" s="36" t="str">
        <f>_xlfn.XLOOKUP(SimpleBB[[#This Row],[customer_code]],'Input  - indicative charges'!$B$13:$B$69,'Input  - indicative charges'!$E$13:$E$69)</f>
        <v>Lower North Island distributor</v>
      </c>
      <c r="K12279" s="70">
        <f t="shared" si="193"/>
        <v>0.16216942450907318</v>
      </c>
    </row>
    <row r="12280" spans="1:11" x14ac:dyDescent="0.25">
      <c r="A12280" s="65">
        <v>44501</v>
      </c>
      <c r="B12280" s="66" t="s">
        <v>154</v>
      </c>
      <c r="C12280" s="66" t="s">
        <v>137</v>
      </c>
      <c r="D12280" s="67">
        <v>4732.58</v>
      </c>
      <c r="E12280" s="66">
        <v>1.2881</v>
      </c>
      <c r="F12280" s="67">
        <v>6096.036298</v>
      </c>
      <c r="G12280" s="66" t="s">
        <v>31</v>
      </c>
      <c r="H12280" s="68">
        <v>1.0072794961658599E-3</v>
      </c>
      <c r="I12280" s="87">
        <v>6.1404123708582397</v>
      </c>
      <c r="J12280" s="36" t="str">
        <f>_xlfn.XLOOKUP(SimpleBB[[#This Row],[customer_code]],'Input  - indicative charges'!$B$13:$B$69,'Input  - indicative charges'!$E$13:$E$69)</f>
        <v>Major Industrial</v>
      </c>
      <c r="K12280" s="70">
        <f t="shared" si="193"/>
        <v>5.6765259523513922</v>
      </c>
    </row>
    <row r="12281" spans="1:11" x14ac:dyDescent="0.25">
      <c r="A12281" s="65">
        <v>44501</v>
      </c>
      <c r="B12281" s="66" t="s">
        <v>154</v>
      </c>
      <c r="C12281" s="66" t="s">
        <v>137</v>
      </c>
      <c r="D12281" s="67">
        <v>4732.58</v>
      </c>
      <c r="E12281" s="66">
        <v>1.2881</v>
      </c>
      <c r="F12281" s="67">
        <v>6096.036298</v>
      </c>
      <c r="G12281" s="66" t="s">
        <v>34</v>
      </c>
      <c r="H12281" s="68">
        <v>3.1203888511785103E-4</v>
      </c>
      <c r="I12281" s="87">
        <v>1.9022003700658701</v>
      </c>
      <c r="J12281" s="36" t="str">
        <f>_xlfn.XLOOKUP(SimpleBB[[#This Row],[customer_code]],'Input  - indicative charges'!$B$13:$B$69,'Input  - indicative charges'!$E$13:$E$69)</f>
        <v>Major Industrial</v>
      </c>
      <c r="K12281" s="70">
        <f t="shared" si="193"/>
        <v>1.7584958656029357</v>
      </c>
    </row>
    <row r="12282" spans="1:11" x14ac:dyDescent="0.25">
      <c r="A12282" s="65">
        <v>44501</v>
      </c>
      <c r="B12282" s="66" t="s">
        <v>154</v>
      </c>
      <c r="C12282" s="66" t="s">
        <v>137</v>
      </c>
      <c r="D12282" s="67">
        <v>4732.58</v>
      </c>
      <c r="E12282" s="66">
        <v>1.2881</v>
      </c>
      <c r="F12282" s="67">
        <v>6096.036298</v>
      </c>
      <c r="G12282" s="66" t="s">
        <v>36</v>
      </c>
      <c r="H12282" s="68">
        <v>1.3527409305710701E-7</v>
      </c>
      <c r="I12282" s="87">
        <v>8.2463578145515796E-4</v>
      </c>
      <c r="J12282" s="36" t="str">
        <f>_xlfn.XLOOKUP(SimpleBB[[#This Row],[customer_code]],'Input  - indicative charges'!$B$13:$B$69,'Input  - indicative charges'!$E$13:$E$69)</f>
        <v>Upper South Island distributor</v>
      </c>
      <c r="K12282" s="70">
        <f t="shared" si="193"/>
        <v>7.6233746724953374E-4</v>
      </c>
    </row>
    <row r="12283" spans="1:11" x14ac:dyDescent="0.25">
      <c r="A12283" s="65">
        <v>44501</v>
      </c>
      <c r="B12283" s="66" t="s">
        <v>154</v>
      </c>
      <c r="C12283" s="66" t="s">
        <v>137</v>
      </c>
      <c r="D12283" s="67">
        <v>4732.58</v>
      </c>
      <c r="E12283" s="66">
        <v>1.2881</v>
      </c>
      <c r="F12283" s="67">
        <v>6096.036298</v>
      </c>
      <c r="G12283" s="66" t="s">
        <v>38</v>
      </c>
      <c r="H12283" s="68">
        <v>1.50418013232418E-3</v>
      </c>
      <c r="I12283" s="87">
        <v>9.1695366853786808</v>
      </c>
      <c r="J12283" s="36" t="str">
        <f>_xlfn.XLOOKUP(SimpleBB[[#This Row],[customer_code]],'Input  - indicative charges'!$B$13:$B$69,'Input  - indicative charges'!$E$13:$E$69)</f>
        <v>North Island generation</v>
      </c>
      <c r="K12283" s="70">
        <f t="shared" si="193"/>
        <v>8.4768106475420826</v>
      </c>
    </row>
    <row r="12284" spans="1:11" x14ac:dyDescent="0.25">
      <c r="A12284" s="65">
        <v>44501</v>
      </c>
      <c r="B12284" s="66" t="s">
        <v>154</v>
      </c>
      <c r="C12284" s="66" t="s">
        <v>137</v>
      </c>
      <c r="D12284" s="67">
        <v>4732.58</v>
      </c>
      <c r="E12284" s="66">
        <v>1.2881</v>
      </c>
      <c r="F12284" s="67">
        <v>6096.036298</v>
      </c>
      <c r="G12284" s="66" t="s">
        <v>40</v>
      </c>
      <c r="H12284" s="68">
        <v>8.4596924429036893E-2</v>
      </c>
      <c r="I12284" s="87">
        <v>515.70592201857198</v>
      </c>
      <c r="J12284" s="36" t="str">
        <f>_xlfn.XLOOKUP(SimpleBB[[#This Row],[customer_code]],'Input  - indicative charges'!$B$13:$B$69,'Input  - indicative charges'!$E$13:$E$69)</f>
        <v>North Island generation</v>
      </c>
      <c r="K12284" s="70">
        <f t="shared" si="193"/>
        <v>476.74616512938934</v>
      </c>
    </row>
    <row r="12285" spans="1:11" x14ac:dyDescent="0.25">
      <c r="A12285" s="65">
        <v>44501</v>
      </c>
      <c r="B12285" s="66" t="s">
        <v>154</v>
      </c>
      <c r="C12285" s="66" t="s">
        <v>137</v>
      </c>
      <c r="D12285" s="67">
        <v>4732.58</v>
      </c>
      <c r="E12285" s="66">
        <v>1.2881</v>
      </c>
      <c r="F12285" s="67">
        <v>6096.036298</v>
      </c>
      <c r="G12285" s="66" t="s">
        <v>42</v>
      </c>
      <c r="H12285" s="68">
        <v>3.3803573269200797E-2</v>
      </c>
      <c r="I12285" s="87">
        <v>206.06780965114999</v>
      </c>
      <c r="J12285" s="36" t="str">
        <f>_xlfn.XLOOKUP(SimpleBB[[#This Row],[customer_code]],'Input  - indicative charges'!$B$13:$B$69,'Input  - indicative charges'!$E$13:$E$69)</f>
        <v>South Island generation</v>
      </c>
      <c r="K12285" s="70">
        <f t="shared" si="193"/>
        <v>190.50011608022751</v>
      </c>
    </row>
    <row r="12286" spans="1:11" x14ac:dyDescent="0.25">
      <c r="A12286" s="65">
        <v>44501</v>
      </c>
      <c r="B12286" s="66" t="s">
        <v>154</v>
      </c>
      <c r="C12286" s="66" t="s">
        <v>137</v>
      </c>
      <c r="D12286" s="67">
        <v>4732.58</v>
      </c>
      <c r="E12286" s="66">
        <v>1.2881</v>
      </c>
      <c r="F12286" s="67">
        <v>6096.036298</v>
      </c>
      <c r="G12286" s="66" t="s">
        <v>44</v>
      </c>
      <c r="H12286" s="68">
        <v>2.4121669379374599E-4</v>
      </c>
      <c r="I12286" s="87">
        <v>1.4704657210502301</v>
      </c>
      <c r="J12286" s="36" t="str">
        <f>_xlfn.XLOOKUP(SimpleBB[[#This Row],[customer_code]],'Input  - indicative charges'!$B$13:$B$69,'Input  - indicative charges'!$E$13:$E$69)</f>
        <v>Major Industrial</v>
      </c>
      <c r="K12286" s="70">
        <f t="shared" si="193"/>
        <v>1.3593772410464451</v>
      </c>
    </row>
    <row r="12287" spans="1:11" x14ac:dyDescent="0.25">
      <c r="A12287" s="65">
        <v>44501</v>
      </c>
      <c r="B12287" s="66" t="s">
        <v>154</v>
      </c>
      <c r="C12287" s="66" t="s">
        <v>137</v>
      </c>
      <c r="D12287" s="67">
        <v>4732.58</v>
      </c>
      <c r="E12287" s="66">
        <v>1.2881</v>
      </c>
      <c r="F12287" s="67">
        <v>6096.036298</v>
      </c>
      <c r="G12287" s="66" t="s">
        <v>46</v>
      </c>
      <c r="H12287" s="68">
        <v>1.68791508945327E-7</v>
      </c>
      <c r="I12287" s="87">
        <v>1.0289591653249101E-3</v>
      </c>
      <c r="J12287" s="36" t="str">
        <f>_xlfn.XLOOKUP(SimpleBB[[#This Row],[customer_code]],'Input  - indicative charges'!$B$13:$B$69,'Input  - indicative charges'!$E$13:$E$69)</f>
        <v>Upper South Island distributor</v>
      </c>
      <c r="K12287" s="70">
        <f t="shared" si="193"/>
        <v>9.512249427411502E-4</v>
      </c>
    </row>
    <row r="12288" spans="1:11" x14ac:dyDescent="0.25">
      <c r="A12288" s="65">
        <v>44501</v>
      </c>
      <c r="B12288" s="66" t="s">
        <v>154</v>
      </c>
      <c r="C12288" s="66" t="s">
        <v>137</v>
      </c>
      <c r="D12288" s="67">
        <v>4732.58</v>
      </c>
      <c r="E12288" s="66">
        <v>1.2881</v>
      </c>
      <c r="F12288" s="67">
        <v>6096.036298</v>
      </c>
      <c r="G12288" s="66" t="s">
        <v>48</v>
      </c>
      <c r="H12288" s="68">
        <v>3.9968875900398201E-2</v>
      </c>
      <c r="I12288" s="87">
        <v>243.65171827908401</v>
      </c>
      <c r="J12288" s="36" t="str">
        <f>_xlfn.XLOOKUP(SimpleBB[[#This Row],[customer_code]],'Input  - indicative charges'!$B$13:$B$69,'Input  - indicative charges'!$E$13:$E$69)</f>
        <v>North Island generation</v>
      </c>
      <c r="K12288" s="70">
        <f t="shared" si="193"/>
        <v>225.24469345255335</v>
      </c>
    </row>
    <row r="12289" spans="1:11" x14ac:dyDescent="0.25">
      <c r="A12289" s="65">
        <v>44501</v>
      </c>
      <c r="B12289" s="66" t="s">
        <v>154</v>
      </c>
      <c r="C12289" s="66" t="s">
        <v>137</v>
      </c>
      <c r="D12289" s="67">
        <v>4732.58</v>
      </c>
      <c r="E12289" s="66">
        <v>1.2881</v>
      </c>
      <c r="F12289" s="67">
        <v>6096.036298</v>
      </c>
      <c r="G12289" s="66" t="s">
        <v>50</v>
      </c>
      <c r="H12289" s="68">
        <v>8.3912488288649806E-3</v>
      </c>
      <c r="I12289" s="87">
        <v>51.153357446310899</v>
      </c>
      <c r="J12289" s="36" t="str">
        <f>_xlfn.XLOOKUP(SimpleBB[[#This Row],[customer_code]],'Input  - indicative charges'!$B$13:$B$69,'Input  - indicative charges'!$E$13:$E$69)</f>
        <v>North Island generation</v>
      </c>
      <c r="K12289" s="70">
        <f t="shared" si="193"/>
        <v>47.288902366227553</v>
      </c>
    </row>
    <row r="12290" spans="1:11" x14ac:dyDescent="0.25">
      <c r="A12290" s="65">
        <v>44501</v>
      </c>
      <c r="B12290" s="66" t="s">
        <v>154</v>
      </c>
      <c r="C12290" s="66" t="s">
        <v>137</v>
      </c>
      <c r="D12290" s="67">
        <v>4732.58</v>
      </c>
      <c r="E12290" s="66">
        <v>1.2881</v>
      </c>
      <c r="F12290" s="67">
        <v>6096.036298</v>
      </c>
      <c r="G12290" s="66" t="s">
        <v>52</v>
      </c>
      <c r="H12290" s="68">
        <v>1.6944853887668299E-2</v>
      </c>
      <c r="I12290" s="87">
        <v>103.296444363532</v>
      </c>
      <c r="J12290" s="36" t="str">
        <f>_xlfn.XLOOKUP(SimpleBB[[#This Row],[customer_code]],'Input  - indicative charges'!$B$13:$B$69,'Input  - indicative charges'!$E$13:$E$69)</f>
        <v>North Island generation</v>
      </c>
      <c r="K12290" s="70">
        <f t="shared" si="193"/>
        <v>95.492763645327528</v>
      </c>
    </row>
    <row r="12291" spans="1:11" x14ac:dyDescent="0.25">
      <c r="A12291" s="65">
        <v>44501</v>
      </c>
      <c r="B12291" s="66" t="s">
        <v>154</v>
      </c>
      <c r="C12291" s="66" t="s">
        <v>137</v>
      </c>
      <c r="D12291" s="67">
        <v>4732.58</v>
      </c>
      <c r="E12291" s="66">
        <v>1.2881</v>
      </c>
      <c r="F12291" s="67">
        <v>6096.036298</v>
      </c>
      <c r="G12291" s="66" t="s">
        <v>54</v>
      </c>
      <c r="H12291" s="68">
        <v>1.52329103418459E-8</v>
      </c>
      <c r="I12291" s="87">
        <v>9.2860374368072595E-5</v>
      </c>
      <c r="J12291" s="36" t="str">
        <f>_xlfn.XLOOKUP(SimpleBB[[#This Row],[customer_code]],'Input  - indicative charges'!$B$13:$B$69,'Input  - indicative charges'!$E$13:$E$69)</f>
        <v>Upper South Island distributor</v>
      </c>
      <c r="K12291" s="70">
        <f t="shared" si="193"/>
        <v>8.5845101795949005E-5</v>
      </c>
    </row>
    <row r="12292" spans="1:11" x14ac:dyDescent="0.25">
      <c r="A12292" s="65">
        <v>44501</v>
      </c>
      <c r="B12292" s="66" t="s">
        <v>154</v>
      </c>
      <c r="C12292" s="66" t="s">
        <v>137</v>
      </c>
      <c r="D12292" s="67">
        <v>4732.58</v>
      </c>
      <c r="E12292" s="66">
        <v>1.2881</v>
      </c>
      <c r="F12292" s="67">
        <v>6096.036298</v>
      </c>
      <c r="G12292" s="66" t="s">
        <v>56</v>
      </c>
      <c r="H12292" s="68">
        <v>1.7299084627812199E-6</v>
      </c>
      <c r="I12292" s="87">
        <v>1.0545584781331699E-2</v>
      </c>
      <c r="J12292" s="36" t="str">
        <f>_xlfn.XLOOKUP(SimpleBB[[#This Row],[customer_code]],'Input  - indicative charges'!$B$13:$B$69,'Input  - indicative charges'!$E$13:$E$69)</f>
        <v>Upper North Island distributor</v>
      </c>
      <c r="K12292" s="70">
        <f t="shared" si="193"/>
        <v>9.7489031808435985E-3</v>
      </c>
    </row>
    <row r="12293" spans="1:11" x14ac:dyDescent="0.25">
      <c r="A12293" s="65">
        <v>44501</v>
      </c>
      <c r="B12293" s="66" t="s">
        <v>154</v>
      </c>
      <c r="C12293" s="66" t="s">
        <v>137</v>
      </c>
      <c r="D12293" s="67">
        <v>4732.58</v>
      </c>
      <c r="E12293" s="66">
        <v>1.2881</v>
      </c>
      <c r="F12293" s="67">
        <v>6096.036298</v>
      </c>
      <c r="G12293" s="66" t="s">
        <v>58</v>
      </c>
      <c r="H12293" s="68">
        <v>1.04583060194283E-2</v>
      </c>
      <c r="I12293" s="87">
        <v>63.754213110027202</v>
      </c>
      <c r="J12293" s="36" t="str">
        <f>_xlfn.XLOOKUP(SimpleBB[[#This Row],[customer_code]],'Input  - indicative charges'!$B$13:$B$69,'Input  - indicative charges'!$E$13:$E$69)</f>
        <v>North Island generation</v>
      </c>
      <c r="K12293" s="70">
        <f t="shared" si="193"/>
        <v>58.937807989633114</v>
      </c>
    </row>
    <row r="12294" spans="1:11" x14ac:dyDescent="0.25">
      <c r="A12294" s="65">
        <v>44501</v>
      </c>
      <c r="B12294" s="66" t="s">
        <v>154</v>
      </c>
      <c r="C12294" s="66" t="s">
        <v>137</v>
      </c>
      <c r="D12294" s="67">
        <v>4732.58</v>
      </c>
      <c r="E12294" s="66">
        <v>1.2881</v>
      </c>
      <c r="F12294" s="67">
        <v>6096.036298</v>
      </c>
      <c r="G12294" s="66" t="s">
        <v>60</v>
      </c>
      <c r="H12294" s="68">
        <v>5.6297505007211699E-7</v>
      </c>
      <c r="I12294" s="87">
        <v>3.4319163401079901E-3</v>
      </c>
      <c r="J12294" s="36" t="str">
        <f>_xlfn.XLOOKUP(SimpleBB[[#This Row],[customer_code]],'Input  - indicative charges'!$B$13:$B$69,'Input  - indicative charges'!$E$13:$E$69)</f>
        <v>Major Industrial</v>
      </c>
      <c r="K12294" s="70">
        <f t="shared" si="193"/>
        <v>3.1726472090666644E-3</v>
      </c>
    </row>
    <row r="12295" spans="1:11" x14ac:dyDescent="0.25">
      <c r="A12295" s="65">
        <v>44501</v>
      </c>
      <c r="B12295" s="66" t="s">
        <v>154</v>
      </c>
      <c r="C12295" s="66" t="s">
        <v>137</v>
      </c>
      <c r="D12295" s="67">
        <v>4732.58</v>
      </c>
      <c r="E12295" s="66">
        <v>1.2881</v>
      </c>
      <c r="F12295" s="67">
        <v>6096.036298</v>
      </c>
      <c r="G12295" s="66" t="s">
        <v>62</v>
      </c>
      <c r="H12295" s="68">
        <v>5.3304068168091803E-7</v>
      </c>
      <c r="I12295" s="87">
        <v>3.2494353438375402E-3</v>
      </c>
      <c r="J12295" s="36" t="str">
        <f>_xlfn.XLOOKUP(SimpleBB[[#This Row],[customer_code]],'Input  - indicative charges'!$B$13:$B$69,'Input  - indicative charges'!$E$13:$E$69)</f>
        <v>Major Industrial</v>
      </c>
      <c r="K12295" s="70">
        <f t="shared" si="193"/>
        <v>3.0039520061099019E-3</v>
      </c>
    </row>
    <row r="12296" spans="1:11" x14ac:dyDescent="0.25">
      <c r="A12296" s="65">
        <v>44501</v>
      </c>
      <c r="B12296" s="66" t="s">
        <v>154</v>
      </c>
      <c r="C12296" s="66" t="s">
        <v>137</v>
      </c>
      <c r="D12296" s="67">
        <v>4732.58</v>
      </c>
      <c r="E12296" s="66">
        <v>1.2881</v>
      </c>
      <c r="F12296" s="67">
        <v>6096.036298</v>
      </c>
      <c r="G12296" s="66" t="s">
        <v>64</v>
      </c>
      <c r="H12296" s="68">
        <v>2.5667587451037101E-4</v>
      </c>
      <c r="I12296" s="87">
        <v>1.56470544783611</v>
      </c>
      <c r="J12296" s="36" t="str">
        <f>_xlfn.XLOOKUP(SimpleBB[[#This Row],[customer_code]],'Input  - indicative charges'!$B$13:$B$69,'Input  - indicative charges'!$E$13:$E$69)</f>
        <v>Major Industrial</v>
      </c>
      <c r="K12296" s="70">
        <f t="shared" si="193"/>
        <v>1.4464974900677305</v>
      </c>
    </row>
    <row r="12297" spans="1:11" x14ac:dyDescent="0.25">
      <c r="A12297" s="65">
        <v>44501</v>
      </c>
      <c r="B12297" s="66" t="s">
        <v>154</v>
      </c>
      <c r="C12297" s="66" t="s">
        <v>137</v>
      </c>
      <c r="D12297" s="67">
        <v>4732.58</v>
      </c>
      <c r="E12297" s="66">
        <v>1.2881</v>
      </c>
      <c r="F12297" s="67">
        <v>6096.036298</v>
      </c>
      <c r="G12297" s="66" t="s">
        <v>66</v>
      </c>
      <c r="H12297" s="68">
        <v>9.0848075545533996E-7</v>
      </c>
      <c r="I12297" s="87">
        <v>5.53813166129021E-3</v>
      </c>
      <c r="J12297" s="36" t="str">
        <f>_xlfn.XLOOKUP(SimpleBB[[#This Row],[customer_code]],'Input  - indicative charges'!$B$13:$B$69,'Input  - indicative charges'!$E$13:$E$69)</f>
        <v>Upper South Island distributor</v>
      </c>
      <c r="K12297" s="70">
        <f t="shared" si="193"/>
        <v>5.1197454184105295E-3</v>
      </c>
    </row>
    <row r="12298" spans="1:11" x14ac:dyDescent="0.25">
      <c r="A12298" s="65">
        <v>44501</v>
      </c>
      <c r="B12298" s="66" t="s">
        <v>154</v>
      </c>
      <c r="C12298" s="66" t="s">
        <v>137</v>
      </c>
      <c r="D12298" s="67">
        <v>4732.58</v>
      </c>
      <c r="E12298" s="66">
        <v>1.2881</v>
      </c>
      <c r="F12298" s="67">
        <v>6096.036298</v>
      </c>
      <c r="G12298" s="66" t="s">
        <v>68</v>
      </c>
      <c r="H12298" s="68">
        <v>5.7416624525241497E-7</v>
      </c>
      <c r="I12298" s="87">
        <v>3.5001382721450902E-3</v>
      </c>
      <c r="J12298" s="36" t="str">
        <f>_xlfn.XLOOKUP(SimpleBB[[#This Row],[customer_code]],'Input  - indicative charges'!$B$13:$B$69,'Input  - indicative charges'!$E$13:$E$69)</f>
        <v>Major Industrial</v>
      </c>
      <c r="K12298" s="70">
        <f t="shared" si="193"/>
        <v>3.2357152156334652E-3</v>
      </c>
    </row>
    <row r="12299" spans="1:11" x14ac:dyDescent="0.25">
      <c r="A12299" s="65">
        <v>44501</v>
      </c>
      <c r="B12299" s="66" t="s">
        <v>154</v>
      </c>
      <c r="C12299" s="66" t="s">
        <v>137</v>
      </c>
      <c r="D12299" s="67">
        <v>4732.58</v>
      </c>
      <c r="E12299" s="66">
        <v>1.2881</v>
      </c>
      <c r="F12299" s="67">
        <v>6096.036298</v>
      </c>
      <c r="G12299" s="66" t="s">
        <v>70</v>
      </c>
      <c r="H12299" s="68">
        <v>7.5564079847209698E-2</v>
      </c>
      <c r="I12299" s="87">
        <v>460.64137357355997</v>
      </c>
      <c r="J12299" s="36" t="str">
        <f>_xlfn.XLOOKUP(SimpleBB[[#This Row],[customer_code]],'Input  - indicative charges'!$B$13:$B$69,'Input  - indicative charges'!$E$13:$E$69)</f>
        <v>Lower North Island distributor</v>
      </c>
      <c r="K12299" s="70">
        <f t="shared" si="193"/>
        <v>425.84154839940038</v>
      </c>
    </row>
    <row r="12300" spans="1:11" x14ac:dyDescent="0.25">
      <c r="A12300" s="65">
        <v>44501</v>
      </c>
      <c r="B12300" s="66" t="s">
        <v>154</v>
      </c>
      <c r="C12300" s="66" t="s">
        <v>137</v>
      </c>
      <c r="D12300" s="67">
        <v>4732.58</v>
      </c>
      <c r="E12300" s="66">
        <v>1.2881</v>
      </c>
      <c r="F12300" s="67">
        <v>6096.036298</v>
      </c>
      <c r="G12300" s="66" t="s">
        <v>72</v>
      </c>
      <c r="H12300" s="68">
        <v>4.6270016000219903E-5</v>
      </c>
      <c r="I12300" s="87">
        <v>0.28206369704638101</v>
      </c>
      <c r="J12300" s="36" t="str">
        <f>_xlfn.XLOOKUP(SimpleBB[[#This Row],[customer_code]],'Input  - indicative charges'!$B$13:$B$69,'Input  - indicative charges'!$E$13:$E$69)</f>
        <v>Lower South Island distributor</v>
      </c>
      <c r="K12300" s="70">
        <f t="shared" si="193"/>
        <v>0.26075478319645373</v>
      </c>
    </row>
    <row r="12301" spans="1:11" x14ac:dyDescent="0.25">
      <c r="A12301" s="65">
        <v>44501</v>
      </c>
      <c r="B12301" s="66" t="s">
        <v>154</v>
      </c>
      <c r="C12301" s="66" t="s">
        <v>137</v>
      </c>
      <c r="D12301" s="67">
        <v>4732.58</v>
      </c>
      <c r="E12301" s="66">
        <v>1.2881</v>
      </c>
      <c r="F12301" s="67">
        <v>6096.036298</v>
      </c>
      <c r="G12301" s="66" t="s">
        <v>74</v>
      </c>
      <c r="H12301" s="68">
        <v>1.9010764934636001E-9</v>
      </c>
      <c r="I12301" s="87">
        <v>1.15890313094286E-5</v>
      </c>
      <c r="J12301" s="36" t="str">
        <f>_xlfn.XLOOKUP(SimpleBB[[#This Row],[customer_code]],'Input  - indicative charges'!$B$13:$B$69,'Input  - indicative charges'!$E$13:$E$69)</f>
        <v>Major Industrial</v>
      </c>
      <c r="K12301" s="70">
        <f t="shared" si="193"/>
        <v>1.0713521017382342E-5</v>
      </c>
    </row>
    <row r="12302" spans="1:11" x14ac:dyDescent="0.25">
      <c r="A12302" s="65">
        <v>44501</v>
      </c>
      <c r="B12302" s="66" t="s">
        <v>154</v>
      </c>
      <c r="C12302" s="66" t="s">
        <v>137</v>
      </c>
      <c r="D12302" s="67">
        <v>4732.58</v>
      </c>
      <c r="E12302" s="66">
        <v>1.2881</v>
      </c>
      <c r="F12302" s="67">
        <v>6096.036298</v>
      </c>
      <c r="G12302" s="66" t="s">
        <v>76</v>
      </c>
      <c r="H12302" s="68">
        <v>4.0769138107112199E-4</v>
      </c>
      <c r="I12302" s="87">
        <v>2.4853014573913099</v>
      </c>
      <c r="J12302" s="36" t="str">
        <f>_xlfn.XLOOKUP(SimpleBB[[#This Row],[customer_code]],'Input  - indicative charges'!$B$13:$B$69,'Input  - indicative charges'!$E$13:$E$69)</f>
        <v>Lower North Island distributor</v>
      </c>
      <c r="K12302" s="70">
        <f t="shared" ref="K12302:K12365" si="194">I12302*$L$9</f>
        <v>2.2975457298687361</v>
      </c>
    </row>
    <row r="12303" spans="1:11" x14ac:dyDescent="0.25">
      <c r="A12303" s="65">
        <v>44501</v>
      </c>
      <c r="B12303" s="66" t="s">
        <v>154</v>
      </c>
      <c r="C12303" s="66" t="s">
        <v>137</v>
      </c>
      <c r="D12303" s="67">
        <v>4732.58</v>
      </c>
      <c r="E12303" s="66">
        <v>1.2881</v>
      </c>
      <c r="F12303" s="67">
        <v>6096.036298</v>
      </c>
      <c r="G12303" s="66" t="s">
        <v>78</v>
      </c>
      <c r="H12303" s="68">
        <v>2.3729532838891E-9</v>
      </c>
      <c r="I12303" s="87">
        <v>1.4465609352046201E-5</v>
      </c>
      <c r="J12303" s="36" t="str">
        <f>_xlfn.XLOOKUP(SimpleBB[[#This Row],[customer_code]],'Input  - indicative charges'!$B$13:$B$69,'Input  - indicative charges'!$E$13:$E$69)</f>
        <v>North Island generation</v>
      </c>
      <c r="K12303" s="70">
        <f t="shared" si="194"/>
        <v>1.3372783771522207E-5</v>
      </c>
    </row>
    <row r="12304" spans="1:11" x14ac:dyDescent="0.25">
      <c r="A12304" s="65">
        <v>44501</v>
      </c>
      <c r="B12304" s="66" t="s">
        <v>154</v>
      </c>
      <c r="C12304" s="66" t="s">
        <v>137</v>
      </c>
      <c r="D12304" s="67">
        <v>4732.58</v>
      </c>
      <c r="E12304" s="66">
        <v>1.2881</v>
      </c>
      <c r="F12304" s="67">
        <v>6096.036298</v>
      </c>
      <c r="G12304" s="66" t="s">
        <v>80</v>
      </c>
      <c r="H12304" s="68">
        <v>5.1769956243803998E-10</v>
      </c>
      <c r="I12304" s="87">
        <v>3.1559153240810101E-6</v>
      </c>
      <c r="J12304" s="36" t="str">
        <f>_xlfn.XLOOKUP(SimpleBB[[#This Row],[customer_code]],'Input  - indicative charges'!$B$13:$B$69,'Input  - indicative charges'!$E$13:$E$69)</f>
        <v>Major Industrial</v>
      </c>
      <c r="K12304" s="70">
        <f t="shared" si="194"/>
        <v>2.9174970927995505E-6</v>
      </c>
    </row>
    <row r="12305" spans="1:11" x14ac:dyDescent="0.25">
      <c r="A12305" s="65">
        <v>44501</v>
      </c>
      <c r="B12305" s="66" t="s">
        <v>154</v>
      </c>
      <c r="C12305" s="66" t="s">
        <v>137</v>
      </c>
      <c r="D12305" s="67">
        <v>4732.58</v>
      </c>
      <c r="E12305" s="66">
        <v>1.2881</v>
      </c>
      <c r="F12305" s="67">
        <v>6096.036298</v>
      </c>
      <c r="G12305" s="66" t="s">
        <v>82</v>
      </c>
      <c r="H12305" s="68">
        <v>5.7676587135637402E-4</v>
      </c>
      <c r="I12305" s="87">
        <v>3.51598568723605</v>
      </c>
      <c r="J12305" s="36" t="str">
        <f>_xlfn.XLOOKUP(SimpleBB[[#This Row],[customer_code]],'Input  - indicative charges'!$B$13:$B$69,'Input  - indicative charges'!$E$13:$E$69)</f>
        <v>Major Industrial</v>
      </c>
      <c r="K12305" s="70">
        <f t="shared" si="194"/>
        <v>3.2503654146117049</v>
      </c>
    </row>
    <row r="12306" spans="1:11" x14ac:dyDescent="0.25">
      <c r="A12306" s="65">
        <v>44501</v>
      </c>
      <c r="B12306" s="66" t="s">
        <v>154</v>
      </c>
      <c r="C12306" s="66" t="s">
        <v>137</v>
      </c>
      <c r="D12306" s="67">
        <v>4732.58</v>
      </c>
      <c r="E12306" s="66">
        <v>1.2881</v>
      </c>
      <c r="F12306" s="67">
        <v>6096.036298</v>
      </c>
      <c r="G12306" s="66" t="s">
        <v>84</v>
      </c>
      <c r="H12306" s="68">
        <v>6.1280690321007502E-12</v>
      </c>
      <c r="I12306" s="87">
        <v>3.7356931256335903E-8</v>
      </c>
      <c r="J12306" s="36" t="str">
        <f>_xlfn.XLOOKUP(SimpleBB[[#This Row],[customer_code]],'Input  - indicative charges'!$B$13:$B$69,'Input  - indicative charges'!$E$13:$E$69)</f>
        <v>Major Industrial</v>
      </c>
      <c r="K12306" s="70">
        <f t="shared" si="194"/>
        <v>3.4534747337687121E-8</v>
      </c>
    </row>
    <row r="12307" spans="1:11" x14ac:dyDescent="0.25">
      <c r="A12307" s="65">
        <v>44501</v>
      </c>
      <c r="B12307" s="66" t="s">
        <v>154</v>
      </c>
      <c r="C12307" s="66" t="s">
        <v>137</v>
      </c>
      <c r="D12307" s="67">
        <v>4732.58</v>
      </c>
      <c r="E12307" s="66">
        <v>1.2881</v>
      </c>
      <c r="F12307" s="67">
        <v>6096.036298</v>
      </c>
      <c r="G12307" s="66" t="s">
        <v>86</v>
      </c>
      <c r="H12307" s="68">
        <v>6.0166240365745299E-5</v>
      </c>
      <c r="I12307" s="87">
        <v>0.36677558518377601</v>
      </c>
      <c r="J12307" s="36" t="str">
        <f>_xlfn.XLOOKUP(SimpleBB[[#This Row],[customer_code]],'Input  - indicative charges'!$B$13:$B$69,'Input  - indicative charges'!$E$13:$E$69)</f>
        <v>North Island generation</v>
      </c>
      <c r="K12307" s="70">
        <f t="shared" si="194"/>
        <v>0.33906698805206997</v>
      </c>
    </row>
    <row r="12308" spans="1:11" x14ac:dyDescent="0.25">
      <c r="A12308" s="65">
        <v>44501</v>
      </c>
      <c r="B12308" s="66" t="s">
        <v>154</v>
      </c>
      <c r="C12308" s="66" t="s">
        <v>137</v>
      </c>
      <c r="D12308" s="67">
        <v>4732.58</v>
      </c>
      <c r="E12308" s="66">
        <v>1.2881</v>
      </c>
      <c r="F12308" s="67">
        <v>6096.036298</v>
      </c>
      <c r="G12308" s="66" t="s">
        <v>88</v>
      </c>
      <c r="H12308" s="68">
        <v>6.0855453218345099E-3</v>
      </c>
      <c r="I12308" s="87">
        <v>37.097705175027301</v>
      </c>
      <c r="J12308" s="36" t="str">
        <f>_xlfn.XLOOKUP(SimpleBB[[#This Row],[customer_code]],'Input  - indicative charges'!$B$13:$B$69,'Input  - indicative charges'!$E$13:$E$69)</f>
        <v>North Island generation</v>
      </c>
      <c r="K12308" s="70">
        <f t="shared" si="194"/>
        <v>34.29510486920109</v>
      </c>
    </row>
    <row r="12309" spans="1:11" x14ac:dyDescent="0.25">
      <c r="A12309" s="65">
        <v>44501</v>
      </c>
      <c r="B12309" s="66" t="s">
        <v>154</v>
      </c>
      <c r="C12309" s="66" t="s">
        <v>137</v>
      </c>
      <c r="D12309" s="67">
        <v>4732.58</v>
      </c>
      <c r="E12309" s="66">
        <v>1.2881</v>
      </c>
      <c r="F12309" s="67">
        <v>6096.036298</v>
      </c>
      <c r="G12309" s="66" t="s">
        <v>90</v>
      </c>
      <c r="H12309" s="68">
        <v>1.8686115697736599E-7</v>
      </c>
      <c r="I12309" s="87">
        <v>1.1391123956203E-3</v>
      </c>
      <c r="J12309" s="36" t="str">
        <f>_xlfn.XLOOKUP(SimpleBB[[#This Row],[customer_code]],'Input  - indicative charges'!$B$13:$B$69,'Input  - indicative charges'!$E$13:$E$69)</f>
        <v>Upper South Island distributor</v>
      </c>
      <c r="K12309" s="70">
        <f t="shared" si="194"/>
        <v>1.0530564864131471E-3</v>
      </c>
    </row>
    <row r="12310" spans="1:11" x14ac:dyDescent="0.25">
      <c r="A12310" s="65">
        <v>44501</v>
      </c>
      <c r="B12310" s="66" t="s">
        <v>154</v>
      </c>
      <c r="C12310" s="66" t="s">
        <v>137</v>
      </c>
      <c r="D12310" s="67">
        <v>4732.58</v>
      </c>
      <c r="E12310" s="66">
        <v>1.2881</v>
      </c>
      <c r="F12310" s="67">
        <v>6096.036298</v>
      </c>
      <c r="G12310" s="66" t="s">
        <v>92</v>
      </c>
      <c r="H12310" s="68">
        <v>7.9520570403328696E-4</v>
      </c>
      <c r="I12310" s="87">
        <v>4.8476028361635599</v>
      </c>
      <c r="J12310" s="36" t="str">
        <f>_xlfn.XLOOKUP(SimpleBB[[#This Row],[customer_code]],'Input  - indicative charges'!$B$13:$B$69,'Input  - indicative charges'!$E$13:$E$69)</f>
        <v>North Island generation</v>
      </c>
      <c r="K12310" s="70">
        <f t="shared" si="194"/>
        <v>4.4813836016567992</v>
      </c>
    </row>
    <row r="12311" spans="1:11" x14ac:dyDescent="0.25">
      <c r="A12311" s="65">
        <v>44501</v>
      </c>
      <c r="B12311" s="66" t="s">
        <v>154</v>
      </c>
      <c r="C12311" s="66" t="s">
        <v>137</v>
      </c>
      <c r="D12311" s="67">
        <v>4732.58</v>
      </c>
      <c r="E12311" s="66">
        <v>1.2881</v>
      </c>
      <c r="F12311" s="67">
        <v>6096.036298</v>
      </c>
      <c r="G12311" s="66" t="s">
        <v>94</v>
      </c>
      <c r="H12311" s="68">
        <v>4.2173472164496097E-3</v>
      </c>
      <c r="I12311" s="87">
        <v>25.709101712746001</v>
      </c>
      <c r="J12311" s="36" t="str">
        <f>_xlfn.XLOOKUP(SimpleBB[[#This Row],[customer_code]],'Input  - indicative charges'!$B$13:$B$69,'Input  - indicative charges'!$E$13:$E$69)</f>
        <v>North Island generation</v>
      </c>
      <c r="K12311" s="70">
        <f t="shared" si="194"/>
        <v>23.766870084597695</v>
      </c>
    </row>
    <row r="12312" spans="1:11" x14ac:dyDescent="0.25">
      <c r="A12312" s="65">
        <v>44501</v>
      </c>
      <c r="B12312" s="66" t="s">
        <v>154</v>
      </c>
      <c r="C12312" s="66" t="s">
        <v>137</v>
      </c>
      <c r="D12312" s="67">
        <v>4732.58</v>
      </c>
      <c r="E12312" s="66">
        <v>1.2881</v>
      </c>
      <c r="F12312" s="67">
        <v>6096.036298</v>
      </c>
      <c r="G12312" s="66" t="s">
        <v>96</v>
      </c>
      <c r="H12312" s="68">
        <v>1.8043414119816301E-7</v>
      </c>
      <c r="I12312" s="87">
        <v>1.09993307414245E-3</v>
      </c>
      <c r="J12312" s="36" t="str">
        <f>_xlfn.XLOOKUP(SimpleBB[[#This Row],[customer_code]],'Input  - indicative charges'!$B$13:$B$69,'Input  - indicative charges'!$E$13:$E$69)</f>
        <v>Upper North Island distributor</v>
      </c>
      <c r="K12312" s="70">
        <f t="shared" si="194"/>
        <v>1.0168370239842012E-3</v>
      </c>
    </row>
    <row r="12313" spans="1:11" x14ac:dyDescent="0.25">
      <c r="A12313" s="65">
        <v>44501</v>
      </c>
      <c r="B12313" s="66" t="s">
        <v>154</v>
      </c>
      <c r="C12313" s="66" t="s">
        <v>137</v>
      </c>
      <c r="D12313" s="67">
        <v>4732.58</v>
      </c>
      <c r="E12313" s="66">
        <v>1.2881</v>
      </c>
      <c r="F12313" s="67">
        <v>6096.036298</v>
      </c>
      <c r="G12313" s="66" t="s">
        <v>98</v>
      </c>
      <c r="H12313" s="68">
        <v>4.6385736184304704E-6</v>
      </c>
      <c r="I12313" s="87">
        <v>2.8276913148897301E-2</v>
      </c>
      <c r="J12313" s="36" t="str">
        <f>_xlfn.XLOOKUP(SimpleBB[[#This Row],[customer_code]],'Input  - indicative charges'!$B$13:$B$69,'Input  - indicative charges'!$E$13:$E$69)</f>
        <v>Major Industrial</v>
      </c>
      <c r="K12313" s="70">
        <f t="shared" si="194"/>
        <v>2.6140692456403686E-2</v>
      </c>
    </row>
    <row r="12314" spans="1:11" x14ac:dyDescent="0.25">
      <c r="A12314" s="65">
        <v>44501</v>
      </c>
      <c r="B12314" s="66" t="s">
        <v>154</v>
      </c>
      <c r="C12314" s="66" t="s">
        <v>137</v>
      </c>
      <c r="D12314" s="67">
        <v>4732.58</v>
      </c>
      <c r="E12314" s="66">
        <v>1.2881</v>
      </c>
      <c r="F12314" s="67">
        <v>6096.036298</v>
      </c>
      <c r="G12314" s="66" t="s">
        <v>100</v>
      </c>
      <c r="H12314" s="68">
        <v>9.0353450399569902E-4</v>
      </c>
      <c r="I12314" s="87">
        <v>5.5079791328532099</v>
      </c>
      <c r="J12314" s="36" t="str">
        <f>_xlfn.XLOOKUP(SimpleBB[[#This Row],[customer_code]],'Input  - indicative charges'!$B$13:$B$69,'Input  - indicative charges'!$E$13:$E$69)</f>
        <v>North Island generation</v>
      </c>
      <c r="K12314" s="70">
        <f t="shared" si="194"/>
        <v>5.0918708067616505</v>
      </c>
    </row>
    <row r="12315" spans="1:11" x14ac:dyDescent="0.25">
      <c r="A12315" s="65">
        <v>44501</v>
      </c>
      <c r="B12315" s="66" t="s">
        <v>154</v>
      </c>
      <c r="C12315" s="66" t="s">
        <v>137</v>
      </c>
      <c r="D12315" s="67">
        <v>4732.58</v>
      </c>
      <c r="E12315" s="66">
        <v>1.2881</v>
      </c>
      <c r="F12315" s="67">
        <v>6096.036298</v>
      </c>
      <c r="G12315" s="66" t="s">
        <v>102</v>
      </c>
      <c r="H12315" s="68">
        <v>0.55045814106511803</v>
      </c>
      <c r="I12315" s="87">
        <v>3355.6128084625602</v>
      </c>
      <c r="J12315" s="36" t="str">
        <f>_xlfn.XLOOKUP(SimpleBB[[#This Row],[customer_code]],'Input  - indicative charges'!$B$13:$B$69,'Input  - indicative charges'!$E$13:$E$69)</f>
        <v>Lower North Island distributor</v>
      </c>
      <c r="K12315" s="70">
        <f t="shared" si="194"/>
        <v>3102.1081391343287</v>
      </c>
    </row>
    <row r="12316" spans="1:11" x14ac:dyDescent="0.25">
      <c r="A12316" s="65">
        <v>44501</v>
      </c>
      <c r="B12316" s="66" t="s">
        <v>154</v>
      </c>
      <c r="C12316" s="66" t="s">
        <v>137</v>
      </c>
      <c r="D12316" s="67">
        <v>4732.58</v>
      </c>
      <c r="E12316" s="66">
        <v>1.2881</v>
      </c>
      <c r="F12316" s="67">
        <v>6096.036298</v>
      </c>
      <c r="G12316" s="66" t="s">
        <v>104</v>
      </c>
      <c r="H12316" s="68">
        <v>3.0739496600602299E-3</v>
      </c>
      <c r="I12316" s="87">
        <v>18.7389087059519</v>
      </c>
      <c r="J12316" s="36" t="str">
        <f>_xlfn.XLOOKUP(SimpleBB[[#This Row],[customer_code]],'Input  - indicative charges'!$B$13:$B$69,'Input  - indicative charges'!$E$13:$E$69)</f>
        <v>Lower North Island distributor</v>
      </c>
      <c r="K12316" s="70">
        <f t="shared" si="194"/>
        <v>17.323250486060093</v>
      </c>
    </row>
    <row r="12317" spans="1:11" x14ac:dyDescent="0.25">
      <c r="A12317" s="65">
        <v>44501</v>
      </c>
      <c r="B12317" s="66" t="s">
        <v>154</v>
      </c>
      <c r="C12317" s="66" t="s">
        <v>137</v>
      </c>
      <c r="D12317" s="67">
        <v>4732.58</v>
      </c>
      <c r="E12317" s="66">
        <v>1.2881</v>
      </c>
      <c r="F12317" s="67">
        <v>6096.036298</v>
      </c>
      <c r="G12317" s="66" t="s">
        <v>106</v>
      </c>
      <c r="H12317" s="68">
        <v>1.7790887961670099E-5</v>
      </c>
      <c r="I12317" s="87">
        <v>0.108453898787992</v>
      </c>
      <c r="J12317" s="36" t="str">
        <f>_xlfn.XLOOKUP(SimpleBB[[#This Row],[customer_code]],'Input  - indicative charges'!$B$13:$B$69,'Input  - indicative charges'!$E$13:$E$69)</f>
        <v>Upper North Island distributor</v>
      </c>
      <c r="K12317" s="70">
        <f t="shared" si="194"/>
        <v>0.10026059064461174</v>
      </c>
    </row>
    <row r="12318" spans="1:11" x14ac:dyDescent="0.25">
      <c r="A12318" s="65">
        <v>44501</v>
      </c>
      <c r="B12318" s="66" t="s">
        <v>154</v>
      </c>
      <c r="C12318" s="66" t="s">
        <v>137</v>
      </c>
      <c r="D12318" s="67">
        <v>4732.58</v>
      </c>
      <c r="E12318" s="66">
        <v>1.2881</v>
      </c>
      <c r="F12318" s="67">
        <v>6096.036298</v>
      </c>
      <c r="G12318" s="66" t="s">
        <v>108</v>
      </c>
      <c r="H12318" s="68">
        <v>1.11191300001623E-4</v>
      </c>
      <c r="I12318" s="87">
        <v>0.67782620083170497</v>
      </c>
      <c r="J12318" s="36" t="str">
        <f>_xlfn.XLOOKUP(SimpleBB[[#This Row],[customer_code]],'Input  - indicative charges'!$B$13:$B$69,'Input  - indicative charges'!$E$13:$E$69)</f>
        <v>Lower North Island distributor</v>
      </c>
      <c r="K12318" s="70">
        <f t="shared" si="194"/>
        <v>0.62661883075893987</v>
      </c>
    </row>
    <row r="12319" spans="1:11" x14ac:dyDescent="0.25">
      <c r="A12319" s="65">
        <v>44501</v>
      </c>
      <c r="B12319" s="66" t="s">
        <v>154</v>
      </c>
      <c r="C12319" s="66" t="s">
        <v>137</v>
      </c>
      <c r="D12319" s="67">
        <v>4732.58</v>
      </c>
      <c r="E12319" s="66">
        <v>1.2881</v>
      </c>
      <c r="F12319" s="67">
        <v>6096.036298</v>
      </c>
      <c r="G12319" s="66" t="s">
        <v>110</v>
      </c>
      <c r="H12319" s="68">
        <v>1.15385245300709E-7</v>
      </c>
      <c r="I12319" s="87">
        <v>7.0339264360675996E-4</v>
      </c>
      <c r="J12319" s="36" t="str">
        <f>_xlfn.XLOOKUP(SimpleBB[[#This Row],[customer_code]],'Input  - indicative charges'!$B$13:$B$69,'Input  - indicative charges'!$E$13:$E$69)</f>
        <v>Lower South Island distributor</v>
      </c>
      <c r="K12319" s="70">
        <f t="shared" si="194"/>
        <v>6.5025381928359859E-4</v>
      </c>
    </row>
    <row r="12320" spans="1:11" x14ac:dyDescent="0.25">
      <c r="A12320" s="65">
        <v>44501</v>
      </c>
      <c r="B12320" s="66" t="s">
        <v>154</v>
      </c>
      <c r="C12320" s="66" t="s">
        <v>137</v>
      </c>
      <c r="D12320" s="67">
        <v>4732.58</v>
      </c>
      <c r="E12320" s="66">
        <v>1.2881</v>
      </c>
      <c r="F12320" s="67">
        <v>6096.036298</v>
      </c>
      <c r="G12320" s="66" t="s">
        <v>112</v>
      </c>
      <c r="H12320" s="68">
        <v>5.0271896136893802E-3</v>
      </c>
      <c r="I12320" s="87">
        <v>30.645930361979001</v>
      </c>
      <c r="J12320" s="36" t="str">
        <f>_xlfn.XLOOKUP(SimpleBB[[#This Row],[customer_code]],'Input  - indicative charges'!$B$13:$B$69,'Input  - indicative charges'!$E$13:$E$69)</f>
        <v>North Island generation</v>
      </c>
      <c r="K12320" s="70">
        <f t="shared" si="194"/>
        <v>28.330738804992137</v>
      </c>
    </row>
    <row r="12321" spans="1:11" x14ac:dyDescent="0.25">
      <c r="A12321" s="65">
        <v>44501</v>
      </c>
      <c r="B12321" s="66" t="s">
        <v>154</v>
      </c>
      <c r="C12321" s="66" t="s">
        <v>137</v>
      </c>
      <c r="D12321" s="67">
        <v>4732.58</v>
      </c>
      <c r="E12321" s="66">
        <v>1.2881</v>
      </c>
      <c r="F12321" s="67">
        <v>6096.036298</v>
      </c>
      <c r="G12321" s="66" t="s">
        <v>114</v>
      </c>
      <c r="H12321" s="68">
        <v>1.2403209590277199E-3</v>
      </c>
      <c r="I12321" s="87">
        <v>7.5610415874032002</v>
      </c>
      <c r="J12321" s="36" t="str">
        <f>_xlfn.XLOOKUP(SimpleBB[[#This Row],[customer_code]],'Input  - indicative charges'!$B$13:$B$69,'Input  - indicative charges'!$E$13:$E$69)</f>
        <v>Lower North Island distributor</v>
      </c>
      <c r="K12321" s="70">
        <f t="shared" si="194"/>
        <v>6.9898316603944117</v>
      </c>
    </row>
    <row r="12322" spans="1:11" x14ac:dyDescent="0.25">
      <c r="A12322" s="65">
        <v>44501</v>
      </c>
      <c r="B12322" s="66" t="s">
        <v>154</v>
      </c>
      <c r="C12322" s="66" t="s">
        <v>137</v>
      </c>
      <c r="D12322" s="67">
        <v>4732.58</v>
      </c>
      <c r="E12322" s="66">
        <v>1.2881</v>
      </c>
      <c r="F12322" s="67">
        <v>6096.036298</v>
      </c>
      <c r="G12322" s="66" t="s">
        <v>116</v>
      </c>
      <c r="H12322" s="68">
        <v>2.8558155275953101E-7</v>
      </c>
      <c r="I12322" s="87">
        <v>1.7409155116612999E-3</v>
      </c>
      <c r="J12322" s="36" t="str">
        <f>_xlfn.XLOOKUP(SimpleBB[[#This Row],[customer_code]],'Input  - indicative charges'!$B$13:$B$69,'Input  - indicative charges'!$E$13:$E$69)</f>
        <v>Major Industrial</v>
      </c>
      <c r="K12322" s="70">
        <f t="shared" si="194"/>
        <v>1.6093955073273401E-3</v>
      </c>
    </row>
    <row r="12323" spans="1:11" x14ac:dyDescent="0.25">
      <c r="A12323" s="65">
        <v>44501</v>
      </c>
      <c r="B12323" s="66" t="s">
        <v>154</v>
      </c>
      <c r="C12323" s="66" t="s">
        <v>137</v>
      </c>
      <c r="D12323" s="67">
        <v>4732.58</v>
      </c>
      <c r="E12323" s="66">
        <v>1.2881</v>
      </c>
      <c r="F12323" s="67">
        <v>6096.036298</v>
      </c>
      <c r="G12323" s="66" t="s">
        <v>118</v>
      </c>
      <c r="H12323" s="68">
        <v>3.59260085659755E-8</v>
      </c>
      <c r="I12323" s="87">
        <v>2.1900625226044501E-4</v>
      </c>
      <c r="J12323" s="36" t="str">
        <f>_xlfn.XLOOKUP(SimpleBB[[#This Row],[customer_code]],'Input  - indicative charges'!$B$13:$B$69,'Input  - indicative charges'!$E$13:$E$69)</f>
        <v>Upper South Island distributor</v>
      </c>
      <c r="K12323" s="70">
        <f t="shared" si="194"/>
        <v>2.0246110515047895E-4</v>
      </c>
    </row>
    <row r="12324" spans="1:11" x14ac:dyDescent="0.25">
      <c r="A12324" s="65">
        <v>44501</v>
      </c>
      <c r="B12324" s="66" t="s">
        <v>154</v>
      </c>
      <c r="C12324" s="66" t="s">
        <v>137</v>
      </c>
      <c r="D12324" s="67">
        <v>4732.58</v>
      </c>
      <c r="E12324" s="66">
        <v>1.2881</v>
      </c>
      <c r="F12324" s="67">
        <v>6096.036298</v>
      </c>
      <c r="G12324" s="66" t="s">
        <v>120</v>
      </c>
      <c r="H12324" s="68">
        <v>3.2164694611359202E-4</v>
      </c>
      <c r="I12324" s="87">
        <v>1.9607714586492999</v>
      </c>
      <c r="J12324" s="36" t="str">
        <f>_xlfn.XLOOKUP(SimpleBB[[#This Row],[customer_code]],'Input  - indicative charges'!$B$13:$B$69,'Input  - indicative charges'!$E$13:$E$69)</f>
        <v>Lower North Island distributor</v>
      </c>
      <c r="K12324" s="70">
        <f t="shared" si="194"/>
        <v>1.8126421157764954</v>
      </c>
    </row>
    <row r="12325" spans="1:11" x14ac:dyDescent="0.25">
      <c r="A12325" s="65">
        <v>44501</v>
      </c>
      <c r="B12325" s="66" t="s">
        <v>154</v>
      </c>
      <c r="C12325" s="66" t="s">
        <v>137</v>
      </c>
      <c r="D12325" s="67">
        <v>4732.58</v>
      </c>
      <c r="E12325" s="66">
        <v>1.2881</v>
      </c>
      <c r="F12325" s="67">
        <v>6096.036298</v>
      </c>
      <c r="G12325" s="66" t="s">
        <v>241</v>
      </c>
      <c r="H12325" s="68">
        <v>5.2374991726752995E-4</v>
      </c>
      <c r="I12325" s="87">
        <v>3.1927985067373599</v>
      </c>
      <c r="J12325" s="36" t="str">
        <f>_xlfn.XLOOKUP(SimpleBB[[#This Row],[customer_code]],'Input  - indicative charges'!$B$13:$B$69,'Input  - indicative charges'!$E$13:$E$69)</f>
        <v>North Island generation</v>
      </c>
      <c r="K12325" s="70">
        <f t="shared" si="194"/>
        <v>2.9515938815669833</v>
      </c>
    </row>
    <row r="12326" spans="1:11" x14ac:dyDescent="0.25">
      <c r="A12326" s="65">
        <v>44531</v>
      </c>
      <c r="B12326" s="66" t="s">
        <v>154</v>
      </c>
      <c r="C12326" s="66" t="s">
        <v>137</v>
      </c>
      <c r="D12326" s="67">
        <v>2856.26</v>
      </c>
      <c r="E12326" s="66">
        <v>1.2383</v>
      </c>
      <c r="F12326" s="67">
        <v>3536.9067580000001</v>
      </c>
      <c r="G12326" s="66" t="s">
        <v>8</v>
      </c>
      <c r="H12326" s="68">
        <v>2.8363087343035801E-7</v>
      </c>
      <c r="I12326" s="87">
        <v>1.0031759530132699E-3</v>
      </c>
      <c r="J12326" s="36" t="str">
        <f>_xlfn.XLOOKUP(SimpleBB[[#This Row],[customer_code]],'Input  - indicative charges'!$B$13:$B$69,'Input  - indicative charges'!$E$13:$E$69)</f>
        <v>Lower South Island distributor</v>
      </c>
      <c r="K12326" s="70">
        <f t="shared" si="194"/>
        <v>9.2738956085106463E-4</v>
      </c>
    </row>
    <row r="12327" spans="1:11" x14ac:dyDescent="0.25">
      <c r="A12327" s="65">
        <v>44531</v>
      </c>
      <c r="B12327" s="66" t="s">
        <v>154</v>
      </c>
      <c r="C12327" s="66" t="s">
        <v>137</v>
      </c>
      <c r="D12327" s="67">
        <v>2856.26</v>
      </c>
      <c r="E12327" s="66">
        <v>1.2383</v>
      </c>
      <c r="F12327" s="67">
        <v>3536.9067580000001</v>
      </c>
      <c r="G12327" s="66" t="s">
        <v>10</v>
      </c>
      <c r="H12327" s="68">
        <v>1.37232578591132E-8</v>
      </c>
      <c r="I12327" s="87">
        <v>4.8537883463674301E-5</v>
      </c>
      <c r="J12327" s="36" t="str">
        <f>_xlfn.XLOOKUP(SimpleBB[[#This Row],[customer_code]],'Input  - indicative charges'!$B$13:$B$69,'Input  - indicative charges'!$E$13:$E$69)</f>
        <v>Upper South Island distributor</v>
      </c>
      <c r="K12327" s="70">
        <f t="shared" si="194"/>
        <v>4.487101818460518E-5</v>
      </c>
    </row>
    <row r="12328" spans="1:11" x14ac:dyDescent="0.25">
      <c r="A12328" s="65">
        <v>44531</v>
      </c>
      <c r="B12328" s="66" t="s">
        <v>154</v>
      </c>
      <c r="C12328" s="66" t="s">
        <v>137</v>
      </c>
      <c r="D12328" s="67">
        <v>2856.26</v>
      </c>
      <c r="E12328" s="66">
        <v>1.2383</v>
      </c>
      <c r="F12328" s="67">
        <v>3536.9067580000001</v>
      </c>
      <c r="G12328" s="66" t="s">
        <v>12</v>
      </c>
      <c r="H12328" s="68">
        <v>5.8292099850804199E-4</v>
      </c>
      <c r="I12328" s="87">
        <v>2.0617372190032</v>
      </c>
      <c r="J12328" s="36" t="str">
        <f>_xlfn.XLOOKUP(SimpleBB[[#This Row],[customer_code]],'Input  - indicative charges'!$B$13:$B$69,'Input  - indicative charges'!$E$13:$E$69)</f>
        <v>Lower North Island distributor</v>
      </c>
      <c r="K12328" s="70">
        <f t="shared" si="194"/>
        <v>1.9059802703388573</v>
      </c>
    </row>
    <row r="12329" spans="1:11" x14ac:dyDescent="0.25">
      <c r="A12329" s="65">
        <v>44531</v>
      </c>
      <c r="B12329" s="66" t="s">
        <v>154</v>
      </c>
      <c r="C12329" s="66" t="s">
        <v>137</v>
      </c>
      <c r="D12329" s="67">
        <v>2856.26</v>
      </c>
      <c r="E12329" s="66">
        <v>1.2383</v>
      </c>
      <c r="F12329" s="67">
        <v>3536.9067580000001</v>
      </c>
      <c r="G12329" s="66" t="s">
        <v>14</v>
      </c>
      <c r="H12329" s="68">
        <v>1.14180362767032E-4</v>
      </c>
      <c r="I12329" s="87">
        <v>0.40384529670160701</v>
      </c>
      <c r="J12329" s="36" t="str">
        <f>_xlfn.XLOOKUP(SimpleBB[[#This Row],[customer_code]],'Input  - indicative charges'!$B$13:$B$69,'Input  - indicative charges'!$E$13:$E$69)</f>
        <v>Upper North Island distributor</v>
      </c>
      <c r="K12329" s="70">
        <f t="shared" si="194"/>
        <v>0.37333621408578271</v>
      </c>
    </row>
    <row r="12330" spans="1:11" x14ac:dyDescent="0.25">
      <c r="A12330" s="65">
        <v>44531</v>
      </c>
      <c r="B12330" s="66" t="s">
        <v>154</v>
      </c>
      <c r="C12330" s="66" t="s">
        <v>137</v>
      </c>
      <c r="D12330" s="67">
        <v>2856.26</v>
      </c>
      <c r="E12330" s="66">
        <v>1.2383</v>
      </c>
      <c r="F12330" s="67">
        <v>3536.9067580000001</v>
      </c>
      <c r="G12330" s="66" t="s">
        <v>16</v>
      </c>
      <c r="H12330" s="68">
        <v>6.72847910121087E-2</v>
      </c>
      <c r="I12330" s="87">
        <v>237.980032041345</v>
      </c>
      <c r="J12330" s="36" t="str">
        <f>_xlfn.XLOOKUP(SimpleBB[[#This Row],[customer_code]],'Input  - indicative charges'!$B$13:$B$69,'Input  - indicative charges'!$E$13:$E$69)</f>
        <v>South Island generation</v>
      </c>
      <c r="K12330" s="70">
        <f t="shared" si="194"/>
        <v>220.00148303318215</v>
      </c>
    </row>
    <row r="12331" spans="1:11" x14ac:dyDescent="0.25">
      <c r="A12331" s="65">
        <v>44531</v>
      </c>
      <c r="B12331" s="66" t="s">
        <v>154</v>
      </c>
      <c r="C12331" s="66" t="s">
        <v>137</v>
      </c>
      <c r="D12331" s="67">
        <v>2856.26</v>
      </c>
      <c r="E12331" s="66">
        <v>1.2383</v>
      </c>
      <c r="F12331" s="67">
        <v>3536.9067580000001</v>
      </c>
      <c r="G12331" s="66" t="s">
        <v>19</v>
      </c>
      <c r="H12331" s="68">
        <v>7.0073035338977504E-5</v>
      </c>
      <c r="I12331" s="87">
        <v>0.24784179224400199</v>
      </c>
      <c r="J12331" s="36" t="str">
        <f>_xlfn.XLOOKUP(SimpleBB[[#This Row],[customer_code]],'Input  - indicative charges'!$B$13:$B$69,'Input  - indicative charges'!$E$13:$E$69)</f>
        <v>Lower South Island distributor</v>
      </c>
      <c r="K12331" s="70">
        <f t="shared" si="194"/>
        <v>0.22911822216163652</v>
      </c>
    </row>
    <row r="12332" spans="1:11" x14ac:dyDescent="0.25">
      <c r="A12332" s="65">
        <v>44531</v>
      </c>
      <c r="B12332" s="66" t="s">
        <v>154</v>
      </c>
      <c r="C12332" s="66" t="s">
        <v>137</v>
      </c>
      <c r="D12332" s="67">
        <v>2856.26</v>
      </c>
      <c r="E12332" s="66">
        <v>1.2383</v>
      </c>
      <c r="F12332" s="67">
        <v>3536.9067580000001</v>
      </c>
      <c r="G12332" s="66" t="s">
        <v>21</v>
      </c>
      <c r="H12332" s="68">
        <v>1.4439231822710399E-7</v>
      </c>
      <c r="I12332" s="87">
        <v>5.1070216614073098E-4</v>
      </c>
      <c r="J12332" s="36" t="str">
        <f>_xlfn.XLOOKUP(SimpleBB[[#This Row],[customer_code]],'Input  - indicative charges'!$B$13:$B$69,'Input  - indicative charges'!$E$13:$E$69)</f>
        <v>Upper South Island distributor</v>
      </c>
      <c r="K12332" s="70">
        <f t="shared" si="194"/>
        <v>4.7212042529559613E-4</v>
      </c>
    </row>
    <row r="12333" spans="1:11" x14ac:dyDescent="0.25">
      <c r="A12333" s="65">
        <v>44531</v>
      </c>
      <c r="B12333" s="66" t="s">
        <v>154</v>
      </c>
      <c r="C12333" s="66" t="s">
        <v>137</v>
      </c>
      <c r="D12333" s="67">
        <v>2856.26</v>
      </c>
      <c r="E12333" s="66">
        <v>1.2383</v>
      </c>
      <c r="F12333" s="67">
        <v>3536.9067580000001</v>
      </c>
      <c r="G12333" s="66" t="s">
        <v>23</v>
      </c>
      <c r="H12333" s="68">
        <v>2.6980832465899498E-7</v>
      </c>
      <c r="I12333" s="87">
        <v>9.5428688685105802E-4</v>
      </c>
      <c r="J12333" s="36" t="str">
        <f>_xlfn.XLOOKUP(SimpleBB[[#This Row],[customer_code]],'Input  - indicative charges'!$B$13:$B$69,'Input  - indicative charges'!$E$13:$E$69)</f>
        <v>Lower North Island distributor</v>
      </c>
      <c r="K12333" s="70">
        <f t="shared" si="194"/>
        <v>8.8219389057766389E-4</v>
      </c>
    </row>
    <row r="12334" spans="1:11" x14ac:dyDescent="0.25">
      <c r="A12334" s="65">
        <v>44531</v>
      </c>
      <c r="B12334" s="66" t="s">
        <v>154</v>
      </c>
      <c r="C12334" s="66" t="s">
        <v>137</v>
      </c>
      <c r="D12334" s="67">
        <v>2856.26</v>
      </c>
      <c r="E12334" s="66">
        <v>1.2383</v>
      </c>
      <c r="F12334" s="67">
        <v>3536.9067580000001</v>
      </c>
      <c r="G12334" s="66" t="s">
        <v>25</v>
      </c>
      <c r="H12334" s="68">
        <v>8.4488509098904596E-2</v>
      </c>
      <c r="I12334" s="87">
        <v>298.82797880525999</v>
      </c>
      <c r="J12334" s="36" t="str">
        <f>_xlfn.XLOOKUP(SimpleBB[[#This Row],[customer_code]],'Input  - indicative charges'!$B$13:$B$69,'Input  - indicative charges'!$E$13:$E$69)</f>
        <v>North Island generation</v>
      </c>
      <c r="K12334" s="70">
        <f t="shared" si="194"/>
        <v>276.25258281141782</v>
      </c>
    </row>
    <row r="12335" spans="1:11" x14ac:dyDescent="0.25">
      <c r="A12335" s="65">
        <v>44531</v>
      </c>
      <c r="B12335" s="66" t="s">
        <v>154</v>
      </c>
      <c r="C12335" s="66" t="s">
        <v>137</v>
      </c>
      <c r="D12335" s="67">
        <v>2856.26</v>
      </c>
      <c r="E12335" s="66">
        <v>1.2383</v>
      </c>
      <c r="F12335" s="67">
        <v>3536.9067580000001</v>
      </c>
      <c r="G12335" s="66" t="s">
        <v>27</v>
      </c>
      <c r="H12335" s="68">
        <v>5.0420224820705195E-4</v>
      </c>
      <c r="I12335" s="87">
        <v>1.7833163390823099</v>
      </c>
      <c r="J12335" s="36" t="str">
        <f>_xlfn.XLOOKUP(SimpleBB[[#This Row],[customer_code]],'Input  - indicative charges'!$B$13:$B$69,'Input  - indicative charges'!$E$13:$E$69)</f>
        <v>Lower North Island distributor</v>
      </c>
      <c r="K12335" s="70">
        <f t="shared" si="194"/>
        <v>1.6485931023290736</v>
      </c>
    </row>
    <row r="12336" spans="1:11" x14ac:dyDescent="0.25">
      <c r="A12336" s="65">
        <v>44531</v>
      </c>
      <c r="B12336" s="66" t="s">
        <v>154</v>
      </c>
      <c r="C12336" s="66" t="s">
        <v>137</v>
      </c>
      <c r="D12336" s="67">
        <v>2856.26</v>
      </c>
      <c r="E12336" s="66">
        <v>1.2383</v>
      </c>
      <c r="F12336" s="67">
        <v>3536.9067580000001</v>
      </c>
      <c r="G12336" s="66" t="s">
        <v>29</v>
      </c>
      <c r="H12336" s="68">
        <v>2.87763920369892E-5</v>
      </c>
      <c r="I12336" s="87">
        <v>0.101779415466484</v>
      </c>
      <c r="J12336" s="36" t="str">
        <f>_xlfn.XLOOKUP(SimpleBB[[#This Row],[customer_code]],'Input  - indicative charges'!$B$13:$B$69,'Input  - indicative charges'!$E$13:$E$69)</f>
        <v>Lower North Island distributor</v>
      </c>
      <c r="K12336" s="70">
        <f t="shared" si="194"/>
        <v>9.4090340911403489E-2</v>
      </c>
    </row>
    <row r="12337" spans="1:11" x14ac:dyDescent="0.25">
      <c r="A12337" s="65">
        <v>44531</v>
      </c>
      <c r="B12337" s="66" t="s">
        <v>154</v>
      </c>
      <c r="C12337" s="66" t="s">
        <v>137</v>
      </c>
      <c r="D12337" s="67">
        <v>2856.26</v>
      </c>
      <c r="E12337" s="66">
        <v>1.2383</v>
      </c>
      <c r="F12337" s="67">
        <v>3536.9067580000001</v>
      </c>
      <c r="G12337" s="66" t="s">
        <v>31</v>
      </c>
      <c r="H12337" s="68">
        <v>1.0072794961658599E-3</v>
      </c>
      <c r="I12337" s="87">
        <v>3.5626536571838701</v>
      </c>
      <c r="J12337" s="36" t="str">
        <f>_xlfn.XLOOKUP(SimpleBB[[#This Row],[customer_code]],'Input  - indicative charges'!$B$13:$B$69,'Input  - indicative charges'!$E$13:$E$69)</f>
        <v>Major Industrial</v>
      </c>
      <c r="K12337" s="70">
        <f t="shared" si="194"/>
        <v>3.2935077846273737</v>
      </c>
    </row>
    <row r="12338" spans="1:11" x14ac:dyDescent="0.25">
      <c r="A12338" s="65">
        <v>44531</v>
      </c>
      <c r="B12338" s="66" t="s">
        <v>154</v>
      </c>
      <c r="C12338" s="66" t="s">
        <v>137</v>
      </c>
      <c r="D12338" s="67">
        <v>2856.26</v>
      </c>
      <c r="E12338" s="66">
        <v>1.2383</v>
      </c>
      <c r="F12338" s="67">
        <v>3536.9067580000001</v>
      </c>
      <c r="G12338" s="66" t="s">
        <v>34</v>
      </c>
      <c r="H12338" s="68">
        <v>3.1203888511785103E-4</v>
      </c>
      <c r="I12338" s="87">
        <v>1.1036524415321101</v>
      </c>
      <c r="J12338" s="36" t="str">
        <f>_xlfn.XLOOKUP(SimpleBB[[#This Row],[customer_code]],'Input  - indicative charges'!$B$13:$B$69,'Input  - indicative charges'!$E$13:$E$69)</f>
        <v>Major Industrial</v>
      </c>
      <c r="K12338" s="70">
        <f t="shared" si="194"/>
        <v>1.0202754063335586</v>
      </c>
    </row>
    <row r="12339" spans="1:11" x14ac:dyDescent="0.25">
      <c r="A12339" s="65">
        <v>44531</v>
      </c>
      <c r="B12339" s="66" t="s">
        <v>154</v>
      </c>
      <c r="C12339" s="66" t="s">
        <v>137</v>
      </c>
      <c r="D12339" s="67">
        <v>2856.26</v>
      </c>
      <c r="E12339" s="66">
        <v>1.2383</v>
      </c>
      <c r="F12339" s="67">
        <v>3536.9067580000001</v>
      </c>
      <c r="G12339" s="66" t="s">
        <v>36</v>
      </c>
      <c r="H12339" s="68">
        <v>1.3527409305710701E-7</v>
      </c>
      <c r="I12339" s="87">
        <v>4.7845185391600498E-4</v>
      </c>
      <c r="J12339" s="36" t="str">
        <f>_xlfn.XLOOKUP(SimpleBB[[#This Row],[customer_code]],'Input  - indicative charges'!$B$13:$B$69,'Input  - indicative charges'!$E$13:$E$69)</f>
        <v>Upper South Island distributor</v>
      </c>
      <c r="K12339" s="70">
        <f t="shared" si="194"/>
        <v>4.4230650999832352E-4</v>
      </c>
    </row>
    <row r="12340" spans="1:11" x14ac:dyDescent="0.25">
      <c r="A12340" s="65">
        <v>44531</v>
      </c>
      <c r="B12340" s="66" t="s">
        <v>154</v>
      </c>
      <c r="C12340" s="66" t="s">
        <v>137</v>
      </c>
      <c r="D12340" s="67">
        <v>2856.26</v>
      </c>
      <c r="E12340" s="66">
        <v>1.2383</v>
      </c>
      <c r="F12340" s="67">
        <v>3536.9067580000001</v>
      </c>
      <c r="G12340" s="66" t="s">
        <v>38</v>
      </c>
      <c r="H12340" s="68">
        <v>1.50418013232418E-3</v>
      </c>
      <c r="I12340" s="87">
        <v>5.32014487526674</v>
      </c>
      <c r="J12340" s="36" t="str">
        <f>_xlfn.XLOOKUP(SimpleBB[[#This Row],[customer_code]],'Input  - indicative charges'!$B$13:$B$69,'Input  - indicative charges'!$E$13:$E$69)</f>
        <v>North Island generation</v>
      </c>
      <c r="K12340" s="70">
        <f t="shared" si="194"/>
        <v>4.9182267624315745</v>
      </c>
    </row>
    <row r="12341" spans="1:11" x14ac:dyDescent="0.25">
      <c r="A12341" s="65">
        <v>44531</v>
      </c>
      <c r="B12341" s="66" t="s">
        <v>154</v>
      </c>
      <c r="C12341" s="66" t="s">
        <v>137</v>
      </c>
      <c r="D12341" s="67">
        <v>2856.26</v>
      </c>
      <c r="E12341" s="66">
        <v>1.2383</v>
      </c>
      <c r="F12341" s="67">
        <v>3536.9067580000001</v>
      </c>
      <c r="G12341" s="66" t="s">
        <v>40</v>
      </c>
      <c r="H12341" s="68">
        <v>8.4596924429036893E-2</v>
      </c>
      <c r="I12341" s="87">
        <v>299.21143371907601</v>
      </c>
      <c r="J12341" s="36" t="str">
        <f>_xlfn.XLOOKUP(SimpleBB[[#This Row],[customer_code]],'Input  - indicative charges'!$B$13:$B$69,'Input  - indicative charges'!$E$13:$E$69)</f>
        <v>North Island generation</v>
      </c>
      <c r="K12341" s="70">
        <f t="shared" si="194"/>
        <v>276.60706906386622</v>
      </c>
    </row>
    <row r="12342" spans="1:11" x14ac:dyDescent="0.25">
      <c r="A12342" s="65">
        <v>44531</v>
      </c>
      <c r="B12342" s="66" t="s">
        <v>154</v>
      </c>
      <c r="C12342" s="66" t="s">
        <v>137</v>
      </c>
      <c r="D12342" s="67">
        <v>2856.26</v>
      </c>
      <c r="E12342" s="66">
        <v>1.2383</v>
      </c>
      <c r="F12342" s="67">
        <v>3536.9067580000001</v>
      </c>
      <c r="G12342" s="66" t="s">
        <v>42</v>
      </c>
      <c r="H12342" s="68">
        <v>3.3803573269200797E-2</v>
      </c>
      <c r="I12342" s="87">
        <v>119.56008674038399</v>
      </c>
      <c r="J12342" s="36" t="str">
        <f>_xlfn.XLOOKUP(SimpleBB[[#This Row],[customer_code]],'Input  - indicative charges'!$B$13:$B$69,'Input  - indicative charges'!$E$13:$E$69)</f>
        <v>South Island generation</v>
      </c>
      <c r="K12342" s="70">
        <f t="shared" si="194"/>
        <v>110.52774541139068</v>
      </c>
    </row>
    <row r="12343" spans="1:11" x14ac:dyDescent="0.25">
      <c r="A12343" s="65">
        <v>44531</v>
      </c>
      <c r="B12343" s="66" t="s">
        <v>154</v>
      </c>
      <c r="C12343" s="66" t="s">
        <v>137</v>
      </c>
      <c r="D12343" s="67">
        <v>2856.26</v>
      </c>
      <c r="E12343" s="66">
        <v>1.2383</v>
      </c>
      <c r="F12343" s="67">
        <v>3536.9067580000001</v>
      </c>
      <c r="G12343" s="66" t="s">
        <v>44</v>
      </c>
      <c r="H12343" s="68">
        <v>2.4121669379374599E-4</v>
      </c>
      <c r="I12343" s="87">
        <v>0.85316095442151996</v>
      </c>
      <c r="J12343" s="36" t="str">
        <f>_xlfn.XLOOKUP(SimpleBB[[#This Row],[customer_code]],'Input  - indicative charges'!$B$13:$B$69,'Input  - indicative charges'!$E$13:$E$69)</f>
        <v>Major Industrial</v>
      </c>
      <c r="K12343" s="70">
        <f t="shared" si="194"/>
        <v>0.78870766437299411</v>
      </c>
    </row>
    <row r="12344" spans="1:11" x14ac:dyDescent="0.25">
      <c r="A12344" s="65">
        <v>44531</v>
      </c>
      <c r="B12344" s="66" t="s">
        <v>154</v>
      </c>
      <c r="C12344" s="66" t="s">
        <v>137</v>
      </c>
      <c r="D12344" s="67">
        <v>2856.26</v>
      </c>
      <c r="E12344" s="66">
        <v>1.2383</v>
      </c>
      <c r="F12344" s="67">
        <v>3536.9067580000001</v>
      </c>
      <c r="G12344" s="66" t="s">
        <v>46</v>
      </c>
      <c r="H12344" s="68">
        <v>1.68791508945327E-7</v>
      </c>
      <c r="I12344" s="87">
        <v>5.96999828681747E-4</v>
      </c>
      <c r="J12344" s="36" t="str">
        <f>_xlfn.XLOOKUP(SimpleBB[[#This Row],[customer_code]],'Input  - indicative charges'!$B$13:$B$69,'Input  - indicative charges'!$E$13:$E$69)</f>
        <v>Upper South Island distributor</v>
      </c>
      <c r="K12344" s="70">
        <f t="shared" si="194"/>
        <v>5.5189860491203636E-4</v>
      </c>
    </row>
    <row r="12345" spans="1:11" x14ac:dyDescent="0.25">
      <c r="A12345" s="65">
        <v>44531</v>
      </c>
      <c r="B12345" s="66" t="s">
        <v>154</v>
      </c>
      <c r="C12345" s="66" t="s">
        <v>137</v>
      </c>
      <c r="D12345" s="67">
        <v>2856.26</v>
      </c>
      <c r="E12345" s="66">
        <v>1.2383</v>
      </c>
      <c r="F12345" s="67">
        <v>3536.9067580000001</v>
      </c>
      <c r="G12345" s="66" t="s">
        <v>48</v>
      </c>
      <c r="H12345" s="68">
        <v>3.9968875900398201E-2</v>
      </c>
      <c r="I12345" s="87">
        <v>141.36618728178101</v>
      </c>
      <c r="J12345" s="36" t="str">
        <f>_xlfn.XLOOKUP(SimpleBB[[#This Row],[customer_code]],'Input  - indicative charges'!$B$13:$B$69,'Input  - indicative charges'!$E$13:$E$69)</f>
        <v>North Island generation</v>
      </c>
      <c r="K12345" s="70">
        <f t="shared" si="194"/>
        <v>130.68647224711341</v>
      </c>
    </row>
    <row r="12346" spans="1:11" x14ac:dyDescent="0.25">
      <c r="A12346" s="65">
        <v>44531</v>
      </c>
      <c r="B12346" s="66" t="s">
        <v>154</v>
      </c>
      <c r="C12346" s="66" t="s">
        <v>137</v>
      </c>
      <c r="D12346" s="67">
        <v>2856.26</v>
      </c>
      <c r="E12346" s="66">
        <v>1.2383</v>
      </c>
      <c r="F12346" s="67">
        <v>3536.9067580000001</v>
      </c>
      <c r="G12346" s="66" t="s">
        <v>50</v>
      </c>
      <c r="H12346" s="68">
        <v>8.3912488288649806E-3</v>
      </c>
      <c r="I12346" s="87">
        <v>29.679064690872099</v>
      </c>
      <c r="J12346" s="36" t="str">
        <f>_xlfn.XLOOKUP(SimpleBB[[#This Row],[customer_code]],'Input  - indicative charges'!$B$13:$B$69,'Input  - indicative charges'!$E$13:$E$69)</f>
        <v>North Island generation</v>
      </c>
      <c r="K12346" s="70">
        <f t="shared" si="194"/>
        <v>27.436916412782207</v>
      </c>
    </row>
    <row r="12347" spans="1:11" x14ac:dyDescent="0.25">
      <c r="A12347" s="65">
        <v>44531</v>
      </c>
      <c r="B12347" s="66" t="s">
        <v>154</v>
      </c>
      <c r="C12347" s="66" t="s">
        <v>137</v>
      </c>
      <c r="D12347" s="67">
        <v>2856.26</v>
      </c>
      <c r="E12347" s="66">
        <v>1.2383</v>
      </c>
      <c r="F12347" s="67">
        <v>3536.9067580000001</v>
      </c>
      <c r="G12347" s="66" t="s">
        <v>52</v>
      </c>
      <c r="H12347" s="68">
        <v>1.6944853887668299E-2</v>
      </c>
      <c r="I12347" s="87">
        <v>59.932368228616603</v>
      </c>
      <c r="J12347" s="36" t="str">
        <f>_xlfn.XLOOKUP(SimpleBB[[#This Row],[customer_code]],'Input  - indicative charges'!$B$13:$B$69,'Input  - indicative charges'!$E$13:$E$69)</f>
        <v>North Island generation</v>
      </c>
      <c r="K12347" s="70">
        <f t="shared" si="194"/>
        <v>55.404689960272442</v>
      </c>
    </row>
    <row r="12348" spans="1:11" x14ac:dyDescent="0.25">
      <c r="A12348" s="65">
        <v>44531</v>
      </c>
      <c r="B12348" s="66" t="s">
        <v>154</v>
      </c>
      <c r="C12348" s="66" t="s">
        <v>137</v>
      </c>
      <c r="D12348" s="67">
        <v>2856.26</v>
      </c>
      <c r="E12348" s="66">
        <v>1.2383</v>
      </c>
      <c r="F12348" s="67">
        <v>3536.9067580000001</v>
      </c>
      <c r="G12348" s="66" t="s">
        <v>54</v>
      </c>
      <c r="H12348" s="68">
        <v>1.52329103418459E-8</v>
      </c>
      <c r="I12348" s="87">
        <v>5.3877383532083099E-5</v>
      </c>
      <c r="J12348" s="36" t="str">
        <f>_xlfn.XLOOKUP(SimpleBB[[#This Row],[customer_code]],'Input  - indicative charges'!$B$13:$B$69,'Input  - indicative charges'!$E$13:$E$69)</f>
        <v>Upper South Island distributor</v>
      </c>
      <c r="K12348" s="70">
        <f t="shared" si="194"/>
        <v>4.9807137923851321E-5</v>
      </c>
    </row>
    <row r="12349" spans="1:11" x14ac:dyDescent="0.25">
      <c r="A12349" s="65">
        <v>44531</v>
      </c>
      <c r="B12349" s="66" t="s">
        <v>154</v>
      </c>
      <c r="C12349" s="66" t="s">
        <v>137</v>
      </c>
      <c r="D12349" s="67">
        <v>2856.26</v>
      </c>
      <c r="E12349" s="66">
        <v>1.2383</v>
      </c>
      <c r="F12349" s="67">
        <v>3536.9067580000001</v>
      </c>
      <c r="G12349" s="66" t="s">
        <v>56</v>
      </c>
      <c r="H12349" s="68">
        <v>1.7299084627812199E-6</v>
      </c>
      <c r="I12349" s="87">
        <v>6.1185249327323204E-3</v>
      </c>
      <c r="J12349" s="36" t="str">
        <f>_xlfn.XLOOKUP(SimpleBB[[#This Row],[customer_code]],'Input  - indicative charges'!$B$13:$B$69,'Input  - indicative charges'!$E$13:$E$69)</f>
        <v>Upper North Island distributor</v>
      </c>
      <c r="K12349" s="70">
        <f t="shared" si="194"/>
        <v>5.6562920326977354E-3</v>
      </c>
    </row>
    <row r="12350" spans="1:11" x14ac:dyDescent="0.25">
      <c r="A12350" s="65">
        <v>44531</v>
      </c>
      <c r="B12350" s="66" t="s">
        <v>154</v>
      </c>
      <c r="C12350" s="66" t="s">
        <v>137</v>
      </c>
      <c r="D12350" s="67">
        <v>2856.26</v>
      </c>
      <c r="E12350" s="66">
        <v>1.2383</v>
      </c>
      <c r="F12350" s="67">
        <v>3536.9067580000001</v>
      </c>
      <c r="G12350" s="66" t="s">
        <v>58</v>
      </c>
      <c r="H12350" s="68">
        <v>1.04583060194283E-2</v>
      </c>
      <c r="I12350" s="87">
        <v>36.990053237348199</v>
      </c>
      <c r="J12350" s="36" t="str">
        <f>_xlfn.XLOOKUP(SimpleBB[[#This Row],[customer_code]],'Input  - indicative charges'!$B$13:$B$69,'Input  - indicative charges'!$E$13:$E$69)</f>
        <v>North Island generation</v>
      </c>
      <c r="K12350" s="70">
        <f t="shared" si="194"/>
        <v>34.195585654342409</v>
      </c>
    </row>
    <row r="12351" spans="1:11" x14ac:dyDescent="0.25">
      <c r="A12351" s="65">
        <v>44531</v>
      </c>
      <c r="B12351" s="66" t="s">
        <v>154</v>
      </c>
      <c r="C12351" s="66" t="s">
        <v>137</v>
      </c>
      <c r="D12351" s="67">
        <v>2856.26</v>
      </c>
      <c r="E12351" s="66">
        <v>1.2383</v>
      </c>
      <c r="F12351" s="67">
        <v>3536.9067580000001</v>
      </c>
      <c r="G12351" s="66" t="s">
        <v>60</v>
      </c>
      <c r="H12351" s="68">
        <v>5.6297505007211699E-7</v>
      </c>
      <c r="I12351" s="87">
        <v>1.9911902591854599E-3</v>
      </c>
      <c r="J12351" s="36" t="str">
        <f>_xlfn.XLOOKUP(SimpleBB[[#This Row],[customer_code]],'Input  - indicative charges'!$B$13:$B$69,'Input  - indicative charges'!$E$13:$E$69)</f>
        <v>Major Industrial</v>
      </c>
      <c r="K12351" s="70">
        <f t="shared" si="194"/>
        <v>1.8407628836100047E-3</v>
      </c>
    </row>
    <row r="12352" spans="1:11" x14ac:dyDescent="0.25">
      <c r="A12352" s="65">
        <v>44531</v>
      </c>
      <c r="B12352" s="66" t="s">
        <v>154</v>
      </c>
      <c r="C12352" s="66" t="s">
        <v>137</v>
      </c>
      <c r="D12352" s="67">
        <v>2856.26</v>
      </c>
      <c r="E12352" s="66">
        <v>1.2383</v>
      </c>
      <c r="F12352" s="67">
        <v>3536.9067580000001</v>
      </c>
      <c r="G12352" s="66" t="s">
        <v>62</v>
      </c>
      <c r="H12352" s="68">
        <v>5.3304068168091803E-7</v>
      </c>
      <c r="I12352" s="87">
        <v>1.88531518932616E-3</v>
      </c>
      <c r="J12352" s="36" t="str">
        <f>_xlfn.XLOOKUP(SimpleBB[[#This Row],[customer_code]],'Input  - indicative charges'!$B$13:$B$69,'Input  - indicative charges'!$E$13:$E$69)</f>
        <v>Major Industrial</v>
      </c>
      <c r="K12352" s="70">
        <f t="shared" si="194"/>
        <v>1.7428863004971785E-3</v>
      </c>
    </row>
    <row r="12353" spans="1:11" x14ac:dyDescent="0.25">
      <c r="A12353" s="65">
        <v>44531</v>
      </c>
      <c r="B12353" s="66" t="s">
        <v>154</v>
      </c>
      <c r="C12353" s="66" t="s">
        <v>137</v>
      </c>
      <c r="D12353" s="67">
        <v>2856.26</v>
      </c>
      <c r="E12353" s="66">
        <v>1.2383</v>
      </c>
      <c r="F12353" s="67">
        <v>3536.9067580000001</v>
      </c>
      <c r="G12353" s="66" t="s">
        <v>64</v>
      </c>
      <c r="H12353" s="68">
        <v>2.5667587451037101E-4</v>
      </c>
      <c r="I12353" s="87">
        <v>0.90783863517129304</v>
      </c>
      <c r="J12353" s="36" t="str">
        <f>_xlfn.XLOOKUP(SimpleBB[[#This Row],[customer_code]],'Input  - indicative charges'!$B$13:$B$69,'Input  - indicative charges'!$E$13:$E$69)</f>
        <v>Major Industrial</v>
      </c>
      <c r="K12353" s="70">
        <f t="shared" si="194"/>
        <v>0.83925463989266746</v>
      </c>
    </row>
    <row r="12354" spans="1:11" x14ac:dyDescent="0.25">
      <c r="A12354" s="65">
        <v>44531</v>
      </c>
      <c r="B12354" s="66" t="s">
        <v>154</v>
      </c>
      <c r="C12354" s="66" t="s">
        <v>137</v>
      </c>
      <c r="D12354" s="67">
        <v>2856.26</v>
      </c>
      <c r="E12354" s="66">
        <v>1.2383</v>
      </c>
      <c r="F12354" s="67">
        <v>3536.9067580000001</v>
      </c>
      <c r="G12354" s="66" t="s">
        <v>66</v>
      </c>
      <c r="H12354" s="68">
        <v>9.0848075545533996E-7</v>
      </c>
      <c r="I12354" s="87">
        <v>3.2132117234829299E-3</v>
      </c>
      <c r="J12354" s="36" t="str">
        <f>_xlfn.XLOOKUP(SimpleBB[[#This Row],[customer_code]],'Input  - indicative charges'!$B$13:$B$69,'Input  - indicative charges'!$E$13:$E$69)</f>
        <v>Upper South Island distributor</v>
      </c>
      <c r="K12354" s="70">
        <f t="shared" si="194"/>
        <v>2.9704649520470605E-3</v>
      </c>
    </row>
    <row r="12355" spans="1:11" x14ac:dyDescent="0.25">
      <c r="A12355" s="65">
        <v>44531</v>
      </c>
      <c r="B12355" s="66" t="s">
        <v>154</v>
      </c>
      <c r="C12355" s="66" t="s">
        <v>137</v>
      </c>
      <c r="D12355" s="67">
        <v>2856.26</v>
      </c>
      <c r="E12355" s="66">
        <v>1.2383</v>
      </c>
      <c r="F12355" s="67">
        <v>3536.9067580000001</v>
      </c>
      <c r="G12355" s="66" t="s">
        <v>68</v>
      </c>
      <c r="H12355" s="68">
        <v>5.7416624525241497E-7</v>
      </c>
      <c r="I12355" s="87">
        <v>2.03077247304875E-3</v>
      </c>
      <c r="J12355" s="36" t="str">
        <f>_xlfn.XLOOKUP(SimpleBB[[#This Row],[customer_code]],'Input  - indicative charges'!$B$13:$B$69,'Input  - indicative charges'!$E$13:$E$69)</f>
        <v>Major Industrial</v>
      </c>
      <c r="K12355" s="70">
        <f t="shared" si="194"/>
        <v>1.8773548013308475E-3</v>
      </c>
    </row>
    <row r="12356" spans="1:11" x14ac:dyDescent="0.25">
      <c r="A12356" s="65">
        <v>44531</v>
      </c>
      <c r="B12356" s="66" t="s">
        <v>154</v>
      </c>
      <c r="C12356" s="66" t="s">
        <v>137</v>
      </c>
      <c r="D12356" s="67">
        <v>2856.26</v>
      </c>
      <c r="E12356" s="66">
        <v>1.2383</v>
      </c>
      <c r="F12356" s="67">
        <v>3536.9067580000001</v>
      </c>
      <c r="G12356" s="66" t="s">
        <v>70</v>
      </c>
      <c r="H12356" s="68">
        <v>7.5564079847209698E-2</v>
      </c>
      <c r="I12356" s="87">
        <v>267.26310467364698</v>
      </c>
      <c r="J12356" s="36" t="str">
        <f>_xlfn.XLOOKUP(SimpleBB[[#This Row],[customer_code]],'Input  - indicative charges'!$B$13:$B$69,'Input  - indicative charges'!$E$13:$E$69)</f>
        <v>Lower North Island distributor</v>
      </c>
      <c r="K12356" s="70">
        <f t="shared" si="194"/>
        <v>247.07232318566847</v>
      </c>
    </row>
    <row r="12357" spans="1:11" x14ac:dyDescent="0.25">
      <c r="A12357" s="65">
        <v>44531</v>
      </c>
      <c r="B12357" s="66" t="s">
        <v>154</v>
      </c>
      <c r="C12357" s="66" t="s">
        <v>137</v>
      </c>
      <c r="D12357" s="67">
        <v>2856.26</v>
      </c>
      <c r="E12357" s="66">
        <v>1.2383</v>
      </c>
      <c r="F12357" s="67">
        <v>3536.9067580000001</v>
      </c>
      <c r="G12357" s="66" t="s">
        <v>72</v>
      </c>
      <c r="H12357" s="68">
        <v>4.6270016000219903E-5</v>
      </c>
      <c r="I12357" s="87">
        <v>0.163652732283945</v>
      </c>
      <c r="J12357" s="36" t="str">
        <f>_xlfn.XLOOKUP(SimpleBB[[#This Row],[customer_code]],'Input  - indicative charges'!$B$13:$B$69,'Input  - indicative charges'!$E$13:$E$69)</f>
        <v>Lower South Island distributor</v>
      </c>
      <c r="K12357" s="70">
        <f t="shared" si="194"/>
        <v>0.1512893476652914</v>
      </c>
    </row>
    <row r="12358" spans="1:11" x14ac:dyDescent="0.25">
      <c r="A12358" s="65">
        <v>44531</v>
      </c>
      <c r="B12358" s="66" t="s">
        <v>154</v>
      </c>
      <c r="C12358" s="66" t="s">
        <v>137</v>
      </c>
      <c r="D12358" s="67">
        <v>2856.26</v>
      </c>
      <c r="E12358" s="66">
        <v>1.2383</v>
      </c>
      <c r="F12358" s="67">
        <v>3536.9067580000001</v>
      </c>
      <c r="G12358" s="66" t="s">
        <v>74</v>
      </c>
      <c r="H12358" s="68">
        <v>1.9010764934636001E-9</v>
      </c>
      <c r="I12358" s="87">
        <v>6.7239302972063502E-6</v>
      </c>
      <c r="J12358" s="36" t="str">
        <f>_xlfn.XLOOKUP(SimpleBB[[#This Row],[customer_code]],'Input  - indicative charges'!$B$13:$B$69,'Input  - indicative charges'!$E$13:$E$69)</f>
        <v>Major Industrial</v>
      </c>
      <c r="K12358" s="70">
        <f t="shared" si="194"/>
        <v>6.2159611649272466E-6</v>
      </c>
    </row>
    <row r="12359" spans="1:11" x14ac:dyDescent="0.25">
      <c r="A12359" s="65">
        <v>44531</v>
      </c>
      <c r="B12359" s="66" t="s">
        <v>154</v>
      </c>
      <c r="C12359" s="66" t="s">
        <v>137</v>
      </c>
      <c r="D12359" s="67">
        <v>2856.26</v>
      </c>
      <c r="E12359" s="66">
        <v>1.2383</v>
      </c>
      <c r="F12359" s="67">
        <v>3536.9067580000001</v>
      </c>
      <c r="G12359" s="66" t="s">
        <v>76</v>
      </c>
      <c r="H12359" s="68">
        <v>4.0769138107112199E-4</v>
      </c>
      <c r="I12359" s="87">
        <v>1.4419664008888</v>
      </c>
      <c r="J12359" s="36" t="str">
        <f>_xlfn.XLOOKUP(SimpleBB[[#This Row],[customer_code]],'Input  - indicative charges'!$B$13:$B$69,'Input  - indicative charges'!$E$13:$E$69)</f>
        <v>Lower North Island distributor</v>
      </c>
      <c r="K12359" s="70">
        <f t="shared" si="194"/>
        <v>1.333030943640019</v>
      </c>
    </row>
    <row r="12360" spans="1:11" x14ac:dyDescent="0.25">
      <c r="A12360" s="65">
        <v>44531</v>
      </c>
      <c r="B12360" s="66" t="s">
        <v>154</v>
      </c>
      <c r="C12360" s="66" t="s">
        <v>137</v>
      </c>
      <c r="D12360" s="67">
        <v>2856.26</v>
      </c>
      <c r="E12360" s="66">
        <v>1.2383</v>
      </c>
      <c r="F12360" s="67">
        <v>3536.9067580000001</v>
      </c>
      <c r="G12360" s="66" t="s">
        <v>78</v>
      </c>
      <c r="H12360" s="68">
        <v>2.3729532838891E-9</v>
      </c>
      <c r="I12360" s="87">
        <v>8.3929145062056702E-6</v>
      </c>
      <c r="J12360" s="36" t="str">
        <f>_xlfn.XLOOKUP(SimpleBB[[#This Row],[customer_code]],'Input  - indicative charges'!$B$13:$B$69,'Input  - indicative charges'!$E$13:$E$69)</f>
        <v>North Island generation</v>
      </c>
      <c r="K12360" s="70">
        <f t="shared" si="194"/>
        <v>7.7588595248830163E-6</v>
      </c>
    </row>
    <row r="12361" spans="1:11" x14ac:dyDescent="0.25">
      <c r="A12361" s="65">
        <v>44531</v>
      </c>
      <c r="B12361" s="66" t="s">
        <v>154</v>
      </c>
      <c r="C12361" s="66" t="s">
        <v>137</v>
      </c>
      <c r="D12361" s="67">
        <v>2856.26</v>
      </c>
      <c r="E12361" s="66">
        <v>1.2383</v>
      </c>
      <c r="F12361" s="67">
        <v>3536.9067580000001</v>
      </c>
      <c r="G12361" s="66" t="s">
        <v>80</v>
      </c>
      <c r="H12361" s="68">
        <v>5.1769956243803998E-10</v>
      </c>
      <c r="I12361" s="87">
        <v>1.83105508100074E-6</v>
      </c>
      <c r="J12361" s="36" t="str">
        <f>_xlfn.XLOOKUP(SimpleBB[[#This Row],[customer_code]],'Input  - indicative charges'!$B$13:$B$69,'Input  - indicative charges'!$E$13:$E$69)</f>
        <v>Major Industrial</v>
      </c>
      <c r="K12361" s="70">
        <f t="shared" si="194"/>
        <v>1.6927253512833402E-6</v>
      </c>
    </row>
    <row r="12362" spans="1:11" x14ac:dyDescent="0.25">
      <c r="A12362" s="65">
        <v>44531</v>
      </c>
      <c r="B12362" s="66" t="s">
        <v>154</v>
      </c>
      <c r="C12362" s="66" t="s">
        <v>137</v>
      </c>
      <c r="D12362" s="67">
        <v>2856.26</v>
      </c>
      <c r="E12362" s="66">
        <v>1.2383</v>
      </c>
      <c r="F12362" s="67">
        <v>3536.9067580000001</v>
      </c>
      <c r="G12362" s="66" t="s">
        <v>82</v>
      </c>
      <c r="H12362" s="68">
        <v>5.7676587135637402E-4</v>
      </c>
      <c r="I12362" s="87">
        <v>2.0399671081841202</v>
      </c>
      <c r="J12362" s="36" t="str">
        <f>_xlfn.XLOOKUP(SimpleBB[[#This Row],[customer_code]],'Input  - indicative charges'!$B$13:$B$69,'Input  - indicative charges'!$E$13:$E$69)</f>
        <v>Major Industrial</v>
      </c>
      <c r="K12362" s="70">
        <f t="shared" si="194"/>
        <v>1.8858548143293288</v>
      </c>
    </row>
    <row r="12363" spans="1:11" x14ac:dyDescent="0.25">
      <c r="A12363" s="65">
        <v>44531</v>
      </c>
      <c r="B12363" s="66" t="s">
        <v>154</v>
      </c>
      <c r="C12363" s="66" t="s">
        <v>137</v>
      </c>
      <c r="D12363" s="67">
        <v>2856.26</v>
      </c>
      <c r="E12363" s="66">
        <v>1.2383</v>
      </c>
      <c r="F12363" s="67">
        <v>3536.9067580000001</v>
      </c>
      <c r="G12363" s="66" t="s">
        <v>84</v>
      </c>
      <c r="H12363" s="68">
        <v>6.1280690321007502E-12</v>
      </c>
      <c r="I12363" s="87">
        <v>2.1674408773127599E-8</v>
      </c>
      <c r="J12363" s="36" t="str">
        <f>_xlfn.XLOOKUP(SimpleBB[[#This Row],[customer_code]],'Input  - indicative charges'!$B$13:$B$69,'Input  - indicative charges'!$E$13:$E$69)</f>
        <v>Major Industrial</v>
      </c>
      <c r="K12363" s="70">
        <f t="shared" si="194"/>
        <v>2.003698391437756E-8</v>
      </c>
    </row>
    <row r="12364" spans="1:11" x14ac:dyDescent="0.25">
      <c r="A12364" s="65">
        <v>44531</v>
      </c>
      <c r="B12364" s="66" t="s">
        <v>154</v>
      </c>
      <c r="C12364" s="66" t="s">
        <v>137</v>
      </c>
      <c r="D12364" s="67">
        <v>2856.26</v>
      </c>
      <c r="E12364" s="66">
        <v>1.2383</v>
      </c>
      <c r="F12364" s="67">
        <v>3536.9067580000001</v>
      </c>
      <c r="G12364" s="66" t="s">
        <v>86</v>
      </c>
      <c r="H12364" s="68">
        <v>6.0166240365745299E-5</v>
      </c>
      <c r="I12364" s="87">
        <v>0.212802382153057</v>
      </c>
      <c r="J12364" s="36" t="str">
        <f>_xlfn.XLOOKUP(SimpleBB[[#This Row],[customer_code]],'Input  - indicative charges'!$B$13:$B$69,'Input  - indicative charges'!$E$13:$E$69)</f>
        <v>North Island generation</v>
      </c>
      <c r="K12364" s="70">
        <f t="shared" si="194"/>
        <v>0.19672591546896204</v>
      </c>
    </row>
    <row r="12365" spans="1:11" x14ac:dyDescent="0.25">
      <c r="A12365" s="65">
        <v>44531</v>
      </c>
      <c r="B12365" s="66" t="s">
        <v>154</v>
      </c>
      <c r="C12365" s="66" t="s">
        <v>137</v>
      </c>
      <c r="D12365" s="67">
        <v>2856.26</v>
      </c>
      <c r="E12365" s="66">
        <v>1.2383</v>
      </c>
      <c r="F12365" s="67">
        <v>3536.9067580000001</v>
      </c>
      <c r="G12365" s="66" t="s">
        <v>88</v>
      </c>
      <c r="H12365" s="68">
        <v>6.0855453218345099E-3</v>
      </c>
      <c r="I12365" s="87">
        <v>21.5240063749117</v>
      </c>
      <c r="J12365" s="36" t="str">
        <f>_xlfn.XLOOKUP(SimpleBB[[#This Row],[customer_code]],'Input  - indicative charges'!$B$13:$B$69,'Input  - indicative charges'!$E$13:$E$69)</f>
        <v>North Island generation</v>
      </c>
      <c r="K12365" s="70">
        <f t="shared" si="194"/>
        <v>19.897943884945608</v>
      </c>
    </row>
    <row r="12366" spans="1:11" x14ac:dyDescent="0.25">
      <c r="A12366" s="65">
        <v>44531</v>
      </c>
      <c r="B12366" s="66" t="s">
        <v>154</v>
      </c>
      <c r="C12366" s="66" t="s">
        <v>137</v>
      </c>
      <c r="D12366" s="67">
        <v>2856.26</v>
      </c>
      <c r="E12366" s="66">
        <v>1.2383</v>
      </c>
      <c r="F12366" s="67">
        <v>3536.9067580000001</v>
      </c>
      <c r="G12366" s="66" t="s">
        <v>90</v>
      </c>
      <c r="H12366" s="68">
        <v>1.8686115697736599E-7</v>
      </c>
      <c r="I12366" s="87">
        <v>6.6091048892094498E-4</v>
      </c>
      <c r="J12366" s="36" t="str">
        <f>_xlfn.XLOOKUP(SimpleBB[[#This Row],[customer_code]],'Input  - indicative charges'!$B$13:$B$69,'Input  - indicative charges'!$E$13:$E$69)</f>
        <v>Upper South Island distributor</v>
      </c>
      <c r="K12366" s="70">
        <f t="shared" ref="K12366:K12429" si="195">I12366*$L$9</f>
        <v>6.1098104100403006E-4</v>
      </c>
    </row>
    <row r="12367" spans="1:11" x14ac:dyDescent="0.25">
      <c r="A12367" s="65">
        <v>44531</v>
      </c>
      <c r="B12367" s="66" t="s">
        <v>154</v>
      </c>
      <c r="C12367" s="66" t="s">
        <v>137</v>
      </c>
      <c r="D12367" s="67">
        <v>2856.26</v>
      </c>
      <c r="E12367" s="66">
        <v>1.2383</v>
      </c>
      <c r="F12367" s="67">
        <v>3536.9067580000001</v>
      </c>
      <c r="G12367" s="66" t="s">
        <v>92</v>
      </c>
      <c r="H12367" s="68">
        <v>7.9520570403328696E-4</v>
      </c>
      <c r="I12367" s="87">
        <v>2.8125684285954802</v>
      </c>
      <c r="J12367" s="36" t="str">
        <f>_xlfn.XLOOKUP(SimpleBB[[#This Row],[customer_code]],'Input  - indicative charges'!$B$13:$B$69,'Input  - indicative charges'!$E$13:$E$69)</f>
        <v>North Island generation</v>
      </c>
      <c r="K12367" s="70">
        <f t="shared" si="195"/>
        <v>2.6000888398729676</v>
      </c>
    </row>
    <row r="12368" spans="1:11" x14ac:dyDescent="0.25">
      <c r="A12368" s="65">
        <v>44531</v>
      </c>
      <c r="B12368" s="66" t="s">
        <v>154</v>
      </c>
      <c r="C12368" s="66" t="s">
        <v>137</v>
      </c>
      <c r="D12368" s="67">
        <v>2856.26</v>
      </c>
      <c r="E12368" s="66">
        <v>1.2383</v>
      </c>
      <c r="F12368" s="67">
        <v>3536.9067580000001</v>
      </c>
      <c r="G12368" s="66" t="s">
        <v>94</v>
      </c>
      <c r="H12368" s="68">
        <v>4.2173472164496097E-3</v>
      </c>
      <c r="I12368" s="87">
        <v>14.9163638706931</v>
      </c>
      <c r="J12368" s="36" t="str">
        <f>_xlfn.XLOOKUP(SimpleBB[[#This Row],[customer_code]],'Input  - indicative charges'!$B$13:$B$69,'Input  - indicative charges'!$E$13:$E$69)</f>
        <v>North Island generation</v>
      </c>
      <c r="K12368" s="70">
        <f t="shared" si="195"/>
        <v>13.789485381886717</v>
      </c>
    </row>
    <row r="12369" spans="1:11" x14ac:dyDescent="0.25">
      <c r="A12369" s="65">
        <v>44531</v>
      </c>
      <c r="B12369" s="66" t="s">
        <v>154</v>
      </c>
      <c r="C12369" s="66" t="s">
        <v>137</v>
      </c>
      <c r="D12369" s="67">
        <v>2856.26</v>
      </c>
      <c r="E12369" s="66">
        <v>1.2383</v>
      </c>
      <c r="F12369" s="67">
        <v>3536.9067580000001</v>
      </c>
      <c r="G12369" s="66" t="s">
        <v>96</v>
      </c>
      <c r="H12369" s="68">
        <v>1.8043414119816301E-7</v>
      </c>
      <c r="I12369" s="87">
        <v>6.3817873337770903E-4</v>
      </c>
      <c r="J12369" s="36" t="str">
        <f>_xlfn.XLOOKUP(SimpleBB[[#This Row],[customer_code]],'Input  - indicative charges'!$B$13:$B$69,'Input  - indicative charges'!$E$13:$E$69)</f>
        <v>Upper North Island distributor</v>
      </c>
      <c r="K12369" s="70">
        <f t="shared" si="195"/>
        <v>5.8996658912518162E-4</v>
      </c>
    </row>
    <row r="12370" spans="1:11" x14ac:dyDescent="0.25">
      <c r="A12370" s="65">
        <v>44531</v>
      </c>
      <c r="B12370" s="66" t="s">
        <v>154</v>
      </c>
      <c r="C12370" s="66" t="s">
        <v>137</v>
      </c>
      <c r="D12370" s="67">
        <v>2856.26</v>
      </c>
      <c r="E12370" s="66">
        <v>1.2383</v>
      </c>
      <c r="F12370" s="67">
        <v>3536.9067580000001</v>
      </c>
      <c r="G12370" s="66" t="s">
        <v>98</v>
      </c>
      <c r="H12370" s="68">
        <v>4.6385736184304704E-6</v>
      </c>
      <c r="I12370" s="87">
        <v>1.6406202378507199E-2</v>
      </c>
      <c r="J12370" s="36" t="str">
        <f>_xlfn.XLOOKUP(SimpleBB[[#This Row],[customer_code]],'Input  - indicative charges'!$B$13:$B$69,'Input  - indicative charges'!$E$13:$E$69)</f>
        <v>Major Industrial</v>
      </c>
      <c r="K12370" s="70">
        <f t="shared" si="195"/>
        <v>1.5166771864233694E-2</v>
      </c>
    </row>
    <row r="12371" spans="1:11" x14ac:dyDescent="0.25">
      <c r="A12371" s="65">
        <v>44531</v>
      </c>
      <c r="B12371" s="66" t="s">
        <v>154</v>
      </c>
      <c r="C12371" s="66" t="s">
        <v>137</v>
      </c>
      <c r="D12371" s="67">
        <v>2856.26</v>
      </c>
      <c r="E12371" s="66">
        <v>1.2383</v>
      </c>
      <c r="F12371" s="67">
        <v>3536.9067580000001</v>
      </c>
      <c r="G12371" s="66" t="s">
        <v>100</v>
      </c>
      <c r="H12371" s="68">
        <v>9.0353450399569902E-4</v>
      </c>
      <c r="I12371" s="87">
        <v>3.1957172932685598</v>
      </c>
      <c r="J12371" s="36" t="str">
        <f>_xlfn.XLOOKUP(SimpleBB[[#This Row],[customer_code]],'Input  - indicative charges'!$B$13:$B$69,'Input  - indicative charges'!$E$13:$E$69)</f>
        <v>North Island generation</v>
      </c>
      <c r="K12371" s="70">
        <f t="shared" si="195"/>
        <v>2.9542921641078048</v>
      </c>
    </row>
    <row r="12372" spans="1:11" x14ac:dyDescent="0.25">
      <c r="A12372" s="65">
        <v>44531</v>
      </c>
      <c r="B12372" s="66" t="s">
        <v>154</v>
      </c>
      <c r="C12372" s="66" t="s">
        <v>137</v>
      </c>
      <c r="D12372" s="67">
        <v>2856.26</v>
      </c>
      <c r="E12372" s="66">
        <v>1.2383</v>
      </c>
      <c r="F12372" s="67">
        <v>3536.9067580000001</v>
      </c>
      <c r="G12372" s="66" t="s">
        <v>102</v>
      </c>
      <c r="H12372" s="68">
        <v>0.55045814106511803</v>
      </c>
      <c r="I12372" s="87">
        <v>1946.9191191293301</v>
      </c>
      <c r="J12372" s="36" t="str">
        <f>_xlfn.XLOOKUP(SimpleBB[[#This Row],[customer_code]],'Input  - indicative charges'!$B$13:$B$69,'Input  - indicative charges'!$E$13:$E$69)</f>
        <v>Lower North Island distributor</v>
      </c>
      <c r="K12372" s="70">
        <f t="shared" si="195"/>
        <v>1799.8362714721168</v>
      </c>
    </row>
    <row r="12373" spans="1:11" x14ac:dyDescent="0.25">
      <c r="A12373" s="65">
        <v>44531</v>
      </c>
      <c r="B12373" s="66" t="s">
        <v>154</v>
      </c>
      <c r="C12373" s="66" t="s">
        <v>137</v>
      </c>
      <c r="D12373" s="67">
        <v>2856.26</v>
      </c>
      <c r="E12373" s="66">
        <v>1.2383</v>
      </c>
      <c r="F12373" s="67">
        <v>3536.9067580000001</v>
      </c>
      <c r="G12373" s="66" t="s">
        <v>104</v>
      </c>
      <c r="H12373" s="68">
        <v>3.0739496600602299E-3</v>
      </c>
      <c r="I12373" s="87">
        <v>10.872273326418799</v>
      </c>
      <c r="J12373" s="36" t="str">
        <f>_xlfn.XLOOKUP(SimpleBB[[#This Row],[customer_code]],'Input  - indicative charges'!$B$13:$B$69,'Input  - indicative charges'!$E$13:$E$69)</f>
        <v>Lower North Island distributor</v>
      </c>
      <c r="K12373" s="70">
        <f t="shared" si="195"/>
        <v>10.050911562776365</v>
      </c>
    </row>
    <row r="12374" spans="1:11" x14ac:dyDescent="0.25">
      <c r="A12374" s="65">
        <v>44531</v>
      </c>
      <c r="B12374" s="66" t="s">
        <v>154</v>
      </c>
      <c r="C12374" s="66" t="s">
        <v>137</v>
      </c>
      <c r="D12374" s="67">
        <v>2856.26</v>
      </c>
      <c r="E12374" s="66">
        <v>1.2383</v>
      </c>
      <c r="F12374" s="67">
        <v>3536.9067580000001</v>
      </c>
      <c r="G12374" s="66" t="s">
        <v>106</v>
      </c>
      <c r="H12374" s="68">
        <v>1.7790887961670099E-5</v>
      </c>
      <c r="I12374" s="87">
        <v>6.2924711862452007E-2</v>
      </c>
      <c r="J12374" s="36" t="str">
        <f>_xlfn.XLOOKUP(SimpleBB[[#This Row],[customer_code]],'Input  - indicative charges'!$B$13:$B$69,'Input  - indicative charges'!$E$13:$E$69)</f>
        <v>Upper North Island distributor</v>
      </c>
      <c r="K12374" s="70">
        <f t="shared" si="195"/>
        <v>5.8170972625005916E-2</v>
      </c>
    </row>
    <row r="12375" spans="1:11" x14ac:dyDescent="0.25">
      <c r="A12375" s="65">
        <v>44531</v>
      </c>
      <c r="B12375" s="66" t="s">
        <v>154</v>
      </c>
      <c r="C12375" s="66" t="s">
        <v>137</v>
      </c>
      <c r="D12375" s="67">
        <v>2856.26</v>
      </c>
      <c r="E12375" s="66">
        <v>1.2383</v>
      </c>
      <c r="F12375" s="67">
        <v>3536.9067580000001</v>
      </c>
      <c r="G12375" s="66" t="s">
        <v>108</v>
      </c>
      <c r="H12375" s="68">
        <v>1.11191300001623E-4</v>
      </c>
      <c r="I12375" s="87">
        <v>0.39327326040654798</v>
      </c>
      <c r="J12375" s="36" t="str">
        <f>_xlfn.XLOOKUP(SimpleBB[[#This Row],[customer_code]],'Input  - indicative charges'!$B$13:$B$69,'Input  - indicative charges'!$E$13:$E$69)</f>
        <v>Lower North Island distributor</v>
      </c>
      <c r="K12375" s="70">
        <f t="shared" si="195"/>
        <v>0.36356285770943964</v>
      </c>
    </row>
    <row r="12376" spans="1:11" x14ac:dyDescent="0.25">
      <c r="A12376" s="65">
        <v>44531</v>
      </c>
      <c r="B12376" s="66" t="s">
        <v>154</v>
      </c>
      <c r="C12376" s="66" t="s">
        <v>137</v>
      </c>
      <c r="D12376" s="67">
        <v>2856.26</v>
      </c>
      <c r="E12376" s="66">
        <v>1.2383</v>
      </c>
      <c r="F12376" s="67">
        <v>3536.9067580000001</v>
      </c>
      <c r="G12376" s="66" t="s">
        <v>110</v>
      </c>
      <c r="H12376" s="68">
        <v>1.15385245300709E-7</v>
      </c>
      <c r="I12376" s="87">
        <v>4.08106853877567E-4</v>
      </c>
      <c r="J12376" s="36" t="str">
        <f>_xlfn.XLOOKUP(SimpleBB[[#This Row],[customer_code]],'Input  - indicative charges'!$B$13:$B$69,'Input  - indicative charges'!$E$13:$E$69)</f>
        <v>Lower South Island distributor</v>
      </c>
      <c r="K12376" s="70">
        <f t="shared" si="195"/>
        <v>3.7727582570235322E-4</v>
      </c>
    </row>
    <row r="12377" spans="1:11" x14ac:dyDescent="0.25">
      <c r="A12377" s="65">
        <v>44531</v>
      </c>
      <c r="B12377" s="66" t="s">
        <v>154</v>
      </c>
      <c r="C12377" s="66" t="s">
        <v>137</v>
      </c>
      <c r="D12377" s="67">
        <v>2856.26</v>
      </c>
      <c r="E12377" s="66">
        <v>1.2383</v>
      </c>
      <c r="F12377" s="67">
        <v>3536.9067580000001</v>
      </c>
      <c r="G12377" s="66" t="s">
        <v>112</v>
      </c>
      <c r="H12377" s="68">
        <v>5.0271896136893802E-3</v>
      </c>
      <c r="I12377" s="87">
        <v>17.780700918405302</v>
      </c>
      <c r="J12377" s="36" t="str">
        <f>_xlfn.XLOOKUP(SimpleBB[[#This Row],[customer_code]],'Input  - indicative charges'!$B$13:$B$69,'Input  - indicative charges'!$E$13:$E$69)</f>
        <v>North Island generation</v>
      </c>
      <c r="K12377" s="70">
        <f t="shared" si="195"/>
        <v>16.437431904955055</v>
      </c>
    </row>
    <row r="12378" spans="1:11" x14ac:dyDescent="0.25">
      <c r="A12378" s="65">
        <v>44531</v>
      </c>
      <c r="B12378" s="66" t="s">
        <v>154</v>
      </c>
      <c r="C12378" s="66" t="s">
        <v>137</v>
      </c>
      <c r="D12378" s="67">
        <v>2856.26</v>
      </c>
      <c r="E12378" s="66">
        <v>1.2383</v>
      </c>
      <c r="F12378" s="67">
        <v>3536.9067580000001</v>
      </c>
      <c r="G12378" s="66" t="s">
        <v>114</v>
      </c>
      <c r="H12378" s="68">
        <v>1.2403209590277199E-3</v>
      </c>
      <c r="I12378" s="87">
        <v>4.3868995820742098</v>
      </c>
      <c r="J12378" s="36" t="str">
        <f>_xlfn.XLOOKUP(SimpleBB[[#This Row],[customer_code]],'Input  - indicative charges'!$B$13:$B$69,'Input  - indicative charges'!$E$13:$E$69)</f>
        <v>Lower North Island distributor</v>
      </c>
      <c r="K12378" s="70">
        <f t="shared" si="195"/>
        <v>4.0554848475955287</v>
      </c>
    </row>
    <row r="12379" spans="1:11" x14ac:dyDescent="0.25">
      <c r="A12379" s="65">
        <v>44531</v>
      </c>
      <c r="B12379" s="66" t="s">
        <v>154</v>
      </c>
      <c r="C12379" s="66" t="s">
        <v>137</v>
      </c>
      <c r="D12379" s="67">
        <v>2856.26</v>
      </c>
      <c r="E12379" s="66">
        <v>1.2383</v>
      </c>
      <c r="F12379" s="67">
        <v>3536.9067580000001</v>
      </c>
      <c r="G12379" s="66" t="s">
        <v>116</v>
      </c>
      <c r="H12379" s="68">
        <v>2.8558155275953101E-7</v>
      </c>
      <c r="I12379" s="87">
        <v>1.0100753239153199E-3</v>
      </c>
      <c r="J12379" s="36" t="str">
        <f>_xlfn.XLOOKUP(SimpleBB[[#This Row],[customer_code]],'Input  - indicative charges'!$B$13:$B$69,'Input  - indicative charges'!$E$13:$E$69)</f>
        <v>Major Industrial</v>
      </c>
      <c r="K12379" s="70">
        <f t="shared" si="195"/>
        <v>9.3376770870417234E-4</v>
      </c>
    </row>
    <row r="12380" spans="1:11" x14ac:dyDescent="0.25">
      <c r="A12380" s="65">
        <v>44531</v>
      </c>
      <c r="B12380" s="66" t="s">
        <v>154</v>
      </c>
      <c r="C12380" s="66" t="s">
        <v>137</v>
      </c>
      <c r="D12380" s="67">
        <v>2856.26</v>
      </c>
      <c r="E12380" s="66">
        <v>1.2383</v>
      </c>
      <c r="F12380" s="67">
        <v>3536.9067580000001</v>
      </c>
      <c r="G12380" s="66" t="s">
        <v>118</v>
      </c>
      <c r="H12380" s="68">
        <v>3.59260085659755E-8</v>
      </c>
      <c r="I12380" s="87">
        <v>1.2706694248496399E-4</v>
      </c>
      <c r="J12380" s="36" t="str">
        <f>_xlfn.XLOOKUP(SimpleBB[[#This Row],[customer_code]],'Input  - indicative charges'!$B$13:$B$69,'Input  - indicative charges'!$E$13:$E$69)</f>
        <v>Upper South Island distributor</v>
      </c>
      <c r="K12380" s="70">
        <f t="shared" si="195"/>
        <v>1.1746748477757766E-4</v>
      </c>
    </row>
    <row r="12381" spans="1:11" x14ac:dyDescent="0.25">
      <c r="A12381" s="65">
        <v>44531</v>
      </c>
      <c r="B12381" s="66" t="s">
        <v>154</v>
      </c>
      <c r="C12381" s="66" t="s">
        <v>137</v>
      </c>
      <c r="D12381" s="67">
        <v>2856.26</v>
      </c>
      <c r="E12381" s="66">
        <v>1.2383</v>
      </c>
      <c r="F12381" s="67">
        <v>3536.9067580000001</v>
      </c>
      <c r="G12381" s="66" t="s">
        <v>120</v>
      </c>
      <c r="H12381" s="68">
        <v>3.2164694611359202E-4</v>
      </c>
      <c r="I12381" s="87">
        <v>1.1376352573992199</v>
      </c>
      <c r="J12381" s="36" t="str">
        <f>_xlfn.XLOOKUP(SimpleBB[[#This Row],[customer_code]],'Input  - indicative charges'!$B$13:$B$69,'Input  - indicative charges'!$E$13:$E$69)</f>
        <v>Lower North Island distributor</v>
      </c>
      <c r="K12381" s="70">
        <f t="shared" si="195"/>
        <v>1.0516909407558284</v>
      </c>
    </row>
    <row r="12382" spans="1:11" x14ac:dyDescent="0.25">
      <c r="A12382" s="65">
        <v>44531</v>
      </c>
      <c r="B12382" s="66" t="s">
        <v>154</v>
      </c>
      <c r="C12382" s="66" t="s">
        <v>137</v>
      </c>
      <c r="D12382" s="67">
        <v>2856.26</v>
      </c>
      <c r="E12382" s="66">
        <v>1.2383</v>
      </c>
      <c r="F12382" s="67">
        <v>3536.9067580000001</v>
      </c>
      <c r="G12382" s="66" t="s">
        <v>241</v>
      </c>
      <c r="H12382" s="68">
        <v>5.2374991726752995E-4</v>
      </c>
      <c r="I12382" s="87">
        <v>1.8524546218854601</v>
      </c>
      <c r="J12382" s="36" t="str">
        <f>_xlfn.XLOOKUP(SimpleBB[[#This Row],[customer_code]],'Input  - indicative charges'!$B$13:$B$69,'Input  - indicative charges'!$E$13:$E$69)</f>
        <v>North Island generation</v>
      </c>
      <c r="K12382" s="70">
        <f t="shared" si="195"/>
        <v>1.7125082326052896</v>
      </c>
    </row>
    <row r="12383" spans="1:11" x14ac:dyDescent="0.25">
      <c r="A12383" s="65">
        <v>44562</v>
      </c>
      <c r="B12383" s="66" t="s">
        <v>154</v>
      </c>
      <c r="C12383" s="66" t="s">
        <v>137</v>
      </c>
      <c r="D12383" s="67">
        <v>-13220.2499999999</v>
      </c>
      <c r="E12383" s="66">
        <v>0.48491085561195202</v>
      </c>
      <c r="F12383" s="67">
        <v>-6410.64273890391</v>
      </c>
      <c r="G12383" s="66" t="s">
        <v>8</v>
      </c>
      <c r="H12383" s="68">
        <v>2.8363087343035801E-7</v>
      </c>
      <c r="I12383" s="87">
        <v>-1.81825619928529E-3</v>
      </c>
      <c r="J12383" s="36" t="str">
        <f>_xlfn.XLOOKUP(SimpleBB[[#This Row],[customer_code]],'Input  - indicative charges'!$B$13:$B$69,'Input  - indicative charges'!$E$13:$E$69)</f>
        <v>Lower South Island distributor</v>
      </c>
      <c r="K12383" s="70">
        <f t="shared" si="195"/>
        <v>-1.6808933797754278E-3</v>
      </c>
    </row>
    <row r="12384" spans="1:11" x14ac:dyDescent="0.25">
      <c r="A12384" s="65">
        <v>44562</v>
      </c>
      <c r="B12384" s="66" t="s">
        <v>154</v>
      </c>
      <c r="C12384" s="66" t="s">
        <v>137</v>
      </c>
      <c r="D12384" s="67">
        <v>-13220.2499999999</v>
      </c>
      <c r="E12384" s="66">
        <v>0.48491085561195202</v>
      </c>
      <c r="F12384" s="67">
        <v>-6410.64273890391</v>
      </c>
      <c r="G12384" s="66" t="s">
        <v>10</v>
      </c>
      <c r="H12384" s="68">
        <v>1.37232578591132E-8</v>
      </c>
      <c r="I12384" s="87">
        <v>-8.7974903348630404E-5</v>
      </c>
      <c r="J12384" s="36" t="str">
        <f>_xlfn.XLOOKUP(SimpleBB[[#This Row],[customer_code]],'Input  - indicative charges'!$B$13:$B$69,'Input  - indicative charges'!$E$13:$E$69)</f>
        <v>Upper South Island distributor</v>
      </c>
      <c r="K12384" s="70">
        <f t="shared" si="195"/>
        <v>-8.1328710818212753E-5</v>
      </c>
    </row>
    <row r="12385" spans="1:11" x14ac:dyDescent="0.25">
      <c r="A12385" s="65">
        <v>44562</v>
      </c>
      <c r="B12385" s="66" t="s">
        <v>154</v>
      </c>
      <c r="C12385" s="66" t="s">
        <v>137</v>
      </c>
      <c r="D12385" s="67">
        <v>-13220.2499999999</v>
      </c>
      <c r="E12385" s="66">
        <v>0.48491085561195202</v>
      </c>
      <c r="F12385" s="67">
        <v>-6410.64273890391</v>
      </c>
      <c r="G12385" s="66" t="s">
        <v>12</v>
      </c>
      <c r="H12385" s="68">
        <v>5.8292099850804199E-4</v>
      </c>
      <c r="I12385" s="87">
        <v>-3.73689826644019</v>
      </c>
      <c r="J12385" s="36" t="str">
        <f>_xlfn.XLOOKUP(SimpleBB[[#This Row],[customer_code]],'Input  - indicative charges'!$B$13:$B$69,'Input  - indicative charges'!$E$13:$E$69)</f>
        <v>Lower North Island distributor</v>
      </c>
      <c r="K12385" s="70">
        <f t="shared" si="195"/>
        <v>-3.4545888304533854</v>
      </c>
    </row>
    <row r="12386" spans="1:11" x14ac:dyDescent="0.25">
      <c r="A12386" s="65">
        <v>44562</v>
      </c>
      <c r="B12386" s="66" t="s">
        <v>154</v>
      </c>
      <c r="C12386" s="66" t="s">
        <v>137</v>
      </c>
      <c r="D12386" s="67">
        <v>-13220.2499999999</v>
      </c>
      <c r="E12386" s="66">
        <v>0.48491085561195202</v>
      </c>
      <c r="F12386" s="67">
        <v>-6410.64273890391</v>
      </c>
      <c r="G12386" s="66" t="s">
        <v>14</v>
      </c>
      <c r="H12386" s="68">
        <v>1.14180362767032E-4</v>
      </c>
      <c r="I12386" s="87">
        <v>-0.73196951349788797</v>
      </c>
      <c r="J12386" s="36" t="str">
        <f>_xlfn.XLOOKUP(SimpleBB[[#This Row],[customer_code]],'Input  - indicative charges'!$B$13:$B$69,'Input  - indicative charges'!$E$13:$E$69)</f>
        <v>Upper North Island distributor</v>
      </c>
      <c r="K12386" s="70">
        <f t="shared" si="195"/>
        <v>-0.67667180781215797</v>
      </c>
    </row>
    <row r="12387" spans="1:11" x14ac:dyDescent="0.25">
      <c r="A12387" s="65">
        <v>44562</v>
      </c>
      <c r="B12387" s="66" t="s">
        <v>154</v>
      </c>
      <c r="C12387" s="66" t="s">
        <v>137</v>
      </c>
      <c r="D12387" s="67">
        <v>-13220.2499999999</v>
      </c>
      <c r="E12387" s="66">
        <v>0.48491085561195202</v>
      </c>
      <c r="F12387" s="67">
        <v>-6410.64273890391</v>
      </c>
      <c r="G12387" s="66" t="s">
        <v>16</v>
      </c>
      <c r="H12387" s="68">
        <v>6.72847910121087E-2</v>
      </c>
      <c r="I12387" s="87">
        <v>-431.33875694044099</v>
      </c>
      <c r="J12387" s="36" t="str">
        <f>_xlfn.XLOOKUP(SimpleBB[[#This Row],[customer_code]],'Input  - indicative charges'!$B$13:$B$69,'Input  - indicative charges'!$E$13:$E$69)</f>
        <v>South Island generation</v>
      </c>
      <c r="K12387" s="70">
        <f t="shared" si="195"/>
        <v>-398.75264072617608</v>
      </c>
    </row>
    <row r="12388" spans="1:11" x14ac:dyDescent="0.25">
      <c r="A12388" s="65">
        <v>44562</v>
      </c>
      <c r="B12388" s="66" t="s">
        <v>154</v>
      </c>
      <c r="C12388" s="66" t="s">
        <v>137</v>
      </c>
      <c r="D12388" s="67">
        <v>-13220.2499999999</v>
      </c>
      <c r="E12388" s="66">
        <v>0.48491085561195202</v>
      </c>
      <c r="F12388" s="67">
        <v>-6410.64273890391</v>
      </c>
      <c r="G12388" s="66" t="s">
        <v>19</v>
      </c>
      <c r="H12388" s="68">
        <v>7.0073035338977504E-5</v>
      </c>
      <c r="I12388" s="87">
        <v>-0.44921319518877301</v>
      </c>
      <c r="J12388" s="36" t="str">
        <f>_xlfn.XLOOKUP(SimpleBB[[#This Row],[customer_code]],'Input  - indicative charges'!$B$13:$B$69,'Input  - indicative charges'!$E$13:$E$69)</f>
        <v>Lower South Island distributor</v>
      </c>
      <c r="K12388" s="70">
        <f t="shared" si="195"/>
        <v>-0.41527672843759755</v>
      </c>
    </row>
    <row r="12389" spans="1:11" x14ac:dyDescent="0.25">
      <c r="A12389" s="65">
        <v>44562</v>
      </c>
      <c r="B12389" s="66" t="s">
        <v>154</v>
      </c>
      <c r="C12389" s="66" t="s">
        <v>137</v>
      </c>
      <c r="D12389" s="67">
        <v>-13220.2499999999</v>
      </c>
      <c r="E12389" s="66">
        <v>0.48491085561195202</v>
      </c>
      <c r="F12389" s="67">
        <v>-6410.64273890391</v>
      </c>
      <c r="G12389" s="66" t="s">
        <v>21</v>
      </c>
      <c r="H12389" s="68">
        <v>1.4439231822710399E-7</v>
      </c>
      <c r="I12389" s="87">
        <v>-9.2564756639608805E-4</v>
      </c>
      <c r="J12389" s="36" t="str">
        <f>_xlfn.XLOOKUP(SimpleBB[[#This Row],[customer_code]],'Input  - indicative charges'!$B$13:$B$69,'Input  - indicative charges'!$E$13:$E$69)</f>
        <v>Upper South Island distributor</v>
      </c>
      <c r="K12389" s="70">
        <f t="shared" si="195"/>
        <v>-8.5571816940429549E-4</v>
      </c>
    </row>
    <row r="12390" spans="1:11" x14ac:dyDescent="0.25">
      <c r="A12390" s="65">
        <v>44562</v>
      </c>
      <c r="B12390" s="66" t="s">
        <v>154</v>
      </c>
      <c r="C12390" s="66" t="s">
        <v>137</v>
      </c>
      <c r="D12390" s="67">
        <v>-13220.2499999999</v>
      </c>
      <c r="E12390" s="66">
        <v>0.48491085561195202</v>
      </c>
      <c r="F12390" s="67">
        <v>-6410.64273890391</v>
      </c>
      <c r="G12390" s="66" t="s">
        <v>23</v>
      </c>
      <c r="H12390" s="68">
        <v>2.6980832465899498E-7</v>
      </c>
      <c r="I12390" s="87">
        <v>-1.72964477737101E-3</v>
      </c>
      <c r="J12390" s="36" t="str">
        <f>_xlfn.XLOOKUP(SimpleBB[[#This Row],[customer_code]],'Input  - indicative charges'!$B$13:$B$69,'Input  - indicative charges'!$E$13:$E$69)</f>
        <v>Lower North Island distributor</v>
      </c>
      <c r="K12390" s="70">
        <f t="shared" si="195"/>
        <v>-1.5989762371160228E-3</v>
      </c>
    </row>
    <row r="12391" spans="1:11" x14ac:dyDescent="0.25">
      <c r="A12391" s="65">
        <v>44562</v>
      </c>
      <c r="B12391" s="66" t="s">
        <v>154</v>
      </c>
      <c r="C12391" s="66" t="s">
        <v>137</v>
      </c>
      <c r="D12391" s="67">
        <v>-13220.2499999999</v>
      </c>
      <c r="E12391" s="66">
        <v>0.48491085561195202</v>
      </c>
      <c r="F12391" s="67">
        <v>-6410.64273890391</v>
      </c>
      <c r="G12391" s="66" t="s">
        <v>25</v>
      </c>
      <c r="H12391" s="68">
        <v>8.4488509098904596E-2</v>
      </c>
      <c r="I12391" s="87">
        <v>-541.62564737570995</v>
      </c>
      <c r="J12391" s="36" t="str">
        <f>_xlfn.XLOOKUP(SimpleBB[[#This Row],[customer_code]],'Input  - indicative charges'!$B$13:$B$69,'Input  - indicative charges'!$E$13:$E$69)</f>
        <v>North Island generation</v>
      </c>
      <c r="K12391" s="70">
        <f t="shared" si="195"/>
        <v>-500.70774698762034</v>
      </c>
    </row>
    <row r="12392" spans="1:11" x14ac:dyDescent="0.25">
      <c r="A12392" s="65">
        <v>44562</v>
      </c>
      <c r="B12392" s="66" t="s">
        <v>154</v>
      </c>
      <c r="C12392" s="66" t="s">
        <v>137</v>
      </c>
      <c r="D12392" s="67">
        <v>-13220.2499999999</v>
      </c>
      <c r="E12392" s="66">
        <v>0.48491085561195202</v>
      </c>
      <c r="F12392" s="67">
        <v>-6410.64273890391</v>
      </c>
      <c r="G12392" s="66" t="s">
        <v>27</v>
      </c>
      <c r="H12392" s="68">
        <v>5.0420224820705195E-4</v>
      </c>
      <c r="I12392" s="87">
        <v>-3.2322604814075602</v>
      </c>
      <c r="J12392" s="36" t="str">
        <f>_xlfn.XLOOKUP(SimpleBB[[#This Row],[customer_code]],'Input  - indicative charges'!$B$13:$B$69,'Input  - indicative charges'!$E$13:$E$69)</f>
        <v>Lower North Island distributor</v>
      </c>
      <c r="K12392" s="70">
        <f t="shared" si="195"/>
        <v>-2.9880746437401462</v>
      </c>
    </row>
    <row r="12393" spans="1:11" x14ac:dyDescent="0.25">
      <c r="A12393" s="65">
        <v>44562</v>
      </c>
      <c r="B12393" s="66" t="s">
        <v>154</v>
      </c>
      <c r="C12393" s="66" t="s">
        <v>137</v>
      </c>
      <c r="D12393" s="67">
        <v>-13220.2499999999</v>
      </c>
      <c r="E12393" s="66">
        <v>0.48491085561195202</v>
      </c>
      <c r="F12393" s="67">
        <v>-6410.64273890391</v>
      </c>
      <c r="G12393" s="66" t="s">
        <v>29</v>
      </c>
      <c r="H12393" s="68">
        <v>2.87763920369892E-5</v>
      </c>
      <c r="I12393" s="87">
        <v>-0.184475168663777</v>
      </c>
      <c r="J12393" s="36" t="str">
        <f>_xlfn.XLOOKUP(SimpleBB[[#This Row],[customer_code]],'Input  - indicative charges'!$B$13:$B$69,'Input  - indicative charges'!$E$13:$E$69)</f>
        <v>Lower North Island distributor</v>
      </c>
      <c r="K12393" s="70">
        <f t="shared" si="195"/>
        <v>-0.17053872268483614</v>
      </c>
    </row>
    <row r="12394" spans="1:11" x14ac:dyDescent="0.25">
      <c r="A12394" s="65">
        <v>44562</v>
      </c>
      <c r="B12394" s="66" t="s">
        <v>154</v>
      </c>
      <c r="C12394" s="66" t="s">
        <v>137</v>
      </c>
      <c r="D12394" s="67">
        <v>-13220.2499999999</v>
      </c>
      <c r="E12394" s="66">
        <v>0.48491085561195202</v>
      </c>
      <c r="F12394" s="67">
        <v>-6410.64273890391</v>
      </c>
      <c r="G12394" s="66" t="s">
        <v>31</v>
      </c>
      <c r="H12394" s="68">
        <v>1.0072794961658599E-3</v>
      </c>
      <c r="I12394" s="87">
        <v>-6.4573089881424597</v>
      </c>
      <c r="J12394" s="36" t="str">
        <f>_xlfn.XLOOKUP(SimpleBB[[#This Row],[customer_code]],'Input  - indicative charges'!$B$13:$B$69,'Input  - indicative charges'!$E$13:$E$69)</f>
        <v>Major Industrial</v>
      </c>
      <c r="K12394" s="70">
        <f t="shared" si="195"/>
        <v>-5.9694821519648746</v>
      </c>
    </row>
    <row r="12395" spans="1:11" x14ac:dyDescent="0.25">
      <c r="A12395" s="65">
        <v>44562</v>
      </c>
      <c r="B12395" s="66" t="s">
        <v>154</v>
      </c>
      <c r="C12395" s="66" t="s">
        <v>137</v>
      </c>
      <c r="D12395" s="67">
        <v>-13220.2499999999</v>
      </c>
      <c r="E12395" s="66">
        <v>0.48491085561195202</v>
      </c>
      <c r="F12395" s="67">
        <v>-6410.64273890391</v>
      </c>
      <c r="G12395" s="66" t="s">
        <v>34</v>
      </c>
      <c r="H12395" s="68">
        <v>3.1203888511785103E-4</v>
      </c>
      <c r="I12395" s="87">
        <v>-2.00036981313642</v>
      </c>
      <c r="J12395" s="36" t="str">
        <f>_xlfn.XLOOKUP(SimpleBB[[#This Row],[customer_code]],'Input  - indicative charges'!$B$13:$B$69,'Input  - indicative charges'!$E$13:$E$69)</f>
        <v>Major Industrial</v>
      </c>
      <c r="K12395" s="70">
        <f t="shared" si="195"/>
        <v>-1.8492489547541731</v>
      </c>
    </row>
    <row r="12396" spans="1:11" x14ac:dyDescent="0.25">
      <c r="A12396" s="65">
        <v>44562</v>
      </c>
      <c r="B12396" s="66" t="s">
        <v>154</v>
      </c>
      <c r="C12396" s="66" t="s">
        <v>137</v>
      </c>
      <c r="D12396" s="67">
        <v>-13220.2499999999</v>
      </c>
      <c r="E12396" s="66">
        <v>0.48491085561195202</v>
      </c>
      <c r="F12396" s="67">
        <v>-6410.64273890391</v>
      </c>
      <c r="G12396" s="66" t="s">
        <v>36</v>
      </c>
      <c r="H12396" s="68">
        <v>1.3527409305710701E-7</v>
      </c>
      <c r="I12396" s="87">
        <v>-8.6719388241835902E-4</v>
      </c>
      <c r="J12396" s="36" t="str">
        <f>_xlfn.XLOOKUP(SimpleBB[[#This Row],[customer_code]],'Input  - indicative charges'!$B$13:$B$69,'Input  - indicative charges'!$E$13:$E$69)</f>
        <v>Upper South Island distributor</v>
      </c>
      <c r="K12396" s="70">
        <f t="shared" si="195"/>
        <v>-8.0168045433406986E-4</v>
      </c>
    </row>
    <row r="12397" spans="1:11" x14ac:dyDescent="0.25">
      <c r="A12397" s="65">
        <v>44562</v>
      </c>
      <c r="B12397" s="66" t="s">
        <v>154</v>
      </c>
      <c r="C12397" s="66" t="s">
        <v>137</v>
      </c>
      <c r="D12397" s="67">
        <v>-13220.2499999999</v>
      </c>
      <c r="E12397" s="66">
        <v>0.48491085561195202</v>
      </c>
      <c r="F12397" s="67">
        <v>-6410.64273890391</v>
      </c>
      <c r="G12397" s="66" t="s">
        <v>38</v>
      </c>
      <c r="H12397" s="68">
        <v>1.50418013232418E-3</v>
      </c>
      <c r="I12397" s="87">
        <v>-9.6427614432875597</v>
      </c>
      <c r="J12397" s="36" t="str">
        <f>_xlfn.XLOOKUP(SimpleBB[[#This Row],[customer_code]],'Input  - indicative charges'!$B$13:$B$69,'Input  - indicative charges'!$E$13:$E$69)</f>
        <v>North Island generation</v>
      </c>
      <c r="K12397" s="70">
        <f t="shared" si="195"/>
        <v>-8.9142849501335046</v>
      </c>
    </row>
    <row r="12398" spans="1:11" x14ac:dyDescent="0.25">
      <c r="A12398" s="65">
        <v>44562</v>
      </c>
      <c r="B12398" s="66" t="s">
        <v>154</v>
      </c>
      <c r="C12398" s="66" t="s">
        <v>137</v>
      </c>
      <c r="D12398" s="67">
        <v>-13220.2499999999</v>
      </c>
      <c r="E12398" s="66">
        <v>0.48491085561195202</v>
      </c>
      <c r="F12398" s="67">
        <v>-6410.64273890391</v>
      </c>
      <c r="G12398" s="66" t="s">
        <v>40</v>
      </c>
      <c r="H12398" s="68">
        <v>8.4596924429036893E-2</v>
      </c>
      <c r="I12398" s="87">
        <v>-542.32065932460796</v>
      </c>
      <c r="J12398" s="36" t="str">
        <f>_xlfn.XLOOKUP(SimpleBB[[#This Row],[customer_code]],'Input  - indicative charges'!$B$13:$B$69,'Input  - indicative charges'!$E$13:$E$69)</f>
        <v>North Island generation</v>
      </c>
      <c r="K12398" s="70">
        <f t="shared" si="195"/>
        <v>-501.35025324401408</v>
      </c>
    </row>
    <row r="12399" spans="1:11" x14ac:dyDescent="0.25">
      <c r="A12399" s="65">
        <v>44562</v>
      </c>
      <c r="B12399" s="66" t="s">
        <v>154</v>
      </c>
      <c r="C12399" s="66" t="s">
        <v>137</v>
      </c>
      <c r="D12399" s="67">
        <v>-13220.2499999999</v>
      </c>
      <c r="E12399" s="66">
        <v>0.48491085561195202</v>
      </c>
      <c r="F12399" s="67">
        <v>-6410.64273890391</v>
      </c>
      <c r="G12399" s="66" t="s">
        <v>42</v>
      </c>
      <c r="H12399" s="68">
        <v>3.3803573269200797E-2</v>
      </c>
      <c r="I12399" s="87">
        <v>-216.70263152720801</v>
      </c>
      <c r="J12399" s="36" t="str">
        <f>_xlfn.XLOOKUP(SimpleBB[[#This Row],[customer_code]],'Input  - indicative charges'!$B$13:$B$69,'Input  - indicative charges'!$E$13:$E$69)</f>
        <v>South Island generation</v>
      </c>
      <c r="K12399" s="70">
        <f t="shared" si="195"/>
        <v>-200.33151480917638</v>
      </c>
    </row>
    <row r="12400" spans="1:11" x14ac:dyDescent="0.25">
      <c r="A12400" s="65">
        <v>44562</v>
      </c>
      <c r="B12400" s="66" t="s">
        <v>154</v>
      </c>
      <c r="C12400" s="66" t="s">
        <v>137</v>
      </c>
      <c r="D12400" s="67">
        <v>-13220.2499999999</v>
      </c>
      <c r="E12400" s="66">
        <v>0.48491085561195202</v>
      </c>
      <c r="F12400" s="67">
        <v>-6410.64273890391</v>
      </c>
      <c r="G12400" s="66" t="s">
        <v>44</v>
      </c>
      <c r="H12400" s="68">
        <v>2.4121669379374599E-4</v>
      </c>
      <c r="I12400" s="87">
        <v>-1.5463540465712899</v>
      </c>
      <c r="J12400" s="36" t="str">
        <f>_xlfn.XLOOKUP(SimpleBB[[#This Row],[customer_code]],'Input  - indicative charges'!$B$13:$B$69,'Input  - indicative charges'!$E$13:$E$69)</f>
        <v>Major Industrial</v>
      </c>
      <c r="K12400" s="70">
        <f t="shared" si="195"/>
        <v>-1.4295324722073413</v>
      </c>
    </row>
    <row r="12401" spans="1:11" x14ac:dyDescent="0.25">
      <c r="A12401" s="65">
        <v>44562</v>
      </c>
      <c r="B12401" s="66" t="s">
        <v>154</v>
      </c>
      <c r="C12401" s="66" t="s">
        <v>137</v>
      </c>
      <c r="D12401" s="67">
        <v>-13220.2499999999</v>
      </c>
      <c r="E12401" s="66">
        <v>0.48491085561195202</v>
      </c>
      <c r="F12401" s="67">
        <v>-6410.64273890391</v>
      </c>
      <c r="G12401" s="66" t="s">
        <v>46</v>
      </c>
      <c r="H12401" s="68">
        <v>1.68791508945327E-7</v>
      </c>
      <c r="I12401" s="87">
        <v>-1.0820620612090001E-3</v>
      </c>
      <c r="J12401" s="36" t="str">
        <f>_xlfn.XLOOKUP(SimpleBB[[#This Row],[customer_code]],'Input  - indicative charges'!$B$13:$B$69,'Input  - indicative charges'!$E$13:$E$69)</f>
        <v>Upper South Island distributor</v>
      </c>
      <c r="K12401" s="70">
        <f t="shared" si="195"/>
        <v>-1.0003161028172476E-3</v>
      </c>
    </row>
    <row r="12402" spans="1:11" x14ac:dyDescent="0.25">
      <c r="A12402" s="65">
        <v>44562</v>
      </c>
      <c r="B12402" s="66" t="s">
        <v>154</v>
      </c>
      <c r="C12402" s="66" t="s">
        <v>137</v>
      </c>
      <c r="D12402" s="67">
        <v>-13220.2499999999</v>
      </c>
      <c r="E12402" s="66">
        <v>0.48491085561195202</v>
      </c>
      <c r="F12402" s="67">
        <v>-6410.64273890391</v>
      </c>
      <c r="G12402" s="66" t="s">
        <v>48</v>
      </c>
      <c r="H12402" s="68">
        <v>3.9968875900398201E-2</v>
      </c>
      <c r="I12402" s="87">
        <v>-256.22618407303901</v>
      </c>
      <c r="J12402" s="36" t="str">
        <f>_xlfn.XLOOKUP(SimpleBB[[#This Row],[customer_code]],'Input  - indicative charges'!$B$13:$B$69,'Input  - indicative charges'!$E$13:$E$69)</f>
        <v>North Island generation</v>
      </c>
      <c r="K12402" s="70">
        <f t="shared" si="195"/>
        <v>-236.869202867442</v>
      </c>
    </row>
    <row r="12403" spans="1:11" x14ac:dyDescent="0.25">
      <c r="A12403" s="65">
        <v>44562</v>
      </c>
      <c r="B12403" s="66" t="s">
        <v>154</v>
      </c>
      <c r="C12403" s="66" t="s">
        <v>137</v>
      </c>
      <c r="D12403" s="67">
        <v>-13220.2499999999</v>
      </c>
      <c r="E12403" s="66">
        <v>0.48491085561195202</v>
      </c>
      <c r="F12403" s="67">
        <v>-6410.64273890391</v>
      </c>
      <c r="G12403" s="66" t="s">
        <v>50</v>
      </c>
      <c r="H12403" s="68">
        <v>8.3912488288649806E-3</v>
      </c>
      <c r="I12403" s="87">
        <v>-53.793298375099198</v>
      </c>
      <c r="J12403" s="36" t="str">
        <f>_xlfn.XLOOKUP(SimpleBB[[#This Row],[customer_code]],'Input  - indicative charges'!$B$13:$B$69,'Input  - indicative charges'!$E$13:$E$69)</f>
        <v>North Island generation</v>
      </c>
      <c r="K12403" s="70">
        <f t="shared" si="195"/>
        <v>-49.729405102829084</v>
      </c>
    </row>
    <row r="12404" spans="1:11" x14ac:dyDescent="0.25">
      <c r="A12404" s="65">
        <v>44562</v>
      </c>
      <c r="B12404" s="66" t="s">
        <v>154</v>
      </c>
      <c r="C12404" s="66" t="s">
        <v>137</v>
      </c>
      <c r="D12404" s="67">
        <v>-13220.2499999999</v>
      </c>
      <c r="E12404" s="66">
        <v>0.48491085561195202</v>
      </c>
      <c r="F12404" s="67">
        <v>-6410.64273890391</v>
      </c>
      <c r="G12404" s="66" t="s">
        <v>52</v>
      </c>
      <c r="H12404" s="68">
        <v>1.6944853887668299E-2</v>
      </c>
      <c r="I12404" s="87">
        <v>-108.627404536768</v>
      </c>
      <c r="J12404" s="36" t="str">
        <f>_xlfn.XLOOKUP(SimpleBB[[#This Row],[customer_code]],'Input  - indicative charges'!$B$13:$B$69,'Input  - indicative charges'!$E$13:$E$69)</f>
        <v>North Island generation</v>
      </c>
      <c r="K12404" s="70">
        <f t="shared" si="195"/>
        <v>-100.42098864825127</v>
      </c>
    </row>
    <row r="12405" spans="1:11" x14ac:dyDescent="0.25">
      <c r="A12405" s="65">
        <v>44562</v>
      </c>
      <c r="B12405" s="66" t="s">
        <v>154</v>
      </c>
      <c r="C12405" s="66" t="s">
        <v>137</v>
      </c>
      <c r="D12405" s="67">
        <v>-13220.2499999999</v>
      </c>
      <c r="E12405" s="66">
        <v>0.48491085561195202</v>
      </c>
      <c r="F12405" s="67">
        <v>-6410.64273890391</v>
      </c>
      <c r="G12405" s="66" t="s">
        <v>54</v>
      </c>
      <c r="H12405" s="68">
        <v>1.52329103418459E-8</v>
      </c>
      <c r="I12405" s="87">
        <v>-9.76527460753291E-5</v>
      </c>
      <c r="J12405" s="36" t="str">
        <f>_xlfn.XLOOKUP(SimpleBB[[#This Row],[customer_code]],'Input  - indicative charges'!$B$13:$B$69,'Input  - indicative charges'!$E$13:$E$69)</f>
        <v>Upper South Island distributor</v>
      </c>
      <c r="K12405" s="70">
        <f t="shared" si="195"/>
        <v>-9.0275426784978003E-5</v>
      </c>
    </row>
    <row r="12406" spans="1:11" x14ac:dyDescent="0.25">
      <c r="A12406" s="65">
        <v>44562</v>
      </c>
      <c r="B12406" s="66" t="s">
        <v>154</v>
      </c>
      <c r="C12406" s="66" t="s">
        <v>137</v>
      </c>
      <c r="D12406" s="67">
        <v>-13220.2499999999</v>
      </c>
      <c r="E12406" s="66">
        <v>0.48491085561195202</v>
      </c>
      <c r="F12406" s="67">
        <v>-6410.64273890391</v>
      </c>
      <c r="G12406" s="66" t="s">
        <v>56</v>
      </c>
      <c r="H12406" s="68">
        <v>1.7299084627812199E-6</v>
      </c>
      <c r="I12406" s="87">
        <v>-1.10898251258969E-2</v>
      </c>
      <c r="J12406" s="36" t="str">
        <f>_xlfn.XLOOKUP(SimpleBB[[#This Row],[customer_code]],'Input  - indicative charges'!$B$13:$B$69,'Input  - indicative charges'!$E$13:$E$69)</f>
        <v>Upper North Island distributor</v>
      </c>
      <c r="K12406" s="70">
        <f t="shared" si="195"/>
        <v>-1.0252028093903668E-2</v>
      </c>
    </row>
    <row r="12407" spans="1:11" x14ac:dyDescent="0.25">
      <c r="A12407" s="65">
        <v>44562</v>
      </c>
      <c r="B12407" s="66" t="s">
        <v>154</v>
      </c>
      <c r="C12407" s="66" t="s">
        <v>137</v>
      </c>
      <c r="D12407" s="67">
        <v>-13220.2499999999</v>
      </c>
      <c r="E12407" s="66">
        <v>0.48491085561195202</v>
      </c>
      <c r="F12407" s="67">
        <v>-6410.64273890391</v>
      </c>
      <c r="G12407" s="66" t="s">
        <v>58</v>
      </c>
      <c r="H12407" s="68">
        <v>1.04583060194283E-2</v>
      </c>
      <c r="I12407" s="87">
        <v>-67.044463544683396</v>
      </c>
      <c r="J12407" s="36" t="str">
        <f>_xlfn.XLOOKUP(SimpleBB[[#This Row],[customer_code]],'Input  - indicative charges'!$B$13:$B$69,'Input  - indicative charges'!$E$13:$E$69)</f>
        <v>North Island generation</v>
      </c>
      <c r="K12407" s="70">
        <f t="shared" si="195"/>
        <v>-61.97949165092944</v>
      </c>
    </row>
    <row r="12408" spans="1:11" x14ac:dyDescent="0.25">
      <c r="A12408" s="65">
        <v>44562</v>
      </c>
      <c r="B12408" s="66" t="s">
        <v>154</v>
      </c>
      <c r="C12408" s="66" t="s">
        <v>137</v>
      </c>
      <c r="D12408" s="67">
        <v>-13220.2499999999</v>
      </c>
      <c r="E12408" s="66">
        <v>0.48491085561195202</v>
      </c>
      <c r="F12408" s="67">
        <v>-6410.64273890391</v>
      </c>
      <c r="G12408" s="66" t="s">
        <v>60</v>
      </c>
      <c r="H12408" s="68">
        <v>5.6297505007211699E-7</v>
      </c>
      <c r="I12408" s="87">
        <v>-3.60903191692888E-3</v>
      </c>
      <c r="J12408" s="36" t="str">
        <f>_xlfn.XLOOKUP(SimpleBB[[#This Row],[customer_code]],'Input  - indicative charges'!$B$13:$B$69,'Input  - indicative charges'!$E$13:$E$69)</f>
        <v>Major Industrial</v>
      </c>
      <c r="K12408" s="70">
        <f t="shared" si="195"/>
        <v>-3.3363823310205249E-3</v>
      </c>
    </row>
    <row r="12409" spans="1:11" x14ac:dyDescent="0.25">
      <c r="A12409" s="65">
        <v>44562</v>
      </c>
      <c r="B12409" s="66" t="s">
        <v>154</v>
      </c>
      <c r="C12409" s="66" t="s">
        <v>137</v>
      </c>
      <c r="D12409" s="67">
        <v>-13220.2499999999</v>
      </c>
      <c r="E12409" s="66">
        <v>0.48491085561195202</v>
      </c>
      <c r="F12409" s="67">
        <v>-6410.64273890391</v>
      </c>
      <c r="G12409" s="66" t="s">
        <v>62</v>
      </c>
      <c r="H12409" s="68">
        <v>5.3304068168091803E-7</v>
      </c>
      <c r="I12409" s="87">
        <v>-3.4171333755581702E-3</v>
      </c>
      <c r="J12409" s="36" t="str">
        <f>_xlfn.XLOOKUP(SimpleBB[[#This Row],[customer_code]],'Input  - indicative charges'!$B$13:$B$69,'Input  - indicative charges'!$E$13:$E$69)</f>
        <v>Major Industrial</v>
      </c>
      <c r="K12409" s="70">
        <f t="shared" si="195"/>
        <v>-3.1589810451591719E-3</v>
      </c>
    </row>
    <row r="12410" spans="1:11" x14ac:dyDescent="0.25">
      <c r="A12410" s="65">
        <v>44562</v>
      </c>
      <c r="B12410" s="66" t="s">
        <v>154</v>
      </c>
      <c r="C12410" s="66" t="s">
        <v>137</v>
      </c>
      <c r="D12410" s="67">
        <v>-13220.2499999999</v>
      </c>
      <c r="E12410" s="66">
        <v>0.48491085561195202</v>
      </c>
      <c r="F12410" s="67">
        <v>-6410.64273890391</v>
      </c>
      <c r="G12410" s="66" t="s">
        <v>64</v>
      </c>
      <c r="H12410" s="68">
        <v>2.5667587451037101E-4</v>
      </c>
      <c r="I12410" s="87">
        <v>-1.64545733118172</v>
      </c>
      <c r="J12410" s="36" t="str">
        <f>_xlfn.XLOOKUP(SimpleBB[[#This Row],[customer_code]],'Input  - indicative charges'!$B$13:$B$69,'Input  - indicative charges'!$E$13:$E$69)</f>
        <v>Major Industrial</v>
      </c>
      <c r="K12410" s="70">
        <f t="shared" si="195"/>
        <v>-1.5211488544757759</v>
      </c>
    </row>
    <row r="12411" spans="1:11" x14ac:dyDescent="0.25">
      <c r="A12411" s="65">
        <v>44562</v>
      </c>
      <c r="B12411" s="66" t="s">
        <v>154</v>
      </c>
      <c r="C12411" s="66" t="s">
        <v>137</v>
      </c>
      <c r="D12411" s="67">
        <v>-13220.2499999999</v>
      </c>
      <c r="E12411" s="66">
        <v>0.48491085561195202</v>
      </c>
      <c r="F12411" s="67">
        <v>-6410.64273890391</v>
      </c>
      <c r="G12411" s="66" t="s">
        <v>66</v>
      </c>
      <c r="H12411" s="68">
        <v>9.0848075545533996E-7</v>
      </c>
      <c r="I12411" s="87">
        <v>-5.8239455583937103E-3</v>
      </c>
      <c r="J12411" s="36" t="str">
        <f>_xlfn.XLOOKUP(SimpleBB[[#This Row],[customer_code]],'Input  - indicative charges'!$B$13:$B$69,'Input  - indicative charges'!$E$13:$E$69)</f>
        <v>Upper South Island distributor</v>
      </c>
      <c r="K12411" s="70">
        <f t="shared" si="195"/>
        <v>-5.3839670873249163E-3</v>
      </c>
    </row>
    <row r="12412" spans="1:11" x14ac:dyDescent="0.25">
      <c r="A12412" s="65">
        <v>44562</v>
      </c>
      <c r="B12412" s="66" t="s">
        <v>154</v>
      </c>
      <c r="C12412" s="66" t="s">
        <v>137</v>
      </c>
      <c r="D12412" s="67">
        <v>-13220.2499999999</v>
      </c>
      <c r="E12412" s="66">
        <v>0.48491085561195202</v>
      </c>
      <c r="F12412" s="67">
        <v>-6410.64273890391</v>
      </c>
      <c r="G12412" s="66" t="s">
        <v>68</v>
      </c>
      <c r="H12412" s="68">
        <v>5.7416624525241497E-7</v>
      </c>
      <c r="I12412" s="87">
        <v>-3.68077467105111E-3</v>
      </c>
      <c r="J12412" s="36" t="str">
        <f>_xlfn.XLOOKUP(SimpleBB[[#This Row],[customer_code]],'Input  - indicative charges'!$B$13:$B$69,'Input  - indicative charges'!$E$13:$E$69)</f>
        <v>Major Industrial</v>
      </c>
      <c r="K12412" s="70">
        <f t="shared" si="195"/>
        <v>-3.4027051740270903E-3</v>
      </c>
    </row>
    <row r="12413" spans="1:11" x14ac:dyDescent="0.25">
      <c r="A12413" s="65">
        <v>44562</v>
      </c>
      <c r="B12413" s="66" t="s">
        <v>154</v>
      </c>
      <c r="C12413" s="66" t="s">
        <v>137</v>
      </c>
      <c r="D12413" s="67">
        <v>-13220.2499999999</v>
      </c>
      <c r="E12413" s="66">
        <v>0.48491085561195202</v>
      </c>
      <c r="F12413" s="67">
        <v>-6410.64273890391</v>
      </c>
      <c r="G12413" s="66" t="s">
        <v>70</v>
      </c>
      <c r="H12413" s="68">
        <v>7.5564079847209698E-2</v>
      </c>
      <c r="I12413" s="87">
        <v>-484.41431979446998</v>
      </c>
      <c r="J12413" s="36" t="str">
        <f>_xlfn.XLOOKUP(SimpleBB[[#This Row],[customer_code]],'Input  - indicative charges'!$B$13:$B$69,'Input  - indicative charges'!$E$13:$E$69)</f>
        <v>Lower North Island distributor</v>
      </c>
      <c r="K12413" s="70">
        <f t="shared" si="195"/>
        <v>-447.81853268587889</v>
      </c>
    </row>
    <row r="12414" spans="1:11" x14ac:dyDescent="0.25">
      <c r="A12414" s="65">
        <v>44562</v>
      </c>
      <c r="B12414" s="66" t="s">
        <v>154</v>
      </c>
      <c r="C12414" s="66" t="s">
        <v>137</v>
      </c>
      <c r="D12414" s="67">
        <v>-13220.2499999999</v>
      </c>
      <c r="E12414" s="66">
        <v>0.48491085561195202</v>
      </c>
      <c r="F12414" s="67">
        <v>-6410.64273890391</v>
      </c>
      <c r="G12414" s="66" t="s">
        <v>72</v>
      </c>
      <c r="H12414" s="68">
        <v>4.6270016000219903E-5</v>
      </c>
      <c r="I12414" s="87">
        <v>-0.29662054210077698</v>
      </c>
      <c r="J12414" s="36" t="str">
        <f>_xlfn.XLOOKUP(SimpleBB[[#This Row],[customer_code]],'Input  - indicative charges'!$B$13:$B$69,'Input  - indicative charges'!$E$13:$E$69)</f>
        <v>Lower South Island distributor</v>
      </c>
      <c r="K12414" s="70">
        <f t="shared" si="195"/>
        <v>-0.27421191013597346</v>
      </c>
    </row>
    <row r="12415" spans="1:11" x14ac:dyDescent="0.25">
      <c r="A12415" s="65">
        <v>44562</v>
      </c>
      <c r="B12415" s="66" t="s">
        <v>154</v>
      </c>
      <c r="C12415" s="66" t="s">
        <v>137</v>
      </c>
      <c r="D12415" s="67">
        <v>-13220.2499999999</v>
      </c>
      <c r="E12415" s="66">
        <v>0.48491085561195202</v>
      </c>
      <c r="F12415" s="67">
        <v>-6410.64273890391</v>
      </c>
      <c r="G12415" s="66" t="s">
        <v>74</v>
      </c>
      <c r="H12415" s="68">
        <v>1.9010764934636001E-9</v>
      </c>
      <c r="I12415" s="87">
        <v>-1.2187122218923299E-5</v>
      </c>
      <c r="J12415" s="36" t="str">
        <f>_xlfn.XLOOKUP(SimpleBB[[#This Row],[customer_code]],'Input  - indicative charges'!$B$13:$B$69,'Input  - indicative charges'!$E$13:$E$69)</f>
        <v>Major Industrial</v>
      </c>
      <c r="K12415" s="70">
        <f t="shared" si="195"/>
        <v>-1.1266428275814169E-5</v>
      </c>
    </row>
    <row r="12416" spans="1:11" x14ac:dyDescent="0.25">
      <c r="A12416" s="65">
        <v>44562</v>
      </c>
      <c r="B12416" s="66" t="s">
        <v>154</v>
      </c>
      <c r="C12416" s="66" t="s">
        <v>137</v>
      </c>
      <c r="D12416" s="67">
        <v>-13220.2499999999</v>
      </c>
      <c r="E12416" s="66">
        <v>0.48491085561195202</v>
      </c>
      <c r="F12416" s="67">
        <v>-6410.64273890391</v>
      </c>
      <c r="G12416" s="66" t="s">
        <v>76</v>
      </c>
      <c r="H12416" s="68">
        <v>4.0769138107112199E-4</v>
      </c>
      <c r="I12416" s="87">
        <v>-2.61356379177729</v>
      </c>
      <c r="J12416" s="36" t="str">
        <f>_xlfn.XLOOKUP(SimpleBB[[#This Row],[customer_code]],'Input  - indicative charges'!$B$13:$B$69,'Input  - indicative charges'!$E$13:$E$69)</f>
        <v>Lower North Island distributor</v>
      </c>
      <c r="K12416" s="70">
        <f t="shared" si="195"/>
        <v>-2.4161182989207104</v>
      </c>
    </row>
    <row r="12417" spans="1:11" x14ac:dyDescent="0.25">
      <c r="A12417" s="65">
        <v>44562</v>
      </c>
      <c r="B12417" s="66" t="s">
        <v>154</v>
      </c>
      <c r="C12417" s="66" t="s">
        <v>137</v>
      </c>
      <c r="D12417" s="67">
        <v>-13220.2499999999</v>
      </c>
      <c r="E12417" s="66">
        <v>0.48491085561195202</v>
      </c>
      <c r="F12417" s="67">
        <v>-6410.64273890391</v>
      </c>
      <c r="G12417" s="66" t="s">
        <v>78</v>
      </c>
      <c r="H12417" s="68">
        <v>2.3729532838891E-9</v>
      </c>
      <c r="I12417" s="87">
        <v>-1.52121557391218E-5</v>
      </c>
      <c r="J12417" s="36" t="str">
        <f>_xlfn.XLOOKUP(SimpleBB[[#This Row],[customer_code]],'Input  - indicative charges'!$B$13:$B$69,'Input  - indicative charges'!$E$13:$E$69)</f>
        <v>North Island generation</v>
      </c>
      <c r="K12417" s="70">
        <f t="shared" si="195"/>
        <v>-1.4062931221713161E-5</v>
      </c>
    </row>
    <row r="12418" spans="1:11" x14ac:dyDescent="0.25">
      <c r="A12418" s="65">
        <v>44562</v>
      </c>
      <c r="B12418" s="66" t="s">
        <v>154</v>
      </c>
      <c r="C12418" s="66" t="s">
        <v>137</v>
      </c>
      <c r="D12418" s="67">
        <v>-13220.2499999999</v>
      </c>
      <c r="E12418" s="66">
        <v>0.48491085561195202</v>
      </c>
      <c r="F12418" s="67">
        <v>-6410.64273890391</v>
      </c>
      <c r="G12418" s="66" t="s">
        <v>80</v>
      </c>
      <c r="H12418" s="68">
        <v>5.1769956243803998E-10</v>
      </c>
      <c r="I12418" s="87">
        <v>-3.31878694087715E-6</v>
      </c>
      <c r="J12418" s="36" t="str">
        <f>_xlfn.XLOOKUP(SimpleBB[[#This Row],[customer_code]],'Input  - indicative charges'!$B$13:$B$69,'Input  - indicative charges'!$E$13:$E$69)</f>
        <v>Major Industrial</v>
      </c>
      <c r="K12418" s="70">
        <f t="shared" si="195"/>
        <v>-3.0680643354871124E-6</v>
      </c>
    </row>
    <row r="12419" spans="1:11" x14ac:dyDescent="0.25">
      <c r="A12419" s="65">
        <v>44562</v>
      </c>
      <c r="B12419" s="66" t="s">
        <v>154</v>
      </c>
      <c r="C12419" s="66" t="s">
        <v>137</v>
      </c>
      <c r="D12419" s="67">
        <v>-13220.2499999999</v>
      </c>
      <c r="E12419" s="66">
        <v>0.48491085561195202</v>
      </c>
      <c r="F12419" s="67">
        <v>-6410.64273890391</v>
      </c>
      <c r="G12419" s="66" t="s">
        <v>82</v>
      </c>
      <c r="H12419" s="68">
        <v>5.7676587135637402E-4</v>
      </c>
      <c r="I12419" s="87">
        <v>-3.6974399452583202</v>
      </c>
      <c r="J12419" s="36" t="str">
        <f>_xlfn.XLOOKUP(SimpleBB[[#This Row],[customer_code]],'Input  - indicative charges'!$B$13:$B$69,'Input  - indicative charges'!$E$13:$E$69)</f>
        <v>Major Industrial</v>
      </c>
      <c r="K12419" s="70">
        <f t="shared" si="195"/>
        <v>-3.4181114457604429</v>
      </c>
    </row>
    <row r="12420" spans="1:11" x14ac:dyDescent="0.25">
      <c r="A12420" s="65">
        <v>44562</v>
      </c>
      <c r="B12420" s="66" t="s">
        <v>154</v>
      </c>
      <c r="C12420" s="66" t="s">
        <v>137</v>
      </c>
      <c r="D12420" s="67">
        <v>-13220.2499999999</v>
      </c>
      <c r="E12420" s="66">
        <v>0.48491085561195202</v>
      </c>
      <c r="F12420" s="67">
        <v>-6410.64273890391</v>
      </c>
      <c r="G12420" s="66" t="s">
        <v>84</v>
      </c>
      <c r="H12420" s="68">
        <v>6.1280690321007502E-12</v>
      </c>
      <c r="I12420" s="87">
        <v>-3.9284861244138503E-8</v>
      </c>
      <c r="J12420" s="36" t="str">
        <f>_xlfn.XLOOKUP(SimpleBB[[#This Row],[customer_code]],'Input  - indicative charges'!$B$13:$B$69,'Input  - indicative charges'!$E$13:$E$69)</f>
        <v>Major Industrial</v>
      </c>
      <c r="K12420" s="70">
        <f t="shared" si="195"/>
        <v>-3.6317029039485651E-8</v>
      </c>
    </row>
    <row r="12421" spans="1:11" x14ac:dyDescent="0.25">
      <c r="A12421" s="65">
        <v>44562</v>
      </c>
      <c r="B12421" s="66" t="s">
        <v>154</v>
      </c>
      <c r="C12421" s="66" t="s">
        <v>137</v>
      </c>
      <c r="D12421" s="67">
        <v>-13220.2499999999</v>
      </c>
      <c r="E12421" s="66">
        <v>0.48491085561195202</v>
      </c>
      <c r="F12421" s="67">
        <v>-6410.64273890391</v>
      </c>
      <c r="G12421" s="66" t="s">
        <v>86</v>
      </c>
      <c r="H12421" s="68">
        <v>6.0166240365745299E-5</v>
      </c>
      <c r="I12421" s="87">
        <v>-0.38570427192781198</v>
      </c>
      <c r="J12421" s="36" t="str">
        <f>_xlfn.XLOOKUP(SimpleBB[[#This Row],[customer_code]],'Input  - indicative charges'!$B$13:$B$69,'Input  - indicative charges'!$E$13:$E$69)</f>
        <v>North Island generation</v>
      </c>
      <c r="K12421" s="70">
        <f t="shared" si="195"/>
        <v>-0.35656567951722185</v>
      </c>
    </row>
    <row r="12422" spans="1:11" x14ac:dyDescent="0.25">
      <c r="A12422" s="65">
        <v>44562</v>
      </c>
      <c r="B12422" s="66" t="s">
        <v>154</v>
      </c>
      <c r="C12422" s="66" t="s">
        <v>137</v>
      </c>
      <c r="D12422" s="67">
        <v>-13220.2499999999</v>
      </c>
      <c r="E12422" s="66">
        <v>0.48491085561195202</v>
      </c>
      <c r="F12422" s="67">
        <v>-6410.64273890391</v>
      </c>
      <c r="G12422" s="66" t="s">
        <v>88</v>
      </c>
      <c r="H12422" s="68">
        <v>6.0855453218345099E-3</v>
      </c>
      <c r="I12422" s="87">
        <v>-39.012256929689002</v>
      </c>
      <c r="J12422" s="36" t="str">
        <f>_xlfn.XLOOKUP(SimpleBB[[#This Row],[customer_code]],'Input  - indicative charges'!$B$13:$B$69,'Input  - indicative charges'!$E$13:$E$69)</f>
        <v>North Island generation</v>
      </c>
      <c r="K12422" s="70">
        <f t="shared" si="195"/>
        <v>-36.06501901601564</v>
      </c>
    </row>
    <row r="12423" spans="1:11" x14ac:dyDescent="0.25">
      <c r="A12423" s="65">
        <v>44562</v>
      </c>
      <c r="B12423" s="66" t="s">
        <v>154</v>
      </c>
      <c r="C12423" s="66" t="s">
        <v>137</v>
      </c>
      <c r="D12423" s="67">
        <v>-13220.2499999999</v>
      </c>
      <c r="E12423" s="66">
        <v>0.48491085561195202</v>
      </c>
      <c r="F12423" s="67">
        <v>-6410.64273890391</v>
      </c>
      <c r="G12423" s="66" t="s">
        <v>90</v>
      </c>
      <c r="H12423" s="68">
        <v>1.8686115697736599E-7</v>
      </c>
      <c r="I12423" s="87">
        <v>-1.1979001191601299E-3</v>
      </c>
      <c r="J12423" s="36" t="str">
        <f>_xlfn.XLOOKUP(SimpleBB[[#This Row],[customer_code]],'Input  - indicative charges'!$B$13:$B$69,'Input  - indicative charges'!$E$13:$E$69)</f>
        <v>Upper South Island distributor</v>
      </c>
      <c r="K12423" s="70">
        <f t="shared" si="195"/>
        <v>-1.1074030055390051E-3</v>
      </c>
    </row>
    <row r="12424" spans="1:11" x14ac:dyDescent="0.25">
      <c r="A12424" s="65">
        <v>44562</v>
      </c>
      <c r="B12424" s="66" t="s">
        <v>154</v>
      </c>
      <c r="C12424" s="66" t="s">
        <v>137</v>
      </c>
      <c r="D12424" s="67">
        <v>-13220.2499999999</v>
      </c>
      <c r="E12424" s="66">
        <v>0.48491085561195202</v>
      </c>
      <c r="F12424" s="67">
        <v>-6410.64273890391</v>
      </c>
      <c r="G12424" s="66" t="s">
        <v>92</v>
      </c>
      <c r="H12424" s="68">
        <v>7.9520570403328696E-4</v>
      </c>
      <c r="I12424" s="87">
        <v>-5.0977796724959603</v>
      </c>
      <c r="J12424" s="36" t="str">
        <f>_xlfn.XLOOKUP(SimpleBB[[#This Row],[customer_code]],'Input  - indicative charges'!$B$13:$B$69,'Input  - indicative charges'!$E$13:$E$69)</f>
        <v>North Island generation</v>
      </c>
      <c r="K12424" s="70">
        <f t="shared" si="195"/>
        <v>-4.7126604635916509</v>
      </c>
    </row>
    <row r="12425" spans="1:11" x14ac:dyDescent="0.25">
      <c r="A12425" s="65">
        <v>44562</v>
      </c>
      <c r="B12425" s="66" t="s">
        <v>154</v>
      </c>
      <c r="C12425" s="66" t="s">
        <v>137</v>
      </c>
      <c r="D12425" s="67">
        <v>-13220.2499999999</v>
      </c>
      <c r="E12425" s="66">
        <v>0.48491085561195202</v>
      </c>
      <c r="F12425" s="67">
        <v>-6410.64273890391</v>
      </c>
      <c r="G12425" s="66" t="s">
        <v>94</v>
      </c>
      <c r="H12425" s="68">
        <v>4.2173472164496097E-3</v>
      </c>
      <c r="I12425" s="87">
        <v>-27.035906310569299</v>
      </c>
      <c r="J12425" s="36" t="str">
        <f>_xlfn.XLOOKUP(SimpleBB[[#This Row],[customer_code]],'Input  - indicative charges'!$B$13:$B$69,'Input  - indicative charges'!$E$13:$E$69)</f>
        <v>North Island generation</v>
      </c>
      <c r="K12425" s="70">
        <f t="shared" si="195"/>
        <v>-24.993439291738813</v>
      </c>
    </row>
    <row r="12426" spans="1:11" x14ac:dyDescent="0.25">
      <c r="A12426" s="65">
        <v>44562</v>
      </c>
      <c r="B12426" s="66" t="s">
        <v>154</v>
      </c>
      <c r="C12426" s="66" t="s">
        <v>137</v>
      </c>
      <c r="D12426" s="67">
        <v>-13220.2499999999</v>
      </c>
      <c r="E12426" s="66">
        <v>0.48491085561195202</v>
      </c>
      <c r="F12426" s="67">
        <v>-6410.64273890391</v>
      </c>
      <c r="G12426" s="66" t="s">
        <v>96</v>
      </c>
      <c r="H12426" s="68">
        <v>1.8043414119816301E-7</v>
      </c>
      <c r="I12426" s="87">
        <v>-1.1566988171223601E-3</v>
      </c>
      <c r="J12426" s="36" t="str">
        <f>_xlfn.XLOOKUP(SimpleBB[[#This Row],[customer_code]],'Input  - indicative charges'!$B$13:$B$69,'Input  - indicative charges'!$E$13:$E$69)</f>
        <v>Upper North Island distributor</v>
      </c>
      <c r="K12426" s="70">
        <f t="shared" si="195"/>
        <v>-1.0693143160239425E-3</v>
      </c>
    </row>
    <row r="12427" spans="1:11" x14ac:dyDescent="0.25">
      <c r="A12427" s="65">
        <v>44562</v>
      </c>
      <c r="B12427" s="66" t="s">
        <v>154</v>
      </c>
      <c r="C12427" s="66" t="s">
        <v>137</v>
      </c>
      <c r="D12427" s="67">
        <v>-13220.2499999999</v>
      </c>
      <c r="E12427" s="66">
        <v>0.48491085561195202</v>
      </c>
      <c r="F12427" s="67">
        <v>-6410.64273890391</v>
      </c>
      <c r="G12427" s="66" t="s">
        <v>98</v>
      </c>
      <c r="H12427" s="68">
        <v>4.6385736184304704E-6</v>
      </c>
      <c r="I12427" s="87">
        <v>-2.9736238285862499E-2</v>
      </c>
      <c r="J12427" s="36" t="str">
        <f>_xlfn.XLOOKUP(SimpleBB[[#This Row],[customer_code]],'Input  - indicative charges'!$B$13:$B$69,'Input  - indicative charges'!$E$13:$E$69)</f>
        <v>Major Industrial</v>
      </c>
      <c r="K12427" s="70">
        <f t="shared" si="195"/>
        <v>-2.7489770745056777E-2</v>
      </c>
    </row>
    <row r="12428" spans="1:11" x14ac:dyDescent="0.25">
      <c r="A12428" s="65">
        <v>44562</v>
      </c>
      <c r="B12428" s="66" t="s">
        <v>154</v>
      </c>
      <c r="C12428" s="66" t="s">
        <v>137</v>
      </c>
      <c r="D12428" s="67">
        <v>-13220.2499999999</v>
      </c>
      <c r="E12428" s="66">
        <v>0.48491085561195202</v>
      </c>
      <c r="F12428" s="67">
        <v>-6410.64273890391</v>
      </c>
      <c r="G12428" s="66" t="s">
        <v>100</v>
      </c>
      <c r="H12428" s="68">
        <v>9.0353450399569902E-4</v>
      </c>
      <c r="I12428" s="87">
        <v>-5.79223690738917</v>
      </c>
      <c r="J12428" s="36" t="str">
        <f>_xlfn.XLOOKUP(SimpleBB[[#This Row],[customer_code]],'Input  - indicative charges'!$B$13:$B$69,'Input  - indicative charges'!$E$13:$E$69)</f>
        <v>North Island generation</v>
      </c>
      <c r="K12428" s="70">
        <f t="shared" si="195"/>
        <v>-5.3546539126600408</v>
      </c>
    </row>
    <row r="12429" spans="1:11" x14ac:dyDescent="0.25">
      <c r="A12429" s="65">
        <v>44562</v>
      </c>
      <c r="B12429" s="66" t="s">
        <v>154</v>
      </c>
      <c r="C12429" s="66" t="s">
        <v>137</v>
      </c>
      <c r="D12429" s="67">
        <v>-13220.2499999999</v>
      </c>
      <c r="E12429" s="66">
        <v>0.48491085561195202</v>
      </c>
      <c r="F12429" s="67">
        <v>-6410.64273890391</v>
      </c>
      <c r="G12429" s="66" t="s">
        <v>102</v>
      </c>
      <c r="H12429" s="68">
        <v>0.55045814106511803</v>
      </c>
      <c r="I12429" s="87">
        <v>-3528.7904850896398</v>
      </c>
      <c r="J12429" s="36" t="str">
        <f>_xlfn.XLOOKUP(SimpleBB[[#This Row],[customer_code]],'Input  - indicative charges'!$B$13:$B$69,'Input  - indicative charges'!$E$13:$E$69)</f>
        <v>Lower North Island distributor</v>
      </c>
      <c r="K12429" s="70">
        <f t="shared" si="195"/>
        <v>-3262.2028553144628</v>
      </c>
    </row>
    <row r="12430" spans="1:11" x14ac:dyDescent="0.25">
      <c r="A12430" s="65">
        <v>44562</v>
      </c>
      <c r="B12430" s="66" t="s">
        <v>154</v>
      </c>
      <c r="C12430" s="66" t="s">
        <v>137</v>
      </c>
      <c r="D12430" s="67">
        <v>-13220.2499999999</v>
      </c>
      <c r="E12430" s="66">
        <v>0.48491085561195202</v>
      </c>
      <c r="F12430" s="67">
        <v>-6410.64273890391</v>
      </c>
      <c r="G12430" s="66" t="s">
        <v>104</v>
      </c>
      <c r="H12430" s="68">
        <v>3.0739496600602299E-3</v>
      </c>
      <c r="I12430" s="87">
        <v>-19.705993068021201</v>
      </c>
      <c r="J12430" s="36" t="str">
        <f>_xlfn.XLOOKUP(SimpleBB[[#This Row],[customer_code]],'Input  - indicative charges'!$B$13:$B$69,'Input  - indicative charges'!$E$13:$E$69)</f>
        <v>Lower North Island distributor</v>
      </c>
      <c r="K12430" s="70">
        <f t="shared" ref="K12430:K12493" si="196">I12430*$L$9</f>
        <v>-18.217275047904348</v>
      </c>
    </row>
    <row r="12431" spans="1:11" x14ac:dyDescent="0.25">
      <c r="A12431" s="65">
        <v>44562</v>
      </c>
      <c r="B12431" s="66" t="s">
        <v>154</v>
      </c>
      <c r="C12431" s="66" t="s">
        <v>137</v>
      </c>
      <c r="D12431" s="67">
        <v>-13220.2499999999</v>
      </c>
      <c r="E12431" s="66">
        <v>0.48491085561195202</v>
      </c>
      <c r="F12431" s="67">
        <v>-6410.64273890391</v>
      </c>
      <c r="G12431" s="66" t="s">
        <v>106</v>
      </c>
      <c r="H12431" s="68">
        <v>1.7790887961670099E-5</v>
      </c>
      <c r="I12431" s="87">
        <v>-0.114051026730133</v>
      </c>
      <c r="J12431" s="36" t="str">
        <f>_xlfn.XLOOKUP(SimpleBB[[#This Row],[customer_code]],'Input  - indicative charges'!$B$13:$B$69,'Input  - indicative charges'!$E$13:$E$69)</f>
        <v>Upper North Island distributor</v>
      </c>
      <c r="K12431" s="70">
        <f t="shared" si="196"/>
        <v>-0.10543487538369251</v>
      </c>
    </row>
    <row r="12432" spans="1:11" x14ac:dyDescent="0.25">
      <c r="A12432" s="65">
        <v>44562</v>
      </c>
      <c r="B12432" s="66" t="s">
        <v>154</v>
      </c>
      <c r="C12432" s="66" t="s">
        <v>137</v>
      </c>
      <c r="D12432" s="67">
        <v>-13220.2499999999</v>
      </c>
      <c r="E12432" s="66">
        <v>0.48491085561195202</v>
      </c>
      <c r="F12432" s="67">
        <v>-6410.64273890391</v>
      </c>
      <c r="G12432" s="66" t="s">
        <v>108</v>
      </c>
      <c r="H12432" s="68">
        <v>1.11191300001623E-4</v>
      </c>
      <c r="I12432" s="87">
        <v>-0.71280769998469395</v>
      </c>
      <c r="J12432" s="36" t="str">
        <f>_xlfn.XLOOKUP(SimpleBB[[#This Row],[customer_code]],'Input  - indicative charges'!$B$13:$B$69,'Input  - indicative charges'!$E$13:$E$69)</f>
        <v>Lower North Island distributor</v>
      </c>
      <c r="K12432" s="70">
        <f t="shared" si="196"/>
        <v>-0.65895760148002513</v>
      </c>
    </row>
    <row r="12433" spans="1:11" x14ac:dyDescent="0.25">
      <c r="A12433" s="65">
        <v>44562</v>
      </c>
      <c r="B12433" s="66" t="s">
        <v>154</v>
      </c>
      <c r="C12433" s="66" t="s">
        <v>137</v>
      </c>
      <c r="D12433" s="67">
        <v>-13220.2499999999</v>
      </c>
      <c r="E12433" s="66">
        <v>0.48491085561195202</v>
      </c>
      <c r="F12433" s="67">
        <v>-6410.64273890391</v>
      </c>
      <c r="G12433" s="66" t="s">
        <v>110</v>
      </c>
      <c r="H12433" s="68">
        <v>1.15385245300709E-7</v>
      </c>
      <c r="I12433" s="87">
        <v>-7.3969358496364104E-4</v>
      </c>
      <c r="J12433" s="36" t="str">
        <f>_xlfn.XLOOKUP(SimpleBB[[#This Row],[customer_code]],'Input  - indicative charges'!$B$13:$B$69,'Input  - indicative charges'!$E$13:$E$69)</f>
        <v>Lower South Island distributor</v>
      </c>
      <c r="K12433" s="70">
        <f t="shared" si="196"/>
        <v>-6.8381235302069352E-4</v>
      </c>
    </row>
    <row r="12434" spans="1:11" x14ac:dyDescent="0.25">
      <c r="A12434" s="65">
        <v>44562</v>
      </c>
      <c r="B12434" s="66" t="s">
        <v>154</v>
      </c>
      <c r="C12434" s="66" t="s">
        <v>137</v>
      </c>
      <c r="D12434" s="67">
        <v>-13220.2499999999</v>
      </c>
      <c r="E12434" s="66">
        <v>0.48491085561195202</v>
      </c>
      <c r="F12434" s="67">
        <v>-6410.64273890391</v>
      </c>
      <c r="G12434" s="66" t="s">
        <v>112</v>
      </c>
      <c r="H12434" s="68">
        <v>5.0271896136893802E-3</v>
      </c>
      <c r="I12434" s="87">
        <v>-32.227516594090901</v>
      </c>
      <c r="J12434" s="36" t="str">
        <f>_xlfn.XLOOKUP(SimpleBB[[#This Row],[customer_code]],'Input  - indicative charges'!$B$13:$B$69,'Input  - indicative charges'!$E$13:$E$69)</f>
        <v>North Island generation</v>
      </c>
      <c r="K12434" s="70">
        <f t="shared" si="196"/>
        <v>-29.792841795838992</v>
      </c>
    </row>
    <row r="12435" spans="1:11" x14ac:dyDescent="0.25">
      <c r="A12435" s="65">
        <v>44562</v>
      </c>
      <c r="B12435" s="66" t="s">
        <v>154</v>
      </c>
      <c r="C12435" s="66" t="s">
        <v>137</v>
      </c>
      <c r="D12435" s="67">
        <v>-13220.2499999999</v>
      </c>
      <c r="E12435" s="66">
        <v>0.48491085561195202</v>
      </c>
      <c r="F12435" s="67">
        <v>-6410.64273890391</v>
      </c>
      <c r="G12435" s="66" t="s">
        <v>114</v>
      </c>
      <c r="H12435" s="68">
        <v>1.2403209590277199E-3</v>
      </c>
      <c r="I12435" s="87">
        <v>-7.9512545499014298</v>
      </c>
      <c r="J12435" s="36" t="str">
        <f>_xlfn.XLOOKUP(SimpleBB[[#This Row],[customer_code]],'Input  - indicative charges'!$B$13:$B$69,'Input  - indicative charges'!$E$13:$E$69)</f>
        <v>Lower North Island distributor</v>
      </c>
      <c r="K12435" s="70">
        <f t="shared" si="196"/>
        <v>-7.3505654148695241</v>
      </c>
    </row>
    <row r="12436" spans="1:11" x14ac:dyDescent="0.25">
      <c r="A12436" s="65">
        <v>44562</v>
      </c>
      <c r="B12436" s="66" t="s">
        <v>154</v>
      </c>
      <c r="C12436" s="66" t="s">
        <v>137</v>
      </c>
      <c r="D12436" s="67">
        <v>-13220.2499999999</v>
      </c>
      <c r="E12436" s="66">
        <v>0.48491085561195202</v>
      </c>
      <c r="F12436" s="67">
        <v>-6410.64273890391</v>
      </c>
      <c r="G12436" s="66" t="s">
        <v>116</v>
      </c>
      <c r="H12436" s="68">
        <v>2.8558155275953101E-7</v>
      </c>
      <c r="I12436" s="87">
        <v>-1.8307613075627901E-3</v>
      </c>
      <c r="J12436" s="36" t="str">
        <f>_xlfn.XLOOKUP(SimpleBB[[#This Row],[customer_code]],'Input  - indicative charges'!$B$13:$B$69,'Input  - indicative charges'!$E$13:$E$69)</f>
        <v>Major Industrial</v>
      </c>
      <c r="K12436" s="70">
        <f t="shared" si="196"/>
        <v>-1.6924537713887149E-3</v>
      </c>
    </row>
    <row r="12437" spans="1:11" x14ac:dyDescent="0.25">
      <c r="A12437" s="65">
        <v>44562</v>
      </c>
      <c r="B12437" s="66" t="s">
        <v>154</v>
      </c>
      <c r="C12437" s="66" t="s">
        <v>137</v>
      </c>
      <c r="D12437" s="67">
        <v>-13220.2499999999</v>
      </c>
      <c r="E12437" s="66">
        <v>0.48491085561195202</v>
      </c>
      <c r="F12437" s="67">
        <v>-6410.64273890391</v>
      </c>
      <c r="G12437" s="66" t="s">
        <v>118</v>
      </c>
      <c r="H12437" s="68">
        <v>3.59260085659755E-8</v>
      </c>
      <c r="I12437" s="87">
        <v>-2.3030880595127E-4</v>
      </c>
      <c r="J12437" s="36" t="str">
        <f>_xlfn.XLOOKUP(SimpleBB[[#This Row],[customer_code]],'Input  - indicative charges'!$B$13:$B$69,'Input  - indicative charges'!$E$13:$E$69)</f>
        <v>Upper South Island distributor</v>
      </c>
      <c r="K12437" s="70">
        <f t="shared" si="196"/>
        <v>-2.1290979091925669E-4</v>
      </c>
    </row>
    <row r="12438" spans="1:11" x14ac:dyDescent="0.25">
      <c r="A12438" s="65">
        <v>44562</v>
      </c>
      <c r="B12438" s="66" t="s">
        <v>154</v>
      </c>
      <c r="C12438" s="66" t="s">
        <v>137</v>
      </c>
      <c r="D12438" s="67">
        <v>-13220.2499999999</v>
      </c>
      <c r="E12438" s="66">
        <v>0.48491085561195202</v>
      </c>
      <c r="F12438" s="67">
        <v>-6410.64273890391</v>
      </c>
      <c r="G12438" s="66" t="s">
        <v>120</v>
      </c>
      <c r="H12438" s="68">
        <v>3.2164694611359202E-4</v>
      </c>
      <c r="I12438" s="87">
        <v>-2.0619636595937099</v>
      </c>
      <c r="J12438" s="36" t="str">
        <f>_xlfn.XLOOKUP(SimpleBB[[#This Row],[customer_code]],'Input  - indicative charges'!$B$13:$B$69,'Input  - indicative charges'!$E$13:$E$69)</f>
        <v>Lower North Island distributor</v>
      </c>
      <c r="K12438" s="70">
        <f t="shared" si="196"/>
        <v>-1.9061896041443189</v>
      </c>
    </row>
    <row r="12439" spans="1:11" x14ac:dyDescent="0.25">
      <c r="A12439" s="65">
        <v>44562</v>
      </c>
      <c r="B12439" s="66" t="s">
        <v>154</v>
      </c>
      <c r="C12439" s="66" t="s">
        <v>137</v>
      </c>
      <c r="D12439" s="67">
        <v>-13220.2499999999</v>
      </c>
      <c r="E12439" s="66">
        <v>0.48491085561195202</v>
      </c>
      <c r="F12439" s="67">
        <v>-6410.64273890391</v>
      </c>
      <c r="G12439" s="66" t="s">
        <v>241</v>
      </c>
      <c r="H12439" s="68">
        <v>5.2374991726752995E-4</v>
      </c>
      <c r="I12439" s="87">
        <v>-3.3575736041326101</v>
      </c>
      <c r="J12439" s="36" t="str">
        <f>_xlfn.XLOOKUP(SimpleBB[[#This Row],[customer_code]],'Input  - indicative charges'!$B$13:$B$69,'Input  - indicative charges'!$E$13:$E$69)</f>
        <v>North Island generation</v>
      </c>
      <c r="K12439" s="70">
        <f t="shared" si="196"/>
        <v>-3.1039208036324202</v>
      </c>
    </row>
    <row r="12440" spans="1:11" x14ac:dyDescent="0.25">
      <c r="A12440" s="65">
        <v>44593</v>
      </c>
      <c r="B12440" s="66" t="s">
        <v>154</v>
      </c>
      <c r="C12440" s="66" t="s">
        <v>137</v>
      </c>
      <c r="D12440" s="67">
        <v>12438.33</v>
      </c>
      <c r="E12440" s="66">
        <v>0.61632333436765196</v>
      </c>
      <c r="F12440" s="67">
        <v>7666.0330195652004</v>
      </c>
      <c r="G12440" s="66" t="s">
        <v>8</v>
      </c>
      <c r="H12440" s="68">
        <v>2.8363087343035801E-7</v>
      </c>
      <c r="I12440" s="87">
        <v>2.1743236410852402E-3</v>
      </c>
      <c r="J12440" s="36" t="str">
        <f>_xlfn.XLOOKUP(SimpleBB[[#This Row],[customer_code]],'Input  - indicative charges'!$B$13:$B$69,'Input  - indicative charges'!$E$13:$E$69)</f>
        <v>Lower South Island distributor</v>
      </c>
      <c r="K12440" s="70">
        <f t="shared" si="196"/>
        <v>2.0100611867711459E-3</v>
      </c>
    </row>
    <row r="12441" spans="1:11" x14ac:dyDescent="0.25">
      <c r="A12441" s="65">
        <v>44593</v>
      </c>
      <c r="B12441" s="66" t="s">
        <v>154</v>
      </c>
      <c r="C12441" s="66" t="s">
        <v>137</v>
      </c>
      <c r="D12441" s="67">
        <v>12438.33</v>
      </c>
      <c r="E12441" s="66">
        <v>0.61632333436765196</v>
      </c>
      <c r="F12441" s="67">
        <v>7666.0330195652004</v>
      </c>
      <c r="G12441" s="66" t="s">
        <v>10</v>
      </c>
      <c r="H12441" s="68">
        <v>1.37232578591132E-8</v>
      </c>
      <c r="I12441" s="87">
        <v>1.05202947883969E-4</v>
      </c>
      <c r="J12441" s="36" t="str">
        <f>_xlfn.XLOOKUP(SimpleBB[[#This Row],[customer_code]],'Input  - indicative charges'!$B$13:$B$69,'Input  - indicative charges'!$E$13:$E$69)</f>
        <v>Upper South Island distributor</v>
      </c>
      <c r="K12441" s="70">
        <f t="shared" si="196"/>
        <v>9.7255237573523547E-5</v>
      </c>
    </row>
    <row r="12442" spans="1:11" x14ac:dyDescent="0.25">
      <c r="A12442" s="65">
        <v>44593</v>
      </c>
      <c r="B12442" s="66" t="s">
        <v>154</v>
      </c>
      <c r="C12442" s="66" t="s">
        <v>137</v>
      </c>
      <c r="D12442" s="67">
        <v>12438.33</v>
      </c>
      <c r="E12442" s="66">
        <v>0.61632333436765196</v>
      </c>
      <c r="F12442" s="67">
        <v>7666.0330195652004</v>
      </c>
      <c r="G12442" s="66" t="s">
        <v>12</v>
      </c>
      <c r="H12442" s="68">
        <v>5.8292099850804199E-4</v>
      </c>
      <c r="I12442" s="87">
        <v>4.4686916223605699</v>
      </c>
      <c r="J12442" s="36" t="str">
        <f>_xlfn.XLOOKUP(SimpleBB[[#This Row],[customer_code]],'Input  - indicative charges'!$B$13:$B$69,'Input  - indicative charges'!$E$13:$E$69)</f>
        <v>Lower North Island distributor</v>
      </c>
      <c r="K12442" s="70">
        <f t="shared" si="196"/>
        <v>4.1310977887694458</v>
      </c>
    </row>
    <row r="12443" spans="1:11" x14ac:dyDescent="0.25">
      <c r="A12443" s="65">
        <v>44593</v>
      </c>
      <c r="B12443" s="66" t="s">
        <v>154</v>
      </c>
      <c r="C12443" s="66" t="s">
        <v>137</v>
      </c>
      <c r="D12443" s="67">
        <v>12438.33</v>
      </c>
      <c r="E12443" s="66">
        <v>0.61632333436765196</v>
      </c>
      <c r="F12443" s="67">
        <v>7666.0330195652004</v>
      </c>
      <c r="G12443" s="66" t="s">
        <v>14</v>
      </c>
      <c r="H12443" s="68">
        <v>1.14180362767032E-4</v>
      </c>
      <c r="I12443" s="87">
        <v>0.875310431158002</v>
      </c>
      <c r="J12443" s="36" t="str">
        <f>_xlfn.XLOOKUP(SimpleBB[[#This Row],[customer_code]],'Input  - indicative charges'!$B$13:$B$69,'Input  - indicative charges'!$E$13:$E$69)</f>
        <v>Upper North Island distributor</v>
      </c>
      <c r="K12443" s="70">
        <f t="shared" si="196"/>
        <v>0.80918382654776189</v>
      </c>
    </row>
    <row r="12444" spans="1:11" x14ac:dyDescent="0.25">
      <c r="A12444" s="65">
        <v>44593</v>
      </c>
      <c r="B12444" s="66" t="s">
        <v>154</v>
      </c>
      <c r="C12444" s="66" t="s">
        <v>137</v>
      </c>
      <c r="D12444" s="67">
        <v>12438.33</v>
      </c>
      <c r="E12444" s="66">
        <v>0.61632333436765196</v>
      </c>
      <c r="F12444" s="67">
        <v>7666.0330195652004</v>
      </c>
      <c r="G12444" s="66" t="s">
        <v>16</v>
      </c>
      <c r="H12444" s="68">
        <v>6.72847910121087E-2</v>
      </c>
      <c r="I12444" s="87">
        <v>515.80742961336898</v>
      </c>
      <c r="J12444" s="36" t="str">
        <f>_xlfn.XLOOKUP(SimpleBB[[#This Row],[customer_code]],'Input  - indicative charges'!$B$13:$B$69,'Input  - indicative charges'!$E$13:$E$69)</f>
        <v>South Island generation</v>
      </c>
      <c r="K12444" s="70">
        <f t="shared" si="196"/>
        <v>476.84000418472061</v>
      </c>
    </row>
    <row r="12445" spans="1:11" x14ac:dyDescent="0.25">
      <c r="A12445" s="65">
        <v>44593</v>
      </c>
      <c r="B12445" s="66" t="s">
        <v>154</v>
      </c>
      <c r="C12445" s="66" t="s">
        <v>137</v>
      </c>
      <c r="D12445" s="67">
        <v>12438.33</v>
      </c>
      <c r="E12445" s="66">
        <v>0.61632333436765196</v>
      </c>
      <c r="F12445" s="67">
        <v>7666.0330195652004</v>
      </c>
      <c r="G12445" s="66" t="s">
        <v>19</v>
      </c>
      <c r="H12445" s="68">
        <v>7.0073035338977504E-5</v>
      </c>
      <c r="I12445" s="87">
        <v>0.53718220268976102</v>
      </c>
      <c r="J12445" s="36" t="str">
        <f>_xlfn.XLOOKUP(SimpleBB[[#This Row],[customer_code]],'Input  - indicative charges'!$B$13:$B$69,'Input  - indicative charges'!$E$13:$E$69)</f>
        <v>Lower South Island distributor</v>
      </c>
      <c r="K12445" s="70">
        <f t="shared" si="196"/>
        <v>0.49659998881858691</v>
      </c>
    </row>
    <row r="12446" spans="1:11" x14ac:dyDescent="0.25">
      <c r="A12446" s="65">
        <v>44593</v>
      </c>
      <c r="B12446" s="66" t="s">
        <v>154</v>
      </c>
      <c r="C12446" s="66" t="s">
        <v>137</v>
      </c>
      <c r="D12446" s="67">
        <v>12438.33</v>
      </c>
      <c r="E12446" s="66">
        <v>0.61632333436765196</v>
      </c>
      <c r="F12446" s="67">
        <v>7666.0330195652004</v>
      </c>
      <c r="G12446" s="66" t="s">
        <v>21</v>
      </c>
      <c r="H12446" s="68">
        <v>1.4439231822710399E-7</v>
      </c>
      <c r="I12446" s="87">
        <v>1.1069162793005401E-3</v>
      </c>
      <c r="J12446" s="36" t="str">
        <f>_xlfn.XLOOKUP(SimpleBB[[#This Row],[customer_code]],'Input  - indicative charges'!$B$13:$B$69,'Input  - indicative charges'!$E$13:$E$69)</f>
        <v>Upper South Island distributor</v>
      </c>
      <c r="K12446" s="70">
        <f t="shared" si="196"/>
        <v>1.0232926727120654E-3</v>
      </c>
    </row>
    <row r="12447" spans="1:11" x14ac:dyDescent="0.25">
      <c r="A12447" s="65">
        <v>44593</v>
      </c>
      <c r="B12447" s="66" t="s">
        <v>154</v>
      </c>
      <c r="C12447" s="66" t="s">
        <v>137</v>
      </c>
      <c r="D12447" s="67">
        <v>12438.33</v>
      </c>
      <c r="E12447" s="66">
        <v>0.61632333436765196</v>
      </c>
      <c r="F12447" s="67">
        <v>7666.0330195652004</v>
      </c>
      <c r="G12447" s="66" t="s">
        <v>23</v>
      </c>
      <c r="H12447" s="68">
        <v>2.6980832465899498E-7</v>
      </c>
      <c r="I12447" s="87">
        <v>2.0683595257894199E-3</v>
      </c>
      <c r="J12447" s="36" t="str">
        <f>_xlfn.XLOOKUP(SimpleBB[[#This Row],[customer_code]],'Input  - indicative charges'!$B$13:$B$69,'Input  - indicative charges'!$E$13:$E$69)</f>
        <v>Lower North Island distributor</v>
      </c>
      <c r="K12447" s="70">
        <f t="shared" si="196"/>
        <v>1.9121022852893216E-3</v>
      </c>
    </row>
    <row r="12448" spans="1:11" x14ac:dyDescent="0.25">
      <c r="A12448" s="65">
        <v>44593</v>
      </c>
      <c r="B12448" s="66" t="s">
        <v>154</v>
      </c>
      <c r="C12448" s="66" t="s">
        <v>137</v>
      </c>
      <c r="D12448" s="67">
        <v>12438.33</v>
      </c>
      <c r="E12448" s="66">
        <v>0.61632333436765196</v>
      </c>
      <c r="F12448" s="67">
        <v>7666.0330195652004</v>
      </c>
      <c r="G12448" s="66" t="s">
        <v>25</v>
      </c>
      <c r="H12448" s="68">
        <v>8.4488509098904596E-2</v>
      </c>
      <c r="I12448" s="87">
        <v>647.69170052603795</v>
      </c>
      <c r="J12448" s="36" t="str">
        <f>_xlfn.XLOOKUP(SimpleBB[[#This Row],[customer_code]],'Input  - indicative charges'!$B$13:$B$69,'Input  - indicative charges'!$E$13:$E$69)</f>
        <v>North Island generation</v>
      </c>
      <c r="K12448" s="70">
        <f t="shared" si="196"/>
        <v>598.76088527988884</v>
      </c>
    </row>
    <row r="12449" spans="1:11" x14ac:dyDescent="0.25">
      <c r="A12449" s="65">
        <v>44593</v>
      </c>
      <c r="B12449" s="66" t="s">
        <v>154</v>
      </c>
      <c r="C12449" s="66" t="s">
        <v>137</v>
      </c>
      <c r="D12449" s="67">
        <v>12438.33</v>
      </c>
      <c r="E12449" s="66">
        <v>0.61632333436765196</v>
      </c>
      <c r="F12449" s="67">
        <v>7666.0330195652004</v>
      </c>
      <c r="G12449" s="66" t="s">
        <v>27</v>
      </c>
      <c r="H12449" s="68">
        <v>5.0420224820705195E-4</v>
      </c>
      <c r="I12449" s="87">
        <v>3.8652310832942698</v>
      </c>
      <c r="J12449" s="36" t="str">
        <f>_xlfn.XLOOKUP(SimpleBB[[#This Row],[customer_code]],'Input  - indicative charges'!$B$13:$B$69,'Input  - indicative charges'!$E$13:$E$69)</f>
        <v>Lower North Island distributor</v>
      </c>
      <c r="K12449" s="70">
        <f t="shared" si="196"/>
        <v>3.5732265572724922</v>
      </c>
    </row>
    <row r="12450" spans="1:11" x14ac:dyDescent="0.25">
      <c r="A12450" s="65">
        <v>44593</v>
      </c>
      <c r="B12450" s="66" t="s">
        <v>154</v>
      </c>
      <c r="C12450" s="66" t="s">
        <v>137</v>
      </c>
      <c r="D12450" s="67">
        <v>12438.33</v>
      </c>
      <c r="E12450" s="66">
        <v>0.61632333436765196</v>
      </c>
      <c r="F12450" s="67">
        <v>7666.0330195652004</v>
      </c>
      <c r="G12450" s="66" t="s">
        <v>29</v>
      </c>
      <c r="H12450" s="68">
        <v>2.87763920369892E-5</v>
      </c>
      <c r="I12450" s="87">
        <v>0.22060077153951199</v>
      </c>
      <c r="J12450" s="36" t="str">
        <f>_xlfn.XLOOKUP(SimpleBB[[#This Row],[customer_code]],'Input  - indicative charges'!$B$13:$B$69,'Input  - indicative charges'!$E$13:$E$69)</f>
        <v>Lower North Island distributor</v>
      </c>
      <c r="K12450" s="70">
        <f t="shared" si="196"/>
        <v>0.20393516414236443</v>
      </c>
    </row>
    <row r="12451" spans="1:11" x14ac:dyDescent="0.25">
      <c r="A12451" s="65">
        <v>44593</v>
      </c>
      <c r="B12451" s="66" t="s">
        <v>154</v>
      </c>
      <c r="C12451" s="66" t="s">
        <v>137</v>
      </c>
      <c r="D12451" s="67">
        <v>12438.33</v>
      </c>
      <c r="E12451" s="66">
        <v>0.61632333436765196</v>
      </c>
      <c r="F12451" s="67">
        <v>7666.0330195652004</v>
      </c>
      <c r="G12451" s="66" t="s">
        <v>31</v>
      </c>
      <c r="H12451" s="68">
        <v>1.0072794961658599E-3</v>
      </c>
      <c r="I12451" s="87">
        <v>7.7218378775384897</v>
      </c>
      <c r="J12451" s="36" t="str">
        <f>_xlfn.XLOOKUP(SimpleBB[[#This Row],[customer_code]],'Input  - indicative charges'!$B$13:$B$69,'Input  - indicative charges'!$E$13:$E$69)</f>
        <v>Major Industrial</v>
      </c>
      <c r="K12451" s="70">
        <f t="shared" si="196"/>
        <v>7.1384803600040145</v>
      </c>
    </row>
    <row r="12452" spans="1:11" x14ac:dyDescent="0.25">
      <c r="A12452" s="65">
        <v>44593</v>
      </c>
      <c r="B12452" s="66" t="s">
        <v>154</v>
      </c>
      <c r="C12452" s="66" t="s">
        <v>137</v>
      </c>
      <c r="D12452" s="67">
        <v>12438.33</v>
      </c>
      <c r="E12452" s="66">
        <v>0.61632333436765196</v>
      </c>
      <c r="F12452" s="67">
        <v>7666.0330195652004</v>
      </c>
      <c r="G12452" s="66" t="s">
        <v>34</v>
      </c>
      <c r="H12452" s="68">
        <v>3.1203888511785103E-4</v>
      </c>
      <c r="I12452" s="87">
        <v>2.39210039670176</v>
      </c>
      <c r="J12452" s="36" t="str">
        <f>_xlfn.XLOOKUP(SimpleBB[[#This Row],[customer_code]],'Input  - indicative charges'!$B$13:$B$69,'Input  - indicative charges'!$E$13:$E$69)</f>
        <v>Major Industrial</v>
      </c>
      <c r="K12452" s="70">
        <f t="shared" si="196"/>
        <v>2.21138567939692</v>
      </c>
    </row>
    <row r="12453" spans="1:11" x14ac:dyDescent="0.25">
      <c r="A12453" s="65">
        <v>44593</v>
      </c>
      <c r="B12453" s="66" t="s">
        <v>154</v>
      </c>
      <c r="C12453" s="66" t="s">
        <v>137</v>
      </c>
      <c r="D12453" s="67">
        <v>12438.33</v>
      </c>
      <c r="E12453" s="66">
        <v>0.61632333436765196</v>
      </c>
      <c r="F12453" s="67">
        <v>7666.0330195652004</v>
      </c>
      <c r="G12453" s="66" t="s">
        <v>36</v>
      </c>
      <c r="H12453" s="68">
        <v>1.3527409305710701E-7</v>
      </c>
      <c r="I12453" s="87">
        <v>1.03701566406752E-3</v>
      </c>
      <c r="J12453" s="36" t="str">
        <f>_xlfn.XLOOKUP(SimpleBB[[#This Row],[customer_code]],'Input  - indicative charges'!$B$13:$B$69,'Input  - indicative charges'!$E$13:$E$69)</f>
        <v>Upper South Island distributor</v>
      </c>
      <c r="K12453" s="70">
        <f t="shared" si="196"/>
        <v>9.5867280152251723E-4</v>
      </c>
    </row>
    <row r="12454" spans="1:11" x14ac:dyDescent="0.25">
      <c r="A12454" s="65">
        <v>44593</v>
      </c>
      <c r="B12454" s="66" t="s">
        <v>154</v>
      </c>
      <c r="C12454" s="66" t="s">
        <v>137</v>
      </c>
      <c r="D12454" s="67">
        <v>12438.33</v>
      </c>
      <c r="E12454" s="66">
        <v>0.61632333436765196</v>
      </c>
      <c r="F12454" s="67">
        <v>7666.0330195652004</v>
      </c>
      <c r="G12454" s="66" t="s">
        <v>38</v>
      </c>
      <c r="H12454" s="68">
        <v>1.50418013232418E-3</v>
      </c>
      <c r="I12454" s="87">
        <v>11.5310945617711</v>
      </c>
      <c r="J12454" s="36" t="str">
        <f>_xlfn.XLOOKUP(SimpleBB[[#This Row],[customer_code]],'Input  - indicative charges'!$B$13:$B$69,'Input  - indicative charges'!$E$13:$E$69)</f>
        <v>North Island generation</v>
      </c>
      <c r="K12454" s="70">
        <f t="shared" si="196"/>
        <v>10.659961185923228</v>
      </c>
    </row>
    <row r="12455" spans="1:11" x14ac:dyDescent="0.25">
      <c r="A12455" s="65">
        <v>44593</v>
      </c>
      <c r="B12455" s="66" t="s">
        <v>154</v>
      </c>
      <c r="C12455" s="66" t="s">
        <v>137</v>
      </c>
      <c r="D12455" s="67">
        <v>12438.33</v>
      </c>
      <c r="E12455" s="66">
        <v>0.61632333436765196</v>
      </c>
      <c r="F12455" s="67">
        <v>7666.0330195652004</v>
      </c>
      <c r="G12455" s="66" t="s">
        <v>40</v>
      </c>
      <c r="H12455" s="68">
        <v>8.4596924429036893E-2</v>
      </c>
      <c r="I12455" s="87">
        <v>648.52281602665903</v>
      </c>
      <c r="J12455" s="36" t="str">
        <f>_xlfn.XLOOKUP(SimpleBB[[#This Row],[customer_code]],'Input  - indicative charges'!$B$13:$B$69,'Input  - indicative charges'!$E$13:$E$69)</f>
        <v>North Island generation</v>
      </c>
      <c r="K12455" s="70">
        <f t="shared" si="196"/>
        <v>599.52921294645853</v>
      </c>
    </row>
    <row r="12456" spans="1:11" x14ac:dyDescent="0.25">
      <c r="A12456" s="65">
        <v>44593</v>
      </c>
      <c r="B12456" s="66" t="s">
        <v>154</v>
      </c>
      <c r="C12456" s="66" t="s">
        <v>137</v>
      </c>
      <c r="D12456" s="67">
        <v>12438.33</v>
      </c>
      <c r="E12456" s="66">
        <v>0.61632333436765196</v>
      </c>
      <c r="F12456" s="67">
        <v>7666.0330195652004</v>
      </c>
      <c r="G12456" s="66" t="s">
        <v>42</v>
      </c>
      <c r="H12456" s="68">
        <v>3.3803573269200797E-2</v>
      </c>
      <c r="I12456" s="87">
        <v>259.13930886098501</v>
      </c>
      <c r="J12456" s="36" t="str">
        <f>_xlfn.XLOOKUP(SimpleBB[[#This Row],[customer_code]],'Input  - indicative charges'!$B$13:$B$69,'Input  - indicative charges'!$E$13:$E$69)</f>
        <v>South Island generation</v>
      </c>
      <c r="K12456" s="70">
        <f t="shared" si="196"/>
        <v>239.56225138967056</v>
      </c>
    </row>
    <row r="12457" spans="1:11" x14ac:dyDescent="0.25">
      <c r="A12457" s="65">
        <v>44593</v>
      </c>
      <c r="B12457" s="66" t="s">
        <v>154</v>
      </c>
      <c r="C12457" s="66" t="s">
        <v>137</v>
      </c>
      <c r="D12457" s="67">
        <v>12438.33</v>
      </c>
      <c r="E12457" s="66">
        <v>0.61632333436765196</v>
      </c>
      <c r="F12457" s="67">
        <v>7666.0330195652004</v>
      </c>
      <c r="G12457" s="66" t="s">
        <v>44</v>
      </c>
      <c r="H12457" s="68">
        <v>2.4121669379374599E-4</v>
      </c>
      <c r="I12457" s="87">
        <v>1.8491751394932101</v>
      </c>
      <c r="J12457" s="36" t="str">
        <f>_xlfn.XLOOKUP(SimpleBB[[#This Row],[customer_code]],'Input  - indicative charges'!$B$13:$B$69,'Input  - indicative charges'!$E$13:$E$69)</f>
        <v>Major Industrial</v>
      </c>
      <c r="K12457" s="70">
        <f t="shared" si="196"/>
        <v>1.7094765034989128</v>
      </c>
    </row>
    <row r="12458" spans="1:11" x14ac:dyDescent="0.25">
      <c r="A12458" s="65">
        <v>44593</v>
      </c>
      <c r="B12458" s="66" t="s">
        <v>154</v>
      </c>
      <c r="C12458" s="66" t="s">
        <v>137</v>
      </c>
      <c r="D12458" s="67">
        <v>12438.33</v>
      </c>
      <c r="E12458" s="66">
        <v>0.61632333436765196</v>
      </c>
      <c r="F12458" s="67">
        <v>7666.0330195652004</v>
      </c>
      <c r="G12458" s="66" t="s">
        <v>46</v>
      </c>
      <c r="H12458" s="68">
        <v>1.68791508945327E-7</v>
      </c>
      <c r="I12458" s="87">
        <v>1.2939612809971101E-3</v>
      </c>
      <c r="J12458" s="36" t="str">
        <f>_xlfn.XLOOKUP(SimpleBB[[#This Row],[customer_code]],'Input  - indicative charges'!$B$13:$B$69,'Input  - indicative charges'!$E$13:$E$69)</f>
        <v>Upper South Island distributor</v>
      </c>
      <c r="K12458" s="70">
        <f t="shared" si="196"/>
        <v>1.1962070866408791E-3</v>
      </c>
    </row>
    <row r="12459" spans="1:11" x14ac:dyDescent="0.25">
      <c r="A12459" s="65">
        <v>44593</v>
      </c>
      <c r="B12459" s="66" t="s">
        <v>154</v>
      </c>
      <c r="C12459" s="66" t="s">
        <v>137</v>
      </c>
      <c r="D12459" s="67">
        <v>12438.33</v>
      </c>
      <c r="E12459" s="66">
        <v>0.61632333436765196</v>
      </c>
      <c r="F12459" s="67">
        <v>7666.0330195652004</v>
      </c>
      <c r="G12459" s="66" t="s">
        <v>48</v>
      </c>
      <c r="H12459" s="68">
        <v>3.9968875900398201E-2</v>
      </c>
      <c r="I12459" s="87">
        <v>306.40272240735601</v>
      </c>
      <c r="J12459" s="36" t="str">
        <f>_xlfn.XLOOKUP(SimpleBB[[#This Row],[customer_code]],'Input  - indicative charges'!$B$13:$B$69,'Input  - indicative charges'!$E$13:$E$69)</f>
        <v>North Island generation</v>
      </c>
      <c r="K12459" s="70">
        <f t="shared" si="196"/>
        <v>283.25508134779801</v>
      </c>
    </row>
    <row r="12460" spans="1:11" x14ac:dyDescent="0.25">
      <c r="A12460" s="65">
        <v>44593</v>
      </c>
      <c r="B12460" s="66" t="s">
        <v>154</v>
      </c>
      <c r="C12460" s="66" t="s">
        <v>137</v>
      </c>
      <c r="D12460" s="67">
        <v>12438.33</v>
      </c>
      <c r="E12460" s="66">
        <v>0.61632333436765196</v>
      </c>
      <c r="F12460" s="67">
        <v>7666.0330195652004</v>
      </c>
      <c r="G12460" s="66" t="s">
        <v>50</v>
      </c>
      <c r="H12460" s="68">
        <v>8.3912488288649806E-3</v>
      </c>
      <c r="I12460" s="87">
        <v>64.327590597466795</v>
      </c>
      <c r="J12460" s="36" t="str">
        <f>_xlfn.XLOOKUP(SimpleBB[[#This Row],[customer_code]],'Input  - indicative charges'!$B$13:$B$69,'Input  - indicative charges'!$E$13:$E$69)</f>
        <v>North Island generation</v>
      </c>
      <c r="K12460" s="70">
        <f t="shared" si="196"/>
        <v>59.467868837564403</v>
      </c>
    </row>
    <row r="12461" spans="1:11" x14ac:dyDescent="0.25">
      <c r="A12461" s="65">
        <v>44593</v>
      </c>
      <c r="B12461" s="66" t="s">
        <v>154</v>
      </c>
      <c r="C12461" s="66" t="s">
        <v>137</v>
      </c>
      <c r="D12461" s="67">
        <v>12438.33</v>
      </c>
      <c r="E12461" s="66">
        <v>0.61632333436765196</v>
      </c>
      <c r="F12461" s="67">
        <v>7666.0330195652004</v>
      </c>
      <c r="G12461" s="66" t="s">
        <v>52</v>
      </c>
      <c r="H12461" s="68">
        <v>1.6944853887668299E-2</v>
      </c>
      <c r="I12461" s="87">
        <v>129.89980941457301</v>
      </c>
      <c r="J12461" s="36" t="str">
        <f>_xlfn.XLOOKUP(SimpleBB[[#This Row],[customer_code]],'Input  - indicative charges'!$B$13:$B$69,'Input  - indicative charges'!$E$13:$E$69)</f>
        <v>North Island generation</v>
      </c>
      <c r="K12461" s="70">
        <f t="shared" si="196"/>
        <v>120.08633863856616</v>
      </c>
    </row>
    <row r="12462" spans="1:11" x14ac:dyDescent="0.25">
      <c r="A12462" s="65">
        <v>44593</v>
      </c>
      <c r="B12462" s="66" t="s">
        <v>154</v>
      </c>
      <c r="C12462" s="66" t="s">
        <v>137</v>
      </c>
      <c r="D12462" s="67">
        <v>12438.33</v>
      </c>
      <c r="E12462" s="66">
        <v>0.61632333436765196</v>
      </c>
      <c r="F12462" s="67">
        <v>7666.0330195652004</v>
      </c>
      <c r="G12462" s="66" t="s">
        <v>54</v>
      </c>
      <c r="H12462" s="68">
        <v>1.52329103418459E-8</v>
      </c>
      <c r="I12462" s="87">
        <v>1.1677599366466701E-4</v>
      </c>
      <c r="J12462" s="36" t="str">
        <f>_xlfn.XLOOKUP(SimpleBB[[#This Row],[customer_code]],'Input  - indicative charges'!$B$13:$B$69,'Input  - indicative charges'!$E$13:$E$69)</f>
        <v>Upper South Island distributor</v>
      </c>
      <c r="K12462" s="70">
        <f t="shared" si="196"/>
        <v>1.0795398071228458E-4</v>
      </c>
    </row>
    <row r="12463" spans="1:11" x14ac:dyDescent="0.25">
      <c r="A12463" s="65">
        <v>44593</v>
      </c>
      <c r="B12463" s="66" t="s">
        <v>154</v>
      </c>
      <c r="C12463" s="66" t="s">
        <v>137</v>
      </c>
      <c r="D12463" s="67">
        <v>12438.33</v>
      </c>
      <c r="E12463" s="66">
        <v>0.61632333436765196</v>
      </c>
      <c r="F12463" s="67">
        <v>7666.0330195652004</v>
      </c>
      <c r="G12463" s="66" t="s">
        <v>56</v>
      </c>
      <c r="H12463" s="68">
        <v>1.7299084627812199E-6</v>
      </c>
      <c r="I12463" s="87">
        <v>1.32615353965061E-2</v>
      </c>
      <c r="J12463" s="36" t="str">
        <f>_xlfn.XLOOKUP(SimpleBB[[#This Row],[customer_code]],'Input  - indicative charges'!$B$13:$B$69,'Input  - indicative charges'!$E$13:$E$69)</f>
        <v>Upper North Island distributor</v>
      </c>
      <c r="K12463" s="70">
        <f t="shared" si="196"/>
        <v>1.2259673341087312E-2</v>
      </c>
    </row>
    <row r="12464" spans="1:11" x14ac:dyDescent="0.25">
      <c r="A12464" s="65">
        <v>44593</v>
      </c>
      <c r="B12464" s="66" t="s">
        <v>154</v>
      </c>
      <c r="C12464" s="66" t="s">
        <v>137</v>
      </c>
      <c r="D12464" s="67">
        <v>12438.33</v>
      </c>
      <c r="E12464" s="66">
        <v>0.61632333436765196</v>
      </c>
      <c r="F12464" s="67">
        <v>7666.0330195652004</v>
      </c>
      <c r="G12464" s="66" t="s">
        <v>58</v>
      </c>
      <c r="H12464" s="68">
        <v>1.04583060194283E-2</v>
      </c>
      <c r="I12464" s="87">
        <v>80.173719273655294</v>
      </c>
      <c r="J12464" s="36" t="str">
        <f>_xlfn.XLOOKUP(SimpleBB[[#This Row],[customer_code]],'Input  - indicative charges'!$B$13:$B$69,'Input  - indicative charges'!$E$13:$E$69)</f>
        <v>North Island generation</v>
      </c>
      <c r="K12464" s="70">
        <f t="shared" si="196"/>
        <v>74.11687858511516</v>
      </c>
    </row>
    <row r="12465" spans="1:11" x14ac:dyDescent="0.25">
      <c r="A12465" s="65">
        <v>44593</v>
      </c>
      <c r="B12465" s="66" t="s">
        <v>154</v>
      </c>
      <c r="C12465" s="66" t="s">
        <v>137</v>
      </c>
      <c r="D12465" s="67">
        <v>12438.33</v>
      </c>
      <c r="E12465" s="66">
        <v>0.61632333436765196</v>
      </c>
      <c r="F12465" s="67">
        <v>7666.0330195652004</v>
      </c>
      <c r="G12465" s="66" t="s">
        <v>60</v>
      </c>
      <c r="H12465" s="68">
        <v>5.6297505007211699E-7</v>
      </c>
      <c r="I12465" s="87">
        <v>4.3157853230442198E-3</v>
      </c>
      <c r="J12465" s="36" t="str">
        <f>_xlfn.XLOOKUP(SimpleBB[[#This Row],[customer_code]],'Input  - indicative charges'!$B$13:$B$69,'Input  - indicative charges'!$E$13:$E$69)</f>
        <v>Major Industrial</v>
      </c>
      <c r="K12465" s="70">
        <f t="shared" si="196"/>
        <v>3.9897430191017606E-3</v>
      </c>
    </row>
    <row r="12466" spans="1:11" x14ac:dyDescent="0.25">
      <c r="A12466" s="65">
        <v>44593</v>
      </c>
      <c r="B12466" s="66" t="s">
        <v>154</v>
      </c>
      <c r="C12466" s="66" t="s">
        <v>137</v>
      </c>
      <c r="D12466" s="67">
        <v>12438.33</v>
      </c>
      <c r="E12466" s="66">
        <v>0.61632333436765196</v>
      </c>
      <c r="F12466" s="67">
        <v>7666.0330195652004</v>
      </c>
      <c r="G12466" s="66" t="s">
        <v>62</v>
      </c>
      <c r="H12466" s="68">
        <v>5.3304068168091803E-7</v>
      </c>
      <c r="I12466" s="87">
        <v>4.0863074665374597E-3</v>
      </c>
      <c r="J12466" s="36" t="str">
        <f>_xlfn.XLOOKUP(SimpleBB[[#This Row],[customer_code]],'Input  - indicative charges'!$B$13:$B$69,'Input  - indicative charges'!$E$13:$E$69)</f>
        <v>Major Industrial</v>
      </c>
      <c r="K12466" s="70">
        <f t="shared" si="196"/>
        <v>3.7776014023379136E-3</v>
      </c>
    </row>
    <row r="12467" spans="1:11" x14ac:dyDescent="0.25">
      <c r="A12467" s="65">
        <v>44593</v>
      </c>
      <c r="B12467" s="66" t="s">
        <v>154</v>
      </c>
      <c r="C12467" s="66" t="s">
        <v>137</v>
      </c>
      <c r="D12467" s="67">
        <v>12438.33</v>
      </c>
      <c r="E12467" s="66">
        <v>0.61632333436765196</v>
      </c>
      <c r="F12467" s="67">
        <v>7666.0330195652004</v>
      </c>
      <c r="G12467" s="66" t="s">
        <v>64</v>
      </c>
      <c r="H12467" s="68">
        <v>2.5667587451037101E-4</v>
      </c>
      <c r="I12467" s="87">
        <v>1.96768572932228</v>
      </c>
      <c r="J12467" s="36" t="str">
        <f>_xlfn.XLOOKUP(SimpleBB[[#This Row],[customer_code]],'Input  - indicative charges'!$B$13:$B$69,'Input  - indicative charges'!$E$13:$E$69)</f>
        <v>Major Industrial</v>
      </c>
      <c r="K12467" s="70">
        <f t="shared" si="196"/>
        <v>1.8190340377755823</v>
      </c>
    </row>
    <row r="12468" spans="1:11" x14ac:dyDescent="0.25">
      <c r="A12468" s="65">
        <v>44593</v>
      </c>
      <c r="B12468" s="66" t="s">
        <v>154</v>
      </c>
      <c r="C12468" s="66" t="s">
        <v>137</v>
      </c>
      <c r="D12468" s="67">
        <v>12438.33</v>
      </c>
      <c r="E12468" s="66">
        <v>0.61632333436765196</v>
      </c>
      <c r="F12468" s="67">
        <v>7666.0330195652004</v>
      </c>
      <c r="G12468" s="66" t="s">
        <v>66</v>
      </c>
      <c r="H12468" s="68">
        <v>9.0848075545533996E-7</v>
      </c>
      <c r="I12468" s="87">
        <v>6.96444346896017E-3</v>
      </c>
      <c r="J12468" s="36" t="str">
        <f>_xlfn.XLOOKUP(SimpleBB[[#This Row],[customer_code]],'Input  - indicative charges'!$B$13:$B$69,'Input  - indicative charges'!$E$13:$E$69)</f>
        <v>Upper South Island distributor</v>
      </c>
      <c r="K12468" s="70">
        <f t="shared" si="196"/>
        <v>6.4383044179345495E-3</v>
      </c>
    </row>
    <row r="12469" spans="1:11" x14ac:dyDescent="0.25">
      <c r="A12469" s="65">
        <v>44593</v>
      </c>
      <c r="B12469" s="66" t="s">
        <v>154</v>
      </c>
      <c r="C12469" s="66" t="s">
        <v>137</v>
      </c>
      <c r="D12469" s="67">
        <v>12438.33</v>
      </c>
      <c r="E12469" s="66">
        <v>0.61632333436765196</v>
      </c>
      <c r="F12469" s="67">
        <v>7666.0330195652004</v>
      </c>
      <c r="G12469" s="66" t="s">
        <v>68</v>
      </c>
      <c r="H12469" s="68">
        <v>5.7416624525241497E-7</v>
      </c>
      <c r="I12469" s="87">
        <v>4.4015773948247799E-3</v>
      </c>
      <c r="J12469" s="36" t="str">
        <f>_xlfn.XLOOKUP(SimpleBB[[#This Row],[customer_code]],'Input  - indicative charges'!$B$13:$B$69,'Input  - indicative charges'!$E$13:$E$69)</f>
        <v>Major Industrial</v>
      </c>
      <c r="K12469" s="70">
        <f t="shared" si="196"/>
        <v>4.0690538035499839E-3</v>
      </c>
    </row>
    <row r="12470" spans="1:11" x14ac:dyDescent="0.25">
      <c r="A12470" s="65">
        <v>44593</v>
      </c>
      <c r="B12470" s="66" t="s">
        <v>154</v>
      </c>
      <c r="C12470" s="66" t="s">
        <v>137</v>
      </c>
      <c r="D12470" s="67">
        <v>12438.33</v>
      </c>
      <c r="E12470" s="66">
        <v>0.61632333436765196</v>
      </c>
      <c r="F12470" s="67">
        <v>7666.0330195652004</v>
      </c>
      <c r="G12470" s="66" t="s">
        <v>70</v>
      </c>
      <c r="H12470" s="68">
        <v>7.5564079847209698E-2</v>
      </c>
      <c r="I12470" s="87">
        <v>579.27673120177099</v>
      </c>
      <c r="J12470" s="36" t="str">
        <f>_xlfn.XLOOKUP(SimpleBB[[#This Row],[customer_code]],'Input  - indicative charges'!$B$13:$B$69,'Input  - indicative charges'!$E$13:$E$69)</f>
        <v>Lower North Island distributor</v>
      </c>
      <c r="K12470" s="70">
        <f t="shared" si="196"/>
        <v>535.51442470964457</v>
      </c>
    </row>
    <row r="12471" spans="1:11" x14ac:dyDescent="0.25">
      <c r="A12471" s="65">
        <v>44593</v>
      </c>
      <c r="B12471" s="66" t="s">
        <v>154</v>
      </c>
      <c r="C12471" s="66" t="s">
        <v>137</v>
      </c>
      <c r="D12471" s="67">
        <v>12438.33</v>
      </c>
      <c r="E12471" s="66">
        <v>0.61632333436765196</v>
      </c>
      <c r="F12471" s="67">
        <v>7666.0330195652004</v>
      </c>
      <c r="G12471" s="66" t="s">
        <v>72</v>
      </c>
      <c r="H12471" s="68">
        <v>4.6270016000219903E-5</v>
      </c>
      <c r="I12471" s="87">
        <v>0.35470747047349599</v>
      </c>
      <c r="J12471" s="36" t="str">
        <f>_xlfn.XLOOKUP(SimpleBB[[#This Row],[customer_code]],'Input  - indicative charges'!$B$13:$B$69,'Input  - indicative charges'!$E$13:$E$69)</f>
        <v>Lower South Island distributor</v>
      </c>
      <c r="K12471" s="70">
        <f t="shared" si="196"/>
        <v>0.32791057668888929</v>
      </c>
    </row>
    <row r="12472" spans="1:11" x14ac:dyDescent="0.25">
      <c r="A12472" s="65">
        <v>44593</v>
      </c>
      <c r="B12472" s="66" t="s">
        <v>154</v>
      </c>
      <c r="C12472" s="66" t="s">
        <v>137</v>
      </c>
      <c r="D12472" s="67">
        <v>12438.33</v>
      </c>
      <c r="E12472" s="66">
        <v>0.61632333436765196</v>
      </c>
      <c r="F12472" s="67">
        <v>7666.0330195652004</v>
      </c>
      <c r="G12472" s="66" t="s">
        <v>74</v>
      </c>
      <c r="H12472" s="68">
        <v>1.9010764934636001E-9</v>
      </c>
      <c r="I12472" s="87">
        <v>1.4573715171611199E-5</v>
      </c>
      <c r="J12472" s="36" t="str">
        <f>_xlfn.XLOOKUP(SimpleBB[[#This Row],[customer_code]],'Input  - indicative charges'!$B$13:$B$69,'Input  - indicative charges'!$E$13:$E$69)</f>
        <v>Major Industrial</v>
      </c>
      <c r="K12472" s="70">
        <f t="shared" si="196"/>
        <v>1.3472722579096976E-5</v>
      </c>
    </row>
    <row r="12473" spans="1:11" x14ac:dyDescent="0.25">
      <c r="A12473" s="65">
        <v>44593</v>
      </c>
      <c r="B12473" s="66" t="s">
        <v>154</v>
      </c>
      <c r="C12473" s="66" t="s">
        <v>137</v>
      </c>
      <c r="D12473" s="67">
        <v>12438.33</v>
      </c>
      <c r="E12473" s="66">
        <v>0.61632333436765196</v>
      </c>
      <c r="F12473" s="67">
        <v>7666.0330195652004</v>
      </c>
      <c r="G12473" s="66" t="s">
        <v>76</v>
      </c>
      <c r="H12473" s="68">
        <v>4.0769138107112199E-4</v>
      </c>
      <c r="I12473" s="87">
        <v>3.1253755890833599</v>
      </c>
      <c r="J12473" s="36" t="str">
        <f>_xlfn.XLOOKUP(SimpleBB[[#This Row],[customer_code]],'Input  - indicative charges'!$B$13:$B$69,'Input  - indicative charges'!$E$13:$E$69)</f>
        <v>Lower North Island distributor</v>
      </c>
      <c r="K12473" s="70">
        <f t="shared" si="196"/>
        <v>2.8892645266750274</v>
      </c>
    </row>
    <row r="12474" spans="1:11" x14ac:dyDescent="0.25">
      <c r="A12474" s="65">
        <v>44593</v>
      </c>
      <c r="B12474" s="66" t="s">
        <v>154</v>
      </c>
      <c r="C12474" s="66" t="s">
        <v>137</v>
      </c>
      <c r="D12474" s="67">
        <v>12438.33</v>
      </c>
      <c r="E12474" s="66">
        <v>0.61632333436765196</v>
      </c>
      <c r="F12474" s="67">
        <v>7666.0330195652004</v>
      </c>
      <c r="G12474" s="66" t="s">
        <v>78</v>
      </c>
      <c r="H12474" s="68">
        <v>2.3729532838891E-9</v>
      </c>
      <c r="I12474" s="87">
        <v>1.8191138228179499E-5</v>
      </c>
      <c r="J12474" s="36" t="str">
        <f>_xlfn.XLOOKUP(SimpleBB[[#This Row],[customer_code]],'Input  - indicative charges'!$B$13:$B$69,'Input  - indicative charges'!$E$13:$E$69)</f>
        <v>North Island generation</v>
      </c>
      <c r="K12474" s="70">
        <f t="shared" si="196"/>
        <v>1.6816862128860502E-5</v>
      </c>
    </row>
    <row r="12475" spans="1:11" x14ac:dyDescent="0.25">
      <c r="A12475" s="65">
        <v>44593</v>
      </c>
      <c r="B12475" s="66" t="s">
        <v>154</v>
      </c>
      <c r="C12475" s="66" t="s">
        <v>137</v>
      </c>
      <c r="D12475" s="67">
        <v>12438.33</v>
      </c>
      <c r="E12475" s="66">
        <v>0.61632333436765196</v>
      </c>
      <c r="F12475" s="67">
        <v>7666.0330195652004</v>
      </c>
      <c r="G12475" s="66" t="s">
        <v>80</v>
      </c>
      <c r="H12475" s="68">
        <v>5.1769956243803998E-10</v>
      </c>
      <c r="I12475" s="87">
        <v>3.9687019398644701E-6</v>
      </c>
      <c r="J12475" s="36" t="str">
        <f>_xlfn.XLOOKUP(SimpleBB[[#This Row],[customer_code]],'Input  - indicative charges'!$B$13:$B$69,'Input  - indicative charges'!$E$13:$E$69)</f>
        <v>Major Industrial</v>
      </c>
      <c r="K12475" s="70">
        <f t="shared" si="196"/>
        <v>3.6688805568996666E-6</v>
      </c>
    </row>
    <row r="12476" spans="1:11" x14ac:dyDescent="0.25">
      <c r="A12476" s="65">
        <v>44593</v>
      </c>
      <c r="B12476" s="66" t="s">
        <v>154</v>
      </c>
      <c r="C12476" s="66" t="s">
        <v>137</v>
      </c>
      <c r="D12476" s="67">
        <v>12438.33</v>
      </c>
      <c r="E12476" s="66">
        <v>0.61632333436765196</v>
      </c>
      <c r="F12476" s="67">
        <v>7666.0330195652004</v>
      </c>
      <c r="G12476" s="66" t="s">
        <v>82</v>
      </c>
      <c r="H12476" s="68">
        <v>5.7676587135637402E-4</v>
      </c>
      <c r="I12476" s="87">
        <v>4.4215062143762598</v>
      </c>
      <c r="J12476" s="36" t="str">
        <f>_xlfn.XLOOKUP(SimpleBB[[#This Row],[customer_code]],'Input  - indicative charges'!$B$13:$B$69,'Input  - indicative charges'!$E$13:$E$69)</f>
        <v>Major Industrial</v>
      </c>
      <c r="K12476" s="70">
        <f t="shared" si="196"/>
        <v>4.0874770713292934</v>
      </c>
    </row>
    <row r="12477" spans="1:11" x14ac:dyDescent="0.25">
      <c r="A12477" s="65">
        <v>44593</v>
      </c>
      <c r="B12477" s="66" t="s">
        <v>154</v>
      </c>
      <c r="C12477" s="66" t="s">
        <v>137</v>
      </c>
      <c r="D12477" s="67">
        <v>12438.33</v>
      </c>
      <c r="E12477" s="66">
        <v>0.61632333436765196</v>
      </c>
      <c r="F12477" s="67">
        <v>7666.0330195652004</v>
      </c>
      <c r="G12477" s="66" t="s">
        <v>84</v>
      </c>
      <c r="H12477" s="68">
        <v>6.1280690321007502E-12</v>
      </c>
      <c r="I12477" s="87">
        <v>4.6977979546259299E-8</v>
      </c>
      <c r="J12477" s="36" t="str">
        <f>_xlfn.XLOOKUP(SimpleBB[[#This Row],[customer_code]],'Input  - indicative charges'!$B$13:$B$69,'Input  - indicative charges'!$E$13:$E$69)</f>
        <v>Major Industrial</v>
      </c>
      <c r="K12477" s="70">
        <f t="shared" si="196"/>
        <v>4.3428959486331916E-8</v>
      </c>
    </row>
    <row r="12478" spans="1:11" x14ac:dyDescent="0.25">
      <c r="A12478" s="65">
        <v>44593</v>
      </c>
      <c r="B12478" s="66" t="s">
        <v>154</v>
      </c>
      <c r="C12478" s="66" t="s">
        <v>137</v>
      </c>
      <c r="D12478" s="67">
        <v>12438.33</v>
      </c>
      <c r="E12478" s="66">
        <v>0.61632333436765196</v>
      </c>
      <c r="F12478" s="67">
        <v>7666.0330195652004</v>
      </c>
      <c r="G12478" s="66" t="s">
        <v>86</v>
      </c>
      <c r="H12478" s="68">
        <v>6.0166240365745299E-5</v>
      </c>
      <c r="I12478" s="87">
        <v>0.46123638530689998</v>
      </c>
      <c r="J12478" s="36" t="str">
        <f>_xlfn.XLOOKUP(SimpleBB[[#This Row],[customer_code]],'Input  - indicative charges'!$B$13:$B$69,'Input  - indicative charges'!$E$13:$E$69)</f>
        <v>North Island generation</v>
      </c>
      <c r="K12478" s="70">
        <f t="shared" si="196"/>
        <v>0.42639160910253621</v>
      </c>
    </row>
    <row r="12479" spans="1:11" x14ac:dyDescent="0.25">
      <c r="A12479" s="65">
        <v>44593</v>
      </c>
      <c r="B12479" s="66" t="s">
        <v>154</v>
      </c>
      <c r="C12479" s="66" t="s">
        <v>137</v>
      </c>
      <c r="D12479" s="67">
        <v>12438.33</v>
      </c>
      <c r="E12479" s="66">
        <v>0.61632333436765196</v>
      </c>
      <c r="F12479" s="67">
        <v>7666.0330195652004</v>
      </c>
      <c r="G12479" s="66" t="s">
        <v>88</v>
      </c>
      <c r="H12479" s="68">
        <v>6.0855453218345099E-3</v>
      </c>
      <c r="I12479" s="87">
        <v>46.651991379243903</v>
      </c>
      <c r="J12479" s="36" t="str">
        <f>_xlfn.XLOOKUP(SimpleBB[[#This Row],[customer_code]],'Input  - indicative charges'!$B$13:$B$69,'Input  - indicative charges'!$E$13:$E$69)</f>
        <v>North Island generation</v>
      </c>
      <c r="K12479" s="70">
        <f t="shared" si="196"/>
        <v>43.12759857138677</v>
      </c>
    </row>
    <row r="12480" spans="1:11" x14ac:dyDescent="0.25">
      <c r="A12480" s="65">
        <v>44593</v>
      </c>
      <c r="B12480" s="66" t="s">
        <v>154</v>
      </c>
      <c r="C12480" s="66" t="s">
        <v>137</v>
      </c>
      <c r="D12480" s="67">
        <v>12438.33</v>
      </c>
      <c r="E12480" s="66">
        <v>0.61632333436765196</v>
      </c>
      <c r="F12480" s="67">
        <v>7666.0330195652004</v>
      </c>
      <c r="G12480" s="66" t="s">
        <v>90</v>
      </c>
      <c r="H12480" s="68">
        <v>1.8686115697736599E-7</v>
      </c>
      <c r="I12480" s="87">
        <v>1.43248379946264E-3</v>
      </c>
      <c r="J12480" s="36" t="str">
        <f>_xlfn.XLOOKUP(SimpleBB[[#This Row],[customer_code]],'Input  - indicative charges'!$B$13:$B$69,'Input  - indicative charges'!$E$13:$E$69)</f>
        <v>Upper South Island distributor</v>
      </c>
      <c r="K12480" s="70">
        <f t="shared" si="196"/>
        <v>1.3242647191846607E-3</v>
      </c>
    </row>
    <row r="12481" spans="1:11" x14ac:dyDescent="0.25">
      <c r="A12481" s="65">
        <v>44593</v>
      </c>
      <c r="B12481" s="66" t="s">
        <v>154</v>
      </c>
      <c r="C12481" s="66" t="s">
        <v>137</v>
      </c>
      <c r="D12481" s="67">
        <v>12438.33</v>
      </c>
      <c r="E12481" s="66">
        <v>0.61632333436765196</v>
      </c>
      <c r="F12481" s="67">
        <v>7666.0330195652004</v>
      </c>
      <c r="G12481" s="66" t="s">
        <v>92</v>
      </c>
      <c r="H12481" s="68">
        <v>7.9520570403328696E-4</v>
      </c>
      <c r="I12481" s="87">
        <v>6.0960731844657801</v>
      </c>
      <c r="J12481" s="36" t="str">
        <f>_xlfn.XLOOKUP(SimpleBB[[#This Row],[customer_code]],'Input  - indicative charges'!$B$13:$B$69,'Input  - indicative charges'!$E$13:$E$69)</f>
        <v>North Island generation</v>
      </c>
      <c r="K12481" s="70">
        <f t="shared" si="196"/>
        <v>5.6355364345370109</v>
      </c>
    </row>
    <row r="12482" spans="1:11" x14ac:dyDescent="0.25">
      <c r="A12482" s="65">
        <v>44593</v>
      </c>
      <c r="B12482" s="66" t="s">
        <v>154</v>
      </c>
      <c r="C12482" s="66" t="s">
        <v>137</v>
      </c>
      <c r="D12482" s="67">
        <v>12438.33</v>
      </c>
      <c r="E12482" s="66">
        <v>0.61632333436765196</v>
      </c>
      <c r="F12482" s="67">
        <v>7666.0330195652004</v>
      </c>
      <c r="G12482" s="66" t="s">
        <v>94</v>
      </c>
      <c r="H12482" s="68">
        <v>4.2173472164496097E-3</v>
      </c>
      <c r="I12482" s="87">
        <v>32.3303230162741</v>
      </c>
      <c r="J12482" s="36" t="str">
        <f>_xlfn.XLOOKUP(SimpleBB[[#This Row],[customer_code]],'Input  - indicative charges'!$B$13:$B$69,'Input  - indicative charges'!$E$13:$E$69)</f>
        <v>North Island generation</v>
      </c>
      <c r="K12482" s="70">
        <f t="shared" si="196"/>
        <v>29.887881556745107</v>
      </c>
    </row>
    <row r="12483" spans="1:11" x14ac:dyDescent="0.25">
      <c r="A12483" s="65">
        <v>44593</v>
      </c>
      <c r="B12483" s="66" t="s">
        <v>154</v>
      </c>
      <c r="C12483" s="66" t="s">
        <v>137</v>
      </c>
      <c r="D12483" s="67">
        <v>12438.33</v>
      </c>
      <c r="E12483" s="66">
        <v>0.61632333436765196</v>
      </c>
      <c r="F12483" s="67">
        <v>7666.0330195652004</v>
      </c>
      <c r="G12483" s="66" t="s">
        <v>96</v>
      </c>
      <c r="H12483" s="68">
        <v>1.8043414119816301E-7</v>
      </c>
      <c r="I12483" s="87">
        <v>1.383214084282E-3</v>
      </c>
      <c r="J12483" s="36" t="str">
        <f>_xlfn.XLOOKUP(SimpleBB[[#This Row],[customer_code]],'Input  - indicative charges'!$B$13:$B$69,'Input  - indicative charges'!$E$13:$E$69)</f>
        <v>Upper North Island distributor</v>
      </c>
      <c r="K12483" s="70">
        <f t="shared" si="196"/>
        <v>1.2787171565787354E-3</v>
      </c>
    </row>
    <row r="12484" spans="1:11" x14ac:dyDescent="0.25">
      <c r="A12484" s="65">
        <v>44593</v>
      </c>
      <c r="B12484" s="66" t="s">
        <v>154</v>
      </c>
      <c r="C12484" s="66" t="s">
        <v>137</v>
      </c>
      <c r="D12484" s="67">
        <v>12438.33</v>
      </c>
      <c r="E12484" s="66">
        <v>0.61632333436765196</v>
      </c>
      <c r="F12484" s="67">
        <v>7666.0330195652004</v>
      </c>
      <c r="G12484" s="66" t="s">
        <v>98</v>
      </c>
      <c r="H12484" s="68">
        <v>4.6385736184304704E-6</v>
      </c>
      <c r="I12484" s="87">
        <v>3.5559458522572002E-2</v>
      </c>
      <c r="J12484" s="36" t="str">
        <f>_xlfn.XLOOKUP(SimpleBB[[#This Row],[customer_code]],'Input  - indicative charges'!$B$13:$B$69,'Input  - indicative charges'!$E$13:$E$69)</f>
        <v>Major Industrial</v>
      </c>
      <c r="K12484" s="70">
        <f t="shared" si="196"/>
        <v>3.2873067306183203E-2</v>
      </c>
    </row>
    <row r="12485" spans="1:11" x14ac:dyDescent="0.25">
      <c r="A12485" s="65">
        <v>44593</v>
      </c>
      <c r="B12485" s="66" t="s">
        <v>154</v>
      </c>
      <c r="C12485" s="66" t="s">
        <v>137</v>
      </c>
      <c r="D12485" s="67">
        <v>12438.33</v>
      </c>
      <c r="E12485" s="66">
        <v>0.61632333436765196</v>
      </c>
      <c r="F12485" s="67">
        <v>7666.0330195652004</v>
      </c>
      <c r="G12485" s="66" t="s">
        <v>100</v>
      </c>
      <c r="H12485" s="68">
        <v>9.0353450399569902E-4</v>
      </c>
      <c r="I12485" s="87">
        <v>6.9265253419475004</v>
      </c>
      <c r="J12485" s="36" t="str">
        <f>_xlfn.XLOOKUP(SimpleBB[[#This Row],[customer_code]],'Input  - indicative charges'!$B$13:$B$69,'Input  - indicative charges'!$E$13:$E$69)</f>
        <v>North Island generation</v>
      </c>
      <c r="K12485" s="70">
        <f t="shared" si="196"/>
        <v>6.4032508711933733</v>
      </c>
    </row>
    <row r="12486" spans="1:11" x14ac:dyDescent="0.25">
      <c r="A12486" s="65">
        <v>44593</v>
      </c>
      <c r="B12486" s="66" t="s">
        <v>154</v>
      </c>
      <c r="C12486" s="66" t="s">
        <v>137</v>
      </c>
      <c r="D12486" s="67">
        <v>12438.33</v>
      </c>
      <c r="E12486" s="66">
        <v>0.61632333436765196</v>
      </c>
      <c r="F12486" s="67">
        <v>7666.0330195652004</v>
      </c>
      <c r="G12486" s="66" t="s">
        <v>102</v>
      </c>
      <c r="H12486" s="68">
        <v>0.55045814106511803</v>
      </c>
      <c r="I12486" s="87">
        <v>4219.8302852936804</v>
      </c>
      <c r="J12486" s="36" t="str">
        <f>_xlfn.XLOOKUP(SimpleBB[[#This Row],[customer_code]],'Input  - indicative charges'!$B$13:$B$69,'Input  - indicative charges'!$E$13:$E$69)</f>
        <v>Lower North Island distributor</v>
      </c>
      <c r="K12486" s="70">
        <f t="shared" si="196"/>
        <v>3901.0370447872597</v>
      </c>
    </row>
    <row r="12487" spans="1:11" x14ac:dyDescent="0.25">
      <c r="A12487" s="65">
        <v>44593</v>
      </c>
      <c r="B12487" s="66" t="s">
        <v>154</v>
      </c>
      <c r="C12487" s="66" t="s">
        <v>137</v>
      </c>
      <c r="D12487" s="67">
        <v>12438.33</v>
      </c>
      <c r="E12487" s="66">
        <v>0.61632333436765196</v>
      </c>
      <c r="F12487" s="67">
        <v>7666.0330195652004</v>
      </c>
      <c r="G12487" s="66" t="s">
        <v>104</v>
      </c>
      <c r="H12487" s="68">
        <v>3.0739496600602299E-3</v>
      </c>
      <c r="I12487" s="87">
        <v>23.5649995945029</v>
      </c>
      <c r="J12487" s="36" t="str">
        <f>_xlfn.XLOOKUP(SimpleBB[[#This Row],[customer_code]],'Input  - indicative charges'!$B$13:$B$69,'Input  - indicative charges'!$E$13:$E$69)</f>
        <v>Lower North Island distributor</v>
      </c>
      <c r="K12487" s="70">
        <f t="shared" si="196"/>
        <v>21.78474729159749</v>
      </c>
    </row>
    <row r="12488" spans="1:11" x14ac:dyDescent="0.25">
      <c r="A12488" s="65">
        <v>44593</v>
      </c>
      <c r="B12488" s="66" t="s">
        <v>154</v>
      </c>
      <c r="C12488" s="66" t="s">
        <v>137</v>
      </c>
      <c r="D12488" s="67">
        <v>12438.33</v>
      </c>
      <c r="E12488" s="66">
        <v>0.61632333436765196</v>
      </c>
      <c r="F12488" s="67">
        <v>7666.0330195652004</v>
      </c>
      <c r="G12488" s="66" t="s">
        <v>106</v>
      </c>
      <c r="H12488" s="68">
        <v>1.7790887961670099E-5</v>
      </c>
      <c r="I12488" s="87">
        <v>0.13638553456154801</v>
      </c>
      <c r="J12488" s="36" t="str">
        <f>_xlfn.XLOOKUP(SimpleBB[[#This Row],[customer_code]],'Input  - indicative charges'!$B$13:$B$69,'Input  - indicative charges'!$E$13:$E$69)</f>
        <v>Upper North Island distributor</v>
      </c>
      <c r="K12488" s="70">
        <f t="shared" si="196"/>
        <v>0.12608209020915259</v>
      </c>
    </row>
    <row r="12489" spans="1:11" x14ac:dyDescent="0.25">
      <c r="A12489" s="65">
        <v>44593</v>
      </c>
      <c r="B12489" s="66" t="s">
        <v>154</v>
      </c>
      <c r="C12489" s="66" t="s">
        <v>137</v>
      </c>
      <c r="D12489" s="67">
        <v>12438.33</v>
      </c>
      <c r="E12489" s="66">
        <v>0.61632333436765196</v>
      </c>
      <c r="F12489" s="67">
        <v>7666.0330195652004</v>
      </c>
      <c r="G12489" s="66" t="s">
        <v>108</v>
      </c>
      <c r="H12489" s="68">
        <v>1.11191300001623E-4</v>
      </c>
      <c r="I12489" s="87">
        <v>0.85239617730082695</v>
      </c>
      <c r="J12489" s="36" t="str">
        <f>_xlfn.XLOOKUP(SimpleBB[[#This Row],[customer_code]],'Input  - indicative charges'!$B$13:$B$69,'Input  - indicative charges'!$E$13:$E$69)</f>
        <v>Lower North Island distributor</v>
      </c>
      <c r="K12489" s="70">
        <f t="shared" si="196"/>
        <v>0.7880006634565766</v>
      </c>
    </row>
    <row r="12490" spans="1:11" x14ac:dyDescent="0.25">
      <c r="A12490" s="65">
        <v>44593</v>
      </c>
      <c r="B12490" s="66" t="s">
        <v>154</v>
      </c>
      <c r="C12490" s="66" t="s">
        <v>137</v>
      </c>
      <c r="D12490" s="67">
        <v>12438.33</v>
      </c>
      <c r="E12490" s="66">
        <v>0.61632333436765196</v>
      </c>
      <c r="F12490" s="67">
        <v>7666.0330195652004</v>
      </c>
      <c r="G12490" s="66" t="s">
        <v>110</v>
      </c>
      <c r="H12490" s="68">
        <v>1.15385245300709E-7</v>
      </c>
      <c r="I12490" s="87">
        <v>8.8454710044587098E-4</v>
      </c>
      <c r="J12490" s="36" t="str">
        <f>_xlfn.XLOOKUP(SimpleBB[[#This Row],[customer_code]],'Input  - indicative charges'!$B$13:$B$69,'Input  - indicative charges'!$E$13:$E$69)</f>
        <v>Lower South Island distributor</v>
      </c>
      <c r="K12490" s="70">
        <f t="shared" si="196"/>
        <v>8.177226981673152E-4</v>
      </c>
    </row>
    <row r="12491" spans="1:11" x14ac:dyDescent="0.25">
      <c r="A12491" s="65">
        <v>44593</v>
      </c>
      <c r="B12491" s="66" t="s">
        <v>154</v>
      </c>
      <c r="C12491" s="66" t="s">
        <v>137</v>
      </c>
      <c r="D12491" s="67">
        <v>12438.33</v>
      </c>
      <c r="E12491" s="66">
        <v>0.61632333436765196</v>
      </c>
      <c r="F12491" s="67">
        <v>7666.0330195652004</v>
      </c>
      <c r="G12491" s="66" t="s">
        <v>112</v>
      </c>
      <c r="H12491" s="68">
        <v>5.0271896136893802E-3</v>
      </c>
      <c r="I12491" s="87">
        <v>38.538601574158001</v>
      </c>
      <c r="J12491" s="36" t="str">
        <f>_xlfn.XLOOKUP(SimpleBB[[#This Row],[customer_code]],'Input  - indicative charges'!$B$13:$B$69,'Input  - indicative charges'!$E$13:$E$69)</f>
        <v>North Island generation</v>
      </c>
      <c r="K12491" s="70">
        <f t="shared" si="196"/>
        <v>35.627146645928192</v>
      </c>
    </row>
    <row r="12492" spans="1:11" x14ac:dyDescent="0.25">
      <c r="A12492" s="65">
        <v>44593</v>
      </c>
      <c r="B12492" s="66" t="s">
        <v>154</v>
      </c>
      <c r="C12492" s="66" t="s">
        <v>137</v>
      </c>
      <c r="D12492" s="67">
        <v>12438.33</v>
      </c>
      <c r="E12492" s="66">
        <v>0.61632333436765196</v>
      </c>
      <c r="F12492" s="67">
        <v>7666.0330195652004</v>
      </c>
      <c r="G12492" s="66" t="s">
        <v>114</v>
      </c>
      <c r="H12492" s="68">
        <v>1.2403209590277199E-3</v>
      </c>
      <c r="I12492" s="87">
        <v>9.5083414267653392</v>
      </c>
      <c r="J12492" s="36" t="str">
        <f>_xlfn.XLOOKUP(SimpleBB[[#This Row],[customer_code]],'Input  - indicative charges'!$B$13:$B$69,'Input  - indicative charges'!$E$13:$E$69)</f>
        <v>Lower North Island distributor</v>
      </c>
      <c r="K12492" s="70">
        <f t="shared" si="196"/>
        <v>8.7900198900334399</v>
      </c>
    </row>
    <row r="12493" spans="1:11" x14ac:dyDescent="0.25">
      <c r="A12493" s="65">
        <v>44593</v>
      </c>
      <c r="B12493" s="66" t="s">
        <v>154</v>
      </c>
      <c r="C12493" s="66" t="s">
        <v>137</v>
      </c>
      <c r="D12493" s="67">
        <v>12438.33</v>
      </c>
      <c r="E12493" s="66">
        <v>0.61632333436765196</v>
      </c>
      <c r="F12493" s="67">
        <v>7666.0330195652004</v>
      </c>
      <c r="G12493" s="66" t="s">
        <v>116</v>
      </c>
      <c r="H12493" s="68">
        <v>2.8558155275953101E-7</v>
      </c>
      <c r="I12493" s="87">
        <v>2.18927761323327E-3</v>
      </c>
      <c r="J12493" s="36" t="str">
        <f>_xlfn.XLOOKUP(SimpleBB[[#This Row],[customer_code]],'Input  - indicative charges'!$B$13:$B$69,'Input  - indicative charges'!$E$13:$E$69)</f>
        <v>Major Industrial</v>
      </c>
      <c r="K12493" s="70">
        <f t="shared" si="196"/>
        <v>2.0238854392581442E-3</v>
      </c>
    </row>
    <row r="12494" spans="1:11" x14ac:dyDescent="0.25">
      <c r="A12494" s="65">
        <v>44593</v>
      </c>
      <c r="B12494" s="66" t="s">
        <v>154</v>
      </c>
      <c r="C12494" s="66" t="s">
        <v>137</v>
      </c>
      <c r="D12494" s="67">
        <v>12438.33</v>
      </c>
      <c r="E12494" s="66">
        <v>0.61632333436765196</v>
      </c>
      <c r="F12494" s="67">
        <v>7666.0330195652004</v>
      </c>
      <c r="G12494" s="66" t="s">
        <v>118</v>
      </c>
      <c r="H12494" s="68">
        <v>3.59260085659755E-8</v>
      </c>
      <c r="I12494" s="87">
        <v>2.7540996792794998E-4</v>
      </c>
      <c r="J12494" s="36" t="str">
        <f>_xlfn.XLOOKUP(SimpleBB[[#This Row],[customer_code]],'Input  - indicative charges'!$B$13:$B$69,'Input  - indicative charges'!$E$13:$E$69)</f>
        <v>Upper South Island distributor</v>
      </c>
      <c r="K12494" s="70">
        <f t="shared" ref="K12494:K12557" si="197">I12494*$L$9</f>
        <v>2.5460371975974665E-4</v>
      </c>
    </row>
    <row r="12495" spans="1:11" x14ac:dyDescent="0.25">
      <c r="A12495" s="65">
        <v>44593</v>
      </c>
      <c r="B12495" s="66" t="s">
        <v>154</v>
      </c>
      <c r="C12495" s="66" t="s">
        <v>137</v>
      </c>
      <c r="D12495" s="67">
        <v>12438.33</v>
      </c>
      <c r="E12495" s="66">
        <v>0.61632333436765196</v>
      </c>
      <c r="F12495" s="67">
        <v>7666.0330195652004</v>
      </c>
      <c r="G12495" s="66" t="s">
        <v>120</v>
      </c>
      <c r="H12495" s="68">
        <v>3.2164694611359202E-4</v>
      </c>
      <c r="I12495" s="87">
        <v>2.4657561095490999</v>
      </c>
      <c r="J12495" s="36" t="str">
        <f>_xlfn.XLOOKUP(SimpleBB[[#This Row],[customer_code]],'Input  - indicative charges'!$B$13:$B$69,'Input  - indicative charges'!$E$13:$E$69)</f>
        <v>Lower North Island distributor</v>
      </c>
      <c r="K12495" s="70">
        <f t="shared" si="197"/>
        <v>2.279476963868492</v>
      </c>
    </row>
    <row r="12496" spans="1:11" x14ac:dyDescent="0.25">
      <c r="A12496" s="65">
        <v>44593</v>
      </c>
      <c r="B12496" s="66" t="s">
        <v>154</v>
      </c>
      <c r="C12496" s="66" t="s">
        <v>137</v>
      </c>
      <c r="D12496" s="67">
        <v>12438.33</v>
      </c>
      <c r="E12496" s="66">
        <v>0.61632333436765196</v>
      </c>
      <c r="F12496" s="67">
        <v>7666.0330195652004</v>
      </c>
      <c r="G12496" s="66" t="s">
        <v>241</v>
      </c>
      <c r="H12496" s="68">
        <v>5.2374991726752995E-4</v>
      </c>
      <c r="I12496" s="87">
        <v>4.0150841597674303</v>
      </c>
      <c r="J12496" s="36" t="str">
        <f>_xlfn.XLOOKUP(SimpleBB[[#This Row],[customer_code]],'Input  - indicative charges'!$B$13:$B$69,'Input  - indicative charges'!$E$13:$E$69)</f>
        <v>North Island generation</v>
      </c>
      <c r="K12496" s="70">
        <f t="shared" si="197"/>
        <v>3.7117587642748533</v>
      </c>
    </row>
    <row r="12497" spans="1:11" x14ac:dyDescent="0.25">
      <c r="A12497" s="65">
        <v>44621</v>
      </c>
      <c r="B12497" s="66" t="s">
        <v>154</v>
      </c>
      <c r="C12497" s="66" t="s">
        <v>137</v>
      </c>
      <c r="D12497" s="67">
        <v>-4734.0099999999902</v>
      </c>
      <c r="E12497" s="66">
        <v>0.56787028716662102</v>
      </c>
      <c r="F12497" s="67">
        <v>-2688.30361814965</v>
      </c>
      <c r="G12497" s="66" t="s">
        <v>8</v>
      </c>
      <c r="H12497" s="68">
        <v>2.8363087343035801E-7</v>
      </c>
      <c r="I12497" s="87">
        <v>-7.6248590326177899E-4</v>
      </c>
      <c r="J12497" s="36" t="str">
        <f>_xlfn.XLOOKUP(SimpleBB[[#This Row],[customer_code]],'Input  - indicative charges'!$B$13:$B$69,'Input  - indicative charges'!$E$13:$E$69)</f>
        <v>Lower South Island distributor</v>
      </c>
      <c r="K12497" s="70">
        <f t="shared" si="197"/>
        <v>-7.0488279235269397E-4</v>
      </c>
    </row>
    <row r="12498" spans="1:11" x14ac:dyDescent="0.25">
      <c r="A12498" s="65">
        <v>44621</v>
      </c>
      <c r="B12498" s="66" t="s">
        <v>154</v>
      </c>
      <c r="C12498" s="66" t="s">
        <v>137</v>
      </c>
      <c r="D12498" s="67">
        <v>-4734.0099999999902</v>
      </c>
      <c r="E12498" s="66">
        <v>0.56787028716662102</v>
      </c>
      <c r="F12498" s="67">
        <v>-2688.30361814965</v>
      </c>
      <c r="G12498" s="66" t="s">
        <v>10</v>
      </c>
      <c r="H12498" s="68">
        <v>1.37232578591132E-8</v>
      </c>
      <c r="I12498" s="87">
        <v>-3.6892283755454902E-5</v>
      </c>
      <c r="J12498" s="36" t="str">
        <f>_xlfn.XLOOKUP(SimpleBB[[#This Row],[customer_code]],'Input  - indicative charges'!$B$13:$B$69,'Input  - indicative charges'!$E$13:$E$69)</f>
        <v>Upper South Island distributor</v>
      </c>
      <c r="K12498" s="70">
        <f t="shared" si="197"/>
        <v>-3.4105202310717285E-5</v>
      </c>
    </row>
    <row r="12499" spans="1:11" x14ac:dyDescent="0.25">
      <c r="A12499" s="65">
        <v>44621</v>
      </c>
      <c r="B12499" s="66" t="s">
        <v>154</v>
      </c>
      <c r="C12499" s="66" t="s">
        <v>137</v>
      </c>
      <c r="D12499" s="67">
        <v>-4734.0099999999902</v>
      </c>
      <c r="E12499" s="66">
        <v>0.56787028716662102</v>
      </c>
      <c r="F12499" s="67">
        <v>-2688.30361814965</v>
      </c>
      <c r="G12499" s="66" t="s">
        <v>12</v>
      </c>
      <c r="H12499" s="68">
        <v>5.8292099850804199E-4</v>
      </c>
      <c r="I12499" s="87">
        <v>-1.5670686293845799</v>
      </c>
      <c r="J12499" s="36" t="str">
        <f>_xlfn.XLOOKUP(SimpleBB[[#This Row],[customer_code]],'Input  - indicative charges'!$B$13:$B$69,'Input  - indicative charges'!$E$13:$E$69)</f>
        <v>Lower North Island distributor</v>
      </c>
      <c r="K12499" s="70">
        <f t="shared" si="197"/>
        <v>-1.4486821416155113</v>
      </c>
    </row>
    <row r="12500" spans="1:11" x14ac:dyDescent="0.25">
      <c r="A12500" s="65">
        <v>44621</v>
      </c>
      <c r="B12500" s="66" t="s">
        <v>154</v>
      </c>
      <c r="C12500" s="66" t="s">
        <v>137</v>
      </c>
      <c r="D12500" s="67">
        <v>-4734.0099999999902</v>
      </c>
      <c r="E12500" s="66">
        <v>0.56787028716662102</v>
      </c>
      <c r="F12500" s="67">
        <v>-2688.30361814965</v>
      </c>
      <c r="G12500" s="66" t="s">
        <v>14</v>
      </c>
      <c r="H12500" s="68">
        <v>1.14180362767032E-4</v>
      </c>
      <c r="I12500" s="87">
        <v>-0.30695148234825298</v>
      </c>
      <c r="J12500" s="36" t="str">
        <f>_xlfn.XLOOKUP(SimpleBB[[#This Row],[customer_code]],'Input  - indicative charges'!$B$13:$B$69,'Input  - indicative charges'!$E$13:$E$69)</f>
        <v>Upper North Island distributor</v>
      </c>
      <c r="K12500" s="70">
        <f t="shared" si="197"/>
        <v>-0.28376238441768564</v>
      </c>
    </row>
    <row r="12501" spans="1:11" x14ac:dyDescent="0.25">
      <c r="A12501" s="65">
        <v>44621</v>
      </c>
      <c r="B12501" s="66" t="s">
        <v>154</v>
      </c>
      <c r="C12501" s="66" t="s">
        <v>137</v>
      </c>
      <c r="D12501" s="67">
        <v>-4734.0099999999902</v>
      </c>
      <c r="E12501" s="66">
        <v>0.56787028716662102</v>
      </c>
      <c r="F12501" s="67">
        <v>-2688.30361814965</v>
      </c>
      <c r="G12501" s="66" t="s">
        <v>16</v>
      </c>
      <c r="H12501" s="68">
        <v>6.72847910121087E-2</v>
      </c>
      <c r="I12501" s="87">
        <v>-180.88194712429501</v>
      </c>
      <c r="J12501" s="36" t="str">
        <f>_xlfn.XLOOKUP(SimpleBB[[#This Row],[customer_code]],'Input  - indicative charges'!$B$13:$B$69,'Input  - indicative charges'!$E$13:$E$69)</f>
        <v>South Island generation</v>
      </c>
      <c r="K12501" s="70">
        <f t="shared" si="197"/>
        <v>-167.21695631321268</v>
      </c>
    </row>
    <row r="12502" spans="1:11" x14ac:dyDescent="0.25">
      <c r="A12502" s="65">
        <v>44621</v>
      </c>
      <c r="B12502" s="66" t="s">
        <v>154</v>
      </c>
      <c r="C12502" s="66" t="s">
        <v>137</v>
      </c>
      <c r="D12502" s="67">
        <v>-4734.0099999999902</v>
      </c>
      <c r="E12502" s="66">
        <v>0.56787028716662102</v>
      </c>
      <c r="F12502" s="67">
        <v>-2688.30361814965</v>
      </c>
      <c r="G12502" s="66" t="s">
        <v>19</v>
      </c>
      <c r="H12502" s="68">
        <v>7.0073035338977504E-5</v>
      </c>
      <c r="I12502" s="87">
        <v>-0.18837759443650201</v>
      </c>
      <c r="J12502" s="36" t="str">
        <f>_xlfn.XLOOKUP(SimpleBB[[#This Row],[customer_code]],'Input  - indicative charges'!$B$13:$B$69,'Input  - indicative charges'!$E$13:$E$69)</f>
        <v>Lower South Island distributor</v>
      </c>
      <c r="K12502" s="70">
        <f t="shared" si="197"/>
        <v>-0.17414633400441631</v>
      </c>
    </row>
    <row r="12503" spans="1:11" x14ac:dyDescent="0.25">
      <c r="A12503" s="65">
        <v>44621</v>
      </c>
      <c r="B12503" s="66" t="s">
        <v>154</v>
      </c>
      <c r="C12503" s="66" t="s">
        <v>137</v>
      </c>
      <c r="D12503" s="67">
        <v>-4734.0099999999902</v>
      </c>
      <c r="E12503" s="66">
        <v>0.56787028716662102</v>
      </c>
      <c r="F12503" s="67">
        <v>-2688.30361814965</v>
      </c>
      <c r="G12503" s="66" t="s">
        <v>21</v>
      </c>
      <c r="H12503" s="68">
        <v>1.4439231822710399E-7</v>
      </c>
      <c r="I12503" s="87">
        <v>-3.8817039152294099E-4</v>
      </c>
      <c r="J12503" s="36" t="str">
        <f>_xlfn.XLOOKUP(SimpleBB[[#This Row],[customer_code]],'Input  - indicative charges'!$B$13:$B$69,'Input  - indicative charges'!$E$13:$E$69)</f>
        <v>Upper South Island distributor</v>
      </c>
      <c r="K12503" s="70">
        <f t="shared" si="197"/>
        <v>-3.5884549250662137E-4</v>
      </c>
    </row>
    <row r="12504" spans="1:11" x14ac:dyDescent="0.25">
      <c r="A12504" s="65">
        <v>44621</v>
      </c>
      <c r="B12504" s="66" t="s">
        <v>154</v>
      </c>
      <c r="C12504" s="66" t="s">
        <v>137</v>
      </c>
      <c r="D12504" s="67">
        <v>-4734.0099999999902</v>
      </c>
      <c r="E12504" s="66">
        <v>0.56787028716662102</v>
      </c>
      <c r="F12504" s="67">
        <v>-2688.30361814965</v>
      </c>
      <c r="G12504" s="66" t="s">
        <v>23</v>
      </c>
      <c r="H12504" s="68">
        <v>2.6980832465899498E-7</v>
      </c>
      <c r="I12504" s="87">
        <v>-7.2532669538767495E-4</v>
      </c>
      <c r="J12504" s="36" t="str">
        <f>_xlfn.XLOOKUP(SimpleBB[[#This Row],[customer_code]],'Input  - indicative charges'!$B$13:$B$69,'Input  - indicative charges'!$E$13:$E$69)</f>
        <v>Lower North Island distributor</v>
      </c>
      <c r="K12504" s="70">
        <f t="shared" si="197"/>
        <v>-6.7053083109562127E-4</v>
      </c>
    </row>
    <row r="12505" spans="1:11" x14ac:dyDescent="0.25">
      <c r="A12505" s="65">
        <v>44621</v>
      </c>
      <c r="B12505" s="66" t="s">
        <v>154</v>
      </c>
      <c r="C12505" s="66" t="s">
        <v>137</v>
      </c>
      <c r="D12505" s="67">
        <v>-4734.0099999999902</v>
      </c>
      <c r="E12505" s="66">
        <v>0.56787028716662102</v>
      </c>
      <c r="F12505" s="67">
        <v>-2688.30361814965</v>
      </c>
      <c r="G12505" s="66" t="s">
        <v>25</v>
      </c>
      <c r="H12505" s="68">
        <v>8.4488509098904596E-2</v>
      </c>
      <c r="I12505" s="87">
        <v>-227.130764702655</v>
      </c>
      <c r="J12505" s="36" t="str">
        <f>_xlfn.XLOOKUP(SimpleBB[[#This Row],[customer_code]],'Input  - indicative charges'!$B$13:$B$69,'Input  - indicative charges'!$E$13:$E$69)</f>
        <v>North Island generation</v>
      </c>
      <c r="K12505" s="70">
        <f t="shared" si="197"/>
        <v>-209.97183943719932</v>
      </c>
    </row>
    <row r="12506" spans="1:11" x14ac:dyDescent="0.25">
      <c r="A12506" s="65">
        <v>44621</v>
      </c>
      <c r="B12506" s="66" t="s">
        <v>154</v>
      </c>
      <c r="C12506" s="66" t="s">
        <v>137</v>
      </c>
      <c r="D12506" s="67">
        <v>-4734.0099999999902</v>
      </c>
      <c r="E12506" s="66">
        <v>0.56787028716662102</v>
      </c>
      <c r="F12506" s="67">
        <v>-2688.30361814965</v>
      </c>
      <c r="G12506" s="66" t="s">
        <v>27</v>
      </c>
      <c r="H12506" s="68">
        <v>5.0420224820705195E-4</v>
      </c>
      <c r="I12506" s="87">
        <v>-1.35544872813421</v>
      </c>
      <c r="J12506" s="36" t="str">
        <f>_xlfn.XLOOKUP(SimpleBB[[#This Row],[customer_code]],'Input  - indicative charges'!$B$13:$B$69,'Input  - indicative charges'!$E$13:$E$69)</f>
        <v>Lower North Island distributor</v>
      </c>
      <c r="K12506" s="70">
        <f t="shared" si="197"/>
        <v>-1.2530493748028382</v>
      </c>
    </row>
    <row r="12507" spans="1:11" x14ac:dyDescent="0.25">
      <c r="A12507" s="65">
        <v>44621</v>
      </c>
      <c r="B12507" s="66" t="s">
        <v>154</v>
      </c>
      <c r="C12507" s="66" t="s">
        <v>137</v>
      </c>
      <c r="D12507" s="67">
        <v>-4734.0099999999902</v>
      </c>
      <c r="E12507" s="66">
        <v>0.56787028716662102</v>
      </c>
      <c r="F12507" s="67">
        <v>-2688.30361814965</v>
      </c>
      <c r="G12507" s="66" t="s">
        <v>29</v>
      </c>
      <c r="H12507" s="68">
        <v>2.87763920369892E-5</v>
      </c>
      <c r="I12507" s="87">
        <v>-7.7359678830331097E-2</v>
      </c>
      <c r="J12507" s="36" t="str">
        <f>_xlfn.XLOOKUP(SimpleBB[[#This Row],[customer_code]],'Input  - indicative charges'!$B$13:$B$69,'Input  - indicative charges'!$E$13:$E$69)</f>
        <v>Lower North Island distributor</v>
      </c>
      <c r="K12507" s="70">
        <f t="shared" si="197"/>
        <v>-7.1515428936015535E-2</v>
      </c>
    </row>
    <row r="12508" spans="1:11" x14ac:dyDescent="0.25">
      <c r="A12508" s="65">
        <v>44621</v>
      </c>
      <c r="B12508" s="66" t="s">
        <v>154</v>
      </c>
      <c r="C12508" s="66" t="s">
        <v>137</v>
      </c>
      <c r="D12508" s="67">
        <v>-4734.0099999999902</v>
      </c>
      <c r="E12508" s="66">
        <v>0.56787028716662102</v>
      </c>
      <c r="F12508" s="67">
        <v>-2688.30361814965</v>
      </c>
      <c r="G12508" s="66" t="s">
        <v>31</v>
      </c>
      <c r="H12508" s="68">
        <v>1.0072794961658599E-3</v>
      </c>
      <c r="I12508" s="87">
        <v>-2.70787311403065</v>
      </c>
      <c r="J12508" s="36" t="str">
        <f>_xlfn.XLOOKUP(SimpleBB[[#This Row],[customer_code]],'Input  - indicative charges'!$B$13:$B$69,'Input  - indicative charges'!$E$13:$E$69)</f>
        <v>Major Industrial</v>
      </c>
      <c r="K12508" s="70">
        <f t="shared" si="197"/>
        <v>-2.5033028857182651</v>
      </c>
    </row>
    <row r="12509" spans="1:11" x14ac:dyDescent="0.25">
      <c r="A12509" s="65">
        <v>44621</v>
      </c>
      <c r="B12509" s="66" t="s">
        <v>154</v>
      </c>
      <c r="C12509" s="66" t="s">
        <v>137</v>
      </c>
      <c r="D12509" s="67">
        <v>-4734.0099999999902</v>
      </c>
      <c r="E12509" s="66">
        <v>0.56787028716662102</v>
      </c>
      <c r="F12509" s="67">
        <v>-2688.30361814965</v>
      </c>
      <c r="G12509" s="66" t="s">
        <v>34</v>
      </c>
      <c r="H12509" s="68">
        <v>3.1203888511785103E-4</v>
      </c>
      <c r="I12509" s="87">
        <v>-0.83885526386570597</v>
      </c>
      <c r="J12509" s="36" t="str">
        <f>_xlfn.XLOOKUP(SimpleBB[[#This Row],[customer_code]],'Input  - indicative charges'!$B$13:$B$69,'Input  - indicative charges'!$E$13:$E$69)</f>
        <v>Major Industrial</v>
      </c>
      <c r="K12509" s="70">
        <f t="shared" si="197"/>
        <v>-0.77548271809873659</v>
      </c>
    </row>
    <row r="12510" spans="1:11" x14ac:dyDescent="0.25">
      <c r="A12510" s="65">
        <v>44621</v>
      </c>
      <c r="B12510" s="66" t="s">
        <v>154</v>
      </c>
      <c r="C12510" s="66" t="s">
        <v>137</v>
      </c>
      <c r="D12510" s="67">
        <v>-4734.0099999999902</v>
      </c>
      <c r="E12510" s="66">
        <v>0.56787028716662102</v>
      </c>
      <c r="F12510" s="67">
        <v>-2688.30361814965</v>
      </c>
      <c r="G12510" s="66" t="s">
        <v>36</v>
      </c>
      <c r="H12510" s="68">
        <v>1.3527409305710701E-7</v>
      </c>
      <c r="I12510" s="87">
        <v>-3.6365783380733598E-4</v>
      </c>
      <c r="J12510" s="36" t="str">
        <f>_xlfn.XLOOKUP(SimpleBB[[#This Row],[customer_code]],'Input  - indicative charges'!$B$13:$B$69,'Input  - indicative charges'!$E$13:$E$69)</f>
        <v>Upper South Island distributor</v>
      </c>
      <c r="K12510" s="70">
        <f t="shared" si="197"/>
        <v>-3.3618477175576162E-4</v>
      </c>
    </row>
    <row r="12511" spans="1:11" x14ac:dyDescent="0.25">
      <c r="A12511" s="65">
        <v>44621</v>
      </c>
      <c r="B12511" s="66" t="s">
        <v>154</v>
      </c>
      <c r="C12511" s="66" t="s">
        <v>137</v>
      </c>
      <c r="D12511" s="67">
        <v>-4734.0099999999902</v>
      </c>
      <c r="E12511" s="66">
        <v>0.56787028716662102</v>
      </c>
      <c r="F12511" s="67">
        <v>-2688.30361814965</v>
      </c>
      <c r="G12511" s="66" t="s">
        <v>38</v>
      </c>
      <c r="H12511" s="68">
        <v>1.50418013232418E-3</v>
      </c>
      <c r="I12511" s="87">
        <v>-4.0436928920759403</v>
      </c>
      <c r="J12511" s="36" t="str">
        <f>_xlfn.XLOOKUP(SimpleBB[[#This Row],[customer_code]],'Input  - indicative charges'!$B$13:$B$69,'Input  - indicative charges'!$E$13:$E$69)</f>
        <v>North Island generation</v>
      </c>
      <c r="K12511" s="70">
        <f t="shared" si="197"/>
        <v>-3.7382062081279495</v>
      </c>
    </row>
    <row r="12512" spans="1:11" x14ac:dyDescent="0.25">
      <c r="A12512" s="65">
        <v>44621</v>
      </c>
      <c r="B12512" s="66" t="s">
        <v>154</v>
      </c>
      <c r="C12512" s="66" t="s">
        <v>137</v>
      </c>
      <c r="D12512" s="67">
        <v>-4734.0099999999902</v>
      </c>
      <c r="E12512" s="66">
        <v>0.56787028716662102</v>
      </c>
      <c r="F12512" s="67">
        <v>-2688.30361814965</v>
      </c>
      <c r="G12512" s="66" t="s">
        <v>40</v>
      </c>
      <c r="H12512" s="68">
        <v>8.4596924429036893E-2</v>
      </c>
      <c r="I12512" s="87">
        <v>-227.42221802691299</v>
      </c>
      <c r="J12512" s="36" t="str">
        <f>_xlfn.XLOOKUP(SimpleBB[[#This Row],[customer_code]],'Input  - indicative charges'!$B$13:$B$69,'Input  - indicative charges'!$E$13:$E$69)</f>
        <v>North Island generation</v>
      </c>
      <c r="K12512" s="70">
        <f t="shared" si="197"/>
        <v>-210.24127449450938</v>
      </c>
    </row>
    <row r="12513" spans="1:11" x14ac:dyDescent="0.25">
      <c r="A12513" s="65">
        <v>44621</v>
      </c>
      <c r="B12513" s="66" t="s">
        <v>154</v>
      </c>
      <c r="C12513" s="66" t="s">
        <v>137</v>
      </c>
      <c r="D12513" s="67">
        <v>-4734.0099999999902</v>
      </c>
      <c r="E12513" s="66">
        <v>0.56787028716662102</v>
      </c>
      <c r="F12513" s="67">
        <v>-2688.30361814965</v>
      </c>
      <c r="G12513" s="66" t="s">
        <v>42</v>
      </c>
      <c r="H12513" s="68">
        <v>3.3803573269200797E-2</v>
      </c>
      <c r="I12513" s="87">
        <v>-90.874268325979699</v>
      </c>
      <c r="J12513" s="36" t="str">
        <f>_xlfn.XLOOKUP(SimpleBB[[#This Row],[customer_code]],'Input  - indicative charges'!$B$13:$B$69,'Input  - indicative charges'!$E$13:$E$69)</f>
        <v>South Island generation</v>
      </c>
      <c r="K12513" s="70">
        <f t="shared" si="197"/>
        <v>-84.009039034827552</v>
      </c>
    </row>
    <row r="12514" spans="1:11" x14ac:dyDescent="0.25">
      <c r="A12514" s="65">
        <v>44621</v>
      </c>
      <c r="B12514" s="66" t="s">
        <v>154</v>
      </c>
      <c r="C12514" s="66" t="s">
        <v>137</v>
      </c>
      <c r="D12514" s="67">
        <v>-4734.0099999999902</v>
      </c>
      <c r="E12514" s="66">
        <v>0.56787028716662102</v>
      </c>
      <c r="F12514" s="67">
        <v>-2688.30361814965</v>
      </c>
      <c r="G12514" s="66" t="s">
        <v>44</v>
      </c>
      <c r="H12514" s="68">
        <v>2.4121669379374599E-4</v>
      </c>
      <c r="I12514" s="87">
        <v>-0.64846371068382802</v>
      </c>
      <c r="J12514" s="36" t="str">
        <f>_xlfn.XLOOKUP(SimpleBB[[#This Row],[customer_code]],'Input  - indicative charges'!$B$13:$B$69,'Input  - indicative charges'!$E$13:$E$69)</f>
        <v>Major Industrial</v>
      </c>
      <c r="K12514" s="70">
        <f t="shared" si="197"/>
        <v>-0.59947457280305461</v>
      </c>
    </row>
    <row r="12515" spans="1:11" x14ac:dyDescent="0.25">
      <c r="A12515" s="65">
        <v>44621</v>
      </c>
      <c r="B12515" s="66" t="s">
        <v>154</v>
      </c>
      <c r="C12515" s="66" t="s">
        <v>137</v>
      </c>
      <c r="D12515" s="67">
        <v>-4734.0099999999902</v>
      </c>
      <c r="E12515" s="66">
        <v>0.56787028716662102</v>
      </c>
      <c r="F12515" s="67">
        <v>-2688.30361814965</v>
      </c>
      <c r="G12515" s="66" t="s">
        <v>46</v>
      </c>
      <c r="H12515" s="68">
        <v>1.68791508945327E-7</v>
      </c>
      <c r="I12515" s="87">
        <v>-4.5376282421066502E-4</v>
      </c>
      <c r="J12515" s="36" t="str">
        <f>_xlfn.XLOOKUP(SimpleBB[[#This Row],[customer_code]],'Input  - indicative charges'!$B$13:$B$69,'Input  - indicative charges'!$E$13:$E$69)</f>
        <v>Upper South Island distributor</v>
      </c>
      <c r="K12515" s="70">
        <f t="shared" si="197"/>
        <v>-4.1948264909186971E-4</v>
      </c>
    </row>
    <row r="12516" spans="1:11" x14ac:dyDescent="0.25">
      <c r="A12516" s="65">
        <v>44621</v>
      </c>
      <c r="B12516" s="66" t="s">
        <v>154</v>
      </c>
      <c r="C12516" s="66" t="s">
        <v>137</v>
      </c>
      <c r="D12516" s="67">
        <v>-4734.0099999999902</v>
      </c>
      <c r="E12516" s="66">
        <v>0.56787028716662102</v>
      </c>
      <c r="F12516" s="67">
        <v>-2688.30361814965</v>
      </c>
      <c r="G12516" s="66" t="s">
        <v>48</v>
      </c>
      <c r="H12516" s="68">
        <v>3.9968875900398201E-2</v>
      </c>
      <c r="I12516" s="87">
        <v>-107.44847369641499</v>
      </c>
      <c r="J12516" s="36" t="str">
        <f>_xlfn.XLOOKUP(SimpleBB[[#This Row],[customer_code]],'Input  - indicative charges'!$B$13:$B$69,'Input  - indicative charges'!$E$13:$E$69)</f>
        <v>North Island generation</v>
      </c>
      <c r="K12516" s="70">
        <f t="shared" si="197"/>
        <v>-99.33112185965382</v>
      </c>
    </row>
    <row r="12517" spans="1:11" x14ac:dyDescent="0.25">
      <c r="A12517" s="65">
        <v>44621</v>
      </c>
      <c r="B12517" s="66" t="s">
        <v>154</v>
      </c>
      <c r="C12517" s="66" t="s">
        <v>137</v>
      </c>
      <c r="D12517" s="67">
        <v>-4734.0099999999902</v>
      </c>
      <c r="E12517" s="66">
        <v>0.56787028716662102</v>
      </c>
      <c r="F12517" s="67">
        <v>-2688.30361814965</v>
      </c>
      <c r="G12517" s="66" t="s">
        <v>50</v>
      </c>
      <c r="H12517" s="68">
        <v>8.3912488288649806E-3</v>
      </c>
      <c r="I12517" s="87">
        <v>-22.558224587431798</v>
      </c>
      <c r="J12517" s="36" t="str">
        <f>_xlfn.XLOOKUP(SimpleBB[[#This Row],[customer_code]],'Input  - indicative charges'!$B$13:$B$69,'Input  - indicative charges'!$E$13:$E$69)</f>
        <v>North Island generation</v>
      </c>
      <c r="K12517" s="70">
        <f t="shared" si="197"/>
        <v>-20.854030572482564</v>
      </c>
    </row>
    <row r="12518" spans="1:11" x14ac:dyDescent="0.25">
      <c r="A12518" s="65">
        <v>44621</v>
      </c>
      <c r="B12518" s="66" t="s">
        <v>154</v>
      </c>
      <c r="C12518" s="66" t="s">
        <v>137</v>
      </c>
      <c r="D12518" s="67">
        <v>-4734.0099999999902</v>
      </c>
      <c r="E12518" s="66">
        <v>0.56787028716662102</v>
      </c>
      <c r="F12518" s="67">
        <v>-2688.30361814965</v>
      </c>
      <c r="G12518" s="66" t="s">
        <v>52</v>
      </c>
      <c r="H12518" s="68">
        <v>1.6944853887668299E-2</v>
      </c>
      <c r="I12518" s="87">
        <v>-45.552912015235997</v>
      </c>
      <c r="J12518" s="36" t="str">
        <f>_xlfn.XLOOKUP(SimpleBB[[#This Row],[customer_code]],'Input  - indicative charges'!$B$13:$B$69,'Input  - indicative charges'!$E$13:$E$69)</f>
        <v>North Island generation</v>
      </c>
      <c r="K12518" s="70">
        <f t="shared" si="197"/>
        <v>-42.111550762758448</v>
      </c>
    </row>
    <row r="12519" spans="1:11" x14ac:dyDescent="0.25">
      <c r="A12519" s="65">
        <v>44621</v>
      </c>
      <c r="B12519" s="66" t="s">
        <v>154</v>
      </c>
      <c r="C12519" s="66" t="s">
        <v>137</v>
      </c>
      <c r="D12519" s="67">
        <v>-4734.0099999999902</v>
      </c>
      <c r="E12519" s="66">
        <v>0.56787028716662102</v>
      </c>
      <c r="F12519" s="67">
        <v>-2688.30361814965</v>
      </c>
      <c r="G12519" s="66" t="s">
        <v>54</v>
      </c>
      <c r="H12519" s="68">
        <v>1.52329103418459E-8</v>
      </c>
      <c r="I12519" s="87">
        <v>-4.09506879869338E-5</v>
      </c>
      <c r="J12519" s="36" t="str">
        <f>_xlfn.XLOOKUP(SimpleBB[[#This Row],[customer_code]],'Input  - indicative charges'!$B$13:$B$69,'Input  - indicative charges'!$E$13:$E$69)</f>
        <v>Upper South Island distributor</v>
      </c>
      <c r="K12519" s="70">
        <f t="shared" si="197"/>
        <v>-3.7857008468632168E-5</v>
      </c>
    </row>
    <row r="12520" spans="1:11" x14ac:dyDescent="0.25">
      <c r="A12520" s="65">
        <v>44621</v>
      </c>
      <c r="B12520" s="66" t="s">
        <v>154</v>
      </c>
      <c r="C12520" s="66" t="s">
        <v>137</v>
      </c>
      <c r="D12520" s="67">
        <v>-4734.0099999999902</v>
      </c>
      <c r="E12520" s="66">
        <v>0.56787028716662102</v>
      </c>
      <c r="F12520" s="67">
        <v>-2688.30361814965</v>
      </c>
      <c r="G12520" s="66" t="s">
        <v>56</v>
      </c>
      <c r="H12520" s="68">
        <v>1.7299084627812199E-6</v>
      </c>
      <c r="I12520" s="87">
        <v>-4.6505191795624904E-3</v>
      </c>
      <c r="J12520" s="36" t="str">
        <f>_xlfn.XLOOKUP(SimpleBB[[#This Row],[customer_code]],'Input  - indicative charges'!$B$13:$B$69,'Input  - indicative charges'!$E$13:$E$69)</f>
        <v>Upper North Island distributor</v>
      </c>
      <c r="K12520" s="70">
        <f t="shared" si="197"/>
        <v>-4.2991889176662327E-3</v>
      </c>
    </row>
    <row r="12521" spans="1:11" x14ac:dyDescent="0.25">
      <c r="A12521" s="65">
        <v>44621</v>
      </c>
      <c r="B12521" s="66" t="s">
        <v>154</v>
      </c>
      <c r="C12521" s="66" t="s">
        <v>137</v>
      </c>
      <c r="D12521" s="67">
        <v>-4734.0099999999902</v>
      </c>
      <c r="E12521" s="66">
        <v>0.56787028716662102</v>
      </c>
      <c r="F12521" s="67">
        <v>-2688.30361814965</v>
      </c>
      <c r="G12521" s="66" t="s">
        <v>58</v>
      </c>
      <c r="H12521" s="68">
        <v>1.04583060194283E-2</v>
      </c>
      <c r="I12521" s="87">
        <v>-28.115101911745601</v>
      </c>
      <c r="J12521" s="36" t="str">
        <f>_xlfn.XLOOKUP(SimpleBB[[#This Row],[customer_code]],'Input  - indicative charges'!$B$13:$B$69,'Input  - indicative charges'!$E$13:$E$69)</f>
        <v>North Island generation</v>
      </c>
      <c r="K12521" s="70">
        <f t="shared" si="197"/>
        <v>-25.991105485432008</v>
      </c>
    </row>
    <row r="12522" spans="1:11" x14ac:dyDescent="0.25">
      <c r="A12522" s="65">
        <v>44621</v>
      </c>
      <c r="B12522" s="66" t="s">
        <v>154</v>
      </c>
      <c r="C12522" s="66" t="s">
        <v>137</v>
      </c>
      <c r="D12522" s="67">
        <v>-4734.0099999999902</v>
      </c>
      <c r="E12522" s="66">
        <v>0.56787028716662102</v>
      </c>
      <c r="F12522" s="67">
        <v>-2688.30361814965</v>
      </c>
      <c r="G12522" s="66" t="s">
        <v>60</v>
      </c>
      <c r="H12522" s="68">
        <v>5.6297505007211699E-7</v>
      </c>
      <c r="I12522" s="87">
        <v>-1.5134478640368499E-3</v>
      </c>
      <c r="J12522" s="36" t="str">
        <f>_xlfn.XLOOKUP(SimpleBB[[#This Row],[customer_code]],'Input  - indicative charges'!$B$13:$B$69,'Input  - indicative charges'!$E$13:$E$69)</f>
        <v>Major Industrial</v>
      </c>
      <c r="K12522" s="70">
        <f t="shared" si="197"/>
        <v>-1.399112235280574E-3</v>
      </c>
    </row>
    <row r="12523" spans="1:11" x14ac:dyDescent="0.25">
      <c r="A12523" s="65">
        <v>44621</v>
      </c>
      <c r="B12523" s="66" t="s">
        <v>154</v>
      </c>
      <c r="C12523" s="66" t="s">
        <v>137</v>
      </c>
      <c r="D12523" s="67">
        <v>-4734.0099999999902</v>
      </c>
      <c r="E12523" s="66">
        <v>0.56787028716662102</v>
      </c>
      <c r="F12523" s="67">
        <v>-2688.30361814965</v>
      </c>
      <c r="G12523" s="66" t="s">
        <v>62</v>
      </c>
      <c r="H12523" s="68">
        <v>5.3304068168091803E-7</v>
      </c>
      <c r="I12523" s="87">
        <v>-1.4329751931837699E-3</v>
      </c>
      <c r="J12523" s="36" t="str">
        <f>_xlfn.XLOOKUP(SimpleBB[[#This Row],[customer_code]],'Input  - indicative charges'!$B$13:$B$69,'Input  - indicative charges'!$E$13:$E$69)</f>
        <v>Major Industrial</v>
      </c>
      <c r="K12523" s="70">
        <f t="shared" si="197"/>
        <v>-1.3247189898496171E-3</v>
      </c>
    </row>
    <row r="12524" spans="1:11" x14ac:dyDescent="0.25">
      <c r="A12524" s="65">
        <v>44621</v>
      </c>
      <c r="B12524" s="66" t="s">
        <v>154</v>
      </c>
      <c r="C12524" s="66" t="s">
        <v>137</v>
      </c>
      <c r="D12524" s="67">
        <v>-4734.0099999999902</v>
      </c>
      <c r="E12524" s="66">
        <v>0.56787028716662102</v>
      </c>
      <c r="F12524" s="67">
        <v>-2688.30361814965</v>
      </c>
      <c r="G12524" s="66" t="s">
        <v>64</v>
      </c>
      <c r="H12524" s="68">
        <v>2.5667587451037101E-4</v>
      </c>
      <c r="I12524" s="87">
        <v>-0.69002268213796003</v>
      </c>
      <c r="J12524" s="36" t="str">
        <f>_xlfn.XLOOKUP(SimpleBB[[#This Row],[customer_code]],'Input  - indicative charges'!$B$13:$B$69,'Input  - indicative charges'!$E$13:$E$69)</f>
        <v>Major Industrial</v>
      </c>
      <c r="K12524" s="70">
        <f t="shared" si="197"/>
        <v>-0.63789391107616766</v>
      </c>
    </row>
    <row r="12525" spans="1:11" x14ac:dyDescent="0.25">
      <c r="A12525" s="65">
        <v>44621</v>
      </c>
      <c r="B12525" s="66" t="s">
        <v>154</v>
      </c>
      <c r="C12525" s="66" t="s">
        <v>137</v>
      </c>
      <c r="D12525" s="67">
        <v>-4734.0099999999902</v>
      </c>
      <c r="E12525" s="66">
        <v>0.56787028716662102</v>
      </c>
      <c r="F12525" s="67">
        <v>-2688.30361814965</v>
      </c>
      <c r="G12525" s="66" t="s">
        <v>66</v>
      </c>
      <c r="H12525" s="68">
        <v>9.0848075545533996E-7</v>
      </c>
      <c r="I12525" s="87">
        <v>-2.4422721019099198E-3</v>
      </c>
      <c r="J12525" s="36" t="str">
        <f>_xlfn.XLOOKUP(SimpleBB[[#This Row],[customer_code]],'Input  - indicative charges'!$B$13:$B$69,'Input  - indicative charges'!$E$13:$E$69)</f>
        <v>Upper South Island distributor</v>
      </c>
      <c r="K12525" s="70">
        <f t="shared" si="197"/>
        <v>-2.2577670898766915E-3</v>
      </c>
    </row>
    <row r="12526" spans="1:11" x14ac:dyDescent="0.25">
      <c r="A12526" s="65">
        <v>44621</v>
      </c>
      <c r="B12526" s="66" t="s">
        <v>154</v>
      </c>
      <c r="C12526" s="66" t="s">
        <v>137</v>
      </c>
      <c r="D12526" s="67">
        <v>-4734.0099999999902</v>
      </c>
      <c r="E12526" s="66">
        <v>0.56787028716662102</v>
      </c>
      <c r="F12526" s="67">
        <v>-2688.30361814965</v>
      </c>
      <c r="G12526" s="66" t="s">
        <v>68</v>
      </c>
      <c r="H12526" s="68">
        <v>5.7416624525241497E-7</v>
      </c>
      <c r="I12526" s="87">
        <v>-1.5435331945314701E-3</v>
      </c>
      <c r="J12526" s="36" t="str">
        <f>_xlfn.XLOOKUP(SimpleBB[[#This Row],[customer_code]],'Input  - indicative charges'!$B$13:$B$69,'Input  - indicative charges'!$E$13:$E$69)</f>
        <v>Major Industrial</v>
      </c>
      <c r="K12526" s="70">
        <f t="shared" si="197"/>
        <v>-1.4269247255537492E-3</v>
      </c>
    </row>
    <row r="12527" spans="1:11" x14ac:dyDescent="0.25">
      <c r="A12527" s="65">
        <v>44621</v>
      </c>
      <c r="B12527" s="66" t="s">
        <v>154</v>
      </c>
      <c r="C12527" s="66" t="s">
        <v>137</v>
      </c>
      <c r="D12527" s="67">
        <v>-4734.0099999999902</v>
      </c>
      <c r="E12527" s="66">
        <v>0.56787028716662102</v>
      </c>
      <c r="F12527" s="67">
        <v>-2688.30361814965</v>
      </c>
      <c r="G12527" s="66" t="s">
        <v>70</v>
      </c>
      <c r="H12527" s="68">
        <v>7.5564079847209698E-2</v>
      </c>
      <c r="I12527" s="87">
        <v>-203.13918925540301</v>
      </c>
      <c r="J12527" s="36" t="str">
        <f>_xlfn.XLOOKUP(SimpleBB[[#This Row],[customer_code]],'Input  - indicative charges'!$B$13:$B$69,'Input  - indicative charges'!$E$13:$E$69)</f>
        <v>Lower North Island distributor</v>
      </c>
      <c r="K12527" s="70">
        <f t="shared" si="197"/>
        <v>-187.7927425885153</v>
      </c>
    </row>
    <row r="12528" spans="1:11" x14ac:dyDescent="0.25">
      <c r="A12528" s="65">
        <v>44621</v>
      </c>
      <c r="B12528" s="66" t="s">
        <v>154</v>
      </c>
      <c r="C12528" s="66" t="s">
        <v>137</v>
      </c>
      <c r="D12528" s="67">
        <v>-4734.0099999999902</v>
      </c>
      <c r="E12528" s="66">
        <v>0.56787028716662102</v>
      </c>
      <c r="F12528" s="67">
        <v>-2688.30361814965</v>
      </c>
      <c r="G12528" s="66" t="s">
        <v>72</v>
      </c>
      <c r="H12528" s="68">
        <v>4.6270016000219903E-5</v>
      </c>
      <c r="I12528" s="87">
        <v>-0.124387851425233</v>
      </c>
      <c r="J12528" s="36" t="str">
        <f>_xlfn.XLOOKUP(SimpleBB[[#This Row],[customer_code]],'Input  - indicative charges'!$B$13:$B$69,'Input  - indicative charges'!$E$13:$E$69)</f>
        <v>Lower South Island distributor</v>
      </c>
      <c r="K12528" s="70">
        <f t="shared" si="197"/>
        <v>-0.11499078956384073</v>
      </c>
    </row>
    <row r="12529" spans="1:11" x14ac:dyDescent="0.25">
      <c r="A12529" s="65">
        <v>44621</v>
      </c>
      <c r="B12529" s="66" t="s">
        <v>154</v>
      </c>
      <c r="C12529" s="66" t="s">
        <v>137</v>
      </c>
      <c r="D12529" s="67">
        <v>-4734.0099999999902</v>
      </c>
      <c r="E12529" s="66">
        <v>0.56787028716662102</v>
      </c>
      <c r="F12529" s="67">
        <v>-2688.30361814965</v>
      </c>
      <c r="G12529" s="66" t="s">
        <v>74</v>
      </c>
      <c r="H12529" s="68">
        <v>1.9010764934636001E-9</v>
      </c>
      <c r="I12529" s="87">
        <v>-5.1106708157574598E-6</v>
      </c>
      <c r="J12529" s="36" t="str">
        <f>_xlfn.XLOOKUP(SimpleBB[[#This Row],[customer_code]],'Input  - indicative charges'!$B$13:$B$69,'Input  - indicative charges'!$E$13:$E$69)</f>
        <v>Major Industrial</v>
      </c>
      <c r="K12529" s="70">
        <f t="shared" si="197"/>
        <v>-4.7245777266124001E-6</v>
      </c>
    </row>
    <row r="12530" spans="1:11" x14ac:dyDescent="0.25">
      <c r="A12530" s="65">
        <v>44621</v>
      </c>
      <c r="B12530" s="66" t="s">
        <v>154</v>
      </c>
      <c r="C12530" s="66" t="s">
        <v>137</v>
      </c>
      <c r="D12530" s="67">
        <v>-4734.0099999999902</v>
      </c>
      <c r="E12530" s="66">
        <v>0.56787028716662102</v>
      </c>
      <c r="F12530" s="67">
        <v>-2688.30361814965</v>
      </c>
      <c r="G12530" s="66" t="s">
        <v>76</v>
      </c>
      <c r="H12530" s="68">
        <v>4.0769138107112199E-4</v>
      </c>
      <c r="I12530" s="87">
        <v>-1.0959982148219201</v>
      </c>
      <c r="J12530" s="36" t="str">
        <f>_xlfn.XLOOKUP(SimpleBB[[#This Row],[customer_code]],'Input  - indicative charges'!$B$13:$B$69,'Input  - indicative charges'!$E$13:$E$69)</f>
        <v>Lower North Island distributor</v>
      </c>
      <c r="K12530" s="70">
        <f t="shared" si="197"/>
        <v>-1.0131994293565429</v>
      </c>
    </row>
    <row r="12531" spans="1:11" x14ac:dyDescent="0.25">
      <c r="A12531" s="65">
        <v>44621</v>
      </c>
      <c r="B12531" s="66" t="s">
        <v>154</v>
      </c>
      <c r="C12531" s="66" t="s">
        <v>137</v>
      </c>
      <c r="D12531" s="67">
        <v>-4734.0099999999902</v>
      </c>
      <c r="E12531" s="66">
        <v>0.56787028716662102</v>
      </c>
      <c r="F12531" s="67">
        <v>-2688.30361814965</v>
      </c>
      <c r="G12531" s="66" t="s">
        <v>78</v>
      </c>
      <c r="H12531" s="68">
        <v>2.3729532838891E-9</v>
      </c>
      <c r="I12531" s="87">
        <v>-6.3792188987791903E-6</v>
      </c>
      <c r="J12531" s="36" t="str">
        <f>_xlfn.XLOOKUP(SimpleBB[[#This Row],[customer_code]],'Input  - indicative charges'!$B$13:$B$69,'Input  - indicative charges'!$E$13:$E$69)</f>
        <v>North Island generation</v>
      </c>
      <c r="K12531" s="70">
        <f t="shared" si="197"/>
        <v>-5.8972914924261434E-6</v>
      </c>
    </row>
    <row r="12532" spans="1:11" x14ac:dyDescent="0.25">
      <c r="A12532" s="65">
        <v>44621</v>
      </c>
      <c r="B12532" s="66" t="s">
        <v>154</v>
      </c>
      <c r="C12532" s="66" t="s">
        <v>137</v>
      </c>
      <c r="D12532" s="67">
        <v>-4734.0099999999902</v>
      </c>
      <c r="E12532" s="66">
        <v>0.56787028716662102</v>
      </c>
      <c r="F12532" s="67">
        <v>-2688.30361814965</v>
      </c>
      <c r="G12532" s="66" t="s">
        <v>80</v>
      </c>
      <c r="H12532" s="68">
        <v>5.1769956243803998E-10</v>
      </c>
      <c r="I12532" s="87">
        <v>-1.3917336068166701E-6</v>
      </c>
      <c r="J12532" s="36" t="str">
        <f>_xlfn.XLOOKUP(SimpleBB[[#This Row],[customer_code]],'Input  - indicative charges'!$B$13:$B$69,'Input  - indicative charges'!$E$13:$E$69)</f>
        <v>Major Industrial</v>
      </c>
      <c r="K12532" s="70">
        <f t="shared" si="197"/>
        <v>-1.2865930593437052E-6</v>
      </c>
    </row>
    <row r="12533" spans="1:11" x14ac:dyDescent="0.25">
      <c r="A12533" s="65">
        <v>44621</v>
      </c>
      <c r="B12533" s="66" t="s">
        <v>154</v>
      </c>
      <c r="C12533" s="66" t="s">
        <v>137</v>
      </c>
      <c r="D12533" s="67">
        <v>-4734.0099999999902</v>
      </c>
      <c r="E12533" s="66">
        <v>0.56787028716662102</v>
      </c>
      <c r="F12533" s="67">
        <v>-2688.30361814965</v>
      </c>
      <c r="G12533" s="66" t="s">
        <v>82</v>
      </c>
      <c r="H12533" s="68">
        <v>5.7676587135637402E-4</v>
      </c>
      <c r="I12533" s="87">
        <v>-1.55052177879258</v>
      </c>
      <c r="J12533" s="36" t="str">
        <f>_xlfn.XLOOKUP(SimpleBB[[#This Row],[customer_code]],'Input  - indicative charges'!$B$13:$B$69,'Input  - indicative charges'!$E$13:$E$69)</f>
        <v>Major Industrial</v>
      </c>
      <c r="K12533" s="70">
        <f t="shared" si="197"/>
        <v>-1.4333853470124414</v>
      </c>
    </row>
    <row r="12534" spans="1:11" x14ac:dyDescent="0.25">
      <c r="A12534" s="65">
        <v>44621</v>
      </c>
      <c r="B12534" s="66" t="s">
        <v>154</v>
      </c>
      <c r="C12534" s="66" t="s">
        <v>137</v>
      </c>
      <c r="D12534" s="67">
        <v>-4734.0099999999902</v>
      </c>
      <c r="E12534" s="66">
        <v>0.56787028716662102</v>
      </c>
      <c r="F12534" s="67">
        <v>-2688.30361814965</v>
      </c>
      <c r="G12534" s="66" t="s">
        <v>84</v>
      </c>
      <c r="H12534" s="68">
        <v>6.1280690321007502E-12</v>
      </c>
      <c r="I12534" s="87">
        <v>-1.6474110151267301E-8</v>
      </c>
      <c r="J12534" s="36" t="str">
        <f>_xlfn.XLOOKUP(SimpleBB[[#This Row],[customer_code]],'Input  - indicative charges'!$B$13:$B$69,'Input  - indicative charges'!$E$13:$E$69)</f>
        <v>Major Industrial</v>
      </c>
      <c r="K12534" s="70">
        <f t="shared" si="197"/>
        <v>-1.5229549445144798E-8</v>
      </c>
    </row>
    <row r="12535" spans="1:11" x14ac:dyDescent="0.25">
      <c r="A12535" s="65">
        <v>44621</v>
      </c>
      <c r="B12535" s="66" t="s">
        <v>154</v>
      </c>
      <c r="C12535" s="66" t="s">
        <v>137</v>
      </c>
      <c r="D12535" s="67">
        <v>-4734.0099999999902</v>
      </c>
      <c r="E12535" s="66">
        <v>0.56787028716662102</v>
      </c>
      <c r="F12535" s="67">
        <v>-2688.30361814965</v>
      </c>
      <c r="G12535" s="66" t="s">
        <v>86</v>
      </c>
      <c r="H12535" s="68">
        <v>6.0166240365745299E-5</v>
      </c>
      <c r="I12535" s="87">
        <v>-0.16174512166569499</v>
      </c>
      <c r="J12535" s="36" t="str">
        <f>_xlfn.XLOOKUP(SimpleBB[[#This Row],[customer_code]],'Input  - indicative charges'!$B$13:$B$69,'Input  - indicative charges'!$E$13:$E$69)</f>
        <v>North Island generation</v>
      </c>
      <c r="K12535" s="70">
        <f t="shared" si="197"/>
        <v>-0.14952585027660317</v>
      </c>
    </row>
    <row r="12536" spans="1:11" x14ac:dyDescent="0.25">
      <c r="A12536" s="65">
        <v>44621</v>
      </c>
      <c r="B12536" s="66" t="s">
        <v>154</v>
      </c>
      <c r="C12536" s="66" t="s">
        <v>137</v>
      </c>
      <c r="D12536" s="67">
        <v>-4734.0099999999902</v>
      </c>
      <c r="E12536" s="66">
        <v>0.56787028716662102</v>
      </c>
      <c r="F12536" s="67">
        <v>-2688.30361814965</v>
      </c>
      <c r="G12536" s="66" t="s">
        <v>88</v>
      </c>
      <c r="H12536" s="68">
        <v>6.0855453218345099E-3</v>
      </c>
      <c r="I12536" s="87">
        <v>-16.359793507101401</v>
      </c>
      <c r="J12536" s="36" t="str">
        <f>_xlfn.XLOOKUP(SimpleBB[[#This Row],[customer_code]],'Input  - indicative charges'!$B$13:$B$69,'Input  - indicative charges'!$E$13:$E$69)</f>
        <v>North Island generation</v>
      </c>
      <c r="K12536" s="70">
        <f t="shared" si="197"/>
        <v>-15.123869018782365</v>
      </c>
    </row>
    <row r="12537" spans="1:11" x14ac:dyDescent="0.25">
      <c r="A12537" s="65">
        <v>44621</v>
      </c>
      <c r="B12537" s="66" t="s">
        <v>154</v>
      </c>
      <c r="C12537" s="66" t="s">
        <v>137</v>
      </c>
      <c r="D12537" s="67">
        <v>-4734.0099999999902</v>
      </c>
      <c r="E12537" s="66">
        <v>0.56787028716662102</v>
      </c>
      <c r="F12537" s="67">
        <v>-2688.30361814965</v>
      </c>
      <c r="G12537" s="66" t="s">
        <v>90</v>
      </c>
      <c r="H12537" s="68">
        <v>1.8686115697736599E-7</v>
      </c>
      <c r="I12537" s="87">
        <v>-5.0233952439388495E-4</v>
      </c>
      <c r="J12537" s="36" t="str">
        <f>_xlfn.XLOOKUP(SimpleBB[[#This Row],[customer_code]],'Input  - indicative charges'!$B$13:$B$69,'Input  - indicative charges'!$E$13:$E$69)</f>
        <v>Upper South Island distributor</v>
      </c>
      <c r="K12537" s="70">
        <f t="shared" si="197"/>
        <v>-4.6438955153026406E-4</v>
      </c>
    </row>
    <row r="12538" spans="1:11" x14ac:dyDescent="0.25">
      <c r="A12538" s="65">
        <v>44621</v>
      </c>
      <c r="B12538" s="66" t="s">
        <v>154</v>
      </c>
      <c r="C12538" s="66" t="s">
        <v>137</v>
      </c>
      <c r="D12538" s="67">
        <v>-4734.0099999999902</v>
      </c>
      <c r="E12538" s="66">
        <v>0.56787028716662102</v>
      </c>
      <c r="F12538" s="67">
        <v>-2688.30361814965</v>
      </c>
      <c r="G12538" s="66" t="s">
        <v>92</v>
      </c>
      <c r="H12538" s="68">
        <v>7.9520570403328696E-4</v>
      </c>
      <c r="I12538" s="87">
        <v>-2.1377543713259302</v>
      </c>
      <c r="J12538" s="36" t="str">
        <f>_xlfn.XLOOKUP(SimpleBB[[#This Row],[customer_code]],'Input  - indicative charges'!$B$13:$B$69,'Input  - indicative charges'!$E$13:$E$69)</f>
        <v>North Island generation</v>
      </c>
      <c r="K12538" s="70">
        <f t="shared" si="197"/>
        <v>-1.9762545958925846</v>
      </c>
    </row>
    <row r="12539" spans="1:11" x14ac:dyDescent="0.25">
      <c r="A12539" s="65">
        <v>44621</v>
      </c>
      <c r="B12539" s="66" t="s">
        <v>154</v>
      </c>
      <c r="C12539" s="66" t="s">
        <v>137</v>
      </c>
      <c r="D12539" s="67">
        <v>-4734.0099999999902</v>
      </c>
      <c r="E12539" s="66">
        <v>0.56787028716662102</v>
      </c>
      <c r="F12539" s="67">
        <v>-2688.30361814965</v>
      </c>
      <c r="G12539" s="66" t="s">
        <v>94</v>
      </c>
      <c r="H12539" s="68">
        <v>4.2173472164496097E-3</v>
      </c>
      <c r="I12539" s="87">
        <v>-11.3375097809748</v>
      </c>
      <c r="J12539" s="36" t="str">
        <f>_xlfn.XLOOKUP(SimpleBB[[#This Row],[customer_code]],'Input  - indicative charges'!$B$13:$B$69,'Input  - indicative charges'!$E$13:$E$69)</f>
        <v>North Island generation</v>
      </c>
      <c r="K12539" s="70">
        <f t="shared" si="197"/>
        <v>-10.481001050055861</v>
      </c>
    </row>
    <row r="12540" spans="1:11" x14ac:dyDescent="0.25">
      <c r="A12540" s="65">
        <v>44621</v>
      </c>
      <c r="B12540" s="66" t="s">
        <v>154</v>
      </c>
      <c r="C12540" s="66" t="s">
        <v>137</v>
      </c>
      <c r="D12540" s="67">
        <v>-4734.0099999999902</v>
      </c>
      <c r="E12540" s="66">
        <v>0.56787028716662102</v>
      </c>
      <c r="F12540" s="67">
        <v>-2688.30361814965</v>
      </c>
      <c r="G12540" s="66" t="s">
        <v>96</v>
      </c>
      <c r="H12540" s="68">
        <v>1.8043414119816301E-7</v>
      </c>
      <c r="I12540" s="87">
        <v>-4.8506175462074801E-4</v>
      </c>
      <c r="J12540" s="36" t="str">
        <f>_xlfn.XLOOKUP(SimpleBB[[#This Row],[customer_code]],'Input  - indicative charges'!$B$13:$B$69,'Input  - indicative charges'!$E$13:$E$69)</f>
        <v>Upper North Island distributor</v>
      </c>
      <c r="K12540" s="70">
        <f t="shared" si="197"/>
        <v>-4.4841705610285093E-4</v>
      </c>
    </row>
    <row r="12541" spans="1:11" x14ac:dyDescent="0.25">
      <c r="A12541" s="65">
        <v>44621</v>
      </c>
      <c r="B12541" s="66" t="s">
        <v>154</v>
      </c>
      <c r="C12541" s="66" t="s">
        <v>137</v>
      </c>
      <c r="D12541" s="67">
        <v>-4734.0099999999902</v>
      </c>
      <c r="E12541" s="66">
        <v>0.56787028716662102</v>
      </c>
      <c r="F12541" s="67">
        <v>-2688.30361814965</v>
      </c>
      <c r="G12541" s="66" t="s">
        <v>98</v>
      </c>
      <c r="H12541" s="68">
        <v>4.6385736184304704E-6</v>
      </c>
      <c r="I12541" s="87">
        <v>-1.24698942414801E-2</v>
      </c>
      <c r="J12541" s="36" t="str">
        <f>_xlfn.XLOOKUP(SimpleBB[[#This Row],[customer_code]],'Input  - indicative charges'!$B$13:$B$69,'Input  - indicative charges'!$E$13:$E$69)</f>
        <v>Major Industrial</v>
      </c>
      <c r="K12541" s="70">
        <f t="shared" si="197"/>
        <v>-1.1527837873036094E-2</v>
      </c>
    </row>
    <row r="12542" spans="1:11" x14ac:dyDescent="0.25">
      <c r="A12542" s="65">
        <v>44621</v>
      </c>
      <c r="B12542" s="66" t="s">
        <v>154</v>
      </c>
      <c r="C12542" s="66" t="s">
        <v>137</v>
      </c>
      <c r="D12542" s="67">
        <v>-4734.0099999999902</v>
      </c>
      <c r="E12542" s="66">
        <v>0.56787028716662102</v>
      </c>
      <c r="F12542" s="67">
        <v>-2688.30361814965</v>
      </c>
      <c r="G12542" s="66" t="s">
        <v>100</v>
      </c>
      <c r="H12542" s="68">
        <v>9.0353450399569902E-4</v>
      </c>
      <c r="I12542" s="87">
        <v>-2.42897507621469</v>
      </c>
      <c r="J12542" s="36" t="str">
        <f>_xlfn.XLOOKUP(SimpleBB[[#This Row],[customer_code]],'Input  - indicative charges'!$B$13:$B$69,'Input  - indicative charges'!$E$13:$E$69)</f>
        <v>North Island generation</v>
      </c>
      <c r="K12542" s="70">
        <f t="shared" si="197"/>
        <v>-2.2454746074033189</v>
      </c>
    </row>
    <row r="12543" spans="1:11" x14ac:dyDescent="0.25">
      <c r="A12543" s="65">
        <v>44621</v>
      </c>
      <c r="B12543" s="66" t="s">
        <v>154</v>
      </c>
      <c r="C12543" s="66" t="s">
        <v>137</v>
      </c>
      <c r="D12543" s="67">
        <v>-4734.0099999999902</v>
      </c>
      <c r="E12543" s="66">
        <v>0.56787028716662102</v>
      </c>
      <c r="F12543" s="67">
        <v>-2688.30361814965</v>
      </c>
      <c r="G12543" s="66" t="s">
        <v>102</v>
      </c>
      <c r="H12543" s="68">
        <v>0.55045814106511803</v>
      </c>
      <c r="I12543" s="87">
        <v>-1479.7986122652901</v>
      </c>
      <c r="J12543" s="36" t="str">
        <f>_xlfn.XLOOKUP(SimpleBB[[#This Row],[customer_code]],'Input  - indicative charges'!$B$13:$B$69,'Input  - indicative charges'!$E$13:$E$69)</f>
        <v>Lower North Island distributor</v>
      </c>
      <c r="K12543" s="70">
        <f t="shared" si="197"/>
        <v>-1368.0050653672008</v>
      </c>
    </row>
    <row r="12544" spans="1:11" x14ac:dyDescent="0.25">
      <c r="A12544" s="65">
        <v>44621</v>
      </c>
      <c r="B12544" s="66" t="s">
        <v>154</v>
      </c>
      <c r="C12544" s="66" t="s">
        <v>137</v>
      </c>
      <c r="D12544" s="67">
        <v>-4734.0099999999902</v>
      </c>
      <c r="E12544" s="66">
        <v>0.56787028716662102</v>
      </c>
      <c r="F12544" s="67">
        <v>-2688.30361814965</v>
      </c>
      <c r="G12544" s="66" t="s">
        <v>104</v>
      </c>
      <c r="H12544" s="68">
        <v>3.0739496600602299E-3</v>
      </c>
      <c r="I12544" s="87">
        <v>-8.2637099931498401</v>
      </c>
      <c r="J12544" s="36" t="str">
        <f>_xlfn.XLOOKUP(SimpleBB[[#This Row],[customer_code]],'Input  - indicative charges'!$B$13:$B$69,'Input  - indicative charges'!$E$13:$E$69)</f>
        <v>Lower North Island distributor</v>
      </c>
      <c r="K12544" s="70">
        <f t="shared" si="197"/>
        <v>-7.639415955424532</v>
      </c>
    </row>
    <row r="12545" spans="1:11" x14ac:dyDescent="0.25">
      <c r="A12545" s="65">
        <v>44621</v>
      </c>
      <c r="B12545" s="66" t="s">
        <v>154</v>
      </c>
      <c r="C12545" s="66" t="s">
        <v>137</v>
      </c>
      <c r="D12545" s="67">
        <v>-4734.0099999999902</v>
      </c>
      <c r="E12545" s="66">
        <v>0.56787028716662102</v>
      </c>
      <c r="F12545" s="67">
        <v>-2688.30361814965</v>
      </c>
      <c r="G12545" s="66" t="s">
        <v>106</v>
      </c>
      <c r="H12545" s="68">
        <v>1.7790887961670099E-5</v>
      </c>
      <c r="I12545" s="87">
        <v>-4.7827308477453097E-2</v>
      </c>
      <c r="J12545" s="36" t="str">
        <f>_xlfn.XLOOKUP(SimpleBB[[#This Row],[customer_code]],'Input  - indicative charges'!$B$13:$B$69,'Input  - indicative charges'!$E$13:$E$69)</f>
        <v>Upper North Island distributor</v>
      </c>
      <c r="K12545" s="70">
        <f t="shared" si="197"/>
        <v>-4.4214124623267272E-2</v>
      </c>
    </row>
    <row r="12546" spans="1:11" x14ac:dyDescent="0.25">
      <c r="A12546" s="65">
        <v>44621</v>
      </c>
      <c r="B12546" s="66" t="s">
        <v>154</v>
      </c>
      <c r="C12546" s="66" t="s">
        <v>137</v>
      </c>
      <c r="D12546" s="67">
        <v>-4734.0099999999902</v>
      </c>
      <c r="E12546" s="66">
        <v>0.56787028716662102</v>
      </c>
      <c r="F12546" s="67">
        <v>-2688.30361814965</v>
      </c>
      <c r="G12546" s="66" t="s">
        <v>108</v>
      </c>
      <c r="H12546" s="68">
        <v>1.11191300001623E-4</v>
      </c>
      <c r="I12546" s="87">
        <v>-0.29891597410112902</v>
      </c>
      <c r="J12546" s="36" t="str">
        <f>_xlfn.XLOOKUP(SimpleBB[[#This Row],[customer_code]],'Input  - indicative charges'!$B$13:$B$69,'Input  - indicative charges'!$E$13:$E$69)</f>
        <v>Lower North Island distributor</v>
      </c>
      <c r="K12546" s="70">
        <f t="shared" si="197"/>
        <v>-0.2763339303741737</v>
      </c>
    </row>
    <row r="12547" spans="1:11" x14ac:dyDescent="0.25">
      <c r="A12547" s="65">
        <v>44621</v>
      </c>
      <c r="B12547" s="66" t="s">
        <v>154</v>
      </c>
      <c r="C12547" s="66" t="s">
        <v>137</v>
      </c>
      <c r="D12547" s="67">
        <v>-4734.0099999999902</v>
      </c>
      <c r="E12547" s="66">
        <v>0.56787028716662102</v>
      </c>
      <c r="F12547" s="67">
        <v>-2688.30361814965</v>
      </c>
      <c r="G12547" s="66" t="s">
        <v>110</v>
      </c>
      <c r="H12547" s="68">
        <v>1.15385245300709E-7</v>
      </c>
      <c r="I12547" s="87">
        <v>-3.1019057242298299E-4</v>
      </c>
      <c r="J12547" s="36" t="str">
        <f>_xlfn.XLOOKUP(SimpleBB[[#This Row],[customer_code]],'Input  - indicative charges'!$B$13:$B$69,'Input  - indicative charges'!$E$13:$E$69)</f>
        <v>Lower South Island distributor</v>
      </c>
      <c r="K12547" s="70">
        <f t="shared" si="197"/>
        <v>-2.8675677270314847E-4</v>
      </c>
    </row>
    <row r="12548" spans="1:11" x14ac:dyDescent="0.25">
      <c r="A12548" s="65">
        <v>44621</v>
      </c>
      <c r="B12548" s="66" t="s">
        <v>154</v>
      </c>
      <c r="C12548" s="66" t="s">
        <v>137</v>
      </c>
      <c r="D12548" s="67">
        <v>-4734.0099999999902</v>
      </c>
      <c r="E12548" s="66">
        <v>0.56787028716662102</v>
      </c>
      <c r="F12548" s="67">
        <v>-2688.30361814965</v>
      </c>
      <c r="G12548" s="66" t="s">
        <v>112</v>
      </c>
      <c r="H12548" s="68">
        <v>5.0271896136893802E-3</v>
      </c>
      <c r="I12548" s="87">
        <v>-13.5146120276055</v>
      </c>
      <c r="J12548" s="36" t="str">
        <f>_xlfn.XLOOKUP(SimpleBB[[#This Row],[customer_code]],'Input  - indicative charges'!$B$13:$B$69,'Input  - indicative charges'!$E$13:$E$69)</f>
        <v>North Island generation</v>
      </c>
      <c r="K12548" s="70">
        <f t="shared" si="197"/>
        <v>-12.493630928559341</v>
      </c>
    </row>
    <row r="12549" spans="1:11" x14ac:dyDescent="0.25">
      <c r="A12549" s="65">
        <v>44621</v>
      </c>
      <c r="B12549" s="66" t="s">
        <v>154</v>
      </c>
      <c r="C12549" s="66" t="s">
        <v>137</v>
      </c>
      <c r="D12549" s="67">
        <v>-4734.0099999999902</v>
      </c>
      <c r="E12549" s="66">
        <v>0.56787028716662102</v>
      </c>
      <c r="F12549" s="67">
        <v>-2688.30361814965</v>
      </c>
      <c r="G12549" s="66" t="s">
        <v>114</v>
      </c>
      <c r="H12549" s="68">
        <v>1.2403209590277199E-3</v>
      </c>
      <c r="I12549" s="87">
        <v>-3.3343593218210898</v>
      </c>
      <c r="J12549" s="36" t="str">
        <f>_xlfn.XLOOKUP(SimpleBB[[#This Row],[customer_code]],'Input  - indicative charges'!$B$13:$B$69,'Input  - indicative charges'!$E$13:$E$69)</f>
        <v>Lower North Island distributor</v>
      </c>
      <c r="K12549" s="70">
        <f t="shared" si="197"/>
        <v>-3.0824602781745609</v>
      </c>
    </row>
    <row r="12550" spans="1:11" x14ac:dyDescent="0.25">
      <c r="A12550" s="65">
        <v>44621</v>
      </c>
      <c r="B12550" s="66" t="s">
        <v>154</v>
      </c>
      <c r="C12550" s="66" t="s">
        <v>137</v>
      </c>
      <c r="D12550" s="67">
        <v>-4734.0099999999902</v>
      </c>
      <c r="E12550" s="66">
        <v>0.56787028716662102</v>
      </c>
      <c r="F12550" s="67">
        <v>-2688.30361814965</v>
      </c>
      <c r="G12550" s="66" t="s">
        <v>116</v>
      </c>
      <c r="H12550" s="68">
        <v>2.8558155275953101E-7</v>
      </c>
      <c r="I12550" s="87">
        <v>-7.6772992156024704E-4</v>
      </c>
      <c r="J12550" s="36" t="str">
        <f>_xlfn.XLOOKUP(SimpleBB[[#This Row],[customer_code]],'Input  - indicative charges'!$B$13:$B$69,'Input  - indicative charges'!$E$13:$E$69)</f>
        <v>Major Industrial</v>
      </c>
      <c r="K12550" s="70">
        <f t="shared" si="197"/>
        <v>-7.0973064363172766E-4</v>
      </c>
    </row>
    <row r="12551" spans="1:11" x14ac:dyDescent="0.25">
      <c r="A12551" s="65">
        <v>44621</v>
      </c>
      <c r="B12551" s="66" t="s">
        <v>154</v>
      </c>
      <c r="C12551" s="66" t="s">
        <v>137</v>
      </c>
      <c r="D12551" s="67">
        <v>-4734.0099999999902</v>
      </c>
      <c r="E12551" s="66">
        <v>0.56787028716662102</v>
      </c>
      <c r="F12551" s="67">
        <v>-2688.30361814965</v>
      </c>
      <c r="G12551" s="66" t="s">
        <v>118</v>
      </c>
      <c r="H12551" s="68">
        <v>3.59260085659755E-8</v>
      </c>
      <c r="I12551" s="87">
        <v>-9.6580018813587597E-5</v>
      </c>
      <c r="J12551" s="36" t="str">
        <f>_xlfn.XLOOKUP(SimpleBB[[#This Row],[customer_code]],'Input  - indicative charges'!$B$13:$B$69,'Input  - indicative charges'!$E$13:$E$69)</f>
        <v>Upper South Island distributor</v>
      </c>
      <c r="K12551" s="70">
        <f t="shared" si="197"/>
        <v>-8.9283740270572237E-5</v>
      </c>
    </row>
    <row r="12552" spans="1:11" x14ac:dyDescent="0.25">
      <c r="A12552" s="65">
        <v>44621</v>
      </c>
      <c r="B12552" s="66" t="s">
        <v>154</v>
      </c>
      <c r="C12552" s="66" t="s">
        <v>137</v>
      </c>
      <c r="D12552" s="67">
        <v>-4734.0099999999902</v>
      </c>
      <c r="E12552" s="66">
        <v>0.56787028716662102</v>
      </c>
      <c r="F12552" s="67">
        <v>-2688.30361814965</v>
      </c>
      <c r="G12552" s="66" t="s">
        <v>120</v>
      </c>
      <c r="H12552" s="68">
        <v>3.2164694611359202E-4</v>
      </c>
      <c r="I12552" s="87">
        <v>-0.86468464900395903</v>
      </c>
      <c r="J12552" s="36" t="str">
        <f>_xlfn.XLOOKUP(SimpleBB[[#This Row],[customer_code]],'Input  - indicative charges'!$B$13:$B$69,'Input  - indicative charges'!$E$13:$E$69)</f>
        <v>Lower North Island distributor</v>
      </c>
      <c r="K12552" s="70">
        <f t="shared" si="197"/>
        <v>-0.79936078462182902</v>
      </c>
    </row>
    <row r="12553" spans="1:11" x14ac:dyDescent="0.25">
      <c r="A12553" s="65">
        <v>44621</v>
      </c>
      <c r="B12553" s="66" t="s">
        <v>154</v>
      </c>
      <c r="C12553" s="66" t="s">
        <v>137</v>
      </c>
      <c r="D12553" s="67">
        <v>-4734.0099999999902</v>
      </c>
      <c r="E12553" s="66">
        <v>0.56787028716662102</v>
      </c>
      <c r="F12553" s="67">
        <v>-2688.30361814965</v>
      </c>
      <c r="G12553" s="66" t="s">
        <v>241</v>
      </c>
      <c r="H12553" s="68">
        <v>5.2374991726752995E-4</v>
      </c>
      <c r="I12553" s="87">
        <v>-1.4079987975958801</v>
      </c>
      <c r="J12553" s="36" t="str">
        <f>_xlfn.XLOOKUP(SimpleBB[[#This Row],[customer_code]],'Input  - indicative charges'!$B$13:$B$69,'Input  - indicative charges'!$E$13:$E$69)</f>
        <v>North Island generation</v>
      </c>
      <c r="K12553" s="70">
        <f t="shared" si="197"/>
        <v>-1.3016294725358093</v>
      </c>
    </row>
    <row r="12554" spans="1:11" x14ac:dyDescent="0.25">
      <c r="A12554" s="65">
        <v>44287</v>
      </c>
      <c r="B12554" s="66" t="s">
        <v>155</v>
      </c>
      <c r="C12554" s="66" t="s">
        <v>137</v>
      </c>
      <c r="D12554" s="67">
        <v>452443.95</v>
      </c>
      <c r="E12554" s="66">
        <v>0.20369999999999999</v>
      </c>
      <c r="F12554" s="67">
        <v>92162.832614999905</v>
      </c>
      <c r="G12554" s="66" t="s">
        <v>8</v>
      </c>
      <c r="H12554" s="68">
        <v>9.3803568372538897E-7</v>
      </c>
      <c r="I12554" s="87">
        <v>8.6452025706080099E-2</v>
      </c>
      <c r="J12554" s="36" t="str">
        <f>_xlfn.XLOOKUP(SimpleBB[[#This Row],[customer_code]],'Input  - indicative charges'!$B$13:$B$69,'Input  - indicative charges'!$E$13:$E$69)</f>
        <v>Lower South Island distributor</v>
      </c>
      <c r="K12554" s="70">
        <f t="shared" si="197"/>
        <v>7.9920881190805454E-2</v>
      </c>
    </row>
    <row r="12555" spans="1:11" x14ac:dyDescent="0.25">
      <c r="A12555" s="65">
        <v>44287</v>
      </c>
      <c r="B12555" s="66" t="s">
        <v>155</v>
      </c>
      <c r="C12555" s="66" t="s">
        <v>137</v>
      </c>
      <c r="D12555" s="67">
        <v>452443.95</v>
      </c>
      <c r="E12555" s="66">
        <v>0.20369999999999999</v>
      </c>
      <c r="F12555" s="67">
        <v>92162.832614999905</v>
      </c>
      <c r="G12555" s="66" t="s">
        <v>10</v>
      </c>
      <c r="H12555" s="68">
        <v>4.3717850584242001E-8</v>
      </c>
      <c r="I12555" s="87">
        <v>4.02916094568308E-3</v>
      </c>
      <c r="J12555" s="36" t="str">
        <f>_xlfn.XLOOKUP(SimpleBB[[#This Row],[customer_code]],'Input  - indicative charges'!$B$13:$B$69,'Input  - indicative charges'!$E$13:$E$69)</f>
        <v>Upper South Island distributor</v>
      </c>
      <c r="K12555" s="70">
        <f t="shared" si="197"/>
        <v>3.7247720988442239E-3</v>
      </c>
    </row>
    <row r="12556" spans="1:11" x14ac:dyDescent="0.25">
      <c r="A12556" s="65">
        <v>44287</v>
      </c>
      <c r="B12556" s="66" t="s">
        <v>155</v>
      </c>
      <c r="C12556" s="66" t="s">
        <v>137</v>
      </c>
      <c r="D12556" s="67">
        <v>452443.95</v>
      </c>
      <c r="E12556" s="66">
        <v>0.20369999999999999</v>
      </c>
      <c r="F12556" s="67">
        <v>92162.832614999905</v>
      </c>
      <c r="G12556" s="66" t="s">
        <v>12</v>
      </c>
      <c r="H12556" s="68">
        <v>2.91431389426835E-4</v>
      </c>
      <c r="I12556" s="87">
        <v>26.859142362502201</v>
      </c>
      <c r="J12556" s="36" t="str">
        <f>_xlfn.XLOOKUP(SimpleBB[[#This Row],[customer_code]],'Input  - indicative charges'!$B$13:$B$69,'Input  - indicative charges'!$E$13:$E$69)</f>
        <v>Lower North Island distributor</v>
      </c>
      <c r="K12556" s="70">
        <f t="shared" si="197"/>
        <v>24.830029234231109</v>
      </c>
    </row>
    <row r="12557" spans="1:11" x14ac:dyDescent="0.25">
      <c r="A12557" s="65">
        <v>44287</v>
      </c>
      <c r="B12557" s="66" t="s">
        <v>155</v>
      </c>
      <c r="C12557" s="66" t="s">
        <v>137</v>
      </c>
      <c r="D12557" s="67">
        <v>452443.95</v>
      </c>
      <c r="E12557" s="66">
        <v>0.20369999999999999</v>
      </c>
      <c r="F12557" s="67">
        <v>92162.832614999905</v>
      </c>
      <c r="G12557" s="66" t="s">
        <v>14</v>
      </c>
      <c r="H12557" s="68">
        <v>0.124031994590625</v>
      </c>
      <c r="I12557" s="87">
        <v>11431.139956360301</v>
      </c>
      <c r="J12557" s="36" t="str">
        <f>_xlfn.XLOOKUP(SimpleBB[[#This Row],[customer_code]],'Input  - indicative charges'!$B$13:$B$69,'Input  - indicative charges'!$E$13:$E$69)</f>
        <v>Upper North Island distributor</v>
      </c>
      <c r="K12557" s="70">
        <f t="shared" si="197"/>
        <v>10567.557797127347</v>
      </c>
    </row>
    <row r="12558" spans="1:11" x14ac:dyDescent="0.25">
      <c r="A12558" s="65">
        <v>44287</v>
      </c>
      <c r="B12558" s="66" t="s">
        <v>155</v>
      </c>
      <c r="C12558" s="66" t="s">
        <v>137</v>
      </c>
      <c r="D12558" s="67">
        <v>452443.95</v>
      </c>
      <c r="E12558" s="66">
        <v>0.20369999999999999</v>
      </c>
      <c r="F12558" s="67">
        <v>92162.832614999905</v>
      </c>
      <c r="G12558" s="66" t="s">
        <v>16</v>
      </c>
      <c r="H12558" s="68">
        <v>5.0812008145872598E-2</v>
      </c>
      <c r="I12558" s="87">
        <v>4682.9786015800701</v>
      </c>
      <c r="J12558" s="36" t="str">
        <f>_xlfn.XLOOKUP(SimpleBB[[#This Row],[customer_code]],'Input  - indicative charges'!$B$13:$B$69,'Input  - indicative charges'!$E$13:$E$69)</f>
        <v>South Island generation</v>
      </c>
      <c r="K12558" s="70">
        <f t="shared" ref="K12558:K12621" si="198">I12558*$L$9</f>
        <v>4329.1961452517253</v>
      </c>
    </row>
    <row r="12559" spans="1:11" x14ac:dyDescent="0.25">
      <c r="A12559" s="65">
        <v>44287</v>
      </c>
      <c r="B12559" s="66" t="s">
        <v>155</v>
      </c>
      <c r="C12559" s="66" t="s">
        <v>137</v>
      </c>
      <c r="D12559" s="67">
        <v>452443.95</v>
      </c>
      <c r="E12559" s="66">
        <v>0.20369999999999999</v>
      </c>
      <c r="F12559" s="67">
        <v>92162.832614999905</v>
      </c>
      <c r="G12559" s="66" t="s">
        <v>19</v>
      </c>
      <c r="H12559" s="68">
        <v>5.0274683184386599E-5</v>
      </c>
      <c r="I12559" s="87">
        <v>4.6334572110947798</v>
      </c>
      <c r="J12559" s="36" t="str">
        <f>_xlfn.XLOOKUP(SimpleBB[[#This Row],[customer_code]],'Input  - indicative charges'!$B$13:$B$69,'Input  - indicative charges'!$E$13:$E$69)</f>
        <v>Lower South Island distributor</v>
      </c>
      <c r="K12559" s="70">
        <f t="shared" si="198"/>
        <v>4.2834159205195244</v>
      </c>
    </row>
    <row r="12560" spans="1:11" x14ac:dyDescent="0.25">
      <c r="A12560" s="65">
        <v>44287</v>
      </c>
      <c r="B12560" s="66" t="s">
        <v>155</v>
      </c>
      <c r="C12560" s="66" t="s">
        <v>137</v>
      </c>
      <c r="D12560" s="67">
        <v>452443.95</v>
      </c>
      <c r="E12560" s="66">
        <v>0.20369999999999999</v>
      </c>
      <c r="F12560" s="67">
        <v>92162.832614999905</v>
      </c>
      <c r="G12560" s="66" t="s">
        <v>21</v>
      </c>
      <c r="H12560" s="68">
        <v>7.1183456671028597E-7</v>
      </c>
      <c r="I12560" s="87">
        <v>6.5604690021291198E-2</v>
      </c>
      <c r="J12560" s="36" t="str">
        <f>_xlfn.XLOOKUP(SimpleBB[[#This Row],[customer_code]],'Input  - indicative charges'!$B$13:$B$69,'Input  - indicative charges'!$E$13:$E$69)</f>
        <v>Upper South Island distributor</v>
      </c>
      <c r="K12560" s="70">
        <f t="shared" si="198"/>
        <v>6.0648487920653603E-2</v>
      </c>
    </row>
    <row r="12561" spans="1:11" x14ac:dyDescent="0.25">
      <c r="A12561" s="65">
        <v>44287</v>
      </c>
      <c r="B12561" s="66" t="s">
        <v>155</v>
      </c>
      <c r="C12561" s="66" t="s">
        <v>137</v>
      </c>
      <c r="D12561" s="67">
        <v>452443.95</v>
      </c>
      <c r="E12561" s="66">
        <v>0.20369999999999999</v>
      </c>
      <c r="F12561" s="67">
        <v>92162.832614999905</v>
      </c>
      <c r="G12561" s="66" t="s">
        <v>23</v>
      </c>
      <c r="H12561" s="68">
        <v>8.3416563890099505E-7</v>
      </c>
      <c r="I12561" s="87">
        <v>7.6879068151216895E-2</v>
      </c>
      <c r="J12561" s="36" t="str">
        <f>_xlfn.XLOOKUP(SimpleBB[[#This Row],[customer_code]],'Input  - indicative charges'!$B$13:$B$69,'Input  - indicative charges'!$E$13:$E$69)</f>
        <v>Lower North Island distributor</v>
      </c>
      <c r="K12561" s="70">
        <f t="shared" si="198"/>
        <v>7.1071126692420827E-2</v>
      </c>
    </row>
    <row r="12562" spans="1:11" x14ac:dyDescent="0.25">
      <c r="A12562" s="65">
        <v>44287</v>
      </c>
      <c r="B12562" s="66" t="s">
        <v>155</v>
      </c>
      <c r="C12562" s="66" t="s">
        <v>137</v>
      </c>
      <c r="D12562" s="67">
        <v>452443.95</v>
      </c>
      <c r="E12562" s="66">
        <v>0.20369999999999999</v>
      </c>
      <c r="F12562" s="67">
        <v>92162.832614999905</v>
      </c>
      <c r="G12562" s="66" t="s">
        <v>25</v>
      </c>
      <c r="H12562" s="68">
        <v>6.3791342044364804E-2</v>
      </c>
      <c r="I12562" s="87">
        <v>5879.1907791209997</v>
      </c>
      <c r="J12562" s="36" t="str">
        <f>_xlfn.XLOOKUP(SimpleBB[[#This Row],[customer_code]],'Input  - indicative charges'!$B$13:$B$69,'Input  - indicative charges'!$E$13:$E$69)</f>
        <v>North Island generation</v>
      </c>
      <c r="K12562" s="70">
        <f t="shared" si="198"/>
        <v>5435.0387271858081</v>
      </c>
    </row>
    <row r="12563" spans="1:11" x14ac:dyDescent="0.25">
      <c r="A12563" s="65">
        <v>44287</v>
      </c>
      <c r="B12563" s="66" t="s">
        <v>155</v>
      </c>
      <c r="C12563" s="66" t="s">
        <v>137</v>
      </c>
      <c r="D12563" s="67">
        <v>452443.95</v>
      </c>
      <c r="E12563" s="66">
        <v>0.20369999999999999</v>
      </c>
      <c r="F12563" s="67">
        <v>92162.832614999905</v>
      </c>
      <c r="G12563" s="66" t="s">
        <v>27</v>
      </c>
      <c r="H12563" s="68">
        <v>3.0289796008375701E-4</v>
      </c>
      <c r="I12563" s="87">
        <v>27.915933994624201</v>
      </c>
      <c r="J12563" s="36" t="str">
        <f>_xlfn.XLOOKUP(SimpleBB[[#This Row],[customer_code]],'Input  - indicative charges'!$B$13:$B$69,'Input  - indicative charges'!$E$13:$E$69)</f>
        <v>Lower North Island distributor</v>
      </c>
      <c r="K12563" s="70">
        <f t="shared" si="198"/>
        <v>25.806983999425462</v>
      </c>
    </row>
    <row r="12564" spans="1:11" x14ac:dyDescent="0.25">
      <c r="A12564" s="65">
        <v>44287</v>
      </c>
      <c r="B12564" s="66" t="s">
        <v>155</v>
      </c>
      <c r="C12564" s="66" t="s">
        <v>137</v>
      </c>
      <c r="D12564" s="67">
        <v>452443.95</v>
      </c>
      <c r="E12564" s="66">
        <v>0.20369999999999999</v>
      </c>
      <c r="F12564" s="67">
        <v>92162.832614999905</v>
      </c>
      <c r="G12564" s="66" t="s">
        <v>29</v>
      </c>
      <c r="H12564" s="68">
        <v>2.4226065108275601E-5</v>
      </c>
      <c r="I12564" s="87">
        <v>2.2327427834940998</v>
      </c>
      <c r="J12564" s="36" t="str">
        <f>_xlfn.XLOOKUP(SimpleBB[[#This Row],[customer_code]],'Input  - indicative charges'!$B$13:$B$69,'Input  - indicative charges'!$E$13:$E$69)</f>
        <v>Lower North Island distributor</v>
      </c>
      <c r="K12564" s="70">
        <f t="shared" si="198"/>
        <v>2.0640669697657583</v>
      </c>
    </row>
    <row r="12565" spans="1:11" x14ac:dyDescent="0.25">
      <c r="A12565" s="65">
        <v>44287</v>
      </c>
      <c r="B12565" s="66" t="s">
        <v>155</v>
      </c>
      <c r="C12565" s="66" t="s">
        <v>137</v>
      </c>
      <c r="D12565" s="67">
        <v>452443.95</v>
      </c>
      <c r="E12565" s="66">
        <v>0.20369999999999999</v>
      </c>
      <c r="F12565" s="67">
        <v>92162.832614999905</v>
      </c>
      <c r="G12565" s="66" t="s">
        <v>31</v>
      </c>
      <c r="H12565" s="68">
        <v>8.0879179892408195E-4</v>
      </c>
      <c r="I12565" s="87">
        <v>74.540543184624894</v>
      </c>
      <c r="J12565" s="36" t="str">
        <f>_xlfn.XLOOKUP(SimpleBB[[#This Row],[customer_code]],'Input  - indicative charges'!$B$13:$B$69,'Input  - indicative charges'!$E$13:$E$69)</f>
        <v>Major Industrial</v>
      </c>
      <c r="K12565" s="70">
        <f t="shared" si="198"/>
        <v>68.909269009037615</v>
      </c>
    </row>
    <row r="12566" spans="1:11" x14ac:dyDescent="0.25">
      <c r="A12566" s="65">
        <v>44287</v>
      </c>
      <c r="B12566" s="66" t="s">
        <v>155</v>
      </c>
      <c r="C12566" s="66" t="s">
        <v>137</v>
      </c>
      <c r="D12566" s="67">
        <v>452443.95</v>
      </c>
      <c r="E12566" s="66">
        <v>0.20369999999999999</v>
      </c>
      <c r="F12566" s="67">
        <v>92162.832614999905</v>
      </c>
      <c r="G12566" s="66" t="s">
        <v>34</v>
      </c>
      <c r="H12566" s="68">
        <v>1.56003860004781E-4</v>
      </c>
      <c r="I12566" s="87">
        <v>14.377757636914501</v>
      </c>
      <c r="J12566" s="36" t="str">
        <f>_xlfn.XLOOKUP(SimpleBB[[#This Row],[customer_code]],'Input  - indicative charges'!$B$13:$B$69,'Input  - indicative charges'!$E$13:$E$69)</f>
        <v>Major Industrial</v>
      </c>
      <c r="K12566" s="70">
        <f t="shared" si="198"/>
        <v>13.291568942487203</v>
      </c>
    </row>
    <row r="12567" spans="1:11" x14ac:dyDescent="0.25">
      <c r="A12567" s="65">
        <v>44287</v>
      </c>
      <c r="B12567" s="66" t="s">
        <v>155</v>
      </c>
      <c r="C12567" s="66" t="s">
        <v>137</v>
      </c>
      <c r="D12567" s="67">
        <v>452443.95</v>
      </c>
      <c r="E12567" s="66">
        <v>0.20369999999999999</v>
      </c>
      <c r="F12567" s="67">
        <v>92162.832614999905</v>
      </c>
      <c r="G12567" s="66" t="s">
        <v>36</v>
      </c>
      <c r="H12567" s="68">
        <v>4.3093940585414499E-7</v>
      </c>
      <c r="I12567" s="87">
        <v>3.9716596328943102E-2</v>
      </c>
      <c r="J12567" s="36" t="str">
        <f>_xlfn.XLOOKUP(SimpleBB[[#This Row],[customer_code]],'Input  - indicative charges'!$B$13:$B$69,'Input  - indicative charges'!$E$13:$E$69)</f>
        <v>Upper South Island distributor</v>
      </c>
      <c r="K12567" s="70">
        <f t="shared" si="198"/>
        <v>3.6716148066908788E-2</v>
      </c>
    </row>
    <row r="12568" spans="1:11" x14ac:dyDescent="0.25">
      <c r="A12568" s="65">
        <v>44287</v>
      </c>
      <c r="B12568" s="66" t="s">
        <v>155</v>
      </c>
      <c r="C12568" s="66" t="s">
        <v>137</v>
      </c>
      <c r="D12568" s="67">
        <v>452443.95</v>
      </c>
      <c r="E12568" s="66">
        <v>0.20369999999999999</v>
      </c>
      <c r="F12568" s="67">
        <v>92162.832614999905</v>
      </c>
      <c r="G12568" s="66" t="s">
        <v>38</v>
      </c>
      <c r="H12568" s="68">
        <v>1.2075454849586199E-3</v>
      </c>
      <c r="I12568" s="87">
        <v>111.29081240524</v>
      </c>
      <c r="J12568" s="36" t="str">
        <f>_xlfn.XLOOKUP(SimpleBB[[#This Row],[customer_code]],'Input  - indicative charges'!$B$13:$B$69,'Input  - indicative charges'!$E$13:$E$69)</f>
        <v>North Island generation</v>
      </c>
      <c r="K12568" s="70">
        <f t="shared" si="198"/>
        <v>102.88318548031275</v>
      </c>
    </row>
    <row r="12569" spans="1:11" x14ac:dyDescent="0.25">
      <c r="A12569" s="65">
        <v>44287</v>
      </c>
      <c r="B12569" s="66" t="s">
        <v>155</v>
      </c>
      <c r="C12569" s="66" t="s">
        <v>137</v>
      </c>
      <c r="D12569" s="67">
        <v>452443.95</v>
      </c>
      <c r="E12569" s="66">
        <v>0.20369999999999999</v>
      </c>
      <c r="F12569" s="67">
        <v>92162.832614999905</v>
      </c>
      <c r="G12569" s="66" t="s">
        <v>40</v>
      </c>
      <c r="H12569" s="68">
        <v>8.6209110330224002E-5</v>
      </c>
      <c r="I12569" s="87">
        <v>7.9452758052524999</v>
      </c>
      <c r="J12569" s="36" t="str">
        <f>_xlfn.XLOOKUP(SimpleBB[[#This Row],[customer_code]],'Input  - indicative charges'!$B$13:$B$69,'Input  - indicative charges'!$E$13:$E$69)</f>
        <v>North Island generation</v>
      </c>
      <c r="K12569" s="70">
        <f t="shared" si="198"/>
        <v>7.3450383432149886</v>
      </c>
    </row>
    <row r="12570" spans="1:11" x14ac:dyDescent="0.25">
      <c r="A12570" s="65">
        <v>44287</v>
      </c>
      <c r="B12570" s="66" t="s">
        <v>155</v>
      </c>
      <c r="C12570" s="66" t="s">
        <v>137</v>
      </c>
      <c r="D12570" s="67">
        <v>452443.95</v>
      </c>
      <c r="E12570" s="66">
        <v>0.20369999999999999</v>
      </c>
      <c r="F12570" s="67">
        <v>92162.832614999905</v>
      </c>
      <c r="G12570" s="66" t="s">
        <v>42</v>
      </c>
      <c r="H12570" s="68">
        <v>2.33395187835235E-2</v>
      </c>
      <c r="I12570" s="87">
        <v>2151.03616296052</v>
      </c>
      <c r="J12570" s="36" t="str">
        <f>_xlfn.XLOOKUP(SimpleBB[[#This Row],[customer_code]],'Input  - indicative charges'!$B$13:$B$69,'Input  - indicative charges'!$E$13:$E$69)</f>
        <v>South Island generation</v>
      </c>
      <c r="K12570" s="70">
        <f t="shared" si="198"/>
        <v>1988.5329951846725</v>
      </c>
    </row>
    <row r="12571" spans="1:11" x14ac:dyDescent="0.25">
      <c r="A12571" s="65">
        <v>44287</v>
      </c>
      <c r="B12571" s="66" t="s">
        <v>155</v>
      </c>
      <c r="C12571" s="66" t="s">
        <v>137</v>
      </c>
      <c r="D12571" s="67">
        <v>452443.95</v>
      </c>
      <c r="E12571" s="66">
        <v>0.20369999999999999</v>
      </c>
      <c r="F12571" s="67">
        <v>92162.832614999905</v>
      </c>
      <c r="G12571" s="66" t="s">
        <v>44</v>
      </c>
      <c r="H12571" s="68">
        <v>1.205963010514E-4</v>
      </c>
      <c r="I12571" s="87">
        <v>11.114496707788399</v>
      </c>
      <c r="J12571" s="36" t="str">
        <f>_xlfn.XLOOKUP(SimpleBB[[#This Row],[customer_code]],'Input  - indicative charges'!$B$13:$B$69,'Input  - indicative charges'!$E$13:$E$69)</f>
        <v>Major Industrial</v>
      </c>
      <c r="K12571" s="70">
        <f t="shared" si="198"/>
        <v>10.274835825116854</v>
      </c>
    </row>
    <row r="12572" spans="1:11" x14ac:dyDescent="0.25">
      <c r="A12572" s="65">
        <v>44287</v>
      </c>
      <c r="B12572" s="66" t="s">
        <v>155</v>
      </c>
      <c r="C12572" s="66" t="s">
        <v>137</v>
      </c>
      <c r="D12572" s="67">
        <v>452443.95</v>
      </c>
      <c r="E12572" s="66">
        <v>0.20369999999999999</v>
      </c>
      <c r="F12572" s="67">
        <v>92162.832614999905</v>
      </c>
      <c r="G12572" s="66" t="s">
        <v>46</v>
      </c>
      <c r="H12572" s="68">
        <v>9.9456651139153308E-7</v>
      </c>
      <c r="I12572" s="87">
        <v>9.1662066913862403E-2</v>
      </c>
      <c r="J12572" s="36" t="str">
        <f>_xlfn.XLOOKUP(SimpleBB[[#This Row],[customer_code]],'Input  - indicative charges'!$B$13:$B$69,'Input  - indicative charges'!$E$13:$E$69)</f>
        <v>Upper South Island distributor</v>
      </c>
      <c r="K12572" s="70">
        <f t="shared" si="198"/>
        <v>8.4737322228081058E-2</v>
      </c>
    </row>
    <row r="12573" spans="1:11" x14ac:dyDescent="0.25">
      <c r="A12573" s="65">
        <v>44287</v>
      </c>
      <c r="B12573" s="66" t="s">
        <v>155</v>
      </c>
      <c r="C12573" s="66" t="s">
        <v>137</v>
      </c>
      <c r="D12573" s="67">
        <v>452443.95</v>
      </c>
      <c r="E12573" s="66">
        <v>0.20369999999999999</v>
      </c>
      <c r="F12573" s="67">
        <v>92162.832614999905</v>
      </c>
      <c r="G12573" s="66" t="s">
        <v>48</v>
      </c>
      <c r="H12573" s="68">
        <v>0.18829580735568799</v>
      </c>
      <c r="I12573" s="87">
        <v>17353.8749754286</v>
      </c>
      <c r="J12573" s="36" t="str">
        <f>_xlfn.XLOOKUP(SimpleBB[[#This Row],[customer_code]],'Input  - indicative charges'!$B$13:$B$69,'Input  - indicative charges'!$E$13:$E$69)</f>
        <v>North Island generation</v>
      </c>
      <c r="K12573" s="70">
        <f t="shared" si="198"/>
        <v>16042.851151072322</v>
      </c>
    </row>
    <row r="12574" spans="1:11" x14ac:dyDescent="0.25">
      <c r="A12574" s="65">
        <v>44287</v>
      </c>
      <c r="B12574" s="66" t="s">
        <v>155</v>
      </c>
      <c r="C12574" s="66" t="s">
        <v>137</v>
      </c>
      <c r="D12574" s="67">
        <v>452443.95</v>
      </c>
      <c r="E12574" s="66">
        <v>0.20369999999999999</v>
      </c>
      <c r="F12574" s="67">
        <v>92162.832614999905</v>
      </c>
      <c r="G12574" s="66" t="s">
        <v>50</v>
      </c>
      <c r="H12574" s="68">
        <v>6.3590194795004997E-3</v>
      </c>
      <c r="I12574" s="87">
        <v>586.06524788472905</v>
      </c>
      <c r="J12574" s="36" t="str">
        <f>_xlfn.XLOOKUP(SimpleBB[[#This Row],[customer_code]],'Input  - indicative charges'!$B$13:$B$69,'Input  - indicative charges'!$E$13:$E$69)</f>
        <v>North Island generation</v>
      </c>
      <c r="K12574" s="70">
        <f t="shared" si="198"/>
        <v>541.79009298750577</v>
      </c>
    </row>
    <row r="12575" spans="1:11" x14ac:dyDescent="0.25">
      <c r="A12575" s="65">
        <v>44287</v>
      </c>
      <c r="B12575" s="66" t="s">
        <v>155</v>
      </c>
      <c r="C12575" s="66" t="s">
        <v>137</v>
      </c>
      <c r="D12575" s="67">
        <v>452443.95</v>
      </c>
      <c r="E12575" s="66">
        <v>0.20369999999999999</v>
      </c>
      <c r="F12575" s="67">
        <v>92162.832614999905</v>
      </c>
      <c r="G12575" s="66" t="s">
        <v>52</v>
      </c>
      <c r="H12575" s="68">
        <v>1.28410702797305E-2</v>
      </c>
      <c r="I12575" s="87">
        <v>1183.4694107882499</v>
      </c>
      <c r="J12575" s="36" t="str">
        <f>_xlfn.XLOOKUP(SimpleBB[[#This Row],[customer_code]],'Input  - indicative charges'!$B$13:$B$69,'Input  - indicative charges'!$E$13:$E$69)</f>
        <v>North Island generation</v>
      </c>
      <c r="K12575" s="70">
        <f t="shared" si="198"/>
        <v>1094.0624861021417</v>
      </c>
    </row>
    <row r="12576" spans="1:11" x14ac:dyDescent="0.25">
      <c r="A12576" s="65">
        <v>44287</v>
      </c>
      <c r="B12576" s="66" t="s">
        <v>155</v>
      </c>
      <c r="C12576" s="66" t="s">
        <v>137</v>
      </c>
      <c r="D12576" s="67">
        <v>452443.95</v>
      </c>
      <c r="E12576" s="66">
        <v>0.20369999999999999</v>
      </c>
      <c r="F12576" s="67">
        <v>92162.832614999905</v>
      </c>
      <c r="G12576" s="66" t="s">
        <v>54</v>
      </c>
      <c r="H12576" s="68">
        <v>7.5096184243471301E-8</v>
      </c>
      <c r="I12576" s="87">
        <v>6.9210770584562497E-3</v>
      </c>
      <c r="J12576" s="36" t="str">
        <f>_xlfn.XLOOKUP(SimpleBB[[#This Row],[customer_code]],'Input  - indicative charges'!$B$13:$B$69,'Input  - indicative charges'!$E$13:$E$69)</f>
        <v>Upper South Island distributor</v>
      </c>
      <c r="K12576" s="70">
        <f t="shared" si="198"/>
        <v>6.3982141862338046E-3</v>
      </c>
    </row>
    <row r="12577" spans="1:11" x14ac:dyDescent="0.25">
      <c r="A12577" s="65">
        <v>44287</v>
      </c>
      <c r="B12577" s="66" t="s">
        <v>155</v>
      </c>
      <c r="C12577" s="66" t="s">
        <v>137</v>
      </c>
      <c r="D12577" s="67">
        <v>452443.95</v>
      </c>
      <c r="E12577" s="66">
        <v>0.20369999999999999</v>
      </c>
      <c r="F12577" s="67">
        <v>92162.832614999905</v>
      </c>
      <c r="G12577" s="66" t="s">
        <v>56</v>
      </c>
      <c r="H12577" s="68">
        <v>4.0340523868047102E-4</v>
      </c>
      <c r="I12577" s="87">
        <v>37.178969488522299</v>
      </c>
      <c r="J12577" s="36" t="str">
        <f>_xlfn.XLOOKUP(SimpleBB[[#This Row],[customer_code]],'Input  - indicative charges'!$B$13:$B$69,'Input  - indicative charges'!$E$13:$E$69)</f>
        <v>Upper North Island distributor</v>
      </c>
      <c r="K12577" s="70">
        <f t="shared" si="198"/>
        <v>34.370229951474663</v>
      </c>
    </row>
    <row r="12578" spans="1:11" x14ac:dyDescent="0.25">
      <c r="A12578" s="65">
        <v>44287</v>
      </c>
      <c r="B12578" s="66" t="s">
        <v>155</v>
      </c>
      <c r="C12578" s="66" t="s">
        <v>137</v>
      </c>
      <c r="D12578" s="67">
        <v>452443.95</v>
      </c>
      <c r="E12578" s="66">
        <v>0.20369999999999999</v>
      </c>
      <c r="F12578" s="67">
        <v>92162.832614999905</v>
      </c>
      <c r="G12578" s="66" t="s">
        <v>58</v>
      </c>
      <c r="H12578" s="68">
        <v>7.9254645307778697E-3</v>
      </c>
      <c r="I12578" s="87">
        <v>730.43326094619999</v>
      </c>
      <c r="J12578" s="36" t="str">
        <f>_xlfn.XLOOKUP(SimpleBB[[#This Row],[customer_code]],'Input  - indicative charges'!$B$13:$B$69,'Input  - indicative charges'!$E$13:$E$69)</f>
        <v>North Island generation</v>
      </c>
      <c r="K12578" s="70">
        <f t="shared" si="198"/>
        <v>675.25161370265323</v>
      </c>
    </row>
    <row r="12579" spans="1:11" x14ac:dyDescent="0.25">
      <c r="A12579" s="65">
        <v>44287</v>
      </c>
      <c r="B12579" s="66" t="s">
        <v>155</v>
      </c>
      <c r="C12579" s="66" t="s">
        <v>137</v>
      </c>
      <c r="D12579" s="67">
        <v>452443.95</v>
      </c>
      <c r="E12579" s="66">
        <v>0.20369999999999999</v>
      </c>
      <c r="F12579" s="67">
        <v>92162.832614999905</v>
      </c>
      <c r="G12579" s="66" t="s">
        <v>60</v>
      </c>
      <c r="H12579" s="68">
        <v>2.7640824875860998E-6</v>
      </c>
      <c r="I12579" s="87">
        <v>0.25474567163745099</v>
      </c>
      <c r="J12579" s="36" t="str">
        <f>_xlfn.XLOOKUP(SimpleBB[[#This Row],[customer_code]],'Input  - indicative charges'!$B$13:$B$69,'Input  - indicative charges'!$E$13:$E$69)</f>
        <v>Major Industrial</v>
      </c>
      <c r="K12579" s="70">
        <f t="shared" si="198"/>
        <v>0.23550053790557729</v>
      </c>
    </row>
    <row r="12580" spans="1:11" x14ac:dyDescent="0.25">
      <c r="A12580" s="65">
        <v>44287</v>
      </c>
      <c r="B12580" s="66" t="s">
        <v>155</v>
      </c>
      <c r="C12580" s="66" t="s">
        <v>137</v>
      </c>
      <c r="D12580" s="67">
        <v>452443.95</v>
      </c>
      <c r="E12580" s="66">
        <v>0.20369999999999999</v>
      </c>
      <c r="F12580" s="67">
        <v>92162.832614999905</v>
      </c>
      <c r="G12580" s="66" t="s">
        <v>62</v>
      </c>
      <c r="H12580" s="68">
        <v>2.7273547904610299E-6</v>
      </c>
      <c r="I12580" s="87">
        <v>0.25136074303497802</v>
      </c>
      <c r="J12580" s="36" t="str">
        <f>_xlfn.XLOOKUP(SimpleBB[[#This Row],[customer_code]],'Input  - indicative charges'!$B$13:$B$69,'Input  - indicative charges'!$E$13:$E$69)</f>
        <v>Major Industrial</v>
      </c>
      <c r="K12580" s="70">
        <f t="shared" si="198"/>
        <v>0.23237132867689667</v>
      </c>
    </row>
    <row r="12581" spans="1:11" x14ac:dyDescent="0.25">
      <c r="A12581" s="65">
        <v>44287</v>
      </c>
      <c r="B12581" s="66" t="s">
        <v>155</v>
      </c>
      <c r="C12581" s="66" t="s">
        <v>137</v>
      </c>
      <c r="D12581" s="67">
        <v>452443.95</v>
      </c>
      <c r="E12581" s="66">
        <v>0.20369999999999999</v>
      </c>
      <c r="F12581" s="67">
        <v>92162.832614999905</v>
      </c>
      <c r="G12581" s="66" t="s">
        <v>64</v>
      </c>
      <c r="H12581" s="68">
        <v>1.2832511941131099E-4</v>
      </c>
      <c r="I12581" s="87">
        <v>11.826806500604601</v>
      </c>
      <c r="J12581" s="36" t="str">
        <f>_xlfn.XLOOKUP(SimpleBB[[#This Row],[customer_code]],'Input  - indicative charges'!$B$13:$B$69,'Input  - indicative charges'!$E$13:$E$69)</f>
        <v>Major Industrial</v>
      </c>
      <c r="K12581" s="70">
        <f t="shared" si="198"/>
        <v>10.933333134552452</v>
      </c>
    </row>
    <row r="12582" spans="1:11" x14ac:dyDescent="0.25">
      <c r="A12582" s="65">
        <v>44287</v>
      </c>
      <c r="B12582" s="66" t="s">
        <v>155</v>
      </c>
      <c r="C12582" s="66" t="s">
        <v>137</v>
      </c>
      <c r="D12582" s="67">
        <v>452443.95</v>
      </c>
      <c r="E12582" s="66">
        <v>0.20369999999999999</v>
      </c>
      <c r="F12582" s="67">
        <v>92162.832614999905</v>
      </c>
      <c r="G12582" s="66" t="s">
        <v>66</v>
      </c>
      <c r="H12582" s="68">
        <v>5.1820903936719496E-6</v>
      </c>
      <c r="I12582" s="87">
        <v>0.47759612954778702</v>
      </c>
      <c r="J12582" s="36" t="str">
        <f>_xlfn.XLOOKUP(SimpleBB[[#This Row],[customer_code]],'Input  - indicative charges'!$B$13:$B$69,'Input  - indicative charges'!$E$13:$E$69)</f>
        <v>Upper South Island distributor</v>
      </c>
      <c r="K12582" s="70">
        <f t="shared" si="198"/>
        <v>0.44151543257699233</v>
      </c>
    </row>
    <row r="12583" spans="1:11" x14ac:dyDescent="0.25">
      <c r="A12583" s="65">
        <v>44287</v>
      </c>
      <c r="B12583" s="66" t="s">
        <v>155</v>
      </c>
      <c r="C12583" s="66" t="s">
        <v>137</v>
      </c>
      <c r="D12583" s="67">
        <v>452443.95</v>
      </c>
      <c r="E12583" s="66">
        <v>0.20369999999999999</v>
      </c>
      <c r="F12583" s="67">
        <v>92162.832614999905</v>
      </c>
      <c r="G12583" s="66" t="s">
        <v>68</v>
      </c>
      <c r="H12583" s="68">
        <v>2.6633101578940199E-6</v>
      </c>
      <c r="I12583" s="87">
        <v>0.24545820828381601</v>
      </c>
      <c r="J12583" s="36" t="str">
        <f>_xlfn.XLOOKUP(SimpleBB[[#This Row],[customer_code]],'Input  - indicative charges'!$B$13:$B$69,'Input  - indicative charges'!$E$13:$E$69)</f>
        <v>Major Industrial</v>
      </c>
      <c r="K12583" s="70">
        <f t="shared" si="198"/>
        <v>0.22691470953212348</v>
      </c>
    </row>
    <row r="12584" spans="1:11" x14ac:dyDescent="0.25">
      <c r="A12584" s="65">
        <v>44287</v>
      </c>
      <c r="B12584" s="66" t="s">
        <v>155</v>
      </c>
      <c r="C12584" s="66" t="s">
        <v>137</v>
      </c>
      <c r="D12584" s="67">
        <v>452443.95</v>
      </c>
      <c r="E12584" s="66">
        <v>0.20369999999999999</v>
      </c>
      <c r="F12584" s="67">
        <v>92162.832614999905</v>
      </c>
      <c r="G12584" s="66" t="s">
        <v>70</v>
      </c>
      <c r="H12584" s="68">
        <v>0.28716560697315502</v>
      </c>
      <c r="I12584" s="87">
        <v>26465.995768251702</v>
      </c>
      <c r="J12584" s="36" t="str">
        <f>_xlfn.XLOOKUP(SimpleBB[[#This Row],[customer_code]],'Input  - indicative charges'!$B$13:$B$69,'Input  - indicative charges'!$E$13:$E$69)</f>
        <v>Lower North Island distributor</v>
      </c>
      <c r="K12584" s="70">
        <f t="shared" si="198"/>
        <v>24466.583473498005</v>
      </c>
    </row>
    <row r="12585" spans="1:11" x14ac:dyDescent="0.25">
      <c r="A12585" s="65">
        <v>44287</v>
      </c>
      <c r="B12585" s="66" t="s">
        <v>155</v>
      </c>
      <c r="C12585" s="66" t="s">
        <v>137</v>
      </c>
      <c r="D12585" s="67">
        <v>452443.95</v>
      </c>
      <c r="E12585" s="66">
        <v>0.20369999999999999</v>
      </c>
      <c r="F12585" s="67">
        <v>92162.832614999905</v>
      </c>
      <c r="G12585" s="66" t="s">
        <v>72</v>
      </c>
      <c r="H12585" s="68">
        <v>3.3069275945283603E-5</v>
      </c>
      <c r="I12585" s="87">
        <v>3.0477581436444199</v>
      </c>
      <c r="J12585" s="36" t="str">
        <f>_xlfn.XLOOKUP(SimpleBB[[#This Row],[customer_code]],'Input  - indicative charges'!$B$13:$B$69,'Input  - indicative charges'!$E$13:$E$69)</f>
        <v>Lower South Island distributor</v>
      </c>
      <c r="K12585" s="70">
        <f t="shared" si="198"/>
        <v>2.8175108044852291</v>
      </c>
    </row>
    <row r="12586" spans="1:11" x14ac:dyDescent="0.25">
      <c r="A12586" s="65">
        <v>44287</v>
      </c>
      <c r="B12586" s="66" t="s">
        <v>155</v>
      </c>
      <c r="C12586" s="66" t="s">
        <v>137</v>
      </c>
      <c r="D12586" s="67">
        <v>452443.95</v>
      </c>
      <c r="E12586" s="66">
        <v>0.20369999999999999</v>
      </c>
      <c r="F12586" s="67">
        <v>92162.832614999905</v>
      </c>
      <c r="G12586" s="66" t="s">
        <v>74</v>
      </c>
      <c r="H12586" s="68">
        <v>3.1979541114814102E-9</v>
      </c>
      <c r="I12586" s="87">
        <v>2.9473250948691302E-4</v>
      </c>
      <c r="J12586" s="36" t="str">
        <f>_xlfn.XLOOKUP(SimpleBB[[#This Row],[customer_code]],'Input  - indicative charges'!$B$13:$B$69,'Input  - indicative charges'!$E$13:$E$69)</f>
        <v>Major Industrial</v>
      </c>
      <c r="K12586" s="70">
        <f t="shared" si="198"/>
        <v>2.7246651170274307E-4</v>
      </c>
    </row>
    <row r="12587" spans="1:11" x14ac:dyDescent="0.25">
      <c r="A12587" s="65">
        <v>44287</v>
      </c>
      <c r="B12587" s="66" t="s">
        <v>155</v>
      </c>
      <c r="C12587" s="66" t="s">
        <v>137</v>
      </c>
      <c r="D12587" s="67">
        <v>452443.95</v>
      </c>
      <c r="E12587" s="66">
        <v>0.20369999999999999</v>
      </c>
      <c r="F12587" s="67">
        <v>92162.832614999905</v>
      </c>
      <c r="G12587" s="66" t="s">
        <v>76</v>
      </c>
      <c r="H12587" s="68">
        <v>2.03825331300469E-4</v>
      </c>
      <c r="I12587" s="87">
        <v>18.785119891342099</v>
      </c>
      <c r="J12587" s="36" t="str">
        <f>_xlfn.XLOOKUP(SimpleBB[[#This Row],[customer_code]],'Input  - indicative charges'!$B$13:$B$69,'Input  - indicative charges'!$E$13:$E$69)</f>
        <v>Lower North Island distributor</v>
      </c>
      <c r="K12587" s="70">
        <f t="shared" si="198"/>
        <v>17.365970579974523</v>
      </c>
    </row>
    <row r="12588" spans="1:11" x14ac:dyDescent="0.25">
      <c r="A12588" s="65">
        <v>44287</v>
      </c>
      <c r="B12588" s="66" t="s">
        <v>155</v>
      </c>
      <c r="C12588" s="66" t="s">
        <v>137</v>
      </c>
      <c r="D12588" s="67">
        <v>452443.95</v>
      </c>
      <c r="E12588" s="66">
        <v>0.20369999999999999</v>
      </c>
      <c r="F12588" s="67">
        <v>92162.832614999905</v>
      </c>
      <c r="G12588" s="66" t="s">
        <v>78</v>
      </c>
      <c r="H12588" s="68">
        <v>7.4261492049974701E-7</v>
      </c>
      <c r="I12588" s="87">
        <v>6.8441494615419707E-2</v>
      </c>
      <c r="J12588" s="36" t="str">
        <f>_xlfn.XLOOKUP(SimpleBB[[#This Row],[customer_code]],'Input  - indicative charges'!$B$13:$B$69,'Input  - indicative charges'!$E$13:$E$69)</f>
        <v>North Island generation</v>
      </c>
      <c r="K12588" s="70">
        <f t="shared" si="198"/>
        <v>6.3270981969545864E-2</v>
      </c>
    </row>
    <row r="12589" spans="1:11" x14ac:dyDescent="0.25">
      <c r="A12589" s="65">
        <v>44287</v>
      </c>
      <c r="B12589" s="66" t="s">
        <v>155</v>
      </c>
      <c r="C12589" s="66" t="s">
        <v>137</v>
      </c>
      <c r="D12589" s="67">
        <v>452443.95</v>
      </c>
      <c r="E12589" s="66">
        <v>0.20369999999999999</v>
      </c>
      <c r="F12589" s="67">
        <v>92162.832614999905</v>
      </c>
      <c r="G12589" s="66" t="s">
        <v>80</v>
      </c>
      <c r="H12589" s="68">
        <v>2.5497574621633701E-9</v>
      </c>
      <c r="I12589" s="87">
        <v>2.3499287019420999E-4</v>
      </c>
      <c r="J12589" s="36" t="str">
        <f>_xlfn.XLOOKUP(SimpleBB[[#This Row],[customer_code]],'Input  - indicative charges'!$B$13:$B$69,'Input  - indicative charges'!$E$13:$E$69)</f>
        <v>Major Industrial</v>
      </c>
      <c r="K12589" s="70">
        <f t="shared" si="198"/>
        <v>2.1723999068950657E-4</v>
      </c>
    </row>
    <row r="12590" spans="1:11" x14ac:dyDescent="0.25">
      <c r="A12590" s="65">
        <v>44287</v>
      </c>
      <c r="B12590" s="66" t="s">
        <v>155</v>
      </c>
      <c r="C12590" s="66" t="s">
        <v>137</v>
      </c>
      <c r="D12590" s="67">
        <v>452443.95</v>
      </c>
      <c r="E12590" s="66">
        <v>0.20369999999999999</v>
      </c>
      <c r="F12590" s="67">
        <v>92162.832614999905</v>
      </c>
      <c r="G12590" s="66" t="s">
        <v>82</v>
      </c>
      <c r="H12590" s="68">
        <v>4.5325115627330501E-4</v>
      </c>
      <c r="I12590" s="87">
        <v>41.7729104481718</v>
      </c>
      <c r="J12590" s="36" t="str">
        <f>_xlfn.XLOOKUP(SimpleBB[[#This Row],[customer_code]],'Input  - indicative charges'!$B$13:$B$69,'Input  - indicative charges'!$E$13:$E$69)</f>
        <v>Major Industrial</v>
      </c>
      <c r="K12590" s="70">
        <f t="shared" si="198"/>
        <v>38.617114933464173</v>
      </c>
    </row>
    <row r="12591" spans="1:11" x14ac:dyDescent="0.25">
      <c r="A12591" s="65">
        <v>44287</v>
      </c>
      <c r="B12591" s="66" t="s">
        <v>155</v>
      </c>
      <c r="C12591" s="66" t="s">
        <v>137</v>
      </c>
      <c r="D12591" s="67">
        <v>452443.95</v>
      </c>
      <c r="E12591" s="66">
        <v>0.20369999999999999</v>
      </c>
      <c r="F12591" s="67">
        <v>92162.832614999905</v>
      </c>
      <c r="G12591" s="66" t="s">
        <v>84</v>
      </c>
      <c r="H12591" s="68">
        <v>1.0308519212156401E-11</v>
      </c>
      <c r="I12591" s="87">
        <v>9.5006233065848697E-7</v>
      </c>
      <c r="J12591" s="36" t="str">
        <f>_xlfn.XLOOKUP(SimpleBB[[#This Row],[customer_code]],'Input  - indicative charges'!$B$13:$B$69,'Input  - indicative charges'!$E$13:$E$69)</f>
        <v>Major Industrial</v>
      </c>
      <c r="K12591" s="70">
        <f t="shared" si="198"/>
        <v>8.7828848465116512E-7</v>
      </c>
    </row>
    <row r="12592" spans="1:11" x14ac:dyDescent="0.25">
      <c r="A12592" s="65">
        <v>44287</v>
      </c>
      <c r="B12592" s="66" t="s">
        <v>155</v>
      </c>
      <c r="C12592" s="66" t="s">
        <v>137</v>
      </c>
      <c r="D12592" s="67">
        <v>452443.95</v>
      </c>
      <c r="E12592" s="66">
        <v>0.20369999999999999</v>
      </c>
      <c r="F12592" s="67">
        <v>92162.832614999905</v>
      </c>
      <c r="G12592" s="66" t="s">
        <v>86</v>
      </c>
      <c r="H12592" s="68">
        <v>4.7097068797389999E-5</v>
      </c>
      <c r="I12592" s="87">
        <v>4.3405992682309904</v>
      </c>
      <c r="J12592" s="36" t="str">
        <f>_xlfn.XLOOKUP(SimpleBB[[#This Row],[customer_code]],'Input  - indicative charges'!$B$13:$B$69,'Input  - indicative charges'!$E$13:$E$69)</f>
        <v>North Island generation</v>
      </c>
      <c r="K12592" s="70">
        <f t="shared" si="198"/>
        <v>4.0126823585672042</v>
      </c>
    </row>
    <row r="12593" spans="1:11" x14ac:dyDescent="0.25">
      <c r="A12593" s="65">
        <v>44287</v>
      </c>
      <c r="B12593" s="66" t="s">
        <v>155</v>
      </c>
      <c r="C12593" s="66" t="s">
        <v>137</v>
      </c>
      <c r="D12593" s="67">
        <v>452443.95</v>
      </c>
      <c r="E12593" s="66">
        <v>0.20369999999999999</v>
      </c>
      <c r="F12593" s="67">
        <v>92162.832614999905</v>
      </c>
      <c r="G12593" s="66" t="s">
        <v>88</v>
      </c>
      <c r="H12593" s="68">
        <v>4.6117213342323398E-3</v>
      </c>
      <c r="I12593" s="87">
        <v>425.02930139388002</v>
      </c>
      <c r="J12593" s="36" t="str">
        <f>_xlfn.XLOOKUP(SimpleBB[[#This Row],[customer_code]],'Input  - indicative charges'!$B$13:$B$69,'Input  - indicative charges'!$E$13:$E$69)</f>
        <v>North Island generation</v>
      </c>
      <c r="K12593" s="70">
        <f t="shared" si="198"/>
        <v>392.91984221165956</v>
      </c>
    </row>
    <row r="12594" spans="1:11" x14ac:dyDescent="0.25">
      <c r="A12594" s="65">
        <v>44287</v>
      </c>
      <c r="B12594" s="66" t="s">
        <v>155</v>
      </c>
      <c r="C12594" s="66" t="s">
        <v>137</v>
      </c>
      <c r="D12594" s="67">
        <v>452443.95</v>
      </c>
      <c r="E12594" s="66">
        <v>0.20369999999999999</v>
      </c>
      <c r="F12594" s="67">
        <v>92162.832614999905</v>
      </c>
      <c r="G12594" s="66" t="s">
        <v>90</v>
      </c>
      <c r="H12594" s="68">
        <v>9.0172704602669397E-7</v>
      </c>
      <c r="I12594" s="87">
        <v>8.3105718807376605E-2</v>
      </c>
      <c r="J12594" s="36" t="str">
        <f>_xlfn.XLOOKUP(SimpleBB[[#This Row],[customer_code]],'Input  - indicative charges'!$B$13:$B$69,'Input  - indicative charges'!$E$13:$E$69)</f>
        <v>Upper South Island distributor</v>
      </c>
      <c r="K12594" s="70">
        <f t="shared" si="198"/>
        <v>7.682737593288938E-2</v>
      </c>
    </row>
    <row r="12595" spans="1:11" x14ac:dyDescent="0.25">
      <c r="A12595" s="65">
        <v>44287</v>
      </c>
      <c r="B12595" s="66" t="s">
        <v>155</v>
      </c>
      <c r="C12595" s="66" t="s">
        <v>137</v>
      </c>
      <c r="D12595" s="67">
        <v>452443.95</v>
      </c>
      <c r="E12595" s="66">
        <v>0.20369999999999999</v>
      </c>
      <c r="F12595" s="67">
        <v>92162.832614999905</v>
      </c>
      <c r="G12595" s="66" t="s">
        <v>92</v>
      </c>
      <c r="H12595" s="68">
        <v>6.3880269438676299E-4</v>
      </c>
      <c r="I12595" s="87">
        <v>58.873865796778297</v>
      </c>
      <c r="J12595" s="36" t="str">
        <f>_xlfn.XLOOKUP(SimpleBB[[#This Row],[customer_code]],'Input  - indicative charges'!$B$13:$B$69,'Input  - indicative charges'!$E$13:$E$69)</f>
        <v>North Island generation</v>
      </c>
      <c r="K12595" s="70">
        <f t="shared" si="198"/>
        <v>54.426153640224378</v>
      </c>
    </row>
    <row r="12596" spans="1:11" x14ac:dyDescent="0.25">
      <c r="A12596" s="65">
        <v>44287</v>
      </c>
      <c r="B12596" s="66" t="s">
        <v>155</v>
      </c>
      <c r="C12596" s="66" t="s">
        <v>137</v>
      </c>
      <c r="D12596" s="67">
        <v>452443.95</v>
      </c>
      <c r="E12596" s="66">
        <v>0.20369999999999999</v>
      </c>
      <c r="F12596" s="67">
        <v>92162.832614999905</v>
      </c>
      <c r="G12596" s="66" t="s">
        <v>94</v>
      </c>
      <c r="H12596" s="68">
        <v>3.3861615881727002E-3</v>
      </c>
      <c r="I12596" s="87">
        <v>312.07824365810302</v>
      </c>
      <c r="J12596" s="36" t="str">
        <f>_xlfn.XLOOKUP(SimpleBB[[#This Row],[customer_code]],'Input  - indicative charges'!$B$13:$B$69,'Input  - indicative charges'!$E$13:$E$69)</f>
        <v>North Island generation</v>
      </c>
      <c r="K12596" s="70">
        <f t="shared" si="198"/>
        <v>288.50183705851981</v>
      </c>
    </row>
    <row r="12597" spans="1:11" x14ac:dyDescent="0.25">
      <c r="A12597" s="65">
        <v>44287</v>
      </c>
      <c r="B12597" s="66" t="s">
        <v>155</v>
      </c>
      <c r="C12597" s="66" t="s">
        <v>137</v>
      </c>
      <c r="D12597" s="67">
        <v>452443.95</v>
      </c>
      <c r="E12597" s="66">
        <v>0.20369999999999999</v>
      </c>
      <c r="F12597" s="67">
        <v>92162.832614999905</v>
      </c>
      <c r="G12597" s="66" t="s">
        <v>96</v>
      </c>
      <c r="H12597" s="68">
        <v>2.8179604279466501E-5</v>
      </c>
      <c r="I12597" s="87">
        <v>2.5971121523654102</v>
      </c>
      <c r="J12597" s="36" t="str">
        <f>_xlfn.XLOOKUP(SimpleBB[[#This Row],[customer_code]],'Input  - indicative charges'!$B$13:$B$69,'Input  - indicative charges'!$E$13:$E$69)</f>
        <v>Upper North Island distributor</v>
      </c>
      <c r="K12597" s="70">
        <f t="shared" si="198"/>
        <v>2.4009095226301356</v>
      </c>
    </row>
    <row r="12598" spans="1:11" x14ac:dyDescent="0.25">
      <c r="A12598" s="65">
        <v>44287</v>
      </c>
      <c r="B12598" s="66" t="s">
        <v>155</v>
      </c>
      <c r="C12598" s="66" t="s">
        <v>137</v>
      </c>
      <c r="D12598" s="67">
        <v>452443.95</v>
      </c>
      <c r="E12598" s="66">
        <v>0.20369999999999999</v>
      </c>
      <c r="F12598" s="67">
        <v>92162.832614999905</v>
      </c>
      <c r="G12598" s="66" t="s">
        <v>98</v>
      </c>
      <c r="H12598" s="68">
        <v>3.74030382595027E-6</v>
      </c>
      <c r="I12598" s="87">
        <v>0.34471699544029899</v>
      </c>
      <c r="J12598" s="36" t="str">
        <f>_xlfn.XLOOKUP(SimpleBB[[#This Row],[customer_code]],'Input  - indicative charges'!$B$13:$B$69,'Input  - indicative charges'!$E$13:$E$69)</f>
        <v>Major Industrial</v>
      </c>
      <c r="K12598" s="70">
        <f t="shared" si="198"/>
        <v>0.31867484667971158</v>
      </c>
    </row>
    <row r="12599" spans="1:11" x14ac:dyDescent="0.25">
      <c r="A12599" s="65">
        <v>44287</v>
      </c>
      <c r="B12599" s="66" t="s">
        <v>155</v>
      </c>
      <c r="C12599" s="66" t="s">
        <v>137</v>
      </c>
      <c r="D12599" s="67">
        <v>452443.95</v>
      </c>
      <c r="E12599" s="66">
        <v>0.20369999999999999</v>
      </c>
      <c r="F12599" s="67">
        <v>92162.832614999905</v>
      </c>
      <c r="G12599" s="66" t="s">
        <v>100</v>
      </c>
      <c r="H12599" s="68">
        <v>7.2132978583937897E-4</v>
      </c>
      <c r="I12599" s="87">
        <v>66.479796312528407</v>
      </c>
      <c r="J12599" s="36" t="str">
        <f>_xlfn.XLOOKUP(SimpleBB[[#This Row],[customer_code]],'Input  - indicative charges'!$B$13:$B$69,'Input  - indicative charges'!$E$13:$E$69)</f>
        <v>North Island generation</v>
      </c>
      <c r="K12599" s="70">
        <f t="shared" si="198"/>
        <v>61.457483029328962</v>
      </c>
    </row>
    <row r="12600" spans="1:11" x14ac:dyDescent="0.25">
      <c r="A12600" s="65">
        <v>44287</v>
      </c>
      <c r="B12600" s="66" t="s">
        <v>155</v>
      </c>
      <c r="C12600" s="66" t="s">
        <v>137</v>
      </c>
      <c r="D12600" s="67">
        <v>452443.95</v>
      </c>
      <c r="E12600" s="66">
        <v>0.20369999999999999</v>
      </c>
      <c r="F12600" s="67">
        <v>92162.832614999905</v>
      </c>
      <c r="G12600" s="66" t="s">
        <v>102</v>
      </c>
      <c r="H12600" s="68">
        <v>1.61367823518975E-3</v>
      </c>
      <c r="I12600" s="87">
        <v>148.72115708426199</v>
      </c>
      <c r="J12600" s="36" t="str">
        <f>_xlfn.XLOOKUP(SimpleBB[[#This Row],[customer_code]],'Input  - indicative charges'!$B$13:$B$69,'Input  - indicative charges'!$E$13:$E$69)</f>
        <v>Lower North Island distributor</v>
      </c>
      <c r="K12600" s="70">
        <f t="shared" si="198"/>
        <v>137.48580011647419</v>
      </c>
    </row>
    <row r="12601" spans="1:11" x14ac:dyDescent="0.25">
      <c r="A12601" s="65">
        <v>44287</v>
      </c>
      <c r="B12601" s="66" t="s">
        <v>155</v>
      </c>
      <c r="C12601" s="66" t="s">
        <v>137</v>
      </c>
      <c r="D12601" s="67">
        <v>452443.95</v>
      </c>
      <c r="E12601" s="66">
        <v>0.20369999999999999</v>
      </c>
      <c r="F12601" s="67">
        <v>92162.832614999905</v>
      </c>
      <c r="G12601" s="66" t="s">
        <v>104</v>
      </c>
      <c r="H12601" s="68">
        <v>2.3330708899937198E-3</v>
      </c>
      <c r="I12601" s="87">
        <v>215.02242191342</v>
      </c>
      <c r="J12601" s="36" t="str">
        <f>_xlfn.XLOOKUP(SimpleBB[[#This Row],[customer_code]],'Input  - indicative charges'!$B$13:$B$69,'Input  - indicative charges'!$E$13:$E$69)</f>
        <v>Lower North Island distributor</v>
      </c>
      <c r="K12601" s="70">
        <f t="shared" si="198"/>
        <v>198.77823908402752</v>
      </c>
    </row>
    <row r="12602" spans="1:11" x14ac:dyDescent="0.25">
      <c r="A12602" s="65">
        <v>44287</v>
      </c>
      <c r="B12602" s="66" t="s">
        <v>155</v>
      </c>
      <c r="C12602" s="66" t="s">
        <v>137</v>
      </c>
      <c r="D12602" s="67">
        <v>452443.95</v>
      </c>
      <c r="E12602" s="66">
        <v>0.20369999999999999</v>
      </c>
      <c r="F12602" s="67">
        <v>92162.832614999905</v>
      </c>
      <c r="G12602" s="66" t="s">
        <v>106</v>
      </c>
      <c r="H12602" s="68">
        <v>8.8343891684537507E-3</v>
      </c>
      <c r="I12602" s="87">
        <v>814.20233018797205</v>
      </c>
      <c r="J12602" s="36" t="str">
        <f>_xlfn.XLOOKUP(SimpleBB[[#This Row],[customer_code]],'Input  - indicative charges'!$B$13:$B$69,'Input  - indicative charges'!$E$13:$E$69)</f>
        <v>Upper North Island distributor</v>
      </c>
      <c r="K12602" s="70">
        <f t="shared" si="198"/>
        <v>752.6922262927776</v>
      </c>
    </row>
    <row r="12603" spans="1:11" x14ac:dyDescent="0.25">
      <c r="A12603" s="65">
        <v>44287</v>
      </c>
      <c r="B12603" s="66" t="s">
        <v>155</v>
      </c>
      <c r="C12603" s="66" t="s">
        <v>137</v>
      </c>
      <c r="D12603" s="67">
        <v>452443.95</v>
      </c>
      <c r="E12603" s="66">
        <v>0.20369999999999999</v>
      </c>
      <c r="F12603" s="67">
        <v>92162.832614999905</v>
      </c>
      <c r="G12603" s="66" t="s">
        <v>108</v>
      </c>
      <c r="H12603" s="68">
        <v>0.120979240895964</v>
      </c>
      <c r="I12603" s="87">
        <v>11149.789528584401</v>
      </c>
      <c r="J12603" s="36" t="str">
        <f>_xlfn.XLOOKUP(SimpleBB[[#This Row],[customer_code]],'Input  - indicative charges'!$B$13:$B$69,'Input  - indicative charges'!$E$13:$E$69)</f>
        <v>Lower North Island distributor</v>
      </c>
      <c r="K12603" s="70">
        <f t="shared" si="198"/>
        <v>10307.462398232852</v>
      </c>
    </row>
    <row r="12604" spans="1:11" x14ac:dyDescent="0.25">
      <c r="A12604" s="65">
        <v>44287</v>
      </c>
      <c r="B12604" s="66" t="s">
        <v>155</v>
      </c>
      <c r="C12604" s="66" t="s">
        <v>137</v>
      </c>
      <c r="D12604" s="67">
        <v>452443.95</v>
      </c>
      <c r="E12604" s="66">
        <v>0.20369999999999999</v>
      </c>
      <c r="F12604" s="67">
        <v>92162.832614999905</v>
      </c>
      <c r="G12604" s="66" t="s">
        <v>110</v>
      </c>
      <c r="H12604" s="68">
        <v>3.8598237355410899E-7</v>
      </c>
      <c r="I12604" s="87">
        <v>3.55732288862078E-2</v>
      </c>
      <c r="J12604" s="36" t="str">
        <f>_xlfn.XLOOKUP(SimpleBB[[#This Row],[customer_code]],'Input  - indicative charges'!$B$13:$B$69,'Input  - indicative charges'!$E$13:$E$69)</f>
        <v>Lower South Island distributor</v>
      </c>
      <c r="K12604" s="70">
        <f t="shared" si="198"/>
        <v>3.2885797367591271E-2</v>
      </c>
    </row>
    <row r="12605" spans="1:11" x14ac:dyDescent="0.25">
      <c r="A12605" s="65">
        <v>44287</v>
      </c>
      <c r="B12605" s="66" t="s">
        <v>155</v>
      </c>
      <c r="C12605" s="66" t="s">
        <v>137</v>
      </c>
      <c r="D12605" s="67">
        <v>452443.95</v>
      </c>
      <c r="E12605" s="66">
        <v>0.20369999999999999</v>
      </c>
      <c r="F12605" s="67">
        <v>92162.832614999905</v>
      </c>
      <c r="G12605" s="66" t="s">
        <v>112</v>
      </c>
      <c r="H12605" s="68">
        <v>3.8096828413223698E-3</v>
      </c>
      <c r="I12605" s="87">
        <v>351.11116202103102</v>
      </c>
      <c r="J12605" s="36" t="str">
        <f>_xlfn.XLOOKUP(SimpleBB[[#This Row],[customer_code]],'Input  - indicative charges'!$B$13:$B$69,'Input  - indicative charges'!$E$13:$E$69)</f>
        <v>North Island generation</v>
      </c>
      <c r="K12605" s="70">
        <f t="shared" si="198"/>
        <v>324.58595660963152</v>
      </c>
    </row>
    <row r="12606" spans="1:11" x14ac:dyDescent="0.25">
      <c r="A12606" s="65">
        <v>44287</v>
      </c>
      <c r="B12606" s="66" t="s">
        <v>155</v>
      </c>
      <c r="C12606" s="66" t="s">
        <v>137</v>
      </c>
      <c r="D12606" s="67">
        <v>452443.95</v>
      </c>
      <c r="E12606" s="66">
        <v>0.20369999999999999</v>
      </c>
      <c r="F12606" s="67">
        <v>92162.832614999905</v>
      </c>
      <c r="G12606" s="66" t="s">
        <v>114</v>
      </c>
      <c r="H12606" s="68">
        <v>3.4129278258922001E-2</v>
      </c>
      <c r="I12606" s="87">
        <v>3145.45095944778</v>
      </c>
      <c r="J12606" s="36" t="str">
        <f>_xlfn.XLOOKUP(SimpleBB[[#This Row],[customer_code]],'Input  - indicative charges'!$B$13:$B$69,'Input  - indicative charges'!$E$13:$E$69)</f>
        <v>Lower North Island distributor</v>
      </c>
      <c r="K12606" s="70">
        <f t="shared" si="198"/>
        <v>2907.8232738721263</v>
      </c>
    </row>
    <row r="12607" spans="1:11" x14ac:dyDescent="0.25">
      <c r="A12607" s="65">
        <v>44287</v>
      </c>
      <c r="B12607" s="66" t="s">
        <v>155</v>
      </c>
      <c r="C12607" s="66" t="s">
        <v>137</v>
      </c>
      <c r="D12607" s="67">
        <v>452443.95</v>
      </c>
      <c r="E12607" s="66">
        <v>0.20369999999999999</v>
      </c>
      <c r="F12607" s="67">
        <v>92162.832614999905</v>
      </c>
      <c r="G12607" s="66" t="s">
        <v>116</v>
      </c>
      <c r="H12607" s="68">
        <v>1.4863314809520499E-6</v>
      </c>
      <c r="I12607" s="87">
        <v>0.136984519489389</v>
      </c>
      <c r="J12607" s="36" t="str">
        <f>_xlfn.XLOOKUP(SimpleBB[[#This Row],[customer_code]],'Input  - indicative charges'!$B$13:$B$69,'Input  - indicative charges'!$E$13:$E$69)</f>
        <v>Major Industrial</v>
      </c>
      <c r="K12607" s="70">
        <f t="shared" si="198"/>
        <v>0.12663582394600933</v>
      </c>
    </row>
    <row r="12608" spans="1:11" x14ac:dyDescent="0.25">
      <c r="A12608" s="65">
        <v>44287</v>
      </c>
      <c r="B12608" s="66" t="s">
        <v>155</v>
      </c>
      <c r="C12608" s="66" t="s">
        <v>137</v>
      </c>
      <c r="D12608" s="67">
        <v>452443.95</v>
      </c>
      <c r="E12608" s="66">
        <v>0.20369999999999999</v>
      </c>
      <c r="F12608" s="67">
        <v>92162.832614999905</v>
      </c>
      <c r="G12608" s="66" t="s">
        <v>118</v>
      </c>
      <c r="H12608" s="68">
        <v>1.9519553594544899E-7</v>
      </c>
      <c r="I12608" s="87">
        <v>1.7989773506535599E-2</v>
      </c>
      <c r="J12608" s="36" t="str">
        <f>_xlfn.XLOOKUP(SimpleBB[[#This Row],[customer_code]],'Input  - indicative charges'!$B$13:$B$69,'Input  - indicative charges'!$E$13:$E$69)</f>
        <v>Upper South Island distributor</v>
      </c>
      <c r="K12608" s="70">
        <f t="shared" si="198"/>
        <v>1.6630709799136782E-2</v>
      </c>
    </row>
    <row r="12609" spans="1:11" x14ac:dyDescent="0.25">
      <c r="A12609" s="65">
        <v>44287</v>
      </c>
      <c r="B12609" s="66" t="s">
        <v>155</v>
      </c>
      <c r="C12609" s="66" t="s">
        <v>137</v>
      </c>
      <c r="D12609" s="67">
        <v>452443.95</v>
      </c>
      <c r="E12609" s="66">
        <v>0.20369999999999999</v>
      </c>
      <c r="F12609" s="67">
        <v>92162.832614999905</v>
      </c>
      <c r="G12609" s="66" t="s">
        <v>120</v>
      </c>
      <c r="H12609" s="68">
        <v>4.9600880201280798E-2</v>
      </c>
      <c r="I12609" s="87">
        <v>4571.3576195473097</v>
      </c>
      <c r="J12609" s="36" t="str">
        <f>_xlfn.XLOOKUP(SimpleBB[[#This Row],[customer_code]],'Input  - indicative charges'!$B$13:$B$69,'Input  - indicative charges'!$E$13:$E$69)</f>
        <v>Lower North Island distributor</v>
      </c>
      <c r="K12609" s="70">
        <f t="shared" si="198"/>
        <v>4226.0077332905021</v>
      </c>
    </row>
    <row r="12610" spans="1:11" x14ac:dyDescent="0.25">
      <c r="A12610" s="65">
        <v>44287</v>
      </c>
      <c r="B12610" s="66" t="s">
        <v>155</v>
      </c>
      <c r="C12610" s="66" t="s">
        <v>137</v>
      </c>
      <c r="D12610" s="67">
        <v>452443.95</v>
      </c>
      <c r="E12610" s="66">
        <v>0.20369999999999999</v>
      </c>
      <c r="F12610" s="67">
        <v>92162.832614999905</v>
      </c>
      <c r="G12610" s="66" t="s">
        <v>241</v>
      </c>
      <c r="H12610" s="68">
        <v>4.0997936836853098E-4</v>
      </c>
      <c r="I12610" s="87">
        <v>37.784859902552299</v>
      </c>
      <c r="J12610" s="36" t="str">
        <f>_xlfn.XLOOKUP(SimpleBB[[#This Row],[customer_code]],'Input  - indicative charges'!$B$13:$B$69,'Input  - indicative charges'!$E$13:$E$69)</f>
        <v>North Island generation</v>
      </c>
      <c r="K12610" s="70">
        <f t="shared" si="198"/>
        <v>34.930347489483189</v>
      </c>
    </row>
    <row r="12611" spans="1:11" x14ac:dyDescent="0.25">
      <c r="A12611" s="65">
        <v>44317</v>
      </c>
      <c r="B12611" s="66" t="s">
        <v>155</v>
      </c>
      <c r="C12611" s="66" t="s">
        <v>137</v>
      </c>
      <c r="D12611" s="67">
        <v>638650.27500000002</v>
      </c>
      <c r="E12611" s="66">
        <v>0.1762</v>
      </c>
      <c r="F12611" s="67">
        <v>112530.178455</v>
      </c>
      <c r="G12611" s="66" t="s">
        <v>8</v>
      </c>
      <c r="H12611" s="68">
        <v>9.3803568372538897E-7</v>
      </c>
      <c r="I12611" s="87">
        <v>0.10555732288677599</v>
      </c>
      <c r="J12611" s="36" t="str">
        <f>_xlfn.XLOOKUP(SimpleBB[[#This Row],[customer_code]],'Input  - indicative charges'!$B$13:$B$69,'Input  - indicative charges'!$E$13:$E$69)</f>
        <v>Lower South Island distributor</v>
      </c>
      <c r="K12611" s="70">
        <f t="shared" si="198"/>
        <v>9.7582840799301254E-2</v>
      </c>
    </row>
    <row r="12612" spans="1:11" x14ac:dyDescent="0.25">
      <c r="A12612" s="65">
        <v>44317</v>
      </c>
      <c r="B12612" s="66" t="s">
        <v>155</v>
      </c>
      <c r="C12612" s="66" t="s">
        <v>137</v>
      </c>
      <c r="D12612" s="67">
        <v>638650.27500000002</v>
      </c>
      <c r="E12612" s="66">
        <v>0.1762</v>
      </c>
      <c r="F12612" s="67">
        <v>112530.178455</v>
      </c>
      <c r="G12612" s="66" t="s">
        <v>10</v>
      </c>
      <c r="H12612" s="68">
        <v>4.3717850584242001E-8</v>
      </c>
      <c r="I12612" s="87">
        <v>4.91957752791378E-3</v>
      </c>
      <c r="J12612" s="36" t="str">
        <f>_xlfn.XLOOKUP(SimpleBB[[#This Row],[customer_code]],'Input  - indicative charges'!$B$13:$B$69,'Input  - indicative charges'!$E$13:$E$69)</f>
        <v>Upper South Island distributor</v>
      </c>
      <c r="K12612" s="70">
        <f t="shared" si="198"/>
        <v>4.5479208602245838E-3</v>
      </c>
    </row>
    <row r="12613" spans="1:11" x14ac:dyDescent="0.25">
      <c r="A12613" s="65">
        <v>44317</v>
      </c>
      <c r="B12613" s="66" t="s">
        <v>155</v>
      </c>
      <c r="C12613" s="66" t="s">
        <v>137</v>
      </c>
      <c r="D12613" s="67">
        <v>638650.27500000002</v>
      </c>
      <c r="E12613" s="66">
        <v>0.1762</v>
      </c>
      <c r="F12613" s="67">
        <v>112530.178455</v>
      </c>
      <c r="G12613" s="66" t="s">
        <v>12</v>
      </c>
      <c r="H12613" s="68">
        <v>2.91431389426835E-4</v>
      </c>
      <c r="I12613" s="87">
        <v>32.794826259590302</v>
      </c>
      <c r="J12613" s="36" t="str">
        <f>_xlfn.XLOOKUP(SimpleBB[[#This Row],[customer_code]],'Input  - indicative charges'!$B$13:$B$69,'Input  - indicative charges'!$E$13:$E$69)</f>
        <v>Lower North Island distributor</v>
      </c>
      <c r="K12613" s="70">
        <f t="shared" si="198"/>
        <v>30.317293224298517</v>
      </c>
    </row>
    <row r="12614" spans="1:11" x14ac:dyDescent="0.25">
      <c r="A12614" s="65">
        <v>44317</v>
      </c>
      <c r="B12614" s="66" t="s">
        <v>155</v>
      </c>
      <c r="C12614" s="66" t="s">
        <v>137</v>
      </c>
      <c r="D12614" s="67">
        <v>638650.27500000002</v>
      </c>
      <c r="E12614" s="66">
        <v>0.1762</v>
      </c>
      <c r="F12614" s="67">
        <v>112530.178455</v>
      </c>
      <c r="G12614" s="66" t="s">
        <v>14</v>
      </c>
      <c r="H12614" s="68">
        <v>0.124031994590625</v>
      </c>
      <c r="I12614" s="87">
        <v>13957.342485412601</v>
      </c>
      <c r="J12614" s="36" t="str">
        <f>_xlfn.XLOOKUP(SimpleBB[[#This Row],[customer_code]],'Input  - indicative charges'!$B$13:$B$69,'Input  - indicative charges'!$E$13:$E$69)</f>
        <v>Upper North Island distributor</v>
      </c>
      <c r="K12614" s="70">
        <f t="shared" si="198"/>
        <v>12902.914667476562</v>
      </c>
    </row>
    <row r="12615" spans="1:11" x14ac:dyDescent="0.25">
      <c r="A12615" s="65">
        <v>44317</v>
      </c>
      <c r="B12615" s="66" t="s">
        <v>155</v>
      </c>
      <c r="C12615" s="66" t="s">
        <v>137</v>
      </c>
      <c r="D12615" s="67">
        <v>638650.27500000002</v>
      </c>
      <c r="E12615" s="66">
        <v>0.1762</v>
      </c>
      <c r="F12615" s="67">
        <v>112530.178455</v>
      </c>
      <c r="G12615" s="66" t="s">
        <v>16</v>
      </c>
      <c r="H12615" s="68">
        <v>5.0812008145872598E-2</v>
      </c>
      <c r="I12615" s="87">
        <v>5717.8843443119604</v>
      </c>
      <c r="J12615" s="36" t="str">
        <f>_xlfn.XLOOKUP(SimpleBB[[#This Row],[customer_code]],'Input  - indicative charges'!$B$13:$B$69,'Input  - indicative charges'!$E$13:$E$69)</f>
        <v>South Island generation</v>
      </c>
      <c r="K12615" s="70">
        <f t="shared" si="198"/>
        <v>5285.9184225267245</v>
      </c>
    </row>
    <row r="12616" spans="1:11" x14ac:dyDescent="0.25">
      <c r="A12616" s="65">
        <v>44317</v>
      </c>
      <c r="B12616" s="66" t="s">
        <v>155</v>
      </c>
      <c r="C12616" s="66" t="s">
        <v>137</v>
      </c>
      <c r="D12616" s="67">
        <v>638650.27500000002</v>
      </c>
      <c r="E12616" s="66">
        <v>0.1762</v>
      </c>
      <c r="F12616" s="67">
        <v>112530.178455</v>
      </c>
      <c r="G12616" s="66" t="s">
        <v>19</v>
      </c>
      <c r="H12616" s="68">
        <v>5.0274683184386599E-5</v>
      </c>
      <c r="I12616" s="87">
        <v>5.6574190705076104</v>
      </c>
      <c r="J12616" s="36" t="str">
        <f>_xlfn.XLOOKUP(SimpleBB[[#This Row],[customer_code]],'Input  - indicative charges'!$B$13:$B$69,'Input  - indicative charges'!$E$13:$E$69)</f>
        <v>Lower South Island distributor</v>
      </c>
      <c r="K12616" s="70">
        <f t="shared" si="198"/>
        <v>5.2300210861205612</v>
      </c>
    </row>
    <row r="12617" spans="1:11" x14ac:dyDescent="0.25">
      <c r="A12617" s="65">
        <v>44317</v>
      </c>
      <c r="B12617" s="66" t="s">
        <v>155</v>
      </c>
      <c r="C12617" s="66" t="s">
        <v>137</v>
      </c>
      <c r="D12617" s="67">
        <v>638650.27500000002</v>
      </c>
      <c r="E12617" s="66">
        <v>0.1762</v>
      </c>
      <c r="F12617" s="67">
        <v>112530.178455</v>
      </c>
      <c r="G12617" s="66" t="s">
        <v>21</v>
      </c>
      <c r="H12617" s="68">
        <v>7.1183456671028597E-7</v>
      </c>
      <c r="I12617" s="87">
        <v>8.0102870822346101E-2</v>
      </c>
      <c r="J12617" s="36" t="str">
        <f>_xlfn.XLOOKUP(SimpleBB[[#This Row],[customer_code]],'Input  - indicative charges'!$B$13:$B$69,'Input  - indicative charges'!$E$13:$E$69)</f>
        <v>Upper South Island distributor</v>
      </c>
      <c r="K12617" s="70">
        <f t="shared" si="198"/>
        <v>7.4051382483509801E-2</v>
      </c>
    </row>
    <row r="12618" spans="1:11" x14ac:dyDescent="0.25">
      <c r="A12618" s="65">
        <v>44317</v>
      </c>
      <c r="B12618" s="66" t="s">
        <v>155</v>
      </c>
      <c r="C12618" s="66" t="s">
        <v>137</v>
      </c>
      <c r="D12618" s="67">
        <v>638650.27500000002</v>
      </c>
      <c r="E12618" s="66">
        <v>0.1762</v>
      </c>
      <c r="F12618" s="67">
        <v>112530.178455</v>
      </c>
      <c r="G12618" s="66" t="s">
        <v>23</v>
      </c>
      <c r="H12618" s="68">
        <v>8.3416563890099505E-7</v>
      </c>
      <c r="I12618" s="87">
        <v>9.3868808206558102E-2</v>
      </c>
      <c r="J12618" s="36" t="str">
        <f>_xlfn.XLOOKUP(SimpleBB[[#This Row],[customer_code]],'Input  - indicative charges'!$B$13:$B$69,'Input  - indicative charges'!$E$13:$E$69)</f>
        <v>Lower North Island distributor</v>
      </c>
      <c r="K12618" s="70">
        <f t="shared" si="198"/>
        <v>8.6777352027636978E-2</v>
      </c>
    </row>
    <row r="12619" spans="1:11" x14ac:dyDescent="0.25">
      <c r="A12619" s="65">
        <v>44317</v>
      </c>
      <c r="B12619" s="66" t="s">
        <v>155</v>
      </c>
      <c r="C12619" s="66" t="s">
        <v>137</v>
      </c>
      <c r="D12619" s="67">
        <v>638650.27500000002</v>
      </c>
      <c r="E12619" s="66">
        <v>0.1762</v>
      </c>
      <c r="F12619" s="67">
        <v>112530.178455</v>
      </c>
      <c r="G12619" s="66" t="s">
        <v>25</v>
      </c>
      <c r="H12619" s="68">
        <v>6.3791342044364804E-2</v>
      </c>
      <c r="I12619" s="87">
        <v>7178.4511041363103</v>
      </c>
      <c r="J12619" s="36" t="str">
        <f>_xlfn.XLOOKUP(SimpleBB[[#This Row],[customer_code]],'Input  - indicative charges'!$B$13:$B$69,'Input  - indicative charges'!$E$13:$E$69)</f>
        <v>North Island generation</v>
      </c>
      <c r="K12619" s="70">
        <f t="shared" si="198"/>
        <v>6636.1445338271105</v>
      </c>
    </row>
    <row r="12620" spans="1:11" x14ac:dyDescent="0.25">
      <c r="A12620" s="65">
        <v>44317</v>
      </c>
      <c r="B12620" s="66" t="s">
        <v>155</v>
      </c>
      <c r="C12620" s="66" t="s">
        <v>137</v>
      </c>
      <c r="D12620" s="67">
        <v>638650.27500000002</v>
      </c>
      <c r="E12620" s="66">
        <v>0.1762</v>
      </c>
      <c r="F12620" s="67">
        <v>112530.178455</v>
      </c>
      <c r="G12620" s="66" t="s">
        <v>27</v>
      </c>
      <c r="H12620" s="68">
        <v>3.0289796008375701E-4</v>
      </c>
      <c r="I12620" s="87">
        <v>34.085161501880599</v>
      </c>
      <c r="J12620" s="36" t="str">
        <f>_xlfn.XLOOKUP(SimpleBB[[#This Row],[customer_code]],'Input  - indicative charges'!$B$13:$B$69,'Input  - indicative charges'!$E$13:$E$69)</f>
        <v>Lower North Island distributor</v>
      </c>
      <c r="K12620" s="70">
        <f t="shared" si="198"/>
        <v>31.510148206621263</v>
      </c>
    </row>
    <row r="12621" spans="1:11" x14ac:dyDescent="0.25">
      <c r="A12621" s="65">
        <v>44317</v>
      </c>
      <c r="B12621" s="66" t="s">
        <v>155</v>
      </c>
      <c r="C12621" s="66" t="s">
        <v>137</v>
      </c>
      <c r="D12621" s="67">
        <v>638650.27500000002</v>
      </c>
      <c r="E12621" s="66">
        <v>0.1762</v>
      </c>
      <c r="F12621" s="67">
        <v>112530.178455</v>
      </c>
      <c r="G12621" s="66" t="s">
        <v>29</v>
      </c>
      <c r="H12621" s="68">
        <v>2.4226065108275601E-5</v>
      </c>
      <c r="I12621" s="87">
        <v>2.7261634298967001</v>
      </c>
      <c r="J12621" s="36" t="str">
        <f>_xlfn.XLOOKUP(SimpleBB[[#This Row],[customer_code]],'Input  - indicative charges'!$B$13:$B$69,'Input  - indicative charges'!$E$13:$E$69)</f>
        <v>Lower North Island distributor</v>
      </c>
      <c r="K12621" s="70">
        <f t="shared" si="198"/>
        <v>2.520211432965529</v>
      </c>
    </row>
    <row r="12622" spans="1:11" x14ac:dyDescent="0.25">
      <c r="A12622" s="65">
        <v>44317</v>
      </c>
      <c r="B12622" s="66" t="s">
        <v>155</v>
      </c>
      <c r="C12622" s="66" t="s">
        <v>137</v>
      </c>
      <c r="D12622" s="67">
        <v>638650.27500000002</v>
      </c>
      <c r="E12622" s="66">
        <v>0.1762</v>
      </c>
      <c r="F12622" s="67">
        <v>112530.178455</v>
      </c>
      <c r="G12622" s="66" t="s">
        <v>31</v>
      </c>
      <c r="H12622" s="68">
        <v>8.0879179892408195E-4</v>
      </c>
      <c r="I12622" s="87">
        <v>91.013485465867404</v>
      </c>
      <c r="J12622" s="36" t="str">
        <f>_xlfn.XLOOKUP(SimpleBB[[#This Row],[customer_code]],'Input  - indicative charges'!$B$13:$B$69,'Input  - indicative charges'!$E$13:$E$69)</f>
        <v>Major Industrial</v>
      </c>
      <c r="K12622" s="70">
        <f t="shared" ref="K12622:K12685" si="199">I12622*$L$9</f>
        <v>84.137738812603928</v>
      </c>
    </row>
    <row r="12623" spans="1:11" x14ac:dyDescent="0.25">
      <c r="A12623" s="65">
        <v>44317</v>
      </c>
      <c r="B12623" s="66" t="s">
        <v>155</v>
      </c>
      <c r="C12623" s="66" t="s">
        <v>137</v>
      </c>
      <c r="D12623" s="67">
        <v>638650.27500000002</v>
      </c>
      <c r="E12623" s="66">
        <v>0.1762</v>
      </c>
      <c r="F12623" s="67">
        <v>112530.178455</v>
      </c>
      <c r="G12623" s="66" t="s">
        <v>34</v>
      </c>
      <c r="H12623" s="68">
        <v>1.56003860004781E-4</v>
      </c>
      <c r="I12623" s="87">
        <v>17.555142206006899</v>
      </c>
      <c r="J12623" s="36" t="str">
        <f>_xlfn.XLOOKUP(SimpleBB[[#This Row],[customer_code]],'Input  - indicative charges'!$B$13:$B$69,'Input  - indicative charges'!$E$13:$E$69)</f>
        <v>Major Industrial</v>
      </c>
      <c r="K12623" s="70">
        <f t="shared" si="199"/>
        <v>16.228913354835342</v>
      </c>
    </row>
    <row r="12624" spans="1:11" x14ac:dyDescent="0.25">
      <c r="A12624" s="65">
        <v>44317</v>
      </c>
      <c r="B12624" s="66" t="s">
        <v>155</v>
      </c>
      <c r="C12624" s="66" t="s">
        <v>137</v>
      </c>
      <c r="D12624" s="67">
        <v>638650.27500000002</v>
      </c>
      <c r="E12624" s="66">
        <v>0.1762</v>
      </c>
      <c r="F12624" s="67">
        <v>112530.178455</v>
      </c>
      <c r="G12624" s="66" t="s">
        <v>36</v>
      </c>
      <c r="H12624" s="68">
        <v>4.3093940585414499E-7</v>
      </c>
      <c r="I12624" s="87">
        <v>4.84936882440586E-2</v>
      </c>
      <c r="J12624" s="36" t="str">
        <f>_xlfn.XLOOKUP(SimpleBB[[#This Row],[customer_code]],'Input  - indicative charges'!$B$13:$B$69,'Input  - indicative charges'!$E$13:$E$69)</f>
        <v>Upper South Island distributor</v>
      </c>
      <c r="K12624" s="70">
        <f t="shared" si="199"/>
        <v>4.4830161757387188E-2</v>
      </c>
    </row>
    <row r="12625" spans="1:11" x14ac:dyDescent="0.25">
      <c r="A12625" s="65">
        <v>44317</v>
      </c>
      <c r="B12625" s="66" t="s">
        <v>155</v>
      </c>
      <c r="C12625" s="66" t="s">
        <v>137</v>
      </c>
      <c r="D12625" s="67">
        <v>638650.27500000002</v>
      </c>
      <c r="E12625" s="66">
        <v>0.1762</v>
      </c>
      <c r="F12625" s="67">
        <v>112530.178455</v>
      </c>
      <c r="G12625" s="66" t="s">
        <v>38</v>
      </c>
      <c r="H12625" s="68">
        <v>1.2075454849586199E-3</v>
      </c>
      <c r="I12625" s="87">
        <v>135.885308914923</v>
      </c>
      <c r="J12625" s="36" t="str">
        <f>_xlfn.XLOOKUP(SimpleBB[[#This Row],[customer_code]],'Input  - indicative charges'!$B$13:$B$69,'Input  - indicative charges'!$E$13:$E$69)</f>
        <v>North Island generation</v>
      </c>
      <c r="K12625" s="70">
        <f t="shared" si="199"/>
        <v>125.61965483940855</v>
      </c>
    </row>
    <row r="12626" spans="1:11" x14ac:dyDescent="0.25">
      <c r="A12626" s="65">
        <v>44317</v>
      </c>
      <c r="B12626" s="66" t="s">
        <v>155</v>
      </c>
      <c r="C12626" s="66" t="s">
        <v>137</v>
      </c>
      <c r="D12626" s="67">
        <v>638650.27500000002</v>
      </c>
      <c r="E12626" s="66">
        <v>0.1762</v>
      </c>
      <c r="F12626" s="67">
        <v>112530.178455</v>
      </c>
      <c r="G12626" s="66" t="s">
        <v>40</v>
      </c>
      <c r="H12626" s="68">
        <v>8.6209110330224002E-5</v>
      </c>
      <c r="I12626" s="87">
        <v>9.7011265699069007</v>
      </c>
      <c r="J12626" s="36" t="str">
        <f>_xlfn.XLOOKUP(SimpleBB[[#This Row],[customer_code]],'Input  - indicative charges'!$B$13:$B$69,'Input  - indicative charges'!$E$13:$E$69)</f>
        <v>North Island generation</v>
      </c>
      <c r="K12626" s="70">
        <f t="shared" si="199"/>
        <v>8.9682407980402896</v>
      </c>
    </row>
    <row r="12627" spans="1:11" x14ac:dyDescent="0.25">
      <c r="A12627" s="65">
        <v>44317</v>
      </c>
      <c r="B12627" s="66" t="s">
        <v>155</v>
      </c>
      <c r="C12627" s="66" t="s">
        <v>137</v>
      </c>
      <c r="D12627" s="67">
        <v>638650.27500000002</v>
      </c>
      <c r="E12627" s="66">
        <v>0.1762</v>
      </c>
      <c r="F12627" s="67">
        <v>112530.178455</v>
      </c>
      <c r="G12627" s="66" t="s">
        <v>42</v>
      </c>
      <c r="H12627" s="68">
        <v>2.33395187835235E-2</v>
      </c>
      <c r="I12627" s="87">
        <v>2626.4002137637299</v>
      </c>
      <c r="J12627" s="36" t="str">
        <f>_xlfn.XLOOKUP(SimpleBB[[#This Row],[customer_code]],'Input  - indicative charges'!$B$13:$B$69,'Input  - indicative charges'!$E$13:$E$69)</f>
        <v>South Island generation</v>
      </c>
      <c r="K12627" s="70">
        <f t="shared" si="199"/>
        <v>2427.9849746650261</v>
      </c>
    </row>
    <row r="12628" spans="1:11" x14ac:dyDescent="0.25">
      <c r="A12628" s="65">
        <v>44317</v>
      </c>
      <c r="B12628" s="66" t="s">
        <v>155</v>
      </c>
      <c r="C12628" s="66" t="s">
        <v>137</v>
      </c>
      <c r="D12628" s="67">
        <v>638650.27500000002</v>
      </c>
      <c r="E12628" s="66">
        <v>0.1762</v>
      </c>
      <c r="F12628" s="67">
        <v>112530.178455</v>
      </c>
      <c r="G12628" s="66" t="s">
        <v>44</v>
      </c>
      <c r="H12628" s="68">
        <v>1.205963010514E-4</v>
      </c>
      <c r="I12628" s="87">
        <v>13.570723278327</v>
      </c>
      <c r="J12628" s="36" t="str">
        <f>_xlfn.XLOOKUP(SimpleBB[[#This Row],[customer_code]],'Input  - indicative charges'!$B$13:$B$69,'Input  - indicative charges'!$E$13:$E$69)</f>
        <v>Major Industrial</v>
      </c>
      <c r="K12628" s="70">
        <f t="shared" si="199"/>
        <v>12.545503172913994</v>
      </c>
    </row>
    <row r="12629" spans="1:11" x14ac:dyDescent="0.25">
      <c r="A12629" s="65">
        <v>44317</v>
      </c>
      <c r="B12629" s="66" t="s">
        <v>155</v>
      </c>
      <c r="C12629" s="66" t="s">
        <v>137</v>
      </c>
      <c r="D12629" s="67">
        <v>638650.27500000002</v>
      </c>
      <c r="E12629" s="66">
        <v>0.1762</v>
      </c>
      <c r="F12629" s="67">
        <v>112530.178455</v>
      </c>
      <c r="G12629" s="66" t="s">
        <v>46</v>
      </c>
      <c r="H12629" s="68">
        <v>9.9456651139153308E-7</v>
      </c>
      <c r="I12629" s="87">
        <v>0.111918747012256</v>
      </c>
      <c r="J12629" s="36" t="str">
        <f>_xlfn.XLOOKUP(SimpleBB[[#This Row],[customer_code]],'Input  - indicative charges'!$B$13:$B$69,'Input  - indicative charges'!$E$13:$E$69)</f>
        <v>Upper South Island distributor</v>
      </c>
      <c r="K12629" s="70">
        <f t="shared" si="199"/>
        <v>0.10346368185056021</v>
      </c>
    </row>
    <row r="12630" spans="1:11" x14ac:dyDescent="0.25">
      <c r="A12630" s="65">
        <v>44317</v>
      </c>
      <c r="B12630" s="66" t="s">
        <v>155</v>
      </c>
      <c r="C12630" s="66" t="s">
        <v>137</v>
      </c>
      <c r="D12630" s="67">
        <v>638650.27500000002</v>
      </c>
      <c r="E12630" s="66">
        <v>0.1762</v>
      </c>
      <c r="F12630" s="67">
        <v>112530.178455</v>
      </c>
      <c r="G12630" s="66" t="s">
        <v>48</v>
      </c>
      <c r="H12630" s="68">
        <v>0.18829580735568799</v>
      </c>
      <c r="I12630" s="87">
        <v>21188.9608040639</v>
      </c>
      <c r="J12630" s="36" t="str">
        <f>_xlfn.XLOOKUP(SimpleBB[[#This Row],[customer_code]],'Input  - indicative charges'!$B$13:$B$69,'Input  - indicative charges'!$E$13:$E$69)</f>
        <v>North Island generation</v>
      </c>
      <c r="K12630" s="70">
        <f t="shared" si="199"/>
        <v>19588.209820965782</v>
      </c>
    </row>
    <row r="12631" spans="1:11" x14ac:dyDescent="0.25">
      <c r="A12631" s="65">
        <v>44317</v>
      </c>
      <c r="B12631" s="66" t="s">
        <v>155</v>
      </c>
      <c r="C12631" s="66" t="s">
        <v>137</v>
      </c>
      <c r="D12631" s="67">
        <v>638650.27500000002</v>
      </c>
      <c r="E12631" s="66">
        <v>0.1762</v>
      </c>
      <c r="F12631" s="67">
        <v>112530.178455</v>
      </c>
      <c r="G12631" s="66" t="s">
        <v>50</v>
      </c>
      <c r="H12631" s="68">
        <v>6.3590194795004997E-3</v>
      </c>
      <c r="I12631" s="87">
        <v>715.58159682701296</v>
      </c>
      <c r="J12631" s="36" t="str">
        <f>_xlfn.XLOOKUP(SimpleBB[[#This Row],[customer_code]],'Input  - indicative charges'!$B$13:$B$69,'Input  - indicative charges'!$E$13:$E$69)</f>
        <v>North Island generation</v>
      </c>
      <c r="K12631" s="70">
        <f t="shared" si="199"/>
        <v>661.52194023507343</v>
      </c>
    </row>
    <row r="12632" spans="1:11" x14ac:dyDescent="0.25">
      <c r="A12632" s="65">
        <v>44317</v>
      </c>
      <c r="B12632" s="66" t="s">
        <v>155</v>
      </c>
      <c r="C12632" s="66" t="s">
        <v>137</v>
      </c>
      <c r="D12632" s="67">
        <v>638650.27500000002</v>
      </c>
      <c r="E12632" s="66">
        <v>0.1762</v>
      </c>
      <c r="F12632" s="67">
        <v>112530.178455</v>
      </c>
      <c r="G12632" s="66" t="s">
        <v>52</v>
      </c>
      <c r="H12632" s="68">
        <v>1.28410702797305E-2</v>
      </c>
      <c r="I12632" s="87">
        <v>1445.0079301312701</v>
      </c>
      <c r="J12632" s="36" t="str">
        <f>_xlfn.XLOOKUP(SimpleBB[[#This Row],[customer_code]],'Input  - indicative charges'!$B$13:$B$69,'Input  - indicative charges'!$E$13:$E$69)</f>
        <v>North Island generation</v>
      </c>
      <c r="K12632" s="70">
        <f t="shared" si="199"/>
        <v>1335.8426961147643</v>
      </c>
    </row>
    <row r="12633" spans="1:11" x14ac:dyDescent="0.25">
      <c r="A12633" s="65">
        <v>44317</v>
      </c>
      <c r="B12633" s="66" t="s">
        <v>155</v>
      </c>
      <c r="C12633" s="66" t="s">
        <v>137</v>
      </c>
      <c r="D12633" s="67">
        <v>638650.27500000002</v>
      </c>
      <c r="E12633" s="66">
        <v>0.1762</v>
      </c>
      <c r="F12633" s="67">
        <v>112530.178455</v>
      </c>
      <c r="G12633" s="66" t="s">
        <v>54</v>
      </c>
      <c r="H12633" s="68">
        <v>7.5096184243471301E-8</v>
      </c>
      <c r="I12633" s="87">
        <v>8.4505870142073895E-3</v>
      </c>
      <c r="J12633" s="36" t="str">
        <f>_xlfn.XLOOKUP(SimpleBB[[#This Row],[customer_code]],'Input  - indicative charges'!$B$13:$B$69,'Input  - indicative charges'!$E$13:$E$69)</f>
        <v>Upper South Island distributor</v>
      </c>
      <c r="K12633" s="70">
        <f t="shared" si="199"/>
        <v>7.8121750790569773E-3</v>
      </c>
    </row>
    <row r="12634" spans="1:11" x14ac:dyDescent="0.25">
      <c r="A12634" s="65">
        <v>44317</v>
      </c>
      <c r="B12634" s="66" t="s">
        <v>155</v>
      </c>
      <c r="C12634" s="66" t="s">
        <v>137</v>
      </c>
      <c r="D12634" s="67">
        <v>638650.27500000002</v>
      </c>
      <c r="E12634" s="66">
        <v>0.1762</v>
      </c>
      <c r="F12634" s="67">
        <v>112530.178455</v>
      </c>
      <c r="G12634" s="66" t="s">
        <v>56</v>
      </c>
      <c r="H12634" s="68">
        <v>4.0340523868047102E-4</v>
      </c>
      <c r="I12634" s="87">
        <v>45.395263498395202</v>
      </c>
      <c r="J12634" s="36" t="str">
        <f>_xlfn.XLOOKUP(SimpleBB[[#This Row],[customer_code]],'Input  - indicative charges'!$B$13:$B$69,'Input  - indicative charges'!$E$13:$E$69)</f>
        <v>Upper North Island distributor</v>
      </c>
      <c r="K12634" s="70">
        <f t="shared" si="199"/>
        <v>41.965812033313568</v>
      </c>
    </row>
    <row r="12635" spans="1:11" x14ac:dyDescent="0.25">
      <c r="A12635" s="65">
        <v>44317</v>
      </c>
      <c r="B12635" s="66" t="s">
        <v>155</v>
      </c>
      <c r="C12635" s="66" t="s">
        <v>137</v>
      </c>
      <c r="D12635" s="67">
        <v>638650.27500000002</v>
      </c>
      <c r="E12635" s="66">
        <v>0.1762</v>
      </c>
      <c r="F12635" s="67">
        <v>112530.178455</v>
      </c>
      <c r="G12635" s="66" t="s">
        <v>58</v>
      </c>
      <c r="H12635" s="68">
        <v>7.9254645307778697E-3</v>
      </c>
      <c r="I12635" s="87">
        <v>891.853937987206</v>
      </c>
      <c r="J12635" s="36" t="str">
        <f>_xlfn.XLOOKUP(SimpleBB[[#This Row],[customer_code]],'Input  - indicative charges'!$B$13:$B$69,'Input  - indicative charges'!$E$13:$E$69)</f>
        <v>North Island generation</v>
      </c>
      <c r="K12635" s="70">
        <f t="shared" si="199"/>
        <v>824.47752999747877</v>
      </c>
    </row>
    <row r="12636" spans="1:11" x14ac:dyDescent="0.25">
      <c r="A12636" s="65">
        <v>44317</v>
      </c>
      <c r="B12636" s="66" t="s">
        <v>155</v>
      </c>
      <c r="C12636" s="66" t="s">
        <v>137</v>
      </c>
      <c r="D12636" s="67">
        <v>638650.27500000002</v>
      </c>
      <c r="E12636" s="66">
        <v>0.1762</v>
      </c>
      <c r="F12636" s="67">
        <v>112530.178455</v>
      </c>
      <c r="G12636" s="66" t="s">
        <v>60</v>
      </c>
      <c r="H12636" s="68">
        <v>2.7640824875860998E-6</v>
      </c>
      <c r="I12636" s="87">
        <v>0.31104269559240399</v>
      </c>
      <c r="J12636" s="36" t="str">
        <f>_xlfn.XLOOKUP(SimpleBB[[#This Row],[customer_code]],'Input  - indicative charges'!$B$13:$B$69,'Input  - indicative charges'!$E$13:$E$69)</f>
        <v>Major Industrial</v>
      </c>
      <c r="K12636" s="70">
        <f t="shared" si="199"/>
        <v>0.28754452098350414</v>
      </c>
    </row>
    <row r="12637" spans="1:11" x14ac:dyDescent="0.25">
      <c r="A12637" s="65">
        <v>44317</v>
      </c>
      <c r="B12637" s="66" t="s">
        <v>155</v>
      </c>
      <c r="C12637" s="66" t="s">
        <v>137</v>
      </c>
      <c r="D12637" s="67">
        <v>638650.27500000002</v>
      </c>
      <c r="E12637" s="66">
        <v>0.1762</v>
      </c>
      <c r="F12637" s="67">
        <v>112530.178455</v>
      </c>
      <c r="G12637" s="66" t="s">
        <v>62</v>
      </c>
      <c r="H12637" s="68">
        <v>2.7273547904610299E-6</v>
      </c>
      <c r="I12637" s="87">
        <v>0.306909721280679</v>
      </c>
      <c r="J12637" s="36" t="str">
        <f>_xlfn.XLOOKUP(SimpleBB[[#This Row],[customer_code]],'Input  - indicative charges'!$B$13:$B$69,'Input  - indicative charges'!$E$13:$E$69)</f>
        <v>Major Industrial</v>
      </c>
      <c r="K12637" s="70">
        <f t="shared" si="199"/>
        <v>0.28372377825093914</v>
      </c>
    </row>
    <row r="12638" spans="1:11" x14ac:dyDescent="0.25">
      <c r="A12638" s="65">
        <v>44317</v>
      </c>
      <c r="B12638" s="66" t="s">
        <v>155</v>
      </c>
      <c r="C12638" s="66" t="s">
        <v>137</v>
      </c>
      <c r="D12638" s="67">
        <v>638650.27500000002</v>
      </c>
      <c r="E12638" s="66">
        <v>0.1762</v>
      </c>
      <c r="F12638" s="67">
        <v>112530.178455</v>
      </c>
      <c r="G12638" s="66" t="s">
        <v>64</v>
      </c>
      <c r="H12638" s="68">
        <v>1.2832511941131099E-4</v>
      </c>
      <c r="I12638" s="87">
        <v>14.4404485876141</v>
      </c>
      <c r="J12638" s="36" t="str">
        <f>_xlfn.XLOOKUP(SimpleBB[[#This Row],[customer_code]],'Input  - indicative charges'!$B$13:$B$69,'Input  - indicative charges'!$E$13:$E$69)</f>
        <v>Major Industrial</v>
      </c>
      <c r="K12638" s="70">
        <f t="shared" si="199"/>
        <v>13.349523813777731</v>
      </c>
    </row>
    <row r="12639" spans="1:11" x14ac:dyDescent="0.25">
      <c r="A12639" s="65">
        <v>44317</v>
      </c>
      <c r="B12639" s="66" t="s">
        <v>155</v>
      </c>
      <c r="C12639" s="66" t="s">
        <v>137</v>
      </c>
      <c r="D12639" s="67">
        <v>638650.27500000002</v>
      </c>
      <c r="E12639" s="66">
        <v>0.1762</v>
      </c>
      <c r="F12639" s="67">
        <v>112530.178455</v>
      </c>
      <c r="G12639" s="66" t="s">
        <v>66</v>
      </c>
      <c r="H12639" s="68">
        <v>5.1820903936719496E-6</v>
      </c>
      <c r="I12639" s="87">
        <v>0.58314155676984603</v>
      </c>
      <c r="J12639" s="36" t="str">
        <f>_xlfn.XLOOKUP(SimpleBB[[#This Row],[customer_code]],'Input  - indicative charges'!$B$13:$B$69,'Input  - indicative charges'!$E$13:$E$69)</f>
        <v>Upper South Island distributor</v>
      </c>
      <c r="K12639" s="70">
        <f t="shared" si="199"/>
        <v>0.5390872763869371</v>
      </c>
    </row>
    <row r="12640" spans="1:11" x14ac:dyDescent="0.25">
      <c r="A12640" s="65">
        <v>44317</v>
      </c>
      <c r="B12640" s="66" t="s">
        <v>155</v>
      </c>
      <c r="C12640" s="66" t="s">
        <v>137</v>
      </c>
      <c r="D12640" s="67">
        <v>638650.27500000002</v>
      </c>
      <c r="E12640" s="66">
        <v>0.1762</v>
      </c>
      <c r="F12640" s="67">
        <v>112530.178455</v>
      </c>
      <c r="G12640" s="66" t="s">
        <v>68</v>
      </c>
      <c r="H12640" s="68">
        <v>2.6633101578940199E-6</v>
      </c>
      <c r="I12640" s="87">
        <v>0.299702767348828</v>
      </c>
      <c r="J12640" s="36" t="str">
        <f>_xlfn.XLOOKUP(SimpleBB[[#This Row],[customer_code]],'Input  - indicative charges'!$B$13:$B$69,'Input  - indicative charges'!$E$13:$E$69)</f>
        <v>Major Industrial</v>
      </c>
      <c r="K12640" s="70">
        <f t="shared" si="199"/>
        <v>0.2770612841771356</v>
      </c>
    </row>
    <row r="12641" spans="1:11" x14ac:dyDescent="0.25">
      <c r="A12641" s="65">
        <v>44317</v>
      </c>
      <c r="B12641" s="66" t="s">
        <v>155</v>
      </c>
      <c r="C12641" s="66" t="s">
        <v>137</v>
      </c>
      <c r="D12641" s="67">
        <v>638650.27500000002</v>
      </c>
      <c r="E12641" s="66">
        <v>0.1762</v>
      </c>
      <c r="F12641" s="67">
        <v>112530.178455</v>
      </c>
      <c r="G12641" s="66" t="s">
        <v>70</v>
      </c>
      <c r="H12641" s="68">
        <v>0.28716560697315502</v>
      </c>
      <c r="I12641" s="87">
        <v>32314.7969988275</v>
      </c>
      <c r="J12641" s="36" t="str">
        <f>_xlfn.XLOOKUP(SimpleBB[[#This Row],[customer_code]],'Input  - indicative charges'!$B$13:$B$69,'Input  - indicative charges'!$E$13:$E$69)</f>
        <v>Lower North Island distributor</v>
      </c>
      <c r="K12641" s="70">
        <f t="shared" si="199"/>
        <v>29873.528474956893</v>
      </c>
    </row>
    <row r="12642" spans="1:11" x14ac:dyDescent="0.25">
      <c r="A12642" s="65">
        <v>44317</v>
      </c>
      <c r="B12642" s="66" t="s">
        <v>155</v>
      </c>
      <c r="C12642" s="66" t="s">
        <v>137</v>
      </c>
      <c r="D12642" s="67">
        <v>638650.27500000002</v>
      </c>
      <c r="E12642" s="66">
        <v>0.1762</v>
      </c>
      <c r="F12642" s="67">
        <v>112530.178455</v>
      </c>
      <c r="G12642" s="66" t="s">
        <v>72</v>
      </c>
      <c r="H12642" s="68">
        <v>3.3069275945283603E-5</v>
      </c>
      <c r="I12642" s="87">
        <v>3.72129152350041</v>
      </c>
      <c r="J12642" s="36" t="str">
        <f>_xlfn.XLOOKUP(SimpleBB[[#This Row],[customer_code]],'Input  - indicative charges'!$B$13:$B$69,'Input  - indicative charges'!$E$13:$E$69)</f>
        <v>Lower South Island distributor</v>
      </c>
      <c r="K12642" s="70">
        <f t="shared" si="199"/>
        <v>3.4401611216972463</v>
      </c>
    </row>
    <row r="12643" spans="1:11" x14ac:dyDescent="0.25">
      <c r="A12643" s="65">
        <v>44317</v>
      </c>
      <c r="B12643" s="66" t="s">
        <v>155</v>
      </c>
      <c r="C12643" s="66" t="s">
        <v>137</v>
      </c>
      <c r="D12643" s="67">
        <v>638650.27500000002</v>
      </c>
      <c r="E12643" s="66">
        <v>0.1762</v>
      </c>
      <c r="F12643" s="67">
        <v>112530.178455</v>
      </c>
      <c r="G12643" s="66" t="s">
        <v>74</v>
      </c>
      <c r="H12643" s="68">
        <v>3.1979541114814102E-9</v>
      </c>
      <c r="I12643" s="87">
        <v>3.5986634685590497E-4</v>
      </c>
      <c r="J12643" s="36" t="str">
        <f>_xlfn.XLOOKUP(SimpleBB[[#This Row],[customer_code]],'Input  - indicative charges'!$B$13:$B$69,'Input  - indicative charges'!$E$13:$E$69)</f>
        <v>Major Industrial</v>
      </c>
      <c r="K12643" s="70">
        <f t="shared" si="199"/>
        <v>3.3267971822223294E-4</v>
      </c>
    </row>
    <row r="12644" spans="1:11" x14ac:dyDescent="0.25">
      <c r="A12644" s="65">
        <v>44317</v>
      </c>
      <c r="B12644" s="66" t="s">
        <v>155</v>
      </c>
      <c r="C12644" s="66" t="s">
        <v>137</v>
      </c>
      <c r="D12644" s="67">
        <v>638650.27500000002</v>
      </c>
      <c r="E12644" s="66">
        <v>0.1762</v>
      </c>
      <c r="F12644" s="67">
        <v>112530.178455</v>
      </c>
      <c r="G12644" s="66" t="s">
        <v>76</v>
      </c>
      <c r="H12644" s="68">
        <v>2.03825331300469E-4</v>
      </c>
      <c r="I12644" s="87">
        <v>22.9365009048913</v>
      </c>
      <c r="J12644" s="36" t="str">
        <f>_xlfn.XLOOKUP(SimpleBB[[#This Row],[customer_code]],'Input  - indicative charges'!$B$13:$B$69,'Input  - indicative charges'!$E$13:$E$69)</f>
        <v>Lower North Island distributor</v>
      </c>
      <c r="K12644" s="70">
        <f t="shared" si="199"/>
        <v>21.203729453197745</v>
      </c>
    </row>
    <row r="12645" spans="1:11" x14ac:dyDescent="0.25">
      <c r="A12645" s="65">
        <v>44317</v>
      </c>
      <c r="B12645" s="66" t="s">
        <v>155</v>
      </c>
      <c r="C12645" s="66" t="s">
        <v>137</v>
      </c>
      <c r="D12645" s="67">
        <v>638650.27500000002</v>
      </c>
      <c r="E12645" s="66">
        <v>0.1762</v>
      </c>
      <c r="F12645" s="67">
        <v>112530.178455</v>
      </c>
      <c r="G12645" s="66" t="s">
        <v>78</v>
      </c>
      <c r="H12645" s="68">
        <v>7.4261492049974701E-7</v>
      </c>
      <c r="I12645" s="87">
        <v>8.35665895271821E-2</v>
      </c>
      <c r="J12645" s="36" t="str">
        <f>_xlfn.XLOOKUP(SimpleBB[[#This Row],[customer_code]],'Input  - indicative charges'!$B$13:$B$69,'Input  - indicative charges'!$E$13:$E$69)</f>
        <v>North Island generation</v>
      </c>
      <c r="K12645" s="70">
        <f t="shared" si="199"/>
        <v>7.7253429501224741E-2</v>
      </c>
    </row>
    <row r="12646" spans="1:11" x14ac:dyDescent="0.25">
      <c r="A12646" s="65">
        <v>44317</v>
      </c>
      <c r="B12646" s="66" t="s">
        <v>155</v>
      </c>
      <c r="C12646" s="66" t="s">
        <v>137</v>
      </c>
      <c r="D12646" s="67">
        <v>638650.27500000002</v>
      </c>
      <c r="E12646" s="66">
        <v>0.1762</v>
      </c>
      <c r="F12646" s="67">
        <v>112530.178455</v>
      </c>
      <c r="G12646" s="66" t="s">
        <v>80</v>
      </c>
      <c r="H12646" s="68">
        <v>2.5497574621633701E-9</v>
      </c>
      <c r="I12646" s="87">
        <v>2.86924662234212E-4</v>
      </c>
      <c r="J12646" s="36" t="str">
        <f>_xlfn.XLOOKUP(SimpleBB[[#This Row],[customer_code]],'Input  - indicative charges'!$B$13:$B$69,'Input  - indicative charges'!$E$13:$E$69)</f>
        <v>Major Industrial</v>
      </c>
      <c r="K12646" s="70">
        <f t="shared" si="199"/>
        <v>2.6524851967141012E-4</v>
      </c>
    </row>
    <row r="12647" spans="1:11" x14ac:dyDescent="0.25">
      <c r="A12647" s="65">
        <v>44317</v>
      </c>
      <c r="B12647" s="66" t="s">
        <v>155</v>
      </c>
      <c r="C12647" s="66" t="s">
        <v>137</v>
      </c>
      <c r="D12647" s="67">
        <v>638650.27500000002</v>
      </c>
      <c r="E12647" s="66">
        <v>0.1762</v>
      </c>
      <c r="F12647" s="67">
        <v>112530.178455</v>
      </c>
      <c r="G12647" s="66" t="s">
        <v>82</v>
      </c>
      <c r="H12647" s="68">
        <v>4.5325115627330501E-4</v>
      </c>
      <c r="I12647" s="87">
        <v>51.004433500370098</v>
      </c>
      <c r="J12647" s="36" t="str">
        <f>_xlfn.XLOOKUP(SimpleBB[[#This Row],[customer_code]],'Input  - indicative charges'!$B$13:$B$69,'Input  - indicative charges'!$E$13:$E$69)</f>
        <v>Major Industrial</v>
      </c>
      <c r="K12647" s="70">
        <f t="shared" si="199"/>
        <v>47.151229097234811</v>
      </c>
    </row>
    <row r="12648" spans="1:11" x14ac:dyDescent="0.25">
      <c r="A12648" s="65">
        <v>44317</v>
      </c>
      <c r="B12648" s="66" t="s">
        <v>155</v>
      </c>
      <c r="C12648" s="66" t="s">
        <v>137</v>
      </c>
      <c r="D12648" s="67">
        <v>638650.27500000002</v>
      </c>
      <c r="E12648" s="66">
        <v>0.1762</v>
      </c>
      <c r="F12648" s="67">
        <v>112530.178455</v>
      </c>
      <c r="G12648" s="66" t="s">
        <v>84</v>
      </c>
      <c r="H12648" s="68">
        <v>1.0308519212156401E-11</v>
      </c>
      <c r="I12648" s="87">
        <v>1.16001950655076E-6</v>
      </c>
      <c r="J12648" s="36" t="str">
        <f>_xlfn.XLOOKUP(SimpleBB[[#This Row],[customer_code]],'Input  - indicative charges'!$B$13:$B$69,'Input  - indicative charges'!$E$13:$E$69)</f>
        <v>Major Industrial</v>
      </c>
      <c r="K12648" s="70">
        <f t="shared" si="199"/>
        <v>1.0723841391207546E-6</v>
      </c>
    </row>
    <row r="12649" spans="1:11" x14ac:dyDescent="0.25">
      <c r="A12649" s="65">
        <v>44317</v>
      </c>
      <c r="B12649" s="66" t="s">
        <v>155</v>
      </c>
      <c r="C12649" s="66" t="s">
        <v>137</v>
      </c>
      <c r="D12649" s="67">
        <v>638650.27500000002</v>
      </c>
      <c r="E12649" s="66">
        <v>0.1762</v>
      </c>
      <c r="F12649" s="67">
        <v>112530.178455</v>
      </c>
      <c r="G12649" s="66" t="s">
        <v>86</v>
      </c>
      <c r="H12649" s="68">
        <v>4.7097068797389999E-5</v>
      </c>
      <c r="I12649" s="87">
        <v>5.2998415564777099</v>
      </c>
      <c r="J12649" s="36" t="str">
        <f>_xlfn.XLOOKUP(SimpleBB[[#This Row],[customer_code]],'Input  - indicative charges'!$B$13:$B$69,'Input  - indicative charges'!$E$13:$E$69)</f>
        <v>North Island generation</v>
      </c>
      <c r="K12649" s="70">
        <f t="shared" si="199"/>
        <v>4.8994572875064435</v>
      </c>
    </row>
    <row r="12650" spans="1:11" x14ac:dyDescent="0.25">
      <c r="A12650" s="65">
        <v>44317</v>
      </c>
      <c r="B12650" s="66" t="s">
        <v>155</v>
      </c>
      <c r="C12650" s="66" t="s">
        <v>137</v>
      </c>
      <c r="D12650" s="67">
        <v>638650.27500000002</v>
      </c>
      <c r="E12650" s="66">
        <v>0.1762</v>
      </c>
      <c r="F12650" s="67">
        <v>112530.178455</v>
      </c>
      <c r="G12650" s="66" t="s">
        <v>88</v>
      </c>
      <c r="H12650" s="68">
        <v>4.6117213342323398E-3</v>
      </c>
      <c r="I12650" s="87">
        <v>518.95782472589599</v>
      </c>
      <c r="J12650" s="36" t="str">
        <f>_xlfn.XLOOKUP(SimpleBB[[#This Row],[customer_code]],'Input  - indicative charges'!$B$13:$B$69,'Input  - indicative charges'!$E$13:$E$69)</f>
        <v>North Island generation</v>
      </c>
      <c r="K12650" s="70">
        <f t="shared" si="199"/>
        <v>479.75239809840838</v>
      </c>
    </row>
    <row r="12651" spans="1:11" x14ac:dyDescent="0.25">
      <c r="A12651" s="65">
        <v>44317</v>
      </c>
      <c r="B12651" s="66" t="s">
        <v>155</v>
      </c>
      <c r="C12651" s="66" t="s">
        <v>137</v>
      </c>
      <c r="D12651" s="67">
        <v>638650.27500000002</v>
      </c>
      <c r="E12651" s="66">
        <v>0.1762</v>
      </c>
      <c r="F12651" s="67">
        <v>112530.178455</v>
      </c>
      <c r="G12651" s="66" t="s">
        <v>90</v>
      </c>
      <c r="H12651" s="68">
        <v>9.0172704602669397E-7</v>
      </c>
      <c r="I12651" s="87">
        <v>0.101471505407083</v>
      </c>
      <c r="J12651" s="36" t="str">
        <f>_xlfn.XLOOKUP(SimpleBB[[#This Row],[customer_code]],'Input  - indicative charges'!$B$13:$B$69,'Input  - indicative charges'!$E$13:$E$69)</f>
        <v>Upper South Island distributor</v>
      </c>
      <c r="K12651" s="70">
        <f t="shared" si="199"/>
        <v>9.3805692367036175E-2</v>
      </c>
    </row>
    <row r="12652" spans="1:11" x14ac:dyDescent="0.25">
      <c r="A12652" s="65">
        <v>44317</v>
      </c>
      <c r="B12652" s="66" t="s">
        <v>155</v>
      </c>
      <c r="C12652" s="66" t="s">
        <v>137</v>
      </c>
      <c r="D12652" s="67">
        <v>638650.27500000002</v>
      </c>
      <c r="E12652" s="66">
        <v>0.1762</v>
      </c>
      <c r="F12652" s="67">
        <v>112530.178455</v>
      </c>
      <c r="G12652" s="66" t="s">
        <v>92</v>
      </c>
      <c r="H12652" s="68">
        <v>6.3880269438676299E-4</v>
      </c>
      <c r="I12652" s="87">
        <v>71.884581196877306</v>
      </c>
      <c r="J12652" s="36" t="str">
        <f>_xlfn.XLOOKUP(SimpleBB[[#This Row],[customer_code]],'Input  - indicative charges'!$B$13:$B$69,'Input  - indicative charges'!$E$13:$E$69)</f>
        <v>North Island generation</v>
      </c>
      <c r="K12652" s="70">
        <f t="shared" si="199"/>
        <v>66.453955547769098</v>
      </c>
    </row>
    <row r="12653" spans="1:11" x14ac:dyDescent="0.25">
      <c r="A12653" s="65">
        <v>44317</v>
      </c>
      <c r="B12653" s="66" t="s">
        <v>155</v>
      </c>
      <c r="C12653" s="66" t="s">
        <v>137</v>
      </c>
      <c r="D12653" s="67">
        <v>638650.27500000002</v>
      </c>
      <c r="E12653" s="66">
        <v>0.1762</v>
      </c>
      <c r="F12653" s="67">
        <v>112530.178455</v>
      </c>
      <c r="G12653" s="66" t="s">
        <v>94</v>
      </c>
      <c r="H12653" s="68">
        <v>3.3861615881727002E-3</v>
      </c>
      <c r="I12653" s="87">
        <v>381.04536779454003</v>
      </c>
      <c r="J12653" s="36" t="str">
        <f>_xlfn.XLOOKUP(SimpleBB[[#This Row],[customer_code]],'Input  - indicative charges'!$B$13:$B$69,'Input  - indicative charges'!$E$13:$E$69)</f>
        <v>North Island generation</v>
      </c>
      <c r="K12653" s="70">
        <f t="shared" si="199"/>
        <v>352.25873909941743</v>
      </c>
    </row>
    <row r="12654" spans="1:11" x14ac:dyDescent="0.25">
      <c r="A12654" s="65">
        <v>44317</v>
      </c>
      <c r="B12654" s="66" t="s">
        <v>155</v>
      </c>
      <c r="C12654" s="66" t="s">
        <v>137</v>
      </c>
      <c r="D12654" s="67">
        <v>638650.27500000002</v>
      </c>
      <c r="E12654" s="66">
        <v>0.1762</v>
      </c>
      <c r="F12654" s="67">
        <v>112530.178455</v>
      </c>
      <c r="G12654" s="66" t="s">
        <v>96</v>
      </c>
      <c r="H12654" s="68">
        <v>2.8179604279466501E-5</v>
      </c>
      <c r="I12654" s="87">
        <v>3.1710558983596502</v>
      </c>
      <c r="J12654" s="36" t="str">
        <f>_xlfn.XLOOKUP(SimpleBB[[#This Row],[customer_code]],'Input  - indicative charges'!$B$13:$B$69,'Input  - indicative charges'!$E$13:$E$69)</f>
        <v>Upper North Island distributor</v>
      </c>
      <c r="K12654" s="70">
        <f t="shared" si="199"/>
        <v>2.931493850286734</v>
      </c>
    </row>
    <row r="12655" spans="1:11" x14ac:dyDescent="0.25">
      <c r="A12655" s="65">
        <v>44317</v>
      </c>
      <c r="B12655" s="66" t="s">
        <v>155</v>
      </c>
      <c r="C12655" s="66" t="s">
        <v>137</v>
      </c>
      <c r="D12655" s="67">
        <v>638650.27500000002</v>
      </c>
      <c r="E12655" s="66">
        <v>0.1762</v>
      </c>
      <c r="F12655" s="67">
        <v>112530.178455</v>
      </c>
      <c r="G12655" s="66" t="s">
        <v>98</v>
      </c>
      <c r="H12655" s="68">
        <v>3.74030382595027E-6</v>
      </c>
      <c r="I12655" s="87">
        <v>0.42089705701010299</v>
      </c>
      <c r="J12655" s="36" t="str">
        <f>_xlfn.XLOOKUP(SimpleBB[[#This Row],[customer_code]],'Input  - indicative charges'!$B$13:$B$69,'Input  - indicative charges'!$E$13:$E$69)</f>
        <v>Major Industrial</v>
      </c>
      <c r="K12655" s="70">
        <f t="shared" si="199"/>
        <v>0.3890997742635699</v>
      </c>
    </row>
    <row r="12656" spans="1:11" x14ac:dyDescent="0.25">
      <c r="A12656" s="65">
        <v>44317</v>
      </c>
      <c r="B12656" s="66" t="s">
        <v>155</v>
      </c>
      <c r="C12656" s="66" t="s">
        <v>137</v>
      </c>
      <c r="D12656" s="67">
        <v>638650.27500000002</v>
      </c>
      <c r="E12656" s="66">
        <v>0.1762</v>
      </c>
      <c r="F12656" s="67">
        <v>112530.178455</v>
      </c>
      <c r="G12656" s="66" t="s">
        <v>100</v>
      </c>
      <c r="H12656" s="68">
        <v>7.2132978583937897E-4</v>
      </c>
      <c r="I12656" s="87">
        <v>81.171369525412203</v>
      </c>
      <c r="J12656" s="36" t="str">
        <f>_xlfn.XLOOKUP(SimpleBB[[#This Row],[customer_code]],'Input  - indicative charges'!$B$13:$B$69,'Input  - indicative charges'!$E$13:$E$69)</f>
        <v>North Island generation</v>
      </c>
      <c r="K12656" s="70">
        <f t="shared" si="199"/>
        <v>75.039159891879663</v>
      </c>
    </row>
    <row r="12657" spans="1:11" x14ac:dyDescent="0.25">
      <c r="A12657" s="65">
        <v>44317</v>
      </c>
      <c r="B12657" s="66" t="s">
        <v>155</v>
      </c>
      <c r="C12657" s="66" t="s">
        <v>137</v>
      </c>
      <c r="D12657" s="67">
        <v>638650.27500000002</v>
      </c>
      <c r="E12657" s="66">
        <v>0.1762</v>
      </c>
      <c r="F12657" s="67">
        <v>112530.178455</v>
      </c>
      <c r="G12657" s="66" t="s">
        <v>102</v>
      </c>
      <c r="H12657" s="68">
        <v>1.61367823518975E-3</v>
      </c>
      <c r="I12657" s="87">
        <v>181.58749977485201</v>
      </c>
      <c r="J12657" s="36" t="str">
        <f>_xlfn.XLOOKUP(SimpleBB[[#This Row],[customer_code]],'Input  - indicative charges'!$B$13:$B$69,'Input  - indicative charges'!$E$13:$E$69)</f>
        <v>Lower North Island distributor</v>
      </c>
      <c r="K12657" s="70">
        <f t="shared" si="199"/>
        <v>167.8692069585675</v>
      </c>
    </row>
    <row r="12658" spans="1:11" x14ac:dyDescent="0.25">
      <c r="A12658" s="65">
        <v>44317</v>
      </c>
      <c r="B12658" s="66" t="s">
        <v>155</v>
      </c>
      <c r="C12658" s="66" t="s">
        <v>137</v>
      </c>
      <c r="D12658" s="67">
        <v>638650.27500000002</v>
      </c>
      <c r="E12658" s="66">
        <v>0.1762</v>
      </c>
      <c r="F12658" s="67">
        <v>112530.178455</v>
      </c>
      <c r="G12658" s="66" t="s">
        <v>104</v>
      </c>
      <c r="H12658" s="68">
        <v>2.3330708899937198E-3</v>
      </c>
      <c r="I12658" s="87">
        <v>262.54088359915897</v>
      </c>
      <c r="J12658" s="36" t="str">
        <f>_xlfn.XLOOKUP(SimpleBB[[#This Row],[customer_code]],'Input  - indicative charges'!$B$13:$B$69,'Input  - indicative charges'!$E$13:$E$69)</f>
        <v>Lower North Island distributor</v>
      </c>
      <c r="K12658" s="70">
        <f t="shared" si="199"/>
        <v>242.70684919742473</v>
      </c>
    </row>
    <row r="12659" spans="1:11" x14ac:dyDescent="0.25">
      <c r="A12659" s="65">
        <v>44317</v>
      </c>
      <c r="B12659" s="66" t="s">
        <v>155</v>
      </c>
      <c r="C12659" s="66" t="s">
        <v>137</v>
      </c>
      <c r="D12659" s="67">
        <v>638650.27500000002</v>
      </c>
      <c r="E12659" s="66">
        <v>0.1762</v>
      </c>
      <c r="F12659" s="67">
        <v>112530.178455</v>
      </c>
      <c r="G12659" s="66" t="s">
        <v>106</v>
      </c>
      <c r="H12659" s="68">
        <v>8.8343891684537507E-3</v>
      </c>
      <c r="I12659" s="87">
        <v>994.13538966702004</v>
      </c>
      <c r="J12659" s="36" t="str">
        <f>_xlfn.XLOOKUP(SimpleBB[[#This Row],[customer_code]],'Input  - indicative charges'!$B$13:$B$69,'Input  - indicative charges'!$E$13:$E$69)</f>
        <v>Upper North Island distributor</v>
      </c>
      <c r="K12659" s="70">
        <f t="shared" si="199"/>
        <v>919.03198006342586</v>
      </c>
    </row>
    <row r="12660" spans="1:11" x14ac:dyDescent="0.25">
      <c r="A12660" s="65">
        <v>44317</v>
      </c>
      <c r="B12660" s="66" t="s">
        <v>155</v>
      </c>
      <c r="C12660" s="66" t="s">
        <v>137</v>
      </c>
      <c r="D12660" s="67">
        <v>638650.27500000002</v>
      </c>
      <c r="E12660" s="66">
        <v>0.1762</v>
      </c>
      <c r="F12660" s="67">
        <v>112530.178455</v>
      </c>
      <c r="G12660" s="66" t="s">
        <v>108</v>
      </c>
      <c r="H12660" s="68">
        <v>0.120979240895964</v>
      </c>
      <c r="I12660" s="87">
        <v>13613.8155673732</v>
      </c>
      <c r="J12660" s="36" t="str">
        <f>_xlfn.XLOOKUP(SimpleBB[[#This Row],[customer_code]],'Input  - indicative charges'!$B$13:$B$69,'Input  - indicative charges'!$E$13:$E$69)</f>
        <v>Lower North Island distributor</v>
      </c>
      <c r="K12660" s="70">
        <f t="shared" si="199"/>
        <v>12585.339992062802</v>
      </c>
    </row>
    <row r="12661" spans="1:11" x14ac:dyDescent="0.25">
      <c r="A12661" s="65">
        <v>44317</v>
      </c>
      <c r="B12661" s="66" t="s">
        <v>155</v>
      </c>
      <c r="C12661" s="66" t="s">
        <v>137</v>
      </c>
      <c r="D12661" s="67">
        <v>638650.27500000002</v>
      </c>
      <c r="E12661" s="66">
        <v>0.1762</v>
      </c>
      <c r="F12661" s="67">
        <v>112530.178455</v>
      </c>
      <c r="G12661" s="66" t="s">
        <v>110</v>
      </c>
      <c r="H12661" s="68">
        <v>3.8598237355410899E-7</v>
      </c>
      <c r="I12661" s="87">
        <v>4.3434665376528403E-2</v>
      </c>
      <c r="J12661" s="36" t="str">
        <f>_xlfn.XLOOKUP(SimpleBB[[#This Row],[customer_code]],'Input  - indicative charges'!$B$13:$B$69,'Input  - indicative charges'!$E$13:$E$69)</f>
        <v>Lower South Island distributor</v>
      </c>
      <c r="K12661" s="70">
        <f t="shared" si="199"/>
        <v>4.0153330159339244E-2</v>
      </c>
    </row>
    <row r="12662" spans="1:11" x14ac:dyDescent="0.25">
      <c r="A12662" s="65">
        <v>44317</v>
      </c>
      <c r="B12662" s="66" t="s">
        <v>155</v>
      </c>
      <c r="C12662" s="66" t="s">
        <v>137</v>
      </c>
      <c r="D12662" s="67">
        <v>638650.27500000002</v>
      </c>
      <c r="E12662" s="66">
        <v>0.1762</v>
      </c>
      <c r="F12662" s="67">
        <v>112530.178455</v>
      </c>
      <c r="G12662" s="66" t="s">
        <v>112</v>
      </c>
      <c r="H12662" s="68">
        <v>3.8096828413223698E-3</v>
      </c>
      <c r="I12662" s="87">
        <v>428.70428999095799</v>
      </c>
      <c r="J12662" s="36" t="str">
        <f>_xlfn.XLOOKUP(SimpleBB[[#This Row],[customer_code]],'Input  - indicative charges'!$B$13:$B$69,'Input  - indicative charges'!$E$13:$E$69)</f>
        <v>North Island generation</v>
      </c>
      <c r="K12662" s="70">
        <f t="shared" si="199"/>
        <v>396.31719842912037</v>
      </c>
    </row>
    <row r="12663" spans="1:11" x14ac:dyDescent="0.25">
      <c r="A12663" s="65">
        <v>44317</v>
      </c>
      <c r="B12663" s="66" t="s">
        <v>155</v>
      </c>
      <c r="C12663" s="66" t="s">
        <v>137</v>
      </c>
      <c r="D12663" s="67">
        <v>638650.27500000002</v>
      </c>
      <c r="E12663" s="66">
        <v>0.1762</v>
      </c>
      <c r="F12663" s="67">
        <v>112530.178455</v>
      </c>
      <c r="G12663" s="66" t="s">
        <v>114</v>
      </c>
      <c r="H12663" s="68">
        <v>3.4129278258922001E-2</v>
      </c>
      <c r="I12663" s="87">
        <v>3840.5737730168398</v>
      </c>
      <c r="J12663" s="36" t="str">
        <f>_xlfn.XLOOKUP(SimpleBB[[#This Row],[customer_code]],'Input  - indicative charges'!$B$13:$B$69,'Input  - indicative charges'!$E$13:$E$69)</f>
        <v>Lower North Island distributor</v>
      </c>
      <c r="K12663" s="70">
        <f t="shared" si="199"/>
        <v>3550.4320195034516</v>
      </c>
    </row>
    <row r="12664" spans="1:11" x14ac:dyDescent="0.25">
      <c r="A12664" s="65">
        <v>44317</v>
      </c>
      <c r="B12664" s="66" t="s">
        <v>155</v>
      </c>
      <c r="C12664" s="66" t="s">
        <v>137</v>
      </c>
      <c r="D12664" s="67">
        <v>638650.27500000002</v>
      </c>
      <c r="E12664" s="66">
        <v>0.1762</v>
      </c>
      <c r="F12664" s="67">
        <v>112530.178455</v>
      </c>
      <c r="G12664" s="66" t="s">
        <v>116</v>
      </c>
      <c r="H12664" s="68">
        <v>1.4863314809520499E-6</v>
      </c>
      <c r="I12664" s="87">
        <v>0.16725714679481901</v>
      </c>
      <c r="J12664" s="36" t="str">
        <f>_xlfn.XLOOKUP(SimpleBB[[#This Row],[customer_code]],'Input  - indicative charges'!$B$13:$B$69,'Input  - indicative charges'!$E$13:$E$69)</f>
        <v>Major Industrial</v>
      </c>
      <c r="K12664" s="70">
        <f t="shared" si="199"/>
        <v>0.15462146141893959</v>
      </c>
    </row>
    <row r="12665" spans="1:11" x14ac:dyDescent="0.25">
      <c r="A12665" s="65">
        <v>44317</v>
      </c>
      <c r="B12665" s="66" t="s">
        <v>155</v>
      </c>
      <c r="C12665" s="66" t="s">
        <v>137</v>
      </c>
      <c r="D12665" s="67">
        <v>638650.27500000002</v>
      </c>
      <c r="E12665" s="66">
        <v>0.1762</v>
      </c>
      <c r="F12665" s="67">
        <v>112530.178455</v>
      </c>
      <c r="G12665" s="66" t="s">
        <v>118</v>
      </c>
      <c r="H12665" s="68">
        <v>1.9519553594544899E-7</v>
      </c>
      <c r="I12665" s="87">
        <v>2.1965388493560799E-2</v>
      </c>
      <c r="J12665" s="36" t="str">
        <f>_xlfn.XLOOKUP(SimpleBB[[#This Row],[customer_code]],'Input  - indicative charges'!$B$13:$B$69,'Input  - indicative charges'!$E$13:$E$69)</f>
        <v>Upper South Island distributor</v>
      </c>
      <c r="K12665" s="70">
        <f t="shared" si="199"/>
        <v>2.0305981146955303E-2</v>
      </c>
    </row>
    <row r="12666" spans="1:11" x14ac:dyDescent="0.25">
      <c r="A12666" s="65">
        <v>44317</v>
      </c>
      <c r="B12666" s="66" t="s">
        <v>155</v>
      </c>
      <c r="C12666" s="66" t="s">
        <v>137</v>
      </c>
      <c r="D12666" s="67">
        <v>638650.27500000002</v>
      </c>
      <c r="E12666" s="66">
        <v>0.1762</v>
      </c>
      <c r="F12666" s="67">
        <v>112530.178455</v>
      </c>
      <c r="G12666" s="66" t="s">
        <v>120</v>
      </c>
      <c r="H12666" s="68">
        <v>4.9600880201280798E-2</v>
      </c>
      <c r="I12666" s="87">
        <v>5581.5959005752002</v>
      </c>
      <c r="J12666" s="36" t="str">
        <f>_xlfn.XLOOKUP(SimpleBB[[#This Row],[customer_code]],'Input  - indicative charges'!$B$13:$B$69,'Input  - indicative charges'!$E$13:$E$69)</f>
        <v>Lower North Island distributor</v>
      </c>
      <c r="K12666" s="70">
        <f t="shared" si="199"/>
        <v>5159.9260882742328</v>
      </c>
    </row>
    <row r="12667" spans="1:11" x14ac:dyDescent="0.25">
      <c r="A12667" s="65">
        <v>44317</v>
      </c>
      <c r="B12667" s="66" t="s">
        <v>155</v>
      </c>
      <c r="C12667" s="66" t="s">
        <v>137</v>
      </c>
      <c r="D12667" s="67">
        <v>638650.27500000002</v>
      </c>
      <c r="E12667" s="66">
        <v>0.1762</v>
      </c>
      <c r="F12667" s="67">
        <v>112530.178455</v>
      </c>
      <c r="G12667" s="66" t="s">
        <v>241</v>
      </c>
      <c r="H12667" s="68">
        <v>4.0997936836853098E-4</v>
      </c>
      <c r="I12667" s="87">
        <v>46.135051485379002</v>
      </c>
      <c r="J12667" s="36" t="str">
        <f>_xlfn.XLOOKUP(SimpleBB[[#This Row],[customer_code]],'Input  - indicative charges'!$B$13:$B$69,'Input  - indicative charges'!$E$13:$E$69)</f>
        <v>North Island generation</v>
      </c>
      <c r="K12667" s="70">
        <f t="shared" si="199"/>
        <v>42.64971165661597</v>
      </c>
    </row>
    <row r="12668" spans="1:11" x14ac:dyDescent="0.25">
      <c r="A12668" s="65">
        <v>44348</v>
      </c>
      <c r="B12668" s="66" t="s">
        <v>155</v>
      </c>
      <c r="C12668" s="66" t="s">
        <v>137</v>
      </c>
      <c r="D12668" s="67">
        <v>484255.73</v>
      </c>
      <c r="E12668" s="66">
        <v>0.2994</v>
      </c>
      <c r="F12668" s="67">
        <v>144986.16556199899</v>
      </c>
      <c r="G12668" s="66" t="s">
        <v>8</v>
      </c>
      <c r="H12668" s="68">
        <v>9.3803568372538897E-7</v>
      </c>
      <c r="I12668" s="87">
        <v>0.13600219694367299</v>
      </c>
      <c r="J12668" s="36" t="str">
        <f>_xlfn.XLOOKUP(SimpleBB[[#This Row],[customer_code]],'Input  - indicative charges'!$B$13:$B$69,'Input  - indicative charges'!$E$13:$E$69)</f>
        <v>Lower South Island distributor</v>
      </c>
      <c r="K12668" s="70">
        <f t="shared" si="199"/>
        <v>0.12572771239135205</v>
      </c>
    </row>
    <row r="12669" spans="1:11" x14ac:dyDescent="0.25">
      <c r="A12669" s="65">
        <v>44348</v>
      </c>
      <c r="B12669" s="66" t="s">
        <v>155</v>
      </c>
      <c r="C12669" s="66" t="s">
        <v>137</v>
      </c>
      <c r="D12669" s="67">
        <v>484255.73</v>
      </c>
      <c r="E12669" s="66">
        <v>0.2994</v>
      </c>
      <c r="F12669" s="67">
        <v>144986.16556199899</v>
      </c>
      <c r="G12669" s="66" t="s">
        <v>10</v>
      </c>
      <c r="H12669" s="68">
        <v>4.3717850584242001E-8</v>
      </c>
      <c r="I12669" s="87">
        <v>6.3384835228216998E-3</v>
      </c>
      <c r="J12669" s="36" t="str">
        <f>_xlfn.XLOOKUP(SimpleBB[[#This Row],[customer_code]],'Input  - indicative charges'!$B$13:$B$69,'Input  - indicative charges'!$E$13:$E$69)</f>
        <v>Upper South Island distributor</v>
      </c>
      <c r="K12669" s="70">
        <f t="shared" si="199"/>
        <v>5.8596335299253019E-3</v>
      </c>
    </row>
    <row r="12670" spans="1:11" x14ac:dyDescent="0.25">
      <c r="A12670" s="65">
        <v>44348</v>
      </c>
      <c r="B12670" s="66" t="s">
        <v>155</v>
      </c>
      <c r="C12670" s="66" t="s">
        <v>137</v>
      </c>
      <c r="D12670" s="67">
        <v>484255.73</v>
      </c>
      <c r="E12670" s="66">
        <v>0.2994</v>
      </c>
      <c r="F12670" s="67">
        <v>144986.16556199899</v>
      </c>
      <c r="G12670" s="66" t="s">
        <v>12</v>
      </c>
      <c r="H12670" s="68">
        <v>2.91431389426835E-4</v>
      </c>
      <c r="I12670" s="87">
        <v>42.253519677402799</v>
      </c>
      <c r="J12670" s="36" t="str">
        <f>_xlfn.XLOOKUP(SimpleBB[[#This Row],[customer_code]],'Input  - indicative charges'!$B$13:$B$69,'Input  - indicative charges'!$E$13:$E$69)</f>
        <v>Lower North Island distributor</v>
      </c>
      <c r="K12670" s="70">
        <f t="shared" si="199"/>
        <v>39.061415836709216</v>
      </c>
    </row>
    <row r="12671" spans="1:11" x14ac:dyDescent="0.25">
      <c r="A12671" s="65">
        <v>44348</v>
      </c>
      <c r="B12671" s="66" t="s">
        <v>155</v>
      </c>
      <c r="C12671" s="66" t="s">
        <v>137</v>
      </c>
      <c r="D12671" s="67">
        <v>484255.73</v>
      </c>
      <c r="E12671" s="66">
        <v>0.2994</v>
      </c>
      <c r="F12671" s="67">
        <v>144986.16556199899</v>
      </c>
      <c r="G12671" s="66" t="s">
        <v>14</v>
      </c>
      <c r="H12671" s="68">
        <v>0.124031994590625</v>
      </c>
      <c r="I12671" s="87">
        <v>17982.923302701402</v>
      </c>
      <c r="J12671" s="36" t="str">
        <f>_xlfn.XLOOKUP(SimpleBB[[#This Row],[customer_code]],'Input  - indicative charges'!$B$13:$B$69,'Input  - indicative charges'!$E$13:$E$69)</f>
        <v>Upper North Island distributor</v>
      </c>
      <c r="K12671" s="70">
        <f t="shared" si="199"/>
        <v>16624.377103953593</v>
      </c>
    </row>
    <row r="12672" spans="1:11" x14ac:dyDescent="0.25">
      <c r="A12672" s="65">
        <v>44348</v>
      </c>
      <c r="B12672" s="66" t="s">
        <v>155</v>
      </c>
      <c r="C12672" s="66" t="s">
        <v>137</v>
      </c>
      <c r="D12672" s="67">
        <v>484255.73</v>
      </c>
      <c r="E12672" s="66">
        <v>0.2994</v>
      </c>
      <c r="F12672" s="67">
        <v>144986.16556199899</v>
      </c>
      <c r="G12672" s="66" t="s">
        <v>16</v>
      </c>
      <c r="H12672" s="68">
        <v>5.0812008145872598E-2</v>
      </c>
      <c r="I12672" s="87">
        <v>7367.0382255751801</v>
      </c>
      <c r="J12672" s="36" t="str">
        <f>_xlfn.XLOOKUP(SimpleBB[[#This Row],[customer_code]],'Input  - indicative charges'!$B$13:$B$69,'Input  - indicative charges'!$E$13:$E$69)</f>
        <v>South Island generation</v>
      </c>
      <c r="K12672" s="70">
        <f t="shared" si="199"/>
        <v>6810.4845658105587</v>
      </c>
    </row>
    <row r="12673" spans="1:11" x14ac:dyDescent="0.25">
      <c r="A12673" s="65">
        <v>44348</v>
      </c>
      <c r="B12673" s="66" t="s">
        <v>155</v>
      </c>
      <c r="C12673" s="66" t="s">
        <v>137</v>
      </c>
      <c r="D12673" s="67">
        <v>484255.73</v>
      </c>
      <c r="E12673" s="66">
        <v>0.2994</v>
      </c>
      <c r="F12673" s="67">
        <v>144986.16556199899</v>
      </c>
      <c r="G12673" s="66" t="s">
        <v>19</v>
      </c>
      <c r="H12673" s="68">
        <v>5.0274683184386599E-5</v>
      </c>
      <c r="I12673" s="87">
        <v>7.2891335397485797</v>
      </c>
      <c r="J12673" s="36" t="str">
        <f>_xlfn.XLOOKUP(SimpleBB[[#This Row],[customer_code]],'Input  - indicative charges'!$B$13:$B$69,'Input  - indicative charges'!$E$13:$E$69)</f>
        <v>Lower South Island distributor</v>
      </c>
      <c r="K12673" s="70">
        <f t="shared" si="199"/>
        <v>6.738465303227601</v>
      </c>
    </row>
    <row r="12674" spans="1:11" x14ac:dyDescent="0.25">
      <c r="A12674" s="65">
        <v>44348</v>
      </c>
      <c r="B12674" s="66" t="s">
        <v>155</v>
      </c>
      <c r="C12674" s="66" t="s">
        <v>137</v>
      </c>
      <c r="D12674" s="67">
        <v>484255.73</v>
      </c>
      <c r="E12674" s="66">
        <v>0.2994</v>
      </c>
      <c r="F12674" s="67">
        <v>144986.16556199899</v>
      </c>
      <c r="G12674" s="66" t="s">
        <v>21</v>
      </c>
      <c r="H12674" s="68">
        <v>7.1183456671028597E-7</v>
      </c>
      <c r="I12674" s="87">
        <v>0.103206164341812</v>
      </c>
      <c r="J12674" s="36" t="str">
        <f>_xlfn.XLOOKUP(SimpleBB[[#This Row],[customer_code]],'Input  - indicative charges'!$B$13:$B$69,'Input  - indicative charges'!$E$13:$E$69)</f>
        <v>Upper South Island distributor</v>
      </c>
      <c r="K12674" s="70">
        <f t="shared" si="199"/>
        <v>9.5409303959671135E-2</v>
      </c>
    </row>
    <row r="12675" spans="1:11" x14ac:dyDescent="0.25">
      <c r="A12675" s="65">
        <v>44348</v>
      </c>
      <c r="B12675" s="66" t="s">
        <v>155</v>
      </c>
      <c r="C12675" s="66" t="s">
        <v>137</v>
      </c>
      <c r="D12675" s="67">
        <v>484255.73</v>
      </c>
      <c r="E12675" s="66">
        <v>0.2994</v>
      </c>
      <c r="F12675" s="67">
        <v>144986.16556199899</v>
      </c>
      <c r="G12675" s="66" t="s">
        <v>23</v>
      </c>
      <c r="H12675" s="68">
        <v>8.3416563890099505E-7</v>
      </c>
      <c r="I12675" s="87">
        <v>0.120942477427831</v>
      </c>
      <c r="J12675" s="36" t="str">
        <f>_xlfn.XLOOKUP(SimpleBB[[#This Row],[customer_code]],'Input  - indicative charges'!$B$13:$B$69,'Input  - indicative charges'!$E$13:$E$69)</f>
        <v>Lower North Island distributor</v>
      </c>
      <c r="K12675" s="70">
        <f t="shared" si="199"/>
        <v>0.11180570137585061</v>
      </c>
    </row>
    <row r="12676" spans="1:11" x14ac:dyDescent="0.25">
      <c r="A12676" s="65">
        <v>44348</v>
      </c>
      <c r="B12676" s="66" t="s">
        <v>155</v>
      </c>
      <c r="C12676" s="66" t="s">
        <v>137</v>
      </c>
      <c r="D12676" s="67">
        <v>484255.73</v>
      </c>
      <c r="E12676" s="66">
        <v>0.2994</v>
      </c>
      <c r="F12676" s="67">
        <v>144986.16556199899</v>
      </c>
      <c r="G12676" s="66" t="s">
        <v>25</v>
      </c>
      <c r="H12676" s="68">
        <v>6.3791342044364804E-2</v>
      </c>
      <c r="I12676" s="87">
        <v>9248.8620790664409</v>
      </c>
      <c r="J12676" s="36" t="str">
        <f>_xlfn.XLOOKUP(SimpleBB[[#This Row],[customer_code]],'Input  - indicative charges'!$B$13:$B$69,'Input  - indicative charges'!$E$13:$E$69)</f>
        <v>North Island generation</v>
      </c>
      <c r="K12676" s="70">
        <f t="shared" si="199"/>
        <v>8550.1432885363756</v>
      </c>
    </row>
    <row r="12677" spans="1:11" x14ac:dyDescent="0.25">
      <c r="A12677" s="65">
        <v>44348</v>
      </c>
      <c r="B12677" s="66" t="s">
        <v>155</v>
      </c>
      <c r="C12677" s="66" t="s">
        <v>137</v>
      </c>
      <c r="D12677" s="67">
        <v>484255.73</v>
      </c>
      <c r="E12677" s="66">
        <v>0.2994</v>
      </c>
      <c r="F12677" s="67">
        <v>144986.16556199899</v>
      </c>
      <c r="G12677" s="66" t="s">
        <v>27</v>
      </c>
      <c r="H12677" s="68">
        <v>3.0289796008375701E-4</v>
      </c>
      <c r="I12677" s="87">
        <v>43.916013789095601</v>
      </c>
      <c r="J12677" s="36" t="str">
        <f>_xlfn.XLOOKUP(SimpleBB[[#This Row],[customer_code]],'Input  - indicative charges'!$B$13:$B$69,'Input  - indicative charges'!$E$13:$E$69)</f>
        <v>Lower North Island distributor</v>
      </c>
      <c r="K12677" s="70">
        <f t="shared" si="199"/>
        <v>40.598314403236031</v>
      </c>
    </row>
    <row r="12678" spans="1:11" x14ac:dyDescent="0.25">
      <c r="A12678" s="65">
        <v>44348</v>
      </c>
      <c r="B12678" s="66" t="s">
        <v>155</v>
      </c>
      <c r="C12678" s="66" t="s">
        <v>137</v>
      </c>
      <c r="D12678" s="67">
        <v>484255.73</v>
      </c>
      <c r="E12678" s="66">
        <v>0.2994</v>
      </c>
      <c r="F12678" s="67">
        <v>144986.16556199899</v>
      </c>
      <c r="G12678" s="66" t="s">
        <v>29</v>
      </c>
      <c r="H12678" s="68">
        <v>2.4226065108275601E-5</v>
      </c>
      <c r="I12678" s="87">
        <v>3.5124442867042398</v>
      </c>
      <c r="J12678" s="36" t="str">
        <f>_xlfn.XLOOKUP(SimpleBB[[#This Row],[customer_code]],'Input  - indicative charges'!$B$13:$B$69,'Input  - indicative charges'!$E$13:$E$69)</f>
        <v>Lower North Island distributor</v>
      </c>
      <c r="K12678" s="70">
        <f t="shared" si="199"/>
        <v>3.2470915543540619</v>
      </c>
    </row>
    <row r="12679" spans="1:11" x14ac:dyDescent="0.25">
      <c r="A12679" s="65">
        <v>44348</v>
      </c>
      <c r="B12679" s="66" t="s">
        <v>155</v>
      </c>
      <c r="C12679" s="66" t="s">
        <v>137</v>
      </c>
      <c r="D12679" s="67">
        <v>484255.73</v>
      </c>
      <c r="E12679" s="66">
        <v>0.2994</v>
      </c>
      <c r="F12679" s="67">
        <v>144986.16556199899</v>
      </c>
      <c r="G12679" s="66" t="s">
        <v>31</v>
      </c>
      <c r="H12679" s="68">
        <v>8.0879179892408195E-4</v>
      </c>
      <c r="I12679" s="87">
        <v>117.263621663994</v>
      </c>
      <c r="J12679" s="36" t="str">
        <f>_xlfn.XLOOKUP(SimpleBB[[#This Row],[customer_code]],'Input  - indicative charges'!$B$13:$B$69,'Input  - indicative charges'!$E$13:$E$69)</f>
        <v>Major Industrial</v>
      </c>
      <c r="K12679" s="70">
        <f t="shared" si="199"/>
        <v>108.40477014239023</v>
      </c>
    </row>
    <row r="12680" spans="1:11" x14ac:dyDescent="0.25">
      <c r="A12680" s="65">
        <v>44348</v>
      </c>
      <c r="B12680" s="66" t="s">
        <v>155</v>
      </c>
      <c r="C12680" s="66" t="s">
        <v>137</v>
      </c>
      <c r="D12680" s="67">
        <v>484255.73</v>
      </c>
      <c r="E12680" s="66">
        <v>0.2994</v>
      </c>
      <c r="F12680" s="67">
        <v>144986.16556199899</v>
      </c>
      <c r="G12680" s="66" t="s">
        <v>34</v>
      </c>
      <c r="H12680" s="68">
        <v>1.56003860004781E-4</v>
      </c>
      <c r="I12680" s="87">
        <v>22.618401474964301</v>
      </c>
      <c r="J12680" s="36" t="str">
        <f>_xlfn.XLOOKUP(SimpleBB[[#This Row],[customer_code]],'Input  - indicative charges'!$B$13:$B$69,'Input  - indicative charges'!$E$13:$E$69)</f>
        <v>Major Industrial</v>
      </c>
      <c r="K12680" s="70">
        <f t="shared" si="199"/>
        <v>20.909661309178876</v>
      </c>
    </row>
    <row r="12681" spans="1:11" x14ac:dyDescent="0.25">
      <c r="A12681" s="65">
        <v>44348</v>
      </c>
      <c r="B12681" s="66" t="s">
        <v>155</v>
      </c>
      <c r="C12681" s="66" t="s">
        <v>137</v>
      </c>
      <c r="D12681" s="67">
        <v>484255.73</v>
      </c>
      <c r="E12681" s="66">
        <v>0.2994</v>
      </c>
      <c r="F12681" s="67">
        <v>144986.16556199899</v>
      </c>
      <c r="G12681" s="66" t="s">
        <v>36</v>
      </c>
      <c r="H12681" s="68">
        <v>4.3093940585414499E-7</v>
      </c>
      <c r="I12681" s="87">
        <v>6.2480252044358899E-2</v>
      </c>
      <c r="J12681" s="36" t="str">
        <f>_xlfn.XLOOKUP(SimpleBB[[#This Row],[customer_code]],'Input  - indicative charges'!$B$13:$B$69,'Input  - indicative charges'!$E$13:$E$69)</f>
        <v>Upper South Island distributor</v>
      </c>
      <c r="K12681" s="70">
        <f t="shared" si="199"/>
        <v>5.776009017285063E-2</v>
      </c>
    </row>
    <row r="12682" spans="1:11" x14ac:dyDescent="0.25">
      <c r="A12682" s="65">
        <v>44348</v>
      </c>
      <c r="B12682" s="66" t="s">
        <v>155</v>
      </c>
      <c r="C12682" s="66" t="s">
        <v>137</v>
      </c>
      <c r="D12682" s="67">
        <v>484255.73</v>
      </c>
      <c r="E12682" s="66">
        <v>0.2994</v>
      </c>
      <c r="F12682" s="67">
        <v>144986.16556199899</v>
      </c>
      <c r="G12682" s="66" t="s">
        <v>38</v>
      </c>
      <c r="H12682" s="68">
        <v>1.2075454849586199E-3</v>
      </c>
      <c r="I12682" s="87">
        <v>175.07738960585701</v>
      </c>
      <c r="J12682" s="36" t="str">
        <f>_xlfn.XLOOKUP(SimpleBB[[#This Row],[customer_code]],'Input  - indicative charges'!$B$13:$B$69,'Input  - indicative charges'!$E$13:$E$69)</f>
        <v>North Island generation</v>
      </c>
      <c r="K12682" s="70">
        <f t="shared" si="199"/>
        <v>161.85091256805549</v>
      </c>
    </row>
    <row r="12683" spans="1:11" x14ac:dyDescent="0.25">
      <c r="A12683" s="65">
        <v>44348</v>
      </c>
      <c r="B12683" s="66" t="s">
        <v>155</v>
      </c>
      <c r="C12683" s="66" t="s">
        <v>137</v>
      </c>
      <c r="D12683" s="67">
        <v>484255.73</v>
      </c>
      <c r="E12683" s="66">
        <v>0.2994</v>
      </c>
      <c r="F12683" s="67">
        <v>144986.16556199899</v>
      </c>
      <c r="G12683" s="66" t="s">
        <v>40</v>
      </c>
      <c r="H12683" s="68">
        <v>8.6209110330224002E-5</v>
      </c>
      <c r="I12683" s="87">
        <v>12.499128343290501</v>
      </c>
      <c r="J12683" s="36" t="str">
        <f>_xlfn.XLOOKUP(SimpleBB[[#This Row],[customer_code]],'Input  - indicative charges'!$B$13:$B$69,'Input  - indicative charges'!$E$13:$E$69)</f>
        <v>North Island generation</v>
      </c>
      <c r="K12683" s="70">
        <f t="shared" si="199"/>
        <v>11.554863441938924</v>
      </c>
    </row>
    <row r="12684" spans="1:11" x14ac:dyDescent="0.25">
      <c r="A12684" s="65">
        <v>44348</v>
      </c>
      <c r="B12684" s="66" t="s">
        <v>155</v>
      </c>
      <c r="C12684" s="66" t="s">
        <v>137</v>
      </c>
      <c r="D12684" s="67">
        <v>484255.73</v>
      </c>
      <c r="E12684" s="66">
        <v>0.2994</v>
      </c>
      <c r="F12684" s="67">
        <v>144986.16556199899</v>
      </c>
      <c r="G12684" s="66" t="s">
        <v>42</v>
      </c>
      <c r="H12684" s="68">
        <v>2.33395187835235E-2</v>
      </c>
      <c r="I12684" s="87">
        <v>3383.90733448535</v>
      </c>
      <c r="J12684" s="36" t="str">
        <f>_xlfn.XLOOKUP(SimpleBB[[#This Row],[customer_code]],'Input  - indicative charges'!$B$13:$B$69,'Input  - indicative charges'!$E$13:$E$69)</f>
        <v>South Island generation</v>
      </c>
      <c r="K12684" s="70">
        <f t="shared" si="199"/>
        <v>3128.265113874349</v>
      </c>
    </row>
    <row r="12685" spans="1:11" x14ac:dyDescent="0.25">
      <c r="A12685" s="65">
        <v>44348</v>
      </c>
      <c r="B12685" s="66" t="s">
        <v>155</v>
      </c>
      <c r="C12685" s="66" t="s">
        <v>137</v>
      </c>
      <c r="D12685" s="67">
        <v>484255.73</v>
      </c>
      <c r="E12685" s="66">
        <v>0.2994</v>
      </c>
      <c r="F12685" s="67">
        <v>144986.16556199899</v>
      </c>
      <c r="G12685" s="66" t="s">
        <v>44</v>
      </c>
      <c r="H12685" s="68">
        <v>1.205963010514E-4</v>
      </c>
      <c r="I12685" s="87">
        <v>17.4847952704032</v>
      </c>
      <c r="J12685" s="36" t="str">
        <f>_xlfn.XLOOKUP(SimpleBB[[#This Row],[customer_code]],'Input  - indicative charges'!$B$13:$B$69,'Input  - indicative charges'!$E$13:$E$69)</f>
        <v>Major Industrial</v>
      </c>
      <c r="K12685" s="70">
        <f t="shared" si="199"/>
        <v>16.163880881199216</v>
      </c>
    </row>
    <row r="12686" spans="1:11" x14ac:dyDescent="0.25">
      <c r="A12686" s="65">
        <v>44348</v>
      </c>
      <c r="B12686" s="66" t="s">
        <v>155</v>
      </c>
      <c r="C12686" s="66" t="s">
        <v>137</v>
      </c>
      <c r="D12686" s="67">
        <v>484255.73</v>
      </c>
      <c r="E12686" s="66">
        <v>0.2994</v>
      </c>
      <c r="F12686" s="67">
        <v>144986.16556199899</v>
      </c>
      <c r="G12686" s="66" t="s">
        <v>46</v>
      </c>
      <c r="H12686" s="68">
        <v>9.9456651139153308E-7</v>
      </c>
      <c r="I12686" s="87">
        <v>0.14419838488303299</v>
      </c>
      <c r="J12686" s="36" t="str">
        <f>_xlfn.XLOOKUP(SimpleBB[[#This Row],[customer_code]],'Input  - indicative charges'!$B$13:$B$69,'Input  - indicative charges'!$E$13:$E$69)</f>
        <v>Upper South Island distributor</v>
      </c>
      <c r="K12686" s="70">
        <f t="shared" ref="K12686:K12749" si="200">I12686*$L$9</f>
        <v>0.13330470734513292</v>
      </c>
    </row>
    <row r="12687" spans="1:11" x14ac:dyDescent="0.25">
      <c r="A12687" s="65">
        <v>44348</v>
      </c>
      <c r="B12687" s="66" t="s">
        <v>155</v>
      </c>
      <c r="C12687" s="66" t="s">
        <v>137</v>
      </c>
      <c r="D12687" s="67">
        <v>484255.73</v>
      </c>
      <c r="E12687" s="66">
        <v>0.2994</v>
      </c>
      <c r="F12687" s="67">
        <v>144986.16556199899</v>
      </c>
      <c r="G12687" s="66" t="s">
        <v>48</v>
      </c>
      <c r="H12687" s="68">
        <v>0.18829580735568799</v>
      </c>
      <c r="I12687" s="87">
        <v>27300.2870999023</v>
      </c>
      <c r="J12687" s="36" t="str">
        <f>_xlfn.XLOOKUP(SimpleBB[[#This Row],[customer_code]],'Input  - indicative charges'!$B$13:$B$69,'Input  - indicative charges'!$E$13:$E$69)</f>
        <v>North Island generation</v>
      </c>
      <c r="K12687" s="70">
        <f t="shared" si="200"/>
        <v>25237.84704830487</v>
      </c>
    </row>
    <row r="12688" spans="1:11" x14ac:dyDescent="0.25">
      <c r="A12688" s="65">
        <v>44348</v>
      </c>
      <c r="B12688" s="66" t="s">
        <v>155</v>
      </c>
      <c r="C12688" s="66" t="s">
        <v>137</v>
      </c>
      <c r="D12688" s="67">
        <v>484255.73</v>
      </c>
      <c r="E12688" s="66">
        <v>0.2994</v>
      </c>
      <c r="F12688" s="67">
        <v>144986.16556199899</v>
      </c>
      <c r="G12688" s="66" t="s">
        <v>50</v>
      </c>
      <c r="H12688" s="68">
        <v>6.3590194795004997E-3</v>
      </c>
      <c r="I12688" s="87">
        <v>921.96985106684303</v>
      </c>
      <c r="J12688" s="36" t="str">
        <f>_xlfn.XLOOKUP(SimpleBB[[#This Row],[customer_code]],'Input  - indicative charges'!$B$13:$B$69,'Input  - indicative charges'!$E$13:$E$69)</f>
        <v>North Island generation</v>
      </c>
      <c r="K12688" s="70">
        <f t="shared" si="200"/>
        <v>852.31829244963058</v>
      </c>
    </row>
    <row r="12689" spans="1:11" x14ac:dyDescent="0.25">
      <c r="A12689" s="65">
        <v>44348</v>
      </c>
      <c r="B12689" s="66" t="s">
        <v>155</v>
      </c>
      <c r="C12689" s="66" t="s">
        <v>137</v>
      </c>
      <c r="D12689" s="67">
        <v>484255.73</v>
      </c>
      <c r="E12689" s="66">
        <v>0.2994</v>
      </c>
      <c r="F12689" s="67">
        <v>144986.16556199899</v>
      </c>
      <c r="G12689" s="66" t="s">
        <v>52</v>
      </c>
      <c r="H12689" s="68">
        <v>1.28410702797305E-2</v>
      </c>
      <c r="I12689" s="87">
        <v>1861.7775415702899</v>
      </c>
      <c r="J12689" s="36" t="str">
        <f>_xlfn.XLOOKUP(SimpleBB[[#This Row],[customer_code]],'Input  - indicative charges'!$B$13:$B$69,'Input  - indicative charges'!$E$13:$E$69)</f>
        <v>North Island generation</v>
      </c>
      <c r="K12689" s="70">
        <f t="shared" si="200"/>
        <v>1721.1268387096263</v>
      </c>
    </row>
    <row r="12690" spans="1:11" x14ac:dyDescent="0.25">
      <c r="A12690" s="65">
        <v>44348</v>
      </c>
      <c r="B12690" s="66" t="s">
        <v>155</v>
      </c>
      <c r="C12690" s="66" t="s">
        <v>137</v>
      </c>
      <c r="D12690" s="67">
        <v>484255.73</v>
      </c>
      <c r="E12690" s="66">
        <v>0.2994</v>
      </c>
      <c r="F12690" s="67">
        <v>144986.16556199899</v>
      </c>
      <c r="G12690" s="66" t="s">
        <v>54</v>
      </c>
      <c r="H12690" s="68">
        <v>7.5096184243471301E-8</v>
      </c>
      <c r="I12690" s="87">
        <v>1.08879078017983E-2</v>
      </c>
      <c r="J12690" s="36" t="str">
        <f>_xlfn.XLOOKUP(SimpleBB[[#This Row],[customer_code]],'Input  - indicative charges'!$B$13:$B$69,'Input  - indicative charges'!$E$13:$E$69)</f>
        <v>Upper South Island distributor</v>
      </c>
      <c r="K12690" s="70">
        <f t="shared" si="200"/>
        <v>1.0065364908884574E-2</v>
      </c>
    </row>
    <row r="12691" spans="1:11" x14ac:dyDescent="0.25">
      <c r="A12691" s="65">
        <v>44348</v>
      </c>
      <c r="B12691" s="66" t="s">
        <v>155</v>
      </c>
      <c r="C12691" s="66" t="s">
        <v>137</v>
      </c>
      <c r="D12691" s="67">
        <v>484255.73</v>
      </c>
      <c r="E12691" s="66">
        <v>0.2994</v>
      </c>
      <c r="F12691" s="67">
        <v>144986.16556199899</v>
      </c>
      <c r="G12691" s="66" t="s">
        <v>56</v>
      </c>
      <c r="H12691" s="68">
        <v>4.0340523868047102E-4</v>
      </c>
      <c r="I12691" s="87">
        <v>58.488178723904902</v>
      </c>
      <c r="J12691" s="36" t="str">
        <f>_xlfn.XLOOKUP(SimpleBB[[#This Row],[customer_code]],'Input  - indicative charges'!$B$13:$B$69,'Input  - indicative charges'!$E$13:$E$69)</f>
        <v>Upper North Island distributor</v>
      </c>
      <c r="K12691" s="70">
        <f t="shared" si="200"/>
        <v>54.069603860433894</v>
      </c>
    </row>
    <row r="12692" spans="1:11" x14ac:dyDescent="0.25">
      <c r="A12692" s="65">
        <v>44348</v>
      </c>
      <c r="B12692" s="66" t="s">
        <v>155</v>
      </c>
      <c r="C12692" s="66" t="s">
        <v>137</v>
      </c>
      <c r="D12692" s="67">
        <v>484255.73</v>
      </c>
      <c r="E12692" s="66">
        <v>0.2994</v>
      </c>
      <c r="F12692" s="67">
        <v>144986.16556199899</v>
      </c>
      <c r="G12692" s="66" t="s">
        <v>58</v>
      </c>
      <c r="H12692" s="68">
        <v>7.9254645307778697E-3</v>
      </c>
      <c r="I12692" s="87">
        <v>1149.08271261511</v>
      </c>
      <c r="J12692" s="36" t="str">
        <f>_xlfn.XLOOKUP(SimpleBB[[#This Row],[customer_code]],'Input  - indicative charges'!$B$13:$B$69,'Input  - indicative charges'!$E$13:$E$69)</f>
        <v>North Island generation</v>
      </c>
      <c r="K12692" s="70">
        <f t="shared" si="200"/>
        <v>1062.2735812523815</v>
      </c>
    </row>
    <row r="12693" spans="1:11" x14ac:dyDescent="0.25">
      <c r="A12693" s="65">
        <v>44348</v>
      </c>
      <c r="B12693" s="66" t="s">
        <v>155</v>
      </c>
      <c r="C12693" s="66" t="s">
        <v>137</v>
      </c>
      <c r="D12693" s="67">
        <v>484255.73</v>
      </c>
      <c r="E12693" s="66">
        <v>0.2994</v>
      </c>
      <c r="F12693" s="67">
        <v>144986.16556199899</v>
      </c>
      <c r="G12693" s="66" t="s">
        <v>60</v>
      </c>
      <c r="H12693" s="68">
        <v>2.7640824875860998E-6</v>
      </c>
      <c r="I12693" s="87">
        <v>0.400753721172183</v>
      </c>
      <c r="J12693" s="36" t="str">
        <f>_xlfn.XLOOKUP(SimpleBB[[#This Row],[customer_code]],'Input  - indicative charges'!$B$13:$B$69,'Input  - indicative charges'!$E$13:$E$69)</f>
        <v>Major Industrial</v>
      </c>
      <c r="K12693" s="70">
        <f t="shared" si="200"/>
        <v>0.37047819614390676</v>
      </c>
    </row>
    <row r="12694" spans="1:11" x14ac:dyDescent="0.25">
      <c r="A12694" s="65">
        <v>44348</v>
      </c>
      <c r="B12694" s="66" t="s">
        <v>155</v>
      </c>
      <c r="C12694" s="66" t="s">
        <v>137</v>
      </c>
      <c r="D12694" s="67">
        <v>484255.73</v>
      </c>
      <c r="E12694" s="66">
        <v>0.2994</v>
      </c>
      <c r="F12694" s="67">
        <v>144986.16556199899</v>
      </c>
      <c r="G12694" s="66" t="s">
        <v>62</v>
      </c>
      <c r="H12694" s="68">
        <v>2.7273547904610299E-6</v>
      </c>
      <c r="I12694" s="87">
        <v>0.39542871319609602</v>
      </c>
      <c r="J12694" s="36" t="str">
        <f>_xlfn.XLOOKUP(SimpleBB[[#This Row],[customer_code]],'Input  - indicative charges'!$B$13:$B$69,'Input  - indicative charges'!$E$13:$E$69)</f>
        <v>Major Industrial</v>
      </c>
      <c r="K12694" s="70">
        <f t="shared" si="200"/>
        <v>0.36555547367070729</v>
      </c>
    </row>
    <row r="12695" spans="1:11" x14ac:dyDescent="0.25">
      <c r="A12695" s="65">
        <v>44348</v>
      </c>
      <c r="B12695" s="66" t="s">
        <v>155</v>
      </c>
      <c r="C12695" s="66" t="s">
        <v>137</v>
      </c>
      <c r="D12695" s="67">
        <v>484255.73</v>
      </c>
      <c r="E12695" s="66">
        <v>0.2994</v>
      </c>
      <c r="F12695" s="67">
        <v>144986.16556199899</v>
      </c>
      <c r="G12695" s="66" t="s">
        <v>64</v>
      </c>
      <c r="H12695" s="68">
        <v>1.2832511941131099E-4</v>
      </c>
      <c r="I12695" s="87">
        <v>18.6053670087318</v>
      </c>
      <c r="J12695" s="36" t="str">
        <f>_xlfn.XLOOKUP(SimpleBB[[#This Row],[customer_code]],'Input  - indicative charges'!$B$13:$B$69,'Input  - indicative charges'!$E$13:$E$69)</f>
        <v>Major Industrial</v>
      </c>
      <c r="K12695" s="70">
        <f t="shared" si="200"/>
        <v>17.199797391347989</v>
      </c>
    </row>
    <row r="12696" spans="1:11" x14ac:dyDescent="0.25">
      <c r="A12696" s="65">
        <v>44348</v>
      </c>
      <c r="B12696" s="66" t="s">
        <v>155</v>
      </c>
      <c r="C12696" s="66" t="s">
        <v>137</v>
      </c>
      <c r="D12696" s="67">
        <v>484255.73</v>
      </c>
      <c r="E12696" s="66">
        <v>0.2994</v>
      </c>
      <c r="F12696" s="67">
        <v>144986.16556199899</v>
      </c>
      <c r="G12696" s="66" t="s">
        <v>66</v>
      </c>
      <c r="H12696" s="68">
        <v>5.1820903936719496E-6</v>
      </c>
      <c r="I12696" s="87">
        <v>0.75133141577417095</v>
      </c>
      <c r="J12696" s="36" t="str">
        <f>_xlfn.XLOOKUP(SimpleBB[[#This Row],[customer_code]],'Input  - indicative charges'!$B$13:$B$69,'Input  - indicative charges'!$E$13:$E$69)</f>
        <v>Upper South Island distributor</v>
      </c>
      <c r="K12696" s="70">
        <f t="shared" si="200"/>
        <v>0.69457098690961161</v>
      </c>
    </row>
    <row r="12697" spans="1:11" x14ac:dyDescent="0.25">
      <c r="A12697" s="65">
        <v>44348</v>
      </c>
      <c r="B12697" s="66" t="s">
        <v>155</v>
      </c>
      <c r="C12697" s="66" t="s">
        <v>137</v>
      </c>
      <c r="D12697" s="67">
        <v>484255.73</v>
      </c>
      <c r="E12697" s="66">
        <v>0.2994</v>
      </c>
      <c r="F12697" s="67">
        <v>144986.16556199899</v>
      </c>
      <c r="G12697" s="66" t="s">
        <v>68</v>
      </c>
      <c r="H12697" s="68">
        <v>2.6633101578940199E-6</v>
      </c>
      <c r="I12697" s="87">
        <v>0.38614312749537899</v>
      </c>
      <c r="J12697" s="36" t="str">
        <f>_xlfn.XLOOKUP(SimpleBB[[#This Row],[customer_code]],'Input  - indicative charges'!$B$13:$B$69,'Input  - indicative charges'!$E$13:$E$69)</f>
        <v>Major Industrial</v>
      </c>
      <c r="K12697" s="70">
        <f t="shared" si="200"/>
        <v>0.35697138110014009</v>
      </c>
    </row>
    <row r="12698" spans="1:11" x14ac:dyDescent="0.25">
      <c r="A12698" s="65">
        <v>44348</v>
      </c>
      <c r="B12698" s="66" t="s">
        <v>155</v>
      </c>
      <c r="C12698" s="66" t="s">
        <v>137</v>
      </c>
      <c r="D12698" s="67">
        <v>484255.73</v>
      </c>
      <c r="E12698" s="66">
        <v>0.2994</v>
      </c>
      <c r="F12698" s="67">
        <v>144986.16556199899</v>
      </c>
      <c r="G12698" s="66" t="s">
        <v>70</v>
      </c>
      <c r="H12698" s="68">
        <v>0.28716560697315502</v>
      </c>
      <c r="I12698" s="87">
        <v>41635.040236321998</v>
      </c>
      <c r="J12698" s="36" t="str">
        <f>_xlfn.XLOOKUP(SimpleBB[[#This Row],[customer_code]],'Input  - indicative charges'!$B$13:$B$69,'Input  - indicative charges'!$E$13:$E$69)</f>
        <v>Lower North Island distributor</v>
      </c>
      <c r="K12698" s="70">
        <f t="shared" si="200"/>
        <v>38489.660328080361</v>
      </c>
    </row>
    <row r="12699" spans="1:11" x14ac:dyDescent="0.25">
      <c r="A12699" s="65">
        <v>44348</v>
      </c>
      <c r="B12699" s="66" t="s">
        <v>155</v>
      </c>
      <c r="C12699" s="66" t="s">
        <v>137</v>
      </c>
      <c r="D12699" s="67">
        <v>484255.73</v>
      </c>
      <c r="E12699" s="66">
        <v>0.2994</v>
      </c>
      <c r="F12699" s="67">
        <v>144986.16556199899</v>
      </c>
      <c r="G12699" s="66" t="s">
        <v>72</v>
      </c>
      <c r="H12699" s="68">
        <v>3.3069275945283603E-5</v>
      </c>
      <c r="I12699" s="87">
        <v>4.7945875172183596</v>
      </c>
      <c r="J12699" s="36" t="str">
        <f>_xlfn.XLOOKUP(SimpleBB[[#This Row],[customer_code]],'Input  - indicative charges'!$B$13:$B$69,'Input  - indicative charges'!$E$13:$E$69)</f>
        <v>Lower South Island distributor</v>
      </c>
      <c r="K12699" s="70">
        <f t="shared" si="200"/>
        <v>4.4323734023918675</v>
      </c>
    </row>
    <row r="12700" spans="1:11" x14ac:dyDescent="0.25">
      <c r="A12700" s="65">
        <v>44348</v>
      </c>
      <c r="B12700" s="66" t="s">
        <v>155</v>
      </c>
      <c r="C12700" s="66" t="s">
        <v>137</v>
      </c>
      <c r="D12700" s="67">
        <v>484255.73</v>
      </c>
      <c r="E12700" s="66">
        <v>0.2994</v>
      </c>
      <c r="F12700" s="67">
        <v>144986.16556199899</v>
      </c>
      <c r="G12700" s="66" t="s">
        <v>74</v>
      </c>
      <c r="H12700" s="68">
        <v>3.1979541114814102E-9</v>
      </c>
      <c r="I12700" s="87">
        <v>4.63659104266923E-4</v>
      </c>
      <c r="J12700" s="36" t="str">
        <f>_xlfn.XLOOKUP(SimpleBB[[#This Row],[customer_code]],'Input  - indicative charges'!$B$13:$B$69,'Input  - indicative charges'!$E$13:$E$69)</f>
        <v>Major Industrial</v>
      </c>
      <c r="K12700" s="70">
        <f t="shared" si="200"/>
        <v>4.2863130022118045E-4</v>
      </c>
    </row>
    <row r="12701" spans="1:11" x14ac:dyDescent="0.25">
      <c r="A12701" s="65">
        <v>44348</v>
      </c>
      <c r="B12701" s="66" t="s">
        <v>155</v>
      </c>
      <c r="C12701" s="66" t="s">
        <v>137</v>
      </c>
      <c r="D12701" s="67">
        <v>484255.73</v>
      </c>
      <c r="E12701" s="66">
        <v>0.2994</v>
      </c>
      <c r="F12701" s="67">
        <v>144986.16556199899</v>
      </c>
      <c r="G12701" s="66" t="s">
        <v>76</v>
      </c>
      <c r="H12701" s="68">
        <v>2.03825331300469E-4</v>
      </c>
      <c r="I12701" s="87">
        <v>29.5518532296594</v>
      </c>
      <c r="J12701" s="36" t="str">
        <f>_xlfn.XLOOKUP(SimpleBB[[#This Row],[customer_code]],'Input  - indicative charges'!$B$13:$B$69,'Input  - indicative charges'!$E$13:$E$69)</f>
        <v>Lower North Island distributor</v>
      </c>
      <c r="K12701" s="70">
        <f t="shared" si="200"/>
        <v>27.319315327155199</v>
      </c>
    </row>
    <row r="12702" spans="1:11" x14ac:dyDescent="0.25">
      <c r="A12702" s="65">
        <v>44348</v>
      </c>
      <c r="B12702" s="66" t="s">
        <v>155</v>
      </c>
      <c r="C12702" s="66" t="s">
        <v>137</v>
      </c>
      <c r="D12702" s="67">
        <v>484255.73</v>
      </c>
      <c r="E12702" s="66">
        <v>0.2994</v>
      </c>
      <c r="F12702" s="67">
        <v>144986.16556199899</v>
      </c>
      <c r="G12702" s="66" t="s">
        <v>78</v>
      </c>
      <c r="H12702" s="68">
        <v>7.4261492049974701E-7</v>
      </c>
      <c r="I12702" s="87">
        <v>0.10766888981238699</v>
      </c>
      <c r="J12702" s="36" t="str">
        <f>_xlfn.XLOOKUP(SimpleBB[[#This Row],[customer_code]],'Input  - indicative charges'!$B$13:$B$69,'Input  - indicative charges'!$E$13:$E$69)</f>
        <v>North Island generation</v>
      </c>
      <c r="K12702" s="70">
        <f t="shared" si="200"/>
        <v>9.9534886318303151E-2</v>
      </c>
    </row>
    <row r="12703" spans="1:11" x14ac:dyDescent="0.25">
      <c r="A12703" s="65">
        <v>44348</v>
      </c>
      <c r="B12703" s="66" t="s">
        <v>155</v>
      </c>
      <c r="C12703" s="66" t="s">
        <v>137</v>
      </c>
      <c r="D12703" s="67">
        <v>484255.73</v>
      </c>
      <c r="E12703" s="66">
        <v>0.2994</v>
      </c>
      <c r="F12703" s="67">
        <v>144986.16556199899</v>
      </c>
      <c r="G12703" s="66" t="s">
        <v>80</v>
      </c>
      <c r="H12703" s="68">
        <v>2.5497574621633701E-9</v>
      </c>
      <c r="I12703" s="87">
        <v>3.6967955755216398E-4</v>
      </c>
      <c r="J12703" s="36" t="str">
        <f>_xlfn.XLOOKUP(SimpleBB[[#This Row],[customer_code]],'Input  - indicative charges'!$B$13:$B$69,'Input  - indicative charges'!$E$13:$E$69)</f>
        <v>Major Industrial</v>
      </c>
      <c r="K12703" s="70">
        <f t="shared" si="200"/>
        <v>3.4175157558763994E-4</v>
      </c>
    </row>
    <row r="12704" spans="1:11" x14ac:dyDescent="0.25">
      <c r="A12704" s="65">
        <v>44348</v>
      </c>
      <c r="B12704" s="66" t="s">
        <v>155</v>
      </c>
      <c r="C12704" s="66" t="s">
        <v>137</v>
      </c>
      <c r="D12704" s="67">
        <v>484255.73</v>
      </c>
      <c r="E12704" s="66">
        <v>0.2994</v>
      </c>
      <c r="F12704" s="67">
        <v>144986.16556199899</v>
      </c>
      <c r="G12704" s="66" t="s">
        <v>82</v>
      </c>
      <c r="H12704" s="68">
        <v>4.5325115627330501E-4</v>
      </c>
      <c r="I12704" s="87">
        <v>65.715147184609293</v>
      </c>
      <c r="J12704" s="36" t="str">
        <f>_xlfn.XLOOKUP(SimpleBB[[#This Row],[customer_code]],'Input  - indicative charges'!$B$13:$B$69,'Input  - indicative charges'!$E$13:$E$69)</f>
        <v>Major Industrial</v>
      </c>
      <c r="K12704" s="70">
        <f t="shared" si="200"/>
        <v>60.750600436284316</v>
      </c>
    </row>
    <row r="12705" spans="1:11" x14ac:dyDescent="0.25">
      <c r="A12705" s="65">
        <v>44348</v>
      </c>
      <c r="B12705" s="66" t="s">
        <v>155</v>
      </c>
      <c r="C12705" s="66" t="s">
        <v>137</v>
      </c>
      <c r="D12705" s="67">
        <v>484255.73</v>
      </c>
      <c r="E12705" s="66">
        <v>0.2994</v>
      </c>
      <c r="F12705" s="67">
        <v>144986.16556199899</v>
      </c>
      <c r="G12705" s="66" t="s">
        <v>84</v>
      </c>
      <c r="H12705" s="68">
        <v>1.0308519212156401E-11</v>
      </c>
      <c r="I12705" s="87">
        <v>1.4945926731927699E-6</v>
      </c>
      <c r="J12705" s="36" t="str">
        <f>_xlfn.XLOOKUP(SimpleBB[[#This Row],[customer_code]],'Input  - indicative charges'!$B$13:$B$69,'Input  - indicative charges'!$E$13:$E$69)</f>
        <v>Major Industrial</v>
      </c>
      <c r="K12705" s="70">
        <f t="shared" si="200"/>
        <v>1.3816814873603004E-6</v>
      </c>
    </row>
    <row r="12706" spans="1:11" x14ac:dyDescent="0.25">
      <c r="A12706" s="65">
        <v>44348</v>
      </c>
      <c r="B12706" s="66" t="s">
        <v>155</v>
      </c>
      <c r="C12706" s="66" t="s">
        <v>137</v>
      </c>
      <c r="D12706" s="67">
        <v>484255.73</v>
      </c>
      <c r="E12706" s="66">
        <v>0.2994</v>
      </c>
      <c r="F12706" s="67">
        <v>144986.16556199899</v>
      </c>
      <c r="G12706" s="66" t="s">
        <v>86</v>
      </c>
      <c r="H12706" s="68">
        <v>4.7097068797389999E-5</v>
      </c>
      <c r="I12706" s="87">
        <v>6.8284234141432902</v>
      </c>
      <c r="J12706" s="36" t="str">
        <f>_xlfn.XLOOKUP(SimpleBB[[#This Row],[customer_code]],'Input  - indicative charges'!$B$13:$B$69,'Input  - indicative charges'!$E$13:$E$69)</f>
        <v>North Island generation</v>
      </c>
      <c r="K12706" s="70">
        <f t="shared" si="200"/>
        <v>6.3125601967690974</v>
      </c>
    </row>
    <row r="12707" spans="1:11" x14ac:dyDescent="0.25">
      <c r="A12707" s="65">
        <v>44348</v>
      </c>
      <c r="B12707" s="66" t="s">
        <v>155</v>
      </c>
      <c r="C12707" s="66" t="s">
        <v>137</v>
      </c>
      <c r="D12707" s="67">
        <v>484255.73</v>
      </c>
      <c r="E12707" s="66">
        <v>0.2994</v>
      </c>
      <c r="F12707" s="67">
        <v>144986.16556199899</v>
      </c>
      <c r="G12707" s="66" t="s">
        <v>88</v>
      </c>
      <c r="H12707" s="68">
        <v>4.6117213342323398E-3</v>
      </c>
      <c r="I12707" s="87">
        <v>668.63579289081804</v>
      </c>
      <c r="J12707" s="36" t="str">
        <f>_xlfn.XLOOKUP(SimpleBB[[#This Row],[customer_code]],'Input  - indicative charges'!$B$13:$B$69,'Input  - indicative charges'!$E$13:$E$69)</f>
        <v>North Island generation</v>
      </c>
      <c r="K12707" s="70">
        <f t="shared" si="200"/>
        <v>618.12272560536223</v>
      </c>
    </row>
    <row r="12708" spans="1:11" x14ac:dyDescent="0.25">
      <c r="A12708" s="65">
        <v>44348</v>
      </c>
      <c r="B12708" s="66" t="s">
        <v>155</v>
      </c>
      <c r="C12708" s="66" t="s">
        <v>137</v>
      </c>
      <c r="D12708" s="67">
        <v>484255.73</v>
      </c>
      <c r="E12708" s="66">
        <v>0.2994</v>
      </c>
      <c r="F12708" s="67">
        <v>144986.16556199899</v>
      </c>
      <c r="G12708" s="66" t="s">
        <v>90</v>
      </c>
      <c r="H12708" s="68">
        <v>9.0172704602669397E-7</v>
      </c>
      <c r="I12708" s="87">
        <v>0.13073794678695899</v>
      </c>
      <c r="J12708" s="36" t="str">
        <f>_xlfn.XLOOKUP(SimpleBB[[#This Row],[customer_code]],'Input  - indicative charges'!$B$13:$B$69,'Input  - indicative charges'!$E$13:$E$69)</f>
        <v>Upper South Island distributor</v>
      </c>
      <c r="K12708" s="70">
        <f t="shared" si="200"/>
        <v>0.12086115769934523</v>
      </c>
    </row>
    <row r="12709" spans="1:11" x14ac:dyDescent="0.25">
      <c r="A12709" s="65">
        <v>44348</v>
      </c>
      <c r="B12709" s="66" t="s">
        <v>155</v>
      </c>
      <c r="C12709" s="66" t="s">
        <v>137</v>
      </c>
      <c r="D12709" s="67">
        <v>484255.73</v>
      </c>
      <c r="E12709" s="66">
        <v>0.2994</v>
      </c>
      <c r="F12709" s="67">
        <v>144986.16556199899</v>
      </c>
      <c r="G12709" s="66" t="s">
        <v>92</v>
      </c>
      <c r="H12709" s="68">
        <v>6.3880269438676299E-4</v>
      </c>
      <c r="I12709" s="87">
        <v>92.617553209811007</v>
      </c>
      <c r="J12709" s="36" t="str">
        <f>_xlfn.XLOOKUP(SimpleBB[[#This Row],[customer_code]],'Input  - indicative charges'!$B$13:$B$69,'Input  - indicative charges'!$E$13:$E$69)</f>
        <v>North Island generation</v>
      </c>
      <c r="K12709" s="70">
        <f t="shared" si="200"/>
        <v>85.620624916644672</v>
      </c>
    </row>
    <row r="12710" spans="1:11" x14ac:dyDescent="0.25">
      <c r="A12710" s="65">
        <v>44348</v>
      </c>
      <c r="B12710" s="66" t="s">
        <v>155</v>
      </c>
      <c r="C12710" s="66" t="s">
        <v>137</v>
      </c>
      <c r="D12710" s="67">
        <v>484255.73</v>
      </c>
      <c r="E12710" s="66">
        <v>0.2994</v>
      </c>
      <c r="F12710" s="67">
        <v>144986.16556199899</v>
      </c>
      <c r="G12710" s="66" t="s">
        <v>94</v>
      </c>
      <c r="H12710" s="68">
        <v>3.3861615881727002E-3</v>
      </c>
      <c r="I12710" s="87">
        <v>490.94658464249198</v>
      </c>
      <c r="J12710" s="36" t="str">
        <f>_xlfn.XLOOKUP(SimpleBB[[#This Row],[customer_code]],'Input  - indicative charges'!$B$13:$B$69,'Input  - indicative charges'!$E$13:$E$69)</f>
        <v>North Island generation</v>
      </c>
      <c r="K12710" s="70">
        <f t="shared" si="200"/>
        <v>453.85730804784157</v>
      </c>
    </row>
    <row r="12711" spans="1:11" x14ac:dyDescent="0.25">
      <c r="A12711" s="65">
        <v>44348</v>
      </c>
      <c r="B12711" s="66" t="s">
        <v>155</v>
      </c>
      <c r="C12711" s="66" t="s">
        <v>137</v>
      </c>
      <c r="D12711" s="67">
        <v>484255.73</v>
      </c>
      <c r="E12711" s="66">
        <v>0.2994</v>
      </c>
      <c r="F12711" s="67">
        <v>144986.16556199899</v>
      </c>
      <c r="G12711" s="66" t="s">
        <v>96</v>
      </c>
      <c r="H12711" s="68">
        <v>2.8179604279466501E-5</v>
      </c>
      <c r="I12711" s="87">
        <v>4.0856527715343702</v>
      </c>
      <c r="J12711" s="36" t="str">
        <f>_xlfn.XLOOKUP(SimpleBB[[#This Row],[customer_code]],'Input  - indicative charges'!$B$13:$B$69,'Input  - indicative charges'!$E$13:$E$69)</f>
        <v>Upper North Island distributor</v>
      </c>
      <c r="K12711" s="70">
        <f t="shared" si="200"/>
        <v>3.7769961672247883</v>
      </c>
    </row>
    <row r="12712" spans="1:11" x14ac:dyDescent="0.25">
      <c r="A12712" s="65">
        <v>44348</v>
      </c>
      <c r="B12712" s="66" t="s">
        <v>155</v>
      </c>
      <c r="C12712" s="66" t="s">
        <v>137</v>
      </c>
      <c r="D12712" s="67">
        <v>484255.73</v>
      </c>
      <c r="E12712" s="66">
        <v>0.2994</v>
      </c>
      <c r="F12712" s="67">
        <v>144986.16556199899</v>
      </c>
      <c r="G12712" s="66" t="s">
        <v>98</v>
      </c>
      <c r="H12712" s="68">
        <v>3.74030382595027E-6</v>
      </c>
      <c r="I12712" s="87">
        <v>0.54229230976140796</v>
      </c>
      <c r="J12712" s="36" t="str">
        <f>_xlfn.XLOOKUP(SimpleBB[[#This Row],[customer_code]],'Input  - indicative charges'!$B$13:$B$69,'Input  - indicative charges'!$E$13:$E$69)</f>
        <v>Major Industrial</v>
      </c>
      <c r="K12712" s="70">
        <f t="shared" si="200"/>
        <v>0.50132404538996078</v>
      </c>
    </row>
    <row r="12713" spans="1:11" x14ac:dyDescent="0.25">
      <c r="A12713" s="65">
        <v>44348</v>
      </c>
      <c r="B12713" s="66" t="s">
        <v>155</v>
      </c>
      <c r="C12713" s="66" t="s">
        <v>137</v>
      </c>
      <c r="D12713" s="67">
        <v>484255.73</v>
      </c>
      <c r="E12713" s="66">
        <v>0.2994</v>
      </c>
      <c r="F12713" s="67">
        <v>144986.16556199899</v>
      </c>
      <c r="G12713" s="66" t="s">
        <v>100</v>
      </c>
      <c r="H12713" s="68">
        <v>7.2132978583937897E-4</v>
      </c>
      <c r="I12713" s="87">
        <v>104.58283975451</v>
      </c>
      <c r="J12713" s="36" t="str">
        <f>_xlfn.XLOOKUP(SimpleBB[[#This Row],[customer_code]],'Input  - indicative charges'!$B$13:$B$69,'Input  - indicative charges'!$E$13:$E$69)</f>
        <v>North Island generation</v>
      </c>
      <c r="K12713" s="70">
        <f t="shared" si="200"/>
        <v>96.681976418158158</v>
      </c>
    </row>
    <row r="12714" spans="1:11" x14ac:dyDescent="0.25">
      <c r="A12714" s="65">
        <v>44348</v>
      </c>
      <c r="B12714" s="66" t="s">
        <v>155</v>
      </c>
      <c r="C12714" s="66" t="s">
        <v>137</v>
      </c>
      <c r="D12714" s="67">
        <v>484255.73</v>
      </c>
      <c r="E12714" s="66">
        <v>0.2994</v>
      </c>
      <c r="F12714" s="67">
        <v>144986.16556199899</v>
      </c>
      <c r="G12714" s="66" t="s">
        <v>102</v>
      </c>
      <c r="H12714" s="68">
        <v>1.61367823518975E-3</v>
      </c>
      <c r="I12714" s="87">
        <v>233.96101977101799</v>
      </c>
      <c r="J12714" s="36" t="str">
        <f>_xlfn.XLOOKUP(SimpleBB[[#This Row],[customer_code]],'Input  - indicative charges'!$B$13:$B$69,'Input  - indicative charges'!$E$13:$E$69)</f>
        <v>Lower North Island distributor</v>
      </c>
      <c r="K12714" s="70">
        <f t="shared" si="200"/>
        <v>216.2860929131956</v>
      </c>
    </row>
    <row r="12715" spans="1:11" x14ac:dyDescent="0.25">
      <c r="A12715" s="65">
        <v>44348</v>
      </c>
      <c r="B12715" s="66" t="s">
        <v>155</v>
      </c>
      <c r="C12715" s="66" t="s">
        <v>137</v>
      </c>
      <c r="D12715" s="67">
        <v>484255.73</v>
      </c>
      <c r="E12715" s="66">
        <v>0.2994</v>
      </c>
      <c r="F12715" s="67">
        <v>144986.16556199899</v>
      </c>
      <c r="G12715" s="66" t="s">
        <v>104</v>
      </c>
      <c r="H12715" s="68">
        <v>2.3330708899937198E-3</v>
      </c>
      <c r="I12715" s="87">
        <v>338.263002324512</v>
      </c>
      <c r="J12715" s="36" t="str">
        <f>_xlfn.XLOOKUP(SimpleBB[[#This Row],[customer_code]],'Input  - indicative charges'!$B$13:$B$69,'Input  - indicative charges'!$E$13:$E$69)</f>
        <v>Lower North Island distributor</v>
      </c>
      <c r="K12715" s="70">
        <f t="shared" si="200"/>
        <v>312.7084298976834</v>
      </c>
    </row>
    <row r="12716" spans="1:11" x14ac:dyDescent="0.25">
      <c r="A12716" s="65">
        <v>44348</v>
      </c>
      <c r="B12716" s="66" t="s">
        <v>155</v>
      </c>
      <c r="C12716" s="66" t="s">
        <v>137</v>
      </c>
      <c r="D12716" s="67">
        <v>484255.73</v>
      </c>
      <c r="E12716" s="66">
        <v>0.2994</v>
      </c>
      <c r="F12716" s="67">
        <v>144986.16556199899</v>
      </c>
      <c r="G12716" s="66" t="s">
        <v>106</v>
      </c>
      <c r="H12716" s="68">
        <v>8.8343891684537507E-3</v>
      </c>
      <c r="I12716" s="87">
        <v>1280.8642106165701</v>
      </c>
      <c r="J12716" s="36" t="str">
        <f>_xlfn.XLOOKUP(SimpleBB[[#This Row],[customer_code]],'Input  - indicative charges'!$B$13:$B$69,'Input  - indicative charges'!$E$13:$E$69)</f>
        <v>Upper North Island distributor</v>
      </c>
      <c r="K12716" s="70">
        <f t="shared" si="200"/>
        <v>1184.0994535659825</v>
      </c>
    </row>
    <row r="12717" spans="1:11" x14ac:dyDescent="0.25">
      <c r="A12717" s="65">
        <v>44348</v>
      </c>
      <c r="B12717" s="66" t="s">
        <v>155</v>
      </c>
      <c r="C12717" s="66" t="s">
        <v>137</v>
      </c>
      <c r="D12717" s="67">
        <v>484255.73</v>
      </c>
      <c r="E12717" s="66">
        <v>0.2994</v>
      </c>
      <c r="F12717" s="67">
        <v>144986.16556199899</v>
      </c>
      <c r="G12717" s="66" t="s">
        <v>108</v>
      </c>
      <c r="H12717" s="68">
        <v>0.120979240895964</v>
      </c>
      <c r="I12717" s="87">
        <v>17540.316250107298</v>
      </c>
      <c r="J12717" s="36" t="str">
        <f>_xlfn.XLOOKUP(SimpleBB[[#This Row],[customer_code]],'Input  - indicative charges'!$B$13:$B$69,'Input  - indicative charges'!$E$13:$E$69)</f>
        <v>Lower North Island distributor</v>
      </c>
      <c r="K12717" s="70">
        <f t="shared" si="200"/>
        <v>16215.207447422363</v>
      </c>
    </row>
    <row r="12718" spans="1:11" x14ac:dyDescent="0.25">
      <c r="A12718" s="65">
        <v>44348</v>
      </c>
      <c r="B12718" s="66" t="s">
        <v>155</v>
      </c>
      <c r="C12718" s="66" t="s">
        <v>137</v>
      </c>
      <c r="D12718" s="67">
        <v>484255.73</v>
      </c>
      <c r="E12718" s="66">
        <v>0.2994</v>
      </c>
      <c r="F12718" s="67">
        <v>144986.16556199899</v>
      </c>
      <c r="G12718" s="66" t="s">
        <v>110</v>
      </c>
      <c r="H12718" s="68">
        <v>3.8598237355410899E-7</v>
      </c>
      <c r="I12718" s="87">
        <v>5.5962104316129802E-2</v>
      </c>
      <c r="J12718" s="36" t="str">
        <f>_xlfn.XLOOKUP(SimpleBB[[#This Row],[customer_code]],'Input  - indicative charges'!$B$13:$B$69,'Input  - indicative charges'!$E$13:$E$69)</f>
        <v>Lower South Island distributor</v>
      </c>
      <c r="K12718" s="70">
        <f t="shared" si="200"/>
        <v>5.1734365432252918E-2</v>
      </c>
    </row>
    <row r="12719" spans="1:11" x14ac:dyDescent="0.25">
      <c r="A12719" s="65">
        <v>44348</v>
      </c>
      <c r="B12719" s="66" t="s">
        <v>155</v>
      </c>
      <c r="C12719" s="66" t="s">
        <v>137</v>
      </c>
      <c r="D12719" s="67">
        <v>484255.73</v>
      </c>
      <c r="E12719" s="66">
        <v>0.2994</v>
      </c>
      <c r="F12719" s="67">
        <v>144986.16556199899</v>
      </c>
      <c r="G12719" s="66" t="s">
        <v>112</v>
      </c>
      <c r="H12719" s="68">
        <v>3.8096828413223698E-3</v>
      </c>
      <c r="I12719" s="87">
        <v>552.35130717067602</v>
      </c>
      <c r="J12719" s="36" t="str">
        <f>_xlfn.XLOOKUP(SimpleBB[[#This Row],[customer_code]],'Input  - indicative charges'!$B$13:$B$69,'Input  - indicative charges'!$E$13:$E$69)</f>
        <v>North Island generation</v>
      </c>
      <c r="K12719" s="70">
        <f t="shared" si="200"/>
        <v>510.62312115225598</v>
      </c>
    </row>
    <row r="12720" spans="1:11" x14ac:dyDescent="0.25">
      <c r="A12720" s="65">
        <v>44348</v>
      </c>
      <c r="B12720" s="66" t="s">
        <v>155</v>
      </c>
      <c r="C12720" s="66" t="s">
        <v>137</v>
      </c>
      <c r="D12720" s="67">
        <v>484255.73</v>
      </c>
      <c r="E12720" s="66">
        <v>0.2994</v>
      </c>
      <c r="F12720" s="67">
        <v>144986.16556199899</v>
      </c>
      <c r="G12720" s="66" t="s">
        <v>114</v>
      </c>
      <c r="H12720" s="68">
        <v>3.4129278258922001E-2</v>
      </c>
      <c r="I12720" s="87">
        <v>4948.2731881596301</v>
      </c>
      <c r="J12720" s="36" t="str">
        <f>_xlfn.XLOOKUP(SimpleBB[[#This Row],[customer_code]],'Input  - indicative charges'!$B$13:$B$69,'Input  - indicative charges'!$E$13:$E$69)</f>
        <v>Lower North Island distributor</v>
      </c>
      <c r="K12720" s="70">
        <f t="shared" si="200"/>
        <v>4574.4486649170649</v>
      </c>
    </row>
    <row r="12721" spans="1:11" x14ac:dyDescent="0.25">
      <c r="A12721" s="65">
        <v>44348</v>
      </c>
      <c r="B12721" s="66" t="s">
        <v>155</v>
      </c>
      <c r="C12721" s="66" t="s">
        <v>137</v>
      </c>
      <c r="D12721" s="67">
        <v>484255.73</v>
      </c>
      <c r="E12721" s="66">
        <v>0.2994</v>
      </c>
      <c r="F12721" s="67">
        <v>144986.16556199899</v>
      </c>
      <c r="G12721" s="66" t="s">
        <v>116</v>
      </c>
      <c r="H12721" s="68">
        <v>1.4863314809520499E-6</v>
      </c>
      <c r="I12721" s="87">
        <v>0.21549750217732699</v>
      </c>
      <c r="J12721" s="36" t="str">
        <f>_xlfn.XLOOKUP(SimpleBB[[#This Row],[customer_code]],'Input  - indicative charges'!$B$13:$B$69,'Input  - indicative charges'!$E$13:$E$69)</f>
        <v>Major Industrial</v>
      </c>
      <c r="K12721" s="70">
        <f t="shared" si="200"/>
        <v>0.19921742871570711</v>
      </c>
    </row>
    <row r="12722" spans="1:11" x14ac:dyDescent="0.25">
      <c r="A12722" s="65">
        <v>44348</v>
      </c>
      <c r="B12722" s="66" t="s">
        <v>155</v>
      </c>
      <c r="C12722" s="66" t="s">
        <v>137</v>
      </c>
      <c r="D12722" s="67">
        <v>484255.73</v>
      </c>
      <c r="E12722" s="66">
        <v>0.2994</v>
      </c>
      <c r="F12722" s="67">
        <v>144986.16556199899</v>
      </c>
      <c r="G12722" s="66" t="s">
        <v>118</v>
      </c>
      <c r="H12722" s="68">
        <v>1.9519553594544899E-7</v>
      </c>
      <c r="I12722" s="87">
        <v>2.83006522915502E-2</v>
      </c>
      <c r="J12722" s="36" t="str">
        <f>_xlfn.XLOOKUP(SimpleBB[[#This Row],[customer_code]],'Input  - indicative charges'!$B$13:$B$69,'Input  - indicative charges'!$E$13:$E$69)</f>
        <v>Upper South Island distributor</v>
      </c>
      <c r="K12722" s="70">
        <f t="shared" si="200"/>
        <v>2.6162638190862057E-2</v>
      </c>
    </row>
    <row r="12723" spans="1:11" x14ac:dyDescent="0.25">
      <c r="A12723" s="65">
        <v>44348</v>
      </c>
      <c r="B12723" s="66" t="s">
        <v>155</v>
      </c>
      <c r="C12723" s="66" t="s">
        <v>137</v>
      </c>
      <c r="D12723" s="67">
        <v>484255.73</v>
      </c>
      <c r="E12723" s="66">
        <v>0.2994</v>
      </c>
      <c r="F12723" s="67">
        <v>144986.16556199899</v>
      </c>
      <c r="G12723" s="66" t="s">
        <v>120</v>
      </c>
      <c r="H12723" s="68">
        <v>4.9600880201280798E-2</v>
      </c>
      <c r="I12723" s="87">
        <v>7191.4414288838298</v>
      </c>
      <c r="J12723" s="36" t="str">
        <f>_xlfn.XLOOKUP(SimpleBB[[#This Row],[customer_code]],'Input  - indicative charges'!$B$13:$B$69,'Input  - indicative charges'!$E$13:$E$69)</f>
        <v>Lower North Island distributor</v>
      </c>
      <c r="K12723" s="70">
        <f t="shared" si="200"/>
        <v>6648.1534855236978</v>
      </c>
    </row>
    <row r="12724" spans="1:11" x14ac:dyDescent="0.25">
      <c r="A12724" s="65">
        <v>44348</v>
      </c>
      <c r="B12724" s="66" t="s">
        <v>155</v>
      </c>
      <c r="C12724" s="66" t="s">
        <v>137</v>
      </c>
      <c r="D12724" s="67">
        <v>484255.73</v>
      </c>
      <c r="E12724" s="66">
        <v>0.2994</v>
      </c>
      <c r="F12724" s="67">
        <v>144986.16556199899</v>
      </c>
      <c r="G12724" s="66" t="s">
        <v>241</v>
      </c>
      <c r="H12724" s="68">
        <v>4.0997936836853098E-4</v>
      </c>
      <c r="I12724" s="87">
        <v>59.441336579283998</v>
      </c>
      <c r="J12724" s="36" t="str">
        <f>_xlfn.XLOOKUP(SimpleBB[[#This Row],[customer_code]],'Input  - indicative charges'!$B$13:$B$69,'Input  - indicative charges'!$E$13:$E$69)</f>
        <v>North Island generation</v>
      </c>
      <c r="K12724" s="70">
        <f t="shared" si="200"/>
        <v>54.950754013870707</v>
      </c>
    </row>
    <row r="12725" spans="1:11" x14ac:dyDescent="0.25">
      <c r="A12725" s="65">
        <v>44378</v>
      </c>
      <c r="B12725" s="66" t="s">
        <v>155</v>
      </c>
      <c r="C12725" s="66" t="s">
        <v>137</v>
      </c>
      <c r="D12725" s="67">
        <v>452770.1</v>
      </c>
      <c r="E12725" s="66">
        <v>0.58430000000000004</v>
      </c>
      <c r="F12725" s="67">
        <v>264553.56942999997</v>
      </c>
      <c r="G12725" s="66" t="s">
        <v>8</v>
      </c>
      <c r="H12725" s="68">
        <v>9.3803568372538897E-7</v>
      </c>
      <c r="I12725" s="87">
        <v>0.24816068838226199</v>
      </c>
      <c r="J12725" s="36" t="str">
        <f>_xlfn.XLOOKUP(SimpleBB[[#This Row],[customer_code]],'Input  - indicative charges'!$B$13:$B$69,'Input  - indicative charges'!$E$13:$E$69)</f>
        <v>Lower South Island distributor</v>
      </c>
      <c r="K12725" s="70">
        <f t="shared" si="200"/>
        <v>0.22941302682549405</v>
      </c>
    </row>
    <row r="12726" spans="1:11" x14ac:dyDescent="0.25">
      <c r="A12726" s="65">
        <v>44378</v>
      </c>
      <c r="B12726" s="66" t="s">
        <v>155</v>
      </c>
      <c r="C12726" s="66" t="s">
        <v>137</v>
      </c>
      <c r="D12726" s="67">
        <v>452770.1</v>
      </c>
      <c r="E12726" s="66">
        <v>0.58430000000000004</v>
      </c>
      <c r="F12726" s="67">
        <v>264553.56942999997</v>
      </c>
      <c r="G12726" s="66" t="s">
        <v>10</v>
      </c>
      <c r="H12726" s="68">
        <v>4.3717850584242001E-8</v>
      </c>
      <c r="I12726" s="87">
        <v>1.15657134198686E-2</v>
      </c>
      <c r="J12726" s="36" t="str">
        <f>_xlfn.XLOOKUP(SimpleBB[[#This Row],[customer_code]],'Input  - indicative charges'!$B$13:$B$69,'Input  - indicative charges'!$E$13:$E$69)</f>
        <v>Upper South Island distributor</v>
      </c>
      <c r="K12726" s="70">
        <f t="shared" si="200"/>
        <v>1.0691964711836872E-2</v>
      </c>
    </row>
    <row r="12727" spans="1:11" x14ac:dyDescent="0.25">
      <c r="A12727" s="65">
        <v>44378</v>
      </c>
      <c r="B12727" s="66" t="s">
        <v>155</v>
      </c>
      <c r="C12727" s="66" t="s">
        <v>137</v>
      </c>
      <c r="D12727" s="67">
        <v>452770.1</v>
      </c>
      <c r="E12727" s="66">
        <v>0.58430000000000004</v>
      </c>
      <c r="F12727" s="67">
        <v>264553.56942999997</v>
      </c>
      <c r="G12727" s="66" t="s">
        <v>12</v>
      </c>
      <c r="H12727" s="68">
        <v>2.91431389426835E-4</v>
      </c>
      <c r="I12727" s="87">
        <v>77.099214316813601</v>
      </c>
      <c r="J12727" s="36" t="str">
        <f>_xlfn.XLOOKUP(SimpleBB[[#This Row],[customer_code]],'Input  - indicative charges'!$B$13:$B$69,'Input  - indicative charges'!$E$13:$E$69)</f>
        <v>Lower North Island distributor</v>
      </c>
      <c r="K12727" s="70">
        <f t="shared" si="200"/>
        <v>71.274641594490134</v>
      </c>
    </row>
    <row r="12728" spans="1:11" x14ac:dyDescent="0.25">
      <c r="A12728" s="65">
        <v>44378</v>
      </c>
      <c r="B12728" s="66" t="s">
        <v>155</v>
      </c>
      <c r="C12728" s="66" t="s">
        <v>137</v>
      </c>
      <c r="D12728" s="67">
        <v>452770.1</v>
      </c>
      <c r="E12728" s="66">
        <v>0.58430000000000004</v>
      </c>
      <c r="F12728" s="67">
        <v>264553.56942999997</v>
      </c>
      <c r="G12728" s="66" t="s">
        <v>14</v>
      </c>
      <c r="H12728" s="68">
        <v>0.124031994590625</v>
      </c>
      <c r="I12728" s="87">
        <v>32813.1068924723</v>
      </c>
      <c r="J12728" s="36" t="str">
        <f>_xlfn.XLOOKUP(SimpleBB[[#This Row],[customer_code]],'Input  - indicative charges'!$B$13:$B$69,'Input  - indicative charges'!$E$13:$E$69)</f>
        <v>Upper North Island distributor</v>
      </c>
      <c r="K12728" s="70">
        <f t="shared" si="200"/>
        <v>30334.192820076896</v>
      </c>
    </row>
    <row r="12729" spans="1:11" x14ac:dyDescent="0.25">
      <c r="A12729" s="65">
        <v>44378</v>
      </c>
      <c r="B12729" s="66" t="s">
        <v>155</v>
      </c>
      <c r="C12729" s="66" t="s">
        <v>137</v>
      </c>
      <c r="D12729" s="67">
        <v>452770.1</v>
      </c>
      <c r="E12729" s="66">
        <v>0.58430000000000004</v>
      </c>
      <c r="F12729" s="67">
        <v>264553.56942999997</v>
      </c>
      <c r="G12729" s="66" t="s">
        <v>16</v>
      </c>
      <c r="H12729" s="68">
        <v>5.0812008145872598E-2</v>
      </c>
      <c r="I12729" s="87">
        <v>13442.4981248968</v>
      </c>
      <c r="J12729" s="36" t="str">
        <f>_xlfn.XLOOKUP(SimpleBB[[#This Row],[customer_code]],'Input  - indicative charges'!$B$13:$B$69,'Input  - indicative charges'!$E$13:$E$69)</f>
        <v>South Island generation</v>
      </c>
      <c r="K12729" s="70">
        <f t="shared" si="200"/>
        <v>12426.964975928204</v>
      </c>
    </row>
    <row r="12730" spans="1:11" x14ac:dyDescent="0.25">
      <c r="A12730" s="65">
        <v>44378</v>
      </c>
      <c r="B12730" s="66" t="s">
        <v>155</v>
      </c>
      <c r="C12730" s="66" t="s">
        <v>137</v>
      </c>
      <c r="D12730" s="67">
        <v>452770.1</v>
      </c>
      <c r="E12730" s="66">
        <v>0.58430000000000004</v>
      </c>
      <c r="F12730" s="67">
        <v>264553.56942999997</v>
      </c>
      <c r="G12730" s="66" t="s">
        <v>19</v>
      </c>
      <c r="H12730" s="68">
        <v>5.0274683184386599E-5</v>
      </c>
      <c r="I12730" s="87">
        <v>13.3003468883918</v>
      </c>
      <c r="J12730" s="36" t="str">
        <f>_xlfn.XLOOKUP(SimpleBB[[#This Row],[customer_code]],'Input  - indicative charges'!$B$13:$B$69,'Input  - indicative charges'!$E$13:$E$69)</f>
        <v>Lower South Island distributor</v>
      </c>
      <c r="K12730" s="70">
        <f t="shared" si="200"/>
        <v>12.295552762147734</v>
      </c>
    </row>
    <row r="12731" spans="1:11" x14ac:dyDescent="0.25">
      <c r="A12731" s="65">
        <v>44378</v>
      </c>
      <c r="B12731" s="66" t="s">
        <v>155</v>
      </c>
      <c r="C12731" s="66" t="s">
        <v>137</v>
      </c>
      <c r="D12731" s="67">
        <v>452770.1</v>
      </c>
      <c r="E12731" s="66">
        <v>0.58430000000000004</v>
      </c>
      <c r="F12731" s="67">
        <v>264553.56942999997</v>
      </c>
      <c r="G12731" s="66" t="s">
        <v>21</v>
      </c>
      <c r="H12731" s="68">
        <v>7.1183456671028597E-7</v>
      </c>
      <c r="I12731" s="87">
        <v>0.188318375466863</v>
      </c>
      <c r="J12731" s="36" t="str">
        <f>_xlfn.XLOOKUP(SimpleBB[[#This Row],[customer_code]],'Input  - indicative charges'!$B$13:$B$69,'Input  - indicative charges'!$E$13:$E$69)</f>
        <v>Upper South Island distributor</v>
      </c>
      <c r="K12731" s="70">
        <f t="shared" si="200"/>
        <v>0.17409158881830755</v>
      </c>
    </row>
    <row r="12732" spans="1:11" x14ac:dyDescent="0.25">
      <c r="A12732" s="65">
        <v>44378</v>
      </c>
      <c r="B12732" s="66" t="s">
        <v>155</v>
      </c>
      <c r="C12732" s="66" t="s">
        <v>137</v>
      </c>
      <c r="D12732" s="67">
        <v>452770.1</v>
      </c>
      <c r="E12732" s="66">
        <v>0.58430000000000004</v>
      </c>
      <c r="F12732" s="67">
        <v>264553.56942999997</v>
      </c>
      <c r="G12732" s="66" t="s">
        <v>23</v>
      </c>
      <c r="H12732" s="68">
        <v>8.3416563890099505E-7</v>
      </c>
      <c r="I12732" s="87">
        <v>0.220681497267114</v>
      </c>
      <c r="J12732" s="36" t="str">
        <f>_xlfn.XLOOKUP(SimpleBB[[#This Row],[customer_code]],'Input  - indicative charges'!$B$13:$B$69,'Input  - indicative charges'!$E$13:$E$69)</f>
        <v>Lower North Island distributor</v>
      </c>
      <c r="K12732" s="70">
        <f t="shared" si="200"/>
        <v>0.20400979132700273</v>
      </c>
    </row>
    <row r="12733" spans="1:11" x14ac:dyDescent="0.25">
      <c r="A12733" s="65">
        <v>44378</v>
      </c>
      <c r="B12733" s="66" t="s">
        <v>155</v>
      </c>
      <c r="C12733" s="66" t="s">
        <v>137</v>
      </c>
      <c r="D12733" s="67">
        <v>452770.1</v>
      </c>
      <c r="E12733" s="66">
        <v>0.58430000000000004</v>
      </c>
      <c r="F12733" s="67">
        <v>264553.56942999997</v>
      </c>
      <c r="G12733" s="66" t="s">
        <v>25</v>
      </c>
      <c r="H12733" s="68">
        <v>6.3791342044364804E-2</v>
      </c>
      <c r="I12733" s="87">
        <v>16876.227236566701</v>
      </c>
      <c r="J12733" s="36" t="str">
        <f>_xlfn.XLOOKUP(SimpleBB[[#This Row],[customer_code]],'Input  - indicative charges'!$B$13:$B$69,'Input  - indicative charges'!$E$13:$E$69)</f>
        <v>North Island generation</v>
      </c>
      <c r="K12733" s="70">
        <f t="shared" si="200"/>
        <v>15601.288008082209</v>
      </c>
    </row>
    <row r="12734" spans="1:11" x14ac:dyDescent="0.25">
      <c r="A12734" s="65">
        <v>44378</v>
      </c>
      <c r="B12734" s="66" t="s">
        <v>155</v>
      </c>
      <c r="C12734" s="66" t="s">
        <v>137</v>
      </c>
      <c r="D12734" s="67">
        <v>452770.1</v>
      </c>
      <c r="E12734" s="66">
        <v>0.58430000000000004</v>
      </c>
      <c r="F12734" s="67">
        <v>264553.56942999997</v>
      </c>
      <c r="G12734" s="66" t="s">
        <v>27</v>
      </c>
      <c r="H12734" s="68">
        <v>3.0289796008375701E-4</v>
      </c>
      <c r="I12734" s="87">
        <v>80.132736513223605</v>
      </c>
      <c r="J12734" s="36" t="str">
        <f>_xlfn.XLOOKUP(SimpleBB[[#This Row],[customer_code]],'Input  - indicative charges'!$B$13:$B$69,'Input  - indicative charges'!$E$13:$E$69)</f>
        <v>Lower North Island distributor</v>
      </c>
      <c r="K12734" s="70">
        <f t="shared" si="200"/>
        <v>74.078991927161454</v>
      </c>
    </row>
    <row r="12735" spans="1:11" x14ac:dyDescent="0.25">
      <c r="A12735" s="65">
        <v>44378</v>
      </c>
      <c r="B12735" s="66" t="s">
        <v>155</v>
      </c>
      <c r="C12735" s="66" t="s">
        <v>137</v>
      </c>
      <c r="D12735" s="67">
        <v>452770.1</v>
      </c>
      <c r="E12735" s="66">
        <v>0.58430000000000004</v>
      </c>
      <c r="F12735" s="67">
        <v>264553.56942999997</v>
      </c>
      <c r="G12735" s="66" t="s">
        <v>29</v>
      </c>
      <c r="H12735" s="68">
        <v>2.4226065108275601E-5</v>
      </c>
      <c r="I12735" s="87">
        <v>6.4090919976379004</v>
      </c>
      <c r="J12735" s="36" t="str">
        <f>_xlfn.XLOOKUP(SimpleBB[[#This Row],[customer_code]],'Input  - indicative charges'!$B$13:$B$69,'Input  - indicative charges'!$E$13:$E$69)</f>
        <v>Lower North Island distributor</v>
      </c>
      <c r="K12735" s="70">
        <f t="shared" si="200"/>
        <v>5.9249077844122349</v>
      </c>
    </row>
    <row r="12736" spans="1:11" x14ac:dyDescent="0.25">
      <c r="A12736" s="65">
        <v>44378</v>
      </c>
      <c r="B12736" s="66" t="s">
        <v>155</v>
      </c>
      <c r="C12736" s="66" t="s">
        <v>137</v>
      </c>
      <c r="D12736" s="67">
        <v>452770.1</v>
      </c>
      <c r="E12736" s="66">
        <v>0.58430000000000004</v>
      </c>
      <c r="F12736" s="67">
        <v>264553.56942999997</v>
      </c>
      <c r="G12736" s="66" t="s">
        <v>31</v>
      </c>
      <c r="H12736" s="68">
        <v>8.0879179892408195E-4</v>
      </c>
      <c r="I12736" s="87">
        <v>213.96875733107601</v>
      </c>
      <c r="J12736" s="36" t="str">
        <f>_xlfn.XLOOKUP(SimpleBB[[#This Row],[customer_code]],'Input  - indicative charges'!$B$13:$B$69,'Input  - indicative charges'!$E$13:$E$69)</f>
        <v>Major Industrial</v>
      </c>
      <c r="K12736" s="70">
        <f t="shared" si="200"/>
        <v>197.80417513106971</v>
      </c>
    </row>
    <row r="12737" spans="1:11" x14ac:dyDescent="0.25">
      <c r="A12737" s="65">
        <v>44378</v>
      </c>
      <c r="B12737" s="66" t="s">
        <v>155</v>
      </c>
      <c r="C12737" s="66" t="s">
        <v>137</v>
      </c>
      <c r="D12737" s="67">
        <v>452770.1</v>
      </c>
      <c r="E12737" s="66">
        <v>0.58430000000000004</v>
      </c>
      <c r="F12737" s="67">
        <v>264553.56942999997</v>
      </c>
      <c r="G12737" s="66" t="s">
        <v>34</v>
      </c>
      <c r="H12737" s="68">
        <v>1.56003860004781E-4</v>
      </c>
      <c r="I12737" s="87">
        <v>41.271378009122898</v>
      </c>
      <c r="J12737" s="36" t="str">
        <f>_xlfn.XLOOKUP(SimpleBB[[#This Row],[customer_code]],'Input  - indicative charges'!$B$13:$B$69,'Input  - indicative charges'!$E$13:$E$69)</f>
        <v>Major Industrial</v>
      </c>
      <c r="K12737" s="70">
        <f t="shared" si="200"/>
        <v>38.153471494838037</v>
      </c>
    </row>
    <row r="12738" spans="1:11" x14ac:dyDescent="0.25">
      <c r="A12738" s="65">
        <v>44378</v>
      </c>
      <c r="B12738" s="66" t="s">
        <v>155</v>
      </c>
      <c r="C12738" s="66" t="s">
        <v>137</v>
      </c>
      <c r="D12738" s="67">
        <v>452770.1</v>
      </c>
      <c r="E12738" s="66">
        <v>0.58430000000000004</v>
      </c>
      <c r="F12738" s="67">
        <v>264553.56942999997</v>
      </c>
      <c r="G12738" s="66" t="s">
        <v>36</v>
      </c>
      <c r="H12738" s="68">
        <v>4.3093940585414499E-7</v>
      </c>
      <c r="I12738" s="87">
        <v>0.11400655802675699</v>
      </c>
      <c r="J12738" s="36" t="str">
        <f>_xlfn.XLOOKUP(SimpleBB[[#This Row],[customer_code]],'Input  - indicative charges'!$B$13:$B$69,'Input  - indicative charges'!$E$13:$E$69)</f>
        <v>Upper South Island distributor</v>
      </c>
      <c r="K12738" s="70">
        <f t="shared" si="200"/>
        <v>0.10539376613344421</v>
      </c>
    </row>
    <row r="12739" spans="1:11" x14ac:dyDescent="0.25">
      <c r="A12739" s="65">
        <v>44378</v>
      </c>
      <c r="B12739" s="66" t="s">
        <v>155</v>
      </c>
      <c r="C12739" s="66" t="s">
        <v>137</v>
      </c>
      <c r="D12739" s="67">
        <v>452770.1</v>
      </c>
      <c r="E12739" s="66">
        <v>0.58430000000000004</v>
      </c>
      <c r="F12739" s="67">
        <v>264553.56942999997</v>
      </c>
      <c r="G12739" s="66" t="s">
        <v>38</v>
      </c>
      <c r="H12739" s="68">
        <v>1.2075454849586199E-3</v>
      </c>
      <c r="I12739" s="87">
        <v>319.460468294885</v>
      </c>
      <c r="J12739" s="36" t="str">
        <f>_xlfn.XLOOKUP(SimpleBB[[#This Row],[customer_code]],'Input  - indicative charges'!$B$13:$B$69,'Input  - indicative charges'!$E$13:$E$69)</f>
        <v>North Island generation</v>
      </c>
      <c r="K12739" s="70">
        <f t="shared" si="200"/>
        <v>295.32636075592802</v>
      </c>
    </row>
    <row r="12740" spans="1:11" x14ac:dyDescent="0.25">
      <c r="A12740" s="65">
        <v>44378</v>
      </c>
      <c r="B12740" s="66" t="s">
        <v>155</v>
      </c>
      <c r="C12740" s="66" t="s">
        <v>137</v>
      </c>
      <c r="D12740" s="67">
        <v>452770.1</v>
      </c>
      <c r="E12740" s="66">
        <v>0.58430000000000004</v>
      </c>
      <c r="F12740" s="67">
        <v>264553.56942999997</v>
      </c>
      <c r="G12740" s="66" t="s">
        <v>40</v>
      </c>
      <c r="H12740" s="68">
        <v>8.6209110330224002E-5</v>
      </c>
      <c r="I12740" s="87">
        <v>22.806927855245402</v>
      </c>
      <c r="J12740" s="36" t="str">
        <f>_xlfn.XLOOKUP(SimpleBB[[#This Row],[customer_code]],'Input  - indicative charges'!$B$13:$B$69,'Input  - indicative charges'!$E$13:$E$69)</f>
        <v>North Island generation</v>
      </c>
      <c r="K12740" s="70">
        <f t="shared" si="200"/>
        <v>21.083945188784011</v>
      </c>
    </row>
    <row r="12741" spans="1:11" x14ac:dyDescent="0.25">
      <c r="A12741" s="65">
        <v>44378</v>
      </c>
      <c r="B12741" s="66" t="s">
        <v>155</v>
      </c>
      <c r="C12741" s="66" t="s">
        <v>137</v>
      </c>
      <c r="D12741" s="67">
        <v>452770.1</v>
      </c>
      <c r="E12741" s="66">
        <v>0.58430000000000004</v>
      </c>
      <c r="F12741" s="67">
        <v>264553.56942999997</v>
      </c>
      <c r="G12741" s="66" t="s">
        <v>42</v>
      </c>
      <c r="H12741" s="68">
        <v>2.33395187835235E-2</v>
      </c>
      <c r="I12741" s="87">
        <v>6174.5530029596803</v>
      </c>
      <c r="J12741" s="36" t="str">
        <f>_xlfn.XLOOKUP(SimpleBB[[#This Row],[customer_code]],'Input  - indicative charges'!$B$13:$B$69,'Input  - indicative charges'!$E$13:$E$69)</f>
        <v>South Island generation</v>
      </c>
      <c r="K12741" s="70">
        <f t="shared" si="200"/>
        <v>5708.0873805501342</v>
      </c>
    </row>
    <row r="12742" spans="1:11" x14ac:dyDescent="0.25">
      <c r="A12742" s="65">
        <v>44378</v>
      </c>
      <c r="B12742" s="66" t="s">
        <v>155</v>
      </c>
      <c r="C12742" s="66" t="s">
        <v>137</v>
      </c>
      <c r="D12742" s="67">
        <v>452770.1</v>
      </c>
      <c r="E12742" s="66">
        <v>0.58430000000000004</v>
      </c>
      <c r="F12742" s="67">
        <v>264553.56942999997</v>
      </c>
      <c r="G12742" s="66" t="s">
        <v>44</v>
      </c>
      <c r="H12742" s="68">
        <v>1.205963010514E-4</v>
      </c>
      <c r="I12742" s="87">
        <v>31.9041819032029</v>
      </c>
      <c r="J12742" s="36" t="str">
        <f>_xlfn.XLOOKUP(SimpleBB[[#This Row],[customer_code]],'Input  - indicative charges'!$B$13:$B$69,'Input  - indicative charges'!$E$13:$E$69)</f>
        <v>Major Industrial</v>
      </c>
      <c r="K12742" s="70">
        <f t="shared" si="200"/>
        <v>29.49393389629271</v>
      </c>
    </row>
    <row r="12743" spans="1:11" x14ac:dyDescent="0.25">
      <c r="A12743" s="65">
        <v>44378</v>
      </c>
      <c r="B12743" s="66" t="s">
        <v>155</v>
      </c>
      <c r="C12743" s="66" t="s">
        <v>137</v>
      </c>
      <c r="D12743" s="67">
        <v>452770.1</v>
      </c>
      <c r="E12743" s="66">
        <v>0.58430000000000004</v>
      </c>
      <c r="F12743" s="67">
        <v>264553.56942999997</v>
      </c>
      <c r="G12743" s="66" t="s">
        <v>46</v>
      </c>
      <c r="H12743" s="68">
        <v>9.9456651139153308E-7</v>
      </c>
      <c r="I12743" s="87">
        <v>0.263116120624173</v>
      </c>
      <c r="J12743" s="36" t="str">
        <f>_xlfn.XLOOKUP(SimpleBB[[#This Row],[customer_code]],'Input  - indicative charges'!$B$13:$B$69,'Input  - indicative charges'!$E$13:$E$69)</f>
        <v>Upper South Island distributor</v>
      </c>
      <c r="K12743" s="70">
        <f t="shared" si="200"/>
        <v>0.24323862910144917</v>
      </c>
    </row>
    <row r="12744" spans="1:11" x14ac:dyDescent="0.25">
      <c r="A12744" s="65">
        <v>44378</v>
      </c>
      <c r="B12744" s="66" t="s">
        <v>155</v>
      </c>
      <c r="C12744" s="66" t="s">
        <v>137</v>
      </c>
      <c r="D12744" s="67">
        <v>452770.1</v>
      </c>
      <c r="E12744" s="66">
        <v>0.58430000000000004</v>
      </c>
      <c r="F12744" s="67">
        <v>264553.56942999997</v>
      </c>
      <c r="G12744" s="66" t="s">
        <v>48</v>
      </c>
      <c r="H12744" s="68">
        <v>0.18829580735568799</v>
      </c>
      <c r="I12744" s="87">
        <v>49814.327944650999</v>
      </c>
      <c r="J12744" s="36" t="str">
        <f>_xlfn.XLOOKUP(SimpleBB[[#This Row],[customer_code]],'Input  - indicative charges'!$B$13:$B$69,'Input  - indicative charges'!$E$13:$E$69)</f>
        <v>North Island generation</v>
      </c>
      <c r="K12744" s="70">
        <f t="shared" si="200"/>
        <v>46051.031803460421</v>
      </c>
    </row>
    <row r="12745" spans="1:11" x14ac:dyDescent="0.25">
      <c r="A12745" s="65">
        <v>44378</v>
      </c>
      <c r="B12745" s="66" t="s">
        <v>155</v>
      </c>
      <c r="C12745" s="66" t="s">
        <v>137</v>
      </c>
      <c r="D12745" s="67">
        <v>452770.1</v>
      </c>
      <c r="E12745" s="66">
        <v>0.58430000000000004</v>
      </c>
      <c r="F12745" s="67">
        <v>264553.56942999997</v>
      </c>
      <c r="G12745" s="66" t="s">
        <v>50</v>
      </c>
      <c r="H12745" s="68">
        <v>6.3590194795004997E-3</v>
      </c>
      <c r="I12745" s="87">
        <v>1682.30130137675</v>
      </c>
      <c r="J12745" s="36" t="str">
        <f>_xlfn.XLOOKUP(SimpleBB[[#This Row],[customer_code]],'Input  - indicative charges'!$B$13:$B$69,'Input  - indicative charges'!$E$13:$E$69)</f>
        <v>North Island generation</v>
      </c>
      <c r="K12745" s="70">
        <f t="shared" si="200"/>
        <v>1555.2093931445356</v>
      </c>
    </row>
    <row r="12746" spans="1:11" x14ac:dyDescent="0.25">
      <c r="A12746" s="65">
        <v>44378</v>
      </c>
      <c r="B12746" s="66" t="s">
        <v>155</v>
      </c>
      <c r="C12746" s="66" t="s">
        <v>137</v>
      </c>
      <c r="D12746" s="67">
        <v>452770.1</v>
      </c>
      <c r="E12746" s="66">
        <v>0.58430000000000004</v>
      </c>
      <c r="F12746" s="67">
        <v>264553.56942999997</v>
      </c>
      <c r="G12746" s="66" t="s">
        <v>52</v>
      </c>
      <c r="H12746" s="68">
        <v>1.28410702797305E-2</v>
      </c>
      <c r="I12746" s="87">
        <v>3397.1509778042</v>
      </c>
      <c r="J12746" s="36" t="str">
        <f>_xlfn.XLOOKUP(SimpleBB[[#This Row],[customer_code]],'Input  - indicative charges'!$B$13:$B$69,'Input  - indicative charges'!$E$13:$E$69)</f>
        <v>North Island generation</v>
      </c>
      <c r="K12746" s="70">
        <f t="shared" si="200"/>
        <v>3140.5082468209121</v>
      </c>
    </row>
    <row r="12747" spans="1:11" x14ac:dyDescent="0.25">
      <c r="A12747" s="65">
        <v>44378</v>
      </c>
      <c r="B12747" s="66" t="s">
        <v>155</v>
      </c>
      <c r="C12747" s="66" t="s">
        <v>137</v>
      </c>
      <c r="D12747" s="67">
        <v>452770.1</v>
      </c>
      <c r="E12747" s="66">
        <v>0.58430000000000004</v>
      </c>
      <c r="F12747" s="67">
        <v>264553.56942999997</v>
      </c>
      <c r="G12747" s="66" t="s">
        <v>54</v>
      </c>
      <c r="H12747" s="68">
        <v>7.5096184243471301E-8</v>
      </c>
      <c r="I12747" s="87">
        <v>1.98669635921832E-2</v>
      </c>
      <c r="J12747" s="36" t="str">
        <f>_xlfn.XLOOKUP(SimpleBB[[#This Row],[customer_code]],'Input  - indicative charges'!$B$13:$B$69,'Input  - indicative charges'!$E$13:$E$69)</f>
        <v>Upper South Island distributor</v>
      </c>
      <c r="K12747" s="70">
        <f t="shared" si="200"/>
        <v>1.8366084818776704E-2</v>
      </c>
    </row>
    <row r="12748" spans="1:11" x14ac:dyDescent="0.25">
      <c r="A12748" s="65">
        <v>44378</v>
      </c>
      <c r="B12748" s="66" t="s">
        <v>155</v>
      </c>
      <c r="C12748" s="66" t="s">
        <v>137</v>
      </c>
      <c r="D12748" s="67">
        <v>452770.1</v>
      </c>
      <c r="E12748" s="66">
        <v>0.58430000000000004</v>
      </c>
      <c r="F12748" s="67">
        <v>264553.56942999997</v>
      </c>
      <c r="G12748" s="66" t="s">
        <v>56</v>
      </c>
      <c r="H12748" s="68">
        <v>4.0340523868047102E-4</v>
      </c>
      <c r="I12748" s="87">
        <v>106.722295819679</v>
      </c>
      <c r="J12748" s="36" t="str">
        <f>_xlfn.XLOOKUP(SimpleBB[[#This Row],[customer_code]],'Input  - indicative charges'!$B$13:$B$69,'Input  - indicative charges'!$E$13:$E$69)</f>
        <v>Upper North Island distributor</v>
      </c>
      <c r="K12748" s="70">
        <f t="shared" si="200"/>
        <v>98.659804150947707</v>
      </c>
    </row>
    <row r="12749" spans="1:11" x14ac:dyDescent="0.25">
      <c r="A12749" s="65">
        <v>44378</v>
      </c>
      <c r="B12749" s="66" t="s">
        <v>155</v>
      </c>
      <c r="C12749" s="66" t="s">
        <v>137</v>
      </c>
      <c r="D12749" s="67">
        <v>452770.1</v>
      </c>
      <c r="E12749" s="66">
        <v>0.58430000000000004</v>
      </c>
      <c r="F12749" s="67">
        <v>264553.56942999997</v>
      </c>
      <c r="G12749" s="66" t="s">
        <v>58</v>
      </c>
      <c r="H12749" s="68">
        <v>7.9254645307778697E-3</v>
      </c>
      <c r="I12749" s="87">
        <v>2096.7099310081398</v>
      </c>
      <c r="J12749" s="36" t="str">
        <f>_xlfn.XLOOKUP(SimpleBB[[#This Row],[customer_code]],'Input  - indicative charges'!$B$13:$B$69,'Input  - indicative charges'!$E$13:$E$69)</f>
        <v>North Island generation</v>
      </c>
      <c r="K12749" s="70">
        <f t="shared" si="200"/>
        <v>1938.3109177498234</v>
      </c>
    </row>
    <row r="12750" spans="1:11" x14ac:dyDescent="0.25">
      <c r="A12750" s="65">
        <v>44378</v>
      </c>
      <c r="B12750" s="66" t="s">
        <v>155</v>
      </c>
      <c r="C12750" s="66" t="s">
        <v>137</v>
      </c>
      <c r="D12750" s="67">
        <v>452770.1</v>
      </c>
      <c r="E12750" s="66">
        <v>0.58430000000000004</v>
      </c>
      <c r="F12750" s="67">
        <v>264553.56942999997</v>
      </c>
      <c r="G12750" s="66" t="s">
        <v>60</v>
      </c>
      <c r="H12750" s="68">
        <v>2.7640824875860998E-6</v>
      </c>
      <c r="I12750" s="87">
        <v>0.73124788828985798</v>
      </c>
      <c r="J12750" s="36" t="str">
        <f>_xlfn.XLOOKUP(SimpleBB[[#This Row],[customer_code]],'Input  - indicative charges'!$B$13:$B$69,'Input  - indicative charges'!$E$13:$E$69)</f>
        <v>Major Industrial</v>
      </c>
      <c r="K12750" s="70">
        <f t="shared" ref="K12750:K12813" si="201">I12750*$L$9</f>
        <v>0.67600469883415282</v>
      </c>
    </row>
    <row r="12751" spans="1:11" x14ac:dyDescent="0.25">
      <c r="A12751" s="65">
        <v>44378</v>
      </c>
      <c r="B12751" s="66" t="s">
        <v>155</v>
      </c>
      <c r="C12751" s="66" t="s">
        <v>137</v>
      </c>
      <c r="D12751" s="67">
        <v>452770.1</v>
      </c>
      <c r="E12751" s="66">
        <v>0.58430000000000004</v>
      </c>
      <c r="F12751" s="67">
        <v>264553.56942999997</v>
      </c>
      <c r="G12751" s="66" t="s">
        <v>62</v>
      </c>
      <c r="H12751" s="68">
        <v>2.7273547904610299E-6</v>
      </c>
      <c r="I12751" s="87">
        <v>0.72153144491847498</v>
      </c>
      <c r="J12751" s="36" t="str">
        <f>_xlfn.XLOOKUP(SimpleBB[[#This Row],[customer_code]],'Input  - indicative charges'!$B$13:$B$69,'Input  - indicative charges'!$E$13:$E$69)</f>
        <v>Major Industrial</v>
      </c>
      <c r="K12751" s="70">
        <f t="shared" si="201"/>
        <v>0.6670222983647689</v>
      </c>
    </row>
    <row r="12752" spans="1:11" x14ac:dyDescent="0.25">
      <c r="A12752" s="65">
        <v>44378</v>
      </c>
      <c r="B12752" s="66" t="s">
        <v>155</v>
      </c>
      <c r="C12752" s="66" t="s">
        <v>137</v>
      </c>
      <c r="D12752" s="67">
        <v>452770.1</v>
      </c>
      <c r="E12752" s="66">
        <v>0.58430000000000004</v>
      </c>
      <c r="F12752" s="67">
        <v>264553.56942999997</v>
      </c>
      <c r="G12752" s="66" t="s">
        <v>64</v>
      </c>
      <c r="H12752" s="68">
        <v>1.2832511941131099E-4</v>
      </c>
      <c r="I12752" s="87">
        <v>33.948868387793503</v>
      </c>
      <c r="J12752" s="36" t="str">
        <f>_xlfn.XLOOKUP(SimpleBB[[#This Row],[customer_code]],'Input  - indicative charges'!$B$13:$B$69,'Input  - indicative charges'!$E$13:$E$69)</f>
        <v>Major Industrial</v>
      </c>
      <c r="K12752" s="70">
        <f t="shared" si="201"/>
        <v>31.384151554846873</v>
      </c>
    </row>
    <row r="12753" spans="1:11" x14ac:dyDescent="0.25">
      <c r="A12753" s="65">
        <v>44378</v>
      </c>
      <c r="B12753" s="66" t="s">
        <v>155</v>
      </c>
      <c r="C12753" s="66" t="s">
        <v>137</v>
      </c>
      <c r="D12753" s="67">
        <v>452770.1</v>
      </c>
      <c r="E12753" s="66">
        <v>0.58430000000000004</v>
      </c>
      <c r="F12753" s="67">
        <v>264553.56942999997</v>
      </c>
      <c r="G12753" s="66" t="s">
        <v>66</v>
      </c>
      <c r="H12753" s="68">
        <v>5.1820903936719496E-6</v>
      </c>
      <c r="I12753" s="87">
        <v>1.37094051075482</v>
      </c>
      <c r="J12753" s="36" t="str">
        <f>_xlfn.XLOOKUP(SimpleBB[[#This Row],[customer_code]],'Input  - indicative charges'!$B$13:$B$69,'Input  - indicative charges'!$E$13:$E$69)</f>
        <v>Upper South Island distributor</v>
      </c>
      <c r="K12753" s="70">
        <f t="shared" si="201"/>
        <v>1.267370808084979</v>
      </c>
    </row>
    <row r="12754" spans="1:11" x14ac:dyDescent="0.25">
      <c r="A12754" s="65">
        <v>44378</v>
      </c>
      <c r="B12754" s="66" t="s">
        <v>155</v>
      </c>
      <c r="C12754" s="66" t="s">
        <v>137</v>
      </c>
      <c r="D12754" s="67">
        <v>452770.1</v>
      </c>
      <c r="E12754" s="66">
        <v>0.58430000000000004</v>
      </c>
      <c r="F12754" s="67">
        <v>264553.56942999997</v>
      </c>
      <c r="G12754" s="66" t="s">
        <v>68</v>
      </c>
      <c r="H12754" s="68">
        <v>2.6633101578940199E-6</v>
      </c>
      <c r="I12754" s="87">
        <v>0.70458820877004102</v>
      </c>
      <c r="J12754" s="36" t="str">
        <f>_xlfn.XLOOKUP(SimpleBB[[#This Row],[customer_code]],'Input  - indicative charges'!$B$13:$B$69,'Input  - indicative charges'!$E$13:$E$69)</f>
        <v>Major Industrial</v>
      </c>
      <c r="K12754" s="70">
        <f t="shared" si="201"/>
        <v>0.65135906373090979</v>
      </c>
    </row>
    <row r="12755" spans="1:11" x14ac:dyDescent="0.25">
      <c r="A12755" s="65">
        <v>44378</v>
      </c>
      <c r="B12755" s="66" t="s">
        <v>155</v>
      </c>
      <c r="C12755" s="66" t="s">
        <v>137</v>
      </c>
      <c r="D12755" s="67">
        <v>452770.1</v>
      </c>
      <c r="E12755" s="66">
        <v>0.58430000000000004</v>
      </c>
      <c r="F12755" s="67">
        <v>264553.56942999997</v>
      </c>
      <c r="G12755" s="66" t="s">
        <v>70</v>
      </c>
      <c r="H12755" s="68">
        <v>0.28716560697315502</v>
      </c>
      <c r="I12755" s="87">
        <v>75970.686342280693</v>
      </c>
      <c r="J12755" s="36" t="str">
        <f>_xlfn.XLOOKUP(SimpleBB[[#This Row],[customer_code]],'Input  - indicative charges'!$B$13:$B$69,'Input  - indicative charges'!$E$13:$E$69)</f>
        <v>Lower North Island distributor</v>
      </c>
      <c r="K12755" s="70">
        <f t="shared" si="201"/>
        <v>70231.369913618444</v>
      </c>
    </row>
    <row r="12756" spans="1:11" x14ac:dyDescent="0.25">
      <c r="A12756" s="65">
        <v>44378</v>
      </c>
      <c r="B12756" s="66" t="s">
        <v>155</v>
      </c>
      <c r="C12756" s="66" t="s">
        <v>137</v>
      </c>
      <c r="D12756" s="67">
        <v>452770.1</v>
      </c>
      <c r="E12756" s="66">
        <v>0.58430000000000004</v>
      </c>
      <c r="F12756" s="67">
        <v>264553.56942999997</v>
      </c>
      <c r="G12756" s="66" t="s">
        <v>72</v>
      </c>
      <c r="H12756" s="68">
        <v>3.3069275945283603E-5</v>
      </c>
      <c r="I12756" s="87">
        <v>8.7485949897904298</v>
      </c>
      <c r="J12756" s="36" t="str">
        <f>_xlfn.XLOOKUP(SimpleBB[[#This Row],[customer_code]],'Input  - indicative charges'!$B$13:$B$69,'Input  - indicative charges'!$E$13:$E$69)</f>
        <v>Lower South Island distributor</v>
      </c>
      <c r="K12756" s="70">
        <f t="shared" si="201"/>
        <v>8.08766960698693</v>
      </c>
    </row>
    <row r="12757" spans="1:11" x14ac:dyDescent="0.25">
      <c r="A12757" s="65">
        <v>44378</v>
      </c>
      <c r="B12757" s="66" t="s">
        <v>155</v>
      </c>
      <c r="C12757" s="66" t="s">
        <v>137</v>
      </c>
      <c r="D12757" s="67">
        <v>452770.1</v>
      </c>
      <c r="E12757" s="66">
        <v>0.58430000000000004</v>
      </c>
      <c r="F12757" s="67">
        <v>264553.56942999997</v>
      </c>
      <c r="G12757" s="66" t="s">
        <v>74</v>
      </c>
      <c r="H12757" s="68">
        <v>3.1979541114814102E-9</v>
      </c>
      <c r="I12757" s="87">
        <v>8.4603017506575302E-4</v>
      </c>
      <c r="J12757" s="36" t="str">
        <f>_xlfn.XLOOKUP(SimpleBB[[#This Row],[customer_code]],'Input  - indicative charges'!$B$13:$B$69,'Input  - indicative charges'!$E$13:$E$69)</f>
        <v>Major Industrial</v>
      </c>
      <c r="K12757" s="70">
        <f t="shared" si="201"/>
        <v>7.8211559015569764E-4</v>
      </c>
    </row>
    <row r="12758" spans="1:11" x14ac:dyDescent="0.25">
      <c r="A12758" s="65">
        <v>44378</v>
      </c>
      <c r="B12758" s="66" t="s">
        <v>155</v>
      </c>
      <c r="C12758" s="66" t="s">
        <v>137</v>
      </c>
      <c r="D12758" s="67">
        <v>452770.1</v>
      </c>
      <c r="E12758" s="66">
        <v>0.58430000000000004</v>
      </c>
      <c r="F12758" s="67">
        <v>264553.56942999997</v>
      </c>
      <c r="G12758" s="66" t="s">
        <v>76</v>
      </c>
      <c r="H12758" s="68">
        <v>2.03825331300469E-4</v>
      </c>
      <c r="I12758" s="87">
        <v>53.9227189357916</v>
      </c>
      <c r="J12758" s="36" t="str">
        <f>_xlfn.XLOOKUP(SimpleBB[[#This Row],[customer_code]],'Input  - indicative charges'!$B$13:$B$69,'Input  - indicative charges'!$E$13:$E$69)</f>
        <v>Lower North Island distributor</v>
      </c>
      <c r="K12758" s="70">
        <f t="shared" si="201"/>
        <v>49.849048398289973</v>
      </c>
    </row>
    <row r="12759" spans="1:11" x14ac:dyDescent="0.25">
      <c r="A12759" s="65">
        <v>44378</v>
      </c>
      <c r="B12759" s="66" t="s">
        <v>155</v>
      </c>
      <c r="C12759" s="66" t="s">
        <v>137</v>
      </c>
      <c r="D12759" s="67">
        <v>452770.1</v>
      </c>
      <c r="E12759" s="66">
        <v>0.58430000000000004</v>
      </c>
      <c r="F12759" s="67">
        <v>264553.56942999997</v>
      </c>
      <c r="G12759" s="66" t="s">
        <v>78</v>
      </c>
      <c r="H12759" s="68">
        <v>7.4261492049974701E-7</v>
      </c>
      <c r="I12759" s="87">
        <v>0.19646142793018301</v>
      </c>
      <c r="J12759" s="36" t="str">
        <f>_xlfn.XLOOKUP(SimpleBB[[#This Row],[customer_code]],'Input  - indicative charges'!$B$13:$B$69,'Input  - indicative charges'!$E$13:$E$69)</f>
        <v>North Island generation</v>
      </c>
      <c r="K12759" s="70">
        <f t="shared" si="201"/>
        <v>0.18161946249317185</v>
      </c>
    </row>
    <row r="12760" spans="1:11" x14ac:dyDescent="0.25">
      <c r="A12760" s="65">
        <v>44378</v>
      </c>
      <c r="B12760" s="66" t="s">
        <v>155</v>
      </c>
      <c r="C12760" s="66" t="s">
        <v>137</v>
      </c>
      <c r="D12760" s="67">
        <v>452770.1</v>
      </c>
      <c r="E12760" s="66">
        <v>0.58430000000000004</v>
      </c>
      <c r="F12760" s="67">
        <v>264553.56942999997</v>
      </c>
      <c r="G12760" s="66" t="s">
        <v>80</v>
      </c>
      <c r="H12760" s="68">
        <v>2.5497574621633701E-9</v>
      </c>
      <c r="I12760" s="87">
        <v>6.7454743779609902E-4</v>
      </c>
      <c r="J12760" s="36" t="str">
        <f>_xlfn.XLOOKUP(SimpleBB[[#This Row],[customer_code]],'Input  - indicative charges'!$B$13:$B$69,'Input  - indicative charges'!$E$13:$E$69)</f>
        <v>Major Industrial</v>
      </c>
      <c r="K12760" s="70">
        <f t="shared" si="201"/>
        <v>6.2358776666435916E-4</v>
      </c>
    </row>
    <row r="12761" spans="1:11" x14ac:dyDescent="0.25">
      <c r="A12761" s="65">
        <v>44378</v>
      </c>
      <c r="B12761" s="66" t="s">
        <v>155</v>
      </c>
      <c r="C12761" s="66" t="s">
        <v>137</v>
      </c>
      <c r="D12761" s="67">
        <v>452770.1</v>
      </c>
      <c r="E12761" s="66">
        <v>0.58430000000000004</v>
      </c>
      <c r="F12761" s="67">
        <v>264553.56942999997</v>
      </c>
      <c r="G12761" s="66" t="s">
        <v>82</v>
      </c>
      <c r="H12761" s="68">
        <v>4.5325115627330501E-4</v>
      </c>
      <c r="I12761" s="87">
        <v>119.909211240377</v>
      </c>
      <c r="J12761" s="36" t="str">
        <f>_xlfn.XLOOKUP(SimpleBB[[#This Row],[customer_code]],'Input  - indicative charges'!$B$13:$B$69,'Input  - indicative charges'!$E$13:$E$69)</f>
        <v>Major Industrial</v>
      </c>
      <c r="K12761" s="70">
        <f t="shared" si="201"/>
        <v>110.85049479125603</v>
      </c>
    </row>
    <row r="12762" spans="1:11" x14ac:dyDescent="0.25">
      <c r="A12762" s="65">
        <v>44378</v>
      </c>
      <c r="B12762" s="66" t="s">
        <v>155</v>
      </c>
      <c r="C12762" s="66" t="s">
        <v>137</v>
      </c>
      <c r="D12762" s="67">
        <v>452770.1</v>
      </c>
      <c r="E12762" s="66">
        <v>0.58430000000000004</v>
      </c>
      <c r="F12762" s="67">
        <v>264553.56942999997</v>
      </c>
      <c r="G12762" s="66" t="s">
        <v>84</v>
      </c>
      <c r="H12762" s="68">
        <v>1.0308519212156401E-11</v>
      </c>
      <c r="I12762" s="87">
        <v>2.72715555311372E-6</v>
      </c>
      <c r="J12762" s="36" t="str">
        <f>_xlfn.XLOOKUP(SimpleBB[[#This Row],[customer_code]],'Input  - indicative charges'!$B$13:$B$69,'Input  - indicative charges'!$E$13:$E$69)</f>
        <v>Major Industrial</v>
      </c>
      <c r="K12762" s="70">
        <f t="shared" si="201"/>
        <v>2.5211286047854658E-6</v>
      </c>
    </row>
    <row r="12763" spans="1:11" x14ac:dyDescent="0.25">
      <c r="A12763" s="65">
        <v>44378</v>
      </c>
      <c r="B12763" s="66" t="s">
        <v>155</v>
      </c>
      <c r="C12763" s="66" t="s">
        <v>137</v>
      </c>
      <c r="D12763" s="67">
        <v>452770.1</v>
      </c>
      <c r="E12763" s="66">
        <v>0.58430000000000004</v>
      </c>
      <c r="F12763" s="67">
        <v>264553.56942999997</v>
      </c>
      <c r="G12763" s="66" t="s">
        <v>86</v>
      </c>
      <c r="H12763" s="68">
        <v>4.7097068797389999E-5</v>
      </c>
      <c r="I12763" s="87">
        <v>12.459697660039801</v>
      </c>
      <c r="J12763" s="36" t="str">
        <f>_xlfn.XLOOKUP(SimpleBB[[#This Row],[customer_code]],'Input  - indicative charges'!$B$13:$B$69,'Input  - indicative charges'!$E$13:$E$69)</f>
        <v>North Island generation</v>
      </c>
      <c r="K12763" s="70">
        <f t="shared" si="201"/>
        <v>11.518411607229286</v>
      </c>
    </row>
    <row r="12764" spans="1:11" x14ac:dyDescent="0.25">
      <c r="A12764" s="65">
        <v>44378</v>
      </c>
      <c r="B12764" s="66" t="s">
        <v>155</v>
      </c>
      <c r="C12764" s="66" t="s">
        <v>137</v>
      </c>
      <c r="D12764" s="67">
        <v>452770.1</v>
      </c>
      <c r="E12764" s="66">
        <v>0.58430000000000004</v>
      </c>
      <c r="F12764" s="67">
        <v>264553.56942999997</v>
      </c>
      <c r="G12764" s="66" t="s">
        <v>88</v>
      </c>
      <c r="H12764" s="68">
        <v>4.6117213342323398E-3</v>
      </c>
      <c r="I12764" s="87">
        <v>1220.04734018765</v>
      </c>
      <c r="J12764" s="36" t="str">
        <f>_xlfn.XLOOKUP(SimpleBB[[#This Row],[customer_code]],'Input  - indicative charges'!$B$13:$B$69,'Input  - indicative charges'!$E$13:$E$69)</f>
        <v>North Island generation</v>
      </c>
      <c r="K12764" s="70">
        <f t="shared" si="201"/>
        <v>1127.8770824156381</v>
      </c>
    </row>
    <row r="12765" spans="1:11" x14ac:dyDescent="0.25">
      <c r="A12765" s="65">
        <v>44378</v>
      </c>
      <c r="B12765" s="66" t="s">
        <v>155</v>
      </c>
      <c r="C12765" s="66" t="s">
        <v>137</v>
      </c>
      <c r="D12765" s="67">
        <v>452770.1</v>
      </c>
      <c r="E12765" s="66">
        <v>0.58430000000000004</v>
      </c>
      <c r="F12765" s="67">
        <v>264553.56942999997</v>
      </c>
      <c r="G12765" s="66" t="s">
        <v>90</v>
      </c>
      <c r="H12765" s="68">
        <v>9.0172704602669397E-7</v>
      </c>
      <c r="I12765" s="87">
        <v>0.238555108677932</v>
      </c>
      <c r="J12765" s="36" t="str">
        <f>_xlfn.XLOOKUP(SimpleBB[[#This Row],[customer_code]],'Input  - indicative charges'!$B$13:$B$69,'Input  - indicative charges'!$E$13:$E$69)</f>
        <v>Upper South Island distributor</v>
      </c>
      <c r="K12765" s="70">
        <f t="shared" si="201"/>
        <v>0.2205331146655575</v>
      </c>
    </row>
    <row r="12766" spans="1:11" x14ac:dyDescent="0.25">
      <c r="A12766" s="65">
        <v>44378</v>
      </c>
      <c r="B12766" s="66" t="s">
        <v>155</v>
      </c>
      <c r="C12766" s="66" t="s">
        <v>137</v>
      </c>
      <c r="D12766" s="67">
        <v>452770.1</v>
      </c>
      <c r="E12766" s="66">
        <v>0.58430000000000004</v>
      </c>
      <c r="F12766" s="67">
        <v>264553.56942999997</v>
      </c>
      <c r="G12766" s="66" t="s">
        <v>92</v>
      </c>
      <c r="H12766" s="68">
        <v>6.3880269438676299E-4</v>
      </c>
      <c r="I12766" s="87">
        <v>168.997532961519</v>
      </c>
      <c r="J12766" s="36" t="str">
        <f>_xlfn.XLOOKUP(SimpleBB[[#This Row],[customer_code]],'Input  - indicative charges'!$B$13:$B$69,'Input  - indicative charges'!$E$13:$E$69)</f>
        <v>North Island generation</v>
      </c>
      <c r="K12766" s="70">
        <f t="shared" si="201"/>
        <v>156.23036757144365</v>
      </c>
    </row>
    <row r="12767" spans="1:11" x14ac:dyDescent="0.25">
      <c r="A12767" s="65">
        <v>44378</v>
      </c>
      <c r="B12767" s="66" t="s">
        <v>155</v>
      </c>
      <c r="C12767" s="66" t="s">
        <v>137</v>
      </c>
      <c r="D12767" s="67">
        <v>452770.1</v>
      </c>
      <c r="E12767" s="66">
        <v>0.58430000000000004</v>
      </c>
      <c r="F12767" s="67">
        <v>264553.56942999997</v>
      </c>
      <c r="G12767" s="66" t="s">
        <v>94</v>
      </c>
      <c r="H12767" s="68">
        <v>3.3861615881727002E-3</v>
      </c>
      <c r="I12767" s="87">
        <v>895.82113481784597</v>
      </c>
      <c r="J12767" s="36" t="str">
        <f>_xlfn.XLOOKUP(SimpleBB[[#This Row],[customer_code]],'Input  - indicative charges'!$B$13:$B$69,'Input  - indicative charges'!$E$13:$E$69)</f>
        <v>North Island generation</v>
      </c>
      <c r="K12767" s="70">
        <f t="shared" si="201"/>
        <v>828.14501915082803</v>
      </c>
    </row>
    <row r="12768" spans="1:11" x14ac:dyDescent="0.25">
      <c r="A12768" s="65">
        <v>44378</v>
      </c>
      <c r="B12768" s="66" t="s">
        <v>155</v>
      </c>
      <c r="C12768" s="66" t="s">
        <v>137</v>
      </c>
      <c r="D12768" s="67">
        <v>452770.1</v>
      </c>
      <c r="E12768" s="66">
        <v>0.58430000000000004</v>
      </c>
      <c r="F12768" s="67">
        <v>264553.56942999997</v>
      </c>
      <c r="G12768" s="66" t="s">
        <v>96</v>
      </c>
      <c r="H12768" s="68">
        <v>2.8179604279466501E-5</v>
      </c>
      <c r="I12768" s="87">
        <v>7.4550148972577697</v>
      </c>
      <c r="J12768" s="36" t="str">
        <f>_xlfn.XLOOKUP(SimpleBB[[#This Row],[customer_code]],'Input  - indicative charges'!$B$13:$B$69,'Input  - indicative charges'!$E$13:$E$69)</f>
        <v>Upper North Island distributor</v>
      </c>
      <c r="K12768" s="70">
        <f t="shared" si="201"/>
        <v>6.8918149113713598</v>
      </c>
    </row>
    <row r="12769" spans="1:11" x14ac:dyDescent="0.25">
      <c r="A12769" s="65">
        <v>44378</v>
      </c>
      <c r="B12769" s="66" t="s">
        <v>155</v>
      </c>
      <c r="C12769" s="66" t="s">
        <v>137</v>
      </c>
      <c r="D12769" s="67">
        <v>452770.1</v>
      </c>
      <c r="E12769" s="66">
        <v>0.58430000000000004</v>
      </c>
      <c r="F12769" s="67">
        <v>264553.56942999997</v>
      </c>
      <c r="G12769" s="66" t="s">
        <v>98</v>
      </c>
      <c r="H12769" s="68">
        <v>3.74030382595027E-6</v>
      </c>
      <c r="I12769" s="87">
        <v>0.98951072790783101</v>
      </c>
      <c r="J12769" s="36" t="str">
        <f>_xlfn.XLOOKUP(SimpleBB[[#This Row],[customer_code]],'Input  - indicative charges'!$B$13:$B$69,'Input  - indicative charges'!$E$13:$E$69)</f>
        <v>Major Industrial</v>
      </c>
      <c r="K12769" s="70">
        <f t="shared" si="201"/>
        <v>0.91475669512955515</v>
      </c>
    </row>
    <row r="12770" spans="1:11" x14ac:dyDescent="0.25">
      <c r="A12770" s="65">
        <v>44378</v>
      </c>
      <c r="B12770" s="66" t="s">
        <v>155</v>
      </c>
      <c r="C12770" s="66" t="s">
        <v>137</v>
      </c>
      <c r="D12770" s="67">
        <v>452770.1</v>
      </c>
      <c r="E12770" s="66">
        <v>0.58430000000000004</v>
      </c>
      <c r="F12770" s="67">
        <v>264553.56942999997</v>
      </c>
      <c r="G12770" s="66" t="s">
        <v>100</v>
      </c>
      <c r="H12770" s="68">
        <v>7.2132978583937897E-4</v>
      </c>
      <c r="I12770" s="87">
        <v>190.83036957998499</v>
      </c>
      <c r="J12770" s="36" t="str">
        <f>_xlfn.XLOOKUP(SimpleBB[[#This Row],[customer_code]],'Input  - indicative charges'!$B$13:$B$69,'Input  - indicative charges'!$E$13:$E$69)</f>
        <v>North Island generation</v>
      </c>
      <c r="K12770" s="70">
        <f t="shared" si="201"/>
        <v>176.41381066825437</v>
      </c>
    </row>
    <row r="12771" spans="1:11" x14ac:dyDescent="0.25">
      <c r="A12771" s="65">
        <v>44378</v>
      </c>
      <c r="B12771" s="66" t="s">
        <v>155</v>
      </c>
      <c r="C12771" s="66" t="s">
        <v>137</v>
      </c>
      <c r="D12771" s="67">
        <v>452770.1</v>
      </c>
      <c r="E12771" s="66">
        <v>0.58430000000000004</v>
      </c>
      <c r="F12771" s="67">
        <v>264553.56942999997</v>
      </c>
      <c r="G12771" s="66" t="s">
        <v>102</v>
      </c>
      <c r="H12771" s="68">
        <v>1.61367823518975E-3</v>
      </c>
      <c r="I12771" s="87">
        <v>426.904337030953</v>
      </c>
      <c r="J12771" s="36" t="str">
        <f>_xlfn.XLOOKUP(SimpleBB[[#This Row],[customer_code]],'Input  - indicative charges'!$B$13:$B$69,'Input  - indicative charges'!$E$13:$E$69)</f>
        <v>Lower North Island distributor</v>
      </c>
      <c r="K12771" s="70">
        <f t="shared" si="201"/>
        <v>394.65322554368822</v>
      </c>
    </row>
    <row r="12772" spans="1:11" x14ac:dyDescent="0.25">
      <c r="A12772" s="65">
        <v>44378</v>
      </c>
      <c r="B12772" s="66" t="s">
        <v>155</v>
      </c>
      <c r="C12772" s="66" t="s">
        <v>137</v>
      </c>
      <c r="D12772" s="67">
        <v>452770.1</v>
      </c>
      <c r="E12772" s="66">
        <v>0.58430000000000004</v>
      </c>
      <c r="F12772" s="67">
        <v>264553.56942999997</v>
      </c>
      <c r="G12772" s="66" t="s">
        <v>104</v>
      </c>
      <c r="H12772" s="68">
        <v>2.3330708899937198E-3</v>
      </c>
      <c r="I12772" s="87">
        <v>617.22223168106598</v>
      </c>
      <c r="J12772" s="36" t="str">
        <f>_xlfn.XLOOKUP(SimpleBB[[#This Row],[customer_code]],'Input  - indicative charges'!$B$13:$B$69,'Input  - indicative charges'!$E$13:$E$69)</f>
        <v>Lower North Island distributor</v>
      </c>
      <c r="K12772" s="70">
        <f t="shared" si="201"/>
        <v>570.59327694894034</v>
      </c>
    </row>
    <row r="12773" spans="1:11" x14ac:dyDescent="0.25">
      <c r="A12773" s="65">
        <v>44378</v>
      </c>
      <c r="B12773" s="66" t="s">
        <v>155</v>
      </c>
      <c r="C12773" s="66" t="s">
        <v>137</v>
      </c>
      <c r="D12773" s="67">
        <v>452770.1</v>
      </c>
      <c r="E12773" s="66">
        <v>0.58430000000000004</v>
      </c>
      <c r="F12773" s="67">
        <v>264553.56942999997</v>
      </c>
      <c r="G12773" s="66" t="s">
        <v>106</v>
      </c>
      <c r="H12773" s="68">
        <v>8.8343891684537507E-3</v>
      </c>
      <c r="I12773" s="87">
        <v>2337.16918824817</v>
      </c>
      <c r="J12773" s="36" t="str">
        <f>_xlfn.XLOOKUP(SimpleBB[[#This Row],[customer_code]],'Input  - indicative charges'!$B$13:$B$69,'Input  - indicative charges'!$E$13:$E$69)</f>
        <v>Upper North Island distributor</v>
      </c>
      <c r="K12773" s="70">
        <f t="shared" si="201"/>
        <v>2160.6043292940044</v>
      </c>
    </row>
    <row r="12774" spans="1:11" x14ac:dyDescent="0.25">
      <c r="A12774" s="65">
        <v>44378</v>
      </c>
      <c r="B12774" s="66" t="s">
        <v>155</v>
      </c>
      <c r="C12774" s="66" t="s">
        <v>137</v>
      </c>
      <c r="D12774" s="67">
        <v>452770.1</v>
      </c>
      <c r="E12774" s="66">
        <v>0.58430000000000004</v>
      </c>
      <c r="F12774" s="67">
        <v>264553.56942999997</v>
      </c>
      <c r="G12774" s="66" t="s">
        <v>108</v>
      </c>
      <c r="H12774" s="68">
        <v>0.120979240895964</v>
      </c>
      <c r="I12774" s="87">
        <v>32005.490005959098</v>
      </c>
      <c r="J12774" s="36" t="str">
        <f>_xlfn.XLOOKUP(SimpleBB[[#This Row],[customer_code]],'Input  - indicative charges'!$B$13:$B$69,'Input  - indicative charges'!$E$13:$E$69)</f>
        <v>Lower North Island distributor</v>
      </c>
      <c r="K12774" s="70">
        <f t="shared" si="201"/>
        <v>29587.588530500714</v>
      </c>
    </row>
    <row r="12775" spans="1:11" x14ac:dyDescent="0.25">
      <c r="A12775" s="65">
        <v>44378</v>
      </c>
      <c r="B12775" s="66" t="s">
        <v>155</v>
      </c>
      <c r="C12775" s="66" t="s">
        <v>137</v>
      </c>
      <c r="D12775" s="67">
        <v>452770.1</v>
      </c>
      <c r="E12775" s="66">
        <v>0.58430000000000004</v>
      </c>
      <c r="F12775" s="67">
        <v>264553.56942999997</v>
      </c>
      <c r="G12775" s="66" t="s">
        <v>110</v>
      </c>
      <c r="H12775" s="68">
        <v>3.8598237355410899E-7</v>
      </c>
      <c r="I12775" s="87">
        <v>0.102113014660803</v>
      </c>
      <c r="J12775" s="36" t="str">
        <f>_xlfn.XLOOKUP(SimpleBB[[#This Row],[customer_code]],'Input  - indicative charges'!$B$13:$B$69,'Input  - indicative charges'!$E$13:$E$69)</f>
        <v>Lower South Island distributor</v>
      </c>
      <c r="K12775" s="70">
        <f t="shared" si="201"/>
        <v>9.4398737867481319E-2</v>
      </c>
    </row>
    <row r="12776" spans="1:11" x14ac:dyDescent="0.25">
      <c r="A12776" s="65">
        <v>44378</v>
      </c>
      <c r="B12776" s="66" t="s">
        <v>155</v>
      </c>
      <c r="C12776" s="66" t="s">
        <v>137</v>
      </c>
      <c r="D12776" s="67">
        <v>452770.1</v>
      </c>
      <c r="E12776" s="66">
        <v>0.58430000000000004</v>
      </c>
      <c r="F12776" s="67">
        <v>264553.56942999997</v>
      </c>
      <c r="G12776" s="66" t="s">
        <v>112</v>
      </c>
      <c r="H12776" s="68">
        <v>3.8096828413223698E-3</v>
      </c>
      <c r="I12776" s="87">
        <v>1007.86519406805</v>
      </c>
      <c r="J12776" s="36" t="str">
        <f>_xlfn.XLOOKUP(SimpleBB[[#This Row],[customer_code]],'Input  - indicative charges'!$B$13:$B$69,'Input  - indicative charges'!$E$13:$E$69)</f>
        <v>North Island generation</v>
      </c>
      <c r="K12776" s="70">
        <f t="shared" si="201"/>
        <v>931.7245463433452</v>
      </c>
    </row>
    <row r="12777" spans="1:11" x14ac:dyDescent="0.25">
      <c r="A12777" s="65">
        <v>44378</v>
      </c>
      <c r="B12777" s="66" t="s">
        <v>155</v>
      </c>
      <c r="C12777" s="66" t="s">
        <v>137</v>
      </c>
      <c r="D12777" s="67">
        <v>452770.1</v>
      </c>
      <c r="E12777" s="66">
        <v>0.58430000000000004</v>
      </c>
      <c r="F12777" s="67">
        <v>264553.56942999997</v>
      </c>
      <c r="G12777" s="66" t="s">
        <v>114</v>
      </c>
      <c r="H12777" s="68">
        <v>3.4129278258922001E-2</v>
      </c>
      <c r="I12777" s="87">
        <v>9029.0223854675096</v>
      </c>
      <c r="J12777" s="36" t="str">
        <f>_xlfn.XLOOKUP(SimpleBB[[#This Row],[customer_code]],'Input  - indicative charges'!$B$13:$B$69,'Input  - indicative charges'!$E$13:$E$69)</f>
        <v>Lower North Island distributor</v>
      </c>
      <c r="K12777" s="70">
        <f t="shared" si="201"/>
        <v>8346.9117055902789</v>
      </c>
    </row>
    <row r="12778" spans="1:11" x14ac:dyDescent="0.25">
      <c r="A12778" s="65">
        <v>44378</v>
      </c>
      <c r="B12778" s="66" t="s">
        <v>155</v>
      </c>
      <c r="C12778" s="66" t="s">
        <v>137</v>
      </c>
      <c r="D12778" s="67">
        <v>452770.1</v>
      </c>
      <c r="E12778" s="66">
        <v>0.58430000000000004</v>
      </c>
      <c r="F12778" s="67">
        <v>264553.56942999997</v>
      </c>
      <c r="G12778" s="66" t="s">
        <v>116</v>
      </c>
      <c r="H12778" s="68">
        <v>1.4863314809520499E-6</v>
      </c>
      <c r="I12778" s="87">
        <v>0.39321429864204299</v>
      </c>
      <c r="J12778" s="36" t="str">
        <f>_xlfn.XLOOKUP(SimpleBB[[#This Row],[customer_code]],'Input  - indicative charges'!$B$13:$B$69,'Input  - indicative charges'!$E$13:$E$69)</f>
        <v>Major Industrial</v>
      </c>
      <c r="K12778" s="70">
        <f t="shared" si="201"/>
        <v>0.36350835029752743</v>
      </c>
    </row>
    <row r="12779" spans="1:11" x14ac:dyDescent="0.25">
      <c r="A12779" s="65">
        <v>44378</v>
      </c>
      <c r="B12779" s="66" t="s">
        <v>155</v>
      </c>
      <c r="C12779" s="66" t="s">
        <v>137</v>
      </c>
      <c r="D12779" s="67">
        <v>452770.1</v>
      </c>
      <c r="E12779" s="66">
        <v>0.58430000000000004</v>
      </c>
      <c r="F12779" s="67">
        <v>264553.56942999997</v>
      </c>
      <c r="G12779" s="66" t="s">
        <v>118</v>
      </c>
      <c r="H12779" s="68">
        <v>1.9519553594544899E-7</v>
      </c>
      <c r="I12779" s="87">
        <v>5.1639675771170498E-2</v>
      </c>
      <c r="J12779" s="36" t="str">
        <f>_xlfn.XLOOKUP(SimpleBB[[#This Row],[customer_code]],'Input  - indicative charges'!$B$13:$B$69,'Input  - indicative charges'!$E$13:$E$69)</f>
        <v>Upper South Island distributor</v>
      </c>
      <c r="K12779" s="70">
        <f t="shared" si="201"/>
        <v>4.7738481063135781E-2</v>
      </c>
    </row>
    <row r="12780" spans="1:11" x14ac:dyDescent="0.25">
      <c r="A12780" s="65">
        <v>44378</v>
      </c>
      <c r="B12780" s="66" t="s">
        <v>155</v>
      </c>
      <c r="C12780" s="66" t="s">
        <v>137</v>
      </c>
      <c r="D12780" s="67">
        <v>452770.1</v>
      </c>
      <c r="E12780" s="66">
        <v>0.58430000000000004</v>
      </c>
      <c r="F12780" s="67">
        <v>264553.56942999997</v>
      </c>
      <c r="G12780" s="66" t="s">
        <v>120</v>
      </c>
      <c r="H12780" s="68">
        <v>4.9600880201280798E-2</v>
      </c>
      <c r="I12780" s="87">
        <v>13122.0899041186</v>
      </c>
      <c r="J12780" s="36" t="str">
        <f>_xlfn.XLOOKUP(SimpleBB[[#This Row],[customer_code]],'Input  - indicative charges'!$B$13:$B$69,'Input  - indicative charges'!$E$13:$E$69)</f>
        <v>Lower North Island distributor</v>
      </c>
      <c r="K12780" s="70">
        <f t="shared" si="201"/>
        <v>12130.762462034179</v>
      </c>
    </row>
    <row r="12781" spans="1:11" x14ac:dyDescent="0.25">
      <c r="A12781" s="65">
        <v>44378</v>
      </c>
      <c r="B12781" s="66" t="s">
        <v>155</v>
      </c>
      <c r="C12781" s="66" t="s">
        <v>137</v>
      </c>
      <c r="D12781" s="67">
        <v>452770.1</v>
      </c>
      <c r="E12781" s="66">
        <v>0.58430000000000004</v>
      </c>
      <c r="F12781" s="67">
        <v>264553.56942999997</v>
      </c>
      <c r="G12781" s="66" t="s">
        <v>241</v>
      </c>
      <c r="H12781" s="68">
        <v>4.0997936836853098E-4</v>
      </c>
      <c r="I12781" s="87">
        <v>108.461505294551</v>
      </c>
      <c r="J12781" s="36" t="str">
        <f>_xlfn.XLOOKUP(SimpleBB[[#This Row],[customer_code]],'Input  - indicative charges'!$B$13:$B$69,'Input  - indicative charges'!$E$13:$E$69)</f>
        <v>North Island generation</v>
      </c>
      <c r="K12781" s="70">
        <f t="shared" si="201"/>
        <v>100.26762250652607</v>
      </c>
    </row>
    <row r="12782" spans="1:11" x14ac:dyDescent="0.25">
      <c r="A12782" s="65">
        <v>44440</v>
      </c>
      <c r="B12782" s="66" t="s">
        <v>155</v>
      </c>
      <c r="C12782" s="66" t="s">
        <v>137</v>
      </c>
      <c r="D12782" s="67">
        <v>236444.4</v>
      </c>
      <c r="E12782" s="66">
        <v>0.8962</v>
      </c>
      <c r="F12782" s="67">
        <v>211901.47128</v>
      </c>
      <c r="G12782" s="66" t="s">
        <v>8</v>
      </c>
      <c r="H12782" s="68">
        <v>9.3803568372538897E-7</v>
      </c>
      <c r="I12782" s="87">
        <v>0.19877114149455</v>
      </c>
      <c r="J12782" s="36" t="str">
        <f>_xlfn.XLOOKUP(SimpleBB[[#This Row],[customer_code]],'Input  - indicative charges'!$B$13:$B$69,'Input  - indicative charges'!$E$13:$E$69)</f>
        <v>Lower South Island distributor</v>
      </c>
      <c r="K12782" s="70">
        <f t="shared" si="201"/>
        <v>0.18375468537378023</v>
      </c>
    </row>
    <row r="12783" spans="1:11" x14ac:dyDescent="0.25">
      <c r="A12783" s="65">
        <v>44440</v>
      </c>
      <c r="B12783" s="66" t="s">
        <v>155</v>
      </c>
      <c r="C12783" s="66" t="s">
        <v>137</v>
      </c>
      <c r="D12783" s="67">
        <v>236444.4</v>
      </c>
      <c r="E12783" s="66">
        <v>0.8962</v>
      </c>
      <c r="F12783" s="67">
        <v>211901.47128</v>
      </c>
      <c r="G12783" s="66" t="s">
        <v>10</v>
      </c>
      <c r="H12783" s="68">
        <v>4.3717850584242001E-8</v>
      </c>
      <c r="I12783" s="87">
        <v>9.2638768600000997E-3</v>
      </c>
      <c r="J12783" s="36" t="str">
        <f>_xlfn.XLOOKUP(SimpleBB[[#This Row],[customer_code]],'Input  - indicative charges'!$B$13:$B$69,'Input  - indicative charges'!$E$13:$E$69)</f>
        <v>Upper South Island distributor</v>
      </c>
      <c r="K12783" s="70">
        <f t="shared" si="201"/>
        <v>8.564023755920502E-3</v>
      </c>
    </row>
    <row r="12784" spans="1:11" x14ac:dyDescent="0.25">
      <c r="A12784" s="65">
        <v>44440</v>
      </c>
      <c r="B12784" s="66" t="s">
        <v>155</v>
      </c>
      <c r="C12784" s="66" t="s">
        <v>137</v>
      </c>
      <c r="D12784" s="67">
        <v>236444.4</v>
      </c>
      <c r="E12784" s="66">
        <v>0.8962</v>
      </c>
      <c r="F12784" s="67">
        <v>211901.47128</v>
      </c>
      <c r="G12784" s="66" t="s">
        <v>12</v>
      </c>
      <c r="H12784" s="68">
        <v>2.91431389426835E-4</v>
      </c>
      <c r="I12784" s="87">
        <v>61.754740196721002</v>
      </c>
      <c r="J12784" s="36" t="str">
        <f>_xlfn.XLOOKUP(SimpleBB[[#This Row],[customer_code]],'Input  - indicative charges'!$B$13:$B$69,'Input  - indicative charges'!$E$13:$E$69)</f>
        <v>Lower North Island distributor</v>
      </c>
      <c r="K12784" s="70">
        <f t="shared" si="201"/>
        <v>57.089388177101881</v>
      </c>
    </row>
    <row r="12785" spans="1:11" x14ac:dyDescent="0.25">
      <c r="A12785" s="65">
        <v>44440</v>
      </c>
      <c r="B12785" s="66" t="s">
        <v>155</v>
      </c>
      <c r="C12785" s="66" t="s">
        <v>137</v>
      </c>
      <c r="D12785" s="67">
        <v>236444.4</v>
      </c>
      <c r="E12785" s="66">
        <v>0.8962</v>
      </c>
      <c r="F12785" s="67">
        <v>211901.47128</v>
      </c>
      <c r="G12785" s="66" t="s">
        <v>14</v>
      </c>
      <c r="H12785" s="68">
        <v>0.124031994590625</v>
      </c>
      <c r="I12785" s="87">
        <v>26282.562139546499</v>
      </c>
      <c r="J12785" s="36" t="str">
        <f>_xlfn.XLOOKUP(SimpleBB[[#This Row],[customer_code]],'Input  - indicative charges'!$B$13:$B$69,'Input  - indicative charges'!$E$13:$E$69)</f>
        <v>Upper North Island distributor</v>
      </c>
      <c r="K12785" s="70">
        <f t="shared" si="201"/>
        <v>24297.007606114763</v>
      </c>
    </row>
    <row r="12786" spans="1:11" x14ac:dyDescent="0.25">
      <c r="A12786" s="65">
        <v>44440</v>
      </c>
      <c r="B12786" s="66" t="s">
        <v>155</v>
      </c>
      <c r="C12786" s="66" t="s">
        <v>137</v>
      </c>
      <c r="D12786" s="67">
        <v>236444.4</v>
      </c>
      <c r="E12786" s="66">
        <v>0.8962</v>
      </c>
      <c r="F12786" s="67">
        <v>211901.47128</v>
      </c>
      <c r="G12786" s="66" t="s">
        <v>16</v>
      </c>
      <c r="H12786" s="68">
        <v>5.0812008145872598E-2</v>
      </c>
      <c r="I12786" s="87">
        <v>10767.1392848017</v>
      </c>
      <c r="J12786" s="36" t="str">
        <f>_xlfn.XLOOKUP(SimpleBB[[#This Row],[customer_code]],'Input  - indicative charges'!$B$13:$B$69,'Input  - indicative charges'!$E$13:$E$69)</f>
        <v>South Island generation</v>
      </c>
      <c r="K12786" s="70">
        <f t="shared" si="201"/>
        <v>9953.7200258451667</v>
      </c>
    </row>
    <row r="12787" spans="1:11" x14ac:dyDescent="0.25">
      <c r="A12787" s="65">
        <v>44440</v>
      </c>
      <c r="B12787" s="66" t="s">
        <v>155</v>
      </c>
      <c r="C12787" s="66" t="s">
        <v>137</v>
      </c>
      <c r="D12787" s="67">
        <v>236444.4</v>
      </c>
      <c r="E12787" s="66">
        <v>0.8962</v>
      </c>
      <c r="F12787" s="67">
        <v>211901.47128</v>
      </c>
      <c r="G12787" s="66" t="s">
        <v>19</v>
      </c>
      <c r="H12787" s="68">
        <v>5.0274683184386599E-5</v>
      </c>
      <c r="I12787" s="87">
        <v>10.653279334907401</v>
      </c>
      <c r="J12787" s="36" t="str">
        <f>_xlfn.XLOOKUP(SimpleBB[[#This Row],[customer_code]],'Input  - indicative charges'!$B$13:$B$69,'Input  - indicative charges'!$E$13:$E$69)</f>
        <v>Lower South Island distributor</v>
      </c>
      <c r="K12787" s="70">
        <f t="shared" si="201"/>
        <v>9.8484617921187443</v>
      </c>
    </row>
    <row r="12788" spans="1:11" x14ac:dyDescent="0.25">
      <c r="A12788" s="65">
        <v>44440</v>
      </c>
      <c r="B12788" s="66" t="s">
        <v>155</v>
      </c>
      <c r="C12788" s="66" t="s">
        <v>137</v>
      </c>
      <c r="D12788" s="67">
        <v>236444.4</v>
      </c>
      <c r="E12788" s="66">
        <v>0.8962</v>
      </c>
      <c r="F12788" s="67">
        <v>211901.47128</v>
      </c>
      <c r="G12788" s="66" t="s">
        <v>21</v>
      </c>
      <c r="H12788" s="68">
        <v>7.1183456671028597E-7</v>
      </c>
      <c r="I12788" s="87">
        <v>0.15083879199387101</v>
      </c>
      <c r="J12788" s="36" t="str">
        <f>_xlfn.XLOOKUP(SimpleBB[[#This Row],[customer_code]],'Input  - indicative charges'!$B$13:$B$69,'Input  - indicative charges'!$E$13:$E$69)</f>
        <v>Upper South Island distributor</v>
      </c>
      <c r="K12788" s="70">
        <f t="shared" si="201"/>
        <v>0.13944345520476278</v>
      </c>
    </row>
    <row r="12789" spans="1:11" x14ac:dyDescent="0.25">
      <c r="A12789" s="65">
        <v>44440</v>
      </c>
      <c r="B12789" s="66" t="s">
        <v>155</v>
      </c>
      <c r="C12789" s="66" t="s">
        <v>137</v>
      </c>
      <c r="D12789" s="67">
        <v>236444.4</v>
      </c>
      <c r="E12789" s="66">
        <v>0.8962</v>
      </c>
      <c r="F12789" s="67">
        <v>211901.47128</v>
      </c>
      <c r="G12789" s="66" t="s">
        <v>23</v>
      </c>
      <c r="H12789" s="68">
        <v>8.3416563890099505E-7</v>
      </c>
      <c r="I12789" s="87">
        <v>0.176760926174342</v>
      </c>
      <c r="J12789" s="36" t="str">
        <f>_xlfn.XLOOKUP(SimpleBB[[#This Row],[customer_code]],'Input  - indicative charges'!$B$13:$B$69,'Input  - indicative charges'!$E$13:$E$69)</f>
        <v>Lower North Island distributor</v>
      </c>
      <c r="K12789" s="70">
        <f t="shared" si="201"/>
        <v>0.16340726390825089</v>
      </c>
    </row>
    <row r="12790" spans="1:11" x14ac:dyDescent="0.25">
      <c r="A12790" s="65">
        <v>44440</v>
      </c>
      <c r="B12790" s="66" t="s">
        <v>155</v>
      </c>
      <c r="C12790" s="66" t="s">
        <v>137</v>
      </c>
      <c r="D12790" s="67">
        <v>236444.4</v>
      </c>
      <c r="E12790" s="66">
        <v>0.8962</v>
      </c>
      <c r="F12790" s="67">
        <v>211901.47128</v>
      </c>
      <c r="G12790" s="66" t="s">
        <v>25</v>
      </c>
      <c r="H12790" s="68">
        <v>6.3791342044364804E-2</v>
      </c>
      <c r="I12790" s="87">
        <v>13517.4792341266</v>
      </c>
      <c r="J12790" s="36" t="str">
        <f>_xlfn.XLOOKUP(SimpleBB[[#This Row],[customer_code]],'Input  - indicative charges'!$B$13:$B$69,'Input  - indicative charges'!$E$13:$E$69)</f>
        <v>North Island generation</v>
      </c>
      <c r="K12790" s="70">
        <f t="shared" si="201"/>
        <v>12496.281527777241</v>
      </c>
    </row>
    <row r="12791" spans="1:11" x14ac:dyDescent="0.25">
      <c r="A12791" s="65">
        <v>44440</v>
      </c>
      <c r="B12791" s="66" t="s">
        <v>155</v>
      </c>
      <c r="C12791" s="66" t="s">
        <v>137</v>
      </c>
      <c r="D12791" s="67">
        <v>236444.4</v>
      </c>
      <c r="E12791" s="66">
        <v>0.8962</v>
      </c>
      <c r="F12791" s="67">
        <v>211901.47128</v>
      </c>
      <c r="G12791" s="66" t="s">
        <v>27</v>
      </c>
      <c r="H12791" s="68">
        <v>3.0289796008375701E-4</v>
      </c>
      <c r="I12791" s="87">
        <v>64.184523389458803</v>
      </c>
      <c r="J12791" s="36" t="str">
        <f>_xlfn.XLOOKUP(SimpleBB[[#This Row],[customer_code]],'Input  - indicative charges'!$B$13:$B$69,'Input  - indicative charges'!$E$13:$E$69)</f>
        <v>Lower North Island distributor</v>
      </c>
      <c r="K12791" s="70">
        <f t="shared" si="201"/>
        <v>59.335609850685593</v>
      </c>
    </row>
    <row r="12792" spans="1:11" x14ac:dyDescent="0.25">
      <c r="A12792" s="65">
        <v>44440</v>
      </c>
      <c r="B12792" s="66" t="s">
        <v>155</v>
      </c>
      <c r="C12792" s="66" t="s">
        <v>137</v>
      </c>
      <c r="D12792" s="67">
        <v>236444.4</v>
      </c>
      <c r="E12792" s="66">
        <v>0.8962</v>
      </c>
      <c r="F12792" s="67">
        <v>211901.47128</v>
      </c>
      <c r="G12792" s="66" t="s">
        <v>29</v>
      </c>
      <c r="H12792" s="68">
        <v>2.4226065108275601E-5</v>
      </c>
      <c r="I12792" s="87">
        <v>5.1335388397686801</v>
      </c>
      <c r="J12792" s="36" t="str">
        <f>_xlfn.XLOOKUP(SimpleBB[[#This Row],[customer_code]],'Input  - indicative charges'!$B$13:$B$69,'Input  - indicative charges'!$E$13:$E$69)</f>
        <v>Lower North Island distributor</v>
      </c>
      <c r="K12792" s="70">
        <f t="shared" si="201"/>
        <v>4.7457181523588465</v>
      </c>
    </row>
    <row r="12793" spans="1:11" x14ac:dyDescent="0.25">
      <c r="A12793" s="65">
        <v>44440</v>
      </c>
      <c r="B12793" s="66" t="s">
        <v>155</v>
      </c>
      <c r="C12793" s="66" t="s">
        <v>137</v>
      </c>
      <c r="D12793" s="67">
        <v>236444.4</v>
      </c>
      <c r="E12793" s="66">
        <v>0.8962</v>
      </c>
      <c r="F12793" s="67">
        <v>211901.47128</v>
      </c>
      <c r="G12793" s="66" t="s">
        <v>31</v>
      </c>
      <c r="H12793" s="68">
        <v>8.0879179892408195E-4</v>
      </c>
      <c r="I12793" s="87">
        <v>171.38417215121001</v>
      </c>
      <c r="J12793" s="36" t="str">
        <f>_xlfn.XLOOKUP(SimpleBB[[#This Row],[customer_code]],'Input  - indicative charges'!$B$13:$B$69,'Input  - indicative charges'!$E$13:$E$69)</f>
        <v>Major Industrial</v>
      </c>
      <c r="K12793" s="70">
        <f t="shared" si="201"/>
        <v>158.43670461868763</v>
      </c>
    </row>
    <row r="12794" spans="1:11" x14ac:dyDescent="0.25">
      <c r="A12794" s="65">
        <v>44440</v>
      </c>
      <c r="B12794" s="66" t="s">
        <v>155</v>
      </c>
      <c r="C12794" s="66" t="s">
        <v>137</v>
      </c>
      <c r="D12794" s="67">
        <v>236444.4</v>
      </c>
      <c r="E12794" s="66">
        <v>0.8962</v>
      </c>
      <c r="F12794" s="67">
        <v>211901.47128</v>
      </c>
      <c r="G12794" s="66" t="s">
        <v>34</v>
      </c>
      <c r="H12794" s="68">
        <v>1.56003860004781E-4</v>
      </c>
      <c r="I12794" s="87">
        <v>33.057447460372302</v>
      </c>
      <c r="J12794" s="36" t="str">
        <f>_xlfn.XLOOKUP(SimpleBB[[#This Row],[customer_code]],'Input  - indicative charges'!$B$13:$B$69,'Input  - indicative charges'!$E$13:$E$69)</f>
        <v>Major Industrial</v>
      </c>
      <c r="K12794" s="70">
        <f t="shared" si="201"/>
        <v>30.560074322999927</v>
      </c>
    </row>
    <row r="12795" spans="1:11" x14ac:dyDescent="0.25">
      <c r="A12795" s="65">
        <v>44440</v>
      </c>
      <c r="B12795" s="66" t="s">
        <v>155</v>
      </c>
      <c r="C12795" s="66" t="s">
        <v>137</v>
      </c>
      <c r="D12795" s="67">
        <v>236444.4</v>
      </c>
      <c r="E12795" s="66">
        <v>0.8962</v>
      </c>
      <c r="F12795" s="67">
        <v>211901.47128</v>
      </c>
      <c r="G12795" s="66" t="s">
        <v>36</v>
      </c>
      <c r="H12795" s="68">
        <v>4.3093940585414499E-7</v>
      </c>
      <c r="I12795" s="87">
        <v>9.1316694133022305E-2</v>
      </c>
      <c r="J12795" s="36" t="str">
        <f>_xlfn.XLOOKUP(SimpleBB[[#This Row],[customer_code]],'Input  - indicative charges'!$B$13:$B$69,'Input  - indicative charges'!$E$13:$E$69)</f>
        <v>Upper South Island distributor</v>
      </c>
      <c r="K12795" s="70">
        <f t="shared" si="201"/>
        <v>8.4418041138267119E-2</v>
      </c>
    </row>
    <row r="12796" spans="1:11" x14ac:dyDescent="0.25">
      <c r="A12796" s="65">
        <v>44440</v>
      </c>
      <c r="B12796" s="66" t="s">
        <v>155</v>
      </c>
      <c r="C12796" s="66" t="s">
        <v>137</v>
      </c>
      <c r="D12796" s="67">
        <v>236444.4</v>
      </c>
      <c r="E12796" s="66">
        <v>0.8962</v>
      </c>
      <c r="F12796" s="67">
        <v>211901.47128</v>
      </c>
      <c r="G12796" s="66" t="s">
        <v>38</v>
      </c>
      <c r="H12796" s="68">
        <v>1.2075454849586199E-3</v>
      </c>
      <c r="I12796" s="87">
        <v>255.880664900254</v>
      </c>
      <c r="J12796" s="36" t="str">
        <f>_xlfn.XLOOKUP(SimpleBB[[#This Row],[customer_code]],'Input  - indicative charges'!$B$13:$B$69,'Input  - indicative charges'!$E$13:$E$69)</f>
        <v>North Island generation</v>
      </c>
      <c r="K12796" s="70">
        <f t="shared" si="201"/>
        <v>236.54978644507639</v>
      </c>
    </row>
    <row r="12797" spans="1:11" x14ac:dyDescent="0.25">
      <c r="A12797" s="65">
        <v>44440</v>
      </c>
      <c r="B12797" s="66" t="s">
        <v>155</v>
      </c>
      <c r="C12797" s="66" t="s">
        <v>137</v>
      </c>
      <c r="D12797" s="67">
        <v>236444.4</v>
      </c>
      <c r="E12797" s="66">
        <v>0.8962</v>
      </c>
      <c r="F12797" s="67">
        <v>211901.47128</v>
      </c>
      <c r="G12797" s="66" t="s">
        <v>40</v>
      </c>
      <c r="H12797" s="68">
        <v>8.6209110330224002E-5</v>
      </c>
      <c r="I12797" s="87">
        <v>18.267837316714299</v>
      </c>
      <c r="J12797" s="36" t="str">
        <f>_xlfn.XLOOKUP(SimpleBB[[#This Row],[customer_code]],'Input  - indicative charges'!$B$13:$B$69,'Input  - indicative charges'!$E$13:$E$69)</f>
        <v>North Island generation</v>
      </c>
      <c r="K12797" s="70">
        <f t="shared" si="201"/>
        <v>16.887766872759425</v>
      </c>
    </row>
    <row r="12798" spans="1:11" x14ac:dyDescent="0.25">
      <c r="A12798" s="65">
        <v>44440</v>
      </c>
      <c r="B12798" s="66" t="s">
        <v>155</v>
      </c>
      <c r="C12798" s="66" t="s">
        <v>137</v>
      </c>
      <c r="D12798" s="67">
        <v>236444.4</v>
      </c>
      <c r="E12798" s="66">
        <v>0.8962</v>
      </c>
      <c r="F12798" s="67">
        <v>211901.47128</v>
      </c>
      <c r="G12798" s="66" t="s">
        <v>42</v>
      </c>
      <c r="H12798" s="68">
        <v>2.33395187835235E-2</v>
      </c>
      <c r="I12798" s="87">
        <v>4945.6783691958299</v>
      </c>
      <c r="J12798" s="36" t="str">
        <f>_xlfn.XLOOKUP(SimpleBB[[#This Row],[customer_code]],'Input  - indicative charges'!$B$13:$B$69,'Input  - indicative charges'!$E$13:$E$69)</f>
        <v>South Island generation</v>
      </c>
      <c r="K12798" s="70">
        <f t="shared" si="201"/>
        <v>4572.0498753407219</v>
      </c>
    </row>
    <row r="12799" spans="1:11" x14ac:dyDescent="0.25">
      <c r="A12799" s="65">
        <v>44440</v>
      </c>
      <c r="B12799" s="66" t="s">
        <v>155</v>
      </c>
      <c r="C12799" s="66" t="s">
        <v>137</v>
      </c>
      <c r="D12799" s="67">
        <v>236444.4</v>
      </c>
      <c r="E12799" s="66">
        <v>0.8962</v>
      </c>
      <c r="F12799" s="67">
        <v>211901.47128</v>
      </c>
      <c r="G12799" s="66" t="s">
        <v>44</v>
      </c>
      <c r="H12799" s="68">
        <v>1.205963010514E-4</v>
      </c>
      <c r="I12799" s="87">
        <v>25.5545336237176</v>
      </c>
      <c r="J12799" s="36" t="str">
        <f>_xlfn.XLOOKUP(SimpleBB[[#This Row],[customer_code]],'Input  - indicative charges'!$B$13:$B$69,'Input  - indicative charges'!$E$13:$E$69)</f>
        <v>Major Industrial</v>
      </c>
      <c r="K12799" s="70">
        <f t="shared" si="201"/>
        <v>23.623979067548227</v>
      </c>
    </row>
    <row r="12800" spans="1:11" x14ac:dyDescent="0.25">
      <c r="A12800" s="65">
        <v>44440</v>
      </c>
      <c r="B12800" s="66" t="s">
        <v>155</v>
      </c>
      <c r="C12800" s="66" t="s">
        <v>137</v>
      </c>
      <c r="D12800" s="67">
        <v>236444.4</v>
      </c>
      <c r="E12800" s="66">
        <v>0.8962</v>
      </c>
      <c r="F12800" s="67">
        <v>211901.47128</v>
      </c>
      <c r="G12800" s="66" t="s">
        <v>46</v>
      </c>
      <c r="H12800" s="68">
        <v>9.9456651139153308E-7</v>
      </c>
      <c r="I12800" s="87">
        <v>0.210750107049682</v>
      </c>
      <c r="J12800" s="36" t="str">
        <f>_xlfn.XLOOKUP(SimpleBB[[#This Row],[customer_code]],'Input  - indicative charges'!$B$13:$B$69,'Input  - indicative charges'!$E$13:$E$69)</f>
        <v>Upper South Island distributor</v>
      </c>
      <c r="K12800" s="70">
        <f t="shared" si="201"/>
        <v>0.19482868248491009</v>
      </c>
    </row>
    <row r="12801" spans="1:11" x14ac:dyDescent="0.25">
      <c r="A12801" s="65">
        <v>44440</v>
      </c>
      <c r="B12801" s="66" t="s">
        <v>155</v>
      </c>
      <c r="C12801" s="66" t="s">
        <v>137</v>
      </c>
      <c r="D12801" s="67">
        <v>236444.4</v>
      </c>
      <c r="E12801" s="66">
        <v>0.8962</v>
      </c>
      <c r="F12801" s="67">
        <v>211901.47128</v>
      </c>
      <c r="G12801" s="66" t="s">
        <v>48</v>
      </c>
      <c r="H12801" s="68">
        <v>0.18829580735568799</v>
      </c>
      <c r="I12801" s="87">
        <v>39900.158614525797</v>
      </c>
      <c r="J12801" s="36" t="str">
        <f>_xlfn.XLOOKUP(SimpleBB[[#This Row],[customer_code]],'Input  - indicative charges'!$B$13:$B$69,'Input  - indicative charges'!$E$13:$E$69)</f>
        <v>North Island generation</v>
      </c>
      <c r="K12801" s="70">
        <f t="shared" si="201"/>
        <v>36885.842871597852</v>
      </c>
    </row>
    <row r="12802" spans="1:11" x14ac:dyDescent="0.25">
      <c r="A12802" s="65">
        <v>44440</v>
      </c>
      <c r="B12802" s="66" t="s">
        <v>155</v>
      </c>
      <c r="C12802" s="66" t="s">
        <v>137</v>
      </c>
      <c r="D12802" s="67">
        <v>236444.4</v>
      </c>
      <c r="E12802" s="66">
        <v>0.8962</v>
      </c>
      <c r="F12802" s="67">
        <v>211901.47128</v>
      </c>
      <c r="G12802" s="66" t="s">
        <v>50</v>
      </c>
      <c r="H12802" s="68">
        <v>6.3590194795004997E-3</v>
      </c>
      <c r="I12802" s="87">
        <v>1347.48558360433</v>
      </c>
      <c r="J12802" s="36" t="str">
        <f>_xlfn.XLOOKUP(SimpleBB[[#This Row],[customer_code]],'Input  - indicative charges'!$B$13:$B$69,'Input  - indicative charges'!$E$13:$E$69)</f>
        <v>North Island generation</v>
      </c>
      <c r="K12802" s="70">
        <f t="shared" si="201"/>
        <v>1245.6878176538887</v>
      </c>
    </row>
    <row r="12803" spans="1:11" x14ac:dyDescent="0.25">
      <c r="A12803" s="65">
        <v>44440</v>
      </c>
      <c r="B12803" s="66" t="s">
        <v>155</v>
      </c>
      <c r="C12803" s="66" t="s">
        <v>137</v>
      </c>
      <c r="D12803" s="67">
        <v>236444.4</v>
      </c>
      <c r="E12803" s="66">
        <v>0.8962</v>
      </c>
      <c r="F12803" s="67">
        <v>211901.47128</v>
      </c>
      <c r="G12803" s="66" t="s">
        <v>52</v>
      </c>
      <c r="H12803" s="68">
        <v>1.28410702797305E-2</v>
      </c>
      <c r="I12803" s="87">
        <v>2721.0416850847801</v>
      </c>
      <c r="J12803" s="36" t="str">
        <f>_xlfn.XLOOKUP(SimpleBB[[#This Row],[customer_code]],'Input  - indicative charges'!$B$13:$B$69,'Input  - indicative charges'!$E$13:$E$69)</f>
        <v>North Island generation</v>
      </c>
      <c r="K12803" s="70">
        <f t="shared" si="201"/>
        <v>2515.4766178439636</v>
      </c>
    </row>
    <row r="12804" spans="1:11" x14ac:dyDescent="0.25">
      <c r="A12804" s="65">
        <v>44440</v>
      </c>
      <c r="B12804" s="66" t="s">
        <v>155</v>
      </c>
      <c r="C12804" s="66" t="s">
        <v>137</v>
      </c>
      <c r="D12804" s="67">
        <v>236444.4</v>
      </c>
      <c r="E12804" s="66">
        <v>0.8962</v>
      </c>
      <c r="F12804" s="67">
        <v>211901.47128</v>
      </c>
      <c r="G12804" s="66" t="s">
        <v>54</v>
      </c>
      <c r="H12804" s="68">
        <v>7.5096184243471301E-8</v>
      </c>
      <c r="I12804" s="87">
        <v>1.5912991928705499E-2</v>
      </c>
      <c r="J12804" s="36" t="str">
        <f>_xlfn.XLOOKUP(SimpleBB[[#This Row],[customer_code]],'Input  - indicative charges'!$B$13:$B$69,'Input  - indicative charges'!$E$13:$E$69)</f>
        <v>Upper South Island distributor</v>
      </c>
      <c r="K12804" s="70">
        <f t="shared" si="201"/>
        <v>1.471082171802569E-2</v>
      </c>
    </row>
    <row r="12805" spans="1:11" x14ac:dyDescent="0.25">
      <c r="A12805" s="65">
        <v>44440</v>
      </c>
      <c r="B12805" s="66" t="s">
        <v>155</v>
      </c>
      <c r="C12805" s="66" t="s">
        <v>137</v>
      </c>
      <c r="D12805" s="67">
        <v>236444.4</v>
      </c>
      <c r="E12805" s="66">
        <v>0.8962</v>
      </c>
      <c r="F12805" s="67">
        <v>211901.47128</v>
      </c>
      <c r="G12805" s="66" t="s">
        <v>56</v>
      </c>
      <c r="H12805" s="68">
        <v>4.0340523868047102E-4</v>
      </c>
      <c r="I12805" s="87">
        <v>85.482163598451393</v>
      </c>
      <c r="J12805" s="36" t="str">
        <f>_xlfn.XLOOKUP(SimpleBB[[#This Row],[customer_code]],'Input  - indicative charges'!$B$13:$B$69,'Input  - indicative charges'!$E$13:$E$69)</f>
        <v>Upper North Island distributor</v>
      </c>
      <c r="K12805" s="70">
        <f t="shared" si="201"/>
        <v>79.024288732246021</v>
      </c>
    </row>
    <row r="12806" spans="1:11" x14ac:dyDescent="0.25">
      <c r="A12806" s="65">
        <v>44440</v>
      </c>
      <c r="B12806" s="66" t="s">
        <v>155</v>
      </c>
      <c r="C12806" s="66" t="s">
        <v>137</v>
      </c>
      <c r="D12806" s="67">
        <v>236444.4</v>
      </c>
      <c r="E12806" s="66">
        <v>0.8962</v>
      </c>
      <c r="F12806" s="67">
        <v>211901.47128</v>
      </c>
      <c r="G12806" s="66" t="s">
        <v>58</v>
      </c>
      <c r="H12806" s="68">
        <v>7.9254645307778697E-3</v>
      </c>
      <c r="I12806" s="87">
        <v>1679.4175946492801</v>
      </c>
      <c r="J12806" s="36" t="str">
        <f>_xlfn.XLOOKUP(SimpleBB[[#This Row],[customer_code]],'Input  - indicative charges'!$B$13:$B$69,'Input  - indicative charges'!$E$13:$E$69)</f>
        <v>North Island generation</v>
      </c>
      <c r="K12806" s="70">
        <f t="shared" si="201"/>
        <v>1552.5435402524497</v>
      </c>
    </row>
    <row r="12807" spans="1:11" x14ac:dyDescent="0.25">
      <c r="A12807" s="65">
        <v>44440</v>
      </c>
      <c r="B12807" s="66" t="s">
        <v>155</v>
      </c>
      <c r="C12807" s="66" t="s">
        <v>137</v>
      </c>
      <c r="D12807" s="67">
        <v>236444.4</v>
      </c>
      <c r="E12807" s="66">
        <v>0.8962</v>
      </c>
      <c r="F12807" s="67">
        <v>211901.47128</v>
      </c>
      <c r="G12807" s="66" t="s">
        <v>60</v>
      </c>
      <c r="H12807" s="68">
        <v>2.7640824875860998E-6</v>
      </c>
      <c r="I12807" s="87">
        <v>0.58571314585877798</v>
      </c>
      <c r="J12807" s="36" t="str">
        <f>_xlfn.XLOOKUP(SimpleBB[[#This Row],[customer_code]],'Input  - indicative charges'!$B$13:$B$69,'Input  - indicative charges'!$E$13:$E$69)</f>
        <v>Major Industrial</v>
      </c>
      <c r="K12807" s="70">
        <f t="shared" si="201"/>
        <v>0.54146459102322853</v>
      </c>
    </row>
    <row r="12808" spans="1:11" x14ac:dyDescent="0.25">
      <c r="A12808" s="65">
        <v>44440</v>
      </c>
      <c r="B12808" s="66" t="s">
        <v>155</v>
      </c>
      <c r="C12808" s="66" t="s">
        <v>137</v>
      </c>
      <c r="D12808" s="67">
        <v>236444.4</v>
      </c>
      <c r="E12808" s="66">
        <v>0.8962</v>
      </c>
      <c r="F12808" s="67">
        <v>211901.47128</v>
      </c>
      <c r="G12808" s="66" t="s">
        <v>62</v>
      </c>
      <c r="H12808" s="68">
        <v>2.7273547904610299E-6</v>
      </c>
      <c r="I12808" s="87">
        <v>0.57793049280124797</v>
      </c>
      <c r="J12808" s="36" t="str">
        <f>_xlfn.XLOOKUP(SimpleBB[[#This Row],[customer_code]],'Input  - indicative charges'!$B$13:$B$69,'Input  - indicative charges'!$E$13:$E$69)</f>
        <v>Major Industrial</v>
      </c>
      <c r="K12808" s="70">
        <f t="shared" si="201"/>
        <v>0.53426988985480495</v>
      </c>
    </row>
    <row r="12809" spans="1:11" x14ac:dyDescent="0.25">
      <c r="A12809" s="65">
        <v>44440</v>
      </c>
      <c r="B12809" s="66" t="s">
        <v>155</v>
      </c>
      <c r="C12809" s="66" t="s">
        <v>137</v>
      </c>
      <c r="D12809" s="67">
        <v>236444.4</v>
      </c>
      <c r="E12809" s="66">
        <v>0.8962</v>
      </c>
      <c r="F12809" s="67">
        <v>211901.47128</v>
      </c>
      <c r="G12809" s="66" t="s">
        <v>64</v>
      </c>
      <c r="H12809" s="68">
        <v>1.2832511941131099E-4</v>
      </c>
      <c r="I12809" s="87">
        <v>27.192281605438598</v>
      </c>
      <c r="J12809" s="36" t="str">
        <f>_xlfn.XLOOKUP(SimpleBB[[#This Row],[customer_code]],'Input  - indicative charges'!$B$13:$B$69,'Input  - indicative charges'!$E$13:$E$69)</f>
        <v>Major Industrial</v>
      </c>
      <c r="K12809" s="70">
        <f t="shared" si="201"/>
        <v>25.13800098662513</v>
      </c>
    </row>
    <row r="12810" spans="1:11" x14ac:dyDescent="0.25">
      <c r="A12810" s="65">
        <v>44440</v>
      </c>
      <c r="B12810" s="66" t="s">
        <v>155</v>
      </c>
      <c r="C12810" s="66" t="s">
        <v>137</v>
      </c>
      <c r="D12810" s="67">
        <v>236444.4</v>
      </c>
      <c r="E12810" s="66">
        <v>0.8962</v>
      </c>
      <c r="F12810" s="67">
        <v>211901.47128</v>
      </c>
      <c r="G12810" s="66" t="s">
        <v>66</v>
      </c>
      <c r="H12810" s="68">
        <v>5.1820903936719496E-6</v>
      </c>
      <c r="I12810" s="87">
        <v>1.09809257872504</v>
      </c>
      <c r="J12810" s="36" t="str">
        <f>_xlfn.XLOOKUP(SimpleBB[[#This Row],[customer_code]],'Input  - indicative charges'!$B$13:$B$69,'Input  - indicative charges'!$E$13:$E$69)</f>
        <v>Upper South Island distributor</v>
      </c>
      <c r="K12810" s="70">
        <f t="shared" si="201"/>
        <v>1.015135571480507</v>
      </c>
    </row>
    <row r="12811" spans="1:11" x14ac:dyDescent="0.25">
      <c r="A12811" s="65">
        <v>44440</v>
      </c>
      <c r="B12811" s="66" t="s">
        <v>155</v>
      </c>
      <c r="C12811" s="66" t="s">
        <v>137</v>
      </c>
      <c r="D12811" s="67">
        <v>236444.4</v>
      </c>
      <c r="E12811" s="66">
        <v>0.8962</v>
      </c>
      <c r="F12811" s="67">
        <v>211901.47128</v>
      </c>
      <c r="G12811" s="66" t="s">
        <v>68</v>
      </c>
      <c r="H12811" s="68">
        <v>2.6633101578940199E-6</v>
      </c>
      <c r="I12811" s="87">
        <v>0.56435934093271201</v>
      </c>
      <c r="J12811" s="36" t="str">
        <f>_xlfn.XLOOKUP(SimpleBB[[#This Row],[customer_code]],'Input  - indicative charges'!$B$13:$B$69,'Input  - indicative charges'!$E$13:$E$69)</f>
        <v>Major Industrial</v>
      </c>
      <c r="K12811" s="70">
        <f t="shared" si="201"/>
        <v>0.52172399047015516</v>
      </c>
    </row>
    <row r="12812" spans="1:11" x14ac:dyDescent="0.25">
      <c r="A12812" s="65">
        <v>44440</v>
      </c>
      <c r="B12812" s="66" t="s">
        <v>155</v>
      </c>
      <c r="C12812" s="66" t="s">
        <v>137</v>
      </c>
      <c r="D12812" s="67">
        <v>236444.4</v>
      </c>
      <c r="E12812" s="66">
        <v>0.8962</v>
      </c>
      <c r="F12812" s="67">
        <v>211901.47128</v>
      </c>
      <c r="G12812" s="66" t="s">
        <v>70</v>
      </c>
      <c r="H12812" s="68">
        <v>0.28716560697315502</v>
      </c>
      <c r="I12812" s="87">
        <v>60850.814618625802</v>
      </c>
      <c r="J12812" s="36" t="str">
        <f>_xlfn.XLOOKUP(SimpleBB[[#This Row],[customer_code]],'Input  - indicative charges'!$B$13:$B$69,'Input  - indicative charges'!$E$13:$E$69)</f>
        <v>Lower North Island distributor</v>
      </c>
      <c r="K12812" s="70">
        <f t="shared" si="201"/>
        <v>56253.750976674826</v>
      </c>
    </row>
    <row r="12813" spans="1:11" x14ac:dyDescent="0.25">
      <c r="A12813" s="65">
        <v>44440</v>
      </c>
      <c r="B12813" s="66" t="s">
        <v>155</v>
      </c>
      <c r="C12813" s="66" t="s">
        <v>137</v>
      </c>
      <c r="D12813" s="67">
        <v>236444.4</v>
      </c>
      <c r="E12813" s="66">
        <v>0.8962</v>
      </c>
      <c r="F12813" s="67">
        <v>211901.47128</v>
      </c>
      <c r="G12813" s="66" t="s">
        <v>72</v>
      </c>
      <c r="H12813" s="68">
        <v>3.3069275945283603E-5</v>
      </c>
      <c r="I12813" s="87">
        <v>7.0074282269699202</v>
      </c>
      <c r="J12813" s="36" t="str">
        <f>_xlfn.XLOOKUP(SimpleBB[[#This Row],[customer_code]],'Input  - indicative charges'!$B$13:$B$69,'Input  - indicative charges'!$E$13:$E$69)</f>
        <v>Lower South Island distributor</v>
      </c>
      <c r="K12813" s="70">
        <f t="shared" si="201"/>
        <v>6.4780418296360676</v>
      </c>
    </row>
    <row r="12814" spans="1:11" x14ac:dyDescent="0.25">
      <c r="A12814" s="65">
        <v>44440</v>
      </c>
      <c r="B12814" s="66" t="s">
        <v>155</v>
      </c>
      <c r="C12814" s="66" t="s">
        <v>137</v>
      </c>
      <c r="D12814" s="67">
        <v>236444.4</v>
      </c>
      <c r="E12814" s="66">
        <v>0.8962</v>
      </c>
      <c r="F12814" s="67">
        <v>211901.47128</v>
      </c>
      <c r="G12814" s="66" t="s">
        <v>74</v>
      </c>
      <c r="H12814" s="68">
        <v>3.1979541114814102E-9</v>
      </c>
      <c r="I12814" s="87">
        <v>6.7765118130883701E-4</v>
      </c>
      <c r="J12814" s="36" t="str">
        <f>_xlfn.XLOOKUP(SimpleBB[[#This Row],[customer_code]],'Input  - indicative charges'!$B$13:$B$69,'Input  - indicative charges'!$E$13:$E$69)</f>
        <v>Major Industrial</v>
      </c>
      <c r="K12814" s="70">
        <f t="shared" ref="K12814:K12877" si="202">I12814*$L$9</f>
        <v>6.2645703334148254E-4</v>
      </c>
    </row>
    <row r="12815" spans="1:11" x14ac:dyDescent="0.25">
      <c r="A12815" s="65">
        <v>44440</v>
      </c>
      <c r="B12815" s="66" t="s">
        <v>155</v>
      </c>
      <c r="C12815" s="66" t="s">
        <v>137</v>
      </c>
      <c r="D12815" s="67">
        <v>236444.4</v>
      </c>
      <c r="E12815" s="66">
        <v>0.8962</v>
      </c>
      <c r="F12815" s="67">
        <v>211901.47128</v>
      </c>
      <c r="G12815" s="66" t="s">
        <v>76</v>
      </c>
      <c r="H12815" s="68">
        <v>2.03825331300469E-4</v>
      </c>
      <c r="I12815" s="87">
        <v>43.190887586702999</v>
      </c>
      <c r="J12815" s="36" t="str">
        <f>_xlfn.XLOOKUP(SimpleBB[[#This Row],[customer_code]],'Input  - indicative charges'!$B$13:$B$69,'Input  - indicative charges'!$E$13:$E$69)</f>
        <v>Lower North Island distributor</v>
      </c>
      <c r="K12815" s="70">
        <f t="shared" si="202"/>
        <v>39.927968918599419</v>
      </c>
    </row>
    <row r="12816" spans="1:11" x14ac:dyDescent="0.25">
      <c r="A12816" s="65">
        <v>44440</v>
      </c>
      <c r="B12816" s="66" t="s">
        <v>155</v>
      </c>
      <c r="C12816" s="66" t="s">
        <v>137</v>
      </c>
      <c r="D12816" s="67">
        <v>236444.4</v>
      </c>
      <c r="E12816" s="66">
        <v>0.8962</v>
      </c>
      <c r="F12816" s="67">
        <v>211901.47128</v>
      </c>
      <c r="G12816" s="66" t="s">
        <v>78</v>
      </c>
      <c r="H12816" s="68">
        <v>7.4261492049974701E-7</v>
      </c>
      <c r="I12816" s="87">
        <v>0.157361194248376</v>
      </c>
      <c r="J12816" s="36" t="str">
        <f>_xlfn.XLOOKUP(SimpleBB[[#This Row],[customer_code]],'Input  - indicative charges'!$B$13:$B$69,'Input  - indicative charges'!$E$13:$E$69)</f>
        <v>North Island generation</v>
      </c>
      <c r="K12816" s="70">
        <f t="shared" si="202"/>
        <v>0.14547311305723662</v>
      </c>
    </row>
    <row r="12817" spans="1:11" x14ac:dyDescent="0.25">
      <c r="A12817" s="65">
        <v>44440</v>
      </c>
      <c r="B12817" s="66" t="s">
        <v>155</v>
      </c>
      <c r="C12817" s="66" t="s">
        <v>137</v>
      </c>
      <c r="D12817" s="67">
        <v>236444.4</v>
      </c>
      <c r="E12817" s="66">
        <v>0.8962</v>
      </c>
      <c r="F12817" s="67">
        <v>211901.47128</v>
      </c>
      <c r="G12817" s="66" t="s">
        <v>80</v>
      </c>
      <c r="H12817" s="68">
        <v>2.5497574621633701E-9</v>
      </c>
      <c r="I12817" s="87">
        <v>5.4029735763957802E-4</v>
      </c>
      <c r="J12817" s="36" t="str">
        <f>_xlfn.XLOOKUP(SimpleBB[[#This Row],[customer_code]],'Input  - indicative charges'!$B$13:$B$69,'Input  - indicative charges'!$E$13:$E$69)</f>
        <v>Major Industrial</v>
      </c>
      <c r="K12817" s="70">
        <f t="shared" si="202"/>
        <v>4.9947980483911261E-4</v>
      </c>
    </row>
    <row r="12818" spans="1:11" x14ac:dyDescent="0.25">
      <c r="A12818" s="65">
        <v>44440</v>
      </c>
      <c r="B12818" s="66" t="s">
        <v>155</v>
      </c>
      <c r="C12818" s="66" t="s">
        <v>137</v>
      </c>
      <c r="D12818" s="67">
        <v>236444.4</v>
      </c>
      <c r="E12818" s="66">
        <v>0.8962</v>
      </c>
      <c r="F12818" s="67">
        <v>211901.47128</v>
      </c>
      <c r="G12818" s="66" t="s">
        <v>82</v>
      </c>
      <c r="H12818" s="68">
        <v>4.5325115627330501E-4</v>
      </c>
      <c r="I12818" s="87">
        <v>96.044586873674504</v>
      </c>
      <c r="J12818" s="36" t="str">
        <f>_xlfn.XLOOKUP(SimpleBB[[#This Row],[customer_code]],'Input  - indicative charges'!$B$13:$B$69,'Input  - indicative charges'!$E$13:$E$69)</f>
        <v>Major Industrial</v>
      </c>
      <c r="K12818" s="70">
        <f t="shared" si="202"/>
        <v>88.788758318373198</v>
      </c>
    </row>
    <row r="12819" spans="1:11" x14ac:dyDescent="0.25">
      <c r="A12819" s="65">
        <v>44440</v>
      </c>
      <c r="B12819" s="66" t="s">
        <v>155</v>
      </c>
      <c r="C12819" s="66" t="s">
        <v>137</v>
      </c>
      <c r="D12819" s="67">
        <v>236444.4</v>
      </c>
      <c r="E12819" s="66">
        <v>0.8962</v>
      </c>
      <c r="F12819" s="67">
        <v>211901.47128</v>
      </c>
      <c r="G12819" s="66" t="s">
        <v>84</v>
      </c>
      <c r="H12819" s="68">
        <v>1.0308519212156401E-11</v>
      </c>
      <c r="I12819" s="87">
        <v>2.18439038777409E-6</v>
      </c>
      <c r="J12819" s="36" t="str">
        <f>_xlfn.XLOOKUP(SimpleBB[[#This Row],[customer_code]],'Input  - indicative charges'!$B$13:$B$69,'Input  - indicative charges'!$E$13:$E$69)</f>
        <v>Major Industrial</v>
      </c>
      <c r="K12819" s="70">
        <f t="shared" si="202"/>
        <v>2.0193674263823819E-6</v>
      </c>
    </row>
    <row r="12820" spans="1:11" x14ac:dyDescent="0.25">
      <c r="A12820" s="65">
        <v>44440</v>
      </c>
      <c r="B12820" s="66" t="s">
        <v>155</v>
      </c>
      <c r="C12820" s="66" t="s">
        <v>137</v>
      </c>
      <c r="D12820" s="67">
        <v>236444.4</v>
      </c>
      <c r="E12820" s="66">
        <v>0.8962</v>
      </c>
      <c r="F12820" s="67">
        <v>211901.47128</v>
      </c>
      <c r="G12820" s="66" t="s">
        <v>86</v>
      </c>
      <c r="H12820" s="68">
        <v>4.7097068797389999E-5</v>
      </c>
      <c r="I12820" s="87">
        <v>9.9799381711423205</v>
      </c>
      <c r="J12820" s="36" t="str">
        <f>_xlfn.XLOOKUP(SimpleBB[[#This Row],[customer_code]],'Input  - indicative charges'!$B$13:$B$69,'Input  - indicative charges'!$E$13:$E$69)</f>
        <v>North Island generation</v>
      </c>
      <c r="K12820" s="70">
        <f t="shared" si="202"/>
        <v>9.225989169752383</v>
      </c>
    </row>
    <row r="12821" spans="1:11" x14ac:dyDescent="0.25">
      <c r="A12821" s="65">
        <v>44440</v>
      </c>
      <c r="B12821" s="66" t="s">
        <v>155</v>
      </c>
      <c r="C12821" s="66" t="s">
        <v>137</v>
      </c>
      <c r="D12821" s="67">
        <v>236444.4</v>
      </c>
      <c r="E12821" s="66">
        <v>0.8962</v>
      </c>
      <c r="F12821" s="67">
        <v>211901.47128</v>
      </c>
      <c r="G12821" s="66" t="s">
        <v>88</v>
      </c>
      <c r="H12821" s="68">
        <v>4.6117213342323398E-3</v>
      </c>
      <c r="I12821" s="87">
        <v>977.23053585719902</v>
      </c>
      <c r="J12821" s="36" t="str">
        <f>_xlfn.XLOOKUP(SimpleBB[[#This Row],[customer_code]],'Input  - indicative charges'!$B$13:$B$69,'Input  - indicative charges'!$E$13:$E$69)</f>
        <v>North Island generation</v>
      </c>
      <c r="K12821" s="70">
        <f t="shared" si="202"/>
        <v>903.40422811836504</v>
      </c>
    </row>
    <row r="12822" spans="1:11" x14ac:dyDescent="0.25">
      <c r="A12822" s="65">
        <v>44440</v>
      </c>
      <c r="B12822" s="66" t="s">
        <v>155</v>
      </c>
      <c r="C12822" s="66" t="s">
        <v>137</v>
      </c>
      <c r="D12822" s="67">
        <v>236444.4</v>
      </c>
      <c r="E12822" s="66">
        <v>0.8962</v>
      </c>
      <c r="F12822" s="67">
        <v>211901.47128</v>
      </c>
      <c r="G12822" s="66" t="s">
        <v>90</v>
      </c>
      <c r="H12822" s="68">
        <v>9.0172704602669397E-7</v>
      </c>
      <c r="I12822" s="87">
        <v>0.191077287746024</v>
      </c>
      <c r="J12822" s="36" t="str">
        <f>_xlfn.XLOOKUP(SimpleBB[[#This Row],[customer_code]],'Input  - indicative charges'!$B$13:$B$69,'Input  - indicative charges'!$E$13:$E$69)</f>
        <v>Upper South Island distributor</v>
      </c>
      <c r="K12822" s="70">
        <f t="shared" si="202"/>
        <v>0.17664207504090132</v>
      </c>
    </row>
    <row r="12823" spans="1:11" x14ac:dyDescent="0.25">
      <c r="A12823" s="65">
        <v>44440</v>
      </c>
      <c r="B12823" s="66" t="s">
        <v>155</v>
      </c>
      <c r="C12823" s="66" t="s">
        <v>137</v>
      </c>
      <c r="D12823" s="67">
        <v>236444.4</v>
      </c>
      <c r="E12823" s="66">
        <v>0.8962</v>
      </c>
      <c r="F12823" s="67">
        <v>211901.47128</v>
      </c>
      <c r="G12823" s="66" t="s">
        <v>92</v>
      </c>
      <c r="H12823" s="68">
        <v>6.3880269438676299E-4</v>
      </c>
      <c r="I12823" s="87">
        <v>135.363230798183</v>
      </c>
      <c r="J12823" s="36" t="str">
        <f>_xlfn.XLOOKUP(SimpleBB[[#This Row],[customer_code]],'Input  - indicative charges'!$B$13:$B$69,'Input  - indicative charges'!$E$13:$E$69)</f>
        <v>North Island generation</v>
      </c>
      <c r="K12823" s="70">
        <f t="shared" si="202"/>
        <v>125.13701787631236</v>
      </c>
    </row>
    <row r="12824" spans="1:11" x14ac:dyDescent="0.25">
      <c r="A12824" s="65">
        <v>44440</v>
      </c>
      <c r="B12824" s="66" t="s">
        <v>155</v>
      </c>
      <c r="C12824" s="66" t="s">
        <v>137</v>
      </c>
      <c r="D12824" s="67">
        <v>236444.4</v>
      </c>
      <c r="E12824" s="66">
        <v>0.8962</v>
      </c>
      <c r="F12824" s="67">
        <v>211901.47128</v>
      </c>
      <c r="G12824" s="66" t="s">
        <v>94</v>
      </c>
      <c r="H12824" s="68">
        <v>3.3861615881727002E-3</v>
      </c>
      <c r="I12824" s="87">
        <v>717.53262252561694</v>
      </c>
      <c r="J12824" s="36" t="str">
        <f>_xlfn.XLOOKUP(SimpleBB[[#This Row],[customer_code]],'Input  - indicative charges'!$B$13:$B$69,'Input  - indicative charges'!$E$13:$E$69)</f>
        <v>North Island generation</v>
      </c>
      <c r="K12824" s="70">
        <f t="shared" si="202"/>
        <v>663.32557284847758</v>
      </c>
    </row>
    <row r="12825" spans="1:11" x14ac:dyDescent="0.25">
      <c r="A12825" s="65">
        <v>44440</v>
      </c>
      <c r="B12825" s="66" t="s">
        <v>155</v>
      </c>
      <c r="C12825" s="66" t="s">
        <v>137</v>
      </c>
      <c r="D12825" s="67">
        <v>236444.4</v>
      </c>
      <c r="E12825" s="66">
        <v>0.8962</v>
      </c>
      <c r="F12825" s="67">
        <v>211901.47128</v>
      </c>
      <c r="G12825" s="66" t="s">
        <v>96</v>
      </c>
      <c r="H12825" s="68">
        <v>2.8179604279466501E-5</v>
      </c>
      <c r="I12825" s="87">
        <v>5.9712996069071398</v>
      </c>
      <c r="J12825" s="36" t="str">
        <f>_xlfn.XLOOKUP(SimpleBB[[#This Row],[customer_code]],'Input  - indicative charges'!$B$13:$B$69,'Input  - indicative charges'!$E$13:$E$69)</f>
        <v>Upper North Island distributor</v>
      </c>
      <c r="K12825" s="70">
        <f t="shared" si="202"/>
        <v>5.520189059083731</v>
      </c>
    </row>
    <row r="12826" spans="1:11" x14ac:dyDescent="0.25">
      <c r="A12826" s="65">
        <v>44440</v>
      </c>
      <c r="B12826" s="66" t="s">
        <v>155</v>
      </c>
      <c r="C12826" s="66" t="s">
        <v>137</v>
      </c>
      <c r="D12826" s="67">
        <v>236444.4</v>
      </c>
      <c r="E12826" s="66">
        <v>0.8962</v>
      </c>
      <c r="F12826" s="67">
        <v>211901.47128</v>
      </c>
      <c r="G12826" s="66" t="s">
        <v>98</v>
      </c>
      <c r="H12826" s="68">
        <v>3.74030382595027E-6</v>
      </c>
      <c r="I12826" s="87">
        <v>0.79257588375307597</v>
      </c>
      <c r="J12826" s="36" t="str">
        <f>_xlfn.XLOOKUP(SimpleBB[[#This Row],[customer_code]],'Input  - indicative charges'!$B$13:$B$69,'Input  - indicative charges'!$E$13:$E$69)</f>
        <v>Major Industrial</v>
      </c>
      <c r="K12826" s="70">
        <f t="shared" si="202"/>
        <v>0.73269958133175739</v>
      </c>
    </row>
    <row r="12827" spans="1:11" x14ac:dyDescent="0.25">
      <c r="A12827" s="65">
        <v>44440</v>
      </c>
      <c r="B12827" s="66" t="s">
        <v>155</v>
      </c>
      <c r="C12827" s="66" t="s">
        <v>137</v>
      </c>
      <c r="D12827" s="67">
        <v>236444.4</v>
      </c>
      <c r="E12827" s="66">
        <v>0.8962</v>
      </c>
      <c r="F12827" s="67">
        <v>211901.47128</v>
      </c>
      <c r="G12827" s="66" t="s">
        <v>100</v>
      </c>
      <c r="H12827" s="68">
        <v>7.2132978583937897E-4</v>
      </c>
      <c r="I12827" s="87">
        <v>152.850842897451</v>
      </c>
      <c r="J12827" s="36" t="str">
        <f>_xlfn.XLOOKUP(SimpleBB[[#This Row],[customer_code]],'Input  - indicative charges'!$B$13:$B$69,'Input  - indicative charges'!$E$13:$E$69)</f>
        <v>North Island generation</v>
      </c>
      <c r="K12827" s="70">
        <f t="shared" si="202"/>
        <v>141.30350278492679</v>
      </c>
    </row>
    <row r="12828" spans="1:11" x14ac:dyDescent="0.25">
      <c r="A12828" s="65">
        <v>44440</v>
      </c>
      <c r="B12828" s="66" t="s">
        <v>155</v>
      </c>
      <c r="C12828" s="66" t="s">
        <v>137</v>
      </c>
      <c r="D12828" s="67">
        <v>236444.4</v>
      </c>
      <c r="E12828" s="66">
        <v>0.8962</v>
      </c>
      <c r="F12828" s="67">
        <v>211901.47128</v>
      </c>
      <c r="G12828" s="66" t="s">
        <v>102</v>
      </c>
      <c r="H12828" s="68">
        <v>1.61367823518975E-3</v>
      </c>
      <c r="I12828" s="87">
        <v>341.94079220922299</v>
      </c>
      <c r="J12828" s="36" t="str">
        <f>_xlfn.XLOOKUP(SimpleBB[[#This Row],[customer_code]],'Input  - indicative charges'!$B$13:$B$69,'Input  - indicative charges'!$E$13:$E$69)</f>
        <v>Lower North Island distributor</v>
      </c>
      <c r="K12828" s="70">
        <f t="shared" si="202"/>
        <v>316.1083757754127</v>
      </c>
    </row>
    <row r="12829" spans="1:11" x14ac:dyDescent="0.25">
      <c r="A12829" s="65">
        <v>44440</v>
      </c>
      <c r="B12829" s="66" t="s">
        <v>155</v>
      </c>
      <c r="C12829" s="66" t="s">
        <v>137</v>
      </c>
      <c r="D12829" s="67">
        <v>236444.4</v>
      </c>
      <c r="E12829" s="66">
        <v>0.8962</v>
      </c>
      <c r="F12829" s="67">
        <v>211901.47128</v>
      </c>
      <c r="G12829" s="66" t="s">
        <v>104</v>
      </c>
      <c r="H12829" s="68">
        <v>2.3330708899937198E-3</v>
      </c>
      <c r="I12829" s="87">
        <v>494.38115419020801</v>
      </c>
      <c r="J12829" s="36" t="str">
        <f>_xlfn.XLOOKUP(SimpleBB[[#This Row],[customer_code]],'Input  - indicative charges'!$B$13:$B$69,'Input  - indicative charges'!$E$13:$E$69)</f>
        <v>Lower North Island distributor</v>
      </c>
      <c r="K12829" s="70">
        <f t="shared" si="202"/>
        <v>457.03240802407345</v>
      </c>
    </row>
    <row r="12830" spans="1:11" x14ac:dyDescent="0.25">
      <c r="A12830" s="65">
        <v>44440</v>
      </c>
      <c r="B12830" s="66" t="s">
        <v>155</v>
      </c>
      <c r="C12830" s="66" t="s">
        <v>137</v>
      </c>
      <c r="D12830" s="67">
        <v>236444.4</v>
      </c>
      <c r="E12830" s="66">
        <v>0.8962</v>
      </c>
      <c r="F12830" s="67">
        <v>211901.47128</v>
      </c>
      <c r="G12830" s="66" t="s">
        <v>106</v>
      </c>
      <c r="H12830" s="68">
        <v>8.8343891684537507E-3</v>
      </c>
      <c r="I12830" s="87">
        <v>1872.0200626554399</v>
      </c>
      <c r="J12830" s="36" t="str">
        <f>_xlfn.XLOOKUP(SimpleBB[[#This Row],[customer_code]],'Input  - indicative charges'!$B$13:$B$69,'Input  - indicative charges'!$E$13:$E$69)</f>
        <v>Upper North Island distributor</v>
      </c>
      <c r="K12830" s="70">
        <f t="shared" si="202"/>
        <v>1730.595573583736</v>
      </c>
    </row>
    <row r="12831" spans="1:11" x14ac:dyDescent="0.25">
      <c r="A12831" s="65">
        <v>44440</v>
      </c>
      <c r="B12831" s="66" t="s">
        <v>155</v>
      </c>
      <c r="C12831" s="66" t="s">
        <v>137</v>
      </c>
      <c r="D12831" s="67">
        <v>236444.4</v>
      </c>
      <c r="E12831" s="66">
        <v>0.8962</v>
      </c>
      <c r="F12831" s="67">
        <v>211901.47128</v>
      </c>
      <c r="G12831" s="66" t="s">
        <v>108</v>
      </c>
      <c r="H12831" s="68">
        <v>0.120979240895964</v>
      </c>
      <c r="I12831" s="87">
        <v>25635.6791401923</v>
      </c>
      <c r="J12831" s="36" t="str">
        <f>_xlfn.XLOOKUP(SimpleBB[[#This Row],[customer_code]],'Input  - indicative charges'!$B$13:$B$69,'Input  - indicative charges'!$E$13:$E$69)</f>
        <v>Lower North Island distributor</v>
      </c>
      <c r="K12831" s="70">
        <f t="shared" si="202"/>
        <v>23698.99432749586</v>
      </c>
    </row>
    <row r="12832" spans="1:11" x14ac:dyDescent="0.25">
      <c r="A12832" s="65">
        <v>44440</v>
      </c>
      <c r="B12832" s="66" t="s">
        <v>155</v>
      </c>
      <c r="C12832" s="66" t="s">
        <v>137</v>
      </c>
      <c r="D12832" s="67">
        <v>236444.4</v>
      </c>
      <c r="E12832" s="66">
        <v>0.8962</v>
      </c>
      <c r="F12832" s="67">
        <v>211901.47128</v>
      </c>
      <c r="G12832" s="66" t="s">
        <v>110</v>
      </c>
      <c r="H12832" s="68">
        <v>3.8598237355410899E-7</v>
      </c>
      <c r="I12832" s="87">
        <v>8.17902328442624E-2</v>
      </c>
      <c r="J12832" s="36" t="str">
        <f>_xlfn.XLOOKUP(SimpleBB[[#This Row],[customer_code]],'Input  - indicative charges'!$B$13:$B$69,'Input  - indicative charges'!$E$13:$E$69)</f>
        <v>Lower South Island distributor</v>
      </c>
      <c r="K12832" s="70">
        <f t="shared" si="202"/>
        <v>7.5611270277671297E-2</v>
      </c>
    </row>
    <row r="12833" spans="1:11" x14ac:dyDescent="0.25">
      <c r="A12833" s="65">
        <v>44440</v>
      </c>
      <c r="B12833" s="66" t="s">
        <v>155</v>
      </c>
      <c r="C12833" s="66" t="s">
        <v>137</v>
      </c>
      <c r="D12833" s="67">
        <v>236444.4</v>
      </c>
      <c r="E12833" s="66">
        <v>0.8962</v>
      </c>
      <c r="F12833" s="67">
        <v>211901.47128</v>
      </c>
      <c r="G12833" s="66" t="s">
        <v>112</v>
      </c>
      <c r="H12833" s="68">
        <v>3.8096828413223698E-3</v>
      </c>
      <c r="I12833" s="87">
        <v>807.27739918638099</v>
      </c>
      <c r="J12833" s="36" t="str">
        <f>_xlfn.XLOOKUP(SimpleBB[[#This Row],[customer_code]],'Input  - indicative charges'!$B$13:$B$69,'Input  - indicative charges'!$E$13:$E$69)</f>
        <v>North Island generation</v>
      </c>
      <c r="K12833" s="70">
        <f t="shared" si="202"/>
        <v>746.29044931517046</v>
      </c>
    </row>
    <row r="12834" spans="1:11" x14ac:dyDescent="0.25">
      <c r="A12834" s="65">
        <v>44440</v>
      </c>
      <c r="B12834" s="66" t="s">
        <v>155</v>
      </c>
      <c r="C12834" s="66" t="s">
        <v>137</v>
      </c>
      <c r="D12834" s="67">
        <v>236444.4</v>
      </c>
      <c r="E12834" s="66">
        <v>0.8962</v>
      </c>
      <c r="F12834" s="67">
        <v>211901.47128</v>
      </c>
      <c r="G12834" s="66" t="s">
        <v>114</v>
      </c>
      <c r="H12834" s="68">
        <v>3.4129278258922001E-2</v>
      </c>
      <c r="I12834" s="87">
        <v>7232.0442767900904</v>
      </c>
      <c r="J12834" s="36" t="str">
        <f>_xlfn.XLOOKUP(SimpleBB[[#This Row],[customer_code]],'Input  - indicative charges'!$B$13:$B$69,'Input  - indicative charges'!$E$13:$E$69)</f>
        <v>Lower North Island distributor</v>
      </c>
      <c r="K12834" s="70">
        <f t="shared" si="202"/>
        <v>6685.6889319984521</v>
      </c>
    </row>
    <row r="12835" spans="1:11" x14ac:dyDescent="0.25">
      <c r="A12835" s="65">
        <v>44440</v>
      </c>
      <c r="B12835" s="66" t="s">
        <v>155</v>
      </c>
      <c r="C12835" s="66" t="s">
        <v>137</v>
      </c>
      <c r="D12835" s="67">
        <v>236444.4</v>
      </c>
      <c r="E12835" s="66">
        <v>0.8962</v>
      </c>
      <c r="F12835" s="67">
        <v>211901.47128</v>
      </c>
      <c r="G12835" s="66" t="s">
        <v>116</v>
      </c>
      <c r="H12835" s="68">
        <v>1.4863314809520499E-6</v>
      </c>
      <c r="I12835" s="87">
        <v>0.31495582762352098</v>
      </c>
      <c r="J12835" s="36" t="str">
        <f>_xlfn.XLOOKUP(SimpleBB[[#This Row],[customer_code]],'Input  - indicative charges'!$B$13:$B$69,'Input  - indicative charges'!$E$13:$E$69)</f>
        <v>Major Industrial</v>
      </c>
      <c r="K12835" s="70">
        <f t="shared" si="202"/>
        <v>0.29116202974155325</v>
      </c>
    </row>
    <row r="12836" spans="1:11" x14ac:dyDescent="0.25">
      <c r="A12836" s="65">
        <v>44440</v>
      </c>
      <c r="B12836" s="66" t="s">
        <v>155</v>
      </c>
      <c r="C12836" s="66" t="s">
        <v>137</v>
      </c>
      <c r="D12836" s="67">
        <v>236444.4</v>
      </c>
      <c r="E12836" s="66">
        <v>0.8962</v>
      </c>
      <c r="F12836" s="67">
        <v>211901.47128</v>
      </c>
      <c r="G12836" s="66" t="s">
        <v>118</v>
      </c>
      <c r="H12836" s="68">
        <v>1.9519553594544899E-7</v>
      </c>
      <c r="I12836" s="87">
        <v>4.1362221254128903E-2</v>
      </c>
      <c r="J12836" s="36" t="str">
        <f>_xlfn.XLOOKUP(SimpleBB[[#This Row],[customer_code]],'Input  - indicative charges'!$B$13:$B$69,'Input  - indicative charges'!$E$13:$E$69)</f>
        <v>Upper South Island distributor</v>
      </c>
      <c r="K12836" s="70">
        <f t="shared" si="202"/>
        <v>3.8237451854254895E-2</v>
      </c>
    </row>
    <row r="12837" spans="1:11" x14ac:dyDescent="0.25">
      <c r="A12837" s="65">
        <v>44440</v>
      </c>
      <c r="B12837" s="66" t="s">
        <v>155</v>
      </c>
      <c r="C12837" s="66" t="s">
        <v>137</v>
      </c>
      <c r="D12837" s="67">
        <v>236444.4</v>
      </c>
      <c r="E12837" s="66">
        <v>0.8962</v>
      </c>
      <c r="F12837" s="67">
        <v>211901.47128</v>
      </c>
      <c r="G12837" s="66" t="s">
        <v>120</v>
      </c>
      <c r="H12837" s="68">
        <v>4.9600880201280798E-2</v>
      </c>
      <c r="I12837" s="87">
        <v>10510.499491434401</v>
      </c>
      <c r="J12837" s="36" t="str">
        <f>_xlfn.XLOOKUP(SimpleBB[[#This Row],[customer_code]],'Input  - indicative charges'!$B$13:$B$69,'Input  - indicative charges'!$E$13:$E$69)</f>
        <v>Lower North Island distributor</v>
      </c>
      <c r="K12837" s="70">
        <f t="shared" si="202"/>
        <v>9716.4684604015329</v>
      </c>
    </row>
    <row r="12838" spans="1:11" x14ac:dyDescent="0.25">
      <c r="A12838" s="65">
        <v>44440</v>
      </c>
      <c r="B12838" s="66" t="s">
        <v>155</v>
      </c>
      <c r="C12838" s="66" t="s">
        <v>137</v>
      </c>
      <c r="D12838" s="67">
        <v>236444.4</v>
      </c>
      <c r="E12838" s="66">
        <v>0.8962</v>
      </c>
      <c r="F12838" s="67">
        <v>211901.47128</v>
      </c>
      <c r="G12838" s="66" t="s">
        <v>241</v>
      </c>
      <c r="H12838" s="68">
        <v>4.0997936836853098E-4</v>
      </c>
      <c r="I12838" s="87">
        <v>86.875231351736801</v>
      </c>
      <c r="J12838" s="36" t="str">
        <f>_xlfn.XLOOKUP(SimpleBB[[#This Row],[customer_code]],'Input  - indicative charges'!$B$13:$B$69,'Input  - indicative charges'!$E$13:$E$69)</f>
        <v>North Island generation</v>
      </c>
      <c r="K12838" s="70">
        <f t="shared" si="202"/>
        <v>80.312115148015423</v>
      </c>
    </row>
    <row r="12839" spans="1:11" x14ac:dyDescent="0.25">
      <c r="A12839" s="65">
        <v>44470</v>
      </c>
      <c r="B12839" s="66" t="s">
        <v>155</v>
      </c>
      <c r="C12839" s="66" t="s">
        <v>137</v>
      </c>
      <c r="D12839" s="67">
        <v>170916.33</v>
      </c>
      <c r="E12839" s="66">
        <v>1.1705000000000001</v>
      </c>
      <c r="F12839" s="67">
        <v>200057.56426499999</v>
      </c>
      <c r="G12839" s="66" t="s">
        <v>8</v>
      </c>
      <c r="H12839" s="68">
        <v>9.3803568372538897E-7</v>
      </c>
      <c r="I12839" s="87">
        <v>0.18766113407975499</v>
      </c>
      <c r="J12839" s="36" t="str">
        <f>_xlfn.XLOOKUP(SimpleBB[[#This Row],[customer_code]],'Input  - indicative charges'!$B$13:$B$69,'Input  - indicative charges'!$E$13:$E$69)</f>
        <v>Lower South Island distributor</v>
      </c>
      <c r="K12839" s="70">
        <f t="shared" si="202"/>
        <v>0.17348399969146253</v>
      </c>
    </row>
    <row r="12840" spans="1:11" x14ac:dyDescent="0.25">
      <c r="A12840" s="65">
        <v>44470</v>
      </c>
      <c r="B12840" s="66" t="s">
        <v>155</v>
      </c>
      <c r="C12840" s="66" t="s">
        <v>137</v>
      </c>
      <c r="D12840" s="67">
        <v>170916.33</v>
      </c>
      <c r="E12840" s="66">
        <v>1.1705000000000001</v>
      </c>
      <c r="F12840" s="67">
        <v>200057.56426499999</v>
      </c>
      <c r="G12840" s="66" t="s">
        <v>10</v>
      </c>
      <c r="H12840" s="68">
        <v>4.3717850584242001E-8</v>
      </c>
      <c r="I12840" s="87">
        <v>8.7460867027846691E-3</v>
      </c>
      <c r="J12840" s="36" t="str">
        <f>_xlfn.XLOOKUP(SimpleBB[[#This Row],[customer_code]],'Input  - indicative charges'!$B$13:$B$69,'Input  - indicative charges'!$E$13:$E$69)</f>
        <v>Upper South Island distributor</v>
      </c>
      <c r="K12840" s="70">
        <f t="shared" si="202"/>
        <v>8.0853508121855062E-3</v>
      </c>
    </row>
    <row r="12841" spans="1:11" x14ac:dyDescent="0.25">
      <c r="A12841" s="65">
        <v>44470</v>
      </c>
      <c r="B12841" s="66" t="s">
        <v>155</v>
      </c>
      <c r="C12841" s="66" t="s">
        <v>137</v>
      </c>
      <c r="D12841" s="67">
        <v>170916.33</v>
      </c>
      <c r="E12841" s="66">
        <v>1.1705000000000001</v>
      </c>
      <c r="F12841" s="67">
        <v>200057.56426499999</v>
      </c>
      <c r="G12841" s="66" t="s">
        <v>12</v>
      </c>
      <c r="H12841" s="68">
        <v>2.91431389426835E-4</v>
      </c>
      <c r="I12841" s="87">
        <v>58.303053919097302</v>
      </c>
      <c r="J12841" s="36" t="str">
        <f>_xlfn.XLOOKUP(SimpleBB[[#This Row],[customer_code]],'Input  - indicative charges'!$B$13:$B$69,'Input  - indicative charges'!$E$13:$E$69)</f>
        <v>Lower North Island distributor</v>
      </c>
      <c r="K12841" s="70">
        <f t="shared" si="202"/>
        <v>53.89846457931629</v>
      </c>
    </row>
    <row r="12842" spans="1:11" x14ac:dyDescent="0.25">
      <c r="A12842" s="65">
        <v>44470</v>
      </c>
      <c r="B12842" s="66" t="s">
        <v>155</v>
      </c>
      <c r="C12842" s="66" t="s">
        <v>137</v>
      </c>
      <c r="D12842" s="67">
        <v>170916.33</v>
      </c>
      <c r="E12842" s="66">
        <v>1.1705000000000001</v>
      </c>
      <c r="F12842" s="67">
        <v>200057.56426499999</v>
      </c>
      <c r="G12842" s="66" t="s">
        <v>14</v>
      </c>
      <c r="H12842" s="68">
        <v>0.124031994590625</v>
      </c>
      <c r="I12842" s="87">
        <v>24813.538728730098</v>
      </c>
      <c r="J12842" s="36" t="str">
        <f>_xlfn.XLOOKUP(SimpleBB[[#This Row],[customer_code]],'Input  - indicative charges'!$B$13:$B$69,'Input  - indicative charges'!$E$13:$E$69)</f>
        <v>Upper North Island distributor</v>
      </c>
      <c r="K12842" s="70">
        <f t="shared" si="202"/>
        <v>22938.96371386954</v>
      </c>
    </row>
    <row r="12843" spans="1:11" x14ac:dyDescent="0.25">
      <c r="A12843" s="65">
        <v>44470</v>
      </c>
      <c r="B12843" s="66" t="s">
        <v>155</v>
      </c>
      <c r="C12843" s="66" t="s">
        <v>137</v>
      </c>
      <c r="D12843" s="67">
        <v>170916.33</v>
      </c>
      <c r="E12843" s="66">
        <v>1.1705000000000001</v>
      </c>
      <c r="F12843" s="67">
        <v>200057.56426499999</v>
      </c>
      <c r="G12843" s="66" t="s">
        <v>16</v>
      </c>
      <c r="H12843" s="68">
        <v>5.0812008145872598E-2</v>
      </c>
      <c r="I12843" s="87">
        <v>10165.3265850766</v>
      </c>
      <c r="J12843" s="36" t="str">
        <f>_xlfn.XLOOKUP(SimpleBB[[#This Row],[customer_code]],'Input  - indicative charges'!$B$13:$B$69,'Input  - indicative charges'!$E$13:$E$69)</f>
        <v>South Island generation</v>
      </c>
      <c r="K12843" s="70">
        <f t="shared" si="202"/>
        <v>9397.3721452602822</v>
      </c>
    </row>
    <row r="12844" spans="1:11" x14ac:dyDescent="0.25">
      <c r="A12844" s="65">
        <v>44470</v>
      </c>
      <c r="B12844" s="66" t="s">
        <v>155</v>
      </c>
      <c r="C12844" s="66" t="s">
        <v>137</v>
      </c>
      <c r="D12844" s="67">
        <v>170916.33</v>
      </c>
      <c r="E12844" s="66">
        <v>1.1705000000000001</v>
      </c>
      <c r="F12844" s="67">
        <v>200057.56426499999</v>
      </c>
      <c r="G12844" s="66" t="s">
        <v>19</v>
      </c>
      <c r="H12844" s="68">
        <v>5.0274683184386599E-5</v>
      </c>
      <c r="I12844" s="87">
        <v>10.0578306620629</v>
      </c>
      <c r="J12844" s="36" t="str">
        <f>_xlfn.XLOOKUP(SimpleBB[[#This Row],[customer_code]],'Input  - indicative charges'!$B$13:$B$69,'Input  - indicative charges'!$E$13:$E$69)</f>
        <v>Lower South Island distributor</v>
      </c>
      <c r="K12844" s="70">
        <f t="shared" si="202"/>
        <v>9.2979971587113006</v>
      </c>
    </row>
    <row r="12845" spans="1:11" x14ac:dyDescent="0.25">
      <c r="A12845" s="65">
        <v>44470</v>
      </c>
      <c r="B12845" s="66" t="s">
        <v>155</v>
      </c>
      <c r="C12845" s="66" t="s">
        <v>137</v>
      </c>
      <c r="D12845" s="67">
        <v>170916.33</v>
      </c>
      <c r="E12845" s="66">
        <v>1.1705000000000001</v>
      </c>
      <c r="F12845" s="67">
        <v>200057.56426499999</v>
      </c>
      <c r="G12845" s="66" t="s">
        <v>21</v>
      </c>
      <c r="H12845" s="68">
        <v>7.1183456671028597E-7</v>
      </c>
      <c r="I12845" s="87">
        <v>0.142407889575691</v>
      </c>
      <c r="J12845" s="36" t="str">
        <f>_xlfn.XLOOKUP(SimpleBB[[#This Row],[customer_code]],'Input  - indicative charges'!$B$13:$B$69,'Input  - indicative charges'!$E$13:$E$69)</f>
        <v>Upper South Island distributor</v>
      </c>
      <c r="K12845" s="70">
        <f t="shared" si="202"/>
        <v>0.13164947762018375</v>
      </c>
    </row>
    <row r="12846" spans="1:11" x14ac:dyDescent="0.25">
      <c r="A12846" s="65">
        <v>44470</v>
      </c>
      <c r="B12846" s="66" t="s">
        <v>155</v>
      </c>
      <c r="C12846" s="66" t="s">
        <v>137</v>
      </c>
      <c r="D12846" s="67">
        <v>170916.33</v>
      </c>
      <c r="E12846" s="66">
        <v>1.1705000000000001</v>
      </c>
      <c r="F12846" s="67">
        <v>200057.56426499999</v>
      </c>
      <c r="G12846" s="66" t="s">
        <v>23</v>
      </c>
      <c r="H12846" s="68">
        <v>8.3416563890099505E-7</v>
      </c>
      <c r="I12846" s="87">
        <v>0.16688114591209</v>
      </c>
      <c r="J12846" s="36" t="str">
        <f>_xlfn.XLOOKUP(SimpleBB[[#This Row],[customer_code]],'Input  - indicative charges'!$B$13:$B$69,'Input  - indicative charges'!$E$13:$E$69)</f>
        <v>Lower North Island distributor</v>
      </c>
      <c r="K12846" s="70">
        <f t="shared" si="202"/>
        <v>0.15427386607191568</v>
      </c>
    </row>
    <row r="12847" spans="1:11" x14ac:dyDescent="0.25">
      <c r="A12847" s="65">
        <v>44470</v>
      </c>
      <c r="B12847" s="66" t="s">
        <v>155</v>
      </c>
      <c r="C12847" s="66" t="s">
        <v>137</v>
      </c>
      <c r="D12847" s="67">
        <v>170916.33</v>
      </c>
      <c r="E12847" s="66">
        <v>1.1705000000000001</v>
      </c>
      <c r="F12847" s="67">
        <v>200057.56426499999</v>
      </c>
      <c r="G12847" s="66" t="s">
        <v>25</v>
      </c>
      <c r="H12847" s="68">
        <v>6.3791342044364804E-2</v>
      </c>
      <c r="I12847" s="87">
        <v>12761.940510591099</v>
      </c>
      <c r="J12847" s="36" t="str">
        <f>_xlfn.XLOOKUP(SimpleBB[[#This Row],[customer_code]],'Input  - indicative charges'!$B$13:$B$69,'Input  - indicative charges'!$E$13:$E$69)</f>
        <v>North Island generation</v>
      </c>
      <c r="K12847" s="70">
        <f t="shared" si="202"/>
        <v>11797.821080314447</v>
      </c>
    </row>
    <row r="12848" spans="1:11" x14ac:dyDescent="0.25">
      <c r="A12848" s="65">
        <v>44470</v>
      </c>
      <c r="B12848" s="66" t="s">
        <v>155</v>
      </c>
      <c r="C12848" s="66" t="s">
        <v>137</v>
      </c>
      <c r="D12848" s="67">
        <v>170916.33</v>
      </c>
      <c r="E12848" s="66">
        <v>1.1705000000000001</v>
      </c>
      <c r="F12848" s="67">
        <v>200057.56426499999</v>
      </c>
      <c r="G12848" s="66" t="s">
        <v>27</v>
      </c>
      <c r="H12848" s="68">
        <v>3.0289796008375701E-4</v>
      </c>
      <c r="I12848" s="87">
        <v>60.597028115193602</v>
      </c>
      <c r="J12848" s="36" t="str">
        <f>_xlfn.XLOOKUP(SimpleBB[[#This Row],[customer_code]],'Input  - indicative charges'!$B$13:$B$69,'Input  - indicative charges'!$E$13:$E$69)</f>
        <v>Lower North Island distributor</v>
      </c>
      <c r="K12848" s="70">
        <f t="shared" si="202"/>
        <v>56.0191371452119</v>
      </c>
    </row>
    <row r="12849" spans="1:11" x14ac:dyDescent="0.25">
      <c r="A12849" s="65">
        <v>44470</v>
      </c>
      <c r="B12849" s="66" t="s">
        <v>155</v>
      </c>
      <c r="C12849" s="66" t="s">
        <v>137</v>
      </c>
      <c r="D12849" s="67">
        <v>170916.33</v>
      </c>
      <c r="E12849" s="66">
        <v>1.1705000000000001</v>
      </c>
      <c r="F12849" s="67">
        <v>200057.56426499999</v>
      </c>
      <c r="G12849" s="66" t="s">
        <v>29</v>
      </c>
      <c r="H12849" s="68">
        <v>2.4226065108275601E-5</v>
      </c>
      <c r="I12849" s="87">
        <v>4.8466075772869299</v>
      </c>
      <c r="J12849" s="36" t="str">
        <f>_xlfn.XLOOKUP(SimpleBB[[#This Row],[customer_code]],'Input  - indicative charges'!$B$13:$B$69,'Input  - indicative charges'!$E$13:$E$69)</f>
        <v>Lower North Island distributor</v>
      </c>
      <c r="K12849" s="70">
        <f t="shared" si="202"/>
        <v>4.4804635310652356</v>
      </c>
    </row>
    <row r="12850" spans="1:11" x14ac:dyDescent="0.25">
      <c r="A12850" s="65">
        <v>44470</v>
      </c>
      <c r="B12850" s="66" t="s">
        <v>155</v>
      </c>
      <c r="C12850" s="66" t="s">
        <v>137</v>
      </c>
      <c r="D12850" s="67">
        <v>170916.33</v>
      </c>
      <c r="E12850" s="66">
        <v>1.1705000000000001</v>
      </c>
      <c r="F12850" s="67">
        <v>200057.56426499999</v>
      </c>
      <c r="G12850" s="66" t="s">
        <v>31</v>
      </c>
      <c r="H12850" s="68">
        <v>8.0879179892408195E-4</v>
      </c>
      <c r="I12850" s="87">
        <v>161.804917290259</v>
      </c>
      <c r="J12850" s="36" t="str">
        <f>_xlfn.XLOOKUP(SimpleBB[[#This Row],[customer_code]],'Input  - indicative charges'!$B$13:$B$69,'Input  - indicative charges'!$E$13:$E$69)</f>
        <v>Major Industrial</v>
      </c>
      <c r="K12850" s="70">
        <f t="shared" si="202"/>
        <v>149.58112855339866</v>
      </c>
    </row>
    <row r="12851" spans="1:11" x14ac:dyDescent="0.25">
      <c r="A12851" s="65">
        <v>44470</v>
      </c>
      <c r="B12851" s="66" t="s">
        <v>155</v>
      </c>
      <c r="C12851" s="66" t="s">
        <v>137</v>
      </c>
      <c r="D12851" s="67">
        <v>170916.33</v>
      </c>
      <c r="E12851" s="66">
        <v>1.1705000000000001</v>
      </c>
      <c r="F12851" s="67">
        <v>200057.56426499999</v>
      </c>
      <c r="G12851" s="66" t="s">
        <v>34</v>
      </c>
      <c r="H12851" s="68">
        <v>1.56003860004781E-4</v>
      </c>
      <c r="I12851" s="87">
        <v>31.209752248494599</v>
      </c>
      <c r="J12851" s="36" t="str">
        <f>_xlfn.XLOOKUP(SimpleBB[[#This Row],[customer_code]],'Input  - indicative charges'!$B$13:$B$69,'Input  - indicative charges'!$E$13:$E$69)</f>
        <v>Major Industrial</v>
      </c>
      <c r="K12851" s="70">
        <f t="shared" si="202"/>
        <v>28.851965943823885</v>
      </c>
    </row>
    <row r="12852" spans="1:11" x14ac:dyDescent="0.25">
      <c r="A12852" s="65">
        <v>44470</v>
      </c>
      <c r="B12852" s="66" t="s">
        <v>155</v>
      </c>
      <c r="C12852" s="66" t="s">
        <v>137</v>
      </c>
      <c r="D12852" s="67">
        <v>170916.33</v>
      </c>
      <c r="E12852" s="66">
        <v>1.1705000000000001</v>
      </c>
      <c r="F12852" s="67">
        <v>200057.56426499999</v>
      </c>
      <c r="G12852" s="66" t="s">
        <v>36</v>
      </c>
      <c r="H12852" s="68">
        <v>4.3093940585414499E-7</v>
      </c>
      <c r="I12852" s="87">
        <v>8.6212687880986502E-2</v>
      </c>
      <c r="J12852" s="36" t="str">
        <f>_xlfn.XLOOKUP(SimpleBB[[#This Row],[customer_code]],'Input  - indicative charges'!$B$13:$B$69,'Input  - indicative charges'!$E$13:$E$69)</f>
        <v>Upper South Island distributor</v>
      </c>
      <c r="K12852" s="70">
        <f t="shared" si="202"/>
        <v>7.9699624491178733E-2</v>
      </c>
    </row>
    <row r="12853" spans="1:11" x14ac:dyDescent="0.25">
      <c r="A12853" s="65">
        <v>44470</v>
      </c>
      <c r="B12853" s="66" t="s">
        <v>155</v>
      </c>
      <c r="C12853" s="66" t="s">
        <v>137</v>
      </c>
      <c r="D12853" s="67">
        <v>170916.33</v>
      </c>
      <c r="E12853" s="66">
        <v>1.1705000000000001</v>
      </c>
      <c r="F12853" s="67">
        <v>200057.56426499999</v>
      </c>
      <c r="G12853" s="66" t="s">
        <v>38</v>
      </c>
      <c r="H12853" s="68">
        <v>1.2075454849586199E-3</v>
      </c>
      <c r="I12853" s="87">
        <v>241.578608460021</v>
      </c>
      <c r="J12853" s="36" t="str">
        <f>_xlfn.XLOOKUP(SimpleBB[[#This Row],[customer_code]],'Input  - indicative charges'!$B$13:$B$69,'Input  - indicative charges'!$E$13:$E$69)</f>
        <v>North Island generation</v>
      </c>
      <c r="K12853" s="70">
        <f t="shared" si="202"/>
        <v>223.32819974183195</v>
      </c>
    </row>
    <row r="12854" spans="1:11" x14ac:dyDescent="0.25">
      <c r="A12854" s="65">
        <v>44470</v>
      </c>
      <c r="B12854" s="66" t="s">
        <v>155</v>
      </c>
      <c r="C12854" s="66" t="s">
        <v>137</v>
      </c>
      <c r="D12854" s="67">
        <v>170916.33</v>
      </c>
      <c r="E12854" s="66">
        <v>1.1705000000000001</v>
      </c>
      <c r="F12854" s="67">
        <v>200057.56426499999</v>
      </c>
      <c r="G12854" s="66" t="s">
        <v>40</v>
      </c>
      <c r="H12854" s="68">
        <v>8.6209110330224002E-5</v>
      </c>
      <c r="I12854" s="87">
        <v>17.246784630117201</v>
      </c>
      <c r="J12854" s="36" t="str">
        <f>_xlfn.XLOOKUP(SimpleBB[[#This Row],[customer_code]],'Input  - indicative charges'!$B$13:$B$69,'Input  - indicative charges'!$E$13:$E$69)</f>
        <v>North Island generation</v>
      </c>
      <c r="K12854" s="70">
        <f t="shared" si="202"/>
        <v>15.943851102265915</v>
      </c>
    </row>
    <row r="12855" spans="1:11" x14ac:dyDescent="0.25">
      <c r="A12855" s="65">
        <v>44470</v>
      </c>
      <c r="B12855" s="66" t="s">
        <v>155</v>
      </c>
      <c r="C12855" s="66" t="s">
        <v>137</v>
      </c>
      <c r="D12855" s="67">
        <v>170916.33</v>
      </c>
      <c r="E12855" s="66">
        <v>1.1705000000000001</v>
      </c>
      <c r="F12855" s="67">
        <v>200057.56426499999</v>
      </c>
      <c r="G12855" s="66" t="s">
        <v>42</v>
      </c>
      <c r="H12855" s="68">
        <v>2.33395187835235E-2</v>
      </c>
      <c r="I12855" s="87">
        <v>4669.2472789489302</v>
      </c>
      <c r="J12855" s="36" t="str">
        <f>_xlfn.XLOOKUP(SimpleBB[[#This Row],[customer_code]],'Input  - indicative charges'!$B$13:$B$69,'Input  - indicative charges'!$E$13:$E$69)</f>
        <v>South Island generation</v>
      </c>
      <c r="K12855" s="70">
        <f t="shared" si="202"/>
        <v>4316.5021754386071</v>
      </c>
    </row>
    <row r="12856" spans="1:11" x14ac:dyDescent="0.25">
      <c r="A12856" s="65">
        <v>44470</v>
      </c>
      <c r="B12856" s="66" t="s">
        <v>155</v>
      </c>
      <c r="C12856" s="66" t="s">
        <v>137</v>
      </c>
      <c r="D12856" s="67">
        <v>170916.33</v>
      </c>
      <c r="E12856" s="66">
        <v>1.1705000000000001</v>
      </c>
      <c r="F12856" s="67">
        <v>200057.56426499999</v>
      </c>
      <c r="G12856" s="66" t="s">
        <v>44</v>
      </c>
      <c r="H12856" s="68">
        <v>1.205963010514E-4</v>
      </c>
      <c r="I12856" s="87">
        <v>24.126202247711898</v>
      </c>
      <c r="J12856" s="36" t="str">
        <f>_xlfn.XLOOKUP(SimpleBB[[#This Row],[customer_code]],'Input  - indicative charges'!$B$13:$B$69,'Input  - indicative charges'!$E$13:$E$69)</f>
        <v>Major Industrial</v>
      </c>
      <c r="K12856" s="70">
        <f t="shared" si="202"/>
        <v>22.303553070927268</v>
      </c>
    </row>
    <row r="12857" spans="1:11" x14ac:dyDescent="0.25">
      <c r="A12857" s="65">
        <v>44470</v>
      </c>
      <c r="B12857" s="66" t="s">
        <v>155</v>
      </c>
      <c r="C12857" s="66" t="s">
        <v>137</v>
      </c>
      <c r="D12857" s="67">
        <v>170916.33</v>
      </c>
      <c r="E12857" s="66">
        <v>1.1705000000000001</v>
      </c>
      <c r="F12857" s="67">
        <v>200057.56426499999</v>
      </c>
      <c r="G12857" s="66" t="s">
        <v>46</v>
      </c>
      <c r="H12857" s="68">
        <v>9.9456651139153308E-7</v>
      </c>
      <c r="I12857" s="87">
        <v>0.19897055376852801</v>
      </c>
      <c r="J12857" s="36" t="str">
        <f>_xlfn.XLOOKUP(SimpleBB[[#This Row],[customer_code]],'Input  - indicative charges'!$B$13:$B$69,'Input  - indicative charges'!$E$13:$E$69)</f>
        <v>Upper South Island distributor</v>
      </c>
      <c r="K12857" s="70">
        <f t="shared" si="202"/>
        <v>0.18393903275634788</v>
      </c>
    </row>
    <row r="12858" spans="1:11" x14ac:dyDescent="0.25">
      <c r="A12858" s="65">
        <v>44470</v>
      </c>
      <c r="B12858" s="66" t="s">
        <v>155</v>
      </c>
      <c r="C12858" s="66" t="s">
        <v>137</v>
      </c>
      <c r="D12858" s="67">
        <v>170916.33</v>
      </c>
      <c r="E12858" s="66">
        <v>1.1705000000000001</v>
      </c>
      <c r="F12858" s="67">
        <v>200057.56426499999</v>
      </c>
      <c r="G12858" s="66" t="s">
        <v>48</v>
      </c>
      <c r="H12858" s="68">
        <v>0.18829580735568799</v>
      </c>
      <c r="I12858" s="87">
        <v>37670.000580890701</v>
      </c>
      <c r="J12858" s="36" t="str">
        <f>_xlfn.XLOOKUP(SimpleBB[[#This Row],[customer_code]],'Input  - indicative charges'!$B$13:$B$69,'Input  - indicative charges'!$E$13:$E$69)</f>
        <v>North Island generation</v>
      </c>
      <c r="K12858" s="70">
        <f t="shared" si="202"/>
        <v>34824.165382988867</v>
      </c>
    </row>
    <row r="12859" spans="1:11" x14ac:dyDescent="0.25">
      <c r="A12859" s="65">
        <v>44470</v>
      </c>
      <c r="B12859" s="66" t="s">
        <v>155</v>
      </c>
      <c r="C12859" s="66" t="s">
        <v>137</v>
      </c>
      <c r="D12859" s="67">
        <v>170916.33</v>
      </c>
      <c r="E12859" s="66">
        <v>1.1705000000000001</v>
      </c>
      <c r="F12859" s="67">
        <v>200057.56426499999</v>
      </c>
      <c r="G12859" s="66" t="s">
        <v>50</v>
      </c>
      <c r="H12859" s="68">
        <v>6.3590194795004997E-3</v>
      </c>
      <c r="I12859" s="87">
        <v>1272.1699481825499</v>
      </c>
      <c r="J12859" s="36" t="str">
        <f>_xlfn.XLOOKUP(SimpleBB[[#This Row],[customer_code]],'Input  - indicative charges'!$B$13:$B$69,'Input  - indicative charges'!$E$13:$E$69)</f>
        <v>North Island generation</v>
      </c>
      <c r="K12859" s="70">
        <f t="shared" si="202"/>
        <v>1176.0620118825061</v>
      </c>
    </row>
    <row r="12860" spans="1:11" x14ac:dyDescent="0.25">
      <c r="A12860" s="65">
        <v>44470</v>
      </c>
      <c r="B12860" s="66" t="s">
        <v>155</v>
      </c>
      <c r="C12860" s="66" t="s">
        <v>137</v>
      </c>
      <c r="D12860" s="67">
        <v>170916.33</v>
      </c>
      <c r="E12860" s="66">
        <v>1.1705000000000001</v>
      </c>
      <c r="F12860" s="67">
        <v>200057.56426499999</v>
      </c>
      <c r="G12860" s="66" t="s">
        <v>52</v>
      </c>
      <c r="H12860" s="68">
        <v>1.28410702797305E-2</v>
      </c>
      <c r="I12860" s="87">
        <v>2568.95324271857</v>
      </c>
      <c r="J12860" s="36" t="str">
        <f>_xlfn.XLOOKUP(SimpleBB[[#This Row],[customer_code]],'Input  - indicative charges'!$B$13:$B$69,'Input  - indicative charges'!$E$13:$E$69)</f>
        <v>North Island generation</v>
      </c>
      <c r="K12860" s="70">
        <f t="shared" si="202"/>
        <v>2374.8779189289226</v>
      </c>
    </row>
    <row r="12861" spans="1:11" x14ac:dyDescent="0.25">
      <c r="A12861" s="65">
        <v>44470</v>
      </c>
      <c r="B12861" s="66" t="s">
        <v>155</v>
      </c>
      <c r="C12861" s="66" t="s">
        <v>137</v>
      </c>
      <c r="D12861" s="67">
        <v>170916.33</v>
      </c>
      <c r="E12861" s="66">
        <v>1.1705000000000001</v>
      </c>
      <c r="F12861" s="67">
        <v>200057.56426499999</v>
      </c>
      <c r="G12861" s="66" t="s">
        <v>54</v>
      </c>
      <c r="H12861" s="68">
        <v>7.5096184243471301E-8</v>
      </c>
      <c r="I12861" s="87">
        <v>1.50235597053445E-2</v>
      </c>
      <c r="J12861" s="36" t="str">
        <f>_xlfn.XLOOKUP(SimpleBB[[#This Row],[customer_code]],'Input  - indicative charges'!$B$13:$B$69,'Input  - indicative charges'!$E$13:$E$69)</f>
        <v>Upper South Island distributor</v>
      </c>
      <c r="K12861" s="70">
        <f t="shared" si="202"/>
        <v>1.3888582950686904E-2</v>
      </c>
    </row>
    <row r="12862" spans="1:11" x14ac:dyDescent="0.25">
      <c r="A12862" s="65">
        <v>44470</v>
      </c>
      <c r="B12862" s="66" t="s">
        <v>155</v>
      </c>
      <c r="C12862" s="66" t="s">
        <v>137</v>
      </c>
      <c r="D12862" s="67">
        <v>170916.33</v>
      </c>
      <c r="E12862" s="66">
        <v>1.1705000000000001</v>
      </c>
      <c r="F12862" s="67">
        <v>200057.56426499999</v>
      </c>
      <c r="G12862" s="66" t="s">
        <v>56</v>
      </c>
      <c r="H12862" s="68">
        <v>4.0340523868047102E-4</v>
      </c>
      <c r="I12862" s="87">
        <v>80.704269462156006</v>
      </c>
      <c r="J12862" s="36" t="str">
        <f>_xlfn.XLOOKUP(SimpleBB[[#This Row],[customer_code]],'Input  - indicative charges'!$B$13:$B$69,'Input  - indicative charges'!$E$13:$E$69)</f>
        <v>Upper North Island distributor</v>
      </c>
      <c r="K12862" s="70">
        <f t="shared" si="202"/>
        <v>74.607347584940385</v>
      </c>
    </row>
    <row r="12863" spans="1:11" x14ac:dyDescent="0.25">
      <c r="A12863" s="65">
        <v>44470</v>
      </c>
      <c r="B12863" s="66" t="s">
        <v>155</v>
      </c>
      <c r="C12863" s="66" t="s">
        <v>137</v>
      </c>
      <c r="D12863" s="67">
        <v>170916.33</v>
      </c>
      <c r="E12863" s="66">
        <v>1.1705000000000001</v>
      </c>
      <c r="F12863" s="67">
        <v>200057.56426499999</v>
      </c>
      <c r="G12863" s="66" t="s">
        <v>58</v>
      </c>
      <c r="H12863" s="68">
        <v>7.9254645307778697E-3</v>
      </c>
      <c r="I12863" s="87">
        <v>1585.5491296960699</v>
      </c>
      <c r="J12863" s="36" t="str">
        <f>_xlfn.XLOOKUP(SimpleBB[[#This Row],[customer_code]],'Input  - indicative charges'!$B$13:$B$69,'Input  - indicative charges'!$E$13:$E$69)</f>
        <v>North Island generation</v>
      </c>
      <c r="K12863" s="70">
        <f t="shared" si="202"/>
        <v>1465.7665055465852</v>
      </c>
    </row>
    <row r="12864" spans="1:11" x14ac:dyDescent="0.25">
      <c r="A12864" s="65">
        <v>44470</v>
      </c>
      <c r="B12864" s="66" t="s">
        <v>155</v>
      </c>
      <c r="C12864" s="66" t="s">
        <v>137</v>
      </c>
      <c r="D12864" s="67">
        <v>170916.33</v>
      </c>
      <c r="E12864" s="66">
        <v>1.1705000000000001</v>
      </c>
      <c r="F12864" s="67">
        <v>200057.56426499999</v>
      </c>
      <c r="G12864" s="66" t="s">
        <v>60</v>
      </c>
      <c r="H12864" s="68">
        <v>2.7640824875860998E-6</v>
      </c>
      <c r="I12864" s="87">
        <v>0.55297560989401795</v>
      </c>
      <c r="J12864" s="36" t="str">
        <f>_xlfn.XLOOKUP(SimpleBB[[#This Row],[customer_code]],'Input  - indicative charges'!$B$13:$B$69,'Input  - indicative charges'!$E$13:$E$69)</f>
        <v>Major Industrial</v>
      </c>
      <c r="K12864" s="70">
        <f t="shared" si="202"/>
        <v>0.51120026001478469</v>
      </c>
    </row>
    <row r="12865" spans="1:11" x14ac:dyDescent="0.25">
      <c r="A12865" s="65">
        <v>44470</v>
      </c>
      <c r="B12865" s="66" t="s">
        <v>155</v>
      </c>
      <c r="C12865" s="66" t="s">
        <v>137</v>
      </c>
      <c r="D12865" s="67">
        <v>170916.33</v>
      </c>
      <c r="E12865" s="66">
        <v>1.1705000000000001</v>
      </c>
      <c r="F12865" s="67">
        <v>200057.56426499999</v>
      </c>
      <c r="G12865" s="66" t="s">
        <v>62</v>
      </c>
      <c r="H12865" s="68">
        <v>2.7273547904610299E-6</v>
      </c>
      <c r="I12865" s="87">
        <v>0.54562795626611305</v>
      </c>
      <c r="J12865" s="36" t="str">
        <f>_xlfn.XLOOKUP(SimpleBB[[#This Row],[customer_code]],'Input  - indicative charges'!$B$13:$B$69,'Input  - indicative charges'!$E$13:$E$69)</f>
        <v>Major Industrial</v>
      </c>
      <c r="K12865" s="70">
        <f t="shared" si="202"/>
        <v>0.50440769560890886</v>
      </c>
    </row>
    <row r="12866" spans="1:11" x14ac:dyDescent="0.25">
      <c r="A12866" s="65">
        <v>44470</v>
      </c>
      <c r="B12866" s="66" t="s">
        <v>155</v>
      </c>
      <c r="C12866" s="66" t="s">
        <v>137</v>
      </c>
      <c r="D12866" s="67">
        <v>170916.33</v>
      </c>
      <c r="E12866" s="66">
        <v>1.1705000000000001</v>
      </c>
      <c r="F12866" s="67">
        <v>200057.56426499999</v>
      </c>
      <c r="G12866" s="66" t="s">
        <v>64</v>
      </c>
      <c r="H12866" s="68">
        <v>1.2832511941131099E-4</v>
      </c>
      <c r="I12866" s="87">
        <v>25.672410823442299</v>
      </c>
      <c r="J12866" s="36" t="str">
        <f>_xlfn.XLOOKUP(SimpleBB[[#This Row],[customer_code]],'Input  - indicative charges'!$B$13:$B$69,'Input  - indicative charges'!$E$13:$E$69)</f>
        <v>Major Industrial</v>
      </c>
      <c r="K12866" s="70">
        <f t="shared" si="202"/>
        <v>23.732951062100806</v>
      </c>
    </row>
    <row r="12867" spans="1:11" x14ac:dyDescent="0.25">
      <c r="A12867" s="65">
        <v>44470</v>
      </c>
      <c r="B12867" s="66" t="s">
        <v>155</v>
      </c>
      <c r="C12867" s="66" t="s">
        <v>137</v>
      </c>
      <c r="D12867" s="67">
        <v>170916.33</v>
      </c>
      <c r="E12867" s="66">
        <v>1.1705000000000001</v>
      </c>
      <c r="F12867" s="67">
        <v>200057.56426499999</v>
      </c>
      <c r="G12867" s="66" t="s">
        <v>66</v>
      </c>
      <c r="H12867" s="68">
        <v>5.1820903936719496E-6</v>
      </c>
      <c r="I12867" s="87">
        <v>1.0367163819590599</v>
      </c>
      <c r="J12867" s="36" t="str">
        <f>_xlfn.XLOOKUP(SimpleBB[[#This Row],[customer_code]],'Input  - indicative charges'!$B$13:$B$69,'Input  - indicative charges'!$E$13:$E$69)</f>
        <v>Upper South Island distributor</v>
      </c>
      <c r="K12867" s="70">
        <f t="shared" si="202"/>
        <v>0.95839612911793881</v>
      </c>
    </row>
    <row r="12868" spans="1:11" x14ac:dyDescent="0.25">
      <c r="A12868" s="65">
        <v>44470</v>
      </c>
      <c r="B12868" s="66" t="s">
        <v>155</v>
      </c>
      <c r="C12868" s="66" t="s">
        <v>137</v>
      </c>
      <c r="D12868" s="67">
        <v>170916.33</v>
      </c>
      <c r="E12868" s="66">
        <v>1.1705000000000001</v>
      </c>
      <c r="F12868" s="67">
        <v>200057.56426499999</v>
      </c>
      <c r="G12868" s="66" t="s">
        <v>68</v>
      </c>
      <c r="H12868" s="68">
        <v>2.6633101578940199E-6</v>
      </c>
      <c r="I12868" s="87">
        <v>0.53281534307051104</v>
      </c>
      <c r="J12868" s="36" t="str">
        <f>_xlfn.XLOOKUP(SimpleBB[[#This Row],[customer_code]],'Input  - indicative charges'!$B$13:$B$69,'Input  - indicative charges'!$E$13:$E$69)</f>
        <v>Major Industrial</v>
      </c>
      <c r="K12868" s="70">
        <f t="shared" si="202"/>
        <v>0.49256302998556256</v>
      </c>
    </row>
    <row r="12869" spans="1:11" x14ac:dyDescent="0.25">
      <c r="A12869" s="65">
        <v>44470</v>
      </c>
      <c r="B12869" s="66" t="s">
        <v>155</v>
      </c>
      <c r="C12869" s="66" t="s">
        <v>137</v>
      </c>
      <c r="D12869" s="67">
        <v>170916.33</v>
      </c>
      <c r="E12869" s="66">
        <v>1.1705000000000001</v>
      </c>
      <c r="F12869" s="67">
        <v>200057.56426499999</v>
      </c>
      <c r="G12869" s="66" t="s">
        <v>70</v>
      </c>
      <c r="H12869" s="68">
        <v>0.28716560697315502</v>
      </c>
      <c r="I12869" s="87">
        <v>57449.6518717297</v>
      </c>
      <c r="J12869" s="36" t="str">
        <f>_xlfn.XLOOKUP(SimpleBB[[#This Row],[customer_code]],'Input  - indicative charges'!$B$13:$B$69,'Input  - indicative charges'!$E$13:$E$69)</f>
        <v>Lower North Island distributor</v>
      </c>
      <c r="K12869" s="70">
        <f t="shared" si="202"/>
        <v>53109.534035715857</v>
      </c>
    </row>
    <row r="12870" spans="1:11" x14ac:dyDescent="0.25">
      <c r="A12870" s="65">
        <v>44470</v>
      </c>
      <c r="B12870" s="66" t="s">
        <v>155</v>
      </c>
      <c r="C12870" s="66" t="s">
        <v>137</v>
      </c>
      <c r="D12870" s="67">
        <v>170916.33</v>
      </c>
      <c r="E12870" s="66">
        <v>1.1705000000000001</v>
      </c>
      <c r="F12870" s="67">
        <v>200057.56426499999</v>
      </c>
      <c r="G12870" s="66" t="s">
        <v>72</v>
      </c>
      <c r="H12870" s="68">
        <v>3.3069275945283603E-5</v>
      </c>
      <c r="I12870" s="87">
        <v>6.6157587976206003</v>
      </c>
      <c r="J12870" s="36" t="str">
        <f>_xlfn.XLOOKUP(SimpleBB[[#This Row],[customer_code]],'Input  - indicative charges'!$B$13:$B$69,'Input  - indicative charges'!$E$13:$E$69)</f>
        <v>Lower South Island distributor</v>
      </c>
      <c r="K12870" s="70">
        <f t="shared" si="202"/>
        <v>6.1159616392247971</v>
      </c>
    </row>
    <row r="12871" spans="1:11" x14ac:dyDescent="0.25">
      <c r="A12871" s="65">
        <v>44470</v>
      </c>
      <c r="B12871" s="66" t="s">
        <v>155</v>
      </c>
      <c r="C12871" s="66" t="s">
        <v>137</v>
      </c>
      <c r="D12871" s="67">
        <v>170916.33</v>
      </c>
      <c r="E12871" s="66">
        <v>1.1705000000000001</v>
      </c>
      <c r="F12871" s="67">
        <v>200057.56426499999</v>
      </c>
      <c r="G12871" s="66" t="s">
        <v>74</v>
      </c>
      <c r="H12871" s="68">
        <v>3.1979541114814102E-9</v>
      </c>
      <c r="I12871" s="87">
        <v>6.3977491017421504E-4</v>
      </c>
      <c r="J12871" s="36" t="str">
        <f>_xlfn.XLOOKUP(SimpleBB[[#This Row],[customer_code]],'Input  - indicative charges'!$B$13:$B$69,'Input  - indicative charges'!$E$13:$E$69)</f>
        <v>Major Industrial</v>
      </c>
      <c r="K12871" s="70">
        <f t="shared" si="202"/>
        <v>5.914421804149309E-4</v>
      </c>
    </row>
    <row r="12872" spans="1:11" x14ac:dyDescent="0.25">
      <c r="A12872" s="65">
        <v>44470</v>
      </c>
      <c r="B12872" s="66" t="s">
        <v>155</v>
      </c>
      <c r="C12872" s="66" t="s">
        <v>137</v>
      </c>
      <c r="D12872" s="67">
        <v>170916.33</v>
      </c>
      <c r="E12872" s="66">
        <v>1.1705000000000001</v>
      </c>
      <c r="F12872" s="67">
        <v>200057.56426499999</v>
      </c>
      <c r="G12872" s="66" t="s">
        <v>76</v>
      </c>
      <c r="H12872" s="68">
        <v>2.03825331300469E-4</v>
      </c>
      <c r="I12872" s="87">
        <v>40.776799315478598</v>
      </c>
      <c r="J12872" s="36" t="str">
        <f>_xlfn.XLOOKUP(SimpleBB[[#This Row],[customer_code]],'Input  - indicative charges'!$B$13:$B$69,'Input  - indicative charges'!$E$13:$E$69)</f>
        <v>Lower North Island distributor</v>
      </c>
      <c r="K12872" s="70">
        <f t="shared" si="202"/>
        <v>37.696256470766365</v>
      </c>
    </row>
    <row r="12873" spans="1:11" x14ac:dyDescent="0.25">
      <c r="A12873" s="65">
        <v>44470</v>
      </c>
      <c r="B12873" s="66" t="s">
        <v>155</v>
      </c>
      <c r="C12873" s="66" t="s">
        <v>137</v>
      </c>
      <c r="D12873" s="67">
        <v>170916.33</v>
      </c>
      <c r="E12873" s="66">
        <v>1.1705000000000001</v>
      </c>
      <c r="F12873" s="67">
        <v>200057.56426499999</v>
      </c>
      <c r="G12873" s="66" t="s">
        <v>78</v>
      </c>
      <c r="H12873" s="68">
        <v>7.4261492049974701E-7</v>
      </c>
      <c r="I12873" s="87">
        <v>0.14856573218202601</v>
      </c>
      <c r="J12873" s="36" t="str">
        <f>_xlfn.XLOOKUP(SimpleBB[[#This Row],[customer_code]],'Input  - indicative charges'!$B$13:$B$69,'Input  - indicative charges'!$E$13:$E$69)</f>
        <v>North Island generation</v>
      </c>
      <c r="K12873" s="70">
        <f t="shared" si="202"/>
        <v>0.13734211701542198</v>
      </c>
    </row>
    <row r="12874" spans="1:11" x14ac:dyDescent="0.25">
      <c r="A12874" s="65">
        <v>44470</v>
      </c>
      <c r="B12874" s="66" t="s">
        <v>155</v>
      </c>
      <c r="C12874" s="66" t="s">
        <v>137</v>
      </c>
      <c r="D12874" s="67">
        <v>170916.33</v>
      </c>
      <c r="E12874" s="66">
        <v>1.1705000000000001</v>
      </c>
      <c r="F12874" s="67">
        <v>200057.56426499999</v>
      </c>
      <c r="G12874" s="66" t="s">
        <v>80</v>
      </c>
      <c r="H12874" s="68">
        <v>2.5497574621633701E-9</v>
      </c>
      <c r="I12874" s="87">
        <v>5.1009826734691203E-4</v>
      </c>
      <c r="J12874" s="36" t="str">
        <f>_xlfn.XLOOKUP(SimpleBB[[#This Row],[customer_code]],'Input  - indicative charges'!$B$13:$B$69,'Input  - indicative charges'!$E$13:$E$69)</f>
        <v>Major Industrial</v>
      </c>
      <c r="K12874" s="70">
        <f t="shared" si="202"/>
        <v>4.7156214891794175E-4</v>
      </c>
    </row>
    <row r="12875" spans="1:11" x14ac:dyDescent="0.25">
      <c r="A12875" s="65">
        <v>44470</v>
      </c>
      <c r="B12875" s="66" t="s">
        <v>155</v>
      </c>
      <c r="C12875" s="66" t="s">
        <v>137</v>
      </c>
      <c r="D12875" s="67">
        <v>170916.33</v>
      </c>
      <c r="E12875" s="66">
        <v>1.1705000000000001</v>
      </c>
      <c r="F12875" s="67">
        <v>200057.56426499999</v>
      </c>
      <c r="G12875" s="66" t="s">
        <v>82</v>
      </c>
      <c r="H12875" s="68">
        <v>4.5325115627330501E-4</v>
      </c>
      <c r="I12875" s="87">
        <v>90.676322324332304</v>
      </c>
      <c r="J12875" s="36" t="str">
        <f>_xlfn.XLOOKUP(SimpleBB[[#This Row],[customer_code]],'Input  - indicative charges'!$B$13:$B$69,'Input  - indicative charges'!$E$13:$E$69)</f>
        <v>Major Industrial</v>
      </c>
      <c r="K12875" s="70">
        <f t="shared" si="202"/>
        <v>83.826047152906341</v>
      </c>
    </row>
    <row r="12876" spans="1:11" x14ac:dyDescent="0.25">
      <c r="A12876" s="65">
        <v>44470</v>
      </c>
      <c r="B12876" s="66" t="s">
        <v>155</v>
      </c>
      <c r="C12876" s="66" t="s">
        <v>137</v>
      </c>
      <c r="D12876" s="67">
        <v>170916.33</v>
      </c>
      <c r="E12876" s="66">
        <v>1.1705000000000001</v>
      </c>
      <c r="F12876" s="67">
        <v>200057.56426499999</v>
      </c>
      <c r="G12876" s="66" t="s">
        <v>84</v>
      </c>
      <c r="H12876" s="68">
        <v>1.0308519212156401E-11</v>
      </c>
      <c r="I12876" s="87">
        <v>2.0622972447629699E-6</v>
      </c>
      <c r="J12876" s="36" t="str">
        <f>_xlfn.XLOOKUP(SimpleBB[[#This Row],[customer_code]],'Input  - indicative charges'!$B$13:$B$69,'Input  - indicative charges'!$E$13:$E$69)</f>
        <v>Major Industrial</v>
      </c>
      <c r="K12876" s="70">
        <f t="shared" si="202"/>
        <v>1.9064979881348813E-6</v>
      </c>
    </row>
    <row r="12877" spans="1:11" x14ac:dyDescent="0.25">
      <c r="A12877" s="65">
        <v>44470</v>
      </c>
      <c r="B12877" s="66" t="s">
        <v>155</v>
      </c>
      <c r="C12877" s="66" t="s">
        <v>137</v>
      </c>
      <c r="D12877" s="67">
        <v>170916.33</v>
      </c>
      <c r="E12877" s="66">
        <v>1.1705000000000001</v>
      </c>
      <c r="F12877" s="67">
        <v>200057.56426499999</v>
      </c>
      <c r="G12877" s="66" t="s">
        <v>86</v>
      </c>
      <c r="H12877" s="68">
        <v>4.7097068797389999E-5</v>
      </c>
      <c r="I12877" s="87">
        <v>9.4221248676269802</v>
      </c>
      <c r="J12877" s="36" t="str">
        <f>_xlfn.XLOOKUP(SimpleBB[[#This Row],[customer_code]],'Input  - indicative charges'!$B$13:$B$69,'Input  - indicative charges'!$E$13:$E$69)</f>
        <v>North Island generation</v>
      </c>
      <c r="K12877" s="70">
        <f t="shared" si="202"/>
        <v>8.7103166867446795</v>
      </c>
    </row>
    <row r="12878" spans="1:11" x14ac:dyDescent="0.25">
      <c r="A12878" s="65">
        <v>44470</v>
      </c>
      <c r="B12878" s="66" t="s">
        <v>155</v>
      </c>
      <c r="C12878" s="66" t="s">
        <v>137</v>
      </c>
      <c r="D12878" s="67">
        <v>170916.33</v>
      </c>
      <c r="E12878" s="66">
        <v>1.1705000000000001</v>
      </c>
      <c r="F12878" s="67">
        <v>200057.56426499999</v>
      </c>
      <c r="G12878" s="66" t="s">
        <v>88</v>
      </c>
      <c r="H12878" s="68">
        <v>4.6117213342323398E-3</v>
      </c>
      <c r="I12878" s="87">
        <v>922.60973719545905</v>
      </c>
      <c r="J12878" s="36" t="str">
        <f>_xlfn.XLOOKUP(SimpleBB[[#This Row],[customer_code]],'Input  - indicative charges'!$B$13:$B$69,'Input  - indicative charges'!$E$13:$E$69)</f>
        <v>North Island generation</v>
      </c>
      <c r="K12878" s="70">
        <f t="shared" ref="K12878:K12941" si="203">I12878*$L$9</f>
        <v>852.90983744632774</v>
      </c>
    </row>
    <row r="12879" spans="1:11" x14ac:dyDescent="0.25">
      <c r="A12879" s="65">
        <v>44470</v>
      </c>
      <c r="B12879" s="66" t="s">
        <v>155</v>
      </c>
      <c r="C12879" s="66" t="s">
        <v>137</v>
      </c>
      <c r="D12879" s="67">
        <v>170916.33</v>
      </c>
      <c r="E12879" s="66">
        <v>1.1705000000000001</v>
      </c>
      <c r="F12879" s="67">
        <v>200057.56426499999</v>
      </c>
      <c r="G12879" s="66" t="s">
        <v>90</v>
      </c>
      <c r="H12879" s="68">
        <v>9.0172704602669397E-7</v>
      </c>
      <c r="I12879" s="87">
        <v>0.18039731645997401</v>
      </c>
      <c r="J12879" s="36" t="str">
        <f>_xlfn.XLOOKUP(SimpleBB[[#This Row],[customer_code]],'Input  - indicative charges'!$B$13:$B$69,'Input  - indicative charges'!$E$13:$E$69)</f>
        <v>Upper South Island distributor</v>
      </c>
      <c r="K12879" s="70">
        <f t="shared" si="203"/>
        <v>0.16676893778006341</v>
      </c>
    </row>
    <row r="12880" spans="1:11" x14ac:dyDescent="0.25">
      <c r="A12880" s="65">
        <v>44470</v>
      </c>
      <c r="B12880" s="66" t="s">
        <v>155</v>
      </c>
      <c r="C12880" s="66" t="s">
        <v>137</v>
      </c>
      <c r="D12880" s="67">
        <v>170916.33</v>
      </c>
      <c r="E12880" s="66">
        <v>1.1705000000000001</v>
      </c>
      <c r="F12880" s="67">
        <v>200057.56426499999</v>
      </c>
      <c r="G12880" s="66" t="s">
        <v>92</v>
      </c>
      <c r="H12880" s="68">
        <v>6.3880269438676299E-4</v>
      </c>
      <c r="I12880" s="87">
        <v>127.797311084935</v>
      </c>
      <c r="J12880" s="36" t="str">
        <f>_xlfn.XLOOKUP(SimpleBB[[#This Row],[customer_code]],'Input  - indicative charges'!$B$13:$B$69,'Input  - indicative charges'!$E$13:$E$69)</f>
        <v>North Island generation</v>
      </c>
      <c r="K12880" s="70">
        <f t="shared" si="203"/>
        <v>118.14267661521291</v>
      </c>
    </row>
    <row r="12881" spans="1:11" x14ac:dyDescent="0.25">
      <c r="A12881" s="65">
        <v>44470</v>
      </c>
      <c r="B12881" s="66" t="s">
        <v>155</v>
      </c>
      <c r="C12881" s="66" t="s">
        <v>137</v>
      </c>
      <c r="D12881" s="67">
        <v>170916.33</v>
      </c>
      <c r="E12881" s="66">
        <v>1.1705000000000001</v>
      </c>
      <c r="F12881" s="67">
        <v>200057.56426499999</v>
      </c>
      <c r="G12881" s="66" t="s">
        <v>94</v>
      </c>
      <c r="H12881" s="68">
        <v>3.3861615881727002E-3</v>
      </c>
      <c r="I12881" s="87">
        <v>677.427239537535</v>
      </c>
      <c r="J12881" s="36" t="str">
        <f>_xlfn.XLOOKUP(SimpleBB[[#This Row],[customer_code]],'Input  - indicative charges'!$B$13:$B$69,'Input  - indicative charges'!$E$13:$E$69)</f>
        <v>North Island generation</v>
      </c>
      <c r="K12881" s="70">
        <f t="shared" si="203"/>
        <v>626.25000957828308</v>
      </c>
    </row>
    <row r="12882" spans="1:11" x14ac:dyDescent="0.25">
      <c r="A12882" s="65">
        <v>44470</v>
      </c>
      <c r="B12882" s="66" t="s">
        <v>155</v>
      </c>
      <c r="C12882" s="66" t="s">
        <v>137</v>
      </c>
      <c r="D12882" s="67">
        <v>170916.33</v>
      </c>
      <c r="E12882" s="66">
        <v>1.1705000000000001</v>
      </c>
      <c r="F12882" s="67">
        <v>200057.56426499999</v>
      </c>
      <c r="G12882" s="66" t="s">
        <v>96</v>
      </c>
      <c r="H12882" s="68">
        <v>2.8179604279466501E-5</v>
      </c>
      <c r="I12882" s="87">
        <v>5.6375429941016399</v>
      </c>
      <c r="J12882" s="36" t="str">
        <f>_xlfn.XLOOKUP(SimpleBB[[#This Row],[customer_code]],'Input  - indicative charges'!$B$13:$B$69,'Input  - indicative charges'!$E$13:$E$69)</f>
        <v>Upper North Island distributor</v>
      </c>
      <c r="K12882" s="70">
        <f t="shared" si="203"/>
        <v>5.2116465769288212</v>
      </c>
    </row>
    <row r="12883" spans="1:11" x14ac:dyDescent="0.25">
      <c r="A12883" s="65">
        <v>44470</v>
      </c>
      <c r="B12883" s="66" t="s">
        <v>155</v>
      </c>
      <c r="C12883" s="66" t="s">
        <v>137</v>
      </c>
      <c r="D12883" s="67">
        <v>170916.33</v>
      </c>
      <c r="E12883" s="66">
        <v>1.1705000000000001</v>
      </c>
      <c r="F12883" s="67">
        <v>200057.56426499999</v>
      </c>
      <c r="G12883" s="66" t="s">
        <v>98</v>
      </c>
      <c r="H12883" s="68">
        <v>3.74030382595027E-6</v>
      </c>
      <c r="I12883" s="87">
        <v>0.74827607303067201</v>
      </c>
      <c r="J12883" s="36" t="str">
        <f>_xlfn.XLOOKUP(SimpleBB[[#This Row],[customer_code]],'Input  - indicative charges'!$B$13:$B$69,'Input  - indicative charges'!$E$13:$E$69)</f>
        <v>Major Industrial</v>
      </c>
      <c r="K12883" s="70">
        <f t="shared" si="203"/>
        <v>0.69174646449494259</v>
      </c>
    </row>
    <row r="12884" spans="1:11" x14ac:dyDescent="0.25">
      <c r="A12884" s="65">
        <v>44470</v>
      </c>
      <c r="B12884" s="66" t="s">
        <v>155</v>
      </c>
      <c r="C12884" s="66" t="s">
        <v>137</v>
      </c>
      <c r="D12884" s="67">
        <v>170916.33</v>
      </c>
      <c r="E12884" s="66">
        <v>1.1705000000000001</v>
      </c>
      <c r="F12884" s="67">
        <v>200057.56426499999</v>
      </c>
      <c r="G12884" s="66" t="s">
        <v>100</v>
      </c>
      <c r="H12884" s="68">
        <v>7.2132978583937897E-4</v>
      </c>
      <c r="I12884" s="87">
        <v>144.30747998682</v>
      </c>
      <c r="J12884" s="36" t="str">
        <f>_xlfn.XLOOKUP(SimpleBB[[#This Row],[customer_code]],'Input  - indicative charges'!$B$13:$B$69,'Input  - indicative charges'!$E$13:$E$69)</f>
        <v>North Island generation</v>
      </c>
      <c r="K12884" s="70">
        <f t="shared" si="203"/>
        <v>133.40556070000864</v>
      </c>
    </row>
    <row r="12885" spans="1:11" x14ac:dyDescent="0.25">
      <c r="A12885" s="65">
        <v>44470</v>
      </c>
      <c r="B12885" s="66" t="s">
        <v>155</v>
      </c>
      <c r="C12885" s="66" t="s">
        <v>137</v>
      </c>
      <c r="D12885" s="67">
        <v>170916.33</v>
      </c>
      <c r="E12885" s="66">
        <v>1.1705000000000001</v>
      </c>
      <c r="F12885" s="67">
        <v>200057.56426499999</v>
      </c>
      <c r="G12885" s="66" t="s">
        <v>102</v>
      </c>
      <c r="H12885" s="68">
        <v>1.61367823518975E-3</v>
      </c>
      <c r="I12885" s="87">
        <v>322.82853723950598</v>
      </c>
      <c r="J12885" s="36" t="str">
        <f>_xlfn.XLOOKUP(SimpleBB[[#This Row],[customer_code]],'Input  - indicative charges'!$B$13:$B$69,'Input  - indicative charges'!$E$13:$E$69)</f>
        <v>Lower North Island distributor</v>
      </c>
      <c r="K12885" s="70">
        <f t="shared" si="203"/>
        <v>298.43998401422681</v>
      </c>
    </row>
    <row r="12886" spans="1:11" x14ac:dyDescent="0.25">
      <c r="A12886" s="65">
        <v>44470</v>
      </c>
      <c r="B12886" s="66" t="s">
        <v>155</v>
      </c>
      <c r="C12886" s="66" t="s">
        <v>137</v>
      </c>
      <c r="D12886" s="67">
        <v>170916.33</v>
      </c>
      <c r="E12886" s="66">
        <v>1.1705000000000001</v>
      </c>
      <c r="F12886" s="67">
        <v>200057.56426499999</v>
      </c>
      <c r="G12886" s="66" t="s">
        <v>104</v>
      </c>
      <c r="H12886" s="68">
        <v>2.3330708899937198E-3</v>
      </c>
      <c r="I12886" s="87">
        <v>466.748479509719</v>
      </c>
      <c r="J12886" s="36" t="str">
        <f>_xlfn.XLOOKUP(SimpleBB[[#This Row],[customer_code]],'Input  - indicative charges'!$B$13:$B$69,'Input  - indicative charges'!$E$13:$E$69)</f>
        <v>Lower North Island distributor</v>
      </c>
      <c r="K12886" s="70">
        <f t="shared" si="203"/>
        <v>431.48728410029446</v>
      </c>
    </row>
    <row r="12887" spans="1:11" x14ac:dyDescent="0.25">
      <c r="A12887" s="65">
        <v>44470</v>
      </c>
      <c r="B12887" s="66" t="s">
        <v>155</v>
      </c>
      <c r="C12887" s="66" t="s">
        <v>137</v>
      </c>
      <c r="D12887" s="67">
        <v>170916.33</v>
      </c>
      <c r="E12887" s="66">
        <v>1.1705000000000001</v>
      </c>
      <c r="F12887" s="67">
        <v>200057.56426499999</v>
      </c>
      <c r="G12887" s="66" t="s">
        <v>106</v>
      </c>
      <c r="H12887" s="68">
        <v>8.8343891684537507E-3</v>
      </c>
      <c r="I12887" s="87">
        <v>1767.38637880995</v>
      </c>
      <c r="J12887" s="36" t="str">
        <f>_xlfn.XLOOKUP(SimpleBB[[#This Row],[customer_code]],'Input  - indicative charges'!$B$13:$B$69,'Input  - indicative charges'!$E$13:$E$69)</f>
        <v>Upper North Island distributor</v>
      </c>
      <c r="K12887" s="70">
        <f t="shared" si="203"/>
        <v>1633.8665941656914</v>
      </c>
    </row>
    <row r="12888" spans="1:11" x14ac:dyDescent="0.25">
      <c r="A12888" s="65">
        <v>44470</v>
      </c>
      <c r="B12888" s="66" t="s">
        <v>155</v>
      </c>
      <c r="C12888" s="66" t="s">
        <v>137</v>
      </c>
      <c r="D12888" s="67">
        <v>170916.33</v>
      </c>
      <c r="E12888" s="66">
        <v>1.1705000000000001</v>
      </c>
      <c r="F12888" s="67">
        <v>200057.56426499999</v>
      </c>
      <c r="G12888" s="66" t="s">
        <v>108</v>
      </c>
      <c r="H12888" s="68">
        <v>0.120979240895964</v>
      </c>
      <c r="I12888" s="87">
        <v>24202.812260275201</v>
      </c>
      <c r="J12888" s="36" t="str">
        <f>_xlfn.XLOOKUP(SimpleBB[[#This Row],[customer_code]],'Input  - indicative charges'!$B$13:$B$69,'Input  - indicative charges'!$E$13:$E$69)</f>
        <v>Lower North Island distributor</v>
      </c>
      <c r="K12888" s="70">
        <f t="shared" si="203"/>
        <v>22374.375468229027</v>
      </c>
    </row>
    <row r="12889" spans="1:11" x14ac:dyDescent="0.25">
      <c r="A12889" s="65">
        <v>44470</v>
      </c>
      <c r="B12889" s="66" t="s">
        <v>155</v>
      </c>
      <c r="C12889" s="66" t="s">
        <v>137</v>
      </c>
      <c r="D12889" s="67">
        <v>170916.33</v>
      </c>
      <c r="E12889" s="66">
        <v>1.1705000000000001</v>
      </c>
      <c r="F12889" s="67">
        <v>200057.56426499999</v>
      </c>
      <c r="G12889" s="66" t="s">
        <v>110</v>
      </c>
      <c r="H12889" s="68">
        <v>3.8598237355410899E-7</v>
      </c>
      <c r="I12889" s="87">
        <v>7.7218693502458496E-2</v>
      </c>
      <c r="J12889" s="36" t="str">
        <f>_xlfn.XLOOKUP(SimpleBB[[#This Row],[customer_code]],'Input  - indicative charges'!$B$13:$B$69,'Input  - indicative charges'!$E$13:$E$69)</f>
        <v>Lower South Island distributor</v>
      </c>
      <c r="K12889" s="70">
        <f t="shared" si="203"/>
        <v>7.1385094550597425E-2</v>
      </c>
    </row>
    <row r="12890" spans="1:11" x14ac:dyDescent="0.25">
      <c r="A12890" s="65">
        <v>44470</v>
      </c>
      <c r="B12890" s="66" t="s">
        <v>155</v>
      </c>
      <c r="C12890" s="66" t="s">
        <v>137</v>
      </c>
      <c r="D12890" s="67">
        <v>170916.33</v>
      </c>
      <c r="E12890" s="66">
        <v>1.1705000000000001</v>
      </c>
      <c r="F12890" s="67">
        <v>200057.56426499999</v>
      </c>
      <c r="G12890" s="66" t="s">
        <v>112</v>
      </c>
      <c r="H12890" s="68">
        <v>3.8096828413223698E-3</v>
      </c>
      <c r="I12890" s="87">
        <v>762.15586985711798</v>
      </c>
      <c r="J12890" s="36" t="str">
        <f>_xlfn.XLOOKUP(SimpleBB[[#This Row],[customer_code]],'Input  - indicative charges'!$B$13:$B$69,'Input  - indicative charges'!$E$13:$E$69)</f>
        <v>North Island generation</v>
      </c>
      <c r="K12890" s="70">
        <f t="shared" si="203"/>
        <v>704.57769180348782</v>
      </c>
    </row>
    <row r="12891" spans="1:11" x14ac:dyDescent="0.25">
      <c r="A12891" s="65">
        <v>44470</v>
      </c>
      <c r="B12891" s="66" t="s">
        <v>155</v>
      </c>
      <c r="C12891" s="66" t="s">
        <v>137</v>
      </c>
      <c r="D12891" s="67">
        <v>170916.33</v>
      </c>
      <c r="E12891" s="66">
        <v>1.1705000000000001</v>
      </c>
      <c r="F12891" s="67">
        <v>200057.56426499999</v>
      </c>
      <c r="G12891" s="66" t="s">
        <v>114</v>
      </c>
      <c r="H12891" s="68">
        <v>3.4129278258922001E-2</v>
      </c>
      <c r="I12891" s="87">
        <v>6827.8202786023503</v>
      </c>
      <c r="J12891" s="36" t="str">
        <f>_xlfn.XLOOKUP(SimpleBB[[#This Row],[customer_code]],'Input  - indicative charges'!$B$13:$B$69,'Input  - indicative charges'!$E$13:$E$69)</f>
        <v>Lower North Island distributor</v>
      </c>
      <c r="K12891" s="70">
        <f t="shared" si="203"/>
        <v>6312.0026259832684</v>
      </c>
    </row>
    <row r="12892" spans="1:11" x14ac:dyDescent="0.25">
      <c r="A12892" s="65">
        <v>44470</v>
      </c>
      <c r="B12892" s="66" t="s">
        <v>155</v>
      </c>
      <c r="C12892" s="66" t="s">
        <v>137</v>
      </c>
      <c r="D12892" s="67">
        <v>170916.33</v>
      </c>
      <c r="E12892" s="66">
        <v>1.1705000000000001</v>
      </c>
      <c r="F12892" s="67">
        <v>200057.56426499999</v>
      </c>
      <c r="G12892" s="66" t="s">
        <v>116</v>
      </c>
      <c r="H12892" s="68">
        <v>1.4863314809520499E-6</v>
      </c>
      <c r="I12892" s="87">
        <v>0.297351855769658</v>
      </c>
      <c r="J12892" s="36" t="str">
        <f>_xlfn.XLOOKUP(SimpleBB[[#This Row],[customer_code]],'Input  - indicative charges'!$B$13:$B$69,'Input  - indicative charges'!$E$13:$E$69)</f>
        <v>Major Industrial</v>
      </c>
      <c r="K12892" s="70">
        <f t="shared" si="203"/>
        <v>0.27488797564590794</v>
      </c>
    </row>
    <row r="12893" spans="1:11" x14ac:dyDescent="0.25">
      <c r="A12893" s="65">
        <v>44470</v>
      </c>
      <c r="B12893" s="66" t="s">
        <v>155</v>
      </c>
      <c r="C12893" s="66" t="s">
        <v>137</v>
      </c>
      <c r="D12893" s="67">
        <v>170916.33</v>
      </c>
      <c r="E12893" s="66">
        <v>1.1705000000000001</v>
      </c>
      <c r="F12893" s="67">
        <v>200057.56426499999</v>
      </c>
      <c r="G12893" s="66" t="s">
        <v>118</v>
      </c>
      <c r="H12893" s="68">
        <v>1.9519553594544899E-7</v>
      </c>
      <c r="I12893" s="87">
        <v>3.9050343476647903E-2</v>
      </c>
      <c r="J12893" s="36" t="str">
        <f>_xlfn.XLOOKUP(SimpleBB[[#This Row],[customer_code]],'Input  - indicative charges'!$B$13:$B$69,'Input  - indicative charges'!$E$13:$E$69)</f>
        <v>Upper South Island distributor</v>
      </c>
      <c r="K12893" s="70">
        <f t="shared" si="203"/>
        <v>3.6100228259172286E-2</v>
      </c>
    </row>
    <row r="12894" spans="1:11" x14ac:dyDescent="0.25">
      <c r="A12894" s="65">
        <v>44470</v>
      </c>
      <c r="B12894" s="66" t="s">
        <v>155</v>
      </c>
      <c r="C12894" s="66" t="s">
        <v>137</v>
      </c>
      <c r="D12894" s="67">
        <v>170916.33</v>
      </c>
      <c r="E12894" s="66">
        <v>1.1705000000000001</v>
      </c>
      <c r="F12894" s="67">
        <v>200057.56426499999</v>
      </c>
      <c r="G12894" s="66" t="s">
        <v>120</v>
      </c>
      <c r="H12894" s="68">
        <v>4.9600880201280798E-2</v>
      </c>
      <c r="I12894" s="87">
        <v>9923.0312784682992</v>
      </c>
      <c r="J12894" s="36" t="str">
        <f>_xlfn.XLOOKUP(SimpleBB[[#This Row],[customer_code]],'Input  - indicative charges'!$B$13:$B$69,'Input  - indicative charges'!$E$13:$E$69)</f>
        <v>Lower North Island distributor</v>
      </c>
      <c r="K12894" s="70">
        <f t="shared" si="203"/>
        <v>9173.3813913782724</v>
      </c>
    </row>
    <row r="12895" spans="1:11" x14ac:dyDescent="0.25">
      <c r="A12895" s="65">
        <v>44470</v>
      </c>
      <c r="B12895" s="66" t="s">
        <v>155</v>
      </c>
      <c r="C12895" s="66" t="s">
        <v>137</v>
      </c>
      <c r="D12895" s="67">
        <v>170916.33</v>
      </c>
      <c r="E12895" s="66">
        <v>1.1705000000000001</v>
      </c>
      <c r="F12895" s="67">
        <v>200057.56426499999</v>
      </c>
      <c r="G12895" s="66" t="s">
        <v>241</v>
      </c>
      <c r="H12895" s="68">
        <v>4.0997936836853098E-4</v>
      </c>
      <c r="I12895" s="87">
        <v>82.019473834711505</v>
      </c>
      <c r="J12895" s="36" t="str">
        <f>_xlfn.XLOOKUP(SimpleBB[[#This Row],[customer_code]],'Input  - indicative charges'!$B$13:$B$69,'Input  - indicative charges'!$E$13:$E$69)</f>
        <v>North Island generation</v>
      </c>
      <c r="K12895" s="70">
        <f t="shared" si="203"/>
        <v>75.823192922769678</v>
      </c>
    </row>
    <row r="12896" spans="1:11" x14ac:dyDescent="0.25">
      <c r="A12896" s="65">
        <v>44501</v>
      </c>
      <c r="B12896" s="66" t="s">
        <v>155</v>
      </c>
      <c r="C12896" s="66" t="s">
        <v>137</v>
      </c>
      <c r="D12896" s="67">
        <v>146623.73499999999</v>
      </c>
      <c r="E12896" s="66">
        <v>1.2881</v>
      </c>
      <c r="F12896" s="67">
        <v>188866.0330535</v>
      </c>
      <c r="G12896" s="66" t="s">
        <v>8</v>
      </c>
      <c r="H12896" s="68">
        <v>9.3803568372538897E-7</v>
      </c>
      <c r="I12896" s="87">
        <v>0.17716307844784099</v>
      </c>
      <c r="J12896" s="36" t="str">
        <f>_xlfn.XLOOKUP(SimpleBB[[#This Row],[customer_code]],'Input  - indicative charges'!$B$13:$B$69,'Input  - indicative charges'!$E$13:$E$69)</f>
        <v>Lower South Island distributor</v>
      </c>
      <c r="K12896" s="70">
        <f t="shared" si="203"/>
        <v>0.16377903500104396</v>
      </c>
    </row>
    <row r="12897" spans="1:11" x14ac:dyDescent="0.25">
      <c r="A12897" s="65">
        <v>44501</v>
      </c>
      <c r="B12897" s="66" t="s">
        <v>155</v>
      </c>
      <c r="C12897" s="66" t="s">
        <v>137</v>
      </c>
      <c r="D12897" s="67">
        <v>146623.73499999999</v>
      </c>
      <c r="E12897" s="66">
        <v>1.2881</v>
      </c>
      <c r="F12897" s="67">
        <v>188866.0330535</v>
      </c>
      <c r="G12897" s="66" t="s">
        <v>10</v>
      </c>
      <c r="H12897" s="68">
        <v>4.3717850584242001E-8</v>
      </c>
      <c r="I12897" s="87">
        <v>8.2568170134714302E-3</v>
      </c>
      <c r="J12897" s="36" t="str">
        <f>_xlfn.XLOOKUP(SimpleBB[[#This Row],[customer_code]],'Input  - indicative charges'!$B$13:$B$69,'Input  - indicative charges'!$E$13:$E$69)</f>
        <v>Upper South Island distributor</v>
      </c>
      <c r="K12897" s="70">
        <f t="shared" si="203"/>
        <v>7.633043715960742E-3</v>
      </c>
    </row>
    <row r="12898" spans="1:11" x14ac:dyDescent="0.25">
      <c r="A12898" s="65">
        <v>44501</v>
      </c>
      <c r="B12898" s="66" t="s">
        <v>155</v>
      </c>
      <c r="C12898" s="66" t="s">
        <v>137</v>
      </c>
      <c r="D12898" s="67">
        <v>146623.73499999999</v>
      </c>
      <c r="E12898" s="66">
        <v>1.2881</v>
      </c>
      <c r="F12898" s="67">
        <v>188866.0330535</v>
      </c>
      <c r="G12898" s="66" t="s">
        <v>12</v>
      </c>
      <c r="H12898" s="68">
        <v>2.91431389426835E-4</v>
      </c>
      <c r="I12898" s="87">
        <v>55.041490428316003</v>
      </c>
      <c r="J12898" s="36" t="str">
        <f>_xlfn.XLOOKUP(SimpleBB[[#This Row],[customer_code]],'Input  - indicative charges'!$B$13:$B$69,'Input  - indicative charges'!$E$13:$E$69)</f>
        <v>Lower North Island distributor</v>
      </c>
      <c r="K12898" s="70">
        <f t="shared" si="203"/>
        <v>50.883300664832461</v>
      </c>
    </row>
    <row r="12899" spans="1:11" x14ac:dyDescent="0.25">
      <c r="A12899" s="65">
        <v>44501</v>
      </c>
      <c r="B12899" s="66" t="s">
        <v>155</v>
      </c>
      <c r="C12899" s="66" t="s">
        <v>137</v>
      </c>
      <c r="D12899" s="67">
        <v>146623.73499999999</v>
      </c>
      <c r="E12899" s="66">
        <v>1.2881</v>
      </c>
      <c r="F12899" s="67">
        <v>188866.0330535</v>
      </c>
      <c r="G12899" s="66" t="s">
        <v>14</v>
      </c>
      <c r="H12899" s="68">
        <v>0.124031994590625</v>
      </c>
      <c r="I12899" s="87">
        <v>23425.430790044498</v>
      </c>
      <c r="J12899" s="36" t="str">
        <f>_xlfn.XLOOKUP(SimpleBB[[#This Row],[customer_code]],'Input  - indicative charges'!$B$13:$B$69,'Input  - indicative charges'!$E$13:$E$69)</f>
        <v>Upper North Island distributor</v>
      </c>
      <c r="K12899" s="70">
        <f t="shared" si="203"/>
        <v>21655.722416263907</v>
      </c>
    </row>
    <row r="12900" spans="1:11" x14ac:dyDescent="0.25">
      <c r="A12900" s="65">
        <v>44501</v>
      </c>
      <c r="B12900" s="66" t="s">
        <v>155</v>
      </c>
      <c r="C12900" s="66" t="s">
        <v>137</v>
      </c>
      <c r="D12900" s="67">
        <v>146623.73499999999</v>
      </c>
      <c r="E12900" s="66">
        <v>1.2881</v>
      </c>
      <c r="F12900" s="67">
        <v>188866.0330535</v>
      </c>
      <c r="G12900" s="66" t="s">
        <v>16</v>
      </c>
      <c r="H12900" s="68">
        <v>5.0812008145872598E-2</v>
      </c>
      <c r="I12900" s="87">
        <v>9596.6624099930905</v>
      </c>
      <c r="J12900" s="36" t="str">
        <f>_xlfn.XLOOKUP(SimpleBB[[#This Row],[customer_code]],'Input  - indicative charges'!$B$13:$B$69,'Input  - indicative charges'!$E$13:$E$69)</f>
        <v>South Island generation</v>
      </c>
      <c r="K12900" s="70">
        <f t="shared" si="203"/>
        <v>8871.6685356209746</v>
      </c>
    </row>
    <row r="12901" spans="1:11" x14ac:dyDescent="0.25">
      <c r="A12901" s="65">
        <v>44501</v>
      </c>
      <c r="B12901" s="66" t="s">
        <v>155</v>
      </c>
      <c r="C12901" s="66" t="s">
        <v>137</v>
      </c>
      <c r="D12901" s="67">
        <v>146623.73499999999</v>
      </c>
      <c r="E12901" s="66">
        <v>1.2881</v>
      </c>
      <c r="F12901" s="67">
        <v>188866.0330535</v>
      </c>
      <c r="G12901" s="66" t="s">
        <v>19</v>
      </c>
      <c r="H12901" s="68">
        <v>5.0274683184386599E-5</v>
      </c>
      <c r="I12901" s="87">
        <v>9.49517997605661</v>
      </c>
      <c r="J12901" s="36" t="str">
        <f>_xlfn.XLOOKUP(SimpleBB[[#This Row],[customer_code]],'Input  - indicative charges'!$B$13:$B$69,'Input  - indicative charges'!$E$13:$E$69)</f>
        <v>Lower South Island distributor</v>
      </c>
      <c r="K12901" s="70">
        <f t="shared" si="203"/>
        <v>8.7778527403362521</v>
      </c>
    </row>
    <row r="12902" spans="1:11" x14ac:dyDescent="0.25">
      <c r="A12902" s="65">
        <v>44501</v>
      </c>
      <c r="B12902" s="66" t="s">
        <v>155</v>
      </c>
      <c r="C12902" s="66" t="s">
        <v>137</v>
      </c>
      <c r="D12902" s="67">
        <v>146623.73499999999</v>
      </c>
      <c r="E12902" s="66">
        <v>1.2881</v>
      </c>
      <c r="F12902" s="67">
        <v>188866.0330535</v>
      </c>
      <c r="G12902" s="66" t="s">
        <v>21</v>
      </c>
      <c r="H12902" s="68">
        <v>7.1183456671028597E-7</v>
      </c>
      <c r="I12902" s="87">
        <v>0.13444137080492799</v>
      </c>
      <c r="J12902" s="36" t="str">
        <f>_xlfn.XLOOKUP(SimpleBB[[#This Row],[customer_code]],'Input  - indicative charges'!$B$13:$B$69,'Input  - indicative charges'!$E$13:$E$69)</f>
        <v>Upper South Island distributor</v>
      </c>
      <c r="K12902" s="70">
        <f t="shared" si="203"/>
        <v>0.12428480114230575</v>
      </c>
    </row>
    <row r="12903" spans="1:11" x14ac:dyDescent="0.25">
      <c r="A12903" s="65">
        <v>44501</v>
      </c>
      <c r="B12903" s="66" t="s">
        <v>155</v>
      </c>
      <c r="C12903" s="66" t="s">
        <v>137</v>
      </c>
      <c r="D12903" s="67">
        <v>146623.73499999999</v>
      </c>
      <c r="E12903" s="66">
        <v>1.2881</v>
      </c>
      <c r="F12903" s="67">
        <v>188866.0330535</v>
      </c>
      <c r="G12903" s="66" t="s">
        <v>23</v>
      </c>
      <c r="H12903" s="68">
        <v>8.3416563890099505E-7</v>
      </c>
      <c r="I12903" s="87">
        <v>0.157545555128769</v>
      </c>
      <c r="J12903" s="36" t="str">
        <f>_xlfn.XLOOKUP(SimpleBB[[#This Row],[customer_code]],'Input  - indicative charges'!$B$13:$B$69,'Input  - indicative charges'!$E$13:$E$69)</f>
        <v>Lower North Island distributor</v>
      </c>
      <c r="K12903" s="70">
        <f t="shared" si="203"/>
        <v>0.14564354612572497</v>
      </c>
    </row>
    <row r="12904" spans="1:11" x14ac:dyDescent="0.25">
      <c r="A12904" s="65">
        <v>44501</v>
      </c>
      <c r="B12904" s="66" t="s">
        <v>155</v>
      </c>
      <c r="C12904" s="66" t="s">
        <v>137</v>
      </c>
      <c r="D12904" s="67">
        <v>146623.73499999999</v>
      </c>
      <c r="E12904" s="66">
        <v>1.2881</v>
      </c>
      <c r="F12904" s="67">
        <v>188866.0330535</v>
      </c>
      <c r="G12904" s="66" t="s">
        <v>25</v>
      </c>
      <c r="H12904" s="68">
        <v>6.3791342044364804E-2</v>
      </c>
      <c r="I12904" s="87">
        <v>12048.0177150781</v>
      </c>
      <c r="J12904" s="36" t="str">
        <f>_xlfn.XLOOKUP(SimpleBB[[#This Row],[customer_code]],'Input  - indicative charges'!$B$13:$B$69,'Input  - indicative charges'!$E$13:$E$69)</f>
        <v>North Island generation</v>
      </c>
      <c r="K12904" s="70">
        <f t="shared" si="203"/>
        <v>11137.832624826015</v>
      </c>
    </row>
    <row r="12905" spans="1:11" x14ac:dyDescent="0.25">
      <c r="A12905" s="65">
        <v>44501</v>
      </c>
      <c r="B12905" s="66" t="s">
        <v>155</v>
      </c>
      <c r="C12905" s="66" t="s">
        <v>137</v>
      </c>
      <c r="D12905" s="67">
        <v>146623.73499999999</v>
      </c>
      <c r="E12905" s="66">
        <v>1.2881</v>
      </c>
      <c r="F12905" s="67">
        <v>188866.0330535</v>
      </c>
      <c r="G12905" s="66" t="s">
        <v>27</v>
      </c>
      <c r="H12905" s="68">
        <v>3.0289796008375701E-4</v>
      </c>
      <c r="I12905" s="87">
        <v>57.207136141016598</v>
      </c>
      <c r="J12905" s="36" t="str">
        <f>_xlfn.XLOOKUP(SimpleBB[[#This Row],[customer_code]],'Input  - indicative charges'!$B$13:$B$69,'Input  - indicative charges'!$E$13:$E$69)</f>
        <v>Lower North Island distributor</v>
      </c>
      <c r="K12905" s="70">
        <f t="shared" si="203"/>
        <v>52.885339509989898</v>
      </c>
    </row>
    <row r="12906" spans="1:11" x14ac:dyDescent="0.25">
      <c r="A12906" s="65">
        <v>44501</v>
      </c>
      <c r="B12906" s="66" t="s">
        <v>155</v>
      </c>
      <c r="C12906" s="66" t="s">
        <v>137</v>
      </c>
      <c r="D12906" s="67">
        <v>146623.73499999999</v>
      </c>
      <c r="E12906" s="66">
        <v>1.2881</v>
      </c>
      <c r="F12906" s="67">
        <v>188866.0330535</v>
      </c>
      <c r="G12906" s="66" t="s">
        <v>29</v>
      </c>
      <c r="H12906" s="68">
        <v>2.4226065108275601E-5</v>
      </c>
      <c r="I12906" s="87">
        <v>4.5754808134958296</v>
      </c>
      <c r="J12906" s="36" t="str">
        <f>_xlfn.XLOOKUP(SimpleBB[[#This Row],[customer_code]],'Input  - indicative charges'!$B$13:$B$69,'Input  - indicative charges'!$E$13:$E$69)</f>
        <v>Lower North Island distributor</v>
      </c>
      <c r="K12906" s="70">
        <f t="shared" si="203"/>
        <v>4.2298194345316809</v>
      </c>
    </row>
    <row r="12907" spans="1:11" x14ac:dyDescent="0.25">
      <c r="A12907" s="65">
        <v>44501</v>
      </c>
      <c r="B12907" s="66" t="s">
        <v>155</v>
      </c>
      <c r="C12907" s="66" t="s">
        <v>137</v>
      </c>
      <c r="D12907" s="67">
        <v>146623.73499999999</v>
      </c>
      <c r="E12907" s="66">
        <v>1.2881</v>
      </c>
      <c r="F12907" s="67">
        <v>188866.0330535</v>
      </c>
      <c r="G12907" s="66" t="s">
        <v>31</v>
      </c>
      <c r="H12907" s="68">
        <v>8.0879179892408195E-4</v>
      </c>
      <c r="I12907" s="87">
        <v>152.753298628995</v>
      </c>
      <c r="J12907" s="36" t="str">
        <f>_xlfn.XLOOKUP(SimpleBB[[#This Row],[customer_code]],'Input  - indicative charges'!$B$13:$B$69,'Input  - indicative charges'!$E$13:$E$69)</f>
        <v>Major Industrial</v>
      </c>
      <c r="K12907" s="70">
        <f t="shared" si="203"/>
        <v>141.21332764066099</v>
      </c>
    </row>
    <row r="12908" spans="1:11" x14ac:dyDescent="0.25">
      <c r="A12908" s="65">
        <v>44501</v>
      </c>
      <c r="B12908" s="66" t="s">
        <v>155</v>
      </c>
      <c r="C12908" s="66" t="s">
        <v>137</v>
      </c>
      <c r="D12908" s="67">
        <v>146623.73499999999</v>
      </c>
      <c r="E12908" s="66">
        <v>1.2881</v>
      </c>
      <c r="F12908" s="67">
        <v>188866.0330535</v>
      </c>
      <c r="G12908" s="66" t="s">
        <v>34</v>
      </c>
      <c r="H12908" s="68">
        <v>1.56003860004781E-4</v>
      </c>
      <c r="I12908" s="87">
        <v>29.4638301801366</v>
      </c>
      <c r="J12908" s="36" t="str">
        <f>_xlfn.XLOOKUP(SimpleBB[[#This Row],[customer_code]],'Input  - indicative charges'!$B$13:$B$69,'Input  - indicative charges'!$E$13:$E$69)</f>
        <v>Major Industrial</v>
      </c>
      <c r="K12908" s="70">
        <f t="shared" si="203"/>
        <v>27.237942107435845</v>
      </c>
    </row>
    <row r="12909" spans="1:11" x14ac:dyDescent="0.25">
      <c r="A12909" s="65">
        <v>44501</v>
      </c>
      <c r="B12909" s="66" t="s">
        <v>155</v>
      </c>
      <c r="C12909" s="66" t="s">
        <v>137</v>
      </c>
      <c r="D12909" s="67">
        <v>146623.73499999999</v>
      </c>
      <c r="E12909" s="66">
        <v>1.2881</v>
      </c>
      <c r="F12909" s="67">
        <v>188866.0330535</v>
      </c>
      <c r="G12909" s="66" t="s">
        <v>36</v>
      </c>
      <c r="H12909" s="68">
        <v>4.3093940585414499E-7</v>
      </c>
      <c r="I12909" s="87">
        <v>8.1389816070104606E-2</v>
      </c>
      <c r="J12909" s="36" t="str">
        <f>_xlfn.XLOOKUP(SimpleBB[[#This Row],[customer_code]],'Input  - indicative charges'!$B$13:$B$69,'Input  - indicative charges'!$E$13:$E$69)</f>
        <v>Upper South Island distributor</v>
      </c>
      <c r="K12909" s="70">
        <f t="shared" si="203"/>
        <v>7.5241103573387577E-2</v>
      </c>
    </row>
    <row r="12910" spans="1:11" x14ac:dyDescent="0.25">
      <c r="A12910" s="65">
        <v>44501</v>
      </c>
      <c r="B12910" s="66" t="s">
        <v>155</v>
      </c>
      <c r="C12910" s="66" t="s">
        <v>137</v>
      </c>
      <c r="D12910" s="67">
        <v>146623.73499999999</v>
      </c>
      <c r="E12910" s="66">
        <v>1.2881</v>
      </c>
      <c r="F12910" s="67">
        <v>188866.0330535</v>
      </c>
      <c r="G12910" s="66" t="s">
        <v>38</v>
      </c>
      <c r="H12910" s="68">
        <v>1.2075454849586199E-3</v>
      </c>
      <c r="I12910" s="87">
        <v>228.06432547579999</v>
      </c>
      <c r="J12910" s="36" t="str">
        <f>_xlfn.XLOOKUP(SimpleBB[[#This Row],[customer_code]],'Input  - indicative charges'!$B$13:$B$69,'Input  - indicative charges'!$E$13:$E$69)</f>
        <v>North Island generation</v>
      </c>
      <c r="K12910" s="70">
        <f t="shared" si="203"/>
        <v>210.83487299859416</v>
      </c>
    </row>
    <row r="12911" spans="1:11" x14ac:dyDescent="0.25">
      <c r="A12911" s="65">
        <v>44501</v>
      </c>
      <c r="B12911" s="66" t="s">
        <v>155</v>
      </c>
      <c r="C12911" s="66" t="s">
        <v>137</v>
      </c>
      <c r="D12911" s="67">
        <v>146623.73499999999</v>
      </c>
      <c r="E12911" s="66">
        <v>1.2881</v>
      </c>
      <c r="F12911" s="67">
        <v>188866.0330535</v>
      </c>
      <c r="G12911" s="66" t="s">
        <v>40</v>
      </c>
      <c r="H12911" s="68">
        <v>8.6209110330224002E-5</v>
      </c>
      <c r="I12911" s="87">
        <v>16.2819726811409</v>
      </c>
      <c r="J12911" s="36" t="str">
        <f>_xlfn.XLOOKUP(SimpleBB[[#This Row],[customer_code]],'Input  - indicative charges'!$B$13:$B$69,'Input  - indicative charges'!$E$13:$E$69)</f>
        <v>North Island generation</v>
      </c>
      <c r="K12911" s="70">
        <f t="shared" si="203"/>
        <v>15.051927280749474</v>
      </c>
    </row>
    <row r="12912" spans="1:11" x14ac:dyDescent="0.25">
      <c r="A12912" s="65">
        <v>44501</v>
      </c>
      <c r="B12912" s="66" t="s">
        <v>155</v>
      </c>
      <c r="C12912" s="66" t="s">
        <v>137</v>
      </c>
      <c r="D12912" s="67">
        <v>146623.73499999999</v>
      </c>
      <c r="E12912" s="66">
        <v>1.2881</v>
      </c>
      <c r="F12912" s="67">
        <v>188866.0330535</v>
      </c>
      <c r="G12912" s="66" t="s">
        <v>42</v>
      </c>
      <c r="H12912" s="68">
        <v>2.33395187835235E-2</v>
      </c>
      <c r="I12912" s="87">
        <v>4408.0423260217403</v>
      </c>
      <c r="J12912" s="36" t="str">
        <f>_xlfn.XLOOKUP(SimpleBB[[#This Row],[customer_code]],'Input  - indicative charges'!$B$13:$B$69,'Input  - indicative charges'!$E$13:$E$69)</f>
        <v>South Island generation</v>
      </c>
      <c r="K12912" s="70">
        <f t="shared" si="203"/>
        <v>4075.0303320798721</v>
      </c>
    </row>
    <row r="12913" spans="1:11" x14ac:dyDescent="0.25">
      <c r="A12913" s="65">
        <v>44501</v>
      </c>
      <c r="B12913" s="66" t="s">
        <v>155</v>
      </c>
      <c r="C12913" s="66" t="s">
        <v>137</v>
      </c>
      <c r="D12913" s="67">
        <v>146623.73499999999</v>
      </c>
      <c r="E12913" s="66">
        <v>1.2881</v>
      </c>
      <c r="F12913" s="67">
        <v>188866.0330535</v>
      </c>
      <c r="G12913" s="66" t="s">
        <v>44</v>
      </c>
      <c r="H12913" s="68">
        <v>1.205963010514E-4</v>
      </c>
      <c r="I12913" s="87">
        <v>22.776544980503701</v>
      </c>
      <c r="J12913" s="36" t="str">
        <f>_xlfn.XLOOKUP(SimpleBB[[#This Row],[customer_code]],'Input  - indicative charges'!$B$13:$B$69,'Input  - indicative charges'!$E$13:$E$69)</f>
        <v>Major Industrial</v>
      </c>
      <c r="K12913" s="70">
        <f t="shared" si="203"/>
        <v>21.055857632678361</v>
      </c>
    </row>
    <row r="12914" spans="1:11" x14ac:dyDescent="0.25">
      <c r="A12914" s="65">
        <v>44501</v>
      </c>
      <c r="B12914" s="66" t="s">
        <v>155</v>
      </c>
      <c r="C12914" s="66" t="s">
        <v>137</v>
      </c>
      <c r="D12914" s="67">
        <v>146623.73499999999</v>
      </c>
      <c r="E12914" s="66">
        <v>1.2881</v>
      </c>
      <c r="F12914" s="67">
        <v>188866.0330535</v>
      </c>
      <c r="G12914" s="66" t="s">
        <v>46</v>
      </c>
      <c r="H12914" s="68">
        <v>9.9456651139153308E-7</v>
      </c>
      <c r="I12914" s="87">
        <v>0.18783983161437701</v>
      </c>
      <c r="J12914" s="36" t="str">
        <f>_xlfn.XLOOKUP(SimpleBB[[#This Row],[customer_code]],'Input  - indicative charges'!$B$13:$B$69,'Input  - indicative charges'!$E$13:$E$69)</f>
        <v>Upper South Island distributor</v>
      </c>
      <c r="K12914" s="70">
        <f t="shared" si="203"/>
        <v>0.17364919725990552</v>
      </c>
    </row>
    <row r="12915" spans="1:11" x14ac:dyDescent="0.25">
      <c r="A12915" s="65">
        <v>44501</v>
      </c>
      <c r="B12915" s="66" t="s">
        <v>155</v>
      </c>
      <c r="C12915" s="66" t="s">
        <v>137</v>
      </c>
      <c r="D12915" s="67">
        <v>146623.73499999999</v>
      </c>
      <c r="E12915" s="66">
        <v>1.2881</v>
      </c>
      <c r="F12915" s="67">
        <v>188866.0330535</v>
      </c>
      <c r="G12915" s="66" t="s">
        <v>48</v>
      </c>
      <c r="H12915" s="68">
        <v>0.18829580735568799</v>
      </c>
      <c r="I12915" s="87">
        <v>35562.682175874899</v>
      </c>
      <c r="J12915" s="36" t="str">
        <f>_xlfn.XLOOKUP(SimpleBB[[#This Row],[customer_code]],'Input  - indicative charges'!$B$13:$B$69,'Input  - indicative charges'!$E$13:$E$69)</f>
        <v>North Island generation</v>
      </c>
      <c r="K12915" s="70">
        <f t="shared" si="203"/>
        <v>32876.047423890297</v>
      </c>
    </row>
    <row r="12916" spans="1:11" x14ac:dyDescent="0.25">
      <c r="A12916" s="65">
        <v>44501</v>
      </c>
      <c r="B12916" s="66" t="s">
        <v>155</v>
      </c>
      <c r="C12916" s="66" t="s">
        <v>137</v>
      </c>
      <c r="D12916" s="67">
        <v>146623.73499999999</v>
      </c>
      <c r="E12916" s="66">
        <v>1.2881</v>
      </c>
      <c r="F12916" s="67">
        <v>188866.0330535</v>
      </c>
      <c r="G12916" s="66" t="s">
        <v>50</v>
      </c>
      <c r="H12916" s="68">
        <v>6.3590194795004997E-3</v>
      </c>
      <c r="I12916" s="87">
        <v>1201.0027832031899</v>
      </c>
      <c r="J12916" s="36" t="str">
        <f>_xlfn.XLOOKUP(SimpleBB[[#This Row],[customer_code]],'Input  - indicative charges'!$B$13:$B$69,'Input  - indicative charges'!$E$13:$E$69)</f>
        <v>North Island generation</v>
      </c>
      <c r="K12916" s="70">
        <f t="shared" si="203"/>
        <v>1110.2712742965634</v>
      </c>
    </row>
    <row r="12917" spans="1:11" x14ac:dyDescent="0.25">
      <c r="A12917" s="65">
        <v>44501</v>
      </c>
      <c r="B12917" s="66" t="s">
        <v>155</v>
      </c>
      <c r="C12917" s="66" t="s">
        <v>137</v>
      </c>
      <c r="D12917" s="67">
        <v>146623.73499999999</v>
      </c>
      <c r="E12917" s="66">
        <v>1.2881</v>
      </c>
      <c r="F12917" s="67">
        <v>188866.0330535</v>
      </c>
      <c r="G12917" s="66" t="s">
        <v>52</v>
      </c>
      <c r="H12917" s="68">
        <v>1.28410702797305E-2</v>
      </c>
      <c r="I12917" s="87">
        <v>2425.2420038938999</v>
      </c>
      <c r="J12917" s="36" t="str">
        <f>_xlfn.XLOOKUP(SimpleBB[[#This Row],[customer_code]],'Input  - indicative charges'!$B$13:$B$69,'Input  - indicative charges'!$E$13:$E$69)</f>
        <v>North Island generation</v>
      </c>
      <c r="K12917" s="70">
        <f t="shared" si="203"/>
        <v>2242.0235554818651</v>
      </c>
    </row>
    <row r="12918" spans="1:11" x14ac:dyDescent="0.25">
      <c r="A12918" s="65">
        <v>44501</v>
      </c>
      <c r="B12918" s="66" t="s">
        <v>155</v>
      </c>
      <c r="C12918" s="66" t="s">
        <v>137</v>
      </c>
      <c r="D12918" s="67">
        <v>146623.73499999999</v>
      </c>
      <c r="E12918" s="66">
        <v>1.2881</v>
      </c>
      <c r="F12918" s="67">
        <v>188866.0330535</v>
      </c>
      <c r="G12918" s="66" t="s">
        <v>54</v>
      </c>
      <c r="H12918" s="68">
        <v>7.5096184243471301E-8</v>
      </c>
      <c r="I12918" s="87">
        <v>1.41831184155191E-2</v>
      </c>
      <c r="J12918" s="36" t="str">
        <f>_xlfn.XLOOKUP(SimpleBB[[#This Row],[customer_code]],'Input  - indicative charges'!$B$13:$B$69,'Input  - indicative charges'!$E$13:$E$69)</f>
        <v>Upper South Island distributor</v>
      </c>
      <c r="K12918" s="70">
        <f t="shared" si="203"/>
        <v>1.311163402527544E-2</v>
      </c>
    </row>
    <row r="12919" spans="1:11" x14ac:dyDescent="0.25">
      <c r="A12919" s="65">
        <v>44501</v>
      </c>
      <c r="B12919" s="66" t="s">
        <v>155</v>
      </c>
      <c r="C12919" s="66" t="s">
        <v>137</v>
      </c>
      <c r="D12919" s="67">
        <v>146623.73499999999</v>
      </c>
      <c r="E12919" s="66">
        <v>1.2881</v>
      </c>
      <c r="F12919" s="67">
        <v>188866.0330535</v>
      </c>
      <c r="G12919" s="66" t="s">
        <v>56</v>
      </c>
      <c r="H12919" s="68">
        <v>4.0340523868047102E-4</v>
      </c>
      <c r="I12919" s="87">
        <v>76.189547142580906</v>
      </c>
      <c r="J12919" s="36" t="str">
        <f>_xlfn.XLOOKUP(SimpleBB[[#This Row],[customer_code]],'Input  - indicative charges'!$B$13:$B$69,'Input  - indicative charges'!$E$13:$E$69)</f>
        <v>Upper North Island distributor</v>
      </c>
      <c r="K12919" s="70">
        <f t="shared" si="203"/>
        <v>70.4336965551894</v>
      </c>
    </row>
    <row r="12920" spans="1:11" x14ac:dyDescent="0.25">
      <c r="A12920" s="65">
        <v>44501</v>
      </c>
      <c r="B12920" s="66" t="s">
        <v>155</v>
      </c>
      <c r="C12920" s="66" t="s">
        <v>137</v>
      </c>
      <c r="D12920" s="67">
        <v>146623.73499999999</v>
      </c>
      <c r="E12920" s="66">
        <v>1.2881</v>
      </c>
      <c r="F12920" s="67">
        <v>188866.0330535</v>
      </c>
      <c r="G12920" s="66" t="s">
        <v>58</v>
      </c>
      <c r="H12920" s="68">
        <v>7.9254645307778697E-3</v>
      </c>
      <c r="I12920" s="87">
        <v>1496.85104603423</v>
      </c>
      <c r="J12920" s="36" t="str">
        <f>_xlfn.XLOOKUP(SimpleBB[[#This Row],[customer_code]],'Input  - indicative charges'!$B$13:$B$69,'Input  - indicative charges'!$E$13:$E$69)</f>
        <v>North Island generation</v>
      </c>
      <c r="K12920" s="70">
        <f t="shared" si="203"/>
        <v>1383.7692481278793</v>
      </c>
    </row>
    <row r="12921" spans="1:11" x14ac:dyDescent="0.25">
      <c r="A12921" s="65">
        <v>44501</v>
      </c>
      <c r="B12921" s="66" t="s">
        <v>155</v>
      </c>
      <c r="C12921" s="66" t="s">
        <v>137</v>
      </c>
      <c r="D12921" s="67">
        <v>146623.73499999999</v>
      </c>
      <c r="E12921" s="66">
        <v>1.2881</v>
      </c>
      <c r="F12921" s="67">
        <v>188866.0330535</v>
      </c>
      <c r="G12921" s="66" t="s">
        <v>60</v>
      </c>
      <c r="H12921" s="68">
        <v>2.7640824875860998E-6</v>
      </c>
      <c r="I12921" s="87">
        <v>0.52204129446303804</v>
      </c>
      <c r="J12921" s="36" t="str">
        <f>_xlfn.XLOOKUP(SimpleBB[[#This Row],[customer_code]],'Input  - indicative charges'!$B$13:$B$69,'Input  - indicative charges'!$E$13:$E$69)</f>
        <v>Major Industrial</v>
      </c>
      <c r="K12921" s="70">
        <f t="shared" si="203"/>
        <v>0.48260292261191601</v>
      </c>
    </row>
    <row r="12922" spans="1:11" x14ac:dyDescent="0.25">
      <c r="A12922" s="65">
        <v>44501</v>
      </c>
      <c r="B12922" s="66" t="s">
        <v>155</v>
      </c>
      <c r="C12922" s="66" t="s">
        <v>137</v>
      </c>
      <c r="D12922" s="67">
        <v>146623.73499999999</v>
      </c>
      <c r="E12922" s="66">
        <v>1.2881</v>
      </c>
      <c r="F12922" s="67">
        <v>188866.0330535</v>
      </c>
      <c r="G12922" s="66" t="s">
        <v>62</v>
      </c>
      <c r="H12922" s="68">
        <v>2.7273547904610299E-6</v>
      </c>
      <c r="I12922" s="87">
        <v>0.51510468000383403</v>
      </c>
      <c r="J12922" s="36" t="str">
        <f>_xlfn.XLOOKUP(SimpleBB[[#This Row],[customer_code]],'Input  - indicative charges'!$B$13:$B$69,'Input  - indicative charges'!$E$13:$E$69)</f>
        <v>Major Industrial</v>
      </c>
      <c r="K12922" s="70">
        <f t="shared" si="203"/>
        <v>0.47619034482056094</v>
      </c>
    </row>
    <row r="12923" spans="1:11" x14ac:dyDescent="0.25">
      <c r="A12923" s="65">
        <v>44501</v>
      </c>
      <c r="B12923" s="66" t="s">
        <v>155</v>
      </c>
      <c r="C12923" s="66" t="s">
        <v>137</v>
      </c>
      <c r="D12923" s="67">
        <v>146623.73499999999</v>
      </c>
      <c r="E12923" s="66">
        <v>1.2881</v>
      </c>
      <c r="F12923" s="67">
        <v>188866.0330535</v>
      </c>
      <c r="G12923" s="66" t="s">
        <v>64</v>
      </c>
      <c r="H12923" s="68">
        <v>1.2832511941131099E-4</v>
      </c>
      <c r="I12923" s="87">
        <v>24.236256244331098</v>
      </c>
      <c r="J12923" s="36" t="str">
        <f>_xlfn.XLOOKUP(SimpleBB[[#This Row],[customer_code]],'Input  - indicative charges'!$B$13:$B$69,'Input  - indicative charges'!$E$13:$E$69)</f>
        <v>Major Industrial</v>
      </c>
      <c r="K12923" s="70">
        <f t="shared" si="203"/>
        <v>22.40529287767604</v>
      </c>
    </row>
    <row r="12924" spans="1:11" x14ac:dyDescent="0.25">
      <c r="A12924" s="65">
        <v>44501</v>
      </c>
      <c r="B12924" s="66" t="s">
        <v>155</v>
      </c>
      <c r="C12924" s="66" t="s">
        <v>137</v>
      </c>
      <c r="D12924" s="67">
        <v>146623.73499999999</v>
      </c>
      <c r="E12924" s="66">
        <v>1.2881</v>
      </c>
      <c r="F12924" s="67">
        <v>188866.0330535</v>
      </c>
      <c r="G12924" s="66" t="s">
        <v>66</v>
      </c>
      <c r="H12924" s="68">
        <v>5.1820903936719496E-6</v>
      </c>
      <c r="I12924" s="87">
        <v>0.97872085557747202</v>
      </c>
      <c r="J12924" s="36" t="str">
        <f>_xlfn.XLOOKUP(SimpleBB[[#This Row],[customer_code]],'Input  - indicative charges'!$B$13:$B$69,'Input  - indicative charges'!$E$13:$E$69)</f>
        <v>Upper South Island distributor</v>
      </c>
      <c r="K12924" s="70">
        <f t="shared" si="203"/>
        <v>0.90478195945927309</v>
      </c>
    </row>
    <row r="12925" spans="1:11" x14ac:dyDescent="0.25">
      <c r="A12925" s="65">
        <v>44501</v>
      </c>
      <c r="B12925" s="66" t="s">
        <v>155</v>
      </c>
      <c r="C12925" s="66" t="s">
        <v>137</v>
      </c>
      <c r="D12925" s="67">
        <v>146623.73499999999</v>
      </c>
      <c r="E12925" s="66">
        <v>1.2881</v>
      </c>
      <c r="F12925" s="67">
        <v>188866.0330535</v>
      </c>
      <c r="G12925" s="66" t="s">
        <v>68</v>
      </c>
      <c r="H12925" s="68">
        <v>2.6633101578940199E-6</v>
      </c>
      <c r="I12925" s="87">
        <v>0.50300882431253502</v>
      </c>
      <c r="J12925" s="36" t="str">
        <f>_xlfn.XLOOKUP(SimpleBB[[#This Row],[customer_code]],'Input  - indicative charges'!$B$13:$B$69,'Input  - indicative charges'!$E$13:$E$69)</f>
        <v>Major Industrial</v>
      </c>
      <c r="K12925" s="70">
        <f t="shared" si="203"/>
        <v>0.46500828820927848</v>
      </c>
    </row>
    <row r="12926" spans="1:11" x14ac:dyDescent="0.25">
      <c r="A12926" s="65">
        <v>44501</v>
      </c>
      <c r="B12926" s="66" t="s">
        <v>155</v>
      </c>
      <c r="C12926" s="66" t="s">
        <v>137</v>
      </c>
      <c r="D12926" s="67">
        <v>146623.73499999999</v>
      </c>
      <c r="E12926" s="66">
        <v>1.2881</v>
      </c>
      <c r="F12926" s="67">
        <v>188866.0330535</v>
      </c>
      <c r="G12926" s="66" t="s">
        <v>70</v>
      </c>
      <c r="H12926" s="68">
        <v>0.28716560697315502</v>
      </c>
      <c r="I12926" s="87">
        <v>54235.8290184203</v>
      </c>
      <c r="J12926" s="36" t="str">
        <f>_xlfn.XLOOKUP(SimpleBB[[#This Row],[customer_code]],'Input  - indicative charges'!$B$13:$B$69,'Input  - indicative charges'!$E$13:$E$69)</f>
        <v>Lower North Island distributor</v>
      </c>
      <c r="K12926" s="70">
        <f t="shared" si="203"/>
        <v>50138.504122537415</v>
      </c>
    </row>
    <row r="12927" spans="1:11" x14ac:dyDescent="0.25">
      <c r="A12927" s="65">
        <v>44501</v>
      </c>
      <c r="B12927" s="66" t="s">
        <v>155</v>
      </c>
      <c r="C12927" s="66" t="s">
        <v>137</v>
      </c>
      <c r="D12927" s="67">
        <v>146623.73499999999</v>
      </c>
      <c r="E12927" s="66">
        <v>1.2881</v>
      </c>
      <c r="F12927" s="67">
        <v>188866.0330535</v>
      </c>
      <c r="G12927" s="66" t="s">
        <v>72</v>
      </c>
      <c r="H12927" s="68">
        <v>3.3069275945283603E-5</v>
      </c>
      <c r="I12927" s="87">
        <v>6.2456629637372503</v>
      </c>
      <c r="J12927" s="36" t="str">
        <f>_xlfn.XLOOKUP(SimpleBB[[#This Row],[customer_code]],'Input  - indicative charges'!$B$13:$B$69,'Input  - indicative charges'!$E$13:$E$69)</f>
        <v>Lower South Island distributor</v>
      </c>
      <c r="K12927" s="70">
        <f t="shared" si="203"/>
        <v>5.7738252355092383</v>
      </c>
    </row>
    <row r="12928" spans="1:11" x14ac:dyDescent="0.25">
      <c r="A12928" s="65">
        <v>44501</v>
      </c>
      <c r="B12928" s="66" t="s">
        <v>155</v>
      </c>
      <c r="C12928" s="66" t="s">
        <v>137</v>
      </c>
      <c r="D12928" s="67">
        <v>146623.73499999999</v>
      </c>
      <c r="E12928" s="66">
        <v>1.2881</v>
      </c>
      <c r="F12928" s="67">
        <v>188866.0330535</v>
      </c>
      <c r="G12928" s="66" t="s">
        <v>74</v>
      </c>
      <c r="H12928" s="68">
        <v>3.1979541114814102E-9</v>
      </c>
      <c r="I12928" s="87">
        <v>6.0398490692262598E-4</v>
      </c>
      <c r="J12928" s="36" t="str">
        <f>_xlfn.XLOOKUP(SimpleBB[[#This Row],[customer_code]],'Input  - indicative charges'!$B$13:$B$69,'Input  - indicative charges'!$E$13:$E$69)</f>
        <v>Major Industrial</v>
      </c>
      <c r="K12928" s="70">
        <f t="shared" si="203"/>
        <v>5.5835598521791513E-4</v>
      </c>
    </row>
    <row r="12929" spans="1:11" x14ac:dyDescent="0.25">
      <c r="A12929" s="65">
        <v>44501</v>
      </c>
      <c r="B12929" s="66" t="s">
        <v>155</v>
      </c>
      <c r="C12929" s="66" t="s">
        <v>137</v>
      </c>
      <c r="D12929" s="67">
        <v>146623.73499999999</v>
      </c>
      <c r="E12929" s="66">
        <v>1.2881</v>
      </c>
      <c r="F12929" s="67">
        <v>188866.0330535</v>
      </c>
      <c r="G12929" s="66" t="s">
        <v>76</v>
      </c>
      <c r="H12929" s="68">
        <v>2.03825331300469E-4</v>
      </c>
      <c r="I12929" s="87">
        <v>38.495681758535099</v>
      </c>
      <c r="J12929" s="36" t="str">
        <f>_xlfn.XLOOKUP(SimpleBB[[#This Row],[customer_code]],'Input  - indicative charges'!$B$13:$B$69,'Input  - indicative charges'!$E$13:$E$69)</f>
        <v>Lower North Island distributor</v>
      </c>
      <c r="K12929" s="70">
        <f t="shared" si="203"/>
        <v>35.587469270446086</v>
      </c>
    </row>
    <row r="12930" spans="1:11" x14ac:dyDescent="0.25">
      <c r="A12930" s="65">
        <v>44501</v>
      </c>
      <c r="B12930" s="66" t="s">
        <v>155</v>
      </c>
      <c r="C12930" s="66" t="s">
        <v>137</v>
      </c>
      <c r="D12930" s="67">
        <v>146623.73499999999</v>
      </c>
      <c r="E12930" s="66">
        <v>1.2881</v>
      </c>
      <c r="F12930" s="67">
        <v>188866.0330535</v>
      </c>
      <c r="G12930" s="66" t="s">
        <v>78</v>
      </c>
      <c r="H12930" s="68">
        <v>7.4261492049974701E-7</v>
      </c>
      <c r="I12930" s="87">
        <v>0.14025473412112699</v>
      </c>
      <c r="J12930" s="36" t="str">
        <f>_xlfn.XLOOKUP(SimpleBB[[#This Row],[customer_code]],'Input  - indicative charges'!$B$13:$B$69,'Input  - indicative charges'!$E$13:$E$69)</f>
        <v>North Island generation</v>
      </c>
      <c r="K12930" s="70">
        <f t="shared" si="203"/>
        <v>0.12965898543837426</v>
      </c>
    </row>
    <row r="12931" spans="1:11" x14ac:dyDescent="0.25">
      <c r="A12931" s="65">
        <v>44501</v>
      </c>
      <c r="B12931" s="66" t="s">
        <v>155</v>
      </c>
      <c r="C12931" s="66" t="s">
        <v>137</v>
      </c>
      <c r="D12931" s="67">
        <v>146623.73499999999</v>
      </c>
      <c r="E12931" s="66">
        <v>1.2881</v>
      </c>
      <c r="F12931" s="67">
        <v>188866.0330535</v>
      </c>
      <c r="G12931" s="66" t="s">
        <v>80</v>
      </c>
      <c r="H12931" s="68">
        <v>2.5497574621633701E-9</v>
      </c>
      <c r="I12931" s="87">
        <v>4.8156257712735599E-4</v>
      </c>
      <c r="J12931" s="36" t="str">
        <f>_xlfn.XLOOKUP(SimpleBB[[#This Row],[customer_code]],'Input  - indicative charges'!$B$13:$B$69,'Input  - indicative charges'!$E$13:$E$69)</f>
        <v>Major Industrial</v>
      </c>
      <c r="K12931" s="70">
        <f t="shared" si="203"/>
        <v>4.4518222908253671E-4</v>
      </c>
    </row>
    <row r="12932" spans="1:11" x14ac:dyDescent="0.25">
      <c r="A12932" s="65">
        <v>44501</v>
      </c>
      <c r="B12932" s="66" t="s">
        <v>155</v>
      </c>
      <c r="C12932" s="66" t="s">
        <v>137</v>
      </c>
      <c r="D12932" s="67">
        <v>146623.73499999999</v>
      </c>
      <c r="E12932" s="66">
        <v>1.2881</v>
      </c>
      <c r="F12932" s="67">
        <v>188866.0330535</v>
      </c>
      <c r="G12932" s="66" t="s">
        <v>82</v>
      </c>
      <c r="H12932" s="68">
        <v>4.5325115627330501E-4</v>
      </c>
      <c r="I12932" s="87">
        <v>85.603747862251097</v>
      </c>
      <c r="J12932" s="36" t="str">
        <f>_xlfn.XLOOKUP(SimpleBB[[#This Row],[customer_code]],'Input  - indicative charges'!$B$13:$B$69,'Input  - indicative charges'!$E$13:$E$69)</f>
        <v>Major Industrial</v>
      </c>
      <c r="K12932" s="70">
        <f t="shared" si="203"/>
        <v>79.136687735305173</v>
      </c>
    </row>
    <row r="12933" spans="1:11" x14ac:dyDescent="0.25">
      <c r="A12933" s="65">
        <v>44501</v>
      </c>
      <c r="B12933" s="66" t="s">
        <v>155</v>
      </c>
      <c r="C12933" s="66" t="s">
        <v>137</v>
      </c>
      <c r="D12933" s="67">
        <v>146623.73499999999</v>
      </c>
      <c r="E12933" s="66">
        <v>1.2881</v>
      </c>
      <c r="F12933" s="67">
        <v>188866.0330535</v>
      </c>
      <c r="G12933" s="66" t="s">
        <v>84</v>
      </c>
      <c r="H12933" s="68">
        <v>1.0308519212156401E-11</v>
      </c>
      <c r="I12933" s="87">
        <v>1.9469291302557802E-6</v>
      </c>
      <c r="J12933" s="36" t="str">
        <f>_xlfn.XLOOKUP(SimpleBB[[#This Row],[customer_code]],'Input  - indicative charges'!$B$13:$B$69,'Input  - indicative charges'!$E$13:$E$69)</f>
        <v>Major Industrial</v>
      </c>
      <c r="K12933" s="70">
        <f t="shared" si="203"/>
        <v>1.7998455262934013E-6</v>
      </c>
    </row>
    <row r="12934" spans="1:11" x14ac:dyDescent="0.25">
      <c r="A12934" s="65">
        <v>44501</v>
      </c>
      <c r="B12934" s="66" t="s">
        <v>155</v>
      </c>
      <c r="C12934" s="66" t="s">
        <v>137</v>
      </c>
      <c r="D12934" s="67">
        <v>146623.73499999999</v>
      </c>
      <c r="E12934" s="66">
        <v>1.2881</v>
      </c>
      <c r="F12934" s="67">
        <v>188866.0330535</v>
      </c>
      <c r="G12934" s="66" t="s">
        <v>86</v>
      </c>
      <c r="H12934" s="68">
        <v>4.7097068797389999E-5</v>
      </c>
      <c r="I12934" s="87">
        <v>8.8950365522108292</v>
      </c>
      <c r="J12934" s="36" t="str">
        <f>_xlfn.XLOOKUP(SimpleBB[[#This Row],[customer_code]],'Input  - indicative charges'!$B$13:$B$69,'Input  - indicative charges'!$E$13:$E$69)</f>
        <v>North Island generation</v>
      </c>
      <c r="K12934" s="70">
        <f t="shared" si="203"/>
        <v>8.2230480277469837</v>
      </c>
    </row>
    <row r="12935" spans="1:11" x14ac:dyDescent="0.25">
      <c r="A12935" s="65">
        <v>44501</v>
      </c>
      <c r="B12935" s="66" t="s">
        <v>155</v>
      </c>
      <c r="C12935" s="66" t="s">
        <v>137</v>
      </c>
      <c r="D12935" s="67">
        <v>146623.73499999999</v>
      </c>
      <c r="E12935" s="66">
        <v>1.2881</v>
      </c>
      <c r="F12935" s="67">
        <v>188866.0330535</v>
      </c>
      <c r="G12935" s="66" t="s">
        <v>88</v>
      </c>
      <c r="H12935" s="68">
        <v>4.6117213342323398E-3</v>
      </c>
      <c r="I12935" s="87">
        <v>870.99751394465704</v>
      </c>
      <c r="J12935" s="36" t="str">
        <f>_xlfn.XLOOKUP(SimpleBB[[#This Row],[customer_code]],'Input  - indicative charges'!$B$13:$B$69,'Input  - indicative charges'!$E$13:$E$69)</f>
        <v>North Island generation</v>
      </c>
      <c r="K12935" s="70">
        <f t="shared" si="203"/>
        <v>805.19673496282428</v>
      </c>
    </row>
    <row r="12936" spans="1:11" x14ac:dyDescent="0.25">
      <c r="A12936" s="65">
        <v>44501</v>
      </c>
      <c r="B12936" s="66" t="s">
        <v>155</v>
      </c>
      <c r="C12936" s="66" t="s">
        <v>137</v>
      </c>
      <c r="D12936" s="67">
        <v>146623.73499999999</v>
      </c>
      <c r="E12936" s="66">
        <v>1.2881</v>
      </c>
      <c r="F12936" s="67">
        <v>188866.0330535</v>
      </c>
      <c r="G12936" s="66" t="s">
        <v>90</v>
      </c>
      <c r="H12936" s="68">
        <v>9.0172704602669397E-7</v>
      </c>
      <c r="I12936" s="87">
        <v>0.170305610080112</v>
      </c>
      <c r="J12936" s="36" t="str">
        <f>_xlfn.XLOOKUP(SimpleBB[[#This Row],[customer_code]],'Input  - indicative charges'!$B$13:$B$69,'Input  - indicative charges'!$E$13:$E$69)</f>
        <v>Upper South Island distributor</v>
      </c>
      <c r="K12936" s="70">
        <f t="shared" si="203"/>
        <v>0.15743962409411791</v>
      </c>
    </row>
    <row r="12937" spans="1:11" x14ac:dyDescent="0.25">
      <c r="A12937" s="65">
        <v>44501</v>
      </c>
      <c r="B12937" s="66" t="s">
        <v>155</v>
      </c>
      <c r="C12937" s="66" t="s">
        <v>137</v>
      </c>
      <c r="D12937" s="67">
        <v>146623.73499999999</v>
      </c>
      <c r="E12937" s="66">
        <v>1.2881</v>
      </c>
      <c r="F12937" s="67">
        <v>188866.0330535</v>
      </c>
      <c r="G12937" s="66" t="s">
        <v>92</v>
      </c>
      <c r="H12937" s="68">
        <v>6.3880269438676299E-4</v>
      </c>
      <c r="I12937" s="87">
        <v>120.64813079271499</v>
      </c>
      <c r="J12937" s="36" t="str">
        <f>_xlfn.XLOOKUP(SimpleBB[[#This Row],[customer_code]],'Input  - indicative charges'!$B$13:$B$69,'Input  - indicative charges'!$E$13:$E$69)</f>
        <v>North Island generation</v>
      </c>
      <c r="K12937" s="70">
        <f t="shared" si="203"/>
        <v>111.53359158707597</v>
      </c>
    </row>
    <row r="12938" spans="1:11" x14ac:dyDescent="0.25">
      <c r="A12938" s="65">
        <v>44501</v>
      </c>
      <c r="B12938" s="66" t="s">
        <v>155</v>
      </c>
      <c r="C12938" s="66" t="s">
        <v>137</v>
      </c>
      <c r="D12938" s="67">
        <v>146623.73499999999</v>
      </c>
      <c r="E12938" s="66">
        <v>1.2881</v>
      </c>
      <c r="F12938" s="67">
        <v>188866.0330535</v>
      </c>
      <c r="G12938" s="66" t="s">
        <v>94</v>
      </c>
      <c r="H12938" s="68">
        <v>3.3861615881727002E-3</v>
      </c>
      <c r="I12938" s="87">
        <v>639.53090643631799</v>
      </c>
      <c r="J12938" s="36" t="str">
        <f>_xlfn.XLOOKUP(SimpleBB[[#This Row],[customer_code]],'Input  - indicative charges'!$B$13:$B$69,'Input  - indicative charges'!$E$13:$E$69)</f>
        <v>North Island generation</v>
      </c>
      <c r="K12938" s="70">
        <f t="shared" si="203"/>
        <v>591.21661029569646</v>
      </c>
    </row>
    <row r="12939" spans="1:11" x14ac:dyDescent="0.25">
      <c r="A12939" s="65">
        <v>44501</v>
      </c>
      <c r="B12939" s="66" t="s">
        <v>155</v>
      </c>
      <c r="C12939" s="66" t="s">
        <v>137</v>
      </c>
      <c r="D12939" s="67">
        <v>146623.73499999999</v>
      </c>
      <c r="E12939" s="66">
        <v>1.2881</v>
      </c>
      <c r="F12939" s="67">
        <v>188866.0330535</v>
      </c>
      <c r="G12939" s="66" t="s">
        <v>96</v>
      </c>
      <c r="H12939" s="68">
        <v>2.8179604279466501E-5</v>
      </c>
      <c r="I12939" s="87">
        <v>5.3221700732802697</v>
      </c>
      <c r="J12939" s="36" t="str">
        <f>_xlfn.XLOOKUP(SimpleBB[[#This Row],[customer_code]],'Input  - indicative charges'!$B$13:$B$69,'Input  - indicative charges'!$E$13:$E$69)</f>
        <v>Upper North Island distributor</v>
      </c>
      <c r="K12939" s="70">
        <f t="shared" si="203"/>
        <v>4.9200989639040706</v>
      </c>
    </row>
    <row r="12940" spans="1:11" x14ac:dyDescent="0.25">
      <c r="A12940" s="65">
        <v>44501</v>
      </c>
      <c r="B12940" s="66" t="s">
        <v>155</v>
      </c>
      <c r="C12940" s="66" t="s">
        <v>137</v>
      </c>
      <c r="D12940" s="67">
        <v>146623.73499999999</v>
      </c>
      <c r="E12940" s="66">
        <v>1.2881</v>
      </c>
      <c r="F12940" s="67">
        <v>188866.0330535</v>
      </c>
      <c r="G12940" s="66" t="s">
        <v>98</v>
      </c>
      <c r="H12940" s="68">
        <v>3.74030382595027E-6</v>
      </c>
      <c r="I12940" s="87">
        <v>0.70641634602205705</v>
      </c>
      <c r="J12940" s="36" t="str">
        <f>_xlfn.XLOOKUP(SimpleBB[[#This Row],[customer_code]],'Input  - indicative charges'!$B$13:$B$69,'Input  - indicative charges'!$E$13:$E$69)</f>
        <v>Major Industrial</v>
      </c>
      <c r="K12940" s="70">
        <f t="shared" si="203"/>
        <v>0.65304909168485947</v>
      </c>
    </row>
    <row r="12941" spans="1:11" x14ac:dyDescent="0.25">
      <c r="A12941" s="65">
        <v>44501</v>
      </c>
      <c r="B12941" s="66" t="s">
        <v>155</v>
      </c>
      <c r="C12941" s="66" t="s">
        <v>137</v>
      </c>
      <c r="D12941" s="67">
        <v>146623.73499999999</v>
      </c>
      <c r="E12941" s="66">
        <v>1.2881</v>
      </c>
      <c r="F12941" s="67">
        <v>188866.0330535</v>
      </c>
      <c r="G12941" s="66" t="s">
        <v>100</v>
      </c>
      <c r="H12941" s="68">
        <v>7.2132978583937897E-4</v>
      </c>
      <c r="I12941" s="87">
        <v>136.23469517481399</v>
      </c>
      <c r="J12941" s="36" t="str">
        <f>_xlfn.XLOOKUP(SimpleBB[[#This Row],[customer_code]],'Input  - indicative charges'!$B$13:$B$69,'Input  - indicative charges'!$E$13:$E$69)</f>
        <v>North Island generation</v>
      </c>
      <c r="K12941" s="70">
        <f t="shared" si="203"/>
        <v>125.94264620413819</v>
      </c>
    </row>
    <row r="12942" spans="1:11" x14ac:dyDescent="0.25">
      <c r="A12942" s="65">
        <v>44501</v>
      </c>
      <c r="B12942" s="66" t="s">
        <v>155</v>
      </c>
      <c r="C12942" s="66" t="s">
        <v>137</v>
      </c>
      <c r="D12942" s="67">
        <v>146623.73499999999</v>
      </c>
      <c r="E12942" s="66">
        <v>1.2881</v>
      </c>
      <c r="F12942" s="67">
        <v>188866.0330535</v>
      </c>
      <c r="G12942" s="66" t="s">
        <v>102</v>
      </c>
      <c r="H12942" s="68">
        <v>1.61367823518975E-3</v>
      </c>
      <c r="I12942" s="87">
        <v>304.76900690506199</v>
      </c>
      <c r="J12942" s="36" t="str">
        <f>_xlfn.XLOOKUP(SimpleBB[[#This Row],[customer_code]],'Input  - indicative charges'!$B$13:$B$69,'Input  - indicative charges'!$E$13:$E$69)</f>
        <v>Lower North Island distributor</v>
      </c>
      <c r="K12942" s="70">
        <f t="shared" ref="K12942:K13005" si="204">I12942*$L$9</f>
        <v>281.74478726860173</v>
      </c>
    </row>
    <row r="12943" spans="1:11" x14ac:dyDescent="0.25">
      <c r="A12943" s="65">
        <v>44501</v>
      </c>
      <c r="B12943" s="66" t="s">
        <v>155</v>
      </c>
      <c r="C12943" s="66" t="s">
        <v>137</v>
      </c>
      <c r="D12943" s="67">
        <v>146623.73499999999</v>
      </c>
      <c r="E12943" s="66">
        <v>1.2881</v>
      </c>
      <c r="F12943" s="67">
        <v>188866.0330535</v>
      </c>
      <c r="G12943" s="66" t="s">
        <v>104</v>
      </c>
      <c r="H12943" s="68">
        <v>2.3330708899937198E-3</v>
      </c>
      <c r="I12943" s="87">
        <v>440.63784382571299</v>
      </c>
      <c r="J12943" s="36" t="str">
        <f>_xlfn.XLOOKUP(SimpleBB[[#This Row],[customer_code]],'Input  - indicative charges'!$B$13:$B$69,'Input  - indicative charges'!$E$13:$E$69)</f>
        <v>Lower North Island distributor</v>
      </c>
      <c r="K12943" s="70">
        <f t="shared" si="204"/>
        <v>407.34921451459724</v>
      </c>
    </row>
    <row r="12944" spans="1:11" x14ac:dyDescent="0.25">
      <c r="A12944" s="65">
        <v>44501</v>
      </c>
      <c r="B12944" s="66" t="s">
        <v>155</v>
      </c>
      <c r="C12944" s="66" t="s">
        <v>137</v>
      </c>
      <c r="D12944" s="67">
        <v>146623.73499999999</v>
      </c>
      <c r="E12944" s="66">
        <v>1.2881</v>
      </c>
      <c r="F12944" s="67">
        <v>188866.0330535</v>
      </c>
      <c r="G12944" s="66" t="s">
        <v>106</v>
      </c>
      <c r="H12944" s="68">
        <v>8.8343891684537507E-3</v>
      </c>
      <c r="I12944" s="87">
        <v>1668.51603669666</v>
      </c>
      <c r="J12944" s="36" t="str">
        <f>_xlfn.XLOOKUP(SimpleBB[[#This Row],[customer_code]],'Input  - indicative charges'!$B$13:$B$69,'Input  - indicative charges'!$E$13:$E$69)</f>
        <v>Upper North Island distributor</v>
      </c>
      <c r="K12944" s="70">
        <f t="shared" si="204"/>
        <v>1542.4655564133184</v>
      </c>
    </row>
    <row r="12945" spans="1:11" x14ac:dyDescent="0.25">
      <c r="A12945" s="65">
        <v>44501</v>
      </c>
      <c r="B12945" s="66" t="s">
        <v>155</v>
      </c>
      <c r="C12945" s="66" t="s">
        <v>137</v>
      </c>
      <c r="D12945" s="67">
        <v>146623.73499999999</v>
      </c>
      <c r="E12945" s="66">
        <v>1.2881</v>
      </c>
      <c r="F12945" s="67">
        <v>188866.0330535</v>
      </c>
      <c r="G12945" s="66" t="s">
        <v>108</v>
      </c>
      <c r="H12945" s="68">
        <v>0.120979240895964</v>
      </c>
      <c r="I12945" s="87">
        <v>22848.869309844398</v>
      </c>
      <c r="J12945" s="36" t="str">
        <f>_xlfn.XLOOKUP(SimpleBB[[#This Row],[customer_code]],'Input  - indicative charges'!$B$13:$B$69,'Input  - indicative charges'!$E$13:$E$69)</f>
        <v>Lower North Island distributor</v>
      </c>
      <c r="K12945" s="70">
        <f t="shared" si="204"/>
        <v>21122.718114954325</v>
      </c>
    </row>
    <row r="12946" spans="1:11" x14ac:dyDescent="0.25">
      <c r="A12946" s="65">
        <v>44501</v>
      </c>
      <c r="B12946" s="66" t="s">
        <v>155</v>
      </c>
      <c r="C12946" s="66" t="s">
        <v>137</v>
      </c>
      <c r="D12946" s="67">
        <v>146623.73499999999</v>
      </c>
      <c r="E12946" s="66">
        <v>1.2881</v>
      </c>
      <c r="F12946" s="67">
        <v>188866.0330535</v>
      </c>
      <c r="G12946" s="66" t="s">
        <v>110</v>
      </c>
      <c r="H12946" s="68">
        <v>3.8598237355410899E-7</v>
      </c>
      <c r="I12946" s="87">
        <v>7.2898959721738807E-2</v>
      </c>
      <c r="J12946" s="36" t="str">
        <f>_xlfn.XLOOKUP(SimpleBB[[#This Row],[customer_code]],'Input  - indicative charges'!$B$13:$B$69,'Input  - indicative charges'!$E$13:$E$69)</f>
        <v>Lower South Island distributor</v>
      </c>
      <c r="K12946" s="70">
        <f t="shared" si="204"/>
        <v>6.7391701365820636E-2</v>
      </c>
    </row>
    <row r="12947" spans="1:11" x14ac:dyDescent="0.25">
      <c r="A12947" s="65">
        <v>44501</v>
      </c>
      <c r="B12947" s="66" t="s">
        <v>155</v>
      </c>
      <c r="C12947" s="66" t="s">
        <v>137</v>
      </c>
      <c r="D12947" s="67">
        <v>146623.73499999999</v>
      </c>
      <c r="E12947" s="66">
        <v>1.2881</v>
      </c>
      <c r="F12947" s="67">
        <v>188866.0330535</v>
      </c>
      <c r="G12947" s="66" t="s">
        <v>112</v>
      </c>
      <c r="H12947" s="68">
        <v>3.8096828413223698E-3</v>
      </c>
      <c r="I12947" s="87">
        <v>719.51968543254304</v>
      </c>
      <c r="J12947" s="36" t="str">
        <f>_xlfn.XLOOKUP(SimpleBB[[#This Row],[customer_code]],'Input  - indicative charges'!$B$13:$B$69,'Input  - indicative charges'!$E$13:$E$69)</f>
        <v>North Island generation</v>
      </c>
      <c r="K12947" s="70">
        <f t="shared" si="204"/>
        <v>665.16252018668115</v>
      </c>
    </row>
    <row r="12948" spans="1:11" x14ac:dyDescent="0.25">
      <c r="A12948" s="65">
        <v>44501</v>
      </c>
      <c r="B12948" s="66" t="s">
        <v>155</v>
      </c>
      <c r="C12948" s="66" t="s">
        <v>137</v>
      </c>
      <c r="D12948" s="67">
        <v>146623.73499999999</v>
      </c>
      <c r="E12948" s="66">
        <v>1.2881</v>
      </c>
      <c r="F12948" s="67">
        <v>188866.0330535</v>
      </c>
      <c r="G12948" s="66" t="s">
        <v>114</v>
      </c>
      <c r="H12948" s="68">
        <v>3.4129278258922001E-2</v>
      </c>
      <c r="I12948" s="87">
        <v>6445.8613957416601</v>
      </c>
      <c r="J12948" s="36" t="str">
        <f>_xlfn.XLOOKUP(SimpleBB[[#This Row],[customer_code]],'Input  - indicative charges'!$B$13:$B$69,'Input  - indicative charges'!$E$13:$E$69)</f>
        <v>Lower North Island distributor</v>
      </c>
      <c r="K12948" s="70">
        <f t="shared" si="204"/>
        <v>5958.8993846472458</v>
      </c>
    </row>
    <row r="12949" spans="1:11" x14ac:dyDescent="0.25">
      <c r="A12949" s="65">
        <v>44501</v>
      </c>
      <c r="B12949" s="66" t="s">
        <v>155</v>
      </c>
      <c r="C12949" s="66" t="s">
        <v>137</v>
      </c>
      <c r="D12949" s="67">
        <v>146623.73499999999</v>
      </c>
      <c r="E12949" s="66">
        <v>1.2881</v>
      </c>
      <c r="F12949" s="67">
        <v>188866.0330535</v>
      </c>
      <c r="G12949" s="66" t="s">
        <v>116</v>
      </c>
      <c r="H12949" s="68">
        <v>1.4863314809520499E-6</v>
      </c>
      <c r="I12949" s="87">
        <v>0.28071753060994797</v>
      </c>
      <c r="J12949" s="36" t="str">
        <f>_xlfn.XLOOKUP(SimpleBB[[#This Row],[customer_code]],'Input  - indicative charges'!$B$13:$B$69,'Input  - indicative charges'!$E$13:$E$69)</f>
        <v>Major Industrial</v>
      </c>
      <c r="K12949" s="70">
        <f t="shared" si="204"/>
        <v>0.25951031486907189</v>
      </c>
    </row>
    <row r="12950" spans="1:11" x14ac:dyDescent="0.25">
      <c r="A12950" s="65">
        <v>44501</v>
      </c>
      <c r="B12950" s="66" t="s">
        <v>155</v>
      </c>
      <c r="C12950" s="66" t="s">
        <v>137</v>
      </c>
      <c r="D12950" s="67">
        <v>146623.73499999999</v>
      </c>
      <c r="E12950" s="66">
        <v>1.2881</v>
      </c>
      <c r="F12950" s="67">
        <v>188866.0330535</v>
      </c>
      <c r="G12950" s="66" t="s">
        <v>118</v>
      </c>
      <c r="H12950" s="68">
        <v>1.9519553594544899E-7</v>
      </c>
      <c r="I12950" s="87">
        <v>3.6865806543768899E-2</v>
      </c>
      <c r="J12950" s="36" t="str">
        <f>_xlfn.XLOOKUP(SimpleBB[[#This Row],[customer_code]],'Input  - indicative charges'!$B$13:$B$69,'Input  - indicative charges'!$E$13:$E$69)</f>
        <v>Upper South Island distributor</v>
      </c>
      <c r="K12950" s="70">
        <f t="shared" si="204"/>
        <v>3.4080725358648922E-2</v>
      </c>
    </row>
    <row r="12951" spans="1:11" x14ac:dyDescent="0.25">
      <c r="A12951" s="65">
        <v>44501</v>
      </c>
      <c r="B12951" s="66" t="s">
        <v>155</v>
      </c>
      <c r="C12951" s="66" t="s">
        <v>137</v>
      </c>
      <c r="D12951" s="67">
        <v>146623.73499999999</v>
      </c>
      <c r="E12951" s="66">
        <v>1.2881</v>
      </c>
      <c r="F12951" s="67">
        <v>188866.0330535</v>
      </c>
      <c r="G12951" s="66" t="s">
        <v>120</v>
      </c>
      <c r="H12951" s="68">
        <v>4.9600880201280798E-2</v>
      </c>
      <c r="I12951" s="87">
        <v>9367.9214795777898</v>
      </c>
      <c r="J12951" s="36" t="str">
        <f>_xlfn.XLOOKUP(SimpleBB[[#This Row],[customer_code]],'Input  - indicative charges'!$B$13:$B$69,'Input  - indicative charges'!$E$13:$E$69)</f>
        <v>Lower North Island distributor</v>
      </c>
      <c r="K12951" s="70">
        <f t="shared" si="204"/>
        <v>8660.2081727909826</v>
      </c>
    </row>
    <row r="12952" spans="1:11" x14ac:dyDescent="0.25">
      <c r="A12952" s="65">
        <v>44501</v>
      </c>
      <c r="B12952" s="66" t="s">
        <v>155</v>
      </c>
      <c r="C12952" s="66" t="s">
        <v>137</v>
      </c>
      <c r="D12952" s="67">
        <v>146623.73499999999</v>
      </c>
      <c r="E12952" s="66">
        <v>1.2881</v>
      </c>
      <c r="F12952" s="67">
        <v>188866.0330535</v>
      </c>
      <c r="G12952" s="66" t="s">
        <v>241</v>
      </c>
      <c r="H12952" s="68">
        <v>4.0997936836853098E-4</v>
      </c>
      <c r="I12952" s="87">
        <v>77.431176937543995</v>
      </c>
      <c r="J12952" s="36" t="str">
        <f>_xlfn.XLOOKUP(SimpleBB[[#This Row],[customer_code]],'Input  - indicative charges'!$B$13:$B$69,'Input  - indicative charges'!$E$13:$E$69)</f>
        <v>North Island generation</v>
      </c>
      <c r="K12952" s="70">
        <f t="shared" si="204"/>
        <v>71.581525614320753</v>
      </c>
    </row>
    <row r="12953" spans="1:11" x14ac:dyDescent="0.25">
      <c r="A12953" s="65">
        <v>44531</v>
      </c>
      <c r="B12953" s="66" t="s">
        <v>155</v>
      </c>
      <c r="C12953" s="66" t="s">
        <v>137</v>
      </c>
      <c r="D12953" s="67">
        <v>142381.07999999999</v>
      </c>
      <c r="E12953" s="66">
        <v>1.2383</v>
      </c>
      <c r="F12953" s="67">
        <v>176310.49136399999</v>
      </c>
      <c r="G12953" s="66" t="s">
        <v>8</v>
      </c>
      <c r="H12953" s="68">
        <v>9.3803568372538897E-7</v>
      </c>
      <c r="I12953" s="87">
        <v>0.165385532314589</v>
      </c>
      <c r="J12953" s="36" t="str">
        <f>_xlfn.XLOOKUP(SimpleBB[[#This Row],[customer_code]],'Input  - indicative charges'!$B$13:$B$69,'Input  - indicative charges'!$E$13:$E$69)</f>
        <v>Lower South Island distributor</v>
      </c>
      <c r="K12953" s="70">
        <f t="shared" si="204"/>
        <v>0.15289124078746472</v>
      </c>
    </row>
    <row r="12954" spans="1:11" x14ac:dyDescent="0.25">
      <c r="A12954" s="65">
        <v>44531</v>
      </c>
      <c r="B12954" s="66" t="s">
        <v>155</v>
      </c>
      <c r="C12954" s="66" t="s">
        <v>137</v>
      </c>
      <c r="D12954" s="67">
        <v>142381.07999999999</v>
      </c>
      <c r="E12954" s="66">
        <v>1.2383</v>
      </c>
      <c r="F12954" s="67">
        <v>176310.49136399999</v>
      </c>
      <c r="G12954" s="66" t="s">
        <v>10</v>
      </c>
      <c r="H12954" s="68">
        <v>4.3717850584242001E-8</v>
      </c>
      <c r="I12954" s="87">
        <v>7.7079157178856503E-3</v>
      </c>
      <c r="J12954" s="36" t="str">
        <f>_xlfn.XLOOKUP(SimpleBB[[#This Row],[customer_code]],'Input  - indicative charges'!$B$13:$B$69,'Input  - indicative charges'!$E$13:$E$69)</f>
        <v>Upper South Island distributor</v>
      </c>
      <c r="K12954" s="70">
        <f t="shared" si="204"/>
        <v>7.1256099702306517E-3</v>
      </c>
    </row>
    <row r="12955" spans="1:11" x14ac:dyDescent="0.25">
      <c r="A12955" s="65">
        <v>44531</v>
      </c>
      <c r="B12955" s="66" t="s">
        <v>155</v>
      </c>
      <c r="C12955" s="66" t="s">
        <v>137</v>
      </c>
      <c r="D12955" s="67">
        <v>142381.07999999999</v>
      </c>
      <c r="E12955" s="66">
        <v>1.2383</v>
      </c>
      <c r="F12955" s="67">
        <v>176310.49136399999</v>
      </c>
      <c r="G12955" s="66" t="s">
        <v>12</v>
      </c>
      <c r="H12955" s="68">
        <v>2.91431389426835E-4</v>
      </c>
      <c r="I12955" s="87">
        <v>51.382411468738503</v>
      </c>
      <c r="J12955" s="36" t="str">
        <f>_xlfn.XLOOKUP(SimpleBB[[#This Row],[customer_code]],'Input  - indicative charges'!$B$13:$B$69,'Input  - indicative charges'!$E$13:$E$69)</f>
        <v>Lower North Island distributor</v>
      </c>
      <c r="K12955" s="70">
        <f t="shared" si="204"/>
        <v>47.50065216807662</v>
      </c>
    </row>
    <row r="12956" spans="1:11" x14ac:dyDescent="0.25">
      <c r="A12956" s="65">
        <v>44531</v>
      </c>
      <c r="B12956" s="66" t="s">
        <v>155</v>
      </c>
      <c r="C12956" s="66" t="s">
        <v>137</v>
      </c>
      <c r="D12956" s="67">
        <v>142381.07999999999</v>
      </c>
      <c r="E12956" s="66">
        <v>1.2383</v>
      </c>
      <c r="F12956" s="67">
        <v>176310.49136399999</v>
      </c>
      <c r="G12956" s="66" t="s">
        <v>14</v>
      </c>
      <c r="H12956" s="68">
        <v>0.124031994590625</v>
      </c>
      <c r="I12956" s="87">
        <v>21868.1419111301</v>
      </c>
      <c r="J12956" s="36" t="str">
        <f>_xlfn.XLOOKUP(SimpleBB[[#This Row],[customer_code]],'Input  - indicative charges'!$B$13:$B$69,'Input  - indicative charges'!$E$13:$E$69)</f>
        <v>Upper North Island distributor</v>
      </c>
      <c r="K12956" s="70">
        <f t="shared" si="204"/>
        <v>20216.08119958936</v>
      </c>
    </row>
    <row r="12957" spans="1:11" x14ac:dyDescent="0.25">
      <c r="A12957" s="65">
        <v>44531</v>
      </c>
      <c r="B12957" s="66" t="s">
        <v>155</v>
      </c>
      <c r="C12957" s="66" t="s">
        <v>137</v>
      </c>
      <c r="D12957" s="67">
        <v>142381.07999999999</v>
      </c>
      <c r="E12957" s="66">
        <v>1.2383</v>
      </c>
      <c r="F12957" s="67">
        <v>176310.49136399999</v>
      </c>
      <c r="G12957" s="66" t="s">
        <v>16</v>
      </c>
      <c r="H12957" s="68">
        <v>5.0812008145872598E-2</v>
      </c>
      <c r="I12957" s="87">
        <v>8958.69012339037</v>
      </c>
      <c r="J12957" s="36" t="str">
        <f>_xlfn.XLOOKUP(SimpleBB[[#This Row],[customer_code]],'Input  - indicative charges'!$B$13:$B$69,'Input  - indicative charges'!$E$13:$E$69)</f>
        <v>South Island generation</v>
      </c>
      <c r="K12957" s="70">
        <f t="shared" si="204"/>
        <v>8281.8927969477209</v>
      </c>
    </row>
    <row r="12958" spans="1:11" x14ac:dyDescent="0.25">
      <c r="A12958" s="65">
        <v>44531</v>
      </c>
      <c r="B12958" s="66" t="s">
        <v>155</v>
      </c>
      <c r="C12958" s="66" t="s">
        <v>137</v>
      </c>
      <c r="D12958" s="67">
        <v>142381.07999999999</v>
      </c>
      <c r="E12958" s="66">
        <v>1.2383</v>
      </c>
      <c r="F12958" s="67">
        <v>176310.49136399999</v>
      </c>
      <c r="G12958" s="66" t="s">
        <v>19</v>
      </c>
      <c r="H12958" s="68">
        <v>5.0274683184386599E-5</v>
      </c>
      <c r="I12958" s="87">
        <v>8.86395409540863</v>
      </c>
      <c r="J12958" s="36" t="str">
        <f>_xlfn.XLOOKUP(SimpleBB[[#This Row],[customer_code]],'Input  - indicative charges'!$B$13:$B$69,'Input  - indicative charges'!$E$13:$E$69)</f>
        <v>Lower South Island distributor</v>
      </c>
      <c r="K12958" s="70">
        <f t="shared" si="204"/>
        <v>8.1943137405290933</v>
      </c>
    </row>
    <row r="12959" spans="1:11" x14ac:dyDescent="0.25">
      <c r="A12959" s="65">
        <v>44531</v>
      </c>
      <c r="B12959" s="66" t="s">
        <v>155</v>
      </c>
      <c r="C12959" s="66" t="s">
        <v>137</v>
      </c>
      <c r="D12959" s="67">
        <v>142381.07999999999</v>
      </c>
      <c r="E12959" s="66">
        <v>1.2383</v>
      </c>
      <c r="F12959" s="67">
        <v>176310.49136399999</v>
      </c>
      <c r="G12959" s="66" t="s">
        <v>21</v>
      </c>
      <c r="H12959" s="68">
        <v>7.1183456671028597E-7</v>
      </c>
      <c r="I12959" s="87">
        <v>0.12550390222657001</v>
      </c>
      <c r="J12959" s="36" t="str">
        <f>_xlfn.XLOOKUP(SimpleBB[[#This Row],[customer_code]],'Input  - indicative charges'!$B$13:$B$69,'Input  - indicative charges'!$E$13:$E$69)</f>
        <v>Upper South Island distributor</v>
      </c>
      <c r="K12959" s="70">
        <f t="shared" si="204"/>
        <v>0.11602252667778422</v>
      </c>
    </row>
    <row r="12960" spans="1:11" x14ac:dyDescent="0.25">
      <c r="A12960" s="65">
        <v>44531</v>
      </c>
      <c r="B12960" s="66" t="s">
        <v>155</v>
      </c>
      <c r="C12960" s="66" t="s">
        <v>137</v>
      </c>
      <c r="D12960" s="67">
        <v>142381.07999999999</v>
      </c>
      <c r="E12960" s="66">
        <v>1.2383</v>
      </c>
      <c r="F12960" s="67">
        <v>176310.49136399999</v>
      </c>
      <c r="G12960" s="66" t="s">
        <v>23</v>
      </c>
      <c r="H12960" s="68">
        <v>8.3416563890099505E-7</v>
      </c>
      <c r="I12960" s="87">
        <v>0.14707215367359899</v>
      </c>
      <c r="J12960" s="36" t="str">
        <f>_xlfn.XLOOKUP(SimpleBB[[#This Row],[customer_code]],'Input  - indicative charges'!$B$13:$B$69,'Input  - indicative charges'!$E$13:$E$69)</f>
        <v>Lower North Island distributor</v>
      </c>
      <c r="K12960" s="70">
        <f t="shared" si="204"/>
        <v>0.13596137307626938</v>
      </c>
    </row>
    <row r="12961" spans="1:11" x14ac:dyDescent="0.25">
      <c r="A12961" s="65">
        <v>44531</v>
      </c>
      <c r="B12961" s="66" t="s">
        <v>155</v>
      </c>
      <c r="C12961" s="66" t="s">
        <v>137</v>
      </c>
      <c r="D12961" s="67">
        <v>142381.07999999999</v>
      </c>
      <c r="E12961" s="66">
        <v>1.2383</v>
      </c>
      <c r="F12961" s="67">
        <v>176310.49136399999</v>
      </c>
      <c r="G12961" s="66" t="s">
        <v>25</v>
      </c>
      <c r="H12961" s="68">
        <v>6.3791342044364804E-2</v>
      </c>
      <c r="I12961" s="87">
        <v>11247.082860610901</v>
      </c>
      <c r="J12961" s="36" t="str">
        <f>_xlfn.XLOOKUP(SimpleBB[[#This Row],[customer_code]],'Input  - indicative charges'!$B$13:$B$69,'Input  - indicative charges'!$E$13:$E$69)</f>
        <v>North Island generation</v>
      </c>
      <c r="K12961" s="70">
        <f t="shared" si="204"/>
        <v>10397.405563428121</v>
      </c>
    </row>
    <row r="12962" spans="1:11" x14ac:dyDescent="0.25">
      <c r="A12962" s="65">
        <v>44531</v>
      </c>
      <c r="B12962" s="66" t="s">
        <v>155</v>
      </c>
      <c r="C12962" s="66" t="s">
        <v>137</v>
      </c>
      <c r="D12962" s="67">
        <v>142381.07999999999</v>
      </c>
      <c r="E12962" s="66">
        <v>1.2383</v>
      </c>
      <c r="F12962" s="67">
        <v>176310.49136399999</v>
      </c>
      <c r="G12962" s="66" t="s">
        <v>27</v>
      </c>
      <c r="H12962" s="68">
        <v>3.0289796008375701E-4</v>
      </c>
      <c r="I12962" s="87">
        <v>53.4040881755204</v>
      </c>
      <c r="J12962" s="36" t="str">
        <f>_xlfn.XLOOKUP(SimpleBB[[#This Row],[customer_code]],'Input  - indicative charges'!$B$13:$B$69,'Input  - indicative charges'!$E$13:$E$69)</f>
        <v>Lower North Island distributor</v>
      </c>
      <c r="K12962" s="70">
        <f t="shared" si="204"/>
        <v>49.369598356084467</v>
      </c>
    </row>
    <row r="12963" spans="1:11" x14ac:dyDescent="0.25">
      <c r="A12963" s="65">
        <v>44531</v>
      </c>
      <c r="B12963" s="66" t="s">
        <v>155</v>
      </c>
      <c r="C12963" s="66" t="s">
        <v>137</v>
      </c>
      <c r="D12963" s="67">
        <v>142381.07999999999</v>
      </c>
      <c r="E12963" s="66">
        <v>1.2383</v>
      </c>
      <c r="F12963" s="67">
        <v>176310.49136399999</v>
      </c>
      <c r="G12963" s="66" t="s">
        <v>29</v>
      </c>
      <c r="H12963" s="68">
        <v>2.4226065108275601E-5</v>
      </c>
      <c r="I12963" s="87">
        <v>4.2713094430563299</v>
      </c>
      <c r="J12963" s="36" t="str">
        <f>_xlfn.XLOOKUP(SimpleBB[[#This Row],[customer_code]],'Input  - indicative charges'!$B$13:$B$69,'Input  - indicative charges'!$E$13:$E$69)</f>
        <v>Lower North Island distributor</v>
      </c>
      <c r="K12963" s="70">
        <f t="shared" si="204"/>
        <v>3.9486271344092092</v>
      </c>
    </row>
    <row r="12964" spans="1:11" x14ac:dyDescent="0.25">
      <c r="A12964" s="65">
        <v>44531</v>
      </c>
      <c r="B12964" s="66" t="s">
        <v>155</v>
      </c>
      <c r="C12964" s="66" t="s">
        <v>137</v>
      </c>
      <c r="D12964" s="67">
        <v>142381.07999999999</v>
      </c>
      <c r="E12964" s="66">
        <v>1.2383</v>
      </c>
      <c r="F12964" s="67">
        <v>176310.49136399999</v>
      </c>
      <c r="G12964" s="66" t="s">
        <v>31</v>
      </c>
      <c r="H12964" s="68">
        <v>8.0879179892408195E-4</v>
      </c>
      <c r="I12964" s="87">
        <v>142.59847947947799</v>
      </c>
      <c r="J12964" s="36" t="str">
        <f>_xlfn.XLOOKUP(SimpleBB[[#This Row],[customer_code]],'Input  - indicative charges'!$B$13:$B$69,'Input  - indicative charges'!$E$13:$E$69)</f>
        <v>Major Industrial</v>
      </c>
      <c r="K12964" s="70">
        <f t="shared" si="204"/>
        <v>131.82566913139846</v>
      </c>
    </row>
    <row r="12965" spans="1:11" x14ac:dyDescent="0.25">
      <c r="A12965" s="65">
        <v>44531</v>
      </c>
      <c r="B12965" s="66" t="s">
        <v>155</v>
      </c>
      <c r="C12965" s="66" t="s">
        <v>137</v>
      </c>
      <c r="D12965" s="67">
        <v>142381.07999999999</v>
      </c>
      <c r="E12965" s="66">
        <v>1.2383</v>
      </c>
      <c r="F12965" s="67">
        <v>176310.49136399999</v>
      </c>
      <c r="G12965" s="66" t="s">
        <v>34</v>
      </c>
      <c r="H12965" s="68">
        <v>1.56003860004781E-4</v>
      </c>
      <c r="I12965" s="87">
        <v>27.5051172121237</v>
      </c>
      <c r="J12965" s="36" t="str">
        <f>_xlfn.XLOOKUP(SimpleBB[[#This Row],[customer_code]],'Input  - indicative charges'!$B$13:$B$69,'Input  - indicative charges'!$E$13:$E$69)</f>
        <v>Major Industrial</v>
      </c>
      <c r="K12965" s="70">
        <f t="shared" si="204"/>
        <v>25.427202970614907</v>
      </c>
    </row>
    <row r="12966" spans="1:11" x14ac:dyDescent="0.25">
      <c r="A12966" s="65">
        <v>44531</v>
      </c>
      <c r="B12966" s="66" t="s">
        <v>155</v>
      </c>
      <c r="C12966" s="66" t="s">
        <v>137</v>
      </c>
      <c r="D12966" s="67">
        <v>142381.07999999999</v>
      </c>
      <c r="E12966" s="66">
        <v>1.2383</v>
      </c>
      <c r="F12966" s="67">
        <v>176310.49136399999</v>
      </c>
      <c r="G12966" s="66" t="s">
        <v>36</v>
      </c>
      <c r="H12966" s="68">
        <v>4.3093940585414499E-7</v>
      </c>
      <c r="I12966" s="87">
        <v>7.5979138394254506E-2</v>
      </c>
      <c r="J12966" s="36" t="str">
        <f>_xlfn.XLOOKUP(SimpleBB[[#This Row],[customer_code]],'Input  - indicative charges'!$B$13:$B$69,'Input  - indicative charges'!$E$13:$E$69)</f>
        <v>Upper South Island distributor</v>
      </c>
      <c r="K12966" s="70">
        <f t="shared" si="204"/>
        <v>7.023918344298459E-2</v>
      </c>
    </row>
    <row r="12967" spans="1:11" x14ac:dyDescent="0.25">
      <c r="A12967" s="65">
        <v>44531</v>
      </c>
      <c r="B12967" s="66" t="s">
        <v>155</v>
      </c>
      <c r="C12967" s="66" t="s">
        <v>137</v>
      </c>
      <c r="D12967" s="67">
        <v>142381.07999999999</v>
      </c>
      <c r="E12967" s="66">
        <v>1.2383</v>
      </c>
      <c r="F12967" s="67">
        <v>176310.49136399999</v>
      </c>
      <c r="G12967" s="66" t="s">
        <v>38</v>
      </c>
      <c r="H12967" s="68">
        <v>1.2075454849586199E-3</v>
      </c>
      <c r="I12967" s="87">
        <v>212.90293779743499</v>
      </c>
      <c r="J12967" s="36" t="str">
        <f>_xlfn.XLOOKUP(SimpleBB[[#This Row],[customer_code]],'Input  - indicative charges'!$B$13:$B$69,'Input  - indicative charges'!$E$13:$E$69)</f>
        <v>North Island generation</v>
      </c>
      <c r="K12967" s="70">
        <f t="shared" si="204"/>
        <v>196.81887449035872</v>
      </c>
    </row>
    <row r="12968" spans="1:11" x14ac:dyDescent="0.25">
      <c r="A12968" s="65">
        <v>44531</v>
      </c>
      <c r="B12968" s="66" t="s">
        <v>155</v>
      </c>
      <c r="C12968" s="66" t="s">
        <v>137</v>
      </c>
      <c r="D12968" s="67">
        <v>142381.07999999999</v>
      </c>
      <c r="E12968" s="66">
        <v>1.2383</v>
      </c>
      <c r="F12968" s="67">
        <v>176310.49136399999</v>
      </c>
      <c r="G12968" s="66" t="s">
        <v>40</v>
      </c>
      <c r="H12968" s="68">
        <v>8.6209110330224002E-5</v>
      </c>
      <c r="I12968" s="87">
        <v>15.199570602374999</v>
      </c>
      <c r="J12968" s="36" t="str">
        <f>_xlfn.XLOOKUP(SimpleBB[[#This Row],[customer_code]],'Input  - indicative charges'!$B$13:$B$69,'Input  - indicative charges'!$E$13:$E$69)</f>
        <v>North Island generation</v>
      </c>
      <c r="K12968" s="70">
        <f t="shared" si="204"/>
        <v>14.051296847498142</v>
      </c>
    </row>
    <row r="12969" spans="1:11" x14ac:dyDescent="0.25">
      <c r="A12969" s="65">
        <v>44531</v>
      </c>
      <c r="B12969" s="66" t="s">
        <v>155</v>
      </c>
      <c r="C12969" s="66" t="s">
        <v>137</v>
      </c>
      <c r="D12969" s="67">
        <v>142381.07999999999</v>
      </c>
      <c r="E12969" s="66">
        <v>1.2383</v>
      </c>
      <c r="F12969" s="67">
        <v>176310.49136399999</v>
      </c>
      <c r="G12969" s="66" t="s">
        <v>42</v>
      </c>
      <c r="H12969" s="68">
        <v>2.33395187835235E-2</v>
      </c>
      <c r="I12969" s="87">
        <v>4115.0020249223398</v>
      </c>
      <c r="J12969" s="36" t="str">
        <f>_xlfn.XLOOKUP(SimpleBB[[#This Row],[customer_code]],'Input  - indicative charges'!$B$13:$B$69,'Input  - indicative charges'!$E$13:$E$69)</f>
        <v>South Island generation</v>
      </c>
      <c r="K12969" s="70">
        <f t="shared" si="204"/>
        <v>3804.1281884111213</v>
      </c>
    </row>
    <row r="12970" spans="1:11" x14ac:dyDescent="0.25">
      <c r="A12970" s="65">
        <v>44531</v>
      </c>
      <c r="B12970" s="66" t="s">
        <v>155</v>
      </c>
      <c r="C12970" s="66" t="s">
        <v>137</v>
      </c>
      <c r="D12970" s="67">
        <v>142381.07999999999</v>
      </c>
      <c r="E12970" s="66">
        <v>1.2383</v>
      </c>
      <c r="F12970" s="67">
        <v>176310.49136399999</v>
      </c>
      <c r="G12970" s="66" t="s">
        <v>44</v>
      </c>
      <c r="H12970" s="68">
        <v>1.205963010514E-4</v>
      </c>
      <c r="I12970" s="87">
        <v>21.262393095053302</v>
      </c>
      <c r="J12970" s="36" t="str">
        <f>_xlfn.XLOOKUP(SimpleBB[[#This Row],[customer_code]],'Input  - indicative charges'!$B$13:$B$69,'Input  - indicative charges'!$E$13:$E$69)</f>
        <v>Major Industrial</v>
      </c>
      <c r="K12970" s="70">
        <f t="shared" si="204"/>
        <v>19.656094562309903</v>
      </c>
    </row>
    <row r="12971" spans="1:11" x14ac:dyDescent="0.25">
      <c r="A12971" s="65">
        <v>44531</v>
      </c>
      <c r="B12971" s="66" t="s">
        <v>155</v>
      </c>
      <c r="C12971" s="66" t="s">
        <v>137</v>
      </c>
      <c r="D12971" s="67">
        <v>142381.07999999999</v>
      </c>
      <c r="E12971" s="66">
        <v>1.2383</v>
      </c>
      <c r="F12971" s="67">
        <v>176310.49136399999</v>
      </c>
      <c r="G12971" s="66" t="s">
        <v>46</v>
      </c>
      <c r="H12971" s="68">
        <v>9.9456651139153308E-7</v>
      </c>
      <c r="I12971" s="87">
        <v>0.17535251031762</v>
      </c>
      <c r="J12971" s="36" t="str">
        <f>_xlfn.XLOOKUP(SimpleBB[[#This Row],[customer_code]],'Input  - indicative charges'!$B$13:$B$69,'Input  - indicative charges'!$E$13:$E$69)</f>
        <v>Upper South Island distributor</v>
      </c>
      <c r="K12971" s="70">
        <f t="shared" si="204"/>
        <v>0.1621052488839296</v>
      </c>
    </row>
    <row r="12972" spans="1:11" x14ac:dyDescent="0.25">
      <c r="A12972" s="65">
        <v>44531</v>
      </c>
      <c r="B12972" s="66" t="s">
        <v>155</v>
      </c>
      <c r="C12972" s="66" t="s">
        <v>137</v>
      </c>
      <c r="D12972" s="67">
        <v>142381.07999999999</v>
      </c>
      <c r="E12972" s="66">
        <v>1.2383</v>
      </c>
      <c r="F12972" s="67">
        <v>176310.49136399999</v>
      </c>
      <c r="G12972" s="66" t="s">
        <v>48</v>
      </c>
      <c r="H12972" s="68">
        <v>0.18829580735568799</v>
      </c>
      <c r="I12972" s="87">
        <v>33198.526316662501</v>
      </c>
      <c r="J12972" s="36" t="str">
        <f>_xlfn.XLOOKUP(SimpleBB[[#This Row],[customer_code]],'Input  - indicative charges'!$B$13:$B$69,'Input  - indicative charges'!$E$13:$E$69)</f>
        <v>North Island generation</v>
      </c>
      <c r="K12972" s="70">
        <f t="shared" si="204"/>
        <v>30690.495171094764</v>
      </c>
    </row>
    <row r="12973" spans="1:11" x14ac:dyDescent="0.25">
      <c r="A12973" s="65">
        <v>44531</v>
      </c>
      <c r="B12973" s="66" t="s">
        <v>155</v>
      </c>
      <c r="C12973" s="66" t="s">
        <v>137</v>
      </c>
      <c r="D12973" s="67">
        <v>142381.07999999999</v>
      </c>
      <c r="E12973" s="66">
        <v>1.2383</v>
      </c>
      <c r="F12973" s="67">
        <v>176310.49136399999</v>
      </c>
      <c r="G12973" s="66" t="s">
        <v>50</v>
      </c>
      <c r="H12973" s="68">
        <v>6.3590194795004997E-3</v>
      </c>
      <c r="I12973" s="87">
        <v>1121.16184902398</v>
      </c>
      <c r="J12973" s="36" t="str">
        <f>_xlfn.XLOOKUP(SimpleBB[[#This Row],[customer_code]],'Input  - indicative charges'!$B$13:$B$69,'Input  - indicative charges'!$E$13:$E$69)</f>
        <v>North Island generation</v>
      </c>
      <c r="K12973" s="70">
        <f t="shared" si="204"/>
        <v>1036.4620400700162</v>
      </c>
    </row>
    <row r="12974" spans="1:11" x14ac:dyDescent="0.25">
      <c r="A12974" s="65">
        <v>44531</v>
      </c>
      <c r="B12974" s="66" t="s">
        <v>155</v>
      </c>
      <c r="C12974" s="66" t="s">
        <v>137</v>
      </c>
      <c r="D12974" s="67">
        <v>142381.07999999999</v>
      </c>
      <c r="E12974" s="66">
        <v>1.2383</v>
      </c>
      <c r="F12974" s="67">
        <v>176310.49136399999</v>
      </c>
      <c r="G12974" s="66" t="s">
        <v>52</v>
      </c>
      <c r="H12974" s="68">
        <v>1.28410702797305E-2</v>
      </c>
      <c r="I12974" s="87">
        <v>2264.0154106589498</v>
      </c>
      <c r="J12974" s="36" t="str">
        <f>_xlfn.XLOOKUP(SimpleBB[[#This Row],[customer_code]],'Input  - indicative charges'!$B$13:$B$69,'Input  - indicative charges'!$E$13:$E$69)</f>
        <v>North Island generation</v>
      </c>
      <c r="K12974" s="70">
        <f t="shared" si="204"/>
        <v>2092.9770606485745</v>
      </c>
    </row>
    <row r="12975" spans="1:11" x14ac:dyDescent="0.25">
      <c r="A12975" s="65">
        <v>44531</v>
      </c>
      <c r="B12975" s="66" t="s">
        <v>155</v>
      </c>
      <c r="C12975" s="66" t="s">
        <v>137</v>
      </c>
      <c r="D12975" s="67">
        <v>142381.07999999999</v>
      </c>
      <c r="E12975" s="66">
        <v>1.2383</v>
      </c>
      <c r="F12975" s="67">
        <v>176310.49136399999</v>
      </c>
      <c r="G12975" s="66" t="s">
        <v>54</v>
      </c>
      <c r="H12975" s="68">
        <v>7.5096184243471301E-8</v>
      </c>
      <c r="I12975" s="87">
        <v>1.3240245143527901E-2</v>
      </c>
      <c r="J12975" s="36" t="str">
        <f>_xlfn.XLOOKUP(SimpleBB[[#This Row],[customer_code]],'Input  - indicative charges'!$B$13:$B$69,'Input  - indicative charges'!$E$13:$E$69)</f>
        <v>Upper South Island distributor</v>
      </c>
      <c r="K12975" s="70">
        <f t="shared" si="204"/>
        <v>1.2239991491357407E-2</v>
      </c>
    </row>
    <row r="12976" spans="1:11" x14ac:dyDescent="0.25">
      <c r="A12976" s="65">
        <v>44531</v>
      </c>
      <c r="B12976" s="66" t="s">
        <v>155</v>
      </c>
      <c r="C12976" s="66" t="s">
        <v>137</v>
      </c>
      <c r="D12976" s="67">
        <v>142381.07999999999</v>
      </c>
      <c r="E12976" s="66">
        <v>1.2383</v>
      </c>
      <c r="F12976" s="67">
        <v>176310.49136399999</v>
      </c>
      <c r="G12976" s="66" t="s">
        <v>56</v>
      </c>
      <c r="H12976" s="68">
        <v>4.0340523868047102E-4</v>
      </c>
      <c r="I12976" s="87">
        <v>71.124575850565506</v>
      </c>
      <c r="J12976" s="36" t="str">
        <f>_xlfn.XLOOKUP(SimpleBB[[#This Row],[customer_code]],'Input  - indicative charges'!$B$13:$B$69,'Input  - indicative charges'!$E$13:$E$69)</f>
        <v>Upper North Island distributor</v>
      </c>
      <c r="K12976" s="70">
        <f t="shared" si="204"/>
        <v>65.751365915069613</v>
      </c>
    </row>
    <row r="12977" spans="1:11" x14ac:dyDescent="0.25">
      <c r="A12977" s="65">
        <v>44531</v>
      </c>
      <c r="B12977" s="66" t="s">
        <v>155</v>
      </c>
      <c r="C12977" s="66" t="s">
        <v>137</v>
      </c>
      <c r="D12977" s="67">
        <v>142381.07999999999</v>
      </c>
      <c r="E12977" s="66">
        <v>1.2383</v>
      </c>
      <c r="F12977" s="67">
        <v>176310.49136399999</v>
      </c>
      <c r="G12977" s="66" t="s">
        <v>58</v>
      </c>
      <c r="H12977" s="68">
        <v>7.9254645307778697E-3</v>
      </c>
      <c r="I12977" s="87">
        <v>1397.3425457093999</v>
      </c>
      <c r="J12977" s="36" t="str">
        <f>_xlfn.XLOOKUP(SimpleBB[[#This Row],[customer_code]],'Input  - indicative charges'!$B$13:$B$69,'Input  - indicative charges'!$E$13:$E$69)</f>
        <v>North Island generation</v>
      </c>
      <c r="K12977" s="70">
        <f t="shared" si="204"/>
        <v>1291.7782627578667</v>
      </c>
    </row>
    <row r="12978" spans="1:11" x14ac:dyDescent="0.25">
      <c r="A12978" s="65">
        <v>44531</v>
      </c>
      <c r="B12978" s="66" t="s">
        <v>155</v>
      </c>
      <c r="C12978" s="66" t="s">
        <v>137</v>
      </c>
      <c r="D12978" s="67">
        <v>142381.07999999999</v>
      </c>
      <c r="E12978" s="66">
        <v>1.2383</v>
      </c>
      <c r="F12978" s="67">
        <v>176310.49136399999</v>
      </c>
      <c r="G12978" s="66" t="s">
        <v>60</v>
      </c>
      <c r="H12978" s="68">
        <v>2.7640824875860998E-6</v>
      </c>
      <c r="I12978" s="87">
        <v>0.48733674155693302</v>
      </c>
      <c r="J12978" s="36" t="str">
        <f>_xlfn.XLOOKUP(SimpleBB[[#This Row],[customer_code]],'Input  - indicative charges'!$B$13:$B$69,'Input  - indicative charges'!$E$13:$E$69)</f>
        <v>Major Industrial</v>
      </c>
      <c r="K12978" s="70">
        <f t="shared" si="204"/>
        <v>0.45052017582910958</v>
      </c>
    </row>
    <row r="12979" spans="1:11" x14ac:dyDescent="0.25">
      <c r="A12979" s="65">
        <v>44531</v>
      </c>
      <c r="B12979" s="66" t="s">
        <v>155</v>
      </c>
      <c r="C12979" s="66" t="s">
        <v>137</v>
      </c>
      <c r="D12979" s="67">
        <v>142381.07999999999</v>
      </c>
      <c r="E12979" s="66">
        <v>1.2383</v>
      </c>
      <c r="F12979" s="67">
        <v>176310.49136399999</v>
      </c>
      <c r="G12979" s="66" t="s">
        <v>62</v>
      </c>
      <c r="H12979" s="68">
        <v>2.7273547904610299E-6</v>
      </c>
      <c r="I12979" s="87">
        <v>0.480861263230143</v>
      </c>
      <c r="J12979" s="36" t="str">
        <f>_xlfn.XLOOKUP(SimpleBB[[#This Row],[customer_code]],'Input  - indicative charges'!$B$13:$B$69,'Input  - indicative charges'!$E$13:$E$69)</f>
        <v>Major Industrial</v>
      </c>
      <c r="K12979" s="70">
        <f t="shared" si="204"/>
        <v>0.44453389696771528</v>
      </c>
    </row>
    <row r="12980" spans="1:11" x14ac:dyDescent="0.25">
      <c r="A12980" s="65">
        <v>44531</v>
      </c>
      <c r="B12980" s="66" t="s">
        <v>155</v>
      </c>
      <c r="C12980" s="66" t="s">
        <v>137</v>
      </c>
      <c r="D12980" s="67">
        <v>142381.07999999999</v>
      </c>
      <c r="E12980" s="66">
        <v>1.2383</v>
      </c>
      <c r="F12980" s="67">
        <v>176310.49136399999</v>
      </c>
      <c r="G12980" s="66" t="s">
        <v>64</v>
      </c>
      <c r="H12980" s="68">
        <v>1.2832511941131099E-4</v>
      </c>
      <c r="I12980" s="87">
        <v>22.625064857752299</v>
      </c>
      <c r="J12980" s="36" t="str">
        <f>_xlfn.XLOOKUP(SimpleBB[[#This Row],[customer_code]],'Input  - indicative charges'!$B$13:$B$69,'Input  - indicative charges'!$E$13:$E$69)</f>
        <v>Major Industrial</v>
      </c>
      <c r="K12980" s="70">
        <f t="shared" si="204"/>
        <v>20.915821296984589</v>
      </c>
    </row>
    <row r="12981" spans="1:11" x14ac:dyDescent="0.25">
      <c r="A12981" s="65">
        <v>44531</v>
      </c>
      <c r="B12981" s="66" t="s">
        <v>155</v>
      </c>
      <c r="C12981" s="66" t="s">
        <v>137</v>
      </c>
      <c r="D12981" s="67">
        <v>142381.07999999999</v>
      </c>
      <c r="E12981" s="66">
        <v>1.2383</v>
      </c>
      <c r="F12981" s="67">
        <v>176310.49136399999</v>
      </c>
      <c r="G12981" s="66" t="s">
        <v>66</v>
      </c>
      <c r="H12981" s="68">
        <v>5.1820903936719496E-6</v>
      </c>
      <c r="I12981" s="87">
        <v>0.91365690360096596</v>
      </c>
      <c r="J12981" s="36" t="str">
        <f>_xlfn.XLOOKUP(SimpleBB[[#This Row],[customer_code]],'Input  - indicative charges'!$B$13:$B$69,'Input  - indicative charges'!$E$13:$E$69)</f>
        <v>Upper South Island distributor</v>
      </c>
      <c r="K12981" s="70">
        <f t="shared" si="204"/>
        <v>0.84463335873825029</v>
      </c>
    </row>
    <row r="12982" spans="1:11" x14ac:dyDescent="0.25">
      <c r="A12982" s="65">
        <v>44531</v>
      </c>
      <c r="B12982" s="66" t="s">
        <v>155</v>
      </c>
      <c r="C12982" s="66" t="s">
        <v>137</v>
      </c>
      <c r="D12982" s="67">
        <v>142381.07999999999</v>
      </c>
      <c r="E12982" s="66">
        <v>1.2383</v>
      </c>
      <c r="F12982" s="67">
        <v>176310.49136399999</v>
      </c>
      <c r="G12982" s="66" t="s">
        <v>68</v>
      </c>
      <c r="H12982" s="68">
        <v>2.6633101578940199E-6</v>
      </c>
      <c r="I12982" s="87">
        <v>0.46956952259302698</v>
      </c>
      <c r="J12982" s="36" t="str">
        <f>_xlfn.XLOOKUP(SimpleBB[[#This Row],[customer_code]],'Input  - indicative charges'!$B$13:$B$69,'Input  - indicative charges'!$E$13:$E$69)</f>
        <v>Major Industrial</v>
      </c>
      <c r="K12982" s="70">
        <f t="shared" si="204"/>
        <v>0.43409520736471541</v>
      </c>
    </row>
    <row r="12983" spans="1:11" x14ac:dyDescent="0.25">
      <c r="A12983" s="65">
        <v>44531</v>
      </c>
      <c r="B12983" s="66" t="s">
        <v>155</v>
      </c>
      <c r="C12983" s="66" t="s">
        <v>137</v>
      </c>
      <c r="D12983" s="67">
        <v>142381.07999999999</v>
      </c>
      <c r="E12983" s="66">
        <v>1.2383</v>
      </c>
      <c r="F12983" s="67">
        <v>176310.49136399999</v>
      </c>
      <c r="G12983" s="66" t="s">
        <v>70</v>
      </c>
      <c r="H12983" s="68">
        <v>0.28716560697315502</v>
      </c>
      <c r="I12983" s="87">
        <v>50630.309268278201</v>
      </c>
      <c r="J12983" s="36" t="str">
        <f>_xlfn.XLOOKUP(SimpleBB[[#This Row],[customer_code]],'Input  - indicative charges'!$B$13:$B$69,'Input  - indicative charges'!$E$13:$E$69)</f>
        <v>Lower North Island distributor</v>
      </c>
      <c r="K12983" s="70">
        <f t="shared" si="204"/>
        <v>46805.368626535455</v>
      </c>
    </row>
    <row r="12984" spans="1:11" x14ac:dyDescent="0.25">
      <c r="A12984" s="65">
        <v>44531</v>
      </c>
      <c r="B12984" s="66" t="s">
        <v>155</v>
      </c>
      <c r="C12984" s="66" t="s">
        <v>137</v>
      </c>
      <c r="D12984" s="67">
        <v>142381.07999999999</v>
      </c>
      <c r="E12984" s="66">
        <v>1.2383</v>
      </c>
      <c r="F12984" s="67">
        <v>176310.49136399999</v>
      </c>
      <c r="G12984" s="66" t="s">
        <v>72</v>
      </c>
      <c r="H12984" s="68">
        <v>3.3069275945283603E-5</v>
      </c>
      <c r="I12984" s="87">
        <v>5.8304602909646599</v>
      </c>
      <c r="J12984" s="36" t="str">
        <f>_xlfn.XLOOKUP(SimpleBB[[#This Row],[customer_code]],'Input  - indicative charges'!$B$13:$B$69,'Input  - indicative charges'!$E$13:$E$69)</f>
        <v>Lower South Island distributor</v>
      </c>
      <c r="K12984" s="70">
        <f t="shared" si="204"/>
        <v>5.3899896549112771</v>
      </c>
    </row>
    <row r="12985" spans="1:11" x14ac:dyDescent="0.25">
      <c r="A12985" s="65">
        <v>44531</v>
      </c>
      <c r="B12985" s="66" t="s">
        <v>155</v>
      </c>
      <c r="C12985" s="66" t="s">
        <v>137</v>
      </c>
      <c r="D12985" s="67">
        <v>142381.07999999999</v>
      </c>
      <c r="E12985" s="66">
        <v>1.2383</v>
      </c>
      <c r="F12985" s="67">
        <v>176310.49136399999</v>
      </c>
      <c r="G12985" s="66" t="s">
        <v>74</v>
      </c>
      <c r="H12985" s="68">
        <v>3.1979541114814102E-9</v>
      </c>
      <c r="I12985" s="87">
        <v>5.6383286075481303E-4</v>
      </c>
      <c r="J12985" s="36" t="str">
        <f>_xlfn.XLOOKUP(SimpleBB[[#This Row],[customer_code]],'Input  - indicative charges'!$B$13:$B$69,'Input  - indicative charges'!$E$13:$E$69)</f>
        <v>Major Industrial</v>
      </c>
      <c r="K12985" s="70">
        <f t="shared" si="204"/>
        <v>5.212372840060379E-4</v>
      </c>
    </row>
    <row r="12986" spans="1:11" x14ac:dyDescent="0.25">
      <c r="A12986" s="65">
        <v>44531</v>
      </c>
      <c r="B12986" s="66" t="s">
        <v>155</v>
      </c>
      <c r="C12986" s="66" t="s">
        <v>137</v>
      </c>
      <c r="D12986" s="67">
        <v>142381.07999999999</v>
      </c>
      <c r="E12986" s="66">
        <v>1.2383</v>
      </c>
      <c r="F12986" s="67">
        <v>176310.49136399999</v>
      </c>
      <c r="G12986" s="66" t="s">
        <v>76</v>
      </c>
      <c r="H12986" s="68">
        <v>2.03825331300469E-4</v>
      </c>
      <c r="I12986" s="87">
        <v>35.936544314015897</v>
      </c>
      <c r="J12986" s="36" t="str">
        <f>_xlfn.XLOOKUP(SimpleBB[[#This Row],[customer_code]],'Input  - indicative charges'!$B$13:$B$69,'Input  - indicative charges'!$E$13:$E$69)</f>
        <v>Lower North Island distributor</v>
      </c>
      <c r="K12986" s="70">
        <f t="shared" si="204"/>
        <v>33.221665600908977</v>
      </c>
    </row>
    <row r="12987" spans="1:11" x14ac:dyDescent="0.25">
      <c r="A12987" s="65">
        <v>44531</v>
      </c>
      <c r="B12987" s="66" t="s">
        <v>155</v>
      </c>
      <c r="C12987" s="66" t="s">
        <v>137</v>
      </c>
      <c r="D12987" s="67">
        <v>142381.07999999999</v>
      </c>
      <c r="E12987" s="66">
        <v>1.2383</v>
      </c>
      <c r="F12987" s="67">
        <v>176310.49136399999</v>
      </c>
      <c r="G12987" s="66" t="s">
        <v>78</v>
      </c>
      <c r="H12987" s="68">
        <v>7.4261492049974701E-7</v>
      </c>
      <c r="I12987" s="87">
        <v>0.13093080152754799</v>
      </c>
      <c r="J12987" s="36" t="str">
        <f>_xlfn.XLOOKUP(SimpleBB[[#This Row],[customer_code]],'Input  - indicative charges'!$B$13:$B$69,'Input  - indicative charges'!$E$13:$E$69)</f>
        <v>North Island generation</v>
      </c>
      <c r="K12987" s="70">
        <f t="shared" si="204"/>
        <v>0.12103944294695873</v>
      </c>
    </row>
    <row r="12988" spans="1:11" x14ac:dyDescent="0.25">
      <c r="A12988" s="65">
        <v>44531</v>
      </c>
      <c r="B12988" s="66" t="s">
        <v>155</v>
      </c>
      <c r="C12988" s="66" t="s">
        <v>137</v>
      </c>
      <c r="D12988" s="67">
        <v>142381.07999999999</v>
      </c>
      <c r="E12988" s="66">
        <v>1.2383</v>
      </c>
      <c r="F12988" s="67">
        <v>176310.49136399999</v>
      </c>
      <c r="G12988" s="66" t="s">
        <v>80</v>
      </c>
      <c r="H12988" s="68">
        <v>2.5497574621633701E-9</v>
      </c>
      <c r="I12988" s="87">
        <v>4.4954899101305002E-4</v>
      </c>
      <c r="J12988" s="36" t="str">
        <f>_xlfn.XLOOKUP(SimpleBB[[#This Row],[customer_code]],'Input  - indicative charges'!$B$13:$B$69,'Input  - indicative charges'!$E$13:$E$69)</f>
        <v>Major Industrial</v>
      </c>
      <c r="K12988" s="70">
        <f t="shared" si="204"/>
        <v>4.155871560760158E-4</v>
      </c>
    </row>
    <row r="12989" spans="1:11" x14ac:dyDescent="0.25">
      <c r="A12989" s="65">
        <v>44531</v>
      </c>
      <c r="B12989" s="66" t="s">
        <v>155</v>
      </c>
      <c r="C12989" s="66" t="s">
        <v>137</v>
      </c>
      <c r="D12989" s="67">
        <v>142381.07999999999</v>
      </c>
      <c r="E12989" s="66">
        <v>1.2383</v>
      </c>
      <c r="F12989" s="67">
        <v>176310.49136399999</v>
      </c>
      <c r="G12989" s="66" t="s">
        <v>82</v>
      </c>
      <c r="H12989" s="68">
        <v>4.5325115627330501E-4</v>
      </c>
      <c r="I12989" s="87">
        <v>79.912934073847595</v>
      </c>
      <c r="J12989" s="36" t="str">
        <f>_xlfn.XLOOKUP(SimpleBB[[#This Row],[customer_code]],'Input  - indicative charges'!$B$13:$B$69,'Input  - indicative charges'!$E$13:$E$69)</f>
        <v>Major Industrial</v>
      </c>
      <c r="K12989" s="70">
        <f t="shared" si="204"/>
        <v>73.875794784013607</v>
      </c>
    </row>
    <row r="12990" spans="1:11" x14ac:dyDescent="0.25">
      <c r="A12990" s="65">
        <v>44531</v>
      </c>
      <c r="B12990" s="66" t="s">
        <v>155</v>
      </c>
      <c r="C12990" s="66" t="s">
        <v>137</v>
      </c>
      <c r="D12990" s="67">
        <v>142381.07999999999</v>
      </c>
      <c r="E12990" s="66">
        <v>1.2383</v>
      </c>
      <c r="F12990" s="67">
        <v>176310.49136399999</v>
      </c>
      <c r="G12990" s="66" t="s">
        <v>84</v>
      </c>
      <c r="H12990" s="68">
        <v>1.0308519212156401E-11</v>
      </c>
      <c r="I12990" s="87">
        <v>1.8175000875305299E-6</v>
      </c>
      <c r="J12990" s="36" t="str">
        <f>_xlfn.XLOOKUP(SimpleBB[[#This Row],[customer_code]],'Input  - indicative charges'!$B$13:$B$69,'Input  - indicative charges'!$E$13:$E$69)</f>
        <v>Major Industrial</v>
      </c>
      <c r="K12990" s="70">
        <f t="shared" si="204"/>
        <v>1.6801943895872209E-6</v>
      </c>
    </row>
    <row r="12991" spans="1:11" x14ac:dyDescent="0.25">
      <c r="A12991" s="65">
        <v>44531</v>
      </c>
      <c r="B12991" s="66" t="s">
        <v>155</v>
      </c>
      <c r="C12991" s="66" t="s">
        <v>137</v>
      </c>
      <c r="D12991" s="67">
        <v>142381.07999999999</v>
      </c>
      <c r="E12991" s="66">
        <v>1.2383</v>
      </c>
      <c r="F12991" s="67">
        <v>176310.49136399999</v>
      </c>
      <c r="G12991" s="66" t="s">
        <v>86</v>
      </c>
      <c r="H12991" s="68">
        <v>4.7097068797389999E-5</v>
      </c>
      <c r="I12991" s="87">
        <v>8.3037073414719398</v>
      </c>
      <c r="J12991" s="36" t="str">
        <f>_xlfn.XLOOKUP(SimpleBB[[#This Row],[customer_code]],'Input  - indicative charges'!$B$13:$B$69,'Input  - indicative charges'!$E$13:$E$69)</f>
        <v>North Island generation</v>
      </c>
      <c r="K12991" s="70">
        <f t="shared" si="204"/>
        <v>7.6763916456653334</v>
      </c>
    </row>
    <row r="12992" spans="1:11" x14ac:dyDescent="0.25">
      <c r="A12992" s="65">
        <v>44531</v>
      </c>
      <c r="B12992" s="66" t="s">
        <v>155</v>
      </c>
      <c r="C12992" s="66" t="s">
        <v>137</v>
      </c>
      <c r="D12992" s="67">
        <v>142381.07999999999</v>
      </c>
      <c r="E12992" s="66">
        <v>1.2383</v>
      </c>
      <c r="F12992" s="67">
        <v>176310.49136399999</v>
      </c>
      <c r="G12992" s="66" t="s">
        <v>88</v>
      </c>
      <c r="H12992" s="68">
        <v>4.6117213342323398E-3</v>
      </c>
      <c r="I12992" s="87">
        <v>813.09485447234601</v>
      </c>
      <c r="J12992" s="36" t="str">
        <f>_xlfn.XLOOKUP(SimpleBB[[#This Row],[customer_code]],'Input  - indicative charges'!$B$13:$B$69,'Input  - indicative charges'!$E$13:$E$69)</f>
        <v>North Island generation</v>
      </c>
      <c r="K12992" s="70">
        <f t="shared" si="204"/>
        <v>751.66841644717408</v>
      </c>
    </row>
    <row r="12993" spans="1:11" x14ac:dyDescent="0.25">
      <c r="A12993" s="65">
        <v>44531</v>
      </c>
      <c r="B12993" s="66" t="s">
        <v>155</v>
      </c>
      <c r="C12993" s="66" t="s">
        <v>137</v>
      </c>
      <c r="D12993" s="67">
        <v>142381.07999999999</v>
      </c>
      <c r="E12993" s="66">
        <v>1.2383</v>
      </c>
      <c r="F12993" s="67">
        <v>176310.49136399999</v>
      </c>
      <c r="G12993" s="66" t="s">
        <v>90</v>
      </c>
      <c r="H12993" s="68">
        <v>9.0172704602669397E-7</v>
      </c>
      <c r="I12993" s="87">
        <v>0.15898393856117399</v>
      </c>
      <c r="J12993" s="36" t="str">
        <f>_xlfn.XLOOKUP(SimpleBB[[#This Row],[customer_code]],'Input  - indicative charges'!$B$13:$B$69,'Input  - indicative charges'!$E$13:$E$69)</f>
        <v>Upper South Island distributor</v>
      </c>
      <c r="K12993" s="70">
        <f t="shared" si="204"/>
        <v>0.14697326478146697</v>
      </c>
    </row>
    <row r="12994" spans="1:11" x14ac:dyDescent="0.25">
      <c r="A12994" s="65">
        <v>44531</v>
      </c>
      <c r="B12994" s="66" t="s">
        <v>155</v>
      </c>
      <c r="C12994" s="66" t="s">
        <v>137</v>
      </c>
      <c r="D12994" s="67">
        <v>142381.07999999999</v>
      </c>
      <c r="E12994" s="66">
        <v>1.2383</v>
      </c>
      <c r="F12994" s="67">
        <v>176310.49136399999</v>
      </c>
      <c r="G12994" s="66" t="s">
        <v>92</v>
      </c>
      <c r="H12994" s="68">
        <v>6.3880269438676299E-4</v>
      </c>
      <c r="I12994" s="87">
        <v>112.627616931977</v>
      </c>
      <c r="J12994" s="36" t="str">
        <f>_xlfn.XLOOKUP(SimpleBB[[#This Row],[customer_code]],'Input  - indicative charges'!$B$13:$B$69,'Input  - indicative charges'!$E$13:$E$69)</f>
        <v>North Island generation</v>
      </c>
      <c r="K12994" s="70">
        <f t="shared" si="204"/>
        <v>104.11899915713633</v>
      </c>
    </row>
    <row r="12995" spans="1:11" x14ac:dyDescent="0.25">
      <c r="A12995" s="65">
        <v>44531</v>
      </c>
      <c r="B12995" s="66" t="s">
        <v>155</v>
      </c>
      <c r="C12995" s="66" t="s">
        <v>137</v>
      </c>
      <c r="D12995" s="67">
        <v>142381.07999999999</v>
      </c>
      <c r="E12995" s="66">
        <v>1.2383</v>
      </c>
      <c r="F12995" s="67">
        <v>176310.49136399999</v>
      </c>
      <c r="G12995" s="66" t="s">
        <v>94</v>
      </c>
      <c r="H12995" s="68">
        <v>3.3861615881727002E-3</v>
      </c>
      <c r="I12995" s="87">
        <v>597.015813448632</v>
      </c>
      <c r="J12995" s="36" t="str">
        <f>_xlfn.XLOOKUP(SimpleBB[[#This Row],[customer_code]],'Input  - indicative charges'!$B$13:$B$69,'Input  - indicative charges'!$E$13:$E$69)</f>
        <v>North Island generation</v>
      </c>
      <c r="K12995" s="70">
        <f t="shared" si="204"/>
        <v>551.91338208636682</v>
      </c>
    </row>
    <row r="12996" spans="1:11" x14ac:dyDescent="0.25">
      <c r="A12996" s="65">
        <v>44531</v>
      </c>
      <c r="B12996" s="66" t="s">
        <v>155</v>
      </c>
      <c r="C12996" s="66" t="s">
        <v>137</v>
      </c>
      <c r="D12996" s="67">
        <v>142381.07999999999</v>
      </c>
      <c r="E12996" s="66">
        <v>1.2383</v>
      </c>
      <c r="F12996" s="67">
        <v>176310.49136399999</v>
      </c>
      <c r="G12996" s="66" t="s">
        <v>96</v>
      </c>
      <c r="H12996" s="68">
        <v>2.8179604279466501E-5</v>
      </c>
      <c r="I12996" s="87">
        <v>4.9683598769558204</v>
      </c>
      <c r="J12996" s="36" t="str">
        <f>_xlfn.XLOOKUP(SimpleBB[[#This Row],[customer_code]],'Input  - indicative charges'!$B$13:$B$69,'Input  - indicative charges'!$E$13:$E$69)</f>
        <v>Upper North Island distributor</v>
      </c>
      <c r="K12996" s="70">
        <f t="shared" si="204"/>
        <v>4.5930178754784796</v>
      </c>
    </row>
    <row r="12997" spans="1:11" x14ac:dyDescent="0.25">
      <c r="A12997" s="65">
        <v>44531</v>
      </c>
      <c r="B12997" s="66" t="s">
        <v>155</v>
      </c>
      <c r="C12997" s="66" t="s">
        <v>137</v>
      </c>
      <c r="D12997" s="67">
        <v>142381.07999999999</v>
      </c>
      <c r="E12997" s="66">
        <v>1.2383</v>
      </c>
      <c r="F12997" s="67">
        <v>176310.49136399999</v>
      </c>
      <c r="G12997" s="66" t="s">
        <v>98</v>
      </c>
      <c r="H12997" s="68">
        <v>3.74030382595027E-6</v>
      </c>
      <c r="I12997" s="87">
        <v>0.65945480540394197</v>
      </c>
      <c r="J12997" s="36" t="str">
        <f>_xlfn.XLOOKUP(SimpleBB[[#This Row],[customer_code]],'Input  - indicative charges'!$B$13:$B$69,'Input  - indicative charges'!$E$13:$E$69)</f>
        <v>Major Industrial</v>
      </c>
      <c r="K12997" s="70">
        <f t="shared" si="204"/>
        <v>0.60963532922384178</v>
      </c>
    </row>
    <row r="12998" spans="1:11" x14ac:dyDescent="0.25">
      <c r="A12998" s="65">
        <v>44531</v>
      </c>
      <c r="B12998" s="66" t="s">
        <v>155</v>
      </c>
      <c r="C12998" s="66" t="s">
        <v>137</v>
      </c>
      <c r="D12998" s="67">
        <v>142381.07999999999</v>
      </c>
      <c r="E12998" s="66">
        <v>1.2383</v>
      </c>
      <c r="F12998" s="67">
        <v>176310.49136399999</v>
      </c>
      <c r="G12998" s="66" t="s">
        <v>100</v>
      </c>
      <c r="H12998" s="68">
        <v>7.2132978583937897E-4</v>
      </c>
      <c r="I12998" s="87">
        <v>127.17800897682901</v>
      </c>
      <c r="J12998" s="36" t="str">
        <f>_xlfn.XLOOKUP(SimpleBB[[#This Row],[customer_code]],'Input  - indicative charges'!$B$13:$B$69,'Input  - indicative charges'!$E$13:$E$69)</f>
        <v>North Island generation</v>
      </c>
      <c r="K12998" s="70">
        <f t="shared" si="204"/>
        <v>117.5701605891405</v>
      </c>
    </row>
    <row r="12999" spans="1:11" x14ac:dyDescent="0.25">
      <c r="A12999" s="65">
        <v>44531</v>
      </c>
      <c r="B12999" s="66" t="s">
        <v>155</v>
      </c>
      <c r="C12999" s="66" t="s">
        <v>137</v>
      </c>
      <c r="D12999" s="67">
        <v>142381.07999999999</v>
      </c>
      <c r="E12999" s="66">
        <v>1.2383</v>
      </c>
      <c r="F12999" s="67">
        <v>176310.49136399999</v>
      </c>
      <c r="G12999" s="66" t="s">
        <v>102</v>
      </c>
      <c r="H12999" s="68">
        <v>1.61367823518975E-3</v>
      </c>
      <c r="I12999" s="87">
        <v>284.50840254969802</v>
      </c>
      <c r="J12999" s="36" t="str">
        <f>_xlfn.XLOOKUP(SimpleBB[[#This Row],[customer_code]],'Input  - indicative charges'!$B$13:$B$69,'Input  - indicative charges'!$E$13:$E$69)</f>
        <v>Lower North Island distributor</v>
      </c>
      <c r="K12999" s="70">
        <f t="shared" si="204"/>
        <v>263.01479985287506</v>
      </c>
    </row>
    <row r="13000" spans="1:11" x14ac:dyDescent="0.25">
      <c r="A13000" s="65">
        <v>44531</v>
      </c>
      <c r="B13000" s="66" t="s">
        <v>155</v>
      </c>
      <c r="C13000" s="66" t="s">
        <v>137</v>
      </c>
      <c r="D13000" s="67">
        <v>142381.07999999999</v>
      </c>
      <c r="E13000" s="66">
        <v>1.2383</v>
      </c>
      <c r="F13000" s="67">
        <v>176310.49136399999</v>
      </c>
      <c r="G13000" s="66" t="s">
        <v>104</v>
      </c>
      <c r="H13000" s="68">
        <v>2.3330708899937198E-3</v>
      </c>
      <c r="I13000" s="87">
        <v>411.34487500183798</v>
      </c>
      <c r="J13000" s="36" t="str">
        <f>_xlfn.XLOOKUP(SimpleBB[[#This Row],[customer_code]],'Input  - indicative charges'!$B$13:$B$69,'Input  - indicative charges'!$E$13:$E$69)</f>
        <v>Lower North Island distributor</v>
      </c>
      <c r="K13000" s="70">
        <f t="shared" si="204"/>
        <v>380.26922579278022</v>
      </c>
    </row>
    <row r="13001" spans="1:11" x14ac:dyDescent="0.25">
      <c r="A13001" s="65">
        <v>44531</v>
      </c>
      <c r="B13001" s="66" t="s">
        <v>155</v>
      </c>
      <c r="C13001" s="66" t="s">
        <v>137</v>
      </c>
      <c r="D13001" s="67">
        <v>142381.07999999999</v>
      </c>
      <c r="E13001" s="66">
        <v>1.2383</v>
      </c>
      <c r="F13001" s="67">
        <v>176310.49136399999</v>
      </c>
      <c r="G13001" s="66" t="s">
        <v>106</v>
      </c>
      <c r="H13001" s="68">
        <v>8.8343891684537507E-3</v>
      </c>
      <c r="I13001" s="87">
        <v>1557.59549519088</v>
      </c>
      <c r="J13001" s="36" t="str">
        <f>_xlfn.XLOOKUP(SimpleBB[[#This Row],[customer_code]],'Input  - indicative charges'!$B$13:$B$69,'Input  - indicative charges'!$E$13:$E$69)</f>
        <v>Upper North Island distributor</v>
      </c>
      <c r="K13001" s="70">
        <f t="shared" si="204"/>
        <v>1439.9246691767135</v>
      </c>
    </row>
    <row r="13002" spans="1:11" x14ac:dyDescent="0.25">
      <c r="A13002" s="65">
        <v>44531</v>
      </c>
      <c r="B13002" s="66" t="s">
        <v>155</v>
      </c>
      <c r="C13002" s="66" t="s">
        <v>137</v>
      </c>
      <c r="D13002" s="67">
        <v>142381.07999999999</v>
      </c>
      <c r="E13002" s="66">
        <v>1.2383</v>
      </c>
      <c r="F13002" s="67">
        <v>176310.49136399999</v>
      </c>
      <c r="G13002" s="66" t="s">
        <v>108</v>
      </c>
      <c r="H13002" s="68">
        <v>0.120979240895964</v>
      </c>
      <c r="I13002" s="87">
        <v>21329.9094072111</v>
      </c>
      <c r="J13002" s="36" t="str">
        <f>_xlfn.XLOOKUP(SimpleBB[[#This Row],[customer_code]],'Input  - indicative charges'!$B$13:$B$69,'Input  - indicative charges'!$E$13:$E$69)</f>
        <v>Lower North Island distributor</v>
      </c>
      <c r="K13002" s="70">
        <f t="shared" si="204"/>
        <v>19718.510256081499</v>
      </c>
    </row>
    <row r="13003" spans="1:11" x14ac:dyDescent="0.25">
      <c r="A13003" s="65">
        <v>44531</v>
      </c>
      <c r="B13003" s="66" t="s">
        <v>155</v>
      </c>
      <c r="C13003" s="66" t="s">
        <v>137</v>
      </c>
      <c r="D13003" s="67">
        <v>142381.07999999999</v>
      </c>
      <c r="E13003" s="66">
        <v>1.2383</v>
      </c>
      <c r="F13003" s="67">
        <v>176310.49136399999</v>
      </c>
      <c r="G13003" s="66" t="s">
        <v>110</v>
      </c>
      <c r="H13003" s="68">
        <v>3.8598237355410899E-7</v>
      </c>
      <c r="I13003" s="87">
        <v>6.8052741939167993E-2</v>
      </c>
      <c r="J13003" s="36" t="str">
        <f>_xlfn.XLOOKUP(SimpleBB[[#This Row],[customer_code]],'Input  - indicative charges'!$B$13:$B$69,'Input  - indicative charges'!$E$13:$E$69)</f>
        <v>Lower South Island distributor</v>
      </c>
      <c r="K13003" s="70">
        <f t="shared" si="204"/>
        <v>6.2911598181860526E-2</v>
      </c>
    </row>
    <row r="13004" spans="1:11" x14ac:dyDescent="0.25">
      <c r="A13004" s="65">
        <v>44531</v>
      </c>
      <c r="B13004" s="66" t="s">
        <v>155</v>
      </c>
      <c r="C13004" s="66" t="s">
        <v>137</v>
      </c>
      <c r="D13004" s="67">
        <v>142381.07999999999</v>
      </c>
      <c r="E13004" s="66">
        <v>1.2383</v>
      </c>
      <c r="F13004" s="67">
        <v>176310.49136399999</v>
      </c>
      <c r="G13004" s="66" t="s">
        <v>112</v>
      </c>
      <c r="H13004" s="68">
        <v>3.8096828413223698E-3</v>
      </c>
      <c r="I13004" s="87">
        <v>671.68705369454699</v>
      </c>
      <c r="J13004" s="36" t="str">
        <f>_xlfn.XLOOKUP(SimpleBB[[#This Row],[customer_code]],'Input  - indicative charges'!$B$13:$B$69,'Input  - indicative charges'!$E$13:$E$69)</f>
        <v>North Island generation</v>
      </c>
      <c r="K13004" s="70">
        <f t="shared" si="204"/>
        <v>620.9434744563614</v>
      </c>
    </row>
    <row r="13005" spans="1:11" x14ac:dyDescent="0.25">
      <c r="A13005" s="65">
        <v>44531</v>
      </c>
      <c r="B13005" s="66" t="s">
        <v>155</v>
      </c>
      <c r="C13005" s="66" t="s">
        <v>137</v>
      </c>
      <c r="D13005" s="67">
        <v>142381.07999999999</v>
      </c>
      <c r="E13005" s="66">
        <v>1.2383</v>
      </c>
      <c r="F13005" s="67">
        <v>176310.49136399999</v>
      </c>
      <c r="G13005" s="66" t="s">
        <v>114</v>
      </c>
      <c r="H13005" s="68">
        <v>3.4129278258922001E-2</v>
      </c>
      <c r="I13005" s="87">
        <v>6017.3498197292201</v>
      </c>
      <c r="J13005" s="36" t="str">
        <f>_xlfn.XLOOKUP(SimpleBB[[#This Row],[customer_code]],'Input  - indicative charges'!$B$13:$B$69,'Input  - indicative charges'!$E$13:$E$69)</f>
        <v>Lower North Island distributor</v>
      </c>
      <c r="K13005" s="70">
        <f t="shared" si="204"/>
        <v>5562.7603413377446</v>
      </c>
    </row>
    <row r="13006" spans="1:11" x14ac:dyDescent="0.25">
      <c r="A13006" s="65">
        <v>44531</v>
      </c>
      <c r="B13006" s="66" t="s">
        <v>155</v>
      </c>
      <c r="C13006" s="66" t="s">
        <v>137</v>
      </c>
      <c r="D13006" s="67">
        <v>142381.07999999999</v>
      </c>
      <c r="E13006" s="66">
        <v>1.2383</v>
      </c>
      <c r="F13006" s="67">
        <v>176310.49136399999</v>
      </c>
      <c r="G13006" s="66" t="s">
        <v>116</v>
      </c>
      <c r="H13006" s="68">
        <v>1.4863314809520499E-6</v>
      </c>
      <c r="I13006" s="87">
        <v>0.26205583373643798</v>
      </c>
      <c r="J13006" s="36" t="str">
        <f>_xlfn.XLOOKUP(SimpleBB[[#This Row],[customer_code]],'Input  - indicative charges'!$B$13:$B$69,'Input  - indicative charges'!$E$13:$E$69)</f>
        <v>Major Industrial</v>
      </c>
      <c r="K13006" s="70">
        <f t="shared" ref="K13006:K13069" si="205">I13006*$L$9</f>
        <v>0.24225844313483069</v>
      </c>
    </row>
    <row r="13007" spans="1:11" x14ac:dyDescent="0.25">
      <c r="A13007" s="65">
        <v>44531</v>
      </c>
      <c r="B13007" s="66" t="s">
        <v>155</v>
      </c>
      <c r="C13007" s="66" t="s">
        <v>137</v>
      </c>
      <c r="D13007" s="67">
        <v>142381.07999999999</v>
      </c>
      <c r="E13007" s="66">
        <v>1.2383</v>
      </c>
      <c r="F13007" s="67">
        <v>176310.49136399999</v>
      </c>
      <c r="G13007" s="66" t="s">
        <v>118</v>
      </c>
      <c r="H13007" s="68">
        <v>1.9519553594544899E-7</v>
      </c>
      <c r="I13007" s="87">
        <v>3.4415020854601498E-2</v>
      </c>
      <c r="J13007" s="36" t="str">
        <f>_xlfn.XLOOKUP(SimpleBB[[#This Row],[customer_code]],'Input  - indicative charges'!$B$13:$B$69,'Input  - indicative charges'!$E$13:$E$69)</f>
        <v>Upper South Island distributor</v>
      </c>
      <c r="K13007" s="70">
        <f t="shared" si="205"/>
        <v>3.1815087852895267E-2</v>
      </c>
    </row>
    <row r="13008" spans="1:11" x14ac:dyDescent="0.25">
      <c r="A13008" s="65">
        <v>44531</v>
      </c>
      <c r="B13008" s="66" t="s">
        <v>155</v>
      </c>
      <c r="C13008" s="66" t="s">
        <v>137</v>
      </c>
      <c r="D13008" s="67">
        <v>142381.07999999999</v>
      </c>
      <c r="E13008" s="66">
        <v>1.2383</v>
      </c>
      <c r="F13008" s="67">
        <v>176310.49136399999</v>
      </c>
      <c r="G13008" s="66" t="s">
        <v>120</v>
      </c>
      <c r="H13008" s="68">
        <v>4.9600880201280798E-2</v>
      </c>
      <c r="I13008" s="87">
        <v>8745.1555603747202</v>
      </c>
      <c r="J13008" s="36" t="str">
        <f>_xlfn.XLOOKUP(SimpleBB[[#This Row],[customer_code]],'Input  - indicative charges'!$B$13:$B$69,'Input  - indicative charges'!$E$13:$E$69)</f>
        <v>Lower North Island distributor</v>
      </c>
      <c r="K13008" s="70">
        <f t="shared" si="205"/>
        <v>8084.4900142885281</v>
      </c>
    </row>
    <row r="13009" spans="1:11" x14ac:dyDescent="0.25">
      <c r="A13009" s="65">
        <v>44531</v>
      </c>
      <c r="B13009" s="66" t="s">
        <v>155</v>
      </c>
      <c r="C13009" s="66" t="s">
        <v>137</v>
      </c>
      <c r="D13009" s="67">
        <v>142381.07999999999</v>
      </c>
      <c r="E13009" s="66">
        <v>1.2383</v>
      </c>
      <c r="F13009" s="67">
        <v>176310.49136399999</v>
      </c>
      <c r="G13009" s="66" t="s">
        <v>241</v>
      </c>
      <c r="H13009" s="68">
        <v>4.0997936836853098E-4</v>
      </c>
      <c r="I13009" s="87">
        <v>72.283663886158095</v>
      </c>
      <c r="J13009" s="36" t="str">
        <f>_xlfn.XLOOKUP(SimpleBB[[#This Row],[customer_code]],'Input  - indicative charges'!$B$13:$B$69,'Input  - indicative charges'!$E$13:$E$69)</f>
        <v>North Island generation</v>
      </c>
      <c r="K13009" s="70">
        <f t="shared" si="205"/>
        <v>66.822888952565819</v>
      </c>
    </row>
    <row r="13010" spans="1:11" x14ac:dyDescent="0.25">
      <c r="A13010" s="65">
        <v>44562</v>
      </c>
      <c r="B13010" s="66" t="s">
        <v>155</v>
      </c>
      <c r="C13010" s="66" t="s">
        <v>137</v>
      </c>
      <c r="D13010" s="67">
        <v>300073.23499999999</v>
      </c>
      <c r="E13010" s="66">
        <v>0.48491085561195202</v>
      </c>
      <c r="F13010" s="67">
        <v>145508.76913009601</v>
      </c>
      <c r="G13010" s="66" t="s">
        <v>8</v>
      </c>
      <c r="H13010" s="68">
        <v>9.3803568372538897E-7</v>
      </c>
      <c r="I13010" s="87">
        <v>0.13649241773898901</v>
      </c>
      <c r="J13010" s="36" t="str">
        <f>_xlfn.XLOOKUP(SimpleBB[[#This Row],[customer_code]],'Input  - indicative charges'!$B$13:$B$69,'Input  - indicative charges'!$E$13:$E$69)</f>
        <v>Lower South Island distributor</v>
      </c>
      <c r="K13010" s="70">
        <f t="shared" si="205"/>
        <v>0.12618089874088786</v>
      </c>
    </row>
    <row r="13011" spans="1:11" x14ac:dyDescent="0.25">
      <c r="A13011" s="65">
        <v>44562</v>
      </c>
      <c r="B13011" s="66" t="s">
        <v>155</v>
      </c>
      <c r="C13011" s="66" t="s">
        <v>137</v>
      </c>
      <c r="D13011" s="67">
        <v>300073.23499999999</v>
      </c>
      <c r="E13011" s="66">
        <v>0.48491085561195202</v>
      </c>
      <c r="F13011" s="67">
        <v>145508.76913009601</v>
      </c>
      <c r="G13011" s="66" t="s">
        <v>10</v>
      </c>
      <c r="H13011" s="68">
        <v>4.3717850584242001E-8</v>
      </c>
      <c r="I13011" s="87">
        <v>6.36133062752653E-3</v>
      </c>
      <c r="J13011" s="36" t="str">
        <f>_xlfn.XLOOKUP(SimpleBB[[#This Row],[customer_code]],'Input  - indicative charges'!$B$13:$B$69,'Input  - indicative charges'!$E$13:$E$69)</f>
        <v>Upper South Island distributor</v>
      </c>
      <c r="K13011" s="70">
        <f t="shared" si="205"/>
        <v>5.8807546167449045E-3</v>
      </c>
    </row>
    <row r="13012" spans="1:11" x14ac:dyDescent="0.25">
      <c r="A13012" s="65">
        <v>44562</v>
      </c>
      <c r="B13012" s="66" t="s">
        <v>155</v>
      </c>
      <c r="C13012" s="66" t="s">
        <v>137</v>
      </c>
      <c r="D13012" s="67">
        <v>300073.23499999999</v>
      </c>
      <c r="E13012" s="66">
        <v>0.48491085561195202</v>
      </c>
      <c r="F13012" s="67">
        <v>145508.76913009601</v>
      </c>
      <c r="G13012" s="66" t="s">
        <v>12</v>
      </c>
      <c r="H13012" s="68">
        <v>2.91431389426835E-4</v>
      </c>
      <c r="I13012" s="87">
        <v>42.405822761372498</v>
      </c>
      <c r="J13012" s="36" t="str">
        <f>_xlfn.XLOOKUP(SimpleBB[[#This Row],[customer_code]],'Input  - indicative charges'!$B$13:$B$69,'Input  - indicative charges'!$E$13:$E$69)</f>
        <v>Lower North Island distributor</v>
      </c>
      <c r="K13012" s="70">
        <f t="shared" si="205"/>
        <v>39.202212961814404</v>
      </c>
    </row>
    <row r="13013" spans="1:11" x14ac:dyDescent="0.25">
      <c r="A13013" s="65">
        <v>44562</v>
      </c>
      <c r="B13013" s="66" t="s">
        <v>155</v>
      </c>
      <c r="C13013" s="66" t="s">
        <v>137</v>
      </c>
      <c r="D13013" s="67">
        <v>300073.23499999999</v>
      </c>
      <c r="E13013" s="66">
        <v>0.48491085561195202</v>
      </c>
      <c r="F13013" s="67">
        <v>145508.76913009601</v>
      </c>
      <c r="G13013" s="66" t="s">
        <v>14</v>
      </c>
      <c r="H13013" s="68">
        <v>0.124031994590625</v>
      </c>
      <c r="I13013" s="87">
        <v>18047.742865632601</v>
      </c>
      <c r="J13013" s="36" t="str">
        <f>_xlfn.XLOOKUP(SimpleBB[[#This Row],[customer_code]],'Input  - indicative charges'!$B$13:$B$69,'Input  - indicative charges'!$E$13:$E$69)</f>
        <v>Upper North Island distributor</v>
      </c>
      <c r="K13013" s="70">
        <f t="shared" si="205"/>
        <v>16684.299778356584</v>
      </c>
    </row>
    <row r="13014" spans="1:11" x14ac:dyDescent="0.25">
      <c r="A13014" s="65">
        <v>44562</v>
      </c>
      <c r="B13014" s="66" t="s">
        <v>155</v>
      </c>
      <c r="C13014" s="66" t="s">
        <v>137</v>
      </c>
      <c r="D13014" s="67">
        <v>300073.23499999999</v>
      </c>
      <c r="E13014" s="66">
        <v>0.48491085561195202</v>
      </c>
      <c r="F13014" s="67">
        <v>145508.76913009601</v>
      </c>
      <c r="G13014" s="66" t="s">
        <v>16</v>
      </c>
      <c r="H13014" s="68">
        <v>5.0812008145872598E-2</v>
      </c>
      <c r="I13014" s="87">
        <v>7393.5927623343496</v>
      </c>
      <c r="J13014" s="36" t="str">
        <f>_xlfn.XLOOKUP(SimpleBB[[#This Row],[customer_code]],'Input  - indicative charges'!$B$13:$B$69,'Input  - indicative charges'!$E$13:$E$69)</f>
        <v>South Island generation</v>
      </c>
      <c r="K13014" s="70">
        <f t="shared" si="205"/>
        <v>6835.0330013165321</v>
      </c>
    </row>
    <row r="13015" spans="1:11" x14ac:dyDescent="0.25">
      <c r="A13015" s="65">
        <v>44562</v>
      </c>
      <c r="B13015" s="66" t="s">
        <v>155</v>
      </c>
      <c r="C13015" s="66" t="s">
        <v>137</v>
      </c>
      <c r="D13015" s="67">
        <v>300073.23499999999</v>
      </c>
      <c r="E13015" s="66">
        <v>0.48491085561195202</v>
      </c>
      <c r="F13015" s="67">
        <v>145508.76913009601</v>
      </c>
      <c r="G13015" s="66" t="s">
        <v>19</v>
      </c>
      <c r="H13015" s="68">
        <v>5.0274683184386599E-5</v>
      </c>
      <c r="I13015" s="87">
        <v>7.3154072685656502</v>
      </c>
      <c r="J13015" s="36" t="str">
        <f>_xlfn.XLOOKUP(SimpleBB[[#This Row],[customer_code]],'Input  - indicative charges'!$B$13:$B$69,'Input  - indicative charges'!$E$13:$E$69)</f>
        <v>Lower South Island distributor</v>
      </c>
      <c r="K13015" s="70">
        <f t="shared" si="205"/>
        <v>6.7627541448374844</v>
      </c>
    </row>
    <row r="13016" spans="1:11" x14ac:dyDescent="0.25">
      <c r="A13016" s="65">
        <v>44562</v>
      </c>
      <c r="B13016" s="66" t="s">
        <v>155</v>
      </c>
      <c r="C13016" s="66" t="s">
        <v>137</v>
      </c>
      <c r="D13016" s="67">
        <v>300073.23499999999</v>
      </c>
      <c r="E13016" s="66">
        <v>0.48491085561195202</v>
      </c>
      <c r="F13016" s="67">
        <v>145508.76913009601</v>
      </c>
      <c r="G13016" s="66" t="s">
        <v>21</v>
      </c>
      <c r="H13016" s="68">
        <v>7.1183456671028597E-7</v>
      </c>
      <c r="I13016" s="87">
        <v>0.10357817162626901</v>
      </c>
      <c r="J13016" s="36" t="str">
        <f>_xlfn.XLOOKUP(SimpleBB[[#This Row],[customer_code]],'Input  - indicative charges'!$B$13:$B$69,'Input  - indicative charges'!$E$13:$E$69)</f>
        <v>Upper South Island distributor</v>
      </c>
      <c r="K13016" s="70">
        <f t="shared" si="205"/>
        <v>9.5753207410635754E-2</v>
      </c>
    </row>
    <row r="13017" spans="1:11" x14ac:dyDescent="0.25">
      <c r="A13017" s="65">
        <v>44562</v>
      </c>
      <c r="B13017" s="66" t="s">
        <v>155</v>
      </c>
      <c r="C13017" s="66" t="s">
        <v>137</v>
      </c>
      <c r="D13017" s="67">
        <v>300073.23499999999</v>
      </c>
      <c r="E13017" s="66">
        <v>0.48491085561195202</v>
      </c>
      <c r="F13017" s="67">
        <v>145508.76913009601</v>
      </c>
      <c r="G13017" s="66" t="s">
        <v>23</v>
      </c>
      <c r="H13017" s="68">
        <v>8.3416563890099505E-7</v>
      </c>
      <c r="I13017" s="87">
        <v>0.121378415367104</v>
      </c>
      <c r="J13017" s="36" t="str">
        <f>_xlfn.XLOOKUP(SimpleBB[[#This Row],[customer_code]],'Input  - indicative charges'!$B$13:$B$69,'Input  - indicative charges'!$E$13:$E$69)</f>
        <v>Lower North Island distributor</v>
      </c>
      <c r="K13017" s="70">
        <f t="shared" si="205"/>
        <v>0.11220870574696451</v>
      </c>
    </row>
    <row r="13018" spans="1:11" x14ac:dyDescent="0.25">
      <c r="A13018" s="65">
        <v>44562</v>
      </c>
      <c r="B13018" s="66" t="s">
        <v>155</v>
      </c>
      <c r="C13018" s="66" t="s">
        <v>137</v>
      </c>
      <c r="D13018" s="67">
        <v>300073.23499999999</v>
      </c>
      <c r="E13018" s="66">
        <v>0.48491085561195202</v>
      </c>
      <c r="F13018" s="67">
        <v>145508.76913009601</v>
      </c>
      <c r="G13018" s="66" t="s">
        <v>25</v>
      </c>
      <c r="H13018" s="68">
        <v>6.3791342044364804E-2</v>
      </c>
      <c r="I13018" s="87">
        <v>9282.1996620324899</v>
      </c>
      <c r="J13018" s="36" t="str">
        <f>_xlfn.XLOOKUP(SimpleBB[[#This Row],[customer_code]],'Input  - indicative charges'!$B$13:$B$69,'Input  - indicative charges'!$E$13:$E$69)</f>
        <v>North Island generation</v>
      </c>
      <c r="K13018" s="70">
        <f t="shared" si="205"/>
        <v>8580.9623351192349</v>
      </c>
    </row>
    <row r="13019" spans="1:11" x14ac:dyDescent="0.25">
      <c r="A13019" s="65">
        <v>44562</v>
      </c>
      <c r="B13019" s="66" t="s">
        <v>155</v>
      </c>
      <c r="C13019" s="66" t="s">
        <v>137</v>
      </c>
      <c r="D13019" s="67">
        <v>300073.23499999999</v>
      </c>
      <c r="E13019" s="66">
        <v>0.48491085561195202</v>
      </c>
      <c r="F13019" s="67">
        <v>145508.76913009601</v>
      </c>
      <c r="G13019" s="66" t="s">
        <v>27</v>
      </c>
      <c r="H13019" s="68">
        <v>3.0289796008375701E-4</v>
      </c>
      <c r="I13019" s="87">
        <v>44.074309343804501</v>
      </c>
      <c r="J13019" s="36" t="str">
        <f>_xlfn.XLOOKUP(SimpleBB[[#This Row],[customer_code]],'Input  - indicative charges'!$B$13:$B$69,'Input  - indicative charges'!$E$13:$E$69)</f>
        <v>Lower North Island distributor</v>
      </c>
      <c r="K13019" s="70">
        <f t="shared" si="205"/>
        <v>40.744651289128491</v>
      </c>
    </row>
    <row r="13020" spans="1:11" x14ac:dyDescent="0.25">
      <c r="A13020" s="65">
        <v>44562</v>
      </c>
      <c r="B13020" s="66" t="s">
        <v>155</v>
      </c>
      <c r="C13020" s="66" t="s">
        <v>137</v>
      </c>
      <c r="D13020" s="67">
        <v>300073.23499999999</v>
      </c>
      <c r="E13020" s="66">
        <v>0.48491085561195202</v>
      </c>
      <c r="F13020" s="67">
        <v>145508.76913009601</v>
      </c>
      <c r="G13020" s="66" t="s">
        <v>29</v>
      </c>
      <c r="H13020" s="68">
        <v>2.4226065108275601E-5</v>
      </c>
      <c r="I13020" s="87">
        <v>3.5251049147707598</v>
      </c>
      <c r="J13020" s="36" t="str">
        <f>_xlfn.XLOOKUP(SimpleBB[[#This Row],[customer_code]],'Input  - indicative charges'!$B$13:$B$69,'Input  - indicative charges'!$E$13:$E$69)</f>
        <v>Lower North Island distributor</v>
      </c>
      <c r="K13020" s="70">
        <f t="shared" si="205"/>
        <v>3.2587957167868247</v>
      </c>
    </row>
    <row r="13021" spans="1:11" x14ac:dyDescent="0.25">
      <c r="A13021" s="65">
        <v>44562</v>
      </c>
      <c r="B13021" s="66" t="s">
        <v>155</v>
      </c>
      <c r="C13021" s="66" t="s">
        <v>137</v>
      </c>
      <c r="D13021" s="67">
        <v>300073.23499999999</v>
      </c>
      <c r="E13021" s="66">
        <v>0.48491085561195202</v>
      </c>
      <c r="F13021" s="67">
        <v>145508.76913009601</v>
      </c>
      <c r="G13021" s="66" t="s">
        <v>31</v>
      </c>
      <c r="H13021" s="68">
        <v>8.0879179892408195E-4</v>
      </c>
      <c r="I13021" s="87">
        <v>117.686299143959</v>
      </c>
      <c r="J13021" s="36" t="str">
        <f>_xlfn.XLOOKUP(SimpleBB[[#This Row],[customer_code]],'Input  - indicative charges'!$B$13:$B$69,'Input  - indicative charges'!$E$13:$E$69)</f>
        <v>Major Industrial</v>
      </c>
      <c r="K13021" s="70">
        <f t="shared" si="205"/>
        <v>108.79551583495689</v>
      </c>
    </row>
    <row r="13022" spans="1:11" x14ac:dyDescent="0.25">
      <c r="A13022" s="65">
        <v>44562</v>
      </c>
      <c r="B13022" s="66" t="s">
        <v>155</v>
      </c>
      <c r="C13022" s="66" t="s">
        <v>137</v>
      </c>
      <c r="D13022" s="67">
        <v>300073.23499999999</v>
      </c>
      <c r="E13022" s="66">
        <v>0.48491085561195202</v>
      </c>
      <c r="F13022" s="67">
        <v>145508.76913009601</v>
      </c>
      <c r="G13022" s="66" t="s">
        <v>34</v>
      </c>
      <c r="H13022" s="68">
        <v>1.56003860004781E-4</v>
      </c>
      <c r="I13022" s="87">
        <v>22.6999296488396</v>
      </c>
      <c r="J13022" s="36" t="str">
        <f>_xlfn.XLOOKUP(SimpleBB[[#This Row],[customer_code]],'Input  - indicative charges'!$B$13:$B$69,'Input  - indicative charges'!$E$13:$E$69)</f>
        <v>Major Industrial</v>
      </c>
      <c r="K13022" s="70">
        <f t="shared" si="205"/>
        <v>20.98503031811504</v>
      </c>
    </row>
    <row r="13023" spans="1:11" x14ac:dyDescent="0.25">
      <c r="A13023" s="65">
        <v>44562</v>
      </c>
      <c r="B13023" s="66" t="s">
        <v>155</v>
      </c>
      <c r="C13023" s="66" t="s">
        <v>137</v>
      </c>
      <c r="D13023" s="67">
        <v>300073.23499999999</v>
      </c>
      <c r="E13023" s="66">
        <v>0.48491085561195202</v>
      </c>
      <c r="F13023" s="67">
        <v>145508.76913009601</v>
      </c>
      <c r="G13023" s="66" t="s">
        <v>36</v>
      </c>
      <c r="H13023" s="68">
        <v>4.3093940585414499E-7</v>
      </c>
      <c r="I13023" s="87">
        <v>6.2705462515491694E-2</v>
      </c>
      <c r="J13023" s="36" t="str">
        <f>_xlfn.XLOOKUP(SimpleBB[[#This Row],[customer_code]],'Input  - indicative charges'!$B$13:$B$69,'Input  - indicative charges'!$E$13:$E$69)</f>
        <v>Upper South Island distributor</v>
      </c>
      <c r="K13023" s="70">
        <f t="shared" si="205"/>
        <v>5.7968286790099625E-2</v>
      </c>
    </row>
    <row r="13024" spans="1:11" x14ac:dyDescent="0.25">
      <c r="A13024" s="65">
        <v>44562</v>
      </c>
      <c r="B13024" s="66" t="s">
        <v>155</v>
      </c>
      <c r="C13024" s="66" t="s">
        <v>137</v>
      </c>
      <c r="D13024" s="67">
        <v>300073.23499999999</v>
      </c>
      <c r="E13024" s="66">
        <v>0.48491085561195202</v>
      </c>
      <c r="F13024" s="67">
        <v>145508.76913009601</v>
      </c>
      <c r="G13024" s="66" t="s">
        <v>38</v>
      </c>
      <c r="H13024" s="68">
        <v>1.2075454849586199E-3</v>
      </c>
      <c r="I13024" s="87">
        <v>175.70845718493501</v>
      </c>
      <c r="J13024" s="36" t="str">
        <f>_xlfn.XLOOKUP(SimpleBB[[#This Row],[customer_code]],'Input  - indicative charges'!$B$13:$B$69,'Input  - indicative charges'!$E$13:$E$69)</f>
        <v>North Island generation</v>
      </c>
      <c r="K13024" s="70">
        <f t="shared" si="205"/>
        <v>162.43430522541593</v>
      </c>
    </row>
    <row r="13025" spans="1:11" x14ac:dyDescent="0.25">
      <c r="A13025" s="65">
        <v>44562</v>
      </c>
      <c r="B13025" s="66" t="s">
        <v>155</v>
      </c>
      <c r="C13025" s="66" t="s">
        <v>137</v>
      </c>
      <c r="D13025" s="67">
        <v>300073.23499999999</v>
      </c>
      <c r="E13025" s="66">
        <v>0.48491085561195202</v>
      </c>
      <c r="F13025" s="67">
        <v>145508.76913009601</v>
      </c>
      <c r="G13025" s="66" t="s">
        <v>40</v>
      </c>
      <c r="H13025" s="68">
        <v>8.6209110330224002E-5</v>
      </c>
      <c r="I13025" s="87">
        <v>12.5441815319515</v>
      </c>
      <c r="J13025" s="36" t="str">
        <f>_xlfn.XLOOKUP(SimpleBB[[#This Row],[customer_code]],'Input  - indicative charges'!$B$13:$B$69,'Input  - indicative charges'!$E$13:$E$69)</f>
        <v>North Island generation</v>
      </c>
      <c r="K13025" s="70">
        <f t="shared" si="205"/>
        <v>11.596513021677914</v>
      </c>
    </row>
    <row r="13026" spans="1:11" x14ac:dyDescent="0.25">
      <c r="A13026" s="65">
        <v>44562</v>
      </c>
      <c r="B13026" s="66" t="s">
        <v>155</v>
      </c>
      <c r="C13026" s="66" t="s">
        <v>137</v>
      </c>
      <c r="D13026" s="67">
        <v>300073.23499999999</v>
      </c>
      <c r="E13026" s="66">
        <v>0.48491085561195202</v>
      </c>
      <c r="F13026" s="67">
        <v>145508.76913009601</v>
      </c>
      <c r="G13026" s="66" t="s">
        <v>42</v>
      </c>
      <c r="H13026" s="68">
        <v>2.33395187835235E-2</v>
      </c>
      <c r="I13026" s="87">
        <v>3396.1046502792701</v>
      </c>
      <c r="J13026" s="36" t="str">
        <f>_xlfn.XLOOKUP(SimpleBB[[#This Row],[customer_code]],'Input  - indicative charges'!$B$13:$B$69,'Input  - indicative charges'!$E$13:$E$69)</f>
        <v>South Island generation</v>
      </c>
      <c r="K13026" s="70">
        <f t="shared" si="205"/>
        <v>3139.5409656366528</v>
      </c>
    </row>
    <row r="13027" spans="1:11" x14ac:dyDescent="0.25">
      <c r="A13027" s="65">
        <v>44562</v>
      </c>
      <c r="B13027" s="66" t="s">
        <v>155</v>
      </c>
      <c r="C13027" s="66" t="s">
        <v>137</v>
      </c>
      <c r="D13027" s="67">
        <v>300073.23499999999</v>
      </c>
      <c r="E13027" s="66">
        <v>0.48491085561195202</v>
      </c>
      <c r="F13027" s="67">
        <v>145508.76913009601</v>
      </c>
      <c r="G13027" s="66" t="s">
        <v>44</v>
      </c>
      <c r="H13027" s="68">
        <v>1.205963010514E-4</v>
      </c>
      <c r="I13027" s="87">
        <v>17.547819327631899</v>
      </c>
      <c r="J13027" s="36" t="str">
        <f>_xlfn.XLOOKUP(SimpleBB[[#This Row],[customer_code]],'Input  - indicative charges'!$B$13:$B$69,'Input  - indicative charges'!$E$13:$E$69)</f>
        <v>Major Industrial</v>
      </c>
      <c r="K13027" s="70">
        <f t="shared" si="205"/>
        <v>16.222143693999715</v>
      </c>
    </row>
    <row r="13028" spans="1:11" x14ac:dyDescent="0.25">
      <c r="A13028" s="65">
        <v>44562</v>
      </c>
      <c r="B13028" s="66" t="s">
        <v>155</v>
      </c>
      <c r="C13028" s="66" t="s">
        <v>137</v>
      </c>
      <c r="D13028" s="67">
        <v>300073.23499999999</v>
      </c>
      <c r="E13028" s="66">
        <v>0.48491085561195202</v>
      </c>
      <c r="F13028" s="67">
        <v>145508.76913009601</v>
      </c>
      <c r="G13028" s="66" t="s">
        <v>46</v>
      </c>
      <c r="H13028" s="68">
        <v>9.9456651139153308E-7</v>
      </c>
      <c r="I13028" s="87">
        <v>0.144718148890596</v>
      </c>
      <c r="J13028" s="36" t="str">
        <f>_xlfn.XLOOKUP(SimpleBB[[#This Row],[customer_code]],'Input  - indicative charges'!$B$13:$B$69,'Input  - indicative charges'!$E$13:$E$69)</f>
        <v>Upper South Island distributor</v>
      </c>
      <c r="K13028" s="70">
        <f t="shared" si="205"/>
        <v>0.13378520502180888</v>
      </c>
    </row>
    <row r="13029" spans="1:11" x14ac:dyDescent="0.25">
      <c r="A13029" s="65">
        <v>44562</v>
      </c>
      <c r="B13029" s="66" t="s">
        <v>155</v>
      </c>
      <c r="C13029" s="66" t="s">
        <v>137</v>
      </c>
      <c r="D13029" s="67">
        <v>300073.23499999999</v>
      </c>
      <c r="E13029" s="66">
        <v>0.48491085561195202</v>
      </c>
      <c r="F13029" s="67">
        <v>145508.76913009601</v>
      </c>
      <c r="G13029" s="66" t="s">
        <v>48</v>
      </c>
      <c r="H13029" s="68">
        <v>0.18829580735568799</v>
      </c>
      <c r="I13029" s="87">
        <v>27398.691160683898</v>
      </c>
      <c r="J13029" s="36" t="str">
        <f>_xlfn.XLOOKUP(SimpleBB[[#This Row],[customer_code]],'Input  - indicative charges'!$B$13:$B$69,'Input  - indicative charges'!$E$13:$E$69)</f>
        <v>North Island generation</v>
      </c>
      <c r="K13029" s="70">
        <f t="shared" si="205"/>
        <v>25328.817030629598</v>
      </c>
    </row>
    <row r="13030" spans="1:11" x14ac:dyDescent="0.25">
      <c r="A13030" s="65">
        <v>44562</v>
      </c>
      <c r="B13030" s="66" t="s">
        <v>155</v>
      </c>
      <c r="C13030" s="66" t="s">
        <v>137</v>
      </c>
      <c r="D13030" s="67">
        <v>300073.23499999999</v>
      </c>
      <c r="E13030" s="66">
        <v>0.48491085561195202</v>
      </c>
      <c r="F13030" s="67">
        <v>145508.76913009601</v>
      </c>
      <c r="G13030" s="66" t="s">
        <v>50</v>
      </c>
      <c r="H13030" s="68">
        <v>6.3590194795004997E-3</v>
      </c>
      <c r="I13030" s="87">
        <v>925.29309733642401</v>
      </c>
      <c r="J13030" s="36" t="str">
        <f>_xlfn.XLOOKUP(SimpleBB[[#This Row],[customer_code]],'Input  - indicative charges'!$B$13:$B$69,'Input  - indicative charges'!$E$13:$E$69)</f>
        <v>North Island generation</v>
      </c>
      <c r="K13030" s="70">
        <f t="shared" si="205"/>
        <v>855.39047922732334</v>
      </c>
    </row>
    <row r="13031" spans="1:11" x14ac:dyDescent="0.25">
      <c r="A13031" s="65">
        <v>44562</v>
      </c>
      <c r="B13031" s="66" t="s">
        <v>155</v>
      </c>
      <c r="C13031" s="66" t="s">
        <v>137</v>
      </c>
      <c r="D13031" s="67">
        <v>300073.23499999999</v>
      </c>
      <c r="E13031" s="66">
        <v>0.48491085561195202</v>
      </c>
      <c r="F13031" s="67">
        <v>145508.76913009601</v>
      </c>
      <c r="G13031" s="66" t="s">
        <v>52</v>
      </c>
      <c r="H13031" s="68">
        <v>1.28410702797305E-2</v>
      </c>
      <c r="I13031" s="87">
        <v>1868.4883307166499</v>
      </c>
      <c r="J13031" s="36" t="str">
        <f>_xlfn.XLOOKUP(SimpleBB[[#This Row],[customer_code]],'Input  - indicative charges'!$B$13:$B$69,'Input  - indicative charges'!$E$13:$E$69)</f>
        <v>North Island generation</v>
      </c>
      <c r="K13031" s="70">
        <f t="shared" si="205"/>
        <v>1727.330651491136</v>
      </c>
    </row>
    <row r="13032" spans="1:11" x14ac:dyDescent="0.25">
      <c r="A13032" s="65">
        <v>44562</v>
      </c>
      <c r="B13032" s="66" t="s">
        <v>155</v>
      </c>
      <c r="C13032" s="66" t="s">
        <v>137</v>
      </c>
      <c r="D13032" s="67">
        <v>300073.23499999999</v>
      </c>
      <c r="E13032" s="66">
        <v>0.48491085561195202</v>
      </c>
      <c r="F13032" s="67">
        <v>145508.76913009601</v>
      </c>
      <c r="G13032" s="66" t="s">
        <v>54</v>
      </c>
      <c r="H13032" s="68">
        <v>7.5096184243471301E-8</v>
      </c>
      <c r="I13032" s="87">
        <v>1.0927153335634401E-2</v>
      </c>
      <c r="J13032" s="36" t="str">
        <f>_xlfn.XLOOKUP(SimpleBB[[#This Row],[customer_code]],'Input  - indicative charges'!$B$13:$B$69,'Input  - indicative charges'!$E$13:$E$69)</f>
        <v>Upper South Island distributor</v>
      </c>
      <c r="K13032" s="70">
        <f t="shared" si="205"/>
        <v>1.0101645581562485E-2</v>
      </c>
    </row>
    <row r="13033" spans="1:11" x14ac:dyDescent="0.25">
      <c r="A13033" s="65">
        <v>44562</v>
      </c>
      <c r="B13033" s="66" t="s">
        <v>155</v>
      </c>
      <c r="C13033" s="66" t="s">
        <v>137</v>
      </c>
      <c r="D13033" s="67">
        <v>300073.23499999999</v>
      </c>
      <c r="E13033" s="66">
        <v>0.48491085561195202</v>
      </c>
      <c r="F13033" s="67">
        <v>145508.76913009601</v>
      </c>
      <c r="G13033" s="66" t="s">
        <v>56</v>
      </c>
      <c r="H13033" s="68">
        <v>4.0340523868047102E-4</v>
      </c>
      <c r="I13033" s="87">
        <v>58.698999741028103</v>
      </c>
      <c r="J13033" s="36" t="str">
        <f>_xlfn.XLOOKUP(SimpleBB[[#This Row],[customer_code]],'Input  - indicative charges'!$B$13:$B$69,'Input  - indicative charges'!$E$13:$E$69)</f>
        <v>Upper North Island distributor</v>
      </c>
      <c r="K13033" s="70">
        <f t="shared" si="205"/>
        <v>54.264498095987278</v>
      </c>
    </row>
    <row r="13034" spans="1:11" x14ac:dyDescent="0.25">
      <c r="A13034" s="65">
        <v>44562</v>
      </c>
      <c r="B13034" s="66" t="s">
        <v>155</v>
      </c>
      <c r="C13034" s="66" t="s">
        <v>137</v>
      </c>
      <c r="D13034" s="67">
        <v>300073.23499999999</v>
      </c>
      <c r="E13034" s="66">
        <v>0.48491085561195202</v>
      </c>
      <c r="F13034" s="67">
        <v>145508.76913009601</v>
      </c>
      <c r="G13034" s="66" t="s">
        <v>58</v>
      </c>
      <c r="H13034" s="68">
        <v>7.9254645307778697E-3</v>
      </c>
      <c r="I13034" s="87">
        <v>1153.22458865772</v>
      </c>
      <c r="J13034" s="36" t="str">
        <f>_xlfn.XLOOKUP(SimpleBB[[#This Row],[customer_code]],'Input  - indicative charges'!$B$13:$B$69,'Input  - indicative charges'!$E$13:$E$69)</f>
        <v>North Island generation</v>
      </c>
      <c r="K13034" s="70">
        <f t="shared" si="205"/>
        <v>1066.1025532215738</v>
      </c>
    </row>
    <row r="13035" spans="1:11" x14ac:dyDescent="0.25">
      <c r="A13035" s="65">
        <v>44562</v>
      </c>
      <c r="B13035" s="66" t="s">
        <v>155</v>
      </c>
      <c r="C13035" s="66" t="s">
        <v>137</v>
      </c>
      <c r="D13035" s="67">
        <v>300073.23499999999</v>
      </c>
      <c r="E13035" s="66">
        <v>0.48491085561195202</v>
      </c>
      <c r="F13035" s="67">
        <v>145508.76913009601</v>
      </c>
      <c r="G13035" s="66" t="s">
        <v>60</v>
      </c>
      <c r="H13035" s="68">
        <v>2.7640824875860998E-6</v>
      </c>
      <c r="I13035" s="87">
        <v>0.40219824054270897</v>
      </c>
      <c r="J13035" s="36" t="str">
        <f>_xlfn.XLOOKUP(SimpleBB[[#This Row],[customer_code]],'Input  - indicative charges'!$B$13:$B$69,'Input  - indicative charges'!$E$13:$E$69)</f>
        <v>Major Industrial</v>
      </c>
      <c r="K13035" s="70">
        <f t="shared" si="205"/>
        <v>0.37181358718936497</v>
      </c>
    </row>
    <row r="13036" spans="1:11" x14ac:dyDescent="0.25">
      <c r="A13036" s="65">
        <v>44562</v>
      </c>
      <c r="B13036" s="66" t="s">
        <v>155</v>
      </c>
      <c r="C13036" s="66" t="s">
        <v>137</v>
      </c>
      <c r="D13036" s="67">
        <v>300073.23499999999</v>
      </c>
      <c r="E13036" s="66">
        <v>0.48491085561195202</v>
      </c>
      <c r="F13036" s="67">
        <v>145508.76913009601</v>
      </c>
      <c r="G13036" s="66" t="s">
        <v>62</v>
      </c>
      <c r="H13036" s="68">
        <v>2.7273547904610299E-6</v>
      </c>
      <c r="I13036" s="87">
        <v>0.396854038541056</v>
      </c>
      <c r="J13036" s="36" t="str">
        <f>_xlfn.XLOOKUP(SimpleBB[[#This Row],[customer_code]],'Input  - indicative charges'!$B$13:$B$69,'Input  - indicative charges'!$E$13:$E$69)</f>
        <v>Major Industrial</v>
      </c>
      <c r="K13036" s="70">
        <f t="shared" si="205"/>
        <v>0.36687312073128714</v>
      </c>
    </row>
    <row r="13037" spans="1:11" x14ac:dyDescent="0.25">
      <c r="A13037" s="65">
        <v>44562</v>
      </c>
      <c r="B13037" s="66" t="s">
        <v>155</v>
      </c>
      <c r="C13037" s="66" t="s">
        <v>137</v>
      </c>
      <c r="D13037" s="67">
        <v>300073.23499999999</v>
      </c>
      <c r="E13037" s="66">
        <v>0.48491085561195202</v>
      </c>
      <c r="F13037" s="67">
        <v>145508.76913009601</v>
      </c>
      <c r="G13037" s="66" t="s">
        <v>64</v>
      </c>
      <c r="H13037" s="68">
        <v>1.2832511941131099E-4</v>
      </c>
      <c r="I13037" s="87">
        <v>18.6724301740126</v>
      </c>
      <c r="J13037" s="36" t="str">
        <f>_xlfn.XLOOKUP(SimpleBB[[#This Row],[customer_code]],'Input  - indicative charges'!$B$13:$B$69,'Input  - indicative charges'!$E$13:$E$69)</f>
        <v>Major Industrial</v>
      </c>
      <c r="K13037" s="70">
        <f t="shared" si="205"/>
        <v>17.261794171885072</v>
      </c>
    </row>
    <row r="13038" spans="1:11" x14ac:dyDescent="0.25">
      <c r="A13038" s="65">
        <v>44562</v>
      </c>
      <c r="B13038" s="66" t="s">
        <v>155</v>
      </c>
      <c r="C13038" s="66" t="s">
        <v>137</v>
      </c>
      <c r="D13038" s="67">
        <v>300073.23499999999</v>
      </c>
      <c r="E13038" s="66">
        <v>0.48491085561195202</v>
      </c>
      <c r="F13038" s="67">
        <v>145508.76913009601</v>
      </c>
      <c r="G13038" s="66" t="s">
        <v>66</v>
      </c>
      <c r="H13038" s="68">
        <v>5.1820903936719496E-6</v>
      </c>
      <c r="I13038" s="87">
        <v>0.75403959470410198</v>
      </c>
      <c r="J13038" s="36" t="str">
        <f>_xlfn.XLOOKUP(SimpleBB[[#This Row],[customer_code]],'Input  - indicative charges'!$B$13:$B$69,'Input  - indicative charges'!$E$13:$E$69)</f>
        <v>Upper South Island distributor</v>
      </c>
      <c r="K13038" s="70">
        <f t="shared" si="205"/>
        <v>0.6970745725079216</v>
      </c>
    </row>
    <row r="13039" spans="1:11" x14ac:dyDescent="0.25">
      <c r="A13039" s="65">
        <v>44562</v>
      </c>
      <c r="B13039" s="66" t="s">
        <v>155</v>
      </c>
      <c r="C13039" s="66" t="s">
        <v>137</v>
      </c>
      <c r="D13039" s="67">
        <v>300073.23499999999</v>
      </c>
      <c r="E13039" s="66">
        <v>0.48491085561195202</v>
      </c>
      <c r="F13039" s="67">
        <v>145508.76913009601</v>
      </c>
      <c r="G13039" s="66" t="s">
        <v>68</v>
      </c>
      <c r="H13039" s="68">
        <v>2.6633101578940199E-6</v>
      </c>
      <c r="I13039" s="87">
        <v>0.38753498288684202</v>
      </c>
      <c r="J13039" s="36" t="str">
        <f>_xlfn.XLOOKUP(SimpleBB[[#This Row],[customer_code]],'Input  - indicative charges'!$B$13:$B$69,'Input  - indicative charges'!$E$13:$E$69)</f>
        <v>Major Industrial</v>
      </c>
      <c r="K13039" s="70">
        <f t="shared" si="205"/>
        <v>0.35825808674373122</v>
      </c>
    </row>
    <row r="13040" spans="1:11" x14ac:dyDescent="0.25">
      <c r="A13040" s="65">
        <v>44562</v>
      </c>
      <c r="B13040" s="66" t="s">
        <v>155</v>
      </c>
      <c r="C13040" s="66" t="s">
        <v>137</v>
      </c>
      <c r="D13040" s="67">
        <v>300073.23499999999</v>
      </c>
      <c r="E13040" s="66">
        <v>0.48491085561195202</v>
      </c>
      <c r="F13040" s="67">
        <v>145508.76913009601</v>
      </c>
      <c r="G13040" s="66" t="s">
        <v>70</v>
      </c>
      <c r="H13040" s="68">
        <v>0.28716560697315502</v>
      </c>
      <c r="I13040" s="87">
        <v>41785.114007160802</v>
      </c>
      <c r="J13040" s="36" t="str">
        <f>_xlfn.XLOOKUP(SimpleBB[[#This Row],[customer_code]],'Input  - indicative charges'!$B$13:$B$69,'Input  - indicative charges'!$E$13:$E$69)</f>
        <v>Lower North Island distributor</v>
      </c>
      <c r="K13040" s="70">
        <f t="shared" si="205"/>
        <v>38628.396556770269</v>
      </c>
    </row>
    <row r="13041" spans="1:11" x14ac:dyDescent="0.25">
      <c r="A13041" s="65">
        <v>44562</v>
      </c>
      <c r="B13041" s="66" t="s">
        <v>155</v>
      </c>
      <c r="C13041" s="66" t="s">
        <v>137</v>
      </c>
      <c r="D13041" s="67">
        <v>300073.23499999999</v>
      </c>
      <c r="E13041" s="66">
        <v>0.48491085561195202</v>
      </c>
      <c r="F13041" s="67">
        <v>145508.76913009601</v>
      </c>
      <c r="G13041" s="66" t="s">
        <v>72</v>
      </c>
      <c r="H13041" s="68">
        <v>3.3069275945283603E-5</v>
      </c>
      <c r="I13041" s="87">
        <v>4.8118696388217304</v>
      </c>
      <c r="J13041" s="36" t="str">
        <f>_xlfn.XLOOKUP(SimpleBB[[#This Row],[customer_code]],'Input  - indicative charges'!$B$13:$B$69,'Input  - indicative charges'!$E$13:$E$69)</f>
        <v>Lower South Island distributor</v>
      </c>
      <c r="K13041" s="70">
        <f t="shared" si="205"/>
        <v>4.4483499208841444</v>
      </c>
    </row>
    <row r="13042" spans="1:11" x14ac:dyDescent="0.25">
      <c r="A13042" s="65">
        <v>44562</v>
      </c>
      <c r="B13042" s="66" t="s">
        <v>155</v>
      </c>
      <c r="C13042" s="66" t="s">
        <v>137</v>
      </c>
      <c r="D13042" s="67">
        <v>300073.23499999999</v>
      </c>
      <c r="E13042" s="66">
        <v>0.48491085561195202</v>
      </c>
      <c r="F13042" s="67">
        <v>145508.76913009601</v>
      </c>
      <c r="G13042" s="66" t="s">
        <v>74</v>
      </c>
      <c r="H13042" s="68">
        <v>3.1979541114814102E-9</v>
      </c>
      <c r="I13042" s="87">
        <v>4.6533036649619197E-4</v>
      </c>
      <c r="J13042" s="36" t="str">
        <f>_xlfn.XLOOKUP(SimpleBB[[#This Row],[customer_code]],'Input  - indicative charges'!$B$13:$B$69,'Input  - indicative charges'!$E$13:$E$69)</f>
        <v>Major Industrial</v>
      </c>
      <c r="K13042" s="70">
        <f t="shared" si="205"/>
        <v>4.3017630450503837E-4</v>
      </c>
    </row>
    <row r="13043" spans="1:11" x14ac:dyDescent="0.25">
      <c r="A13043" s="65">
        <v>44562</v>
      </c>
      <c r="B13043" s="66" t="s">
        <v>155</v>
      </c>
      <c r="C13043" s="66" t="s">
        <v>137</v>
      </c>
      <c r="D13043" s="67">
        <v>300073.23499999999</v>
      </c>
      <c r="E13043" s="66">
        <v>0.48491085561195202</v>
      </c>
      <c r="F13043" s="67">
        <v>145508.76913009601</v>
      </c>
      <c r="G13043" s="66" t="s">
        <v>76</v>
      </c>
      <c r="H13043" s="68">
        <v>2.03825331300469E-4</v>
      </c>
      <c r="I13043" s="87">
        <v>29.658373075065398</v>
      </c>
      <c r="J13043" s="36" t="str">
        <f>_xlfn.XLOOKUP(SimpleBB[[#This Row],[customer_code]],'Input  - indicative charges'!$B$13:$B$69,'Input  - indicative charges'!$E$13:$E$69)</f>
        <v>Lower North Island distributor</v>
      </c>
      <c r="K13043" s="70">
        <f t="shared" si="205"/>
        <v>27.417787975304577</v>
      </c>
    </row>
    <row r="13044" spans="1:11" x14ac:dyDescent="0.25">
      <c r="A13044" s="65">
        <v>44562</v>
      </c>
      <c r="B13044" s="66" t="s">
        <v>155</v>
      </c>
      <c r="C13044" s="66" t="s">
        <v>137</v>
      </c>
      <c r="D13044" s="67">
        <v>300073.23499999999</v>
      </c>
      <c r="E13044" s="66">
        <v>0.48491085561195202</v>
      </c>
      <c r="F13044" s="67">
        <v>145508.76913009601</v>
      </c>
      <c r="G13044" s="66" t="s">
        <v>78</v>
      </c>
      <c r="H13044" s="68">
        <v>7.4261492049974701E-7</v>
      </c>
      <c r="I13044" s="87">
        <v>0.108056983019562</v>
      </c>
      <c r="J13044" s="36" t="str">
        <f>_xlfn.XLOOKUP(SimpleBB[[#This Row],[customer_code]],'Input  - indicative charges'!$B$13:$B$69,'Input  - indicative charges'!$E$13:$E$69)</f>
        <v>North Island generation</v>
      </c>
      <c r="K13044" s="70">
        <f t="shared" si="205"/>
        <v>9.9893660457466102E-2</v>
      </c>
    </row>
    <row r="13045" spans="1:11" x14ac:dyDescent="0.25">
      <c r="A13045" s="65">
        <v>44562</v>
      </c>
      <c r="B13045" s="66" t="s">
        <v>155</v>
      </c>
      <c r="C13045" s="66" t="s">
        <v>137</v>
      </c>
      <c r="D13045" s="67">
        <v>300073.23499999999</v>
      </c>
      <c r="E13045" s="66">
        <v>0.48491085561195202</v>
      </c>
      <c r="F13045" s="67">
        <v>145508.76913009601</v>
      </c>
      <c r="G13045" s="66" t="s">
        <v>80</v>
      </c>
      <c r="H13045" s="68">
        <v>2.5497574621633701E-9</v>
      </c>
      <c r="I13045" s="87">
        <v>3.71012069899671E-4</v>
      </c>
      <c r="J13045" s="36" t="str">
        <f>_xlfn.XLOOKUP(SimpleBB[[#This Row],[customer_code]],'Input  - indicative charges'!$B$13:$B$69,'Input  - indicative charges'!$E$13:$E$69)</f>
        <v>Major Industrial</v>
      </c>
      <c r="K13045" s="70">
        <f t="shared" si="205"/>
        <v>3.4298342134418073E-4</v>
      </c>
    </row>
    <row r="13046" spans="1:11" x14ac:dyDescent="0.25">
      <c r="A13046" s="65">
        <v>44562</v>
      </c>
      <c r="B13046" s="66" t="s">
        <v>155</v>
      </c>
      <c r="C13046" s="66" t="s">
        <v>137</v>
      </c>
      <c r="D13046" s="67">
        <v>300073.23499999999</v>
      </c>
      <c r="E13046" s="66">
        <v>0.48491085561195202</v>
      </c>
      <c r="F13046" s="67">
        <v>145508.76913009601</v>
      </c>
      <c r="G13046" s="66" t="s">
        <v>82</v>
      </c>
      <c r="H13046" s="68">
        <v>4.5325115627330501E-4</v>
      </c>
      <c r="I13046" s="87">
        <v>65.9520178561216</v>
      </c>
      <c r="J13046" s="36" t="str">
        <f>_xlfn.XLOOKUP(SimpleBB[[#This Row],[customer_code]],'Input  - indicative charges'!$B$13:$B$69,'Input  - indicative charges'!$E$13:$E$69)</f>
        <v>Major Industrial</v>
      </c>
      <c r="K13046" s="70">
        <f t="shared" si="205"/>
        <v>60.969576367049463</v>
      </c>
    </row>
    <row r="13047" spans="1:11" x14ac:dyDescent="0.25">
      <c r="A13047" s="65">
        <v>44562</v>
      </c>
      <c r="B13047" s="66" t="s">
        <v>155</v>
      </c>
      <c r="C13047" s="66" t="s">
        <v>137</v>
      </c>
      <c r="D13047" s="67">
        <v>300073.23499999999</v>
      </c>
      <c r="E13047" s="66">
        <v>0.48491085561195202</v>
      </c>
      <c r="F13047" s="67">
        <v>145508.76913009601</v>
      </c>
      <c r="G13047" s="66" t="s">
        <v>84</v>
      </c>
      <c r="H13047" s="68">
        <v>1.0308519212156401E-11</v>
      </c>
      <c r="I13047" s="87">
        <v>1.49997994211483E-6</v>
      </c>
      <c r="J13047" s="36" t="str">
        <f>_xlfn.XLOOKUP(SimpleBB[[#This Row],[customer_code]],'Input  - indicative charges'!$B$13:$B$69,'Input  - indicative charges'!$E$13:$E$69)</f>
        <v>Major Industrial</v>
      </c>
      <c r="K13047" s="70">
        <f t="shared" si="205"/>
        <v>1.3866617671853989E-6</v>
      </c>
    </row>
    <row r="13048" spans="1:11" x14ac:dyDescent="0.25">
      <c r="A13048" s="65">
        <v>44562</v>
      </c>
      <c r="B13048" s="66" t="s">
        <v>155</v>
      </c>
      <c r="C13048" s="66" t="s">
        <v>137</v>
      </c>
      <c r="D13048" s="67">
        <v>300073.23499999999</v>
      </c>
      <c r="E13048" s="66">
        <v>0.48491085561195202</v>
      </c>
      <c r="F13048" s="67">
        <v>145508.76913009601</v>
      </c>
      <c r="G13048" s="66" t="s">
        <v>86</v>
      </c>
      <c r="H13048" s="68">
        <v>4.7097068797389999E-5</v>
      </c>
      <c r="I13048" s="87">
        <v>6.8530365103436903</v>
      </c>
      <c r="J13048" s="36" t="str">
        <f>_xlfn.XLOOKUP(SimpleBB[[#This Row],[customer_code]],'Input  - indicative charges'!$B$13:$B$69,'Input  - indicative charges'!$E$13:$E$69)</f>
        <v>North Island generation</v>
      </c>
      <c r="K13048" s="70">
        <f t="shared" si="205"/>
        <v>6.3353138606781165</v>
      </c>
    </row>
    <row r="13049" spans="1:11" x14ac:dyDescent="0.25">
      <c r="A13049" s="65">
        <v>44562</v>
      </c>
      <c r="B13049" s="66" t="s">
        <v>155</v>
      </c>
      <c r="C13049" s="66" t="s">
        <v>137</v>
      </c>
      <c r="D13049" s="67">
        <v>300073.23499999999</v>
      </c>
      <c r="E13049" s="66">
        <v>0.48491085561195202</v>
      </c>
      <c r="F13049" s="67">
        <v>145508.76913009601</v>
      </c>
      <c r="G13049" s="66" t="s">
        <v>88</v>
      </c>
      <c r="H13049" s="68">
        <v>4.6117213342323398E-3</v>
      </c>
      <c r="I13049" s="87">
        <v>671.04589491515401</v>
      </c>
      <c r="J13049" s="36" t="str">
        <f>_xlfn.XLOOKUP(SimpleBB[[#This Row],[customer_code]],'Input  - indicative charges'!$B$13:$B$69,'Input  - indicative charges'!$E$13:$E$69)</f>
        <v>North Island generation</v>
      </c>
      <c r="K13049" s="70">
        <f t="shared" si="205"/>
        <v>620.35075295314857</v>
      </c>
    </row>
    <row r="13050" spans="1:11" x14ac:dyDescent="0.25">
      <c r="A13050" s="65">
        <v>44562</v>
      </c>
      <c r="B13050" s="66" t="s">
        <v>155</v>
      </c>
      <c r="C13050" s="66" t="s">
        <v>137</v>
      </c>
      <c r="D13050" s="67">
        <v>300073.23499999999</v>
      </c>
      <c r="E13050" s="66">
        <v>0.48491085561195202</v>
      </c>
      <c r="F13050" s="67">
        <v>145508.76913009601</v>
      </c>
      <c r="G13050" s="66" t="s">
        <v>90</v>
      </c>
      <c r="H13050" s="68">
        <v>9.0172704602669397E-7</v>
      </c>
      <c r="I13050" s="87">
        <v>0.13120919255866201</v>
      </c>
      <c r="J13050" s="36" t="str">
        <f>_xlfn.XLOOKUP(SimpleBB[[#This Row],[customer_code]],'Input  - indicative charges'!$B$13:$B$69,'Input  - indicative charges'!$E$13:$E$69)</f>
        <v>Upper South Island distributor</v>
      </c>
      <c r="K13050" s="70">
        <f t="shared" si="205"/>
        <v>0.12129680252113334</v>
      </c>
    </row>
    <row r="13051" spans="1:11" x14ac:dyDescent="0.25">
      <c r="A13051" s="65">
        <v>44562</v>
      </c>
      <c r="B13051" s="66" t="s">
        <v>155</v>
      </c>
      <c r="C13051" s="66" t="s">
        <v>137</v>
      </c>
      <c r="D13051" s="67">
        <v>300073.23499999999</v>
      </c>
      <c r="E13051" s="66">
        <v>0.48491085561195202</v>
      </c>
      <c r="F13051" s="67">
        <v>145508.76913009601</v>
      </c>
      <c r="G13051" s="66" t="s">
        <v>92</v>
      </c>
      <c r="H13051" s="68">
        <v>6.3880269438676299E-4</v>
      </c>
      <c r="I13051" s="87">
        <v>92.951393777207102</v>
      </c>
      <c r="J13051" s="36" t="str">
        <f>_xlfn.XLOOKUP(SimpleBB[[#This Row],[customer_code]],'Input  - indicative charges'!$B$13:$B$69,'Input  - indicative charges'!$E$13:$E$69)</f>
        <v>North Island generation</v>
      </c>
      <c r="K13051" s="70">
        <f t="shared" si="205"/>
        <v>85.929245010918052</v>
      </c>
    </row>
    <row r="13052" spans="1:11" x14ac:dyDescent="0.25">
      <c r="A13052" s="65">
        <v>44562</v>
      </c>
      <c r="B13052" s="66" t="s">
        <v>155</v>
      </c>
      <c r="C13052" s="66" t="s">
        <v>137</v>
      </c>
      <c r="D13052" s="67">
        <v>300073.23499999999</v>
      </c>
      <c r="E13052" s="66">
        <v>0.48491085561195202</v>
      </c>
      <c r="F13052" s="67">
        <v>145508.76913009601</v>
      </c>
      <c r="G13052" s="66" t="s">
        <v>94</v>
      </c>
      <c r="H13052" s="68">
        <v>3.3861615881727002E-3</v>
      </c>
      <c r="I13052" s="87">
        <v>492.71620477062203</v>
      </c>
      <c r="J13052" s="36" t="str">
        <f>_xlfn.XLOOKUP(SimpleBB[[#This Row],[customer_code]],'Input  - indicative charges'!$B$13:$B$69,'Input  - indicative charges'!$E$13:$E$69)</f>
        <v>North Island generation</v>
      </c>
      <c r="K13052" s="70">
        <f t="shared" si="205"/>
        <v>455.49323963947336</v>
      </c>
    </row>
    <row r="13053" spans="1:11" x14ac:dyDescent="0.25">
      <c r="A13053" s="65">
        <v>44562</v>
      </c>
      <c r="B13053" s="66" t="s">
        <v>155</v>
      </c>
      <c r="C13053" s="66" t="s">
        <v>137</v>
      </c>
      <c r="D13053" s="67">
        <v>300073.23499999999</v>
      </c>
      <c r="E13053" s="66">
        <v>0.48491085561195202</v>
      </c>
      <c r="F13053" s="67">
        <v>145508.76913009601</v>
      </c>
      <c r="G13053" s="66" t="s">
        <v>96</v>
      </c>
      <c r="H13053" s="68">
        <v>2.8179604279466501E-5</v>
      </c>
      <c r="I13053" s="87">
        <v>4.1003795332783701</v>
      </c>
      <c r="J13053" s="36" t="str">
        <f>_xlfn.XLOOKUP(SimpleBB[[#This Row],[customer_code]],'Input  - indicative charges'!$B$13:$B$69,'Input  - indicative charges'!$E$13:$E$69)</f>
        <v>Upper North Island distributor</v>
      </c>
      <c r="K13053" s="70">
        <f t="shared" si="205"/>
        <v>3.7906103742494914</v>
      </c>
    </row>
    <row r="13054" spans="1:11" x14ac:dyDescent="0.25">
      <c r="A13054" s="65">
        <v>44562</v>
      </c>
      <c r="B13054" s="66" t="s">
        <v>155</v>
      </c>
      <c r="C13054" s="66" t="s">
        <v>137</v>
      </c>
      <c r="D13054" s="67">
        <v>300073.23499999999</v>
      </c>
      <c r="E13054" s="66">
        <v>0.48491085561195202</v>
      </c>
      <c r="F13054" s="67">
        <v>145508.76913009601</v>
      </c>
      <c r="G13054" s="66" t="s">
        <v>98</v>
      </c>
      <c r="H13054" s="68">
        <v>3.74030382595027E-6</v>
      </c>
      <c r="I13054" s="87">
        <v>0.54424700588661501</v>
      </c>
      <c r="J13054" s="36" t="str">
        <f>_xlfn.XLOOKUP(SimpleBB[[#This Row],[customer_code]],'Input  - indicative charges'!$B$13:$B$69,'Input  - indicative charges'!$E$13:$E$69)</f>
        <v>Major Industrial</v>
      </c>
      <c r="K13054" s="70">
        <f t="shared" si="205"/>
        <v>0.50313107114223077</v>
      </c>
    </row>
    <row r="13055" spans="1:11" x14ac:dyDescent="0.25">
      <c r="A13055" s="65">
        <v>44562</v>
      </c>
      <c r="B13055" s="66" t="s">
        <v>155</v>
      </c>
      <c r="C13055" s="66" t="s">
        <v>137</v>
      </c>
      <c r="D13055" s="67">
        <v>300073.23499999999</v>
      </c>
      <c r="E13055" s="66">
        <v>0.48491085561195202</v>
      </c>
      <c r="F13055" s="67">
        <v>145508.76913009601</v>
      </c>
      <c r="G13055" s="66" t="s">
        <v>100</v>
      </c>
      <c r="H13055" s="68">
        <v>7.2132978583937897E-4</v>
      </c>
      <c r="I13055" s="87">
        <v>104.95980927436401</v>
      </c>
      <c r="J13055" s="36" t="str">
        <f>_xlfn.XLOOKUP(SimpleBB[[#This Row],[customer_code]],'Input  - indicative charges'!$B$13:$B$69,'Input  - indicative charges'!$E$13:$E$69)</f>
        <v>North Island generation</v>
      </c>
      <c r="K13055" s="70">
        <f t="shared" si="205"/>
        <v>97.030467225201079</v>
      </c>
    </row>
    <row r="13056" spans="1:11" x14ac:dyDescent="0.25">
      <c r="A13056" s="65">
        <v>44562</v>
      </c>
      <c r="B13056" s="66" t="s">
        <v>155</v>
      </c>
      <c r="C13056" s="66" t="s">
        <v>137</v>
      </c>
      <c r="D13056" s="67">
        <v>300073.23499999999</v>
      </c>
      <c r="E13056" s="66">
        <v>0.48491085561195202</v>
      </c>
      <c r="F13056" s="67">
        <v>145508.76913009601</v>
      </c>
      <c r="G13056" s="66" t="s">
        <v>102</v>
      </c>
      <c r="H13056" s="68">
        <v>1.61367823518975E-3</v>
      </c>
      <c r="I13056" s="87">
        <v>234.80433377448699</v>
      </c>
      <c r="J13056" s="36" t="str">
        <f>_xlfn.XLOOKUP(SimpleBB[[#This Row],[customer_code]],'Input  - indicative charges'!$B$13:$B$69,'Input  - indicative charges'!$E$13:$E$69)</f>
        <v>Lower North Island distributor</v>
      </c>
      <c r="K13056" s="70">
        <f t="shared" si="205"/>
        <v>217.06569752890385</v>
      </c>
    </row>
    <row r="13057" spans="1:11" x14ac:dyDescent="0.25">
      <c r="A13057" s="65">
        <v>44562</v>
      </c>
      <c r="B13057" s="66" t="s">
        <v>155</v>
      </c>
      <c r="C13057" s="66" t="s">
        <v>137</v>
      </c>
      <c r="D13057" s="67">
        <v>300073.23499999999</v>
      </c>
      <c r="E13057" s="66">
        <v>0.48491085561195202</v>
      </c>
      <c r="F13057" s="67">
        <v>145508.76913009601</v>
      </c>
      <c r="G13057" s="66" t="s">
        <v>104</v>
      </c>
      <c r="H13057" s="68">
        <v>2.3330708899937198E-3</v>
      </c>
      <c r="I13057" s="87">
        <v>339.482273496245</v>
      </c>
      <c r="J13057" s="36" t="str">
        <f>_xlfn.XLOOKUP(SimpleBB[[#This Row],[customer_code]],'Input  - indicative charges'!$B$13:$B$69,'Input  - indicative charges'!$E$13:$E$69)</f>
        <v>Lower North Island distributor</v>
      </c>
      <c r="K13057" s="70">
        <f t="shared" si="205"/>
        <v>313.8355894484236</v>
      </c>
    </row>
    <row r="13058" spans="1:11" x14ac:dyDescent="0.25">
      <c r="A13058" s="65">
        <v>44562</v>
      </c>
      <c r="B13058" s="66" t="s">
        <v>155</v>
      </c>
      <c r="C13058" s="66" t="s">
        <v>137</v>
      </c>
      <c r="D13058" s="67">
        <v>300073.23499999999</v>
      </c>
      <c r="E13058" s="66">
        <v>0.48491085561195202</v>
      </c>
      <c r="F13058" s="67">
        <v>145508.76913009601</v>
      </c>
      <c r="G13058" s="66" t="s">
        <v>106</v>
      </c>
      <c r="H13058" s="68">
        <v>8.8343891684537507E-3</v>
      </c>
      <c r="I13058" s="87">
        <v>1285.4810939179599</v>
      </c>
      <c r="J13058" s="36" t="str">
        <f>_xlfn.XLOOKUP(SimpleBB[[#This Row],[customer_code]],'Input  - indicative charges'!$B$13:$B$69,'Input  - indicative charges'!$E$13:$E$69)</f>
        <v>Upper North Island distributor</v>
      </c>
      <c r="K13058" s="70">
        <f t="shared" si="205"/>
        <v>1188.3675476770061</v>
      </c>
    </row>
    <row r="13059" spans="1:11" x14ac:dyDescent="0.25">
      <c r="A13059" s="65">
        <v>44562</v>
      </c>
      <c r="B13059" s="66" t="s">
        <v>155</v>
      </c>
      <c r="C13059" s="66" t="s">
        <v>137</v>
      </c>
      <c r="D13059" s="67">
        <v>300073.23499999999</v>
      </c>
      <c r="E13059" s="66">
        <v>0.48491085561195202</v>
      </c>
      <c r="F13059" s="67">
        <v>145508.76913009601</v>
      </c>
      <c r="G13059" s="66" t="s">
        <v>108</v>
      </c>
      <c r="H13059" s="68">
        <v>0.120979240895964</v>
      </c>
      <c r="I13059" s="87">
        <v>17603.5404330651</v>
      </c>
      <c r="J13059" s="36" t="str">
        <f>_xlfn.XLOOKUP(SimpleBB[[#This Row],[customer_code]],'Input  - indicative charges'!$B$13:$B$69,'Input  - indicative charges'!$E$13:$E$69)</f>
        <v>Lower North Island distributor</v>
      </c>
      <c r="K13059" s="70">
        <f t="shared" si="205"/>
        <v>16273.655267161546</v>
      </c>
    </row>
    <row r="13060" spans="1:11" x14ac:dyDescent="0.25">
      <c r="A13060" s="65">
        <v>44562</v>
      </c>
      <c r="B13060" s="66" t="s">
        <v>155</v>
      </c>
      <c r="C13060" s="66" t="s">
        <v>137</v>
      </c>
      <c r="D13060" s="67">
        <v>300073.23499999999</v>
      </c>
      <c r="E13060" s="66">
        <v>0.48491085561195202</v>
      </c>
      <c r="F13060" s="67">
        <v>145508.76913009601</v>
      </c>
      <c r="G13060" s="66" t="s">
        <v>110</v>
      </c>
      <c r="H13060" s="68">
        <v>3.8598237355410899E-7</v>
      </c>
      <c r="I13060" s="87">
        <v>5.6163820081771502E-2</v>
      </c>
      <c r="J13060" s="36" t="str">
        <f>_xlfn.XLOOKUP(SimpleBB[[#This Row],[customer_code]],'Input  - indicative charges'!$B$13:$B$69,'Input  - indicative charges'!$E$13:$E$69)</f>
        <v>Lower South Island distributor</v>
      </c>
      <c r="K13060" s="70">
        <f t="shared" si="205"/>
        <v>5.1920842285843045E-2</v>
      </c>
    </row>
    <row r="13061" spans="1:11" x14ac:dyDescent="0.25">
      <c r="A13061" s="65">
        <v>44562</v>
      </c>
      <c r="B13061" s="66" t="s">
        <v>155</v>
      </c>
      <c r="C13061" s="66" t="s">
        <v>137</v>
      </c>
      <c r="D13061" s="67">
        <v>300073.23499999999</v>
      </c>
      <c r="E13061" s="66">
        <v>0.48491085561195202</v>
      </c>
      <c r="F13061" s="67">
        <v>145508.76913009601</v>
      </c>
      <c r="G13061" s="66" t="s">
        <v>112</v>
      </c>
      <c r="H13061" s="68">
        <v>3.8096828413223698E-3</v>
      </c>
      <c r="I13061" s="87">
        <v>554.34226101686704</v>
      </c>
      <c r="J13061" s="36" t="str">
        <f>_xlfn.XLOOKUP(SimpleBB[[#This Row],[customer_code]],'Input  - indicative charges'!$B$13:$B$69,'Input  - indicative charges'!$E$13:$E$69)</f>
        <v>North Island generation</v>
      </c>
      <c r="K13061" s="70">
        <f t="shared" si="205"/>
        <v>512.46366548303638</v>
      </c>
    </row>
    <row r="13062" spans="1:11" x14ac:dyDescent="0.25">
      <c r="A13062" s="65">
        <v>44562</v>
      </c>
      <c r="B13062" s="66" t="s">
        <v>155</v>
      </c>
      <c r="C13062" s="66" t="s">
        <v>137</v>
      </c>
      <c r="D13062" s="67">
        <v>300073.23499999999</v>
      </c>
      <c r="E13062" s="66">
        <v>0.48491085561195202</v>
      </c>
      <c r="F13062" s="67">
        <v>145508.76913009601</v>
      </c>
      <c r="G13062" s="66" t="s">
        <v>114</v>
      </c>
      <c r="H13062" s="68">
        <v>3.4129278258922001E-2</v>
      </c>
      <c r="I13062" s="87">
        <v>4966.1092707543003</v>
      </c>
      <c r="J13062" s="36" t="str">
        <f>_xlfn.XLOOKUP(SimpleBB[[#This Row],[customer_code]],'Input  - indicative charges'!$B$13:$B$69,'Input  - indicative charges'!$E$13:$E$69)</f>
        <v>Lower North Island distributor</v>
      </c>
      <c r="K13062" s="70">
        <f t="shared" si="205"/>
        <v>4590.937294608686</v>
      </c>
    </row>
    <row r="13063" spans="1:11" x14ac:dyDescent="0.25">
      <c r="A13063" s="65">
        <v>44562</v>
      </c>
      <c r="B13063" s="66" t="s">
        <v>155</v>
      </c>
      <c r="C13063" s="66" t="s">
        <v>137</v>
      </c>
      <c r="D13063" s="67">
        <v>300073.23499999999</v>
      </c>
      <c r="E13063" s="66">
        <v>0.48491085561195202</v>
      </c>
      <c r="F13063" s="67">
        <v>145508.76913009601</v>
      </c>
      <c r="G13063" s="66" t="s">
        <v>116</v>
      </c>
      <c r="H13063" s="68">
        <v>1.4863314809520499E-6</v>
      </c>
      <c r="I13063" s="87">
        <v>0.21627426431264599</v>
      </c>
      <c r="J13063" s="36" t="str">
        <f>_xlfn.XLOOKUP(SimpleBB[[#This Row],[customer_code]],'Input  - indicative charges'!$B$13:$B$69,'Input  - indicative charges'!$E$13:$E$69)</f>
        <v>Major Industrial</v>
      </c>
      <c r="K13063" s="70">
        <f t="shared" si="205"/>
        <v>0.19993550922132075</v>
      </c>
    </row>
    <row r="13064" spans="1:11" x14ac:dyDescent="0.25">
      <c r="A13064" s="65">
        <v>44562</v>
      </c>
      <c r="B13064" s="66" t="s">
        <v>155</v>
      </c>
      <c r="C13064" s="66" t="s">
        <v>137</v>
      </c>
      <c r="D13064" s="67">
        <v>300073.23499999999</v>
      </c>
      <c r="E13064" s="66">
        <v>0.48491085561195202</v>
      </c>
      <c r="F13064" s="67">
        <v>145508.76913009601</v>
      </c>
      <c r="G13064" s="66" t="s">
        <v>118</v>
      </c>
      <c r="H13064" s="68">
        <v>1.9519553594544899E-7</v>
      </c>
      <c r="I13064" s="87">
        <v>2.8402662175111799E-2</v>
      </c>
      <c r="J13064" s="36" t="str">
        <f>_xlfn.XLOOKUP(SimpleBB[[#This Row],[customer_code]],'Input  - indicative charges'!$B$13:$B$69,'Input  - indicative charges'!$E$13:$E$69)</f>
        <v>Upper South Island distributor</v>
      </c>
      <c r="K13064" s="70">
        <f t="shared" si="205"/>
        <v>2.6256941588819811E-2</v>
      </c>
    </row>
    <row r="13065" spans="1:11" x14ac:dyDescent="0.25">
      <c r="A13065" s="65">
        <v>44562</v>
      </c>
      <c r="B13065" s="66" t="s">
        <v>155</v>
      </c>
      <c r="C13065" s="66" t="s">
        <v>137</v>
      </c>
      <c r="D13065" s="67">
        <v>300073.23499999999</v>
      </c>
      <c r="E13065" s="66">
        <v>0.48491085561195202</v>
      </c>
      <c r="F13065" s="67">
        <v>145508.76913009601</v>
      </c>
      <c r="G13065" s="66" t="s">
        <v>120</v>
      </c>
      <c r="H13065" s="68">
        <v>4.9600880201280798E-2</v>
      </c>
      <c r="I13065" s="87">
        <v>7217.3630258577396</v>
      </c>
      <c r="J13065" s="36" t="str">
        <f>_xlfn.XLOOKUP(SimpleBB[[#This Row],[customer_code]],'Input  - indicative charges'!$B$13:$B$69,'Input  - indicative charges'!$E$13:$E$69)</f>
        <v>Lower North Island distributor</v>
      </c>
      <c r="K13065" s="70">
        <f t="shared" si="205"/>
        <v>6672.116797604679</v>
      </c>
    </row>
    <row r="13066" spans="1:11" x14ac:dyDescent="0.25">
      <c r="A13066" s="65">
        <v>44562</v>
      </c>
      <c r="B13066" s="66" t="s">
        <v>155</v>
      </c>
      <c r="C13066" s="66" t="s">
        <v>137</v>
      </c>
      <c r="D13066" s="67">
        <v>300073.23499999999</v>
      </c>
      <c r="E13066" s="66">
        <v>0.48491085561195202</v>
      </c>
      <c r="F13066" s="67">
        <v>145508.76913009601</v>
      </c>
      <c r="G13066" s="66" t="s">
        <v>241</v>
      </c>
      <c r="H13066" s="68">
        <v>4.0997936836853098E-4</v>
      </c>
      <c r="I13066" s="87">
        <v>59.655593260039304</v>
      </c>
      <c r="J13066" s="36" t="str">
        <f>_xlfn.XLOOKUP(SimpleBB[[#This Row],[customer_code]],'Input  - indicative charges'!$B$13:$B$69,'Input  - indicative charges'!$E$13:$E$69)</f>
        <v>North Island generation</v>
      </c>
      <c r="K13066" s="70">
        <f t="shared" si="205"/>
        <v>55.14882436083051</v>
      </c>
    </row>
    <row r="13067" spans="1:11" x14ac:dyDescent="0.25">
      <c r="A13067" s="65">
        <v>44593</v>
      </c>
      <c r="B13067" s="66" t="s">
        <v>155</v>
      </c>
      <c r="C13067" s="66" t="s">
        <v>137</v>
      </c>
      <c r="D13067" s="67">
        <v>317439.52</v>
      </c>
      <c r="E13067" s="66">
        <v>0.61632333436765196</v>
      </c>
      <c r="F13067" s="67">
        <v>195645.38342646699</v>
      </c>
      <c r="G13067" s="66" t="s">
        <v>8</v>
      </c>
      <c r="H13067" s="68">
        <v>9.3803568372538897E-7</v>
      </c>
      <c r="I13067" s="87">
        <v>0.18352235101016201</v>
      </c>
      <c r="J13067" s="36" t="str">
        <f>_xlfn.XLOOKUP(SimpleBB[[#This Row],[customer_code]],'Input  - indicative charges'!$B$13:$B$69,'Input  - indicative charges'!$E$13:$E$69)</f>
        <v>Lower South Island distributor</v>
      </c>
      <c r="K13067" s="70">
        <f t="shared" si="205"/>
        <v>0.16965788703212442</v>
      </c>
    </row>
    <row r="13068" spans="1:11" x14ac:dyDescent="0.25">
      <c r="A13068" s="65">
        <v>44593</v>
      </c>
      <c r="B13068" s="66" t="s">
        <v>155</v>
      </c>
      <c r="C13068" s="66" t="s">
        <v>137</v>
      </c>
      <c r="D13068" s="67">
        <v>317439.52</v>
      </c>
      <c r="E13068" s="66">
        <v>0.61632333436765196</v>
      </c>
      <c r="F13068" s="67">
        <v>195645.38342646699</v>
      </c>
      <c r="G13068" s="66" t="s">
        <v>10</v>
      </c>
      <c r="H13068" s="68">
        <v>4.3717850584242001E-8</v>
      </c>
      <c r="I13068" s="87">
        <v>8.55319564013504E-3</v>
      </c>
      <c r="J13068" s="36" t="str">
        <f>_xlfn.XLOOKUP(SimpleBB[[#This Row],[customer_code]],'Input  - indicative charges'!$B$13:$B$69,'Input  - indicative charges'!$E$13:$E$69)</f>
        <v>Upper South Island distributor</v>
      </c>
      <c r="K13068" s="70">
        <f t="shared" si="205"/>
        <v>7.9070319865144831E-3</v>
      </c>
    </row>
    <row r="13069" spans="1:11" x14ac:dyDescent="0.25">
      <c r="A13069" s="65">
        <v>44593</v>
      </c>
      <c r="B13069" s="66" t="s">
        <v>155</v>
      </c>
      <c r="C13069" s="66" t="s">
        <v>137</v>
      </c>
      <c r="D13069" s="67">
        <v>317439.52</v>
      </c>
      <c r="E13069" s="66">
        <v>0.61632333436765196</v>
      </c>
      <c r="F13069" s="67">
        <v>195645.38342646699</v>
      </c>
      <c r="G13069" s="66" t="s">
        <v>12</v>
      </c>
      <c r="H13069" s="68">
        <v>2.91431389426835E-4</v>
      </c>
      <c r="I13069" s="87">
        <v>57.0172059269212</v>
      </c>
      <c r="J13069" s="36" t="str">
        <f>_xlfn.XLOOKUP(SimpleBB[[#This Row],[customer_code]],'Input  - indicative charges'!$B$13:$B$69,'Input  - indicative charges'!$E$13:$E$69)</f>
        <v>Lower North Island distributor</v>
      </c>
      <c r="K13069" s="70">
        <f t="shared" si="205"/>
        <v>52.709757851245783</v>
      </c>
    </row>
    <row r="13070" spans="1:11" x14ac:dyDescent="0.25">
      <c r="A13070" s="65">
        <v>44593</v>
      </c>
      <c r="B13070" s="66" t="s">
        <v>155</v>
      </c>
      <c r="C13070" s="66" t="s">
        <v>137</v>
      </c>
      <c r="D13070" s="67">
        <v>317439.52</v>
      </c>
      <c r="E13070" s="66">
        <v>0.61632333436765196</v>
      </c>
      <c r="F13070" s="67">
        <v>195645.38342646699</v>
      </c>
      <c r="G13070" s="66" t="s">
        <v>14</v>
      </c>
      <c r="H13070" s="68">
        <v>0.124031994590625</v>
      </c>
      <c r="I13070" s="87">
        <v>24266.2871388323</v>
      </c>
      <c r="J13070" s="36" t="str">
        <f>_xlfn.XLOOKUP(SimpleBB[[#This Row],[customer_code]],'Input  - indicative charges'!$B$13:$B$69,'Input  - indicative charges'!$E$13:$E$69)</f>
        <v>Upper North Island distributor</v>
      </c>
      <c r="K13070" s="70">
        <f t="shared" ref="K13070:K13133" si="206">I13070*$L$9</f>
        <v>22433.055044402405</v>
      </c>
    </row>
    <row r="13071" spans="1:11" x14ac:dyDescent="0.25">
      <c r="A13071" s="65">
        <v>44593</v>
      </c>
      <c r="B13071" s="66" t="s">
        <v>155</v>
      </c>
      <c r="C13071" s="66" t="s">
        <v>137</v>
      </c>
      <c r="D13071" s="67">
        <v>317439.52</v>
      </c>
      <c r="E13071" s="66">
        <v>0.61632333436765196</v>
      </c>
      <c r="F13071" s="67">
        <v>195645.38342646699</v>
      </c>
      <c r="G13071" s="66" t="s">
        <v>16</v>
      </c>
      <c r="H13071" s="68">
        <v>5.0812008145872598E-2</v>
      </c>
      <c r="I13071" s="87">
        <v>9941.1348163680195</v>
      </c>
      <c r="J13071" s="36" t="str">
        <f>_xlfn.XLOOKUP(SimpleBB[[#This Row],[customer_code]],'Input  - indicative charges'!$B$13:$B$69,'Input  - indicative charges'!$E$13:$E$69)</f>
        <v>South Island generation</v>
      </c>
      <c r="K13071" s="70">
        <f t="shared" si="206"/>
        <v>9190.1172710733972</v>
      </c>
    </row>
    <row r="13072" spans="1:11" x14ac:dyDescent="0.25">
      <c r="A13072" s="65">
        <v>44593</v>
      </c>
      <c r="B13072" s="66" t="s">
        <v>155</v>
      </c>
      <c r="C13072" s="66" t="s">
        <v>137</v>
      </c>
      <c r="D13072" s="67">
        <v>317439.52</v>
      </c>
      <c r="E13072" s="66">
        <v>0.61632333436765196</v>
      </c>
      <c r="F13072" s="67">
        <v>195645.38342646699</v>
      </c>
      <c r="G13072" s="66" t="s">
        <v>19</v>
      </c>
      <c r="H13072" s="68">
        <v>5.0274683184386599E-5</v>
      </c>
      <c r="I13072" s="87">
        <v>9.8360096682534799</v>
      </c>
      <c r="J13072" s="36" t="str">
        <f>_xlfn.XLOOKUP(SimpleBB[[#This Row],[customer_code]],'Input  - indicative charges'!$B$13:$B$69,'Input  - indicative charges'!$E$13:$E$69)</f>
        <v>Lower South Island distributor</v>
      </c>
      <c r="K13072" s="70">
        <f t="shared" si="206"/>
        <v>9.0929339557721214</v>
      </c>
    </row>
    <row r="13073" spans="1:11" x14ac:dyDescent="0.25">
      <c r="A13073" s="65">
        <v>44593</v>
      </c>
      <c r="B13073" s="66" t="s">
        <v>155</v>
      </c>
      <c r="C13073" s="66" t="s">
        <v>137</v>
      </c>
      <c r="D13073" s="67">
        <v>317439.52</v>
      </c>
      <c r="E13073" s="66">
        <v>0.61632333436765196</v>
      </c>
      <c r="F13073" s="67">
        <v>195645.38342646699</v>
      </c>
      <c r="G13073" s="66" t="s">
        <v>21</v>
      </c>
      <c r="H13073" s="68">
        <v>7.1183456671028597E-7</v>
      </c>
      <c r="I13073" s="87">
        <v>0.13926714674024701</v>
      </c>
      <c r="J13073" s="36" t="str">
        <f>_xlfn.XLOOKUP(SimpleBB[[#This Row],[customer_code]],'Input  - indicative charges'!$B$13:$B$69,'Input  - indicative charges'!$E$13:$E$69)</f>
        <v>Upper South Island distributor</v>
      </c>
      <c r="K13073" s="70">
        <f t="shared" si="206"/>
        <v>0.12874600678821296</v>
      </c>
    </row>
    <row r="13074" spans="1:11" x14ac:dyDescent="0.25">
      <c r="A13074" s="65">
        <v>44593</v>
      </c>
      <c r="B13074" s="66" t="s">
        <v>155</v>
      </c>
      <c r="C13074" s="66" t="s">
        <v>137</v>
      </c>
      <c r="D13074" s="67">
        <v>317439.52</v>
      </c>
      <c r="E13074" s="66">
        <v>0.61632333436765196</v>
      </c>
      <c r="F13074" s="67">
        <v>195645.38342646699</v>
      </c>
      <c r="G13074" s="66" t="s">
        <v>23</v>
      </c>
      <c r="H13074" s="68">
        <v>8.3416563890099505E-7</v>
      </c>
      <c r="I13074" s="87">
        <v>0.16320065626396901</v>
      </c>
      <c r="J13074" s="36" t="str">
        <f>_xlfn.XLOOKUP(SimpleBB[[#This Row],[customer_code]],'Input  - indicative charges'!$B$13:$B$69,'Input  - indicative charges'!$E$13:$E$69)</f>
        <v>Lower North Island distributor</v>
      </c>
      <c r="K13074" s="70">
        <f t="shared" si="206"/>
        <v>0.15087142438834528</v>
      </c>
    </row>
    <row r="13075" spans="1:11" x14ac:dyDescent="0.25">
      <c r="A13075" s="65">
        <v>44593</v>
      </c>
      <c r="B13075" s="66" t="s">
        <v>155</v>
      </c>
      <c r="C13075" s="66" t="s">
        <v>137</v>
      </c>
      <c r="D13075" s="67">
        <v>317439.52</v>
      </c>
      <c r="E13075" s="66">
        <v>0.61632333436765196</v>
      </c>
      <c r="F13075" s="67">
        <v>195645.38342646699</v>
      </c>
      <c r="G13075" s="66" t="s">
        <v>25</v>
      </c>
      <c r="H13075" s="68">
        <v>6.3791342044364804E-2</v>
      </c>
      <c r="I13075" s="87">
        <v>12480.4815735586</v>
      </c>
      <c r="J13075" s="36" t="str">
        <f>_xlfn.XLOOKUP(SimpleBB[[#This Row],[customer_code]],'Input  - indicative charges'!$B$13:$B$69,'Input  - indicative charges'!$E$13:$E$69)</f>
        <v>North Island generation</v>
      </c>
      <c r="K13075" s="70">
        <f t="shared" si="206"/>
        <v>11537.625369653584</v>
      </c>
    </row>
    <row r="13076" spans="1:11" x14ac:dyDescent="0.25">
      <c r="A13076" s="65">
        <v>44593</v>
      </c>
      <c r="B13076" s="66" t="s">
        <v>155</v>
      </c>
      <c r="C13076" s="66" t="s">
        <v>137</v>
      </c>
      <c r="D13076" s="67">
        <v>317439.52</v>
      </c>
      <c r="E13076" s="66">
        <v>0.61632333436765196</v>
      </c>
      <c r="F13076" s="67">
        <v>195645.38342646699</v>
      </c>
      <c r="G13076" s="66" t="s">
        <v>27</v>
      </c>
      <c r="H13076" s="68">
        <v>3.0289796008375701E-4</v>
      </c>
      <c r="I13076" s="87">
        <v>59.260587539681403</v>
      </c>
      <c r="J13076" s="36" t="str">
        <f>_xlfn.XLOOKUP(SimpleBB[[#This Row],[customer_code]],'Input  - indicative charges'!$B$13:$B$69,'Input  - indicative charges'!$E$13:$E$69)</f>
        <v>Lower North Island distributor</v>
      </c>
      <c r="K13076" s="70">
        <f t="shared" si="206"/>
        <v>54.783659924386399</v>
      </c>
    </row>
    <row r="13077" spans="1:11" x14ac:dyDescent="0.25">
      <c r="A13077" s="65">
        <v>44593</v>
      </c>
      <c r="B13077" s="66" t="s">
        <v>155</v>
      </c>
      <c r="C13077" s="66" t="s">
        <v>137</v>
      </c>
      <c r="D13077" s="67">
        <v>317439.52</v>
      </c>
      <c r="E13077" s="66">
        <v>0.61632333436765196</v>
      </c>
      <c r="F13077" s="67">
        <v>195645.38342646699</v>
      </c>
      <c r="G13077" s="66" t="s">
        <v>29</v>
      </c>
      <c r="H13077" s="68">
        <v>2.4226065108275601E-5</v>
      </c>
      <c r="I13077" s="87">
        <v>4.7397177970231503</v>
      </c>
      <c r="J13077" s="36" t="str">
        <f>_xlfn.XLOOKUP(SimpleBB[[#This Row],[customer_code]],'Input  - indicative charges'!$B$13:$B$69,'Input  - indicative charges'!$E$13:$E$69)</f>
        <v>Lower North Island distributor</v>
      </c>
      <c r="K13077" s="70">
        <f t="shared" si="206"/>
        <v>4.3816488953270705</v>
      </c>
    </row>
    <row r="13078" spans="1:11" x14ac:dyDescent="0.25">
      <c r="A13078" s="65">
        <v>44593</v>
      </c>
      <c r="B13078" s="66" t="s">
        <v>155</v>
      </c>
      <c r="C13078" s="66" t="s">
        <v>137</v>
      </c>
      <c r="D13078" s="67">
        <v>317439.52</v>
      </c>
      <c r="E13078" s="66">
        <v>0.61632333436765196</v>
      </c>
      <c r="F13078" s="67">
        <v>195645.38342646699</v>
      </c>
      <c r="G13078" s="66" t="s">
        <v>31</v>
      </c>
      <c r="H13078" s="68">
        <v>8.0879179892408195E-4</v>
      </c>
      <c r="I13078" s="87">
        <v>158.236381612684</v>
      </c>
      <c r="J13078" s="36" t="str">
        <f>_xlfn.XLOOKUP(SimpleBB[[#This Row],[customer_code]],'Input  - indicative charges'!$B$13:$B$69,'Input  - indicative charges'!$E$13:$E$69)</f>
        <v>Major Industrial</v>
      </c>
      <c r="K13078" s="70">
        <f t="shared" si="206"/>
        <v>146.28218311419926</v>
      </c>
    </row>
    <row r="13079" spans="1:11" x14ac:dyDescent="0.25">
      <c r="A13079" s="65">
        <v>44593</v>
      </c>
      <c r="B13079" s="66" t="s">
        <v>155</v>
      </c>
      <c r="C13079" s="66" t="s">
        <v>137</v>
      </c>
      <c r="D13079" s="67">
        <v>317439.52</v>
      </c>
      <c r="E13079" s="66">
        <v>0.61632333436765196</v>
      </c>
      <c r="F13079" s="67">
        <v>195645.38342646699</v>
      </c>
      <c r="G13079" s="66" t="s">
        <v>34</v>
      </c>
      <c r="H13079" s="68">
        <v>1.56003860004781E-4</v>
      </c>
      <c r="I13079" s="87">
        <v>30.5214350066443</v>
      </c>
      <c r="J13079" s="36" t="str">
        <f>_xlfn.XLOOKUP(SimpleBB[[#This Row],[customer_code]],'Input  - indicative charges'!$B$13:$B$69,'Input  - indicative charges'!$E$13:$E$69)</f>
        <v>Major Industrial</v>
      </c>
      <c r="K13079" s="70">
        <f t="shared" si="206"/>
        <v>28.215648633058642</v>
      </c>
    </row>
    <row r="13080" spans="1:11" x14ac:dyDescent="0.25">
      <c r="A13080" s="65">
        <v>44593</v>
      </c>
      <c r="B13080" s="66" t="s">
        <v>155</v>
      </c>
      <c r="C13080" s="66" t="s">
        <v>137</v>
      </c>
      <c r="D13080" s="67">
        <v>317439.52</v>
      </c>
      <c r="E13080" s="66">
        <v>0.61632333436765196</v>
      </c>
      <c r="F13080" s="67">
        <v>195645.38342646699</v>
      </c>
      <c r="G13080" s="66" t="s">
        <v>36</v>
      </c>
      <c r="H13080" s="68">
        <v>4.3093940585414499E-7</v>
      </c>
      <c r="I13080" s="87">
        <v>8.4311305291908098E-2</v>
      </c>
      <c r="J13080" s="36" t="str">
        <f>_xlfn.XLOOKUP(SimpleBB[[#This Row],[customer_code]],'Input  - indicative charges'!$B$13:$B$69,'Input  - indicative charges'!$E$13:$E$69)</f>
        <v>Upper South Island distributor</v>
      </c>
      <c r="K13080" s="70">
        <f t="shared" si="206"/>
        <v>7.7941884626104477E-2</v>
      </c>
    </row>
    <row r="13081" spans="1:11" x14ac:dyDescent="0.25">
      <c r="A13081" s="65">
        <v>44593</v>
      </c>
      <c r="B13081" s="66" t="s">
        <v>155</v>
      </c>
      <c r="C13081" s="66" t="s">
        <v>137</v>
      </c>
      <c r="D13081" s="67">
        <v>317439.52</v>
      </c>
      <c r="E13081" s="66">
        <v>0.61632333436765196</v>
      </c>
      <c r="F13081" s="67">
        <v>195645.38342646699</v>
      </c>
      <c r="G13081" s="66" t="s">
        <v>38</v>
      </c>
      <c r="H13081" s="68">
        <v>1.2075454849586199E-3</v>
      </c>
      <c r="I13081" s="87">
        <v>236.25069940962899</v>
      </c>
      <c r="J13081" s="36" t="str">
        <f>_xlfn.XLOOKUP(SimpleBB[[#This Row],[customer_code]],'Input  - indicative charges'!$B$13:$B$69,'Input  - indicative charges'!$E$13:$E$69)</f>
        <v>North Island generation</v>
      </c>
      <c r="K13081" s="70">
        <f t="shared" si="206"/>
        <v>218.40279536022186</v>
      </c>
    </row>
    <row r="13082" spans="1:11" x14ac:dyDescent="0.25">
      <c r="A13082" s="65">
        <v>44593</v>
      </c>
      <c r="B13082" s="66" t="s">
        <v>155</v>
      </c>
      <c r="C13082" s="66" t="s">
        <v>137</v>
      </c>
      <c r="D13082" s="67">
        <v>317439.52</v>
      </c>
      <c r="E13082" s="66">
        <v>0.61632333436765196</v>
      </c>
      <c r="F13082" s="67">
        <v>195645.38342646699</v>
      </c>
      <c r="G13082" s="66" t="s">
        <v>40</v>
      </c>
      <c r="H13082" s="68">
        <v>8.6209110330224002E-5</v>
      </c>
      <c r="I13082" s="87">
        <v>16.866414445411301</v>
      </c>
      <c r="J13082" s="36" t="str">
        <f>_xlfn.XLOOKUP(SimpleBB[[#This Row],[customer_code]],'Input  - indicative charges'!$B$13:$B$69,'Input  - indicative charges'!$E$13:$E$69)</f>
        <v>North Island generation</v>
      </c>
      <c r="K13082" s="70">
        <f t="shared" si="206"/>
        <v>15.592216538562834</v>
      </c>
    </row>
    <row r="13083" spans="1:11" x14ac:dyDescent="0.25">
      <c r="A13083" s="65">
        <v>44593</v>
      </c>
      <c r="B13083" s="66" t="s">
        <v>155</v>
      </c>
      <c r="C13083" s="66" t="s">
        <v>137</v>
      </c>
      <c r="D13083" s="67">
        <v>317439.52</v>
      </c>
      <c r="E13083" s="66">
        <v>0.61632333436765196</v>
      </c>
      <c r="F13083" s="67">
        <v>195645.38342646699</v>
      </c>
      <c r="G13083" s="66" t="s">
        <v>42</v>
      </c>
      <c r="H13083" s="68">
        <v>2.33395187835235E-2</v>
      </c>
      <c r="I13083" s="87">
        <v>4566.2691013916901</v>
      </c>
      <c r="J13083" s="36" t="str">
        <f>_xlfn.XLOOKUP(SimpleBB[[#This Row],[customer_code]],'Input  - indicative charges'!$B$13:$B$69,'Input  - indicative charges'!$E$13:$E$69)</f>
        <v>South Island generation</v>
      </c>
      <c r="K13083" s="70">
        <f t="shared" si="206"/>
        <v>4221.3036346689714</v>
      </c>
    </row>
    <row r="13084" spans="1:11" x14ac:dyDescent="0.25">
      <c r="A13084" s="65">
        <v>44593</v>
      </c>
      <c r="B13084" s="66" t="s">
        <v>155</v>
      </c>
      <c r="C13084" s="66" t="s">
        <v>137</v>
      </c>
      <c r="D13084" s="67">
        <v>317439.52</v>
      </c>
      <c r="E13084" s="66">
        <v>0.61632333436765196</v>
      </c>
      <c r="F13084" s="67">
        <v>195645.38342646699</v>
      </c>
      <c r="G13084" s="66" t="s">
        <v>44</v>
      </c>
      <c r="H13084" s="68">
        <v>1.205963010514E-4</v>
      </c>
      <c r="I13084" s="87">
        <v>23.594109559014999</v>
      </c>
      <c r="J13084" s="36" t="str">
        <f>_xlfn.XLOOKUP(SimpleBB[[#This Row],[customer_code]],'Input  - indicative charges'!$B$13:$B$69,'Input  - indicative charges'!$E$13:$E$69)</f>
        <v>Major Industrial</v>
      </c>
      <c r="K13084" s="70">
        <f t="shared" si="206"/>
        <v>21.811658101335478</v>
      </c>
    </row>
    <row r="13085" spans="1:11" x14ac:dyDescent="0.25">
      <c r="A13085" s="65">
        <v>44593</v>
      </c>
      <c r="B13085" s="66" t="s">
        <v>155</v>
      </c>
      <c r="C13085" s="66" t="s">
        <v>137</v>
      </c>
      <c r="D13085" s="67">
        <v>317439.52</v>
      </c>
      <c r="E13085" s="66">
        <v>0.61632333436765196</v>
      </c>
      <c r="F13085" s="67">
        <v>195645.38342646699</v>
      </c>
      <c r="G13085" s="66" t="s">
        <v>46</v>
      </c>
      <c r="H13085" s="68">
        <v>9.9456651139153308E-7</v>
      </c>
      <c r="I13085" s="87">
        <v>0.19458234646431999</v>
      </c>
      <c r="J13085" s="36" t="str">
        <f>_xlfn.XLOOKUP(SimpleBB[[#This Row],[customer_code]],'Input  - indicative charges'!$B$13:$B$69,'Input  - indicative charges'!$E$13:$E$69)</f>
        <v>Upper South Island distributor</v>
      </c>
      <c r="K13085" s="70">
        <f t="shared" si="206"/>
        <v>0.1798823389803966</v>
      </c>
    </row>
    <row r="13086" spans="1:11" x14ac:dyDescent="0.25">
      <c r="A13086" s="65">
        <v>44593</v>
      </c>
      <c r="B13086" s="66" t="s">
        <v>155</v>
      </c>
      <c r="C13086" s="66" t="s">
        <v>137</v>
      </c>
      <c r="D13086" s="67">
        <v>317439.52</v>
      </c>
      <c r="E13086" s="66">
        <v>0.61632333436765196</v>
      </c>
      <c r="F13086" s="67">
        <v>195645.38342646699</v>
      </c>
      <c r="G13086" s="66" t="s">
        <v>48</v>
      </c>
      <c r="H13086" s="68">
        <v>0.18829580735568799</v>
      </c>
      <c r="I13086" s="87">
        <v>36839.205427699802</v>
      </c>
      <c r="J13086" s="36" t="str">
        <f>_xlfn.XLOOKUP(SimpleBB[[#This Row],[customer_code]],'Input  - indicative charges'!$B$13:$B$69,'Input  - indicative charges'!$E$13:$E$69)</f>
        <v>North Island generation</v>
      </c>
      <c r="K13086" s="70">
        <f t="shared" si="206"/>
        <v>34056.133862734998</v>
      </c>
    </row>
    <row r="13087" spans="1:11" x14ac:dyDescent="0.25">
      <c r="A13087" s="65">
        <v>44593</v>
      </c>
      <c r="B13087" s="66" t="s">
        <v>155</v>
      </c>
      <c r="C13087" s="66" t="s">
        <v>137</v>
      </c>
      <c r="D13087" s="67">
        <v>317439.52</v>
      </c>
      <c r="E13087" s="66">
        <v>0.61632333436765196</v>
      </c>
      <c r="F13087" s="67">
        <v>195645.38342646699</v>
      </c>
      <c r="G13087" s="66" t="s">
        <v>50</v>
      </c>
      <c r="H13087" s="68">
        <v>6.3590194795004997E-3</v>
      </c>
      <c r="I13087" s="87">
        <v>1244.1128042832499</v>
      </c>
      <c r="J13087" s="36" t="str">
        <f>_xlfn.XLOOKUP(SimpleBB[[#This Row],[customer_code]],'Input  - indicative charges'!$B$13:$B$69,'Input  - indicative charges'!$E$13:$E$69)</f>
        <v>North Island generation</v>
      </c>
      <c r="K13087" s="70">
        <f t="shared" si="206"/>
        <v>1150.124485886842</v>
      </c>
    </row>
    <row r="13088" spans="1:11" x14ac:dyDescent="0.25">
      <c r="A13088" s="65">
        <v>44593</v>
      </c>
      <c r="B13088" s="66" t="s">
        <v>155</v>
      </c>
      <c r="C13088" s="66" t="s">
        <v>137</v>
      </c>
      <c r="D13088" s="67">
        <v>317439.52</v>
      </c>
      <c r="E13088" s="66">
        <v>0.61632333436765196</v>
      </c>
      <c r="F13088" s="67">
        <v>195645.38342646699</v>
      </c>
      <c r="G13088" s="66" t="s">
        <v>52</v>
      </c>
      <c r="H13088" s="68">
        <v>1.28410702797305E-2</v>
      </c>
      <c r="I13088" s="87">
        <v>2512.2961184840901</v>
      </c>
      <c r="J13088" s="36" t="str">
        <f>_xlfn.XLOOKUP(SimpleBB[[#This Row],[customer_code]],'Input  - indicative charges'!$B$13:$B$69,'Input  - indicative charges'!$E$13:$E$69)</f>
        <v>North Island generation</v>
      </c>
      <c r="K13088" s="70">
        <f t="shared" si="206"/>
        <v>2322.5010398728878</v>
      </c>
    </row>
    <row r="13089" spans="1:11" x14ac:dyDescent="0.25">
      <c r="A13089" s="65">
        <v>44593</v>
      </c>
      <c r="B13089" s="66" t="s">
        <v>155</v>
      </c>
      <c r="C13089" s="66" t="s">
        <v>137</v>
      </c>
      <c r="D13089" s="67">
        <v>317439.52</v>
      </c>
      <c r="E13089" s="66">
        <v>0.61632333436765196</v>
      </c>
      <c r="F13089" s="67">
        <v>195645.38342646699</v>
      </c>
      <c r="G13089" s="66" t="s">
        <v>54</v>
      </c>
      <c r="H13089" s="68">
        <v>7.5096184243471301E-8</v>
      </c>
      <c r="I13089" s="87">
        <v>1.46922217601785E-2</v>
      </c>
      <c r="J13089" s="36" t="str">
        <f>_xlfn.XLOOKUP(SimpleBB[[#This Row],[customer_code]],'Input  - indicative charges'!$B$13:$B$69,'Input  - indicative charges'!$E$13:$E$69)</f>
        <v>Upper South Island distributor</v>
      </c>
      <c r="K13089" s="70">
        <f t="shared" si="206"/>
        <v>1.358227641439304E-2</v>
      </c>
    </row>
    <row r="13090" spans="1:11" x14ac:dyDescent="0.25">
      <c r="A13090" s="65">
        <v>44593</v>
      </c>
      <c r="B13090" s="66" t="s">
        <v>155</v>
      </c>
      <c r="C13090" s="66" t="s">
        <v>137</v>
      </c>
      <c r="D13090" s="67">
        <v>317439.52</v>
      </c>
      <c r="E13090" s="66">
        <v>0.61632333436765196</v>
      </c>
      <c r="F13090" s="67">
        <v>195645.38342646699</v>
      </c>
      <c r="G13090" s="66" t="s">
        <v>56</v>
      </c>
      <c r="H13090" s="68">
        <v>4.0340523868047102E-4</v>
      </c>
      <c r="I13090" s="87">
        <v>78.924372597886205</v>
      </c>
      <c r="J13090" s="36" t="str">
        <f>_xlfn.XLOOKUP(SimpleBB[[#This Row],[customer_code]],'Input  - indicative charges'!$B$13:$B$69,'Input  - indicative charges'!$E$13:$E$69)</f>
        <v>Upper North Island distributor</v>
      </c>
      <c r="K13090" s="70">
        <f t="shared" si="206"/>
        <v>72.961915628206143</v>
      </c>
    </row>
    <row r="13091" spans="1:11" x14ac:dyDescent="0.25">
      <c r="A13091" s="65">
        <v>44593</v>
      </c>
      <c r="B13091" s="66" t="s">
        <v>155</v>
      </c>
      <c r="C13091" s="66" t="s">
        <v>137</v>
      </c>
      <c r="D13091" s="67">
        <v>317439.52</v>
      </c>
      <c r="E13091" s="66">
        <v>0.61632333436765196</v>
      </c>
      <c r="F13091" s="67">
        <v>195645.38342646699</v>
      </c>
      <c r="G13091" s="66" t="s">
        <v>58</v>
      </c>
      <c r="H13091" s="68">
        <v>7.9254645307778697E-3</v>
      </c>
      <c r="I13091" s="87">
        <v>1550.5805469569</v>
      </c>
      <c r="J13091" s="36" t="str">
        <f>_xlfn.XLOOKUP(SimpleBB[[#This Row],[customer_code]],'Input  - indicative charges'!$B$13:$B$69,'Input  - indicative charges'!$E$13:$E$69)</f>
        <v>North Island generation</v>
      </c>
      <c r="K13091" s="70">
        <f t="shared" si="206"/>
        <v>1433.4396754499771</v>
      </c>
    </row>
    <row r="13092" spans="1:11" x14ac:dyDescent="0.25">
      <c r="A13092" s="65">
        <v>44593</v>
      </c>
      <c r="B13092" s="66" t="s">
        <v>155</v>
      </c>
      <c r="C13092" s="66" t="s">
        <v>137</v>
      </c>
      <c r="D13092" s="67">
        <v>317439.52</v>
      </c>
      <c r="E13092" s="66">
        <v>0.61632333436765196</v>
      </c>
      <c r="F13092" s="67">
        <v>195645.38342646699</v>
      </c>
      <c r="G13092" s="66" t="s">
        <v>60</v>
      </c>
      <c r="H13092" s="68">
        <v>2.7640824875860998E-6</v>
      </c>
      <c r="I13092" s="87">
        <v>0.54077997810616596</v>
      </c>
      <c r="J13092" s="36" t="str">
        <f>_xlfn.XLOOKUP(SimpleBB[[#This Row],[customer_code]],'Input  - indicative charges'!$B$13:$B$69,'Input  - indicative charges'!$E$13:$E$69)</f>
        <v>Major Industrial</v>
      </c>
      <c r="K13092" s="70">
        <f t="shared" si="206"/>
        <v>0.4999259650378518</v>
      </c>
    </row>
    <row r="13093" spans="1:11" x14ac:dyDescent="0.25">
      <c r="A13093" s="65">
        <v>44593</v>
      </c>
      <c r="B13093" s="66" t="s">
        <v>155</v>
      </c>
      <c r="C13093" s="66" t="s">
        <v>137</v>
      </c>
      <c r="D13093" s="67">
        <v>317439.52</v>
      </c>
      <c r="E13093" s="66">
        <v>0.61632333436765196</v>
      </c>
      <c r="F13093" s="67">
        <v>195645.38342646699</v>
      </c>
      <c r="G13093" s="66" t="s">
        <v>62</v>
      </c>
      <c r="H13093" s="68">
        <v>2.7273547904610299E-6</v>
      </c>
      <c r="I13093" s="87">
        <v>0.53359437371976004</v>
      </c>
      <c r="J13093" s="36" t="str">
        <f>_xlfn.XLOOKUP(SimpleBB[[#This Row],[customer_code]],'Input  - indicative charges'!$B$13:$B$69,'Input  - indicative charges'!$E$13:$E$69)</f>
        <v>Major Industrial</v>
      </c>
      <c r="K13093" s="70">
        <f t="shared" si="206"/>
        <v>0.49328320762690903</v>
      </c>
    </row>
    <row r="13094" spans="1:11" x14ac:dyDescent="0.25">
      <c r="A13094" s="65">
        <v>44593</v>
      </c>
      <c r="B13094" s="66" t="s">
        <v>155</v>
      </c>
      <c r="C13094" s="66" t="s">
        <v>137</v>
      </c>
      <c r="D13094" s="67">
        <v>317439.52</v>
      </c>
      <c r="E13094" s="66">
        <v>0.61632333436765196</v>
      </c>
      <c r="F13094" s="67">
        <v>195645.38342646699</v>
      </c>
      <c r="G13094" s="66" t="s">
        <v>64</v>
      </c>
      <c r="H13094" s="68">
        <v>1.2832511941131099E-4</v>
      </c>
      <c r="I13094" s="87">
        <v>25.106217190473199</v>
      </c>
      <c r="J13094" s="36" t="str">
        <f>_xlfn.XLOOKUP(SimpleBB[[#This Row],[customer_code]],'Input  - indicative charges'!$B$13:$B$69,'Input  - indicative charges'!$E$13:$E$69)</f>
        <v>Major Industrial</v>
      </c>
      <c r="K13094" s="70">
        <f t="shared" si="206"/>
        <v>23.209531353864502</v>
      </c>
    </row>
    <row r="13095" spans="1:11" x14ac:dyDescent="0.25">
      <c r="A13095" s="65">
        <v>44593</v>
      </c>
      <c r="B13095" s="66" t="s">
        <v>155</v>
      </c>
      <c r="C13095" s="66" t="s">
        <v>137</v>
      </c>
      <c r="D13095" s="67">
        <v>317439.52</v>
      </c>
      <c r="E13095" s="66">
        <v>0.61632333436765196</v>
      </c>
      <c r="F13095" s="67">
        <v>195645.38342646699</v>
      </c>
      <c r="G13095" s="66" t="s">
        <v>66</v>
      </c>
      <c r="H13095" s="68">
        <v>5.1820903936719496E-6</v>
      </c>
      <c r="I13095" s="87">
        <v>1.01385206202056</v>
      </c>
      <c r="J13095" s="36" t="str">
        <f>_xlfn.XLOOKUP(SimpleBB[[#This Row],[customer_code]],'Input  - indicative charges'!$B$13:$B$69,'Input  - indicative charges'!$E$13:$E$69)</f>
        <v>Upper South Island distributor</v>
      </c>
      <c r="K13095" s="70">
        <f t="shared" si="206"/>
        <v>0.93725912761463115</v>
      </c>
    </row>
    <row r="13096" spans="1:11" x14ac:dyDescent="0.25">
      <c r="A13096" s="65">
        <v>44593</v>
      </c>
      <c r="B13096" s="66" t="s">
        <v>155</v>
      </c>
      <c r="C13096" s="66" t="s">
        <v>137</v>
      </c>
      <c r="D13096" s="67">
        <v>317439.52</v>
      </c>
      <c r="E13096" s="66">
        <v>0.61632333436765196</v>
      </c>
      <c r="F13096" s="67">
        <v>195645.38342646699</v>
      </c>
      <c r="G13096" s="66" t="s">
        <v>68</v>
      </c>
      <c r="H13096" s="68">
        <v>2.6633101578940199E-6</v>
      </c>
      <c r="I13096" s="87">
        <v>0.52106433702478105</v>
      </c>
      <c r="J13096" s="36" t="str">
        <f>_xlfn.XLOOKUP(SimpleBB[[#This Row],[customer_code]],'Input  - indicative charges'!$B$13:$B$69,'Input  - indicative charges'!$E$13:$E$69)</f>
        <v>Major Industrial</v>
      </c>
      <c r="K13096" s="70">
        <f t="shared" si="206"/>
        <v>0.48169977084984089</v>
      </c>
    </row>
    <row r="13097" spans="1:11" x14ac:dyDescent="0.25">
      <c r="A13097" s="65">
        <v>44593</v>
      </c>
      <c r="B13097" s="66" t="s">
        <v>155</v>
      </c>
      <c r="C13097" s="66" t="s">
        <v>137</v>
      </c>
      <c r="D13097" s="67">
        <v>317439.52</v>
      </c>
      <c r="E13097" s="66">
        <v>0.61632333436765196</v>
      </c>
      <c r="F13097" s="67">
        <v>195645.38342646699</v>
      </c>
      <c r="G13097" s="66" t="s">
        <v>70</v>
      </c>
      <c r="H13097" s="68">
        <v>0.28716560697315502</v>
      </c>
      <c r="I13097" s="87">
        <v>56182.625283157096</v>
      </c>
      <c r="J13097" s="36" t="str">
        <f>_xlfn.XLOOKUP(SimpleBB[[#This Row],[customer_code]],'Input  - indicative charges'!$B$13:$B$69,'Input  - indicative charges'!$E$13:$E$69)</f>
        <v>Lower North Island distributor</v>
      </c>
      <c r="K13097" s="70">
        <f t="shared" si="206"/>
        <v>51938.226820831464</v>
      </c>
    </row>
    <row r="13098" spans="1:11" x14ac:dyDescent="0.25">
      <c r="A13098" s="65">
        <v>44593</v>
      </c>
      <c r="B13098" s="66" t="s">
        <v>155</v>
      </c>
      <c r="C13098" s="66" t="s">
        <v>137</v>
      </c>
      <c r="D13098" s="67">
        <v>317439.52</v>
      </c>
      <c r="E13098" s="66">
        <v>0.61632333436765196</v>
      </c>
      <c r="F13098" s="67">
        <v>195645.38342646699</v>
      </c>
      <c r="G13098" s="66" t="s">
        <v>72</v>
      </c>
      <c r="H13098" s="68">
        <v>3.3069275945283603E-5</v>
      </c>
      <c r="I13098" s="87">
        <v>6.4698511719506699</v>
      </c>
      <c r="J13098" s="36" t="str">
        <f>_xlfn.XLOOKUP(SimpleBB[[#This Row],[customer_code]],'Input  - indicative charges'!$B$13:$B$69,'Input  - indicative charges'!$E$13:$E$69)</f>
        <v>Lower South Island distributor</v>
      </c>
      <c r="K13098" s="70">
        <f t="shared" si="206"/>
        <v>5.9810768181837686</v>
      </c>
    </row>
    <row r="13099" spans="1:11" x14ac:dyDescent="0.25">
      <c r="A13099" s="65">
        <v>44593</v>
      </c>
      <c r="B13099" s="66" t="s">
        <v>155</v>
      </c>
      <c r="C13099" s="66" t="s">
        <v>137</v>
      </c>
      <c r="D13099" s="67">
        <v>317439.52</v>
      </c>
      <c r="E13099" s="66">
        <v>0.61632333436765196</v>
      </c>
      <c r="F13099" s="67">
        <v>195645.38342646699</v>
      </c>
      <c r="G13099" s="66" t="s">
        <v>74</v>
      </c>
      <c r="H13099" s="68">
        <v>3.1979541114814102E-9</v>
      </c>
      <c r="I13099" s="87">
        <v>6.2566495832102904E-4</v>
      </c>
      <c r="J13099" s="36" t="str">
        <f>_xlfn.XLOOKUP(SimpleBB[[#This Row],[customer_code]],'Input  - indicative charges'!$B$13:$B$69,'Input  - indicative charges'!$E$13:$E$69)</f>
        <v>Major Industrial</v>
      </c>
      <c r="K13099" s="70">
        <f t="shared" si="206"/>
        <v>5.7839818547720265E-4</v>
      </c>
    </row>
    <row r="13100" spans="1:11" x14ac:dyDescent="0.25">
      <c r="A13100" s="65">
        <v>44593</v>
      </c>
      <c r="B13100" s="66" t="s">
        <v>155</v>
      </c>
      <c r="C13100" s="66" t="s">
        <v>137</v>
      </c>
      <c r="D13100" s="67">
        <v>317439.52</v>
      </c>
      <c r="E13100" s="66">
        <v>0.61632333436765196</v>
      </c>
      <c r="F13100" s="67">
        <v>195645.38342646699</v>
      </c>
      <c r="G13100" s="66" t="s">
        <v>76</v>
      </c>
      <c r="H13100" s="68">
        <v>2.03825331300469E-4</v>
      </c>
      <c r="I13100" s="87">
        <v>39.877485094307097</v>
      </c>
      <c r="J13100" s="36" t="str">
        <f>_xlfn.XLOOKUP(SimpleBB[[#This Row],[customer_code]],'Input  - indicative charges'!$B$13:$B$69,'Input  - indicative charges'!$E$13:$E$69)</f>
        <v>Lower North Island distributor</v>
      </c>
      <c r="K13100" s="70">
        <f t="shared" si="206"/>
        <v>36.864882255570912</v>
      </c>
    </row>
    <row r="13101" spans="1:11" x14ac:dyDescent="0.25">
      <c r="A13101" s="65">
        <v>44593</v>
      </c>
      <c r="B13101" s="66" t="s">
        <v>155</v>
      </c>
      <c r="C13101" s="66" t="s">
        <v>137</v>
      </c>
      <c r="D13101" s="67">
        <v>317439.52</v>
      </c>
      <c r="E13101" s="66">
        <v>0.61632333436765196</v>
      </c>
      <c r="F13101" s="67">
        <v>195645.38342646699</v>
      </c>
      <c r="G13101" s="66" t="s">
        <v>78</v>
      </c>
      <c r="H13101" s="68">
        <v>7.4261492049974701E-7</v>
      </c>
      <c r="I13101" s="87">
        <v>0.145289180859388</v>
      </c>
      <c r="J13101" s="36" t="str">
        <f>_xlfn.XLOOKUP(SimpleBB[[#This Row],[customer_code]],'Input  - indicative charges'!$B$13:$B$69,'Input  - indicative charges'!$E$13:$E$69)</f>
        <v>North Island generation</v>
      </c>
      <c r="K13101" s="70">
        <f t="shared" si="206"/>
        <v>0.1343130975467236</v>
      </c>
    </row>
    <row r="13102" spans="1:11" x14ac:dyDescent="0.25">
      <c r="A13102" s="65">
        <v>44593</v>
      </c>
      <c r="B13102" s="66" t="s">
        <v>155</v>
      </c>
      <c r="C13102" s="66" t="s">
        <v>137</v>
      </c>
      <c r="D13102" s="67">
        <v>317439.52</v>
      </c>
      <c r="E13102" s="66">
        <v>0.61632333436765196</v>
      </c>
      <c r="F13102" s="67">
        <v>195645.38342646699</v>
      </c>
      <c r="G13102" s="66" t="s">
        <v>80</v>
      </c>
      <c r="H13102" s="68">
        <v>2.5497574621633701E-9</v>
      </c>
      <c r="I13102" s="87">
        <v>4.9884827632944899E-4</v>
      </c>
      <c r="J13102" s="36" t="str">
        <f>_xlfn.XLOOKUP(SimpleBB[[#This Row],[customer_code]],'Input  - indicative charges'!$B$13:$B$69,'Input  - indicative charges'!$E$13:$E$69)</f>
        <v>Major Industrial</v>
      </c>
      <c r="K13102" s="70">
        <f t="shared" si="206"/>
        <v>4.6116205489861727E-4</v>
      </c>
    </row>
    <row r="13103" spans="1:11" x14ac:dyDescent="0.25">
      <c r="A13103" s="65">
        <v>44593</v>
      </c>
      <c r="B13103" s="66" t="s">
        <v>155</v>
      </c>
      <c r="C13103" s="66" t="s">
        <v>137</v>
      </c>
      <c r="D13103" s="67">
        <v>317439.52</v>
      </c>
      <c r="E13103" s="66">
        <v>0.61632333436765196</v>
      </c>
      <c r="F13103" s="67">
        <v>195645.38342646699</v>
      </c>
      <c r="G13103" s="66" t="s">
        <v>82</v>
      </c>
      <c r="H13103" s="68">
        <v>4.5325115627330501E-4</v>
      </c>
      <c r="I13103" s="87">
        <v>88.676496257580297</v>
      </c>
      <c r="J13103" s="36" t="str">
        <f>_xlfn.XLOOKUP(SimpleBB[[#This Row],[customer_code]],'Input  - indicative charges'!$B$13:$B$69,'Input  - indicative charges'!$E$13:$E$69)</f>
        <v>Major Industrial</v>
      </c>
      <c r="K13103" s="70">
        <f t="shared" si="206"/>
        <v>81.977300866422027</v>
      </c>
    </row>
    <row r="13104" spans="1:11" x14ac:dyDescent="0.25">
      <c r="A13104" s="65">
        <v>44593</v>
      </c>
      <c r="B13104" s="66" t="s">
        <v>155</v>
      </c>
      <c r="C13104" s="66" t="s">
        <v>137</v>
      </c>
      <c r="D13104" s="67">
        <v>317439.52</v>
      </c>
      <c r="E13104" s="66">
        <v>0.61632333436765196</v>
      </c>
      <c r="F13104" s="67">
        <v>195645.38342646699</v>
      </c>
      <c r="G13104" s="66" t="s">
        <v>84</v>
      </c>
      <c r="H13104" s="68">
        <v>1.0308519212156401E-11</v>
      </c>
      <c r="I13104" s="87">
        <v>2.01681419382145E-6</v>
      </c>
      <c r="J13104" s="36" t="str">
        <f>_xlfn.XLOOKUP(SimpleBB[[#This Row],[customer_code]],'Input  - indicative charges'!$B$13:$B$69,'Input  - indicative charges'!$E$13:$E$69)</f>
        <v>Major Industrial</v>
      </c>
      <c r="K13104" s="70">
        <f t="shared" si="206"/>
        <v>1.8644510206890171E-6</v>
      </c>
    </row>
    <row r="13105" spans="1:11" x14ac:dyDescent="0.25">
      <c r="A13105" s="65">
        <v>44593</v>
      </c>
      <c r="B13105" s="66" t="s">
        <v>155</v>
      </c>
      <c r="C13105" s="66" t="s">
        <v>137</v>
      </c>
      <c r="D13105" s="67">
        <v>317439.52</v>
      </c>
      <c r="E13105" s="66">
        <v>0.61632333436765196</v>
      </c>
      <c r="F13105" s="67">
        <v>195645.38342646699</v>
      </c>
      <c r="G13105" s="66" t="s">
        <v>86</v>
      </c>
      <c r="H13105" s="68">
        <v>4.7097068797389999E-5</v>
      </c>
      <c r="I13105" s="87">
        <v>9.2143240831280693</v>
      </c>
      <c r="J13105" s="36" t="str">
        <f>_xlfn.XLOOKUP(SimpleBB[[#This Row],[customer_code]],'Input  - indicative charges'!$B$13:$B$69,'Input  - indicative charges'!$E$13:$E$69)</f>
        <v>North Island generation</v>
      </c>
      <c r="K13105" s="70">
        <f t="shared" si="206"/>
        <v>8.5182145159319749</v>
      </c>
    </row>
    <row r="13106" spans="1:11" x14ac:dyDescent="0.25">
      <c r="A13106" s="65">
        <v>44593</v>
      </c>
      <c r="B13106" s="66" t="s">
        <v>155</v>
      </c>
      <c r="C13106" s="66" t="s">
        <v>137</v>
      </c>
      <c r="D13106" s="67">
        <v>317439.52</v>
      </c>
      <c r="E13106" s="66">
        <v>0.61632333436765196</v>
      </c>
      <c r="F13106" s="67">
        <v>195645.38342646699</v>
      </c>
      <c r="G13106" s="66" t="s">
        <v>88</v>
      </c>
      <c r="H13106" s="68">
        <v>4.6117213342323398E-3</v>
      </c>
      <c r="I13106" s="87">
        <v>902.26198869190603</v>
      </c>
      <c r="J13106" s="36" t="str">
        <f>_xlfn.XLOOKUP(SimpleBB[[#This Row],[customer_code]],'Input  - indicative charges'!$B$13:$B$69,'Input  - indicative charges'!$E$13:$E$69)</f>
        <v>North Island generation</v>
      </c>
      <c r="K13106" s="70">
        <f t="shared" si="206"/>
        <v>834.09928931433092</v>
      </c>
    </row>
    <row r="13107" spans="1:11" x14ac:dyDescent="0.25">
      <c r="A13107" s="65">
        <v>44593</v>
      </c>
      <c r="B13107" s="66" t="s">
        <v>155</v>
      </c>
      <c r="C13107" s="66" t="s">
        <v>137</v>
      </c>
      <c r="D13107" s="67">
        <v>317439.52</v>
      </c>
      <c r="E13107" s="66">
        <v>0.61632333436765196</v>
      </c>
      <c r="F13107" s="67">
        <v>195645.38342646699</v>
      </c>
      <c r="G13107" s="66" t="s">
        <v>90</v>
      </c>
      <c r="H13107" s="68">
        <v>9.0172704602669397E-7</v>
      </c>
      <c r="I13107" s="87">
        <v>0.17641873366590799</v>
      </c>
      <c r="J13107" s="36" t="str">
        <f>_xlfn.XLOOKUP(SimpleBB[[#This Row],[customer_code]],'Input  - indicative charges'!$B$13:$B$69,'Input  - indicative charges'!$E$13:$E$69)</f>
        <v>Upper South Island distributor</v>
      </c>
      <c r="K13107" s="70">
        <f t="shared" si="206"/>
        <v>0.16309092283252044</v>
      </c>
    </row>
    <row r="13108" spans="1:11" x14ac:dyDescent="0.25">
      <c r="A13108" s="65">
        <v>44593</v>
      </c>
      <c r="B13108" s="66" t="s">
        <v>155</v>
      </c>
      <c r="C13108" s="66" t="s">
        <v>137</v>
      </c>
      <c r="D13108" s="67">
        <v>317439.52</v>
      </c>
      <c r="E13108" s="66">
        <v>0.61632333436765196</v>
      </c>
      <c r="F13108" s="67">
        <v>195645.38342646699</v>
      </c>
      <c r="G13108" s="66" t="s">
        <v>92</v>
      </c>
      <c r="H13108" s="68">
        <v>6.3880269438676299E-4</v>
      </c>
      <c r="I13108" s="87">
        <v>124.978798077158</v>
      </c>
      <c r="J13108" s="36" t="str">
        <f>_xlfn.XLOOKUP(SimpleBB[[#This Row],[customer_code]],'Input  - indicative charges'!$B$13:$B$69,'Input  - indicative charges'!$E$13:$E$69)</f>
        <v>North Island generation</v>
      </c>
      <c r="K13108" s="70">
        <f t="shared" si="206"/>
        <v>115.5370922880727</v>
      </c>
    </row>
    <row r="13109" spans="1:11" x14ac:dyDescent="0.25">
      <c r="A13109" s="65">
        <v>44593</v>
      </c>
      <c r="B13109" s="66" t="s">
        <v>155</v>
      </c>
      <c r="C13109" s="66" t="s">
        <v>137</v>
      </c>
      <c r="D13109" s="67">
        <v>317439.52</v>
      </c>
      <c r="E13109" s="66">
        <v>0.61632333436765196</v>
      </c>
      <c r="F13109" s="67">
        <v>195645.38342646699</v>
      </c>
      <c r="G13109" s="66" t="s">
        <v>94</v>
      </c>
      <c r="H13109" s="68">
        <v>3.3861615881727002E-3</v>
      </c>
      <c r="I13109" s="87">
        <v>662.48688226202296</v>
      </c>
      <c r="J13109" s="36" t="str">
        <f>_xlfn.XLOOKUP(SimpleBB[[#This Row],[customer_code]],'Input  - indicative charges'!$B$13:$B$69,'Input  - indicative charges'!$E$13:$E$69)</f>
        <v>North Island generation</v>
      </c>
      <c r="K13109" s="70">
        <f t="shared" si="206"/>
        <v>612.43834340837861</v>
      </c>
    </row>
    <row r="13110" spans="1:11" x14ac:dyDescent="0.25">
      <c r="A13110" s="65">
        <v>44593</v>
      </c>
      <c r="B13110" s="66" t="s">
        <v>155</v>
      </c>
      <c r="C13110" s="66" t="s">
        <v>137</v>
      </c>
      <c r="D13110" s="67">
        <v>317439.52</v>
      </c>
      <c r="E13110" s="66">
        <v>0.61632333436765196</v>
      </c>
      <c r="F13110" s="67">
        <v>195645.38342646699</v>
      </c>
      <c r="G13110" s="66" t="s">
        <v>96</v>
      </c>
      <c r="H13110" s="68">
        <v>2.8179604279466501E-5</v>
      </c>
      <c r="I13110" s="87">
        <v>5.5132094840623402</v>
      </c>
      <c r="J13110" s="36" t="str">
        <f>_xlfn.XLOOKUP(SimpleBB[[#This Row],[customer_code]],'Input  - indicative charges'!$B$13:$B$69,'Input  - indicative charges'!$E$13:$E$69)</f>
        <v>Upper North Island distributor</v>
      </c>
      <c r="K13110" s="70">
        <f t="shared" si="206"/>
        <v>5.0967060234515662</v>
      </c>
    </row>
    <row r="13111" spans="1:11" x14ac:dyDescent="0.25">
      <c r="A13111" s="65">
        <v>44593</v>
      </c>
      <c r="B13111" s="66" t="s">
        <v>155</v>
      </c>
      <c r="C13111" s="66" t="s">
        <v>137</v>
      </c>
      <c r="D13111" s="67">
        <v>317439.52</v>
      </c>
      <c r="E13111" s="66">
        <v>0.61632333436765196</v>
      </c>
      <c r="F13111" s="67">
        <v>195645.38342646699</v>
      </c>
      <c r="G13111" s="66" t="s">
        <v>98</v>
      </c>
      <c r="H13111" s="68">
        <v>3.74030382595027E-6</v>
      </c>
      <c r="I13111" s="87">
        <v>0.73177317615952397</v>
      </c>
      <c r="J13111" s="36" t="str">
        <f>_xlfn.XLOOKUP(SimpleBB[[#This Row],[customer_code]],'Input  - indicative charges'!$B$13:$B$69,'Input  - indicative charges'!$E$13:$E$69)</f>
        <v>Major Industrial</v>
      </c>
      <c r="K13111" s="70">
        <f t="shared" si="206"/>
        <v>0.67649030306470348</v>
      </c>
    </row>
    <row r="13112" spans="1:11" x14ac:dyDescent="0.25">
      <c r="A13112" s="65">
        <v>44593</v>
      </c>
      <c r="B13112" s="66" t="s">
        <v>155</v>
      </c>
      <c r="C13112" s="66" t="s">
        <v>137</v>
      </c>
      <c r="D13112" s="67">
        <v>317439.52</v>
      </c>
      <c r="E13112" s="66">
        <v>0.61632333436765196</v>
      </c>
      <c r="F13112" s="67">
        <v>195645.38342646699</v>
      </c>
      <c r="G13112" s="66" t="s">
        <v>100</v>
      </c>
      <c r="H13112" s="68">
        <v>7.2132978583937897E-4</v>
      </c>
      <c r="I13112" s="87">
        <v>141.12484252747601</v>
      </c>
      <c r="J13112" s="36" t="str">
        <f>_xlfn.XLOOKUP(SimpleBB[[#This Row],[customer_code]],'Input  - indicative charges'!$B$13:$B$69,'Input  - indicative charges'!$E$13:$E$69)</f>
        <v>North Island generation</v>
      </c>
      <c r="K13112" s="70">
        <f t="shared" si="206"/>
        <v>130.46336023467299</v>
      </c>
    </row>
    <row r="13113" spans="1:11" x14ac:dyDescent="0.25">
      <c r="A13113" s="65">
        <v>44593</v>
      </c>
      <c r="B13113" s="66" t="s">
        <v>155</v>
      </c>
      <c r="C13113" s="66" t="s">
        <v>137</v>
      </c>
      <c r="D13113" s="67">
        <v>317439.52</v>
      </c>
      <c r="E13113" s="66">
        <v>0.61632333436765196</v>
      </c>
      <c r="F13113" s="67">
        <v>195645.38342646699</v>
      </c>
      <c r="G13113" s="66" t="s">
        <v>102</v>
      </c>
      <c r="H13113" s="68">
        <v>1.61367823518975E-3</v>
      </c>
      <c r="I13113" s="87">
        <v>315.70869705064501</v>
      </c>
      <c r="J13113" s="36" t="str">
        <f>_xlfn.XLOOKUP(SimpleBB[[#This Row],[customer_code]],'Input  - indicative charges'!$B$13:$B$69,'Input  - indicative charges'!$E$13:$E$69)</f>
        <v>Lower North Island distributor</v>
      </c>
      <c r="K13113" s="70">
        <f t="shared" si="206"/>
        <v>291.8580225484996</v>
      </c>
    </row>
    <row r="13114" spans="1:11" x14ac:dyDescent="0.25">
      <c r="A13114" s="65">
        <v>44593</v>
      </c>
      <c r="B13114" s="66" t="s">
        <v>155</v>
      </c>
      <c r="C13114" s="66" t="s">
        <v>137</v>
      </c>
      <c r="D13114" s="67">
        <v>317439.52</v>
      </c>
      <c r="E13114" s="66">
        <v>0.61632333436765196</v>
      </c>
      <c r="F13114" s="67">
        <v>195645.38342646699</v>
      </c>
      <c r="G13114" s="66" t="s">
        <v>104</v>
      </c>
      <c r="H13114" s="68">
        <v>2.3330708899937198E-3</v>
      </c>
      <c r="I13114" s="87">
        <v>456.45454883395001</v>
      </c>
      <c r="J13114" s="36" t="str">
        <f>_xlfn.XLOOKUP(SimpleBB[[#This Row],[customer_code]],'Input  - indicative charges'!$B$13:$B$69,'Input  - indicative charges'!$E$13:$E$69)</f>
        <v>Lower North Island distributor</v>
      </c>
      <c r="K13114" s="70">
        <f t="shared" si="206"/>
        <v>421.97102344815499</v>
      </c>
    </row>
    <row r="13115" spans="1:11" x14ac:dyDescent="0.25">
      <c r="A13115" s="65">
        <v>44593</v>
      </c>
      <c r="B13115" s="66" t="s">
        <v>155</v>
      </c>
      <c r="C13115" s="66" t="s">
        <v>137</v>
      </c>
      <c r="D13115" s="67">
        <v>317439.52</v>
      </c>
      <c r="E13115" s="66">
        <v>0.61632333436765196</v>
      </c>
      <c r="F13115" s="67">
        <v>195645.38342646699</v>
      </c>
      <c r="G13115" s="66" t="s">
        <v>106</v>
      </c>
      <c r="H13115" s="68">
        <v>8.8343891684537507E-3</v>
      </c>
      <c r="I13115" s="87">
        <v>1728.40745620076</v>
      </c>
      <c r="J13115" s="36" t="str">
        <f>_xlfn.XLOOKUP(SimpleBB[[#This Row],[customer_code]],'Input  - indicative charges'!$B$13:$B$69,'Input  - indicative charges'!$E$13:$E$69)</f>
        <v>Upper North Island distributor</v>
      </c>
      <c r="K13115" s="70">
        <f t="shared" si="206"/>
        <v>1597.8323911802593</v>
      </c>
    </row>
    <row r="13116" spans="1:11" x14ac:dyDescent="0.25">
      <c r="A13116" s="65">
        <v>44593</v>
      </c>
      <c r="B13116" s="66" t="s">
        <v>155</v>
      </c>
      <c r="C13116" s="66" t="s">
        <v>137</v>
      </c>
      <c r="D13116" s="67">
        <v>317439.52</v>
      </c>
      <c r="E13116" s="66">
        <v>0.61632333436765196</v>
      </c>
      <c r="F13116" s="67">
        <v>195645.38342646699</v>
      </c>
      <c r="G13116" s="66" t="s">
        <v>108</v>
      </c>
      <c r="H13116" s="68">
        <v>0.120979240895964</v>
      </c>
      <c r="I13116" s="87">
        <v>23669.029971733798</v>
      </c>
      <c r="J13116" s="36" t="str">
        <f>_xlfn.XLOOKUP(SimpleBB[[#This Row],[customer_code]],'Input  - indicative charges'!$B$13:$B$69,'Input  - indicative charges'!$E$13:$E$69)</f>
        <v>Lower North Island distributor</v>
      </c>
      <c r="K13116" s="70">
        <f t="shared" si="206"/>
        <v>21880.91854208006</v>
      </c>
    </row>
    <row r="13117" spans="1:11" x14ac:dyDescent="0.25">
      <c r="A13117" s="65">
        <v>44593</v>
      </c>
      <c r="B13117" s="66" t="s">
        <v>155</v>
      </c>
      <c r="C13117" s="66" t="s">
        <v>137</v>
      </c>
      <c r="D13117" s="67">
        <v>317439.52</v>
      </c>
      <c r="E13117" s="66">
        <v>0.61632333436765196</v>
      </c>
      <c r="F13117" s="67">
        <v>195645.38342646699</v>
      </c>
      <c r="G13117" s="66" t="s">
        <v>110</v>
      </c>
      <c r="H13117" s="68">
        <v>3.8598237355410899E-7</v>
      </c>
      <c r="I13117" s="87">
        <v>7.5515669469851596E-2</v>
      </c>
      <c r="J13117" s="36" t="str">
        <f>_xlfn.XLOOKUP(SimpleBB[[#This Row],[customer_code]],'Input  - indicative charges'!$B$13:$B$69,'Input  - indicative charges'!$E$13:$E$69)</f>
        <v>Lower South Island distributor</v>
      </c>
      <c r="K13117" s="70">
        <f t="shared" si="206"/>
        <v>6.9810727955211899E-2</v>
      </c>
    </row>
    <row r="13118" spans="1:11" x14ac:dyDescent="0.25">
      <c r="A13118" s="65">
        <v>44593</v>
      </c>
      <c r="B13118" s="66" t="s">
        <v>155</v>
      </c>
      <c r="C13118" s="66" t="s">
        <v>137</v>
      </c>
      <c r="D13118" s="67">
        <v>317439.52</v>
      </c>
      <c r="E13118" s="66">
        <v>0.61632333436765196</v>
      </c>
      <c r="F13118" s="67">
        <v>195645.38342646699</v>
      </c>
      <c r="G13118" s="66" t="s">
        <v>112</v>
      </c>
      <c r="H13118" s="68">
        <v>3.8096828413223698E-3</v>
      </c>
      <c r="I13118" s="87">
        <v>745.34686022374797</v>
      </c>
      <c r="J13118" s="36" t="str">
        <f>_xlfn.XLOOKUP(SimpleBB[[#This Row],[customer_code]],'Input  - indicative charges'!$B$13:$B$69,'Input  - indicative charges'!$E$13:$E$69)</f>
        <v>North Island generation</v>
      </c>
      <c r="K13118" s="70">
        <f t="shared" si="206"/>
        <v>689.03854334662071</v>
      </c>
    </row>
    <row r="13119" spans="1:11" x14ac:dyDescent="0.25">
      <c r="A13119" s="65">
        <v>44593</v>
      </c>
      <c r="B13119" s="66" t="s">
        <v>155</v>
      </c>
      <c r="C13119" s="66" t="s">
        <v>137</v>
      </c>
      <c r="D13119" s="67">
        <v>317439.52</v>
      </c>
      <c r="E13119" s="66">
        <v>0.61632333436765196</v>
      </c>
      <c r="F13119" s="67">
        <v>195645.38342646699</v>
      </c>
      <c r="G13119" s="66" t="s">
        <v>114</v>
      </c>
      <c r="H13119" s="68">
        <v>3.4129278258922001E-2</v>
      </c>
      <c r="I13119" s="87">
        <v>6677.23573103538</v>
      </c>
      <c r="J13119" s="36" t="str">
        <f>_xlfn.XLOOKUP(SimpleBB[[#This Row],[customer_code]],'Input  - indicative charges'!$B$13:$B$69,'Input  - indicative charges'!$E$13:$E$69)</f>
        <v>Lower North Island distributor</v>
      </c>
      <c r="K13119" s="70">
        <f t="shared" si="206"/>
        <v>6172.7942079389404</v>
      </c>
    </row>
    <row r="13120" spans="1:11" x14ac:dyDescent="0.25">
      <c r="A13120" s="65">
        <v>44593</v>
      </c>
      <c r="B13120" s="66" t="s">
        <v>155</v>
      </c>
      <c r="C13120" s="66" t="s">
        <v>137</v>
      </c>
      <c r="D13120" s="67">
        <v>317439.52</v>
      </c>
      <c r="E13120" s="66">
        <v>0.61632333436765196</v>
      </c>
      <c r="F13120" s="67">
        <v>195645.38342646699</v>
      </c>
      <c r="G13120" s="66" t="s">
        <v>116</v>
      </c>
      <c r="H13120" s="68">
        <v>1.4863314809520499E-6</v>
      </c>
      <c r="I13120" s="87">
        <v>0.29079389248969301</v>
      </c>
      <c r="J13120" s="36" t="str">
        <f>_xlfn.XLOOKUP(SimpleBB[[#This Row],[customer_code]],'Input  - indicative charges'!$B$13:$B$69,'Input  - indicative charges'!$E$13:$E$69)</f>
        <v>Major Industrial</v>
      </c>
      <c r="K13120" s="70">
        <f t="shared" si="206"/>
        <v>0.26882544327756708</v>
      </c>
    </row>
    <row r="13121" spans="1:11" x14ac:dyDescent="0.25">
      <c r="A13121" s="65">
        <v>44593</v>
      </c>
      <c r="B13121" s="66" t="s">
        <v>155</v>
      </c>
      <c r="C13121" s="66" t="s">
        <v>137</v>
      </c>
      <c r="D13121" s="67">
        <v>317439.52</v>
      </c>
      <c r="E13121" s="66">
        <v>0.61632333436765196</v>
      </c>
      <c r="F13121" s="67">
        <v>195645.38342646699</v>
      </c>
      <c r="G13121" s="66" t="s">
        <v>118</v>
      </c>
      <c r="H13121" s="68">
        <v>1.9519553594544899E-7</v>
      </c>
      <c r="I13121" s="87">
        <v>3.8189105473182203E-2</v>
      </c>
      <c r="J13121" s="36" t="str">
        <f>_xlfn.XLOOKUP(SimpleBB[[#This Row],[customer_code]],'Input  - indicative charges'!$B$13:$B$69,'Input  - indicative charges'!$E$13:$E$69)</f>
        <v>Upper South Island distributor</v>
      </c>
      <c r="K13121" s="70">
        <f t="shared" si="206"/>
        <v>3.5304053738218891E-2</v>
      </c>
    </row>
    <row r="13122" spans="1:11" x14ac:dyDescent="0.25">
      <c r="A13122" s="65">
        <v>44593</v>
      </c>
      <c r="B13122" s="66" t="s">
        <v>155</v>
      </c>
      <c r="C13122" s="66" t="s">
        <v>137</v>
      </c>
      <c r="D13122" s="67">
        <v>317439.52</v>
      </c>
      <c r="E13122" s="66">
        <v>0.61632333436765196</v>
      </c>
      <c r="F13122" s="67">
        <v>195645.38342646699</v>
      </c>
      <c r="G13122" s="66" t="s">
        <v>120</v>
      </c>
      <c r="H13122" s="68">
        <v>4.9600880201280798E-2</v>
      </c>
      <c r="I13122" s="87">
        <v>9704.1832252698496</v>
      </c>
      <c r="J13122" s="36" t="str">
        <f>_xlfn.XLOOKUP(SimpleBB[[#This Row],[customer_code]],'Input  - indicative charges'!$B$13:$B$69,'Input  - indicative charges'!$E$13:$E$69)</f>
        <v>Lower North Island distributor</v>
      </c>
      <c r="K13122" s="70">
        <f t="shared" si="206"/>
        <v>8971.0665339106563</v>
      </c>
    </row>
    <row r="13123" spans="1:11" x14ac:dyDescent="0.25">
      <c r="A13123" s="65">
        <v>44593</v>
      </c>
      <c r="B13123" s="66" t="s">
        <v>155</v>
      </c>
      <c r="C13123" s="66" t="s">
        <v>137</v>
      </c>
      <c r="D13123" s="67">
        <v>317439.52</v>
      </c>
      <c r="E13123" s="66">
        <v>0.61632333436765196</v>
      </c>
      <c r="F13123" s="67">
        <v>195645.38342646699</v>
      </c>
      <c r="G13123" s="66" t="s">
        <v>241</v>
      </c>
      <c r="H13123" s="68">
        <v>4.0997936836853098E-4</v>
      </c>
      <c r="I13123" s="87">
        <v>80.210570721402107</v>
      </c>
      <c r="J13123" s="36" t="str">
        <f>_xlfn.XLOOKUP(SimpleBB[[#This Row],[customer_code]],'Input  - indicative charges'!$B$13:$B$69,'Input  - indicative charges'!$E$13:$E$69)</f>
        <v>North Island generation</v>
      </c>
      <c r="K13123" s="70">
        <f t="shared" si="206"/>
        <v>74.15094603643314</v>
      </c>
    </row>
    <row r="13124" spans="1:11" x14ac:dyDescent="0.25">
      <c r="A13124" s="65">
        <v>44621</v>
      </c>
      <c r="B13124" s="66" t="s">
        <v>155</v>
      </c>
      <c r="C13124" s="66" t="s">
        <v>137</v>
      </c>
      <c r="D13124" s="67">
        <v>399867.62</v>
      </c>
      <c r="E13124" s="66">
        <v>0.56787028716662102</v>
      </c>
      <c r="F13124" s="67">
        <v>227072.940198033</v>
      </c>
      <c r="G13124" s="66" t="s">
        <v>8</v>
      </c>
      <c r="H13124" s="68">
        <v>9.3803568372538897E-7</v>
      </c>
      <c r="I13124" s="87">
        <v>0.21300252071419701</v>
      </c>
      <c r="J13124" s="36" t="str">
        <f>_xlfn.XLOOKUP(SimpleBB[[#This Row],[customer_code]],'Input  - indicative charges'!$B$13:$B$69,'Input  - indicative charges'!$E$13:$E$69)</f>
        <v>Lower South Island distributor</v>
      </c>
      <c r="K13124" s="70">
        <f t="shared" si="206"/>
        <v>0.19691093427026751</v>
      </c>
    </row>
    <row r="13125" spans="1:11" x14ac:dyDescent="0.25">
      <c r="A13125" s="65">
        <v>44621</v>
      </c>
      <c r="B13125" s="66" t="s">
        <v>155</v>
      </c>
      <c r="C13125" s="66" t="s">
        <v>137</v>
      </c>
      <c r="D13125" s="67">
        <v>399867.62</v>
      </c>
      <c r="E13125" s="66">
        <v>0.56787028716662102</v>
      </c>
      <c r="F13125" s="67">
        <v>227072.940198033</v>
      </c>
      <c r="G13125" s="66" t="s">
        <v>10</v>
      </c>
      <c r="H13125" s="68">
        <v>4.3717850584242001E-8</v>
      </c>
      <c r="I13125" s="87">
        <v>9.9271408713021703E-3</v>
      </c>
      <c r="J13125" s="36" t="str">
        <f>_xlfn.XLOOKUP(SimpleBB[[#This Row],[customer_code]],'Input  - indicative charges'!$B$13:$B$69,'Input  - indicative charges'!$E$13:$E$69)</f>
        <v>Upper South Island distributor</v>
      </c>
      <c r="K13125" s="70">
        <f t="shared" si="206"/>
        <v>9.177180519020868E-3</v>
      </c>
    </row>
    <row r="13126" spans="1:11" x14ac:dyDescent="0.25">
      <c r="A13126" s="65">
        <v>44621</v>
      </c>
      <c r="B13126" s="66" t="s">
        <v>155</v>
      </c>
      <c r="C13126" s="66" t="s">
        <v>137</v>
      </c>
      <c r="D13126" s="67">
        <v>399867.62</v>
      </c>
      <c r="E13126" s="66">
        <v>0.56787028716662102</v>
      </c>
      <c r="F13126" s="67">
        <v>227072.940198033</v>
      </c>
      <c r="G13126" s="66" t="s">
        <v>12</v>
      </c>
      <c r="H13126" s="68">
        <v>2.91431389426835E-4</v>
      </c>
      <c r="I13126" s="87">
        <v>66.176182463149601</v>
      </c>
      <c r="J13126" s="36" t="str">
        <f>_xlfn.XLOOKUP(SimpleBB[[#This Row],[customer_code]],'Input  - indicative charges'!$B$13:$B$69,'Input  - indicative charges'!$E$13:$E$69)</f>
        <v>Lower North Island distributor</v>
      </c>
      <c r="K13126" s="70">
        <f t="shared" si="206"/>
        <v>61.176806131524593</v>
      </c>
    </row>
    <row r="13127" spans="1:11" x14ac:dyDescent="0.25">
      <c r="A13127" s="65">
        <v>44621</v>
      </c>
      <c r="B13127" s="66" t="s">
        <v>155</v>
      </c>
      <c r="C13127" s="66" t="s">
        <v>137</v>
      </c>
      <c r="D13127" s="67">
        <v>399867.62</v>
      </c>
      <c r="E13127" s="66">
        <v>0.56787028716662102</v>
      </c>
      <c r="F13127" s="67">
        <v>227072.940198033</v>
      </c>
      <c r="G13127" s="66" t="s">
        <v>14</v>
      </c>
      <c r="H13127" s="68">
        <v>0.124031994590625</v>
      </c>
      <c r="I13127" s="87">
        <v>28164.309690319798</v>
      </c>
      <c r="J13127" s="36" t="str">
        <f>_xlfn.XLOOKUP(SimpleBB[[#This Row],[customer_code]],'Input  - indicative charges'!$B$13:$B$69,'Input  - indicative charges'!$E$13:$E$69)</f>
        <v>Upper North Island distributor</v>
      </c>
      <c r="K13127" s="70">
        <f t="shared" si="206"/>
        <v>26036.595790522861</v>
      </c>
    </row>
    <row r="13128" spans="1:11" x14ac:dyDescent="0.25">
      <c r="A13128" s="65">
        <v>44621</v>
      </c>
      <c r="B13128" s="66" t="s">
        <v>155</v>
      </c>
      <c r="C13128" s="66" t="s">
        <v>137</v>
      </c>
      <c r="D13128" s="67">
        <v>399867.62</v>
      </c>
      <c r="E13128" s="66">
        <v>0.56787028716662102</v>
      </c>
      <c r="F13128" s="67">
        <v>227072.940198033</v>
      </c>
      <c r="G13128" s="66" t="s">
        <v>16</v>
      </c>
      <c r="H13128" s="68">
        <v>5.0812008145872598E-2</v>
      </c>
      <c r="I13128" s="87">
        <v>11538.0320870497</v>
      </c>
      <c r="J13128" s="36" t="str">
        <f>_xlfn.XLOOKUP(SimpleBB[[#This Row],[customer_code]],'Input  - indicative charges'!$B$13:$B$69,'Input  - indicative charges'!$E$13:$E$69)</f>
        <v>South Island generation</v>
      </c>
      <c r="K13128" s="70">
        <f t="shared" si="206"/>
        <v>10666.374605724797</v>
      </c>
    </row>
    <row r="13129" spans="1:11" x14ac:dyDescent="0.25">
      <c r="A13129" s="65">
        <v>44621</v>
      </c>
      <c r="B13129" s="66" t="s">
        <v>155</v>
      </c>
      <c r="C13129" s="66" t="s">
        <v>137</v>
      </c>
      <c r="D13129" s="67">
        <v>399867.62</v>
      </c>
      <c r="E13129" s="66">
        <v>0.56787028716662102</v>
      </c>
      <c r="F13129" s="67">
        <v>227072.940198033</v>
      </c>
      <c r="G13129" s="66" t="s">
        <v>19</v>
      </c>
      <c r="H13129" s="68">
        <v>5.0274683184386599E-5</v>
      </c>
      <c r="I13129" s="87">
        <v>11.4160201282033</v>
      </c>
      <c r="J13129" s="36" t="str">
        <f>_xlfn.XLOOKUP(SimpleBB[[#This Row],[customer_code]],'Input  - indicative charges'!$B$13:$B$69,'Input  - indicative charges'!$E$13:$E$69)</f>
        <v>Lower South Island distributor</v>
      </c>
      <c r="K13129" s="70">
        <f t="shared" si="206"/>
        <v>10.553580218465751</v>
      </c>
    </row>
    <row r="13130" spans="1:11" x14ac:dyDescent="0.25">
      <c r="A13130" s="65">
        <v>44621</v>
      </c>
      <c r="B13130" s="66" t="s">
        <v>155</v>
      </c>
      <c r="C13130" s="66" t="s">
        <v>137</v>
      </c>
      <c r="D13130" s="67">
        <v>399867.62</v>
      </c>
      <c r="E13130" s="66">
        <v>0.56787028716662102</v>
      </c>
      <c r="F13130" s="67">
        <v>227072.940198033</v>
      </c>
      <c r="G13130" s="66" t="s">
        <v>21</v>
      </c>
      <c r="H13130" s="68">
        <v>7.1183456671028597E-7</v>
      </c>
      <c r="I13130" s="87">
        <v>0.16163836799749801</v>
      </c>
      <c r="J13130" s="36" t="str">
        <f>_xlfn.XLOOKUP(SimpleBB[[#This Row],[customer_code]],'Input  - indicative charges'!$B$13:$B$69,'Input  - indicative charges'!$E$13:$E$69)</f>
        <v>Upper South Island distributor</v>
      </c>
      <c r="K13130" s="70">
        <f t="shared" si="206"/>
        <v>0.14942716147014698</v>
      </c>
    </row>
    <row r="13131" spans="1:11" x14ac:dyDescent="0.25">
      <c r="A13131" s="65">
        <v>44621</v>
      </c>
      <c r="B13131" s="66" t="s">
        <v>155</v>
      </c>
      <c r="C13131" s="66" t="s">
        <v>137</v>
      </c>
      <c r="D13131" s="67">
        <v>399867.62</v>
      </c>
      <c r="E13131" s="66">
        <v>0.56787028716662102</v>
      </c>
      <c r="F13131" s="67">
        <v>227072.940198033</v>
      </c>
      <c r="G13131" s="66" t="s">
        <v>23</v>
      </c>
      <c r="H13131" s="68">
        <v>8.3416563890099505E-7</v>
      </c>
      <c r="I13131" s="87">
        <v>0.18941644423741999</v>
      </c>
      <c r="J13131" s="36" t="str">
        <f>_xlfn.XLOOKUP(SimpleBB[[#This Row],[customer_code]],'Input  - indicative charges'!$B$13:$B$69,'Input  - indicative charges'!$E$13:$E$69)</f>
        <v>Lower North Island distributor</v>
      </c>
      <c r="K13131" s="70">
        <f t="shared" si="206"/>
        <v>0.17510670238024281</v>
      </c>
    </row>
    <row r="13132" spans="1:11" x14ac:dyDescent="0.25">
      <c r="A13132" s="65">
        <v>44621</v>
      </c>
      <c r="B13132" s="66" t="s">
        <v>155</v>
      </c>
      <c r="C13132" s="66" t="s">
        <v>137</v>
      </c>
      <c r="D13132" s="67">
        <v>399867.62</v>
      </c>
      <c r="E13132" s="66">
        <v>0.56787028716662102</v>
      </c>
      <c r="F13132" s="67">
        <v>227072.940198033</v>
      </c>
      <c r="G13132" s="66" t="s">
        <v>25</v>
      </c>
      <c r="H13132" s="68">
        <v>6.3791342044364804E-2</v>
      </c>
      <c r="I13132" s="87">
        <v>14485.2875971923</v>
      </c>
      <c r="J13132" s="36" t="str">
        <f>_xlfn.XLOOKUP(SimpleBB[[#This Row],[customer_code]],'Input  - indicative charges'!$B$13:$B$69,'Input  - indicative charges'!$E$13:$E$69)</f>
        <v>North Island generation</v>
      </c>
      <c r="K13132" s="70">
        <f t="shared" si="206"/>
        <v>13390.975394905468</v>
      </c>
    </row>
    <row r="13133" spans="1:11" x14ac:dyDescent="0.25">
      <c r="A13133" s="65">
        <v>44621</v>
      </c>
      <c r="B13133" s="66" t="s">
        <v>155</v>
      </c>
      <c r="C13133" s="66" t="s">
        <v>137</v>
      </c>
      <c r="D13133" s="67">
        <v>399867.62</v>
      </c>
      <c r="E13133" s="66">
        <v>0.56787028716662102</v>
      </c>
      <c r="F13133" s="67">
        <v>227072.940198033</v>
      </c>
      <c r="G13133" s="66" t="s">
        <v>27</v>
      </c>
      <c r="H13133" s="68">
        <v>3.0289796008375701E-4</v>
      </c>
      <c r="I13133" s="87">
        <v>68.7799303762053</v>
      </c>
      <c r="J13133" s="36" t="str">
        <f>_xlfn.XLOOKUP(SimpleBB[[#This Row],[customer_code]],'Input  - indicative charges'!$B$13:$B$69,'Input  - indicative charges'!$E$13:$E$69)</f>
        <v>Lower North Island distributor</v>
      </c>
      <c r="K13133" s="70">
        <f t="shared" si="206"/>
        <v>63.583850106614435</v>
      </c>
    </row>
    <row r="13134" spans="1:11" x14ac:dyDescent="0.25">
      <c r="A13134" s="65">
        <v>44621</v>
      </c>
      <c r="B13134" s="66" t="s">
        <v>155</v>
      </c>
      <c r="C13134" s="66" t="s">
        <v>137</v>
      </c>
      <c r="D13134" s="67">
        <v>399867.62</v>
      </c>
      <c r="E13134" s="66">
        <v>0.56787028716662102</v>
      </c>
      <c r="F13134" s="67">
        <v>227072.940198033</v>
      </c>
      <c r="G13134" s="66" t="s">
        <v>29</v>
      </c>
      <c r="H13134" s="68">
        <v>2.4226065108275601E-5</v>
      </c>
      <c r="I13134" s="87">
        <v>5.5010838335651497</v>
      </c>
      <c r="J13134" s="36" t="str">
        <f>_xlfn.XLOOKUP(SimpleBB[[#This Row],[customer_code]],'Input  - indicative charges'!$B$13:$B$69,'Input  - indicative charges'!$E$13:$E$69)</f>
        <v>Lower North Island distributor</v>
      </c>
      <c r="K13134" s="70">
        <f t="shared" ref="K13134:K13180" si="207">I13134*$L$9</f>
        <v>5.0854964229265089</v>
      </c>
    </row>
    <row r="13135" spans="1:11" x14ac:dyDescent="0.25">
      <c r="A13135" s="65">
        <v>44621</v>
      </c>
      <c r="B13135" s="66" t="s">
        <v>155</v>
      </c>
      <c r="C13135" s="66" t="s">
        <v>137</v>
      </c>
      <c r="D13135" s="67">
        <v>399867.62</v>
      </c>
      <c r="E13135" s="66">
        <v>0.56787028716662102</v>
      </c>
      <c r="F13135" s="67">
        <v>227072.940198033</v>
      </c>
      <c r="G13135" s="66" t="s">
        <v>31</v>
      </c>
      <c r="H13135" s="68">
        <v>8.0879179892408195E-4</v>
      </c>
      <c r="I13135" s="87">
        <v>183.65473178974801</v>
      </c>
      <c r="J13135" s="36" t="str">
        <f>_xlfn.XLOOKUP(SimpleBB[[#This Row],[customer_code]],'Input  - indicative charges'!$B$13:$B$69,'Input  - indicative charges'!$E$13:$E$69)</f>
        <v>Major Industrial</v>
      </c>
      <c r="K13135" s="70">
        <f t="shared" si="207"/>
        <v>169.78026691242022</v>
      </c>
    </row>
    <row r="13136" spans="1:11" x14ac:dyDescent="0.25">
      <c r="A13136" s="65">
        <v>44621</v>
      </c>
      <c r="B13136" s="66" t="s">
        <v>155</v>
      </c>
      <c r="C13136" s="66" t="s">
        <v>137</v>
      </c>
      <c r="D13136" s="67">
        <v>399867.62</v>
      </c>
      <c r="E13136" s="66">
        <v>0.56787028716662102</v>
      </c>
      <c r="F13136" s="67">
        <v>227072.940198033</v>
      </c>
      <c r="G13136" s="66" t="s">
        <v>34</v>
      </c>
      <c r="H13136" s="68">
        <v>1.56003860004781E-4</v>
      </c>
      <c r="I13136" s="87">
        <v>35.424255173528103</v>
      </c>
      <c r="J13136" s="36" t="str">
        <f>_xlfn.XLOOKUP(SimpleBB[[#This Row],[customer_code]],'Input  - indicative charges'!$B$13:$B$69,'Input  - indicative charges'!$E$13:$E$69)</f>
        <v>Major Industrial</v>
      </c>
      <c r="K13136" s="70">
        <f t="shared" si="207"/>
        <v>32.748078091560593</v>
      </c>
    </row>
    <row r="13137" spans="1:11" x14ac:dyDescent="0.25">
      <c r="A13137" s="65">
        <v>44621</v>
      </c>
      <c r="B13137" s="66" t="s">
        <v>155</v>
      </c>
      <c r="C13137" s="66" t="s">
        <v>137</v>
      </c>
      <c r="D13137" s="67">
        <v>399867.62</v>
      </c>
      <c r="E13137" s="66">
        <v>0.56787028716662102</v>
      </c>
      <c r="F13137" s="67">
        <v>227072.940198033</v>
      </c>
      <c r="G13137" s="66" t="s">
        <v>36</v>
      </c>
      <c r="H13137" s="68">
        <v>4.3093940585414499E-7</v>
      </c>
      <c r="I13137" s="87">
        <v>9.78546779344944E-2</v>
      </c>
      <c r="J13137" s="36" t="str">
        <f>_xlfn.XLOOKUP(SimpleBB[[#This Row],[customer_code]],'Input  - indicative charges'!$B$13:$B$69,'Input  - indicative charges'!$E$13:$E$69)</f>
        <v>Upper South Island distributor</v>
      </c>
      <c r="K13137" s="70">
        <f t="shared" si="207"/>
        <v>9.0462103406990957E-2</v>
      </c>
    </row>
    <row r="13138" spans="1:11" x14ac:dyDescent="0.25">
      <c r="A13138" s="65">
        <v>44621</v>
      </c>
      <c r="B13138" s="66" t="s">
        <v>155</v>
      </c>
      <c r="C13138" s="66" t="s">
        <v>137</v>
      </c>
      <c r="D13138" s="67">
        <v>399867.62</v>
      </c>
      <c r="E13138" s="66">
        <v>0.56787028716662102</v>
      </c>
      <c r="F13138" s="67">
        <v>227072.940198033</v>
      </c>
      <c r="G13138" s="66" t="s">
        <v>38</v>
      </c>
      <c r="H13138" s="68">
        <v>1.2075454849586199E-3</v>
      </c>
      <c r="I13138" s="87">
        <v>274.20090369241598</v>
      </c>
      <c r="J13138" s="36" t="str">
        <f>_xlfn.XLOOKUP(SimpleBB[[#This Row],[customer_code]],'Input  - indicative charges'!$B$13:$B$69,'Input  - indicative charges'!$E$13:$E$69)</f>
        <v>North Island generation</v>
      </c>
      <c r="K13138" s="70">
        <f t="shared" si="207"/>
        <v>253.48599604730657</v>
      </c>
    </row>
    <row r="13139" spans="1:11" x14ac:dyDescent="0.25">
      <c r="A13139" s="65">
        <v>44621</v>
      </c>
      <c r="B13139" s="66" t="s">
        <v>155</v>
      </c>
      <c r="C13139" s="66" t="s">
        <v>137</v>
      </c>
      <c r="D13139" s="67">
        <v>399867.62</v>
      </c>
      <c r="E13139" s="66">
        <v>0.56787028716662102</v>
      </c>
      <c r="F13139" s="67">
        <v>227072.940198033</v>
      </c>
      <c r="G13139" s="66" t="s">
        <v>40</v>
      </c>
      <c r="H13139" s="68">
        <v>8.6209110330224002E-5</v>
      </c>
      <c r="I13139" s="87">
        <v>19.575756154540599</v>
      </c>
      <c r="J13139" s="36" t="str">
        <f>_xlfn.XLOOKUP(SimpleBB[[#This Row],[customer_code]],'Input  - indicative charges'!$B$13:$B$69,'Input  - indicative charges'!$E$13:$E$69)</f>
        <v>North Island generation</v>
      </c>
      <c r="K13139" s="70">
        <f t="shared" si="207"/>
        <v>18.096877072218646</v>
      </c>
    </row>
    <row r="13140" spans="1:11" x14ac:dyDescent="0.25">
      <c r="A13140" s="65">
        <v>44621</v>
      </c>
      <c r="B13140" s="66" t="s">
        <v>155</v>
      </c>
      <c r="C13140" s="66" t="s">
        <v>137</v>
      </c>
      <c r="D13140" s="67">
        <v>399867.62</v>
      </c>
      <c r="E13140" s="66">
        <v>0.56787028716662102</v>
      </c>
      <c r="F13140" s="67">
        <v>227072.940198033</v>
      </c>
      <c r="G13140" s="66" t="s">
        <v>42</v>
      </c>
      <c r="H13140" s="68">
        <v>2.33395187835235E-2</v>
      </c>
      <c r="I13140" s="87">
        <v>5299.7731529819202</v>
      </c>
      <c r="J13140" s="36" t="str">
        <f>_xlfn.XLOOKUP(SimpleBB[[#This Row],[customer_code]],'Input  - indicative charges'!$B$13:$B$69,'Input  - indicative charges'!$E$13:$E$69)</f>
        <v>South Island generation</v>
      </c>
      <c r="K13140" s="70">
        <f t="shared" si="207"/>
        <v>4899.3940516526227</v>
      </c>
    </row>
    <row r="13141" spans="1:11" x14ac:dyDescent="0.25">
      <c r="A13141" s="65">
        <v>44621</v>
      </c>
      <c r="B13141" s="66" t="s">
        <v>155</v>
      </c>
      <c r="C13141" s="66" t="s">
        <v>137</v>
      </c>
      <c r="D13141" s="67">
        <v>399867.62</v>
      </c>
      <c r="E13141" s="66">
        <v>0.56787028716662102</v>
      </c>
      <c r="F13141" s="67">
        <v>227072.940198033</v>
      </c>
      <c r="G13141" s="66" t="s">
        <v>44</v>
      </c>
      <c r="H13141" s="68">
        <v>1.205963010514E-4</v>
      </c>
      <c r="I13141" s="87">
        <v>27.3841566567488</v>
      </c>
      <c r="J13141" s="36" t="str">
        <f>_xlfn.XLOOKUP(SimpleBB[[#This Row],[customer_code]],'Input  - indicative charges'!$B$13:$B$69,'Input  - indicative charges'!$E$13:$E$69)</f>
        <v>Major Industrial</v>
      </c>
      <c r="K13141" s="70">
        <f t="shared" si="207"/>
        <v>25.315380557016898</v>
      </c>
    </row>
    <row r="13142" spans="1:11" x14ac:dyDescent="0.25">
      <c r="A13142" s="65">
        <v>44621</v>
      </c>
      <c r="B13142" s="66" t="s">
        <v>155</v>
      </c>
      <c r="C13142" s="66" t="s">
        <v>137</v>
      </c>
      <c r="D13142" s="67">
        <v>399867.62</v>
      </c>
      <c r="E13142" s="66">
        <v>0.56787028716662102</v>
      </c>
      <c r="F13142" s="67">
        <v>227072.940198033</v>
      </c>
      <c r="G13142" s="66" t="s">
        <v>46</v>
      </c>
      <c r="H13142" s="68">
        <v>9.9456651139153308E-7</v>
      </c>
      <c r="I13142" s="87">
        <v>0.22583914196417601</v>
      </c>
      <c r="J13142" s="36" t="str">
        <f>_xlfn.XLOOKUP(SimpleBB[[#This Row],[customer_code]],'Input  - indicative charges'!$B$13:$B$69,'Input  - indicative charges'!$E$13:$E$69)</f>
        <v>Upper South Island distributor</v>
      </c>
      <c r="K13142" s="70">
        <f t="shared" si="207"/>
        <v>0.20877779422446741</v>
      </c>
    </row>
    <row r="13143" spans="1:11" x14ac:dyDescent="0.25">
      <c r="A13143" s="65">
        <v>44621</v>
      </c>
      <c r="B13143" s="66" t="s">
        <v>155</v>
      </c>
      <c r="C13143" s="66" t="s">
        <v>137</v>
      </c>
      <c r="D13143" s="67">
        <v>399867.62</v>
      </c>
      <c r="E13143" s="66">
        <v>0.56787028716662102</v>
      </c>
      <c r="F13143" s="67">
        <v>227072.940198033</v>
      </c>
      <c r="G13143" s="66" t="s">
        <v>48</v>
      </c>
      <c r="H13143" s="68">
        <v>0.18829580735568799</v>
      </c>
      <c r="I13143" s="87">
        <v>42756.882603218699</v>
      </c>
      <c r="J13143" s="36" t="str">
        <f>_xlfn.XLOOKUP(SimpleBB[[#This Row],[customer_code]],'Input  - indicative charges'!$B$13:$B$69,'Input  - indicative charges'!$E$13:$E$69)</f>
        <v>North Island generation</v>
      </c>
      <c r="K13143" s="70">
        <f t="shared" si="207"/>
        <v>39526.751475306744</v>
      </c>
    </row>
    <row r="13144" spans="1:11" x14ac:dyDescent="0.25">
      <c r="A13144" s="65">
        <v>44621</v>
      </c>
      <c r="B13144" s="66" t="s">
        <v>155</v>
      </c>
      <c r="C13144" s="66" t="s">
        <v>137</v>
      </c>
      <c r="D13144" s="67">
        <v>399867.62</v>
      </c>
      <c r="E13144" s="66">
        <v>0.56787028716662102</v>
      </c>
      <c r="F13144" s="67">
        <v>227072.940198033</v>
      </c>
      <c r="G13144" s="66" t="s">
        <v>50</v>
      </c>
      <c r="H13144" s="68">
        <v>6.3590194795004997E-3</v>
      </c>
      <c r="I13144" s="87">
        <v>1443.9612499867401</v>
      </c>
      <c r="J13144" s="36" t="str">
        <f>_xlfn.XLOOKUP(SimpleBB[[#This Row],[customer_code]],'Input  - indicative charges'!$B$13:$B$69,'Input  - indicative charges'!$E$13:$E$69)</f>
        <v>North Island generation</v>
      </c>
      <c r="K13144" s="70">
        <f t="shared" si="207"/>
        <v>1334.8750889500675</v>
      </c>
    </row>
    <row r="13145" spans="1:11" x14ac:dyDescent="0.25">
      <c r="A13145" s="65">
        <v>44621</v>
      </c>
      <c r="B13145" s="66" t="s">
        <v>155</v>
      </c>
      <c r="C13145" s="66" t="s">
        <v>137</v>
      </c>
      <c r="D13145" s="67">
        <v>399867.62</v>
      </c>
      <c r="E13145" s="66">
        <v>0.56787028716662102</v>
      </c>
      <c r="F13145" s="67">
        <v>227072.940198033</v>
      </c>
      <c r="G13145" s="66" t="s">
        <v>52</v>
      </c>
      <c r="H13145" s="68">
        <v>1.28410702797305E-2</v>
      </c>
      <c r="I13145" s="87">
        <v>2915.8595837080002</v>
      </c>
      <c r="J13145" s="36" t="str">
        <f>_xlfn.XLOOKUP(SimpleBB[[#This Row],[customer_code]],'Input  - indicative charges'!$B$13:$B$69,'Input  - indicative charges'!$E$13:$E$69)</f>
        <v>North Island generation</v>
      </c>
      <c r="K13145" s="70">
        <f t="shared" si="207"/>
        <v>2695.5767138514739</v>
      </c>
    </row>
    <row r="13146" spans="1:11" x14ac:dyDescent="0.25">
      <c r="A13146" s="65">
        <v>44621</v>
      </c>
      <c r="B13146" s="66" t="s">
        <v>155</v>
      </c>
      <c r="C13146" s="66" t="s">
        <v>137</v>
      </c>
      <c r="D13146" s="67">
        <v>399867.62</v>
      </c>
      <c r="E13146" s="66">
        <v>0.56787028716662102</v>
      </c>
      <c r="F13146" s="67">
        <v>227072.940198033</v>
      </c>
      <c r="G13146" s="66" t="s">
        <v>54</v>
      </c>
      <c r="H13146" s="68">
        <v>7.5096184243471301E-8</v>
      </c>
      <c r="I13146" s="87">
        <v>1.7052311353818201E-2</v>
      </c>
      <c r="J13146" s="36" t="str">
        <f>_xlfn.XLOOKUP(SimpleBB[[#This Row],[customer_code]],'Input  - indicative charges'!$B$13:$B$69,'Input  - indicative charges'!$E$13:$E$69)</f>
        <v>Upper South Island distributor</v>
      </c>
      <c r="K13146" s="70">
        <f t="shared" si="207"/>
        <v>1.5764069593585939E-2</v>
      </c>
    </row>
    <row r="13147" spans="1:11" x14ac:dyDescent="0.25">
      <c r="A13147" s="65">
        <v>44621</v>
      </c>
      <c r="B13147" s="66" t="s">
        <v>155</v>
      </c>
      <c r="C13147" s="66" t="s">
        <v>137</v>
      </c>
      <c r="D13147" s="67">
        <v>399867.62</v>
      </c>
      <c r="E13147" s="66">
        <v>0.56787028716662102</v>
      </c>
      <c r="F13147" s="67">
        <v>227072.940198033</v>
      </c>
      <c r="G13147" s="66" t="s">
        <v>56</v>
      </c>
      <c r="H13147" s="68">
        <v>4.0340523868047102E-4</v>
      </c>
      <c r="I13147" s="87">
        <v>91.6024136384641</v>
      </c>
      <c r="J13147" s="36" t="str">
        <f>_xlfn.XLOOKUP(SimpleBB[[#This Row],[customer_code]],'Input  - indicative charges'!$B$13:$B$69,'Input  - indicative charges'!$E$13:$E$69)</f>
        <v>Upper North Island distributor</v>
      </c>
      <c r="K13147" s="70">
        <f t="shared" si="207"/>
        <v>84.682175546475719</v>
      </c>
    </row>
    <row r="13148" spans="1:11" x14ac:dyDescent="0.25">
      <c r="A13148" s="65">
        <v>44621</v>
      </c>
      <c r="B13148" s="66" t="s">
        <v>155</v>
      </c>
      <c r="C13148" s="66" t="s">
        <v>137</v>
      </c>
      <c r="D13148" s="67">
        <v>399867.62</v>
      </c>
      <c r="E13148" s="66">
        <v>0.56787028716662102</v>
      </c>
      <c r="F13148" s="67">
        <v>227072.940198033</v>
      </c>
      <c r="G13148" s="66" t="s">
        <v>58</v>
      </c>
      <c r="H13148" s="68">
        <v>7.9254645307778697E-3</v>
      </c>
      <c r="I13148" s="87">
        <v>1799.6585334389599</v>
      </c>
      <c r="J13148" s="36" t="str">
        <f>_xlfn.XLOOKUP(SimpleBB[[#This Row],[customer_code]],'Input  - indicative charges'!$B$13:$B$69,'Input  - indicative charges'!$E$13:$E$69)</f>
        <v>North Island generation</v>
      </c>
      <c r="K13148" s="70">
        <f t="shared" si="207"/>
        <v>1663.7007017509229</v>
      </c>
    </row>
    <row r="13149" spans="1:11" x14ac:dyDescent="0.25">
      <c r="A13149" s="65">
        <v>44621</v>
      </c>
      <c r="B13149" s="66" t="s">
        <v>155</v>
      </c>
      <c r="C13149" s="66" t="s">
        <v>137</v>
      </c>
      <c r="D13149" s="67">
        <v>399867.62</v>
      </c>
      <c r="E13149" s="66">
        <v>0.56787028716662102</v>
      </c>
      <c r="F13149" s="67">
        <v>227072.940198033</v>
      </c>
      <c r="G13149" s="66" t="s">
        <v>60</v>
      </c>
      <c r="H13149" s="68">
        <v>2.7640824875860998E-6</v>
      </c>
      <c r="I13149" s="87">
        <v>0.62764833740607195</v>
      </c>
      <c r="J13149" s="36" t="str">
        <f>_xlfn.XLOOKUP(SimpleBB[[#This Row],[customer_code]],'Input  - indicative charges'!$B$13:$B$69,'Input  - indicative charges'!$E$13:$E$69)</f>
        <v>Major Industrial</v>
      </c>
      <c r="K13149" s="70">
        <f t="shared" si="207"/>
        <v>0.58023172729322625</v>
      </c>
    </row>
    <row r="13150" spans="1:11" x14ac:dyDescent="0.25">
      <c r="A13150" s="65">
        <v>44621</v>
      </c>
      <c r="B13150" s="66" t="s">
        <v>155</v>
      </c>
      <c r="C13150" s="66" t="s">
        <v>137</v>
      </c>
      <c r="D13150" s="67">
        <v>399867.62</v>
      </c>
      <c r="E13150" s="66">
        <v>0.56787028716662102</v>
      </c>
      <c r="F13150" s="67">
        <v>227072.940198033</v>
      </c>
      <c r="G13150" s="66" t="s">
        <v>62</v>
      </c>
      <c r="H13150" s="68">
        <v>2.7273547904610299E-6</v>
      </c>
      <c r="I13150" s="87">
        <v>0.619308471233178</v>
      </c>
      <c r="J13150" s="36" t="str">
        <f>_xlfn.XLOOKUP(SimpleBB[[#This Row],[customer_code]],'Input  - indicative charges'!$B$13:$B$69,'Input  - indicative charges'!$E$13:$E$69)</f>
        <v>Major Industrial</v>
      </c>
      <c r="K13150" s="70">
        <f t="shared" si="207"/>
        <v>0.57252190848785611</v>
      </c>
    </row>
    <row r="13151" spans="1:11" x14ac:dyDescent="0.25">
      <c r="A13151" s="65">
        <v>44621</v>
      </c>
      <c r="B13151" s="66" t="s">
        <v>155</v>
      </c>
      <c r="C13151" s="66" t="s">
        <v>137</v>
      </c>
      <c r="D13151" s="67">
        <v>399867.62</v>
      </c>
      <c r="E13151" s="66">
        <v>0.56787028716662102</v>
      </c>
      <c r="F13151" s="67">
        <v>227072.940198033</v>
      </c>
      <c r="G13151" s="66" t="s">
        <v>64</v>
      </c>
      <c r="H13151" s="68">
        <v>1.2832511941131099E-4</v>
      </c>
      <c r="I13151" s="87">
        <v>29.1391621659903</v>
      </c>
      <c r="J13151" s="36" t="str">
        <f>_xlfn.XLOOKUP(SimpleBB[[#This Row],[customer_code]],'Input  - indicative charges'!$B$13:$B$69,'Input  - indicative charges'!$E$13:$E$69)</f>
        <v>Major Industrial</v>
      </c>
      <c r="K13151" s="70">
        <f t="shared" si="207"/>
        <v>26.937801612483668</v>
      </c>
    </row>
    <row r="13152" spans="1:11" x14ac:dyDescent="0.25">
      <c r="A13152" s="65">
        <v>44621</v>
      </c>
      <c r="B13152" s="66" t="s">
        <v>155</v>
      </c>
      <c r="C13152" s="66" t="s">
        <v>137</v>
      </c>
      <c r="D13152" s="67">
        <v>399867.62</v>
      </c>
      <c r="E13152" s="66">
        <v>0.56787028716662102</v>
      </c>
      <c r="F13152" s="67">
        <v>227072.940198033</v>
      </c>
      <c r="G13152" s="66" t="s">
        <v>66</v>
      </c>
      <c r="H13152" s="68">
        <v>5.1820903936719496E-6</v>
      </c>
      <c r="I13152" s="87">
        <v>1.17671250206307</v>
      </c>
      <c r="J13152" s="36" t="str">
        <f>_xlfn.XLOOKUP(SimpleBB[[#This Row],[customer_code]],'Input  - indicative charges'!$B$13:$B$69,'Input  - indicative charges'!$E$13:$E$69)</f>
        <v>Upper South Island distributor</v>
      </c>
      <c r="K13152" s="70">
        <f t="shared" si="207"/>
        <v>1.0878160379127357</v>
      </c>
    </row>
    <row r="13153" spans="1:11" x14ac:dyDescent="0.25">
      <c r="A13153" s="65">
        <v>44621</v>
      </c>
      <c r="B13153" s="66" t="s">
        <v>155</v>
      </c>
      <c r="C13153" s="66" t="s">
        <v>137</v>
      </c>
      <c r="D13153" s="67">
        <v>399867.62</v>
      </c>
      <c r="E13153" s="66">
        <v>0.56787028716662102</v>
      </c>
      <c r="F13153" s="67">
        <v>227072.940198033</v>
      </c>
      <c r="G13153" s="66" t="s">
        <v>68</v>
      </c>
      <c r="H13153" s="68">
        <v>2.6633101578940199E-6</v>
      </c>
      <c r="I13153" s="87">
        <v>0.60476566821228495</v>
      </c>
      <c r="J13153" s="36" t="str">
        <f>_xlfn.XLOOKUP(SimpleBB[[#This Row],[customer_code]],'Input  - indicative charges'!$B$13:$B$69,'Input  - indicative charges'!$E$13:$E$69)</f>
        <v>Major Industrial</v>
      </c>
      <c r="K13153" s="70">
        <f t="shared" si="207"/>
        <v>0.55907776275591481</v>
      </c>
    </row>
    <row r="13154" spans="1:11" x14ac:dyDescent="0.25">
      <c r="A13154" s="65">
        <v>44621</v>
      </c>
      <c r="B13154" s="66" t="s">
        <v>155</v>
      </c>
      <c r="C13154" s="66" t="s">
        <v>137</v>
      </c>
      <c r="D13154" s="67">
        <v>399867.62</v>
      </c>
      <c r="E13154" s="66">
        <v>0.56787028716662102</v>
      </c>
      <c r="F13154" s="67">
        <v>227072.940198033</v>
      </c>
      <c r="G13154" s="66" t="s">
        <v>70</v>
      </c>
      <c r="H13154" s="68">
        <v>0.28716560697315502</v>
      </c>
      <c r="I13154" s="87">
        <v>65207.538699147299</v>
      </c>
      <c r="J13154" s="36" t="str">
        <f>_xlfn.XLOOKUP(SimpleBB[[#This Row],[customer_code]],'Input  - indicative charges'!$B$13:$B$69,'Input  - indicative charges'!$E$13:$E$69)</f>
        <v>Lower North Island distributor</v>
      </c>
      <c r="K13154" s="70">
        <f t="shared" si="207"/>
        <v>60281.339975043331</v>
      </c>
    </row>
    <row r="13155" spans="1:11" x14ac:dyDescent="0.25">
      <c r="A13155" s="65">
        <v>44621</v>
      </c>
      <c r="B13155" s="66" t="s">
        <v>155</v>
      </c>
      <c r="C13155" s="66" t="s">
        <v>137</v>
      </c>
      <c r="D13155" s="67">
        <v>399867.62</v>
      </c>
      <c r="E13155" s="66">
        <v>0.56787028716662102</v>
      </c>
      <c r="F13155" s="67">
        <v>227072.940198033</v>
      </c>
      <c r="G13155" s="66" t="s">
        <v>72</v>
      </c>
      <c r="H13155" s="68">
        <v>3.3069275945283603E-5</v>
      </c>
      <c r="I13155" s="87">
        <v>7.5091377191156701</v>
      </c>
      <c r="J13155" s="36" t="str">
        <f>_xlfn.XLOOKUP(SimpleBB[[#This Row],[customer_code]],'Input  - indicative charges'!$B$13:$B$69,'Input  - indicative charges'!$E$13:$E$69)</f>
        <v>Lower South Island distributor</v>
      </c>
      <c r="K13155" s="70">
        <f t="shared" si="207"/>
        <v>6.9418489456243266</v>
      </c>
    </row>
    <row r="13156" spans="1:11" x14ac:dyDescent="0.25">
      <c r="A13156" s="65">
        <v>44621</v>
      </c>
      <c r="B13156" s="66" t="s">
        <v>155</v>
      </c>
      <c r="C13156" s="66" t="s">
        <v>137</v>
      </c>
      <c r="D13156" s="67">
        <v>399867.62</v>
      </c>
      <c r="E13156" s="66">
        <v>0.56787028716662102</v>
      </c>
      <c r="F13156" s="67">
        <v>227072.940198033</v>
      </c>
      <c r="G13156" s="66" t="s">
        <v>74</v>
      </c>
      <c r="H13156" s="68">
        <v>3.1979541114814102E-9</v>
      </c>
      <c r="I13156" s="87">
        <v>7.2616884271247599E-4</v>
      </c>
      <c r="J13156" s="36" t="str">
        <f>_xlfn.XLOOKUP(SimpleBB[[#This Row],[customer_code]],'Input  - indicative charges'!$B$13:$B$69,'Input  - indicative charges'!$E$13:$E$69)</f>
        <v>Major Industrial</v>
      </c>
      <c r="K13156" s="70">
        <f t="shared" si="207"/>
        <v>6.7130935717110512E-4</v>
      </c>
    </row>
    <row r="13157" spans="1:11" x14ac:dyDescent="0.25">
      <c r="A13157" s="65">
        <v>44621</v>
      </c>
      <c r="B13157" s="66" t="s">
        <v>155</v>
      </c>
      <c r="C13157" s="66" t="s">
        <v>137</v>
      </c>
      <c r="D13157" s="67">
        <v>399867.62</v>
      </c>
      <c r="E13157" s="66">
        <v>0.56787028716662102</v>
      </c>
      <c r="F13157" s="67">
        <v>227072.940198033</v>
      </c>
      <c r="G13157" s="66" t="s">
        <v>76</v>
      </c>
      <c r="H13157" s="68">
        <v>2.03825331300469E-4</v>
      </c>
      <c r="I13157" s="87">
        <v>46.283217265235997</v>
      </c>
      <c r="J13157" s="36" t="str">
        <f>_xlfn.XLOOKUP(SimpleBB[[#This Row],[customer_code]],'Input  - indicative charges'!$B$13:$B$69,'Input  - indicative charges'!$E$13:$E$69)</f>
        <v>Lower North Island distributor</v>
      </c>
      <c r="K13157" s="70">
        <f t="shared" si="207"/>
        <v>42.786684036288747</v>
      </c>
    </row>
    <row r="13158" spans="1:11" x14ac:dyDescent="0.25">
      <c r="A13158" s="65">
        <v>44621</v>
      </c>
      <c r="B13158" s="66" t="s">
        <v>155</v>
      </c>
      <c r="C13158" s="66" t="s">
        <v>137</v>
      </c>
      <c r="D13158" s="67">
        <v>399867.62</v>
      </c>
      <c r="E13158" s="66">
        <v>0.56787028716662102</v>
      </c>
      <c r="F13158" s="67">
        <v>227072.940198033</v>
      </c>
      <c r="G13158" s="66" t="s">
        <v>78</v>
      </c>
      <c r="H13158" s="68">
        <v>7.4261492049974701E-7</v>
      </c>
      <c r="I13158" s="87">
        <v>0.168627753432806</v>
      </c>
      <c r="J13158" s="36" t="str">
        <f>_xlfn.XLOOKUP(SimpleBB[[#This Row],[customer_code]],'Input  - indicative charges'!$B$13:$B$69,'Input  - indicative charges'!$E$13:$E$69)</f>
        <v>North Island generation</v>
      </c>
      <c r="K13158" s="70">
        <f t="shared" si="207"/>
        <v>0.15588852357716249</v>
      </c>
    </row>
    <row r="13159" spans="1:11" x14ac:dyDescent="0.25">
      <c r="A13159" s="65">
        <v>44621</v>
      </c>
      <c r="B13159" s="66" t="s">
        <v>155</v>
      </c>
      <c r="C13159" s="66" t="s">
        <v>137</v>
      </c>
      <c r="D13159" s="67">
        <v>399867.62</v>
      </c>
      <c r="E13159" s="66">
        <v>0.56787028716662102</v>
      </c>
      <c r="F13159" s="67">
        <v>227072.940198033</v>
      </c>
      <c r="G13159" s="66" t="s">
        <v>80</v>
      </c>
      <c r="H13159" s="68">
        <v>2.5497574621633701E-9</v>
      </c>
      <c r="I13159" s="87">
        <v>5.78980923725314E-4</v>
      </c>
      <c r="J13159" s="36" t="str">
        <f>_xlfn.XLOOKUP(SimpleBB[[#This Row],[customer_code]],'Input  - indicative charges'!$B$13:$B$69,'Input  - indicative charges'!$E$13:$E$69)</f>
        <v>Major Industrial</v>
      </c>
      <c r="K13159" s="70">
        <f t="shared" si="207"/>
        <v>5.3524096444092109E-4</v>
      </c>
    </row>
    <row r="13160" spans="1:11" x14ac:dyDescent="0.25">
      <c r="A13160" s="65">
        <v>44621</v>
      </c>
      <c r="B13160" s="66" t="s">
        <v>155</v>
      </c>
      <c r="C13160" s="66" t="s">
        <v>137</v>
      </c>
      <c r="D13160" s="67">
        <v>399867.62</v>
      </c>
      <c r="E13160" s="66">
        <v>0.56787028716662102</v>
      </c>
      <c r="F13160" s="67">
        <v>227072.940198033</v>
      </c>
      <c r="G13160" s="66" t="s">
        <v>82</v>
      </c>
      <c r="H13160" s="68">
        <v>4.5325115627330501E-4</v>
      </c>
      <c r="I13160" s="87">
        <v>102.921072703137</v>
      </c>
      <c r="J13160" s="36" t="str">
        <f>_xlfn.XLOOKUP(SimpleBB[[#This Row],[customer_code]],'Input  - indicative charges'!$B$13:$B$69,'Input  - indicative charges'!$E$13:$E$69)</f>
        <v>Major Industrial</v>
      </c>
      <c r="K13160" s="70">
        <f t="shared" si="207"/>
        <v>95.145749985117661</v>
      </c>
    </row>
    <row r="13161" spans="1:11" x14ac:dyDescent="0.25">
      <c r="A13161" s="65">
        <v>44621</v>
      </c>
      <c r="B13161" s="66" t="s">
        <v>155</v>
      </c>
      <c r="C13161" s="66" t="s">
        <v>137</v>
      </c>
      <c r="D13161" s="67">
        <v>399867.62</v>
      </c>
      <c r="E13161" s="66">
        <v>0.56787028716662102</v>
      </c>
      <c r="F13161" s="67">
        <v>227072.940198033</v>
      </c>
      <c r="G13161" s="66" t="s">
        <v>84</v>
      </c>
      <c r="H13161" s="68">
        <v>1.0308519212156401E-11</v>
      </c>
      <c r="I13161" s="87">
        <v>2.3407857665922801E-6</v>
      </c>
      <c r="J13161" s="36" t="str">
        <f>_xlfn.XLOOKUP(SimpleBB[[#This Row],[customer_code]],'Input  - indicative charges'!$B$13:$B$69,'Input  - indicative charges'!$E$13:$E$69)</f>
        <v>Major Industrial</v>
      </c>
      <c r="K13161" s="70">
        <f t="shared" si="207"/>
        <v>2.1639476879463459E-6</v>
      </c>
    </row>
    <row r="13162" spans="1:11" x14ac:dyDescent="0.25">
      <c r="A13162" s="65">
        <v>44621</v>
      </c>
      <c r="B13162" s="66" t="s">
        <v>155</v>
      </c>
      <c r="C13162" s="66" t="s">
        <v>137</v>
      </c>
      <c r="D13162" s="67">
        <v>399867.62</v>
      </c>
      <c r="E13162" s="66">
        <v>0.56787028716662102</v>
      </c>
      <c r="F13162" s="67">
        <v>227072.940198033</v>
      </c>
      <c r="G13162" s="66" t="s">
        <v>86</v>
      </c>
      <c r="H13162" s="68">
        <v>4.7097068797389999E-5</v>
      </c>
      <c r="I13162" s="87">
        <v>10.694469886532399</v>
      </c>
      <c r="J13162" s="36" t="str">
        <f>_xlfn.XLOOKUP(SimpleBB[[#This Row],[customer_code]],'Input  - indicative charges'!$B$13:$B$69,'Input  - indicative charges'!$E$13:$E$69)</f>
        <v>North Island generation</v>
      </c>
      <c r="K13162" s="70">
        <f t="shared" si="207"/>
        <v>9.8865405433766647</v>
      </c>
    </row>
    <row r="13163" spans="1:11" x14ac:dyDescent="0.25">
      <c r="A13163" s="65">
        <v>44621</v>
      </c>
      <c r="B13163" s="66" t="s">
        <v>155</v>
      </c>
      <c r="C13163" s="66" t="s">
        <v>137</v>
      </c>
      <c r="D13163" s="67">
        <v>399867.62</v>
      </c>
      <c r="E13163" s="66">
        <v>0.56787028716662102</v>
      </c>
      <c r="F13163" s="67">
        <v>227072.940198033</v>
      </c>
      <c r="G13163" s="66" t="s">
        <v>88</v>
      </c>
      <c r="H13163" s="68">
        <v>4.6117213342323398E-3</v>
      </c>
      <c r="I13163" s="87">
        <v>1047.19712273813</v>
      </c>
      <c r="J13163" s="36" t="str">
        <f>_xlfn.XLOOKUP(SimpleBB[[#This Row],[customer_code]],'Input  - indicative charges'!$B$13:$B$69,'Input  - indicative charges'!$E$13:$E$69)</f>
        <v>North Island generation</v>
      </c>
      <c r="K13163" s="70">
        <f t="shared" si="207"/>
        <v>968.08508703135396</v>
      </c>
    </row>
    <row r="13164" spans="1:11" x14ac:dyDescent="0.25">
      <c r="A13164" s="65">
        <v>44621</v>
      </c>
      <c r="B13164" s="66" t="s">
        <v>155</v>
      </c>
      <c r="C13164" s="66" t="s">
        <v>137</v>
      </c>
      <c r="D13164" s="67">
        <v>399867.62</v>
      </c>
      <c r="E13164" s="66">
        <v>0.56787028716662102</v>
      </c>
      <c r="F13164" s="67">
        <v>227072.940198033</v>
      </c>
      <c r="G13164" s="66" t="s">
        <v>90</v>
      </c>
      <c r="H13164" s="68">
        <v>9.0172704602669397E-7</v>
      </c>
      <c r="I13164" s="87">
        <v>0.204757811597369</v>
      </c>
      <c r="J13164" s="36" t="str">
        <f>_xlfn.XLOOKUP(SimpleBB[[#This Row],[customer_code]],'Input  - indicative charges'!$B$13:$B$69,'Input  - indicative charges'!$E$13:$E$69)</f>
        <v>Upper South Island distributor</v>
      </c>
      <c r="K13164" s="70">
        <f t="shared" si="207"/>
        <v>0.18928908374221887</v>
      </c>
    </row>
    <row r="13165" spans="1:11" x14ac:dyDescent="0.25">
      <c r="A13165" s="65">
        <v>44621</v>
      </c>
      <c r="B13165" s="66" t="s">
        <v>155</v>
      </c>
      <c r="C13165" s="66" t="s">
        <v>137</v>
      </c>
      <c r="D13165" s="67">
        <v>399867.62</v>
      </c>
      <c r="E13165" s="66">
        <v>0.56787028716662102</v>
      </c>
      <c r="F13165" s="67">
        <v>227072.940198033</v>
      </c>
      <c r="G13165" s="66" t="s">
        <v>92</v>
      </c>
      <c r="H13165" s="68">
        <v>6.3880269438676299E-4</v>
      </c>
      <c r="I13165" s="87">
        <v>145.05480602082801</v>
      </c>
      <c r="J13165" s="36" t="str">
        <f>_xlfn.XLOOKUP(SimpleBB[[#This Row],[customer_code]],'Input  - indicative charges'!$B$13:$B$69,'Input  - indicative charges'!$E$13:$E$69)</f>
        <v>North Island generation</v>
      </c>
      <c r="K13165" s="70">
        <f t="shared" si="207"/>
        <v>134.09642889756611</v>
      </c>
    </row>
    <row r="13166" spans="1:11" x14ac:dyDescent="0.25">
      <c r="A13166" s="65">
        <v>44621</v>
      </c>
      <c r="B13166" s="66" t="s">
        <v>155</v>
      </c>
      <c r="C13166" s="66" t="s">
        <v>137</v>
      </c>
      <c r="D13166" s="67">
        <v>399867.62</v>
      </c>
      <c r="E13166" s="66">
        <v>0.56787028716662102</v>
      </c>
      <c r="F13166" s="67">
        <v>227072.940198033</v>
      </c>
      <c r="G13166" s="66" t="s">
        <v>94</v>
      </c>
      <c r="H13166" s="68">
        <v>3.3861615881727002E-3</v>
      </c>
      <c r="I13166" s="87">
        <v>768.90566781201903</v>
      </c>
      <c r="J13166" s="36" t="str">
        <f>_xlfn.XLOOKUP(SimpleBB[[#This Row],[customer_code]],'Input  - indicative charges'!$B$13:$B$69,'Input  - indicative charges'!$E$13:$E$69)</f>
        <v>North Island generation</v>
      </c>
      <c r="K13166" s="70">
        <f t="shared" si="207"/>
        <v>710.81756641613845</v>
      </c>
    </row>
    <row r="13167" spans="1:11" x14ac:dyDescent="0.25">
      <c r="A13167" s="65">
        <v>44621</v>
      </c>
      <c r="B13167" s="66" t="s">
        <v>155</v>
      </c>
      <c r="C13167" s="66" t="s">
        <v>137</v>
      </c>
      <c r="D13167" s="67">
        <v>399867.62</v>
      </c>
      <c r="E13167" s="66">
        <v>0.56787028716662102</v>
      </c>
      <c r="F13167" s="67">
        <v>227072.940198033</v>
      </c>
      <c r="G13167" s="66" t="s">
        <v>96</v>
      </c>
      <c r="H13167" s="68">
        <v>2.8179604279466501E-5</v>
      </c>
      <c r="I13167" s="87">
        <v>6.3988255973555503</v>
      </c>
      <c r="J13167" s="36" t="str">
        <f>_xlfn.XLOOKUP(SimpleBB[[#This Row],[customer_code]],'Input  - indicative charges'!$B$13:$B$69,'Input  - indicative charges'!$E$13:$E$69)</f>
        <v>Upper North Island distributor</v>
      </c>
      <c r="K13167" s="70">
        <f t="shared" si="207"/>
        <v>5.9154169743297444</v>
      </c>
    </row>
    <row r="13168" spans="1:11" x14ac:dyDescent="0.25">
      <c r="A13168" s="65">
        <v>44621</v>
      </c>
      <c r="B13168" s="66" t="s">
        <v>155</v>
      </c>
      <c r="C13168" s="66" t="s">
        <v>137</v>
      </c>
      <c r="D13168" s="67">
        <v>399867.62</v>
      </c>
      <c r="E13168" s="66">
        <v>0.56787028716662102</v>
      </c>
      <c r="F13168" s="67">
        <v>227072.940198033</v>
      </c>
      <c r="G13168" s="66" t="s">
        <v>98</v>
      </c>
      <c r="H13168" s="68">
        <v>3.74030382595027E-6</v>
      </c>
      <c r="I13168" s="87">
        <v>0.84932178699248295</v>
      </c>
      <c r="J13168" s="36" t="str">
        <f>_xlfn.XLOOKUP(SimpleBB[[#This Row],[customer_code]],'Input  - indicative charges'!$B$13:$B$69,'Input  - indicative charges'!$E$13:$E$69)</f>
        <v>Major Industrial</v>
      </c>
      <c r="K13168" s="70">
        <f t="shared" si="207"/>
        <v>0.78515853245316103</v>
      </c>
    </row>
    <row r="13169" spans="1:11" x14ac:dyDescent="0.25">
      <c r="A13169" s="65">
        <v>44621</v>
      </c>
      <c r="B13169" s="66" t="s">
        <v>155</v>
      </c>
      <c r="C13169" s="66" t="s">
        <v>137</v>
      </c>
      <c r="D13169" s="67">
        <v>399867.62</v>
      </c>
      <c r="E13169" s="66">
        <v>0.56787028716662102</v>
      </c>
      <c r="F13169" s="67">
        <v>227072.940198033</v>
      </c>
      <c r="G13169" s="66" t="s">
        <v>100</v>
      </c>
      <c r="H13169" s="68">
        <v>7.2132978583937897E-4</v>
      </c>
      <c r="I13169" s="87">
        <v>163.79447532296501</v>
      </c>
      <c r="J13169" s="36" t="str">
        <f>_xlfn.XLOOKUP(SimpleBB[[#This Row],[customer_code]],'Input  - indicative charges'!$B$13:$B$69,'Input  - indicative charges'!$E$13:$E$69)</f>
        <v>North Island generation</v>
      </c>
      <c r="K13169" s="70">
        <f t="shared" si="207"/>
        <v>151.4203825194619</v>
      </c>
    </row>
    <row r="13170" spans="1:11" x14ac:dyDescent="0.25">
      <c r="A13170" s="65">
        <v>44621</v>
      </c>
      <c r="B13170" s="66" t="s">
        <v>155</v>
      </c>
      <c r="C13170" s="66" t="s">
        <v>137</v>
      </c>
      <c r="D13170" s="67">
        <v>399867.62</v>
      </c>
      <c r="E13170" s="66">
        <v>0.56787028716662102</v>
      </c>
      <c r="F13170" s="67">
        <v>227072.940198033</v>
      </c>
      <c r="G13170" s="66" t="s">
        <v>102</v>
      </c>
      <c r="H13170" s="68">
        <v>1.61367823518975E-3</v>
      </c>
      <c r="I13170" s="87">
        <v>366.42266139811198</v>
      </c>
      <c r="J13170" s="36" t="str">
        <f>_xlfn.XLOOKUP(SimpleBB[[#This Row],[customer_code]],'Input  - indicative charges'!$B$13:$B$69,'Input  - indicative charges'!$E$13:$E$69)</f>
        <v>Lower North Island distributor</v>
      </c>
      <c r="K13170" s="70">
        <f t="shared" si="207"/>
        <v>338.74072640911714</v>
      </c>
    </row>
    <row r="13171" spans="1:11" x14ac:dyDescent="0.25">
      <c r="A13171" s="65">
        <v>44621</v>
      </c>
      <c r="B13171" s="66" t="s">
        <v>155</v>
      </c>
      <c r="C13171" s="66" t="s">
        <v>137</v>
      </c>
      <c r="D13171" s="67">
        <v>399867.62</v>
      </c>
      <c r="E13171" s="66">
        <v>0.56787028716662102</v>
      </c>
      <c r="F13171" s="67">
        <v>227072.940198033</v>
      </c>
      <c r="G13171" s="66" t="s">
        <v>104</v>
      </c>
      <c r="H13171" s="68">
        <v>2.3330708899937198E-3</v>
      </c>
      <c r="I13171" s="87">
        <v>529.77726668131697</v>
      </c>
      <c r="J13171" s="36" t="str">
        <f>_xlfn.XLOOKUP(SimpleBB[[#This Row],[customer_code]],'Input  - indicative charges'!$B$13:$B$69,'Input  - indicative charges'!$E$13:$E$69)</f>
        <v>Lower North Island distributor</v>
      </c>
      <c r="K13171" s="70">
        <f t="shared" si="207"/>
        <v>489.75446951325091</v>
      </c>
    </row>
    <row r="13172" spans="1:11" x14ac:dyDescent="0.25">
      <c r="A13172" s="65">
        <v>44621</v>
      </c>
      <c r="B13172" s="66" t="s">
        <v>155</v>
      </c>
      <c r="C13172" s="66" t="s">
        <v>137</v>
      </c>
      <c r="D13172" s="67">
        <v>399867.62</v>
      </c>
      <c r="E13172" s="66">
        <v>0.56787028716662102</v>
      </c>
      <c r="F13172" s="67">
        <v>227072.940198033</v>
      </c>
      <c r="G13172" s="66" t="s">
        <v>106</v>
      </c>
      <c r="H13172" s="68">
        <v>8.8343891684537507E-3</v>
      </c>
      <c r="I13172" s="87">
        <v>2006.0507233344499</v>
      </c>
      <c r="J13172" s="36" t="str">
        <f>_xlfn.XLOOKUP(SimpleBB[[#This Row],[customer_code]],'Input  - indicative charges'!$B$13:$B$69,'Input  - indicative charges'!$E$13:$E$69)</f>
        <v>Upper North Island distributor</v>
      </c>
      <c r="K13172" s="70">
        <f t="shared" si="207"/>
        <v>1854.5006922962866</v>
      </c>
    </row>
    <row r="13173" spans="1:11" x14ac:dyDescent="0.25">
      <c r="A13173" s="65">
        <v>44621</v>
      </c>
      <c r="B13173" s="66" t="s">
        <v>155</v>
      </c>
      <c r="C13173" s="66" t="s">
        <v>137</v>
      </c>
      <c r="D13173" s="67">
        <v>399867.62</v>
      </c>
      <c r="E13173" s="66">
        <v>0.56787028716662102</v>
      </c>
      <c r="F13173" s="67">
        <v>227072.940198033</v>
      </c>
      <c r="G13173" s="66" t="s">
        <v>108</v>
      </c>
      <c r="H13173" s="68">
        <v>0.120979240895964</v>
      </c>
      <c r="I13173" s="87">
        <v>27471.111933172699</v>
      </c>
      <c r="J13173" s="36" t="str">
        <f>_xlfn.XLOOKUP(SimpleBB[[#This Row],[customer_code]],'Input  - indicative charges'!$B$13:$B$69,'Input  - indicative charges'!$E$13:$E$69)</f>
        <v>Lower North Island distributor</v>
      </c>
      <c r="K13173" s="70">
        <f t="shared" si="207"/>
        <v>25395.766670115219</v>
      </c>
    </row>
    <row r="13174" spans="1:11" x14ac:dyDescent="0.25">
      <c r="A13174" s="65">
        <v>44621</v>
      </c>
      <c r="B13174" s="66" t="s">
        <v>155</v>
      </c>
      <c r="C13174" s="66" t="s">
        <v>137</v>
      </c>
      <c r="D13174" s="67">
        <v>399867.62</v>
      </c>
      <c r="E13174" s="66">
        <v>0.56787028716662102</v>
      </c>
      <c r="F13174" s="67">
        <v>227072.940198033</v>
      </c>
      <c r="G13174" s="66" t="s">
        <v>110</v>
      </c>
      <c r="H13174" s="68">
        <v>3.8598237355410899E-7</v>
      </c>
      <c r="I13174" s="87">
        <v>8.7646152427547405E-2</v>
      </c>
      <c r="J13174" s="36" t="str">
        <f>_xlfn.XLOOKUP(SimpleBB[[#This Row],[customer_code]],'Input  - indicative charges'!$B$13:$B$69,'Input  - indicative charges'!$E$13:$E$69)</f>
        <v>Lower South Island distributor</v>
      </c>
      <c r="K13174" s="70">
        <f t="shared" si="207"/>
        <v>8.1024795865490079E-2</v>
      </c>
    </row>
    <row r="13175" spans="1:11" x14ac:dyDescent="0.25">
      <c r="A13175" s="65">
        <v>44621</v>
      </c>
      <c r="B13175" s="66" t="s">
        <v>155</v>
      </c>
      <c r="C13175" s="66" t="s">
        <v>137</v>
      </c>
      <c r="D13175" s="67">
        <v>399867.62</v>
      </c>
      <c r="E13175" s="66">
        <v>0.56787028716662102</v>
      </c>
      <c r="F13175" s="67">
        <v>227072.940198033</v>
      </c>
      <c r="G13175" s="66" t="s">
        <v>112</v>
      </c>
      <c r="H13175" s="68">
        <v>3.8096828413223698E-3</v>
      </c>
      <c r="I13175" s="87">
        <v>865.07588400106999</v>
      </c>
      <c r="J13175" s="36" t="str">
        <f>_xlfn.XLOOKUP(SimpleBB[[#This Row],[customer_code]],'Input  - indicative charges'!$B$13:$B$69,'Input  - indicative charges'!$E$13:$E$69)</f>
        <v>North Island generation</v>
      </c>
      <c r="K13175" s="70">
        <f t="shared" si="207"/>
        <v>799.7224631998198</v>
      </c>
    </row>
    <row r="13176" spans="1:11" x14ac:dyDescent="0.25">
      <c r="A13176" s="65">
        <v>44621</v>
      </c>
      <c r="B13176" s="66" t="s">
        <v>155</v>
      </c>
      <c r="C13176" s="66" t="s">
        <v>137</v>
      </c>
      <c r="D13176" s="67">
        <v>399867.62</v>
      </c>
      <c r="E13176" s="66">
        <v>0.56787028716662102</v>
      </c>
      <c r="F13176" s="67">
        <v>227072.940198033</v>
      </c>
      <c r="G13176" s="66" t="s">
        <v>114</v>
      </c>
      <c r="H13176" s="68">
        <v>3.4129278258922001E-2</v>
      </c>
      <c r="I13176" s="87">
        <v>7749.8355610902499</v>
      </c>
      <c r="J13176" s="36" t="str">
        <f>_xlfn.XLOOKUP(SimpleBB[[#This Row],[customer_code]],'Input  - indicative charges'!$B$13:$B$69,'Input  - indicative charges'!$E$13:$E$69)</f>
        <v>Lower North Island distributor</v>
      </c>
      <c r="K13176" s="70">
        <f t="shared" si="207"/>
        <v>7164.3629176709146</v>
      </c>
    </row>
    <row r="13177" spans="1:11" x14ac:dyDescent="0.25">
      <c r="A13177" s="65">
        <v>44621</v>
      </c>
      <c r="B13177" s="66" t="s">
        <v>155</v>
      </c>
      <c r="C13177" s="66" t="s">
        <v>137</v>
      </c>
      <c r="D13177" s="67">
        <v>399867.62</v>
      </c>
      <c r="E13177" s="66">
        <v>0.56787028716662102</v>
      </c>
      <c r="F13177" s="67">
        <v>227072.940198033</v>
      </c>
      <c r="G13177" s="66" t="s">
        <v>116</v>
      </c>
      <c r="H13177" s="68">
        <v>1.4863314809520499E-6</v>
      </c>
      <c r="I13177" s="87">
        <v>0.33750565948868</v>
      </c>
      <c r="J13177" s="36" t="str">
        <f>_xlfn.XLOOKUP(SimpleBB[[#This Row],[customer_code]],'Input  - indicative charges'!$B$13:$B$69,'Input  - indicative charges'!$E$13:$E$69)</f>
        <v>Major Industrial</v>
      </c>
      <c r="K13177" s="70">
        <f t="shared" si="207"/>
        <v>0.31200830163222182</v>
      </c>
    </row>
    <row r="13178" spans="1:11" x14ac:dyDescent="0.25">
      <c r="A13178" s="65">
        <v>44621</v>
      </c>
      <c r="B13178" s="66" t="s">
        <v>155</v>
      </c>
      <c r="C13178" s="66" t="s">
        <v>137</v>
      </c>
      <c r="D13178" s="67">
        <v>399867.62</v>
      </c>
      <c r="E13178" s="66">
        <v>0.56787028716662102</v>
      </c>
      <c r="F13178" s="67">
        <v>227072.940198033</v>
      </c>
      <c r="G13178" s="66" t="s">
        <v>118</v>
      </c>
      <c r="H13178" s="68">
        <v>1.9519553594544899E-7</v>
      </c>
      <c r="I13178" s="87">
        <v>4.4323624260664198E-2</v>
      </c>
      <c r="J13178" s="36" t="str">
        <f>_xlfn.XLOOKUP(SimpleBB[[#This Row],[customer_code]],'Input  - indicative charges'!$B$13:$B$69,'Input  - indicative charges'!$E$13:$E$69)</f>
        <v>Upper South Island distributor</v>
      </c>
      <c r="K13178" s="70">
        <f t="shared" si="207"/>
        <v>4.097513134655574E-2</v>
      </c>
    </row>
    <row r="13179" spans="1:11" x14ac:dyDescent="0.25">
      <c r="A13179" s="65">
        <v>44621</v>
      </c>
      <c r="B13179" s="66" t="s">
        <v>155</v>
      </c>
      <c r="C13179" s="66" t="s">
        <v>137</v>
      </c>
      <c r="D13179" s="67">
        <v>399867.62</v>
      </c>
      <c r="E13179" s="66">
        <v>0.56787028716662102</v>
      </c>
      <c r="F13179" s="67">
        <v>227072.940198033</v>
      </c>
      <c r="G13179" s="66" t="s">
        <v>120</v>
      </c>
      <c r="H13179" s="68">
        <v>4.9600880201280798E-2</v>
      </c>
      <c r="I13179" s="87">
        <v>11263.017703715201</v>
      </c>
      <c r="J13179" s="36" t="str">
        <f>_xlfn.XLOOKUP(SimpleBB[[#This Row],[customer_code]],'Input  - indicative charges'!$B$13:$B$69,'Input  - indicative charges'!$E$13:$E$69)</f>
        <v>Lower North Island distributor</v>
      </c>
      <c r="K13179" s="70">
        <f t="shared" si="207"/>
        <v>10412.136585542774</v>
      </c>
    </row>
    <row r="13180" spans="1:11" x14ac:dyDescent="0.25">
      <c r="A13180" s="65">
        <v>44621</v>
      </c>
      <c r="B13180" s="66" t="s">
        <v>155</v>
      </c>
      <c r="C13180" s="66" t="s">
        <v>137</v>
      </c>
      <c r="D13180" s="67">
        <v>399867.62</v>
      </c>
      <c r="E13180" s="66">
        <v>0.56787028716662102</v>
      </c>
      <c r="F13180" s="67">
        <v>227072.940198033</v>
      </c>
      <c r="G13180" s="66" t="s">
        <v>241</v>
      </c>
      <c r="H13180" s="68">
        <v>4.0997936836853098E-4</v>
      </c>
      <c r="I13180" s="87">
        <v>93.095220595975107</v>
      </c>
      <c r="J13180" s="36" t="str">
        <f>_xlfn.XLOOKUP(SimpleBB[[#This Row],[customer_code]],'Input  - indicative charges'!$B$13:$B$69,'Input  - indicative charges'!$E$13:$E$69)</f>
        <v>North Island generation</v>
      </c>
      <c r="K13180" s="70">
        <f t="shared" si="207"/>
        <v>86.062206222652847</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D221-E9B3-473B-9EF9-A4E2601B3AEF}">
  <sheetPr>
    <tabColor rgb="FF006553"/>
  </sheetPr>
  <dimension ref="A1:U70"/>
  <sheetViews>
    <sheetView showGridLines="0" workbookViewId="0"/>
  </sheetViews>
  <sheetFormatPr defaultRowHeight="15" x14ac:dyDescent="0.25"/>
  <cols>
    <col min="2" max="2" width="19.7109375" customWidth="1"/>
    <col min="3" max="3" width="23.42578125" customWidth="1"/>
    <col min="4" max="4" width="19.85546875" customWidth="1"/>
    <col min="5" max="5" width="24.85546875" customWidth="1"/>
    <col min="6" max="6" width="21.28515625" customWidth="1"/>
    <col min="7" max="7" width="14.140625" customWidth="1"/>
    <col min="8" max="8" width="19.85546875" customWidth="1"/>
    <col min="9" max="9" width="21" customWidth="1"/>
    <col min="10" max="10" width="26.5703125" customWidth="1"/>
    <col min="11" max="11" width="24.5703125" customWidth="1"/>
    <col min="12" max="12" width="26.5703125" customWidth="1"/>
    <col min="13" max="13" width="30.7109375" customWidth="1"/>
    <col min="14" max="14" width="26.5703125" customWidth="1"/>
    <col min="15" max="15" width="14.42578125" customWidth="1"/>
    <col min="16" max="16" width="24" customWidth="1"/>
    <col min="17" max="17" width="23.5703125" customWidth="1"/>
    <col min="18" max="18" width="13.85546875" customWidth="1"/>
  </cols>
  <sheetData>
    <row r="1" spans="1:21" ht="26.25" x14ac:dyDescent="0.4">
      <c r="A1" s="88" t="s">
        <v>368</v>
      </c>
      <c r="B1" s="89"/>
      <c r="C1" s="89"/>
      <c r="D1" s="89"/>
      <c r="E1" s="89"/>
      <c r="F1" s="89"/>
      <c r="G1" s="89"/>
      <c r="H1" s="89"/>
      <c r="I1" s="89"/>
      <c r="J1" s="89"/>
      <c r="K1" s="89"/>
      <c r="L1" s="89"/>
      <c r="M1" s="89"/>
      <c r="N1" s="89"/>
      <c r="O1" s="89"/>
      <c r="P1" s="89"/>
      <c r="Q1" s="89"/>
      <c r="R1" s="89"/>
    </row>
    <row r="4" spans="1:21" x14ac:dyDescent="0.25">
      <c r="L4" s="6" t="s">
        <v>305</v>
      </c>
      <c r="P4" s="6" t="s">
        <v>306</v>
      </c>
    </row>
    <row r="5" spans="1:21" x14ac:dyDescent="0.25">
      <c r="B5" s="33" t="s">
        <v>157</v>
      </c>
      <c r="C5" s="33" t="s">
        <v>238</v>
      </c>
      <c r="D5" s="33"/>
      <c r="E5" s="33"/>
      <c r="F5" s="33"/>
      <c r="G5" s="33"/>
      <c r="H5" s="33"/>
      <c r="I5" s="2"/>
      <c r="J5" s="2"/>
      <c r="K5" s="2"/>
      <c r="L5" s="33" t="s">
        <v>157</v>
      </c>
      <c r="M5" s="33" t="s">
        <v>238</v>
      </c>
      <c r="N5" s="138"/>
      <c r="P5" s="33" t="s">
        <v>157</v>
      </c>
      <c r="Q5" s="33" t="s">
        <v>238</v>
      </c>
      <c r="R5" s="33"/>
      <c r="S5" s="33"/>
      <c r="U5" s="33"/>
    </row>
    <row r="6" spans="1:21" x14ac:dyDescent="0.25">
      <c r="B6" s="33" t="s">
        <v>239</v>
      </c>
      <c r="C6" s="33" t="s">
        <v>240</v>
      </c>
      <c r="D6" s="33"/>
      <c r="E6" s="33"/>
      <c r="F6" s="33"/>
      <c r="G6" s="33"/>
      <c r="H6" s="33"/>
      <c r="I6" s="2"/>
      <c r="J6" s="2"/>
      <c r="K6" s="2"/>
      <c r="L6" s="33" t="s">
        <v>239</v>
      </c>
      <c r="M6" s="33" t="s">
        <v>240</v>
      </c>
      <c r="N6" s="138"/>
      <c r="P6" s="33" t="s">
        <v>239</v>
      </c>
      <c r="Q6" s="33" t="s">
        <v>240</v>
      </c>
      <c r="R6" s="33"/>
      <c r="S6" s="33"/>
      <c r="U6" s="33"/>
    </row>
    <row r="7" spans="1:21" x14ac:dyDescent="0.25">
      <c r="B7" s="33" t="s">
        <v>206</v>
      </c>
      <c r="C7" s="48" t="s">
        <v>237</v>
      </c>
      <c r="D7" s="33"/>
      <c r="E7" s="33"/>
      <c r="F7" s="33"/>
      <c r="G7" s="33"/>
      <c r="H7" s="33"/>
      <c r="I7" s="2"/>
      <c r="J7" s="2"/>
      <c r="K7" s="2"/>
      <c r="L7" s="33" t="s">
        <v>206</v>
      </c>
      <c r="M7" s="48" t="s">
        <v>237</v>
      </c>
      <c r="N7" s="142"/>
      <c r="P7" s="33" t="s">
        <v>206</v>
      </c>
      <c r="Q7" s="48" t="s">
        <v>237</v>
      </c>
      <c r="R7" s="33"/>
      <c r="S7" s="33"/>
      <c r="U7" s="33"/>
    </row>
    <row r="8" spans="1:21" x14ac:dyDescent="0.25">
      <c r="B8" s="33" t="s">
        <v>207</v>
      </c>
      <c r="C8" s="33" t="s">
        <v>215</v>
      </c>
      <c r="D8" s="33"/>
      <c r="E8" s="33"/>
      <c r="F8" s="33"/>
      <c r="G8" s="33"/>
      <c r="H8" s="33"/>
      <c r="I8" s="2"/>
      <c r="J8" s="2"/>
      <c r="K8" s="2"/>
      <c r="L8" s="33" t="s">
        <v>207</v>
      </c>
      <c r="M8" s="33" t="s">
        <v>300</v>
      </c>
      <c r="N8" s="138"/>
      <c r="P8" s="33" t="s">
        <v>207</v>
      </c>
      <c r="Q8" s="33" t="s">
        <v>256</v>
      </c>
      <c r="R8" s="33"/>
      <c r="S8" s="33"/>
    </row>
    <row r="9" spans="1:21" x14ac:dyDescent="0.25">
      <c r="B9" s="33" t="s">
        <v>216</v>
      </c>
      <c r="C9" s="33" t="s">
        <v>236</v>
      </c>
      <c r="D9" s="33"/>
      <c r="E9" s="33"/>
      <c r="F9" s="33"/>
      <c r="G9" s="33"/>
      <c r="H9" s="33"/>
      <c r="I9" s="2"/>
      <c r="J9" s="2"/>
      <c r="L9" s="33" t="s">
        <v>216</v>
      </c>
      <c r="M9" s="33" t="s">
        <v>236</v>
      </c>
      <c r="N9" s="138"/>
      <c r="P9" s="33" t="s">
        <v>216</v>
      </c>
      <c r="Q9" s="33" t="s">
        <v>236</v>
      </c>
      <c r="R9" s="33"/>
      <c r="S9" s="33"/>
    </row>
    <row r="10" spans="1:21" x14ac:dyDescent="0.25">
      <c r="B10" s="33" t="s">
        <v>212</v>
      </c>
      <c r="C10" s="33" t="s">
        <v>299</v>
      </c>
      <c r="D10" s="33"/>
      <c r="E10" s="33"/>
      <c r="F10" s="33"/>
      <c r="G10" s="33"/>
      <c r="H10" s="33"/>
      <c r="I10" s="2"/>
      <c r="J10" s="2"/>
      <c r="L10" s="33"/>
      <c r="M10" s="33"/>
      <c r="N10" s="138"/>
      <c r="O10" s="138"/>
      <c r="P10" s="138"/>
      <c r="Q10" s="138"/>
      <c r="R10" s="138"/>
    </row>
    <row r="11" spans="1:21" x14ac:dyDescent="0.25">
      <c r="A11" s="7"/>
      <c r="B11" s="2"/>
      <c r="C11" s="2"/>
      <c r="D11" s="2"/>
      <c r="F11" s="2"/>
      <c r="G11" s="8"/>
      <c r="H11" s="8"/>
      <c r="I11" s="8"/>
      <c r="J11" s="8"/>
      <c r="L11" s="8"/>
      <c r="M11" s="8"/>
      <c r="N11" s="8"/>
      <c r="Q11" s="13"/>
    </row>
    <row r="12" spans="1:21" ht="30" x14ac:dyDescent="0.25">
      <c r="A12" s="9"/>
      <c r="B12" s="86" t="s">
        <v>5</v>
      </c>
      <c r="C12" s="86" t="s">
        <v>6</v>
      </c>
      <c r="D12" s="86" t="s">
        <v>7</v>
      </c>
      <c r="E12" s="86" t="s">
        <v>272</v>
      </c>
      <c r="F12" s="86" t="s">
        <v>158</v>
      </c>
      <c r="G12" s="86" t="s">
        <v>159</v>
      </c>
      <c r="H12" s="86" t="s">
        <v>160</v>
      </c>
      <c r="I12" s="86" t="s">
        <v>161</v>
      </c>
      <c r="J12" s="86" t="s">
        <v>255</v>
      </c>
      <c r="L12" s="86" t="s">
        <v>301</v>
      </c>
      <c r="M12" s="86" t="s">
        <v>302</v>
      </c>
      <c r="N12" s="86" t="s">
        <v>304</v>
      </c>
      <c r="P12" s="86" t="s">
        <v>5</v>
      </c>
      <c r="Q12" s="86" t="s">
        <v>257</v>
      </c>
      <c r="R12" s="86" t="s">
        <v>307</v>
      </c>
    </row>
    <row r="13" spans="1:21" x14ac:dyDescent="0.25">
      <c r="A13" s="2"/>
      <c r="B13" s="49" t="s">
        <v>8</v>
      </c>
      <c r="C13" s="49" t="s">
        <v>9</v>
      </c>
      <c r="D13" s="49" t="s">
        <v>208</v>
      </c>
      <c r="E13" s="100" t="s">
        <v>274</v>
      </c>
      <c r="F13" s="100">
        <v>2.7150773500000001</v>
      </c>
      <c r="G13" s="100">
        <v>1.7671020881722783</v>
      </c>
      <c r="H13" s="100">
        <v>8.2735318334022487</v>
      </c>
      <c r="I13" s="100">
        <v>3.4134132283225871E-2</v>
      </c>
      <c r="J13" s="102">
        <v>12.789845403857752</v>
      </c>
      <c r="L13" s="102">
        <v>0.99013362191611753</v>
      </c>
      <c r="M13" s="102">
        <v>5.284925081343253E-2</v>
      </c>
      <c r="N13" s="19">
        <f>SUM(L13:M13)</f>
        <v>1.04298287272955</v>
      </c>
      <c r="P13" s="100" t="s">
        <v>8</v>
      </c>
      <c r="Q13" s="100">
        <v>13.39582813</v>
      </c>
      <c r="R13" s="100">
        <v>8.4666600000000009E-2</v>
      </c>
    </row>
    <row r="14" spans="1:21" x14ac:dyDescent="0.25">
      <c r="A14" s="2"/>
      <c r="B14" s="49" t="s">
        <v>10</v>
      </c>
      <c r="C14" s="49" t="s">
        <v>11</v>
      </c>
      <c r="D14" s="49" t="s">
        <v>208</v>
      </c>
      <c r="E14" s="100" t="s">
        <v>275</v>
      </c>
      <c r="F14" s="100">
        <v>0.631193</v>
      </c>
      <c r="G14" s="100">
        <v>0.15773860872851528</v>
      </c>
      <c r="H14" s="100">
        <v>0.65790760415731275</v>
      </c>
      <c r="I14" s="100">
        <v>2.7149096750398432E-3</v>
      </c>
      <c r="J14" s="102">
        <v>1.4495541225608679</v>
      </c>
      <c r="L14" s="102">
        <v>8.7554379866202195E-2</v>
      </c>
      <c r="M14" s="102">
        <v>2.2805390658216613E-3</v>
      </c>
      <c r="N14" s="19">
        <f t="shared" ref="N14:N69" si="0">SUM(L14:M14)</f>
        <v>8.9834918932023861E-2</v>
      </c>
      <c r="P14" s="100" t="s">
        <v>10</v>
      </c>
      <c r="Q14" s="100">
        <v>0.44562283999999996</v>
      </c>
      <c r="R14" s="100">
        <v>3.2400000000000001E-5</v>
      </c>
    </row>
    <row r="15" spans="1:21" x14ac:dyDescent="0.25">
      <c r="A15" s="2"/>
      <c r="B15" s="49" t="s">
        <v>12</v>
      </c>
      <c r="C15" s="49" t="s">
        <v>13</v>
      </c>
      <c r="D15" s="49" t="s">
        <v>208</v>
      </c>
      <c r="E15" s="100" t="s">
        <v>276</v>
      </c>
      <c r="F15" s="100">
        <v>0.79031847</v>
      </c>
      <c r="G15" s="100">
        <v>0.41648133185765313</v>
      </c>
      <c r="H15" s="100">
        <v>1.0682029862296936</v>
      </c>
      <c r="I15" s="100">
        <v>4.7291675508850418E-3</v>
      </c>
      <c r="J15" s="102">
        <v>2.2797319556382316</v>
      </c>
      <c r="L15" s="102">
        <v>0.24211563833243377</v>
      </c>
      <c r="M15" s="102">
        <v>6.8546100594133862E-3</v>
      </c>
      <c r="N15" s="19">
        <f t="shared" si="0"/>
        <v>0.24897024839184714</v>
      </c>
      <c r="P15" s="100" t="s">
        <v>12</v>
      </c>
      <c r="Q15" s="100">
        <v>2.69023448</v>
      </c>
      <c r="R15" s="100">
        <v>0</v>
      </c>
    </row>
    <row r="16" spans="1:21" x14ac:dyDescent="0.25">
      <c r="A16" s="2"/>
      <c r="B16" s="49" t="s">
        <v>14</v>
      </c>
      <c r="C16" s="49" t="s">
        <v>15</v>
      </c>
      <c r="D16" s="49" t="s">
        <v>208</v>
      </c>
      <c r="E16" s="100" t="s">
        <v>277</v>
      </c>
      <c r="F16" s="100">
        <v>1.04300046</v>
      </c>
      <c r="G16" s="100">
        <v>3.7085618534084777</v>
      </c>
      <c r="H16" s="100">
        <v>6.578213156368097</v>
      </c>
      <c r="I16" s="100">
        <v>3.4455210453978008E-2</v>
      </c>
      <c r="J16" s="102">
        <v>11.364230680230552</v>
      </c>
      <c r="L16" s="102">
        <v>1.2289236290598711</v>
      </c>
      <c r="M16" s="102">
        <v>5.4092514068561359E-2</v>
      </c>
      <c r="N16" s="19">
        <f t="shared" si="0"/>
        <v>1.2830161431284324</v>
      </c>
      <c r="P16" s="100" t="s">
        <v>14</v>
      </c>
      <c r="Q16" s="100">
        <v>11.248133489999999</v>
      </c>
      <c r="R16" s="100">
        <v>0</v>
      </c>
    </row>
    <row r="17" spans="1:18" x14ac:dyDescent="0.25">
      <c r="A17" s="2"/>
      <c r="B17" s="49" t="s">
        <v>16</v>
      </c>
      <c r="C17" s="49" t="s">
        <v>17</v>
      </c>
      <c r="D17" s="49" t="s">
        <v>18</v>
      </c>
      <c r="E17" s="100" t="s">
        <v>278</v>
      </c>
      <c r="F17" s="100">
        <v>4.3322441700000009</v>
      </c>
      <c r="G17" s="100">
        <v>23.983449666205445</v>
      </c>
      <c r="H17" s="100">
        <v>1.4286004714313099</v>
      </c>
      <c r="I17" s="100">
        <v>8.0742001690107743E-2</v>
      </c>
      <c r="J17" s="102">
        <v>29.825036309326865</v>
      </c>
      <c r="L17" s="102">
        <v>14.568320052993942</v>
      </c>
      <c r="M17" s="102">
        <v>0.20654472801299897</v>
      </c>
      <c r="N17" s="19">
        <f t="shared" si="0"/>
        <v>14.77486478100694</v>
      </c>
      <c r="P17" s="100" t="s">
        <v>16</v>
      </c>
      <c r="Q17" s="100">
        <v>24.67654435</v>
      </c>
      <c r="R17" s="100">
        <v>20.332479599999999</v>
      </c>
    </row>
    <row r="18" spans="1:18" x14ac:dyDescent="0.25">
      <c r="A18" s="2"/>
      <c r="B18" s="49" t="s">
        <v>19</v>
      </c>
      <c r="C18" s="49" t="s">
        <v>20</v>
      </c>
      <c r="D18" s="49" t="s">
        <v>208</v>
      </c>
      <c r="E18" s="100" t="s">
        <v>274</v>
      </c>
      <c r="F18" s="100">
        <v>4.3587386700000001</v>
      </c>
      <c r="G18" s="100">
        <v>2.7228152757716453</v>
      </c>
      <c r="H18" s="100">
        <v>16.453389364274678</v>
      </c>
      <c r="I18" s="100">
        <v>6.6094246888849545E-2</v>
      </c>
      <c r="J18" s="102">
        <v>23.601037556935172</v>
      </c>
      <c r="L18" s="102">
        <v>1.8224134256125912</v>
      </c>
      <c r="M18" s="102">
        <v>4.3762996608664277E-2</v>
      </c>
      <c r="N18" s="19">
        <f t="shared" si="0"/>
        <v>1.8661764222212556</v>
      </c>
      <c r="P18" s="100" t="s">
        <v>19</v>
      </c>
      <c r="Q18" s="100">
        <v>22.966278129999999</v>
      </c>
      <c r="R18" s="100">
        <v>0.30597480000000005</v>
      </c>
    </row>
    <row r="19" spans="1:18" x14ac:dyDescent="0.25">
      <c r="A19" s="2"/>
      <c r="B19" s="49" t="s">
        <v>21</v>
      </c>
      <c r="C19" s="49" t="s">
        <v>22</v>
      </c>
      <c r="D19" s="49" t="s">
        <v>208</v>
      </c>
      <c r="E19" s="100" t="s">
        <v>275</v>
      </c>
      <c r="F19" s="100">
        <v>0.30744209</v>
      </c>
      <c r="G19" s="100">
        <v>1.0858062479737494</v>
      </c>
      <c r="H19" s="100">
        <v>8.6055518432857312</v>
      </c>
      <c r="I19" s="100">
        <v>3.3251304360637023E-2</v>
      </c>
      <c r="J19" s="102">
        <v>10.032051485620116</v>
      </c>
      <c r="L19" s="102">
        <v>0.59066876582226946</v>
      </c>
      <c r="M19" s="102">
        <v>3.3998536907209609E-2</v>
      </c>
      <c r="N19" s="19">
        <f t="shared" si="0"/>
        <v>0.62466730272947912</v>
      </c>
      <c r="P19" s="100" t="s">
        <v>21</v>
      </c>
      <c r="Q19" s="100">
        <v>6.1882829300000006</v>
      </c>
      <c r="R19" s="100">
        <v>5.4E-6</v>
      </c>
    </row>
    <row r="20" spans="1:18" x14ac:dyDescent="0.25">
      <c r="A20" s="2"/>
      <c r="B20" s="49" t="s">
        <v>23</v>
      </c>
      <c r="C20" s="49" t="s">
        <v>24</v>
      </c>
      <c r="D20" s="49" t="s">
        <v>208</v>
      </c>
      <c r="E20" s="100" t="s">
        <v>276</v>
      </c>
      <c r="F20" s="100">
        <v>0.26127067000000004</v>
      </c>
      <c r="G20" s="100">
        <v>0.69960663065996553</v>
      </c>
      <c r="H20" s="100">
        <v>3.158796963145901</v>
      </c>
      <c r="I20" s="100">
        <v>1.2618536675579351E-2</v>
      </c>
      <c r="J20" s="102">
        <v>4.1322928004814461</v>
      </c>
      <c r="L20" s="102">
        <v>0.40297474929394966</v>
      </c>
      <c r="M20" s="102">
        <v>2.2631280039183424E-2</v>
      </c>
      <c r="N20" s="19">
        <f t="shared" si="0"/>
        <v>0.42560602933313307</v>
      </c>
      <c r="P20" s="100" t="s">
        <v>23</v>
      </c>
      <c r="Q20" s="100">
        <v>5.5820819100000003</v>
      </c>
      <c r="R20" s="100">
        <v>0</v>
      </c>
    </row>
    <row r="21" spans="1:18" x14ac:dyDescent="0.25">
      <c r="A21" s="2"/>
      <c r="B21" s="49" t="s">
        <v>25</v>
      </c>
      <c r="C21" s="49" t="s">
        <v>26</v>
      </c>
      <c r="D21" s="49" t="s">
        <v>18</v>
      </c>
      <c r="E21" s="100" t="s">
        <v>273</v>
      </c>
      <c r="F21" s="100">
        <v>5.1738784600000001</v>
      </c>
      <c r="G21" s="100">
        <v>9.7438045347175386</v>
      </c>
      <c r="H21" s="100">
        <v>0.65843802424675324</v>
      </c>
      <c r="I21" s="100">
        <v>2.7435667541861115E-2</v>
      </c>
      <c r="J21" s="102">
        <v>15.603556686506151</v>
      </c>
      <c r="L21" s="102">
        <v>3.7487356649787631</v>
      </c>
      <c r="M21" s="102">
        <v>0.24817892490906021</v>
      </c>
      <c r="N21" s="19">
        <f t="shared" si="0"/>
        <v>3.9969145898878233</v>
      </c>
      <c r="P21" s="100" t="s">
        <v>25</v>
      </c>
      <c r="Q21" s="100">
        <v>10.586073650000001</v>
      </c>
      <c r="R21" s="100">
        <v>5.4111294000000001</v>
      </c>
    </row>
    <row r="22" spans="1:18" x14ac:dyDescent="0.25">
      <c r="A22" s="2"/>
      <c r="B22" s="49" t="s">
        <v>27</v>
      </c>
      <c r="C22" s="49" t="s">
        <v>28</v>
      </c>
      <c r="D22" s="49" t="s">
        <v>208</v>
      </c>
      <c r="E22" s="100" t="s">
        <v>276</v>
      </c>
      <c r="F22" s="100">
        <v>1.66305535</v>
      </c>
      <c r="G22" s="100">
        <v>1.4496063719882502</v>
      </c>
      <c r="H22" s="100">
        <v>5.8204566248705385</v>
      </c>
      <c r="I22" s="100">
        <v>2.4613146594904069E-2</v>
      </c>
      <c r="J22" s="102">
        <v>8.9577314934536929</v>
      </c>
      <c r="L22" s="102">
        <v>0.91757224320775388</v>
      </c>
      <c r="M22" s="102">
        <v>4.0904966132987948E-2</v>
      </c>
      <c r="N22" s="19">
        <f t="shared" si="0"/>
        <v>0.95847720934074188</v>
      </c>
      <c r="P22" s="100" t="s">
        <v>27</v>
      </c>
      <c r="Q22" s="100">
        <v>8.0123539400000006</v>
      </c>
      <c r="R22" s="100">
        <v>0</v>
      </c>
    </row>
    <row r="23" spans="1:18" x14ac:dyDescent="0.25">
      <c r="A23" s="2"/>
      <c r="B23" s="49" t="s">
        <v>29</v>
      </c>
      <c r="C23" s="49" t="s">
        <v>30</v>
      </c>
      <c r="D23" s="49" t="s">
        <v>208</v>
      </c>
      <c r="E23" s="100" t="s">
        <v>276</v>
      </c>
      <c r="F23" s="100">
        <v>2.3527052800000003</v>
      </c>
      <c r="G23" s="100">
        <v>0.48243710413720853</v>
      </c>
      <c r="H23" s="100">
        <v>4.9221253672689871</v>
      </c>
      <c r="I23" s="100">
        <v>1.8284084561994977E-2</v>
      </c>
      <c r="J23" s="102">
        <v>7.7755518359681917</v>
      </c>
      <c r="L23" s="102">
        <v>0.28001904162956076</v>
      </c>
      <c r="M23" s="102">
        <v>4.3560824811898477E-2</v>
      </c>
      <c r="N23" s="19">
        <f t="shared" si="0"/>
        <v>0.32357986644145925</v>
      </c>
      <c r="P23" s="100" t="s">
        <v>29</v>
      </c>
      <c r="Q23" s="100">
        <v>3.6201832200000004</v>
      </c>
      <c r="R23" s="100">
        <v>0</v>
      </c>
    </row>
    <row r="24" spans="1:18" x14ac:dyDescent="0.25">
      <c r="A24" s="2"/>
      <c r="B24" s="49" t="s">
        <v>31</v>
      </c>
      <c r="C24" s="49" t="s">
        <v>32</v>
      </c>
      <c r="D24" s="49" t="s">
        <v>33</v>
      </c>
      <c r="E24" s="100" t="s">
        <v>279</v>
      </c>
      <c r="F24" s="100">
        <v>0.17220029000000001</v>
      </c>
      <c r="G24" s="100">
        <v>0.12344738021227827</v>
      </c>
      <c r="H24" s="100">
        <v>1.5179370048279919</v>
      </c>
      <c r="I24" s="100">
        <v>-0.20469100425960729</v>
      </c>
      <c r="J24" s="102">
        <v>1.6088936707806629</v>
      </c>
      <c r="L24" s="102">
        <v>3.0667560740599627E-2</v>
      </c>
      <c r="M24" s="102">
        <v>1.527617809499444E-4</v>
      </c>
      <c r="N24" s="19">
        <f t="shared" si="0"/>
        <v>3.0820322521549572E-2</v>
      </c>
      <c r="P24" s="100" t="s">
        <v>31</v>
      </c>
      <c r="Q24" s="100">
        <v>0.18528044000000002</v>
      </c>
      <c r="R24" s="100">
        <v>0</v>
      </c>
    </row>
    <row r="25" spans="1:18" x14ac:dyDescent="0.25">
      <c r="A25" s="2"/>
      <c r="B25" s="49" t="s">
        <v>34</v>
      </c>
      <c r="C25" s="49" t="s">
        <v>35</v>
      </c>
      <c r="D25" s="49" t="s">
        <v>33</v>
      </c>
      <c r="E25" s="100" t="s">
        <v>279</v>
      </c>
      <c r="F25" s="100">
        <v>7.7207689999999995E-2</v>
      </c>
      <c r="G25" s="100">
        <v>0.18464505071317369</v>
      </c>
      <c r="H25" s="100">
        <v>0.48010409944798788</v>
      </c>
      <c r="I25" s="100">
        <v>2.0800644498263467E-3</v>
      </c>
      <c r="J25" s="102">
        <v>0.74403690461098793</v>
      </c>
      <c r="L25" s="102">
        <v>8.5646760598865515E-2</v>
      </c>
      <c r="M25" s="102">
        <v>3.6692877531112893E-3</v>
      </c>
      <c r="N25" s="19">
        <f t="shared" si="0"/>
        <v>8.9316048351976804E-2</v>
      </c>
      <c r="P25" s="100" t="s">
        <v>34</v>
      </c>
      <c r="Q25" s="100">
        <v>0.69895082000000008</v>
      </c>
      <c r="R25" s="100">
        <v>0</v>
      </c>
    </row>
    <row r="26" spans="1:18" x14ac:dyDescent="0.25">
      <c r="A26" s="2"/>
      <c r="B26" s="49" t="s">
        <v>241</v>
      </c>
      <c r="C26" s="49" t="s">
        <v>242</v>
      </c>
      <c r="D26" s="49" t="s">
        <v>18</v>
      </c>
      <c r="E26" s="100" t="s">
        <v>273</v>
      </c>
      <c r="F26" s="100">
        <v>4.2042839999999998E-2</v>
      </c>
      <c r="G26" s="100">
        <v>7.4739875234237918E-2</v>
      </c>
      <c r="H26" s="100">
        <v>0</v>
      </c>
      <c r="I26" s="100">
        <v>0</v>
      </c>
      <c r="J26" s="102">
        <v>0.11678271523423792</v>
      </c>
      <c r="L26" s="102">
        <v>0</v>
      </c>
      <c r="M26" s="102">
        <v>1.3715286469088213E-3</v>
      </c>
      <c r="N26" s="19">
        <f t="shared" si="0"/>
        <v>1.3715286469088213E-3</v>
      </c>
      <c r="P26" s="100" t="s">
        <v>241</v>
      </c>
      <c r="Q26" s="100">
        <v>4.2527289999999995E-2</v>
      </c>
      <c r="R26" s="100">
        <v>0</v>
      </c>
    </row>
    <row r="27" spans="1:18" x14ac:dyDescent="0.25">
      <c r="A27" s="2"/>
      <c r="B27" s="49" t="s">
        <v>36</v>
      </c>
      <c r="C27" s="49" t="s">
        <v>37</v>
      </c>
      <c r="D27" s="49" t="s">
        <v>208</v>
      </c>
      <c r="E27" s="100" t="s">
        <v>275</v>
      </c>
      <c r="F27" s="100">
        <v>0.61788399999999999</v>
      </c>
      <c r="G27" s="100">
        <v>1.1843301120066334</v>
      </c>
      <c r="H27" s="100">
        <v>3.8521814431883832</v>
      </c>
      <c r="I27" s="100">
        <v>1.6333664829389291E-2</v>
      </c>
      <c r="J27" s="102">
        <v>5.6707292200244055</v>
      </c>
      <c r="L27" s="102">
        <v>0.52543948716029643</v>
      </c>
      <c r="M27" s="102">
        <v>2.2479928379795289E-2</v>
      </c>
      <c r="N27" s="19">
        <f t="shared" si="0"/>
        <v>0.54791941554009171</v>
      </c>
      <c r="P27" s="100" t="s">
        <v>36</v>
      </c>
      <c r="Q27" s="100">
        <v>6.4942625000000005</v>
      </c>
      <c r="R27" s="100">
        <v>0</v>
      </c>
    </row>
    <row r="28" spans="1:18" x14ac:dyDescent="0.25">
      <c r="A28" s="2"/>
      <c r="B28" s="49" t="s">
        <v>38</v>
      </c>
      <c r="C28" s="49" t="s">
        <v>39</v>
      </c>
      <c r="D28" s="49" t="s">
        <v>18</v>
      </c>
      <c r="E28" s="100" t="s">
        <v>273</v>
      </c>
      <c r="F28" s="100">
        <v>6.4677029999999996E-2</v>
      </c>
      <c r="G28" s="100">
        <v>0.19039113784177247</v>
      </c>
      <c r="H28" s="100">
        <v>4.9608910226346808E-2</v>
      </c>
      <c r="I28" s="100">
        <v>4.5520085380653844E-4</v>
      </c>
      <c r="J28" s="102">
        <v>0.30513227892192579</v>
      </c>
      <c r="L28" s="102">
        <v>1.1575744106591368E-2</v>
      </c>
      <c r="M28" s="102">
        <v>2.3697245164893145E-4</v>
      </c>
      <c r="N28" s="19">
        <f t="shared" si="0"/>
        <v>1.18127165582403E-2</v>
      </c>
      <c r="P28" s="100" t="s">
        <v>38</v>
      </c>
      <c r="Q28" s="100">
        <v>7.1168659999999995E-2</v>
      </c>
      <c r="R28" s="100">
        <v>0</v>
      </c>
    </row>
    <row r="29" spans="1:18" x14ac:dyDescent="0.25">
      <c r="A29" s="2"/>
      <c r="B29" s="49" t="s">
        <v>40</v>
      </c>
      <c r="C29" s="49" t="s">
        <v>41</v>
      </c>
      <c r="D29" s="49" t="s">
        <v>18</v>
      </c>
      <c r="E29" s="100" t="s">
        <v>273</v>
      </c>
      <c r="F29" s="100">
        <v>0.10237688</v>
      </c>
      <c r="G29" s="100">
        <v>0.50812630853638574</v>
      </c>
      <c r="H29" s="100">
        <v>6.1374746270339828E-2</v>
      </c>
      <c r="I29" s="100">
        <v>1.0428225646184474E-3</v>
      </c>
      <c r="J29" s="102">
        <v>0.67292075737134394</v>
      </c>
      <c r="L29" s="102">
        <v>9.4889741600621802E-2</v>
      </c>
      <c r="M29" s="102">
        <v>7.3891343630802173E-5</v>
      </c>
      <c r="N29" s="19">
        <f t="shared" si="0"/>
        <v>9.4963632944252599E-2</v>
      </c>
      <c r="P29" s="100" t="s">
        <v>40</v>
      </c>
      <c r="Q29" s="100">
        <v>0.11148454000000001</v>
      </c>
      <c r="R29" s="100">
        <v>0</v>
      </c>
    </row>
    <row r="30" spans="1:18" x14ac:dyDescent="0.25">
      <c r="A30" s="2"/>
      <c r="B30" s="49" t="s">
        <v>42</v>
      </c>
      <c r="C30" s="49" t="s">
        <v>43</v>
      </c>
      <c r="D30" s="49" t="s">
        <v>18</v>
      </c>
      <c r="E30" s="100" t="s">
        <v>278</v>
      </c>
      <c r="F30" s="100">
        <v>17.321023060000002</v>
      </c>
      <c r="G30" s="100">
        <v>47.352428012051952</v>
      </c>
      <c r="H30" s="100">
        <v>1.3401749564148999</v>
      </c>
      <c r="I30" s="100">
        <v>0.15804793406086759</v>
      </c>
      <c r="J30" s="102">
        <v>66.171673962527734</v>
      </c>
      <c r="L30" s="102">
        <v>39.02758655641459</v>
      </c>
      <c r="M30" s="102">
        <v>1.280783387818184</v>
      </c>
      <c r="N30" s="19">
        <f t="shared" si="0"/>
        <v>40.308369944232773</v>
      </c>
      <c r="P30" s="100" t="s">
        <v>42</v>
      </c>
      <c r="Q30" s="100">
        <v>81.38049943</v>
      </c>
      <c r="R30" s="100">
        <v>63.998094600000002</v>
      </c>
    </row>
    <row r="31" spans="1:18" x14ac:dyDescent="0.25">
      <c r="A31" s="2"/>
      <c r="B31" s="49" t="s">
        <v>44</v>
      </c>
      <c r="C31" s="49" t="s">
        <v>45</v>
      </c>
      <c r="D31" s="49" t="s">
        <v>33</v>
      </c>
      <c r="E31" s="100" t="s">
        <v>279</v>
      </c>
      <c r="F31" s="100">
        <v>0.24580254999999998</v>
      </c>
      <c r="G31" s="100">
        <v>0.15403912158128816</v>
      </c>
      <c r="H31" s="100">
        <v>0.47633896738540893</v>
      </c>
      <c r="I31" s="100">
        <v>2.0124511463485715E-3</v>
      </c>
      <c r="J31" s="102">
        <v>0.87819309011304569</v>
      </c>
      <c r="L31" s="102">
        <v>7.3205203508093106E-2</v>
      </c>
      <c r="M31" s="102">
        <v>2.8364844979147626E-3</v>
      </c>
      <c r="N31" s="19">
        <f t="shared" si="0"/>
        <v>7.6041688006007871E-2</v>
      </c>
      <c r="P31" s="100" t="s">
        <v>44</v>
      </c>
      <c r="Q31" s="100">
        <v>0.72182312000000004</v>
      </c>
      <c r="R31" s="100">
        <v>0</v>
      </c>
    </row>
    <row r="32" spans="1:18" x14ac:dyDescent="0.25">
      <c r="A32" s="2"/>
      <c r="B32" s="49" t="s">
        <v>46</v>
      </c>
      <c r="C32" s="49" t="s">
        <v>47</v>
      </c>
      <c r="D32" s="49" t="s">
        <v>208</v>
      </c>
      <c r="E32" s="100" t="s">
        <v>275</v>
      </c>
      <c r="F32" s="100">
        <v>2.9786561899999997</v>
      </c>
      <c r="G32" s="100">
        <v>1.7454041291121039</v>
      </c>
      <c r="H32" s="100">
        <v>7.1242945398483997</v>
      </c>
      <c r="I32" s="100">
        <v>3.0073428479196931E-2</v>
      </c>
      <c r="J32" s="102">
        <v>11.8784282874397</v>
      </c>
      <c r="L32" s="102">
        <v>1.0178977042856188</v>
      </c>
      <c r="M32" s="102">
        <v>4.2790895916053812E-2</v>
      </c>
      <c r="N32" s="19">
        <f t="shared" si="0"/>
        <v>1.0606886002016727</v>
      </c>
      <c r="P32" s="100" t="s">
        <v>46</v>
      </c>
      <c r="Q32" s="100">
        <v>13.251418439999998</v>
      </c>
      <c r="R32" s="100">
        <v>0</v>
      </c>
    </row>
    <row r="33" spans="1:18" x14ac:dyDescent="0.25">
      <c r="A33" s="2"/>
      <c r="B33" s="49" t="s">
        <v>48</v>
      </c>
      <c r="C33" s="49" t="s">
        <v>49</v>
      </c>
      <c r="D33" s="49" t="s">
        <v>18</v>
      </c>
      <c r="E33" s="100" t="s">
        <v>273</v>
      </c>
      <c r="F33" s="100">
        <v>3.6141632700000001</v>
      </c>
      <c r="G33" s="100">
        <v>7.4226502846762665</v>
      </c>
      <c r="H33" s="100">
        <v>1.7435140206039765</v>
      </c>
      <c r="I33" s="100">
        <v>2.7289952269142121E-2</v>
      </c>
      <c r="J33" s="102">
        <v>12.807617527549384</v>
      </c>
      <c r="L33" s="102">
        <v>6.4019108041514894E-2</v>
      </c>
      <c r="M33" s="102">
        <v>5.9030636114175278E-2</v>
      </c>
      <c r="N33" s="19">
        <f t="shared" si="0"/>
        <v>0.12304974415569017</v>
      </c>
      <c r="P33" s="100" t="s">
        <v>48</v>
      </c>
      <c r="Q33" s="100">
        <v>3.6141632700000001</v>
      </c>
      <c r="R33" s="100">
        <v>0</v>
      </c>
    </row>
    <row r="34" spans="1:18" x14ac:dyDescent="0.25">
      <c r="A34" s="2"/>
      <c r="B34" s="49" t="s">
        <v>50</v>
      </c>
      <c r="C34" s="49" t="s">
        <v>51</v>
      </c>
      <c r="D34" s="49" t="s">
        <v>18</v>
      </c>
      <c r="E34" s="100" t="s">
        <v>273</v>
      </c>
      <c r="F34" s="100">
        <v>8.1471950000000001E-2</v>
      </c>
      <c r="G34" s="100">
        <v>0.44146359618299258</v>
      </c>
      <c r="H34" s="100">
        <v>0</v>
      </c>
      <c r="I34" s="100">
        <v>7.8349895724211238E-4</v>
      </c>
      <c r="J34" s="102">
        <v>0.5237190451402346</v>
      </c>
      <c r="L34" s="102">
        <v>1.8997526834727857E-2</v>
      </c>
      <c r="M34" s="102">
        <v>1.2393905204680755E-2</v>
      </c>
      <c r="N34" s="19">
        <f t="shared" si="0"/>
        <v>3.1391432039408612E-2</v>
      </c>
      <c r="P34" s="100" t="s">
        <v>50</v>
      </c>
      <c r="Q34" s="100">
        <v>8.6413340000000005E-2</v>
      </c>
      <c r="R34" s="100">
        <v>0</v>
      </c>
    </row>
    <row r="35" spans="1:18" x14ac:dyDescent="0.25">
      <c r="A35" s="2"/>
      <c r="B35" s="49" t="s">
        <v>52</v>
      </c>
      <c r="C35" s="49" t="s">
        <v>53</v>
      </c>
      <c r="D35" s="49" t="s">
        <v>18</v>
      </c>
      <c r="E35" s="100" t="s">
        <v>273</v>
      </c>
      <c r="F35" s="100">
        <v>0.44196889999999994</v>
      </c>
      <c r="G35" s="100">
        <v>1.9434388859107321</v>
      </c>
      <c r="H35" s="100">
        <v>0.27589521853159482</v>
      </c>
      <c r="I35" s="100">
        <v>6.1934620127784825E-3</v>
      </c>
      <c r="J35" s="102">
        <v>2.6674964664551051</v>
      </c>
      <c r="L35" s="102">
        <v>1.9330417059791198E-4</v>
      </c>
      <c r="M35" s="102">
        <v>2.4907481627871507E-2</v>
      </c>
      <c r="N35" s="19">
        <f t="shared" si="0"/>
        <v>2.510078579846942E-2</v>
      </c>
      <c r="P35" s="100" t="s">
        <v>52</v>
      </c>
      <c r="Q35" s="100">
        <v>0.44196889999999994</v>
      </c>
      <c r="R35" s="100">
        <v>0</v>
      </c>
    </row>
    <row r="36" spans="1:18" x14ac:dyDescent="0.25">
      <c r="A36" s="2"/>
      <c r="B36" s="49" t="s">
        <v>54</v>
      </c>
      <c r="C36" s="49" t="s">
        <v>55</v>
      </c>
      <c r="D36" s="49" t="s">
        <v>208</v>
      </c>
      <c r="E36" s="100" t="s">
        <v>275</v>
      </c>
      <c r="F36" s="100">
        <v>7.8351509999999999E-2</v>
      </c>
      <c r="G36" s="100">
        <v>0.12924049857954326</v>
      </c>
      <c r="H36" s="100">
        <v>0.73225892268339343</v>
      </c>
      <c r="I36" s="100">
        <v>2.9492658657144762E-3</v>
      </c>
      <c r="J36" s="102">
        <v>0.94280019712865104</v>
      </c>
      <c r="L36" s="102">
        <v>7.5177056771159906E-2</v>
      </c>
      <c r="M36" s="102">
        <v>3.5867328042126357E-3</v>
      </c>
      <c r="N36" s="19">
        <f t="shared" si="0"/>
        <v>7.8763789575372542E-2</v>
      </c>
      <c r="P36" s="100" t="s">
        <v>54</v>
      </c>
      <c r="Q36" s="100">
        <v>0.95908160999999992</v>
      </c>
      <c r="R36" s="100">
        <v>0</v>
      </c>
    </row>
    <row r="37" spans="1:18" x14ac:dyDescent="0.25">
      <c r="A37" s="2"/>
      <c r="B37" s="49" t="s">
        <v>56</v>
      </c>
      <c r="C37" s="49" t="s">
        <v>57</v>
      </c>
      <c r="D37" s="49" t="s">
        <v>208</v>
      </c>
      <c r="E37" s="100" t="s">
        <v>277</v>
      </c>
      <c r="F37" s="100">
        <v>2.5423294799999998</v>
      </c>
      <c r="G37" s="100">
        <v>7.6955633415001579</v>
      </c>
      <c r="H37" s="100">
        <v>9.4853899167907922</v>
      </c>
      <c r="I37" s="100">
        <v>5.4082749782506573E-2</v>
      </c>
      <c r="J37" s="102">
        <v>19.777365488073453</v>
      </c>
      <c r="L37" s="102">
        <v>1.3138057687934386</v>
      </c>
      <c r="M37" s="102">
        <v>0.15376880110571309</v>
      </c>
      <c r="N37" s="19">
        <f t="shared" si="0"/>
        <v>1.4675745698991516</v>
      </c>
      <c r="P37" s="100" t="s">
        <v>56</v>
      </c>
      <c r="Q37" s="100">
        <v>17.929430379999999</v>
      </c>
      <c r="R37" s="100">
        <v>0</v>
      </c>
    </row>
    <row r="38" spans="1:18" x14ac:dyDescent="0.25">
      <c r="A38" s="2"/>
      <c r="B38" s="49" t="s">
        <v>58</v>
      </c>
      <c r="C38" s="49" t="s">
        <v>59</v>
      </c>
      <c r="D38" s="49" t="s">
        <v>18</v>
      </c>
      <c r="E38" s="100" t="s">
        <v>273</v>
      </c>
      <c r="F38" s="100">
        <v>0.26871901999999998</v>
      </c>
      <c r="G38" s="100">
        <v>1.1826198352282198</v>
      </c>
      <c r="H38" s="100">
        <v>8.3990727776141388E-2</v>
      </c>
      <c r="I38" s="100">
        <v>3.464497424646528E-3</v>
      </c>
      <c r="J38" s="102">
        <v>1.5387940804290077</v>
      </c>
      <c r="L38" s="102">
        <v>1.2770429482015903E-5</v>
      </c>
      <c r="M38" s="102">
        <v>1.5366661228998194E-2</v>
      </c>
      <c r="N38" s="19">
        <f t="shared" si="0"/>
        <v>1.537943165848021E-2</v>
      </c>
      <c r="P38" s="100" t="s">
        <v>58</v>
      </c>
      <c r="Q38" s="100">
        <v>0.26871901999999998</v>
      </c>
      <c r="R38" s="100">
        <v>0</v>
      </c>
    </row>
    <row r="39" spans="1:18" x14ac:dyDescent="0.25">
      <c r="A39" s="2"/>
      <c r="B39" s="49" t="s">
        <v>60</v>
      </c>
      <c r="C39" s="49" t="s">
        <v>61</v>
      </c>
      <c r="D39" s="49" t="s">
        <v>33</v>
      </c>
      <c r="E39" s="100" t="s">
        <v>279</v>
      </c>
      <c r="F39" s="100">
        <v>1.31701168</v>
      </c>
      <c r="G39" s="100">
        <v>12.501239960482296</v>
      </c>
      <c r="H39" s="100">
        <v>30.897018488050268</v>
      </c>
      <c r="I39" s="100">
        <v>0.14853390253607507</v>
      </c>
      <c r="J39" s="102">
        <v>44.863804031068639</v>
      </c>
      <c r="L39" s="102">
        <v>8.419888845715457</v>
      </c>
      <c r="M39" s="102">
        <v>7.6227171692506826E-2</v>
      </c>
      <c r="N39" s="19">
        <f t="shared" si="0"/>
        <v>8.4961160174079637</v>
      </c>
      <c r="P39" s="100" t="s">
        <v>60</v>
      </c>
      <c r="Q39" s="100">
        <v>55.195602880000003</v>
      </c>
      <c r="R39" s="100">
        <v>0</v>
      </c>
    </row>
    <row r="40" spans="1:18" x14ac:dyDescent="0.25">
      <c r="A40" s="2"/>
      <c r="B40" s="49" t="s">
        <v>62</v>
      </c>
      <c r="C40" s="49" t="s">
        <v>63</v>
      </c>
      <c r="D40" s="49" t="s">
        <v>33</v>
      </c>
      <c r="E40" s="100" t="s">
        <v>279</v>
      </c>
      <c r="F40" s="100">
        <v>2.3575850800000002</v>
      </c>
      <c r="G40" s="100">
        <v>2.7713651607826315</v>
      </c>
      <c r="H40" s="100">
        <v>8.3069420805147569</v>
      </c>
      <c r="I40" s="100">
        <v>3.7783651654084899E-2</v>
      </c>
      <c r="J40" s="102">
        <v>13.473675972951472</v>
      </c>
      <c r="L40" s="102">
        <v>0.58521091573726414</v>
      </c>
      <c r="M40" s="102">
        <v>5.8328155617314498E-2</v>
      </c>
      <c r="N40" s="19">
        <f t="shared" si="0"/>
        <v>0.64353907135457866</v>
      </c>
      <c r="P40" s="100" t="s">
        <v>62</v>
      </c>
      <c r="Q40" s="100">
        <v>2.9127647800000003</v>
      </c>
      <c r="R40" s="100">
        <v>0</v>
      </c>
    </row>
    <row r="41" spans="1:18" x14ac:dyDescent="0.25">
      <c r="A41" s="2"/>
      <c r="B41" s="49" t="s">
        <v>64</v>
      </c>
      <c r="C41" s="49" t="s">
        <v>65</v>
      </c>
      <c r="D41" s="49" t="s">
        <v>33</v>
      </c>
      <c r="E41" s="100" t="s">
        <v>279</v>
      </c>
      <c r="F41" s="100">
        <v>0.28272671000000005</v>
      </c>
      <c r="G41" s="100">
        <v>0.21763888367163015</v>
      </c>
      <c r="H41" s="100">
        <v>0</v>
      </c>
      <c r="I41" s="100">
        <v>5.6817601341336004E-4</v>
      </c>
      <c r="J41" s="102">
        <v>0.50093376968504366</v>
      </c>
      <c r="L41" s="102">
        <v>0.11777109030941948</v>
      </c>
      <c r="M41" s="102">
        <v>3.018270118816536E-3</v>
      </c>
      <c r="N41" s="19">
        <f t="shared" si="0"/>
        <v>0.12078936042823601</v>
      </c>
      <c r="P41" s="100" t="s">
        <v>64</v>
      </c>
      <c r="Q41" s="100">
        <v>0.78422935000000005</v>
      </c>
      <c r="R41" s="100">
        <v>0</v>
      </c>
    </row>
    <row r="42" spans="1:18" x14ac:dyDescent="0.25">
      <c r="A42" s="2"/>
      <c r="B42" s="49" t="s">
        <v>66</v>
      </c>
      <c r="C42" s="49" t="s">
        <v>67</v>
      </c>
      <c r="D42" s="49" t="s">
        <v>208</v>
      </c>
      <c r="E42" s="100" t="s">
        <v>275</v>
      </c>
      <c r="F42" s="100">
        <v>4.1005968299999997</v>
      </c>
      <c r="G42" s="100">
        <v>9.4258941528601472</v>
      </c>
      <c r="H42" s="100">
        <v>39.474462049785004</v>
      </c>
      <c r="I42" s="100">
        <v>0.16616691897678115</v>
      </c>
      <c r="J42" s="102">
        <v>53.167119951621927</v>
      </c>
      <c r="L42" s="102">
        <v>5.6707094653985166</v>
      </c>
      <c r="M42" s="102">
        <v>0.22710549033823738</v>
      </c>
      <c r="N42" s="19">
        <f t="shared" si="0"/>
        <v>5.8978149557367541</v>
      </c>
      <c r="P42" s="100" t="s">
        <v>66</v>
      </c>
      <c r="Q42" s="100">
        <v>62.696180789999993</v>
      </c>
      <c r="R42" s="100">
        <v>0</v>
      </c>
    </row>
    <row r="43" spans="1:18" x14ac:dyDescent="0.25">
      <c r="A43" s="2"/>
      <c r="B43" s="49" t="s">
        <v>68</v>
      </c>
      <c r="C43" s="49" t="s">
        <v>69</v>
      </c>
      <c r="D43" s="49" t="s">
        <v>33</v>
      </c>
      <c r="E43" s="100" t="s">
        <v>279</v>
      </c>
      <c r="F43" s="100">
        <v>1.06004342</v>
      </c>
      <c r="G43" s="100">
        <v>0.90115724384759455</v>
      </c>
      <c r="H43" s="100">
        <v>4.0068150900825907</v>
      </c>
      <c r="I43" s="100">
        <v>1.6262093834914042E-2</v>
      </c>
      <c r="J43" s="102">
        <v>5.9842778477650995</v>
      </c>
      <c r="L43" s="102">
        <v>0.54085895268548012</v>
      </c>
      <c r="M43" s="102">
        <v>5.9921394331199418E-2</v>
      </c>
      <c r="N43" s="19">
        <f t="shared" si="0"/>
        <v>0.60078034701667948</v>
      </c>
      <c r="P43" s="100" t="s">
        <v>68</v>
      </c>
      <c r="Q43" s="100">
        <v>4.1441490099999996</v>
      </c>
      <c r="R43" s="100">
        <v>0</v>
      </c>
    </row>
    <row r="44" spans="1:18" x14ac:dyDescent="0.25">
      <c r="A44" s="2"/>
      <c r="B44" s="49" t="s">
        <v>70</v>
      </c>
      <c r="C44" s="49" t="s">
        <v>71</v>
      </c>
      <c r="D44" s="49" t="s">
        <v>208</v>
      </c>
      <c r="E44" s="100" t="s">
        <v>276</v>
      </c>
      <c r="F44" s="100">
        <v>16.424053920000002</v>
      </c>
      <c r="G44" s="100">
        <v>12.397301732805957</v>
      </c>
      <c r="H44" s="100">
        <v>54.506616269817798</v>
      </c>
      <c r="I44" s="100">
        <v>0.22290486998799952</v>
      </c>
      <c r="J44" s="102">
        <v>83.55087679261176</v>
      </c>
      <c r="L44" s="102">
        <v>7.2580767074391641</v>
      </c>
      <c r="M44" s="102">
        <v>0.28369728874853756</v>
      </c>
      <c r="N44" s="19">
        <f t="shared" si="0"/>
        <v>7.5417739961877013</v>
      </c>
      <c r="P44" s="100" t="s">
        <v>70</v>
      </c>
      <c r="Q44" s="100">
        <v>93.864645990000014</v>
      </c>
      <c r="R44" s="100">
        <v>0</v>
      </c>
    </row>
    <row r="45" spans="1:18" x14ac:dyDescent="0.25">
      <c r="A45" s="2"/>
      <c r="B45" s="49" t="s">
        <v>72</v>
      </c>
      <c r="C45" s="49" t="s">
        <v>73</v>
      </c>
      <c r="D45" s="49" t="s">
        <v>208</v>
      </c>
      <c r="E45" s="100" t="s">
        <v>274</v>
      </c>
      <c r="F45" s="100">
        <v>3.9375241400000003</v>
      </c>
      <c r="G45" s="100">
        <v>3.0723859120960548</v>
      </c>
      <c r="H45" s="100">
        <v>14.750747359503578</v>
      </c>
      <c r="I45" s="100">
        <v>6.0725941774254125E-2</v>
      </c>
      <c r="J45" s="102">
        <v>21.821383353373886</v>
      </c>
      <c r="L45" s="102">
        <v>1.5975174994511114</v>
      </c>
      <c r="M45" s="102">
        <v>2.7338886074505422E-2</v>
      </c>
      <c r="N45" s="19">
        <f t="shared" si="0"/>
        <v>1.6248563855256168</v>
      </c>
      <c r="P45" s="100" t="s">
        <v>72</v>
      </c>
      <c r="Q45" s="100">
        <v>25.047180659999999</v>
      </c>
      <c r="R45" s="100">
        <v>0.16670879999999999</v>
      </c>
    </row>
    <row r="46" spans="1:18" x14ac:dyDescent="0.25">
      <c r="A46" s="2"/>
      <c r="B46" s="49" t="s">
        <v>74</v>
      </c>
      <c r="C46" s="49" t="s">
        <v>75</v>
      </c>
      <c r="D46" s="49" t="s">
        <v>33</v>
      </c>
      <c r="E46" s="100" t="s">
        <v>279</v>
      </c>
      <c r="F46" s="100">
        <v>0.16746395</v>
      </c>
      <c r="G46" s="100">
        <v>0.21302131372345431</v>
      </c>
      <c r="H46" s="100">
        <v>0.48238902099829606</v>
      </c>
      <c r="I46" s="100">
        <v>2.3117130404756731E-3</v>
      </c>
      <c r="J46" s="102">
        <v>0.86518599776222604</v>
      </c>
      <c r="L46" s="102">
        <v>0.10343318082702833</v>
      </c>
      <c r="M46" s="102">
        <v>3.694496697194954E-4</v>
      </c>
      <c r="N46" s="19">
        <f t="shared" si="0"/>
        <v>0.10380263049674783</v>
      </c>
      <c r="P46" s="100" t="s">
        <v>74</v>
      </c>
      <c r="Q46" s="100">
        <v>0.83726451999999996</v>
      </c>
      <c r="R46" s="100">
        <v>0</v>
      </c>
    </row>
    <row r="47" spans="1:18" x14ac:dyDescent="0.25">
      <c r="A47" s="2"/>
      <c r="B47" s="49" t="s">
        <v>76</v>
      </c>
      <c r="C47" s="49" t="s">
        <v>77</v>
      </c>
      <c r="D47" s="49" t="s">
        <v>208</v>
      </c>
      <c r="E47" s="100" t="s">
        <v>276</v>
      </c>
      <c r="F47" s="100">
        <v>0.66002754999999991</v>
      </c>
      <c r="G47" s="100">
        <v>0.30280113160569599</v>
      </c>
      <c r="H47" s="100">
        <v>0.79238205205673784</v>
      </c>
      <c r="I47" s="100">
        <v>3.5046326270839565E-3</v>
      </c>
      <c r="J47" s="102">
        <v>1.7587153662895179</v>
      </c>
      <c r="L47" s="102">
        <v>0.17776809741136243</v>
      </c>
      <c r="M47" s="102">
        <v>4.7940723511055603E-3</v>
      </c>
      <c r="N47" s="19">
        <f t="shared" si="0"/>
        <v>0.182562169762468</v>
      </c>
      <c r="P47" s="100" t="s">
        <v>76</v>
      </c>
      <c r="Q47" s="100">
        <v>1.9827698299999998</v>
      </c>
      <c r="R47" s="100">
        <v>0</v>
      </c>
    </row>
    <row r="48" spans="1:18" x14ac:dyDescent="0.25">
      <c r="A48" s="2"/>
      <c r="B48" s="49" t="s">
        <v>78</v>
      </c>
      <c r="C48" s="49" t="s">
        <v>79</v>
      </c>
      <c r="D48" s="49" t="s">
        <v>18</v>
      </c>
      <c r="E48" s="100" t="s">
        <v>273</v>
      </c>
      <c r="F48" s="100">
        <v>4.7495040000000002E-2</v>
      </c>
      <c r="G48" s="100">
        <v>8.1503395504688037E-3</v>
      </c>
      <c r="H48" s="100">
        <v>7.7703080953967274E-2</v>
      </c>
      <c r="I48" s="100">
        <v>2.9492482342322561E-4</v>
      </c>
      <c r="J48" s="102">
        <v>0.1336433853278593</v>
      </c>
      <c r="L48" s="102">
        <v>1.7135273637307979E-3</v>
      </c>
      <c r="M48" s="102">
        <v>2.3409425961563735E-4</v>
      </c>
      <c r="N48" s="19">
        <f t="shared" si="0"/>
        <v>1.9476216233464353E-3</v>
      </c>
      <c r="P48" s="100" t="s">
        <v>78</v>
      </c>
      <c r="Q48" s="100">
        <v>7.0554859999999997E-2</v>
      </c>
      <c r="R48" s="100">
        <v>0</v>
      </c>
    </row>
    <row r="49" spans="1:18" x14ac:dyDescent="0.25">
      <c r="A49" s="2"/>
      <c r="B49" s="49" t="s">
        <v>80</v>
      </c>
      <c r="C49" s="49" t="s">
        <v>81</v>
      </c>
      <c r="D49" s="49" t="s">
        <v>33</v>
      </c>
      <c r="E49" s="100" t="s">
        <v>279</v>
      </c>
      <c r="F49" s="100">
        <v>4.0420890000000001E-2</v>
      </c>
      <c r="G49" s="100">
        <v>1.8994542055237538E-4</v>
      </c>
      <c r="H49" s="100">
        <v>8.9740148099983381E-3</v>
      </c>
      <c r="I49" s="100">
        <v>3.1156806273258598E-5</v>
      </c>
      <c r="J49" s="102">
        <v>4.9616007036823978E-2</v>
      </c>
      <c r="L49" s="102">
        <v>0</v>
      </c>
      <c r="M49" s="102">
        <v>5.6652917147860024E-5</v>
      </c>
      <c r="N49" s="19">
        <f t="shared" si="0"/>
        <v>5.6652917147860024E-5</v>
      </c>
      <c r="P49" s="100" t="s">
        <v>80</v>
      </c>
      <c r="Q49" s="100">
        <v>4.6912519999999999E-2</v>
      </c>
      <c r="R49" s="100">
        <v>0</v>
      </c>
    </row>
    <row r="50" spans="1:18" x14ac:dyDescent="0.25">
      <c r="A50" s="2"/>
      <c r="B50" s="49" t="s">
        <v>82</v>
      </c>
      <c r="C50" s="49" t="s">
        <v>83</v>
      </c>
      <c r="D50" s="49" t="s">
        <v>33</v>
      </c>
      <c r="E50" s="100" t="s">
        <v>279</v>
      </c>
      <c r="F50" s="100">
        <v>1.2206126899999998</v>
      </c>
      <c r="G50" s="100">
        <v>0.57728773311658488</v>
      </c>
      <c r="H50" s="100">
        <v>5.9650188159471824</v>
      </c>
      <c r="I50" s="100">
        <v>-1.2569125437865409</v>
      </c>
      <c r="J50" s="102">
        <v>6.5060066952772262</v>
      </c>
      <c r="L50" s="102">
        <v>0</v>
      </c>
      <c r="M50" s="102">
        <v>4.6417407561281827E-2</v>
      </c>
      <c r="N50" s="19">
        <f t="shared" si="0"/>
        <v>4.6417407561281827E-2</v>
      </c>
      <c r="P50" s="100" t="s">
        <v>82</v>
      </c>
      <c r="Q50" s="100">
        <v>1.2597562499999999</v>
      </c>
      <c r="R50" s="100">
        <v>0</v>
      </c>
    </row>
    <row r="51" spans="1:18" x14ac:dyDescent="0.25">
      <c r="A51" s="2"/>
      <c r="B51" s="49" t="s">
        <v>84</v>
      </c>
      <c r="C51" s="49" t="s">
        <v>85</v>
      </c>
      <c r="D51" s="49" t="s">
        <v>33</v>
      </c>
      <c r="E51" s="100" t="s">
        <v>279</v>
      </c>
      <c r="F51" s="100">
        <v>4.5832600000000005E-3</v>
      </c>
      <c r="G51" s="100">
        <v>1.9483371153749273E-3</v>
      </c>
      <c r="H51" s="100">
        <v>1.4113423770574264E-2</v>
      </c>
      <c r="I51" s="100">
        <v>-1.1480757329104111E-2</v>
      </c>
      <c r="J51" s="102">
        <v>9.1642635568450811E-3</v>
      </c>
      <c r="L51" s="102">
        <v>1.0447796043134168E-3</v>
      </c>
      <c r="M51" s="102">
        <v>1.1909110904859224E-6</v>
      </c>
      <c r="N51" s="19">
        <f t="shared" si="0"/>
        <v>1.0459705154039027E-3</v>
      </c>
      <c r="P51" s="100" t="s">
        <v>84</v>
      </c>
      <c r="Q51" s="100">
        <v>5.2614900000000006E-3</v>
      </c>
      <c r="R51" s="100">
        <v>0</v>
      </c>
    </row>
    <row r="52" spans="1:18" x14ac:dyDescent="0.25">
      <c r="A52" s="2"/>
      <c r="B52" s="49" t="s">
        <v>86</v>
      </c>
      <c r="C52" s="49" t="s">
        <v>87</v>
      </c>
      <c r="D52" s="49" t="s">
        <v>18</v>
      </c>
      <c r="E52" s="100" t="s">
        <v>273</v>
      </c>
      <c r="F52" s="100">
        <v>7.6569999999999999E-2</v>
      </c>
      <c r="G52" s="100">
        <v>8.6081572991280192E-3</v>
      </c>
      <c r="H52" s="100">
        <v>0</v>
      </c>
      <c r="I52" s="100">
        <v>0</v>
      </c>
      <c r="J52" s="102">
        <v>8.5178157299128018E-2</v>
      </c>
      <c r="L52" s="102">
        <v>0</v>
      </c>
      <c r="M52" s="102">
        <v>1.6808327384266658E-4</v>
      </c>
      <c r="N52" s="19">
        <f t="shared" si="0"/>
        <v>1.6808327384266658E-4</v>
      </c>
      <c r="P52" s="100" t="s">
        <v>86</v>
      </c>
      <c r="Q52" s="100">
        <v>0.24137796000000003</v>
      </c>
      <c r="R52" s="100">
        <v>0</v>
      </c>
    </row>
    <row r="53" spans="1:18" x14ac:dyDescent="0.25">
      <c r="A53" s="2"/>
      <c r="B53" s="49" t="s">
        <v>88</v>
      </c>
      <c r="C53" s="49" t="s">
        <v>89</v>
      </c>
      <c r="D53" s="49" t="s">
        <v>18</v>
      </c>
      <c r="E53" s="100" t="s">
        <v>273</v>
      </c>
      <c r="F53" s="100">
        <v>6.6547419999999996E-2</v>
      </c>
      <c r="G53" s="100">
        <v>0.29747135183481033</v>
      </c>
      <c r="H53" s="100">
        <v>5.7947738842851655E-2</v>
      </c>
      <c r="I53" s="100">
        <v>6.9062708621585431E-4</v>
      </c>
      <c r="J53" s="102">
        <v>0.42265713776387787</v>
      </c>
      <c r="L53" s="102">
        <v>7.1527366724230476E-3</v>
      </c>
      <c r="M53" s="102">
        <v>8.9883726934846912E-3</v>
      </c>
      <c r="N53" s="19">
        <f t="shared" si="0"/>
        <v>1.6141109365907739E-2</v>
      </c>
      <c r="P53" s="100" t="s">
        <v>88</v>
      </c>
      <c r="Q53" s="100">
        <v>6.867899999999999E-2</v>
      </c>
      <c r="R53" s="100">
        <v>0</v>
      </c>
    </row>
    <row r="54" spans="1:18" x14ac:dyDescent="0.25">
      <c r="A54" s="2"/>
      <c r="B54" s="49" t="s">
        <v>90</v>
      </c>
      <c r="C54" s="49" t="s">
        <v>91</v>
      </c>
      <c r="D54" s="49" t="s">
        <v>208</v>
      </c>
      <c r="E54" s="100" t="s">
        <v>275</v>
      </c>
      <c r="F54" s="100">
        <v>1.6137625400000002</v>
      </c>
      <c r="G54" s="100">
        <v>1.4895439649002866</v>
      </c>
      <c r="H54" s="100">
        <v>7.6833032063581648</v>
      </c>
      <c r="I54" s="100">
        <v>3.1160049397769556E-2</v>
      </c>
      <c r="J54" s="102">
        <v>10.817769760656221</v>
      </c>
      <c r="L54" s="102">
        <v>0.82137305249907588</v>
      </c>
      <c r="M54" s="102">
        <v>4.322475685677489E-2</v>
      </c>
      <c r="N54" s="19">
        <f t="shared" si="0"/>
        <v>0.86459780935585073</v>
      </c>
      <c r="P54" s="100" t="s">
        <v>90</v>
      </c>
      <c r="Q54" s="100">
        <v>10.89268654</v>
      </c>
      <c r="R54" s="100">
        <v>8.4887999999999995E-3</v>
      </c>
    </row>
    <row r="55" spans="1:18" x14ac:dyDescent="0.25">
      <c r="A55" s="2"/>
      <c r="B55" s="49" t="s">
        <v>92</v>
      </c>
      <c r="C55" s="49" t="s">
        <v>93</v>
      </c>
      <c r="D55" s="49" t="s">
        <v>18</v>
      </c>
      <c r="E55" s="100" t="s">
        <v>273</v>
      </c>
      <c r="F55" s="100">
        <v>0.28806831999999999</v>
      </c>
      <c r="G55" s="100">
        <v>8.5359431664542545E-2</v>
      </c>
      <c r="H55" s="100">
        <v>0.39048010478189676</v>
      </c>
      <c r="I55" s="100">
        <v>1.4528596437564836E-3</v>
      </c>
      <c r="J55" s="102">
        <v>0.76536071609019585</v>
      </c>
      <c r="L55" s="102">
        <v>5.1400225519583108E-3</v>
      </c>
      <c r="M55" s="102">
        <v>1.0930351256493701E-4</v>
      </c>
      <c r="N55" s="19">
        <f t="shared" si="0"/>
        <v>5.2493260645232482E-3</v>
      </c>
      <c r="P55" s="100" t="s">
        <v>92</v>
      </c>
      <c r="Q55" s="100">
        <v>0.28806831999999999</v>
      </c>
      <c r="R55" s="100">
        <v>0</v>
      </c>
    </row>
    <row r="56" spans="1:18" x14ac:dyDescent="0.25">
      <c r="A56" s="2"/>
      <c r="B56" s="49" t="s">
        <v>94</v>
      </c>
      <c r="C56" s="49" t="s">
        <v>95</v>
      </c>
      <c r="D56" s="49" t="s">
        <v>18</v>
      </c>
      <c r="E56" s="100" t="s">
        <v>273</v>
      </c>
      <c r="F56" s="100">
        <v>6.1871289999999995E-2</v>
      </c>
      <c r="G56" s="100">
        <v>0.92639834317224234</v>
      </c>
      <c r="H56" s="100">
        <v>3.0188328887827846E-2</v>
      </c>
      <c r="I56" s="100">
        <v>2.2619951031247186E-3</v>
      </c>
      <c r="J56" s="102">
        <v>1.0207199571631949</v>
      </c>
      <c r="L56" s="102">
        <v>0.21155071290101501</v>
      </c>
      <c r="M56" s="102">
        <v>6.4509689321134869E-4</v>
      </c>
      <c r="N56" s="19">
        <f t="shared" si="0"/>
        <v>0.21219580979422636</v>
      </c>
      <c r="P56" s="100" t="s">
        <v>94</v>
      </c>
      <c r="Q56" s="100">
        <v>6.3227749999999999E-2</v>
      </c>
      <c r="R56" s="100">
        <v>0</v>
      </c>
    </row>
    <row r="57" spans="1:18" x14ac:dyDescent="0.25">
      <c r="A57" s="2"/>
      <c r="B57" s="49" t="s">
        <v>96</v>
      </c>
      <c r="C57" s="49" t="s">
        <v>97</v>
      </c>
      <c r="D57" s="49" t="s">
        <v>208</v>
      </c>
      <c r="E57" s="100" t="s">
        <v>277</v>
      </c>
      <c r="F57" s="100">
        <v>1.14519678</v>
      </c>
      <c r="G57" s="100">
        <v>1.3459501418719482</v>
      </c>
      <c r="H57" s="100">
        <v>3.6537493829804397</v>
      </c>
      <c r="I57" s="100">
        <v>1.6565230119424328E-2</v>
      </c>
      <c r="J57" s="102">
        <v>6.1614615349718118</v>
      </c>
      <c r="L57" s="102">
        <v>0.27844675791543688</v>
      </c>
      <c r="M57" s="102">
        <v>1.9599704806552862E-2</v>
      </c>
      <c r="N57" s="19">
        <f t="shared" si="0"/>
        <v>0.29804646272198976</v>
      </c>
      <c r="P57" s="100" t="s">
        <v>96</v>
      </c>
      <c r="Q57" s="100">
        <v>2.2219353499999999</v>
      </c>
      <c r="R57" s="100">
        <v>0</v>
      </c>
    </row>
    <row r="58" spans="1:18" x14ac:dyDescent="0.25">
      <c r="A58" s="2"/>
      <c r="B58" s="49" t="s">
        <v>98</v>
      </c>
      <c r="C58" s="49" t="s">
        <v>99</v>
      </c>
      <c r="D58" s="49" t="s">
        <v>33</v>
      </c>
      <c r="E58" s="100" t="s">
        <v>279</v>
      </c>
      <c r="F58" s="100">
        <v>2.0483603700000002</v>
      </c>
      <c r="G58" s="100">
        <v>0.26550755934345088</v>
      </c>
      <c r="H58" s="100">
        <v>2.1266142527811742</v>
      </c>
      <c r="I58" s="100">
        <v>-0.75931473350377132</v>
      </c>
      <c r="J58" s="102">
        <v>3.6811674486208545</v>
      </c>
      <c r="L58" s="102">
        <v>7.9975049896687328E-2</v>
      </c>
      <c r="M58" s="102">
        <v>5.8515713783568023E-3</v>
      </c>
      <c r="N58" s="19">
        <f t="shared" si="0"/>
        <v>8.5826621275044132E-2</v>
      </c>
      <c r="P58" s="100" t="s">
        <v>98</v>
      </c>
      <c r="Q58" s="100">
        <v>2.9842208800000001</v>
      </c>
      <c r="R58" s="100">
        <v>0</v>
      </c>
    </row>
    <row r="59" spans="1:18" x14ac:dyDescent="0.25">
      <c r="A59" s="2"/>
      <c r="B59" s="49" t="s">
        <v>100</v>
      </c>
      <c r="C59" s="49" t="s">
        <v>101</v>
      </c>
      <c r="D59" s="49" t="s">
        <v>18</v>
      </c>
      <c r="E59" s="100" t="s">
        <v>273</v>
      </c>
      <c r="F59" s="100">
        <v>0.43754030999999999</v>
      </c>
      <c r="G59" s="100">
        <v>1.131322850898723</v>
      </c>
      <c r="H59" s="100">
        <v>2.3757380900003226E-2</v>
      </c>
      <c r="I59" s="100">
        <v>3.5701564035886067E-3</v>
      </c>
      <c r="J59" s="102">
        <v>1.5961906982023146</v>
      </c>
      <c r="L59" s="102">
        <v>0.76056504472518649</v>
      </c>
      <c r="M59" s="102">
        <v>8.4660451547241653E-4</v>
      </c>
      <c r="N59" s="19">
        <f t="shared" si="0"/>
        <v>0.76141164924065896</v>
      </c>
      <c r="P59" s="100" t="s">
        <v>100</v>
      </c>
      <c r="Q59" s="100">
        <v>4.4886083900000004</v>
      </c>
      <c r="R59" s="100">
        <v>1.702134</v>
      </c>
    </row>
    <row r="60" spans="1:18" x14ac:dyDescent="0.25">
      <c r="A60" s="2"/>
      <c r="B60" s="49" t="s">
        <v>102</v>
      </c>
      <c r="C60" s="49" t="s">
        <v>103</v>
      </c>
      <c r="D60" s="49" t="s">
        <v>208</v>
      </c>
      <c r="E60" s="100" t="s">
        <v>276</v>
      </c>
      <c r="F60" s="100">
        <v>8.3639309099999988</v>
      </c>
      <c r="G60" s="100">
        <v>9.0201907697572015</v>
      </c>
      <c r="H60" s="100">
        <v>29.71257516970827</v>
      </c>
      <c r="I60" s="100">
        <v>0.12597200779572457</v>
      </c>
      <c r="J60" s="102">
        <v>47.222668857261198</v>
      </c>
      <c r="L60" s="102">
        <v>4.9222968344012186</v>
      </c>
      <c r="M60" s="102">
        <v>0.25026716370273783</v>
      </c>
      <c r="N60" s="19">
        <f t="shared" si="0"/>
        <v>5.1725639981039562</v>
      </c>
      <c r="P60" s="100" t="s">
        <v>102</v>
      </c>
      <c r="Q60" s="100">
        <v>54.66520177999999</v>
      </c>
      <c r="R60" s="100">
        <v>0</v>
      </c>
    </row>
    <row r="61" spans="1:18" x14ac:dyDescent="0.25">
      <c r="A61" s="2"/>
      <c r="B61" s="49" t="s">
        <v>104</v>
      </c>
      <c r="C61" s="49" t="s">
        <v>105</v>
      </c>
      <c r="D61" s="49" t="s">
        <v>208</v>
      </c>
      <c r="E61" s="100" t="s">
        <v>276</v>
      </c>
      <c r="F61" s="100">
        <v>5.7433690200000003</v>
      </c>
      <c r="G61" s="100">
        <v>2.6133670851277522</v>
      </c>
      <c r="H61" s="100">
        <v>19.023396459532968</v>
      </c>
      <c r="I61" s="100">
        <v>7.2348627677145602E-2</v>
      </c>
      <c r="J61" s="102">
        <v>27.452481192337864</v>
      </c>
      <c r="L61" s="102">
        <v>1.5504293334436812</v>
      </c>
      <c r="M61" s="102">
        <v>0.1126062578484418</v>
      </c>
      <c r="N61" s="19">
        <f t="shared" si="0"/>
        <v>1.6630355912921231</v>
      </c>
      <c r="P61" s="100" t="s">
        <v>104</v>
      </c>
      <c r="Q61" s="100">
        <v>30.968971189999998</v>
      </c>
      <c r="R61" s="100">
        <v>0</v>
      </c>
    </row>
    <row r="62" spans="1:18" x14ac:dyDescent="0.25">
      <c r="A62" s="2"/>
      <c r="B62" s="49" t="s">
        <v>106</v>
      </c>
      <c r="C62" s="49" t="s">
        <v>107</v>
      </c>
      <c r="D62" s="49" t="s">
        <v>208</v>
      </c>
      <c r="E62" s="100" t="s">
        <v>277</v>
      </c>
      <c r="F62" s="100">
        <v>13.40942753</v>
      </c>
      <c r="G62" s="100">
        <v>59.085463836939191</v>
      </c>
      <c r="H62" s="100">
        <v>104.17513446647392</v>
      </c>
      <c r="I62" s="100">
        <v>0.54695792533963783</v>
      </c>
      <c r="J62" s="102">
        <v>177.21698375875272</v>
      </c>
      <c r="L62" s="102">
        <v>12.491605401748597</v>
      </c>
      <c r="M62" s="102">
        <v>1.2059820293511905</v>
      </c>
      <c r="N62" s="19">
        <f t="shared" si="0"/>
        <v>13.697587431099787</v>
      </c>
      <c r="P62" s="100" t="s">
        <v>106</v>
      </c>
      <c r="Q62" s="100">
        <v>174.03347574999998</v>
      </c>
      <c r="R62" s="100">
        <v>0</v>
      </c>
    </row>
    <row r="63" spans="1:18" x14ac:dyDescent="0.25">
      <c r="A63" s="2"/>
      <c r="B63" s="49" t="s">
        <v>108</v>
      </c>
      <c r="C63" s="49" t="s">
        <v>109</v>
      </c>
      <c r="D63" s="49" t="s">
        <v>208</v>
      </c>
      <c r="E63" s="100" t="s">
        <v>276</v>
      </c>
      <c r="F63" s="100">
        <v>1.1937331700000002</v>
      </c>
      <c r="G63" s="100">
        <v>1.374601299822463</v>
      </c>
      <c r="H63" s="100">
        <v>3.9535200154643144</v>
      </c>
      <c r="I63" s="100">
        <v>1.7497772035760795E-2</v>
      </c>
      <c r="J63" s="102">
        <v>6.5393522573225384</v>
      </c>
      <c r="L63" s="102">
        <v>0.68739171373806873</v>
      </c>
      <c r="M63" s="102">
        <v>3.3107772539454565E-2</v>
      </c>
      <c r="N63" s="19">
        <f t="shared" si="0"/>
        <v>0.72049948627752325</v>
      </c>
      <c r="P63" s="100" t="s">
        <v>108</v>
      </c>
      <c r="Q63" s="100">
        <v>8.0018059099999999</v>
      </c>
      <c r="R63" s="100">
        <v>0</v>
      </c>
    </row>
    <row r="64" spans="1:18" x14ac:dyDescent="0.25">
      <c r="A64" s="2"/>
      <c r="B64" s="49" t="s">
        <v>110</v>
      </c>
      <c r="C64" s="49" t="s">
        <v>111</v>
      </c>
      <c r="D64" s="49" t="s">
        <v>208</v>
      </c>
      <c r="E64" s="100" t="s">
        <v>274</v>
      </c>
      <c r="F64" s="100">
        <v>0.96412205000000006</v>
      </c>
      <c r="G64" s="100">
        <v>0.74982985754440168</v>
      </c>
      <c r="H64" s="100">
        <v>3.3320636444133935</v>
      </c>
      <c r="I64" s="100">
        <v>1.3885632288937255E-2</v>
      </c>
      <c r="J64" s="102">
        <v>5.0599011842467325</v>
      </c>
      <c r="L64" s="102">
        <v>0.41425402984767984</v>
      </c>
      <c r="M64" s="102">
        <v>2.0591689907973214E-2</v>
      </c>
      <c r="N64" s="19">
        <f t="shared" si="0"/>
        <v>0.43484571975565306</v>
      </c>
      <c r="P64" s="100" t="s">
        <v>110</v>
      </c>
      <c r="Q64" s="100">
        <v>4.5291060500000002</v>
      </c>
      <c r="R64" s="100">
        <v>0</v>
      </c>
    </row>
    <row r="65" spans="1:18" x14ac:dyDescent="0.25">
      <c r="A65" s="2"/>
      <c r="B65" s="49" t="s">
        <v>112</v>
      </c>
      <c r="C65" s="49" t="s">
        <v>113</v>
      </c>
      <c r="D65" s="49" t="s">
        <v>18</v>
      </c>
      <c r="E65" s="100" t="s">
        <v>273</v>
      </c>
      <c r="F65" s="100">
        <v>7.4419669999999993E-2</v>
      </c>
      <c r="G65" s="100">
        <v>0.26448044275827914</v>
      </c>
      <c r="H65" s="100">
        <v>0</v>
      </c>
      <c r="I65" s="100">
        <v>4.6939351942883303E-4</v>
      </c>
      <c r="J65" s="102">
        <v>0.33936950627770796</v>
      </c>
      <c r="L65" s="102">
        <v>1.138140121179642E-2</v>
      </c>
      <c r="M65" s="102">
        <v>7.4251774424438765E-3</v>
      </c>
      <c r="N65" s="19">
        <f t="shared" si="0"/>
        <v>1.8806578654240298E-2</v>
      </c>
      <c r="P65" s="100" t="s">
        <v>112</v>
      </c>
      <c r="Q65" s="100">
        <v>7.8682829999999995E-2</v>
      </c>
      <c r="R65" s="100">
        <v>0</v>
      </c>
    </row>
    <row r="66" spans="1:18" x14ac:dyDescent="0.25">
      <c r="A66" s="2"/>
      <c r="B66" s="49" t="s">
        <v>114</v>
      </c>
      <c r="C66" s="49" t="s">
        <v>115</v>
      </c>
      <c r="D66" s="49" t="s">
        <v>208</v>
      </c>
      <c r="E66" s="100" t="s">
        <v>276</v>
      </c>
      <c r="F66" s="100">
        <v>1.7836023000000001</v>
      </c>
      <c r="G66" s="100">
        <v>2.9164985425307424</v>
      </c>
      <c r="H66" s="100">
        <v>15.415856805203708</v>
      </c>
      <c r="I66" s="100">
        <v>6.2165493397615325E-2</v>
      </c>
      <c r="J66" s="102">
        <v>20.178123141132065</v>
      </c>
      <c r="L66" s="102">
        <v>1.3073635975130382</v>
      </c>
      <c r="M66" s="102">
        <v>0.13094601732436206</v>
      </c>
      <c r="N66" s="19">
        <f t="shared" si="0"/>
        <v>1.4383096148374004</v>
      </c>
      <c r="P66" s="100" t="s">
        <v>114</v>
      </c>
      <c r="Q66" s="100">
        <v>20.072752479999998</v>
      </c>
      <c r="R66" s="100">
        <v>0</v>
      </c>
    </row>
    <row r="67" spans="1:18" x14ac:dyDescent="0.25">
      <c r="A67" s="2"/>
      <c r="B67" s="49" t="s">
        <v>116</v>
      </c>
      <c r="C67" s="49" t="s">
        <v>117</v>
      </c>
      <c r="D67" s="49" t="s">
        <v>33</v>
      </c>
      <c r="E67" s="100" t="s">
        <v>279</v>
      </c>
      <c r="F67" s="100">
        <v>1.18309584</v>
      </c>
      <c r="G67" s="100">
        <v>0.50997713720111382</v>
      </c>
      <c r="H67" s="100">
        <v>1.9057751997471903</v>
      </c>
      <c r="I67" s="100">
        <v>8.0941176499145281E-3</v>
      </c>
      <c r="J67" s="102">
        <v>3.6069422945982188</v>
      </c>
      <c r="L67" s="102">
        <v>0.33998636826016332</v>
      </c>
      <c r="M67" s="102">
        <v>3.2001155584538886E-2</v>
      </c>
      <c r="N67" s="19">
        <f t="shared" si="0"/>
        <v>0.37198752384470218</v>
      </c>
      <c r="P67" s="100" t="s">
        <v>116</v>
      </c>
      <c r="Q67" s="100">
        <v>3.6811138200000002</v>
      </c>
      <c r="R67" s="100">
        <v>0</v>
      </c>
    </row>
    <row r="68" spans="1:18" x14ac:dyDescent="0.25">
      <c r="A68" s="2"/>
      <c r="B68" s="49" t="s">
        <v>118</v>
      </c>
      <c r="C68" s="49" t="s">
        <v>119</v>
      </c>
      <c r="D68" s="49" t="s">
        <v>208</v>
      </c>
      <c r="E68" s="100" t="s">
        <v>275</v>
      </c>
      <c r="F68" s="100">
        <v>0.73735523000000003</v>
      </c>
      <c r="G68" s="100">
        <v>0.23397164666415923</v>
      </c>
      <c r="H68" s="100">
        <v>2.7764188618750305</v>
      </c>
      <c r="I68" s="100">
        <v>1.0243614509903746E-2</v>
      </c>
      <c r="J68" s="102">
        <v>3.7579893530490938</v>
      </c>
      <c r="L68" s="102">
        <v>0.10119557519341646</v>
      </c>
      <c r="M68" s="102">
        <v>8.4973357844807199E-3</v>
      </c>
      <c r="N68" s="19">
        <f t="shared" si="0"/>
        <v>0.10969291097789718</v>
      </c>
      <c r="P68" s="100" t="s">
        <v>118</v>
      </c>
      <c r="Q68" s="100">
        <v>1.7920445899999997</v>
      </c>
      <c r="R68" s="100">
        <v>4.2260399999999997E-2</v>
      </c>
    </row>
    <row r="69" spans="1:18" x14ac:dyDescent="0.25">
      <c r="A69" s="2"/>
      <c r="B69" s="49" t="s">
        <v>120</v>
      </c>
      <c r="C69" s="49" t="s">
        <v>121</v>
      </c>
      <c r="D69" s="49" t="s">
        <v>208</v>
      </c>
      <c r="E69" s="100" t="s">
        <v>276</v>
      </c>
      <c r="F69" s="100">
        <v>1.4243184500000001</v>
      </c>
      <c r="G69" s="100">
        <v>0.81515826970474403</v>
      </c>
      <c r="H69" s="100">
        <v>4.0062446036459525</v>
      </c>
      <c r="I69" s="100">
        <v>1.6094153863150006E-2</v>
      </c>
      <c r="J69" s="102">
        <v>6.2618154772138466</v>
      </c>
      <c r="L69" s="102">
        <v>0.41502354601332708</v>
      </c>
      <c r="M69" s="102">
        <v>2.1412450402486256E-2</v>
      </c>
      <c r="N69" s="19">
        <f t="shared" si="0"/>
        <v>0.43643599641581332</v>
      </c>
      <c r="P69" s="100" t="s">
        <v>120</v>
      </c>
      <c r="Q69" s="100">
        <v>5.2523454599999999</v>
      </c>
      <c r="R69" s="100">
        <v>0</v>
      </c>
    </row>
    <row r="70" spans="1:18" x14ac:dyDescent="0.25">
      <c r="A70" s="2"/>
      <c r="B70" s="2"/>
      <c r="C70" s="10"/>
      <c r="D70" s="10"/>
      <c r="F70" s="2"/>
      <c r="G70" s="2"/>
      <c r="H70" s="2"/>
      <c r="I70" s="2"/>
      <c r="J70" s="11"/>
      <c r="L70" s="11"/>
      <c r="M70" s="11"/>
      <c r="N70" s="11"/>
    </row>
  </sheetData>
  <sortState xmlns:xlrd2="http://schemas.microsoft.com/office/spreadsheetml/2017/richdata2" ref="P13:Q69">
    <sortCondition ref="P13:P69"/>
  </sortState>
  <hyperlinks>
    <hyperlink ref="Q7" r:id="rId1" xr:uid="{E0BC51E3-F993-4139-9960-1AACB0E8F75A}"/>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789F-D824-400F-83B3-DAC26A6E974F}">
  <sheetPr>
    <tabColor theme="3" tint="0.59999389629810485"/>
  </sheetPr>
  <dimension ref="A1:I26"/>
  <sheetViews>
    <sheetView showGridLines="0" zoomScale="70" zoomScaleNormal="70" workbookViewId="0"/>
  </sheetViews>
  <sheetFormatPr defaultRowHeight="15" x14ac:dyDescent="0.25"/>
  <cols>
    <col min="2" max="2" width="13.85546875" customWidth="1"/>
    <col min="3" max="3" width="71.140625" customWidth="1"/>
    <col min="4" max="4" width="108.7109375" customWidth="1"/>
    <col min="5" max="5" width="6" customWidth="1"/>
  </cols>
  <sheetData>
    <row r="1" spans="1:4" ht="26.25" x14ac:dyDescent="0.4">
      <c r="A1" s="88" t="s">
        <v>218</v>
      </c>
      <c r="B1" s="88"/>
      <c r="C1" s="88"/>
      <c r="D1" s="88"/>
    </row>
    <row r="3" spans="1:4" x14ac:dyDescent="0.25">
      <c r="A3" s="165" t="s">
        <v>3</v>
      </c>
      <c r="B3" s="165"/>
      <c r="C3" s="165"/>
      <c r="D3" s="165"/>
    </row>
    <row r="4" spans="1:4" x14ac:dyDescent="0.25">
      <c r="A4" s="14" t="s">
        <v>383</v>
      </c>
    </row>
    <row r="5" spans="1:4" x14ac:dyDescent="0.25">
      <c r="A5" s="44" t="s">
        <v>384</v>
      </c>
    </row>
    <row r="6" spans="1:4" x14ac:dyDescent="0.25">
      <c r="A6" s="44" t="s">
        <v>385</v>
      </c>
    </row>
    <row r="7" spans="1:4" x14ac:dyDescent="0.25">
      <c r="A7" s="44" t="s">
        <v>379</v>
      </c>
    </row>
    <row r="8" spans="1:4" x14ac:dyDescent="0.25">
      <c r="A8" s="44"/>
    </row>
    <row r="9" spans="1:4" x14ac:dyDescent="0.25">
      <c r="A9" s="44" t="s">
        <v>386</v>
      </c>
    </row>
    <row r="10" spans="1:4" x14ac:dyDescent="0.25">
      <c r="A10" t="s">
        <v>387</v>
      </c>
    </row>
    <row r="12" spans="1:4" x14ac:dyDescent="0.25">
      <c r="A12" s="165" t="s">
        <v>341</v>
      </c>
      <c r="B12" s="165"/>
      <c r="C12" s="165"/>
      <c r="D12" s="165"/>
    </row>
    <row r="14" spans="1:4" x14ac:dyDescent="0.25">
      <c r="A14" s="163" t="s">
        <v>343</v>
      </c>
    </row>
    <row r="15" spans="1:4" x14ac:dyDescent="0.25">
      <c r="A15" s="35"/>
    </row>
    <row r="16" spans="1:4" x14ac:dyDescent="0.25">
      <c r="B16" s="78" t="s">
        <v>1</v>
      </c>
      <c r="C16" s="78" t="s">
        <v>4</v>
      </c>
      <c r="D16" s="79" t="s">
        <v>223</v>
      </c>
    </row>
    <row r="17" spans="2:9" ht="49.5" customHeight="1" x14ac:dyDescent="0.25">
      <c r="B17" s="74" t="s">
        <v>342</v>
      </c>
      <c r="C17" s="56" t="s">
        <v>231</v>
      </c>
      <c r="D17" s="77" t="s">
        <v>344</v>
      </c>
    </row>
    <row r="18" spans="2:9" ht="36.75" customHeight="1" x14ac:dyDescent="0.25">
      <c r="B18" s="76" t="s">
        <v>336</v>
      </c>
      <c r="C18" s="73" t="s">
        <v>234</v>
      </c>
      <c r="D18" s="73" t="s">
        <v>235</v>
      </c>
    </row>
    <row r="19" spans="2:9" ht="103.5" customHeight="1" x14ac:dyDescent="0.25">
      <c r="B19" s="75" t="s">
        <v>251</v>
      </c>
      <c r="C19" s="94" t="s">
        <v>232</v>
      </c>
      <c r="D19" s="95" t="s">
        <v>380</v>
      </c>
    </row>
    <row r="20" spans="2:9" x14ac:dyDescent="0.25">
      <c r="B20" s="162"/>
    </row>
    <row r="24" spans="2:9" x14ac:dyDescent="0.25">
      <c r="B24" s="46"/>
      <c r="C24" s="46"/>
      <c r="D24" s="46"/>
      <c r="E24" s="46"/>
      <c r="F24" s="46"/>
      <c r="G24" s="46"/>
      <c r="H24" s="46"/>
      <c r="I24" s="46"/>
    </row>
    <row r="25" spans="2:9" x14ac:dyDescent="0.25">
      <c r="B25" s="46"/>
      <c r="C25" s="46"/>
      <c r="D25" s="46"/>
      <c r="E25" s="46"/>
      <c r="F25" s="46"/>
      <c r="G25" s="46"/>
      <c r="H25" s="46"/>
      <c r="I25" s="46"/>
    </row>
    <row r="26" spans="2:9" x14ac:dyDescent="0.25">
      <c r="B26" s="46"/>
      <c r="C26" s="46"/>
      <c r="D26" s="46"/>
      <c r="E26" s="46"/>
      <c r="F26" s="46"/>
      <c r="G26" s="46"/>
      <c r="H26" s="46"/>
      <c r="I26" s="4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08F8-9E06-4418-9FAD-D140B84316A3}">
  <sheetPr>
    <tabColor rgb="FFF8BB33"/>
  </sheetPr>
  <dimension ref="A1:AB165"/>
  <sheetViews>
    <sheetView showGridLines="0" zoomScale="70" zoomScaleNormal="70" workbookViewId="0"/>
  </sheetViews>
  <sheetFormatPr defaultRowHeight="15" x14ac:dyDescent="0.25"/>
  <cols>
    <col min="1" max="1" width="18.42578125" customWidth="1"/>
    <col min="2" max="2" width="23.5703125" customWidth="1"/>
    <col min="3" max="3" width="40.85546875" customWidth="1"/>
    <col min="4" max="4" width="26.140625" customWidth="1"/>
    <col min="5" max="5" width="25.42578125" customWidth="1"/>
    <col min="6" max="6" width="16.140625" style="26" customWidth="1"/>
    <col min="7" max="9" width="26.28515625" style="26" customWidth="1"/>
    <col min="10" max="10" width="5.5703125" customWidth="1"/>
    <col min="11" max="11" width="25.140625" customWidth="1"/>
    <col min="12" max="13" width="23.140625" customWidth="1"/>
    <col min="14" max="14" width="8.85546875" customWidth="1"/>
    <col min="15" max="15" width="24" customWidth="1"/>
    <col min="16" max="16" width="26.42578125" customWidth="1"/>
    <col min="17" max="18" width="31.7109375" customWidth="1"/>
  </cols>
  <sheetData>
    <row r="1" spans="1:25" ht="26.25" x14ac:dyDescent="0.4">
      <c r="A1" s="88" t="s">
        <v>220</v>
      </c>
      <c r="B1" s="89"/>
      <c r="C1" s="89"/>
      <c r="D1" s="89"/>
      <c r="E1" s="89"/>
      <c r="F1" s="90"/>
      <c r="G1" s="90"/>
      <c r="H1" s="90"/>
      <c r="I1" s="90"/>
      <c r="J1" s="90"/>
      <c r="K1" s="90"/>
      <c r="L1" s="90"/>
      <c r="M1" s="90"/>
      <c r="N1" s="90"/>
      <c r="O1" s="90"/>
      <c r="P1" s="90"/>
      <c r="Q1" s="90"/>
      <c r="R1" s="90"/>
      <c r="S1" s="90"/>
      <c r="T1" s="90"/>
      <c r="U1" s="90"/>
      <c r="V1" s="90"/>
      <c r="W1" s="90"/>
      <c r="X1" s="90"/>
      <c r="Y1" s="90"/>
    </row>
    <row r="5" spans="1:25" x14ac:dyDescent="0.25">
      <c r="A5" s="165" t="s">
        <v>262</v>
      </c>
      <c r="B5" s="166"/>
      <c r="C5" s="166"/>
      <c r="D5" s="166"/>
      <c r="E5" s="166"/>
      <c r="F5"/>
      <c r="G5" s="165" t="s">
        <v>350</v>
      </c>
      <c r="H5" s="165"/>
      <c r="I5" s="165"/>
      <c r="J5" s="165"/>
    </row>
    <row r="6" spans="1:25" x14ac:dyDescent="0.25">
      <c r="E6" s="36"/>
      <c r="F6" s="108"/>
      <c r="G6" s="108"/>
      <c r="I6"/>
    </row>
    <row r="8" spans="1:25" x14ac:dyDescent="0.25">
      <c r="B8" s="6" t="s">
        <v>122</v>
      </c>
    </row>
    <row r="9" spans="1:25" x14ac:dyDescent="0.25">
      <c r="B9" s="24" t="s">
        <v>7</v>
      </c>
      <c r="C9" s="31" t="s">
        <v>254</v>
      </c>
      <c r="D9" s="43" t="s">
        <v>336</v>
      </c>
      <c r="E9" s="30" t="s">
        <v>2</v>
      </c>
    </row>
    <row r="10" spans="1:25" x14ac:dyDescent="0.25">
      <c r="B10" s="17" t="s">
        <v>18</v>
      </c>
      <c r="C10" s="52">
        <f>SUMIF(Output!$D$91:$D$1048576,Output!$B10,Output!G$91:G$1048576)</f>
        <v>22.008083689999999</v>
      </c>
      <c r="D10" s="52">
        <f>SUMIF(Output!$D$91:$D$1048576,Output!$B10,Output!H$91:H$1048576)</f>
        <v>17.153207383450731</v>
      </c>
      <c r="E10" s="52">
        <f>SUMIF(Output!$D$91:$D$1048576,Output!$B10,Output!I$91:I$1048576)</f>
        <v>41.256422798299852</v>
      </c>
    </row>
    <row r="11" spans="1:25" x14ac:dyDescent="0.25">
      <c r="B11" s="17" t="s">
        <v>33</v>
      </c>
      <c r="C11" s="52">
        <f>SUMIF(Output!$D$91:$D$1048576,Output!$B11,Output!G$91:G$1048576)</f>
        <v>8.8229973800000003</v>
      </c>
      <c r="D11" s="52">
        <f>SUMIF(Output!$D$91:$D$1048576,Output!$B11,Output!H$91:H$1048576)</f>
        <v>10.548642757336726</v>
      </c>
      <c r="E11" s="52">
        <f>SUMIF(Output!$D$91:$D$1048576,Output!$B11,Output!I$91:I$1048576)</f>
        <v>7.2782455346263237</v>
      </c>
    </row>
    <row r="12" spans="1:25" x14ac:dyDescent="0.25">
      <c r="B12" s="27" t="s">
        <v>208</v>
      </c>
      <c r="C12" s="52">
        <f>SUMIF(Output!$D$91:$D$1048576,Output!$B12,Output!G$91:G$1048576)</f>
        <v>72.267938920000006</v>
      </c>
      <c r="D12" s="52">
        <f>SUMIF(Output!$D$91:$D$1048576,Output!$B12,Output!H$91:H$1048576)</f>
        <v>75.397169849212531</v>
      </c>
      <c r="E12" s="52">
        <f>SUMIF(Output!$D$91:$D$1048576,Output!$B12,Output!I$91:I$1048576)</f>
        <v>54.564351657073715</v>
      </c>
    </row>
    <row r="13" spans="1:25" x14ac:dyDescent="0.25">
      <c r="B13" s="40" t="s">
        <v>123</v>
      </c>
      <c r="C13" s="41">
        <f>SUM(C10:C12)</f>
        <v>103.09901999</v>
      </c>
      <c r="D13" s="41">
        <f>SUM(D10:D12)</f>
        <v>103.09901998999999</v>
      </c>
      <c r="E13" s="41">
        <f>SUM(E10:E12)</f>
        <v>103.09901998999989</v>
      </c>
    </row>
    <row r="16" spans="1:25" x14ac:dyDescent="0.25">
      <c r="B16" s="6" t="s">
        <v>263</v>
      </c>
    </row>
    <row r="17" spans="1:28" x14ac:dyDescent="0.25">
      <c r="B17" s="24" t="s">
        <v>7</v>
      </c>
      <c r="C17" s="31" t="s">
        <v>254</v>
      </c>
      <c r="D17" s="43" t="s">
        <v>336</v>
      </c>
      <c r="E17" s="30" t="s">
        <v>2</v>
      </c>
    </row>
    <row r="18" spans="1:28" x14ac:dyDescent="0.25">
      <c r="B18" s="17" t="s">
        <v>18</v>
      </c>
      <c r="C18" s="72">
        <f t="shared" ref="C18:E20" si="0">C10/C$13</f>
        <v>0.21346549843184401</v>
      </c>
      <c r="D18" s="72">
        <f t="shared" si="0"/>
        <v>0.16637604688303045</v>
      </c>
      <c r="E18" s="72">
        <f t="shared" si="0"/>
        <v>0.40016309371613357</v>
      </c>
    </row>
    <row r="19" spans="1:28" x14ac:dyDescent="0.25">
      <c r="B19" s="17" t="s">
        <v>33</v>
      </c>
      <c r="C19" s="72">
        <f t="shared" si="0"/>
        <v>8.5577897644960918E-2</v>
      </c>
      <c r="D19" s="72">
        <f t="shared" si="0"/>
        <v>0.10231564527344569</v>
      </c>
      <c r="E19" s="72">
        <f t="shared" si="0"/>
        <v>7.0594711136267627E-2</v>
      </c>
    </row>
    <row r="20" spans="1:28" x14ac:dyDescent="0.25">
      <c r="B20" s="27" t="s">
        <v>208</v>
      </c>
      <c r="C20" s="72">
        <f t="shared" si="0"/>
        <v>0.70095660392319514</v>
      </c>
      <c r="D20" s="72">
        <f t="shared" si="0"/>
        <v>0.73130830784352385</v>
      </c>
      <c r="E20" s="72">
        <f t="shared" si="0"/>
        <v>0.52924219514759885</v>
      </c>
    </row>
    <row r="21" spans="1:28" x14ac:dyDescent="0.25">
      <c r="B21" s="40" t="s">
        <v>123</v>
      </c>
      <c r="C21" s="42">
        <f>SUM(C18:C20)</f>
        <v>1</v>
      </c>
      <c r="D21" s="42">
        <f>SUM(D18:D20)</f>
        <v>1</v>
      </c>
      <c r="E21" s="42">
        <f>SUM(E18:E20)</f>
        <v>1</v>
      </c>
    </row>
    <row r="22" spans="1:28" x14ac:dyDescent="0.25">
      <c r="E22" s="26"/>
    </row>
    <row r="24" spans="1:28" x14ac:dyDescent="0.25">
      <c r="E24" s="26"/>
      <c r="J24" s="26"/>
      <c r="K24" s="26"/>
      <c r="L24" s="26"/>
      <c r="M24" s="26"/>
      <c r="N24" s="26"/>
      <c r="O24" s="26"/>
      <c r="P24" s="26"/>
      <c r="Q24" s="26"/>
      <c r="R24" s="26"/>
      <c r="S24" s="26"/>
      <c r="T24" s="26"/>
      <c r="U24" s="26"/>
      <c r="V24" s="26"/>
      <c r="W24" s="26"/>
      <c r="X24" s="26"/>
      <c r="Y24" s="26"/>
      <c r="Z24" s="26"/>
      <c r="AA24" s="26"/>
      <c r="AB24" s="26"/>
    </row>
    <row r="25" spans="1:28" x14ac:dyDescent="0.25">
      <c r="A25" s="165" t="s">
        <v>376</v>
      </c>
      <c r="B25" s="165"/>
      <c r="C25" s="165"/>
      <c r="D25" s="165"/>
      <c r="E25" s="165"/>
      <c r="J25" s="26"/>
      <c r="K25" s="26"/>
      <c r="L25" s="26"/>
      <c r="M25" s="26"/>
      <c r="N25" s="26"/>
      <c r="O25" s="26"/>
      <c r="P25" s="26"/>
      <c r="Q25" s="26"/>
      <c r="R25" s="26"/>
      <c r="S25" s="26"/>
      <c r="T25" s="26"/>
      <c r="U25" s="26"/>
      <c r="V25" s="26"/>
      <c r="W25" s="26"/>
      <c r="X25" s="26"/>
      <c r="Y25" s="26"/>
      <c r="Z25" s="26"/>
      <c r="AA25" s="26"/>
      <c r="AB25" s="26"/>
    </row>
    <row r="26" spans="1:28" x14ac:dyDescent="0.25">
      <c r="A26" s="26"/>
      <c r="E26" s="26"/>
      <c r="J26" s="26"/>
      <c r="K26" s="26"/>
      <c r="L26" s="26"/>
      <c r="M26" s="26"/>
      <c r="N26" s="26"/>
      <c r="O26" s="26"/>
      <c r="P26" s="26"/>
      <c r="Q26" s="26"/>
      <c r="R26" s="26"/>
      <c r="S26" s="26"/>
      <c r="T26" s="26"/>
      <c r="U26" s="26"/>
      <c r="V26" s="26"/>
      <c r="W26" s="26"/>
      <c r="X26" s="26"/>
      <c r="Y26" s="26"/>
      <c r="Z26" s="26"/>
      <c r="AA26" s="26"/>
      <c r="AB26" s="26"/>
    </row>
    <row r="27" spans="1:28" x14ac:dyDescent="0.25">
      <c r="A27" s="26"/>
      <c r="B27" s="6" t="s">
        <v>122</v>
      </c>
      <c r="E27" s="26"/>
      <c r="J27" s="26"/>
      <c r="K27" s="26"/>
      <c r="L27" s="26"/>
      <c r="M27" s="26"/>
      <c r="N27" s="26"/>
      <c r="O27" s="26"/>
      <c r="P27" s="26"/>
      <c r="Q27" s="26"/>
      <c r="R27" s="26"/>
      <c r="S27" s="26"/>
      <c r="T27" s="26"/>
      <c r="U27" s="26"/>
      <c r="V27" s="26"/>
      <c r="W27" s="26"/>
      <c r="X27" s="26"/>
      <c r="Y27" s="26"/>
      <c r="Z27" s="26"/>
      <c r="AA27" s="26"/>
      <c r="AB27" s="26"/>
    </row>
    <row r="28" spans="1:28" ht="45" x14ac:dyDescent="0.25">
      <c r="A28" s="26"/>
      <c r="B28" s="24" t="s">
        <v>7</v>
      </c>
      <c r="C28" s="111" t="s">
        <v>264</v>
      </c>
      <c r="D28" s="109" t="s">
        <v>346</v>
      </c>
      <c r="E28" s="109" t="s">
        <v>265</v>
      </c>
      <c r="J28" s="26"/>
      <c r="K28" s="26"/>
      <c r="L28" s="26"/>
      <c r="M28" s="26"/>
      <c r="N28" s="26"/>
      <c r="O28" s="26"/>
      <c r="P28" s="26"/>
      <c r="Q28" s="26"/>
      <c r="R28" s="26"/>
      <c r="S28" s="26"/>
      <c r="T28" s="26"/>
      <c r="U28" s="26"/>
      <c r="V28" s="26"/>
      <c r="W28" s="26"/>
      <c r="X28" s="26"/>
      <c r="Y28" s="26"/>
      <c r="Z28" s="26"/>
      <c r="AA28" s="26"/>
      <c r="AB28" s="26"/>
    </row>
    <row r="29" spans="1:28" x14ac:dyDescent="0.25">
      <c r="A29" s="26"/>
      <c r="B29" s="17" t="s">
        <v>18</v>
      </c>
      <c r="C29" s="52">
        <f>SUMIF(Output!$D$91:$D$1048576,Output!$B29,Output!E$91:E$1048576)</f>
        <v>126.57876156000002</v>
      </c>
      <c r="D29" s="52">
        <f>SUMIF(Output!$D$91:$D$1048576,Output!$B29,Output!$F$91:$F$1048576)</f>
        <v>134.5958493875863</v>
      </c>
      <c r="E29" s="52">
        <f>SUMIF(Output!$D$91:$D$1048576,Output!$B29,Output!$F$91:$F$1048576)</f>
        <v>134.5958493875863</v>
      </c>
      <c r="J29" s="26"/>
      <c r="K29" s="26"/>
      <c r="L29" s="26"/>
      <c r="M29" s="26"/>
      <c r="N29" s="26"/>
      <c r="O29" s="26"/>
      <c r="P29" s="26"/>
      <c r="Q29" s="26"/>
      <c r="R29" s="26"/>
      <c r="S29" s="26"/>
      <c r="T29" s="26"/>
      <c r="U29" s="26"/>
      <c r="V29" s="26"/>
      <c r="W29" s="26"/>
      <c r="X29" s="26"/>
      <c r="Y29" s="26"/>
      <c r="Z29" s="26"/>
      <c r="AA29" s="26"/>
      <c r="AB29" s="26"/>
    </row>
    <row r="30" spans="1:28" x14ac:dyDescent="0.25">
      <c r="A30" s="26"/>
      <c r="B30" s="17" t="s">
        <v>33</v>
      </c>
      <c r="C30" s="52">
        <f>SUMIF(Output!$D$91:$D$1048576,Output!$B30,Output!E$91:E$1048576)</f>
        <v>73.457329880000003</v>
      </c>
      <c r="D30" s="52">
        <f>SUMIF(Output!$D$91:$D$1048576,Output!$B30,Output!$F$91:$F$1048576)</f>
        <v>82.771897993827125</v>
      </c>
      <c r="E30" s="52">
        <f>SUMIF(Output!$D$91:$D$1048576,Output!$B30,Output!$F$91:$F$1048576)</f>
        <v>82.771897993827125</v>
      </c>
      <c r="J30" s="26"/>
      <c r="K30" s="26"/>
      <c r="L30" s="26"/>
      <c r="M30" s="26"/>
      <c r="N30" s="26"/>
      <c r="O30" s="26"/>
      <c r="P30" s="26"/>
      <c r="Q30" s="26"/>
      <c r="R30" s="26"/>
      <c r="S30" s="26"/>
      <c r="T30" s="26"/>
      <c r="U30" s="26"/>
      <c r="V30" s="26"/>
      <c r="W30" s="26"/>
      <c r="X30" s="26"/>
      <c r="Y30" s="26"/>
      <c r="Z30" s="26"/>
      <c r="AA30" s="26"/>
      <c r="AB30" s="26"/>
    </row>
    <row r="31" spans="1:28" x14ac:dyDescent="0.25">
      <c r="A31" s="26"/>
      <c r="B31" s="27" t="s">
        <v>208</v>
      </c>
      <c r="C31" s="52">
        <f>SUMIF(Output!$D$91:$D$1048576,Output!$B31,Output!E$91:E$1048576)</f>
        <v>608.80429436999998</v>
      </c>
      <c r="D31" s="52">
        <f>SUMIF(Output!$D$91:$D$1048576,Output!$B31,Output!$F$91:$F$1048576)</f>
        <v>591.61799250825356</v>
      </c>
      <c r="E31" s="52">
        <f>SUMIF(Output!$D$91:$D$1048576,Output!$B31,Output!$F$91:$F$1048576)</f>
        <v>591.61799250825356</v>
      </c>
      <c r="J31" s="26"/>
      <c r="K31" s="26"/>
      <c r="L31" s="26"/>
      <c r="M31" s="26"/>
      <c r="N31" s="26"/>
      <c r="O31" s="26"/>
      <c r="P31" s="26"/>
      <c r="Q31" s="26"/>
      <c r="R31" s="26"/>
      <c r="S31" s="26"/>
      <c r="T31" s="26"/>
      <c r="U31" s="26"/>
      <c r="V31" s="26"/>
      <c r="W31" s="26"/>
      <c r="X31" s="26"/>
      <c r="Y31" s="26"/>
      <c r="Z31" s="26"/>
      <c r="AA31" s="26"/>
      <c r="AB31" s="26"/>
    </row>
    <row r="32" spans="1:28" x14ac:dyDescent="0.25">
      <c r="A32" s="26"/>
      <c r="B32" s="40" t="s">
        <v>123</v>
      </c>
      <c r="C32" s="41">
        <f>SUM(C29:C31)</f>
        <v>808.84038581000004</v>
      </c>
      <c r="D32" s="41">
        <f>SUM(D29:D31)</f>
        <v>808.985739889667</v>
      </c>
      <c r="E32" s="41">
        <f>SUM(E29:E31)</f>
        <v>808.985739889667</v>
      </c>
      <c r="J32" s="26"/>
      <c r="K32" s="26"/>
      <c r="L32" s="26"/>
      <c r="M32" s="26"/>
      <c r="N32" s="26"/>
      <c r="O32" s="26"/>
      <c r="P32" s="26"/>
      <c r="Q32" s="26"/>
      <c r="R32" s="26"/>
      <c r="S32" s="26"/>
      <c r="T32" s="26"/>
      <c r="U32" s="26"/>
      <c r="V32" s="26"/>
      <c r="W32" s="26"/>
      <c r="X32" s="26"/>
      <c r="Y32" s="26"/>
      <c r="Z32" s="26"/>
      <c r="AA32" s="26"/>
      <c r="AB32" s="26"/>
    </row>
    <row r="33" spans="1:28" x14ac:dyDescent="0.25">
      <c r="E33" s="26"/>
      <c r="J33" s="26"/>
      <c r="K33" s="26"/>
      <c r="L33" s="26"/>
      <c r="M33" s="26"/>
      <c r="N33" s="26"/>
      <c r="O33" s="26"/>
      <c r="P33" s="26"/>
      <c r="Q33" s="26"/>
      <c r="R33" s="26"/>
      <c r="S33" s="26"/>
      <c r="T33" s="26"/>
      <c r="U33" s="26"/>
      <c r="V33" s="26"/>
      <c r="W33" s="26"/>
      <c r="X33" s="26"/>
      <c r="Y33" s="26"/>
      <c r="Z33" s="26"/>
      <c r="AA33" s="26"/>
      <c r="AB33" s="26"/>
    </row>
    <row r="34" spans="1:28" x14ac:dyDescent="0.25">
      <c r="E34" s="26"/>
      <c r="J34" s="26"/>
      <c r="K34" s="26"/>
      <c r="L34" s="26"/>
      <c r="M34" s="26"/>
      <c r="N34" s="26"/>
      <c r="O34" s="26"/>
      <c r="P34" s="26"/>
      <c r="Q34" s="26"/>
      <c r="R34" s="26"/>
      <c r="S34" s="26"/>
      <c r="T34" s="26"/>
      <c r="U34" s="26"/>
      <c r="V34" s="26"/>
      <c r="W34" s="26"/>
      <c r="X34" s="26"/>
      <c r="Y34" s="26"/>
      <c r="Z34" s="26"/>
      <c r="AA34" s="26"/>
      <c r="AB34" s="26"/>
    </row>
    <row r="35" spans="1:28" x14ac:dyDescent="0.25">
      <c r="E35" s="26"/>
      <c r="J35" s="26"/>
      <c r="K35" s="26"/>
      <c r="L35" s="26"/>
      <c r="M35" s="26"/>
      <c r="N35" s="26"/>
      <c r="O35" s="26"/>
      <c r="P35" s="26"/>
      <c r="Q35" s="26"/>
      <c r="R35" s="26"/>
      <c r="S35" s="26"/>
      <c r="T35" s="26"/>
      <c r="U35" s="26"/>
      <c r="V35" s="26"/>
      <c r="W35" s="26"/>
      <c r="X35" s="26"/>
      <c r="Y35" s="26"/>
      <c r="Z35" s="26"/>
      <c r="AA35" s="26"/>
      <c r="AB35" s="26"/>
    </row>
    <row r="36" spans="1:28" x14ac:dyDescent="0.25">
      <c r="A36" s="165" t="s">
        <v>378</v>
      </c>
      <c r="B36" s="166"/>
      <c r="C36" s="166"/>
      <c r="D36" s="166"/>
      <c r="E36" s="166"/>
      <c r="J36" s="26"/>
      <c r="K36" s="26"/>
      <c r="L36" s="26"/>
      <c r="M36" s="26"/>
      <c r="N36" s="26"/>
      <c r="O36" s="26"/>
      <c r="P36" s="26"/>
      <c r="Q36" s="26"/>
      <c r="R36" s="26"/>
      <c r="S36" s="26"/>
      <c r="T36" s="26"/>
      <c r="U36" s="26"/>
      <c r="V36" s="26"/>
      <c r="W36" s="26"/>
      <c r="X36" s="26"/>
      <c r="Y36" s="26"/>
      <c r="Z36" s="26"/>
      <c r="AA36" s="26"/>
      <c r="AB36" s="26"/>
    </row>
    <row r="37" spans="1:28" x14ac:dyDescent="0.25">
      <c r="E37" s="26"/>
      <c r="J37" s="26"/>
      <c r="K37" s="26"/>
      <c r="L37" s="26"/>
      <c r="M37" s="26"/>
      <c r="N37" s="26"/>
      <c r="O37" s="26"/>
      <c r="P37" s="26"/>
      <c r="Q37" s="26"/>
      <c r="R37" s="26"/>
      <c r="S37" s="26"/>
      <c r="T37" s="26"/>
      <c r="U37" s="26"/>
      <c r="V37" s="26"/>
      <c r="W37" s="26"/>
      <c r="X37" s="26"/>
      <c r="Y37" s="26"/>
      <c r="Z37" s="26"/>
      <c r="AA37" s="26"/>
      <c r="AB37" s="26"/>
    </row>
    <row r="38" spans="1:28" x14ac:dyDescent="0.25">
      <c r="B38" s="6" t="s">
        <v>122</v>
      </c>
      <c r="E38" s="26"/>
    </row>
    <row r="39" spans="1:28" ht="45" x14ac:dyDescent="0.25">
      <c r="B39" s="24" t="s">
        <v>7</v>
      </c>
      <c r="C39" s="111" t="s">
        <v>264</v>
      </c>
      <c r="D39" s="109" t="s">
        <v>346</v>
      </c>
      <c r="E39" s="109" t="s">
        <v>265</v>
      </c>
    </row>
    <row r="40" spans="1:28" x14ac:dyDescent="0.25">
      <c r="B40" s="17" t="s">
        <v>18</v>
      </c>
      <c r="C40" s="52">
        <f>SUMIF(Output!$D$91:$D$1048576,Output!$B40,Output!K$91:K$1048576)</f>
        <v>104.57067787</v>
      </c>
      <c r="D40" s="52">
        <f>SUMIF(Output!$D$91:$D$1048576,Output!$B40,Output!L$91:L$1048576)</f>
        <v>117.44264200413552</v>
      </c>
      <c r="E40" s="52">
        <f>SUMIF(Output!$D$91:$D$1048576,Output!$B40,Output!M$91:M$1048576)</f>
        <v>93.339426589286376</v>
      </c>
    </row>
    <row r="41" spans="1:28" x14ac:dyDescent="0.25">
      <c r="B41" s="17" t="s">
        <v>33</v>
      </c>
      <c r="C41" s="52">
        <f>SUMIF(Output!$D$91:$D$1048576,Output!$B41,Output!K$91:K$1048576)</f>
        <v>64.634332499999999</v>
      </c>
      <c r="D41" s="52">
        <f>SUMIF(Output!$D$91:$D$1048576,Output!$B41,Output!L$91:L$1048576)</f>
        <v>72.223255236490431</v>
      </c>
      <c r="E41" s="52">
        <f>SUMIF(Output!$D$91:$D$1048576,Output!$B41,Output!M$91:M$1048576)</f>
        <v>75.493652459200817</v>
      </c>
    </row>
    <row r="42" spans="1:28" x14ac:dyDescent="0.25">
      <c r="B42" s="27" t="s">
        <v>208</v>
      </c>
      <c r="C42" s="52">
        <f>SUMIF(Output!$D$91:$D$1048576,Output!$B42,Output!K$91:K$1048576)</f>
        <v>536.53635544999997</v>
      </c>
      <c r="D42" s="52">
        <f>SUMIF(Output!$D$91:$D$1048576,Output!$B42,Output!L$91:L$1048576)</f>
        <v>516.22082265904089</v>
      </c>
      <c r="E42" s="52">
        <f>SUMIF(Output!$D$91:$D$1048576,Output!$B42,Output!M$91:M$1048576)</f>
        <v>537.05364085117969</v>
      </c>
    </row>
    <row r="43" spans="1:28" x14ac:dyDescent="0.25">
      <c r="B43" s="40" t="s">
        <v>123</v>
      </c>
      <c r="C43" s="41">
        <f>SUM(C40:C42)</f>
        <v>705.74136581999994</v>
      </c>
      <c r="D43" s="41">
        <f>SUM(D40:D42)</f>
        <v>705.88671989966679</v>
      </c>
      <c r="E43" s="41">
        <f>SUM(E40:E42)</f>
        <v>705.8867198996669</v>
      </c>
    </row>
    <row r="44" spans="1:28" x14ac:dyDescent="0.25">
      <c r="E44" s="26"/>
    </row>
    <row r="45" spans="1:28" x14ac:dyDescent="0.25">
      <c r="E45" s="26"/>
    </row>
    <row r="46" spans="1:28" x14ac:dyDescent="0.25">
      <c r="A46" s="6"/>
    </row>
    <row r="47" spans="1:28" ht="45" x14ac:dyDescent="0.25">
      <c r="B47" s="24" t="s">
        <v>7</v>
      </c>
      <c r="C47" s="111" t="s">
        <v>264</v>
      </c>
      <c r="D47" s="109" t="s">
        <v>346</v>
      </c>
      <c r="E47" s="109" t="s">
        <v>265</v>
      </c>
    </row>
    <row r="48" spans="1:28" x14ac:dyDescent="0.25">
      <c r="B48" s="17" t="s">
        <v>18</v>
      </c>
      <c r="C48" s="72">
        <f t="shared" ref="C48:E50" si="1">C40/C$43</f>
        <v>0.14817138818056877</v>
      </c>
      <c r="D48" s="72">
        <f t="shared" si="1"/>
        <v>0.16637604688303043</v>
      </c>
      <c r="E48" s="72">
        <f t="shared" si="1"/>
        <v>0.13223003629045951</v>
      </c>
    </row>
    <row r="49" spans="1:15" x14ac:dyDescent="0.25">
      <c r="B49" s="17" t="s">
        <v>33</v>
      </c>
      <c r="C49" s="72">
        <f t="shared" si="1"/>
        <v>9.1583596527463645E-2</v>
      </c>
      <c r="D49" s="72">
        <f t="shared" si="1"/>
        <v>0.10231564527344569</v>
      </c>
      <c r="E49" s="72">
        <f t="shared" si="1"/>
        <v>0.10694867934323982</v>
      </c>
    </row>
    <row r="50" spans="1:15" x14ac:dyDescent="0.25">
      <c r="B50" s="27" t="s">
        <v>208</v>
      </c>
      <c r="C50" s="72">
        <f t="shared" si="1"/>
        <v>0.76024501529196764</v>
      </c>
      <c r="D50" s="72">
        <f t="shared" si="1"/>
        <v>0.73130830784352396</v>
      </c>
      <c r="E50" s="72">
        <f t="shared" si="1"/>
        <v>0.7608212843663007</v>
      </c>
    </row>
    <row r="51" spans="1:15" x14ac:dyDescent="0.25">
      <c r="B51" s="40" t="s">
        <v>123</v>
      </c>
      <c r="C51" s="42">
        <f>SUM(C48:C50)</f>
        <v>1</v>
      </c>
      <c r="D51" s="42">
        <f>SUM(D48:D50)</f>
        <v>1</v>
      </c>
      <c r="E51" s="42">
        <f>SUM(E48:E50)</f>
        <v>1</v>
      </c>
    </row>
    <row r="53" spans="1:15" x14ac:dyDescent="0.25">
      <c r="J53" s="26"/>
      <c r="K53" s="26"/>
      <c r="L53" s="26"/>
      <c r="M53" s="26"/>
      <c r="N53" s="26"/>
      <c r="O53" s="26"/>
    </row>
    <row r="54" spans="1:15" x14ac:dyDescent="0.25">
      <c r="A54" s="167" t="s">
        <v>347</v>
      </c>
      <c r="B54" s="168"/>
      <c r="C54" s="168"/>
      <c r="D54" s="168"/>
      <c r="E54" s="168"/>
      <c r="J54" s="26"/>
      <c r="K54" s="26"/>
      <c r="L54" s="26"/>
      <c r="M54" s="26"/>
      <c r="N54" s="26"/>
      <c r="O54" s="26"/>
    </row>
    <row r="55" spans="1:15" x14ac:dyDescent="0.25">
      <c r="J55" s="26"/>
      <c r="K55" s="26"/>
      <c r="L55" s="26"/>
      <c r="M55" s="26"/>
      <c r="N55" s="26"/>
      <c r="O55" s="26"/>
    </row>
    <row r="56" spans="1:15" x14ac:dyDescent="0.25">
      <c r="A56" s="71" t="s">
        <v>259</v>
      </c>
      <c r="B56" s="71"/>
      <c r="C56" s="71"/>
      <c r="D56" s="71"/>
      <c r="E56" s="71"/>
      <c r="J56" s="26"/>
      <c r="K56" s="26"/>
      <c r="L56" s="26"/>
      <c r="M56" s="26"/>
      <c r="N56" s="26"/>
      <c r="O56" s="26"/>
    </row>
    <row r="57" spans="1:15" x14ac:dyDescent="0.25">
      <c r="J57" s="26"/>
      <c r="K57" s="26"/>
      <c r="L57" s="26"/>
      <c r="M57" s="26"/>
      <c r="N57" s="26"/>
      <c r="O57" s="26"/>
    </row>
    <row r="58" spans="1:15" x14ac:dyDescent="0.25">
      <c r="B58" s="111"/>
      <c r="C58" s="111" t="s">
        <v>284</v>
      </c>
      <c r="D58" s="111" t="s">
        <v>282</v>
      </c>
      <c r="E58" s="111" t="s">
        <v>285</v>
      </c>
    </row>
    <row r="59" spans="1:15" x14ac:dyDescent="0.25">
      <c r="B59" s="17" t="s">
        <v>273</v>
      </c>
      <c r="C59" s="129">
        <f>SUMIF(Output!$A$91:$A$1048576,Output!$B59,Output!E$91:E$1048576)</f>
        <v>20.521717780000003</v>
      </c>
      <c r="D59" s="129">
        <f>SUMIF(Output!$A$91:$A$1048576,Output!$B59,Output!F$91:F$1048576)</f>
        <v>38.599139115731653</v>
      </c>
      <c r="E59" s="129">
        <f>D59-C59</f>
        <v>18.07742133573165</v>
      </c>
    </row>
    <row r="60" spans="1:15" x14ac:dyDescent="0.25">
      <c r="B60" s="17" t="s">
        <v>278</v>
      </c>
      <c r="C60" s="129">
        <f>SUMIF(Output!$A$91:$A$1048576,Output!$B60,Output!E$91:E$1048576)</f>
        <v>106.05704378</v>
      </c>
      <c r="D60" s="129">
        <f>SUMIF(Output!$A$91:$A$1048576,Output!$B60,Output!F$91:F$1048576)</f>
        <v>95.996710271854596</v>
      </c>
      <c r="E60" s="129">
        <f>D60-C60</f>
        <v>-10.060333508145405</v>
      </c>
    </row>
    <row r="61" spans="1:15" x14ac:dyDescent="0.25">
      <c r="B61" s="27" t="s">
        <v>270</v>
      </c>
      <c r="C61" s="132">
        <f>E149-C59-C60</f>
        <v>682.26162425000007</v>
      </c>
      <c r="D61" s="132">
        <f>F149-D59-D60</f>
        <v>674.38989050208068</v>
      </c>
      <c r="E61" s="132">
        <f>D61-C61</f>
        <v>-7.871733747919393</v>
      </c>
    </row>
    <row r="62" spans="1:15" x14ac:dyDescent="0.25">
      <c r="A62" s="6"/>
      <c r="B62" s="133" t="s">
        <v>286</v>
      </c>
      <c r="C62" s="136">
        <f>SUM(C59:C61)</f>
        <v>808.84038581000004</v>
      </c>
      <c r="D62" s="136">
        <f>SUM(D59:D61)</f>
        <v>808.98573988966689</v>
      </c>
      <c r="E62" s="136">
        <f>SUM(E59:E61)</f>
        <v>0.14535407966685199</v>
      </c>
    </row>
    <row r="63" spans="1:15" x14ac:dyDescent="0.25">
      <c r="A63" s="6"/>
      <c r="B63" s="26"/>
      <c r="C63" s="26"/>
      <c r="D63" s="26"/>
      <c r="E63" s="26"/>
    </row>
    <row r="64" spans="1:15" x14ac:dyDescent="0.25">
      <c r="A64" s="6"/>
      <c r="B64" s="26"/>
      <c r="C64" s="26"/>
      <c r="D64" s="26"/>
      <c r="E64" s="26"/>
    </row>
    <row r="65" spans="1:14" x14ac:dyDescent="0.25">
      <c r="A65" s="71" t="s">
        <v>377</v>
      </c>
      <c r="B65" s="71"/>
      <c r="C65" s="71"/>
      <c r="D65" s="71"/>
      <c r="E65" s="71"/>
    </row>
    <row r="67" spans="1:14" ht="45" x14ac:dyDescent="0.25">
      <c r="A67" s="6"/>
      <c r="C67" s="111" t="s">
        <v>290</v>
      </c>
      <c r="D67" s="109" t="s">
        <v>346</v>
      </c>
      <c r="E67" s="109" t="s">
        <v>265</v>
      </c>
    </row>
    <row r="68" spans="1:14" x14ac:dyDescent="0.25">
      <c r="A68" s="6"/>
      <c r="B68" s="17" t="s">
        <v>273</v>
      </c>
      <c r="C68" s="129">
        <f>SUMIF(Output!$A$91:$A$1048576,Output!$B68,Output!G$91:G$1048576)</f>
        <v>1.7925034999999998</v>
      </c>
      <c r="D68" s="129">
        <f>SUMIF(Output!$A$91:$A$1048576,Output!$B68,Output!H$91:H$1048576)</f>
        <v>4.9191638604561261</v>
      </c>
      <c r="E68" s="129">
        <f>SUMIF(Output!$A$91:$A$1048576,Output!$B68,Output!I$91:I$1048576)</f>
        <v>13.108792735740899</v>
      </c>
    </row>
    <row r="69" spans="1:14" x14ac:dyDescent="0.25">
      <c r="A69" s="6"/>
      <c r="B69" s="17" t="s">
        <v>278</v>
      </c>
      <c r="C69" s="129">
        <f>SUMIF(Output!$A$91:$A$1048576,Output!$B69,Output!G$91:G$1048576)</f>
        <v>20.215580189999997</v>
      </c>
      <c r="D69" s="129">
        <f>SUMIF(Output!$A$91:$A$1048576,Output!$B69,Output!H$91:H$1048576)</f>
        <v>12.234043522994604</v>
      </c>
      <c r="E69" s="129">
        <f>SUMIF(Output!$A$91:$A$1048576,Output!$B69,Output!I$91:I$1048576)</f>
        <v>28.147630062558957</v>
      </c>
    </row>
    <row r="70" spans="1:14" x14ac:dyDescent="0.25">
      <c r="A70" s="6"/>
      <c r="B70" s="27" t="s">
        <v>270</v>
      </c>
      <c r="C70" s="132">
        <f>C11+C12</f>
        <v>81.09093630000001</v>
      </c>
      <c r="D70" s="132">
        <f>D11+D12</f>
        <v>85.945812606549254</v>
      </c>
      <c r="E70" s="132">
        <f>E11+E12</f>
        <v>61.842597191700037</v>
      </c>
      <c r="J70" s="26"/>
      <c r="K70" s="26"/>
      <c r="L70" s="26"/>
      <c r="M70" s="26"/>
      <c r="N70" s="26"/>
    </row>
    <row r="71" spans="1:14" x14ac:dyDescent="0.25">
      <c r="A71" s="6"/>
      <c r="B71" s="133" t="s">
        <v>123</v>
      </c>
      <c r="C71" s="134">
        <f>SUM(C68:C70)</f>
        <v>103.09901999</v>
      </c>
      <c r="D71" s="134">
        <f>SUM(D68:D70)</f>
        <v>103.09901998999999</v>
      </c>
      <c r="E71" s="134">
        <f>SUM(E68:E70)</f>
        <v>103.09901998999989</v>
      </c>
      <c r="J71" s="26"/>
      <c r="K71" s="26"/>
      <c r="L71" s="26"/>
      <c r="M71" s="26"/>
      <c r="N71" s="26"/>
    </row>
    <row r="72" spans="1:14" x14ac:dyDescent="0.25">
      <c r="A72" s="6"/>
      <c r="J72" s="26"/>
      <c r="K72" s="26"/>
      <c r="L72" s="26"/>
      <c r="M72" s="26"/>
      <c r="N72" s="26"/>
    </row>
    <row r="73" spans="1:14" x14ac:dyDescent="0.25">
      <c r="A73" s="6"/>
      <c r="J73" s="26"/>
      <c r="K73" s="26"/>
      <c r="L73" s="26"/>
      <c r="M73" s="26"/>
      <c r="N73" s="26"/>
    </row>
    <row r="74" spans="1:14" x14ac:dyDescent="0.25">
      <c r="A74" s="71" t="s">
        <v>378</v>
      </c>
      <c r="B74" s="71"/>
      <c r="C74" s="71"/>
      <c r="D74" s="71"/>
      <c r="E74" s="71"/>
      <c r="J74" s="26"/>
      <c r="K74" s="26"/>
      <c r="L74" s="26"/>
      <c r="M74" s="26"/>
      <c r="N74" s="26"/>
    </row>
    <row r="75" spans="1:14" x14ac:dyDescent="0.25">
      <c r="A75" s="6"/>
      <c r="B75" s="6"/>
      <c r="C75" s="6"/>
      <c r="D75" s="6"/>
      <c r="E75" s="6"/>
      <c r="J75" s="26"/>
      <c r="K75" s="26"/>
      <c r="L75" s="26"/>
      <c r="M75" s="26"/>
      <c r="N75" s="26"/>
    </row>
    <row r="76" spans="1:14" x14ac:dyDescent="0.25">
      <c r="A76" s="6"/>
      <c r="B76" s="6"/>
      <c r="C76" s="6"/>
      <c r="D76" s="6"/>
      <c r="E76" s="6"/>
      <c r="J76" s="26"/>
      <c r="K76" s="26"/>
      <c r="L76" s="26"/>
      <c r="M76" s="26"/>
      <c r="N76" s="26"/>
    </row>
    <row r="77" spans="1:14" ht="45" x14ac:dyDescent="0.25">
      <c r="A77" s="6"/>
      <c r="B77" s="6"/>
      <c r="C77" s="111" t="s">
        <v>264</v>
      </c>
      <c r="D77" s="109" t="s">
        <v>346</v>
      </c>
      <c r="E77" s="109" t="s">
        <v>265</v>
      </c>
      <c r="J77" s="26"/>
      <c r="K77" s="26"/>
      <c r="L77" s="26"/>
      <c r="M77" s="26"/>
      <c r="N77" s="26"/>
    </row>
    <row r="78" spans="1:14" x14ac:dyDescent="0.25">
      <c r="A78" s="6"/>
      <c r="B78" s="17" t="s">
        <v>273</v>
      </c>
      <c r="C78" s="129">
        <f>SUMIF(Output!$A$91:$A$1048576,Output!$B78,Output!M$91:M$1048576)</f>
        <v>25.490346379990768</v>
      </c>
      <c r="D78" s="129">
        <f>SUMIF(Output!$A$91:$A$1048576,Output!$B78,Output!L$91:L$1048576)</f>
        <v>33.679975255275544</v>
      </c>
      <c r="E78" s="129">
        <f>SUMIF(Output!$A$91:$A$1048576,Output!$B78,Output!M$91:M$1048576)</f>
        <v>25.490346379990768</v>
      </c>
      <c r="J78" s="26"/>
      <c r="K78" s="26"/>
      <c r="L78" s="26"/>
      <c r="M78" s="26"/>
      <c r="N78" s="26"/>
    </row>
    <row r="79" spans="1:14" x14ac:dyDescent="0.25">
      <c r="A79" s="6"/>
      <c r="B79" s="17" t="s">
        <v>278</v>
      </c>
      <c r="C79" s="129">
        <f>SUMIF(Output!$A$91:$A$1048576,Output!$B79,Output!M$91:M$1048576)</f>
        <v>67.849080209295636</v>
      </c>
      <c r="D79" s="129">
        <f>SUMIF(Output!$A$91:$A$1048576,Output!$B79,Output!L$91:L$1048576)</f>
        <v>83.762666748859999</v>
      </c>
      <c r="E79" s="129">
        <f>SUMIF(Output!$A$91:$A$1048576,Output!$B79,Output!M$91:M$1048576)</f>
        <v>67.849080209295636</v>
      </c>
      <c r="H79" s="6"/>
      <c r="I79" s="6"/>
      <c r="J79" s="6"/>
      <c r="K79" s="6"/>
      <c r="L79" s="6"/>
      <c r="M79" s="6"/>
    </row>
    <row r="80" spans="1:14" x14ac:dyDescent="0.25">
      <c r="A80" s="6"/>
      <c r="B80" s="17" t="s">
        <v>270</v>
      </c>
      <c r="C80" s="129">
        <f>C41+C42</f>
        <v>601.17068795</v>
      </c>
      <c r="D80" s="129">
        <f>SUMIF(Output!$A$91:$A$1048576,Output!$B80,Output!L$91:L$1048576)</f>
        <v>0</v>
      </c>
      <c r="E80" s="129">
        <f>SUMIF(Output!$A$91:$A$1048576,Output!$B80,Output!M$91:M$1048576)</f>
        <v>0</v>
      </c>
    </row>
    <row r="81" spans="1:20" x14ac:dyDescent="0.25">
      <c r="A81" s="6"/>
      <c r="B81" s="133" t="s">
        <v>286</v>
      </c>
      <c r="C81" s="135">
        <f>SUM(C78:C80)</f>
        <v>694.51011453928641</v>
      </c>
      <c r="D81" s="135">
        <f>SUM(D78:D80)</f>
        <v>117.44264200413554</v>
      </c>
      <c r="E81" s="135">
        <f>SUM(E78:E80)</f>
        <v>93.339426589286404</v>
      </c>
    </row>
    <row r="82" spans="1:20" x14ac:dyDescent="0.25">
      <c r="A82" s="6"/>
      <c r="B82" s="107"/>
      <c r="C82" s="131"/>
      <c r="D82" s="131"/>
      <c r="E82" s="131"/>
    </row>
    <row r="83" spans="1:20" x14ac:dyDescent="0.25">
      <c r="A83" s="6"/>
      <c r="B83" s="107"/>
      <c r="C83" s="131"/>
      <c r="D83" s="131"/>
      <c r="E83" s="131"/>
      <c r="F83" s="131"/>
      <c r="G83" s="131"/>
      <c r="J83" s="26"/>
      <c r="K83" s="26"/>
      <c r="L83" s="26"/>
      <c r="M83" s="26"/>
      <c r="N83" s="26"/>
    </row>
    <row r="87" spans="1:20" x14ac:dyDescent="0.25">
      <c r="A87" s="167" t="s">
        <v>221</v>
      </c>
      <c r="B87" s="167"/>
      <c r="C87" s="167"/>
      <c r="D87" s="167"/>
      <c r="E87" s="167"/>
      <c r="F87" s="167"/>
      <c r="G87" s="167"/>
      <c r="H87" s="167"/>
      <c r="I87" s="167"/>
      <c r="J87" s="167"/>
      <c r="K87" s="167"/>
      <c r="L87" s="167"/>
      <c r="M87" s="167"/>
      <c r="N87" s="167"/>
      <c r="O87" s="167"/>
      <c r="P87" s="167"/>
    </row>
    <row r="89" spans="1:20" x14ac:dyDescent="0.25">
      <c r="E89" s="115" t="s">
        <v>259</v>
      </c>
      <c r="F89" s="116"/>
      <c r="G89" s="113" t="s">
        <v>261</v>
      </c>
      <c r="H89" s="113"/>
      <c r="I89" s="114"/>
      <c r="K89" s="116" t="s">
        <v>260</v>
      </c>
      <c r="L89" s="116"/>
      <c r="M89" s="116"/>
      <c r="O89" s="116" t="s">
        <v>266</v>
      </c>
      <c r="P89" s="116"/>
    </row>
    <row r="90" spans="1:20" ht="61.5" customHeight="1" x14ac:dyDescent="0.25">
      <c r="A90" s="62" t="s">
        <v>272</v>
      </c>
      <c r="B90" s="62" t="s">
        <v>5</v>
      </c>
      <c r="C90" s="62" t="s">
        <v>6</v>
      </c>
      <c r="D90" s="62" t="s">
        <v>7</v>
      </c>
      <c r="E90" s="110" t="s">
        <v>257</v>
      </c>
      <c r="F90" s="110" t="s">
        <v>258</v>
      </c>
      <c r="G90" s="63" t="s">
        <v>254</v>
      </c>
      <c r="H90" s="109" t="s">
        <v>336</v>
      </c>
      <c r="I90" s="110" t="s">
        <v>2</v>
      </c>
      <c r="K90" s="111" t="s">
        <v>264</v>
      </c>
      <c r="L90" s="109" t="s">
        <v>345</v>
      </c>
      <c r="M90" s="109" t="s">
        <v>265</v>
      </c>
      <c r="O90" s="109" t="s">
        <v>346</v>
      </c>
      <c r="P90" s="109" t="s">
        <v>265</v>
      </c>
    </row>
    <row r="91" spans="1:20" x14ac:dyDescent="0.25">
      <c r="A91" s="17" t="s">
        <v>274</v>
      </c>
      <c r="B91" s="17" t="s">
        <v>8</v>
      </c>
      <c r="C91" s="17" t="s">
        <v>9</v>
      </c>
      <c r="D91" s="17" t="s">
        <v>208</v>
      </c>
      <c r="E91" s="29">
        <f>_xlfn.XLOOKUP(B91,'Input  - indicative charges'!$P$13:$P$69,'Input  - indicative charges'!$Q$13:$Q$69,FALSE)</f>
        <v>13.39582813</v>
      </c>
      <c r="F91" s="29">
        <f>'Input  - indicative charges'!J13</f>
        <v>12.789845403857752</v>
      </c>
      <c r="G91" s="29">
        <f>_xlfn.XLOOKUP(B91,'Calc - 2021-22 LCE'!$B$7:$B$63,'Calc - 2021-22 LCE'!$F$7:$F$63)</f>
        <v>1.7113068099999997</v>
      </c>
      <c r="H91" s="29">
        <f>'Calc - TPM charges'!G10</f>
        <v>1.629967577847762</v>
      </c>
      <c r="I91" s="29">
        <f>'Calc - simple BB'!H9</f>
        <v>2.1433448099897872</v>
      </c>
      <c r="K91" s="117">
        <f t="shared" ref="K91:K122" si="2">E91-G91</f>
        <v>11.68452132</v>
      </c>
      <c r="L91" s="117">
        <f t="shared" ref="L91:L122" si="3">$F91-H91</f>
        <v>11.159877826009991</v>
      </c>
      <c r="M91" s="117">
        <f t="shared" ref="M91:M122" si="4">$F91-I91</f>
        <v>10.646500593867966</v>
      </c>
      <c r="O91" s="18">
        <f t="shared" ref="O91:O122" si="5">L91/$K91-1</f>
        <v>-4.4900726321753126E-2</v>
      </c>
      <c r="P91" s="18">
        <f t="shared" ref="P91:P122" si="6">M91/$K91-1</f>
        <v>-8.8837248673190317E-2</v>
      </c>
      <c r="Q91" s="118"/>
      <c r="R91" s="28"/>
      <c r="S91" s="28"/>
      <c r="T91" s="28"/>
    </row>
    <row r="92" spans="1:20" x14ac:dyDescent="0.25">
      <c r="A92" s="17" t="s">
        <v>275</v>
      </c>
      <c r="B92" s="17" t="s">
        <v>10</v>
      </c>
      <c r="C92" s="17" t="s">
        <v>11</v>
      </c>
      <c r="D92" s="17" t="s">
        <v>208</v>
      </c>
      <c r="E92" s="29">
        <f>_xlfn.XLOOKUP(B92,'Input  - indicative charges'!$P$13:$P$69,'Input  - indicative charges'!$Q$13:$Q$69,FALSE)</f>
        <v>0.44562283999999996</v>
      </c>
      <c r="F92" s="29">
        <f>'Input  - indicative charges'!J14</f>
        <v>1.4495541225608679</v>
      </c>
      <c r="G92" s="29">
        <f>'Calc - 2021-22 LCE'!F8</f>
        <v>7.3282150000000004E-2</v>
      </c>
      <c r="H92" s="29">
        <f>'Calc - TPM charges'!G11</f>
        <v>0.18473454115380597</v>
      </c>
      <c r="I92" s="29">
        <f>'Calc - simple BB'!H10</f>
        <v>8.9692587328954271E-2</v>
      </c>
      <c r="K92" s="117">
        <f t="shared" si="2"/>
        <v>0.37234068999999997</v>
      </c>
      <c r="L92" s="117">
        <f t="shared" si="3"/>
        <v>1.264819581407062</v>
      </c>
      <c r="M92" s="117">
        <f t="shared" si="4"/>
        <v>1.3598615352319137</v>
      </c>
      <c r="O92" s="18">
        <f t="shared" si="5"/>
        <v>2.3969416058370148</v>
      </c>
      <c r="P92" s="18">
        <f t="shared" si="6"/>
        <v>2.6521969576623863</v>
      </c>
    </row>
    <row r="93" spans="1:20" x14ac:dyDescent="0.25">
      <c r="A93" s="17" t="s">
        <v>276</v>
      </c>
      <c r="B93" s="17" t="s">
        <v>12</v>
      </c>
      <c r="C93" s="17" t="s">
        <v>13</v>
      </c>
      <c r="D93" s="17" t="s">
        <v>208</v>
      </c>
      <c r="E93" s="29">
        <f>_xlfn.XLOOKUP(B93,'Input  - indicative charges'!$P$13:$P$69,'Input  - indicative charges'!$Q$13:$Q$69,FALSE)</f>
        <v>2.69023448</v>
      </c>
      <c r="F93" s="29">
        <f>'Input  - indicative charges'!J15</f>
        <v>2.2797319556382316</v>
      </c>
      <c r="G93" s="29">
        <f>'Calc - 2021-22 LCE'!F9</f>
        <v>0.24663897000000001</v>
      </c>
      <c r="H93" s="29">
        <f>'Calc - TPM charges'!G12</f>
        <v>0.2905343306771308</v>
      </c>
      <c r="I93" s="29">
        <f>'Calc - simple BB'!H11</f>
        <v>9.0743433840956234E-2</v>
      </c>
      <c r="K93" s="117">
        <f t="shared" si="2"/>
        <v>2.4435955099999997</v>
      </c>
      <c r="L93" s="117">
        <f t="shared" si="3"/>
        <v>1.9891976249611008</v>
      </c>
      <c r="M93" s="117">
        <f t="shared" si="4"/>
        <v>2.1889885217972753</v>
      </c>
      <c r="O93" s="18">
        <f t="shared" si="5"/>
        <v>-0.1859546243146023</v>
      </c>
      <c r="P93" s="18">
        <f t="shared" si="6"/>
        <v>-0.10419358979863425</v>
      </c>
    </row>
    <row r="94" spans="1:20" x14ac:dyDescent="0.25">
      <c r="A94" s="17" t="s">
        <v>277</v>
      </c>
      <c r="B94" s="17" t="s">
        <v>14</v>
      </c>
      <c r="C94" s="17" t="s">
        <v>15</v>
      </c>
      <c r="D94" s="17" t="s">
        <v>208</v>
      </c>
      <c r="E94" s="29">
        <f>_xlfn.XLOOKUP(B94,'Input  - indicative charges'!$P$13:$P$69,'Input  - indicative charges'!$Q$13:$Q$69,FALSE)</f>
        <v>11.248133489999999</v>
      </c>
      <c r="F94" s="29">
        <f>'Input  - indicative charges'!J16</f>
        <v>11.364230680230552</v>
      </c>
      <c r="G94" s="29">
        <f>'Calc - 2021-22 LCE'!F10</f>
        <v>1.3130598099999997</v>
      </c>
      <c r="H94" s="29">
        <f>'Calc - TPM charges'!G13</f>
        <v>1.4482839292468304</v>
      </c>
      <c r="I94" s="29">
        <f>'Calc - simple BB'!H12</f>
        <v>0.77202971313530211</v>
      </c>
      <c r="K94" s="117">
        <f t="shared" si="2"/>
        <v>9.9350736799999986</v>
      </c>
      <c r="L94" s="117">
        <f t="shared" si="3"/>
        <v>9.9159467509837214</v>
      </c>
      <c r="M94" s="117">
        <f t="shared" si="4"/>
        <v>10.59220096709525</v>
      </c>
      <c r="O94" s="18">
        <f t="shared" si="5"/>
        <v>-1.9251924678506116E-3</v>
      </c>
      <c r="P94" s="18">
        <f t="shared" si="6"/>
        <v>6.6142165449471602E-2</v>
      </c>
    </row>
    <row r="95" spans="1:20" x14ac:dyDescent="0.25">
      <c r="A95" s="17" t="s">
        <v>278</v>
      </c>
      <c r="B95" s="17" t="s">
        <v>16</v>
      </c>
      <c r="C95" s="17" t="s">
        <v>17</v>
      </c>
      <c r="D95" s="17" t="s">
        <v>18</v>
      </c>
      <c r="E95" s="29">
        <f>_xlfn.XLOOKUP(B95,'Input  - indicative charges'!$P$13:$P$69,'Input  - indicative charges'!$Q$13:$Q$69,FALSE)</f>
        <v>24.67654435</v>
      </c>
      <c r="F95" s="29">
        <f>'Input  - indicative charges'!J17</f>
        <v>29.825036309326865</v>
      </c>
      <c r="G95" s="29">
        <f>'Calc - 2021-22 LCE'!F11</f>
        <v>3.4764392600000007</v>
      </c>
      <c r="H95" s="29">
        <f>'Calc - TPM charges'!G14</f>
        <v>3.8009718379920261</v>
      </c>
      <c r="I95" s="29">
        <f>'Calc - simple BB'!H13</f>
        <v>6.3731809983163181</v>
      </c>
      <c r="K95" s="117">
        <f t="shared" si="2"/>
        <v>21.200105090000001</v>
      </c>
      <c r="L95" s="117">
        <f t="shared" si="3"/>
        <v>26.024064471334839</v>
      </c>
      <c r="M95" s="117">
        <f t="shared" si="4"/>
        <v>23.451855311010547</v>
      </c>
      <c r="O95" s="18">
        <f t="shared" si="5"/>
        <v>0.22754412588314388</v>
      </c>
      <c r="P95" s="18">
        <f t="shared" si="6"/>
        <v>0.10621410655519292</v>
      </c>
    </row>
    <row r="96" spans="1:20" x14ac:dyDescent="0.25">
      <c r="A96" s="17" t="s">
        <v>274</v>
      </c>
      <c r="B96" s="17" t="s">
        <v>19</v>
      </c>
      <c r="C96" s="17" t="s">
        <v>20</v>
      </c>
      <c r="D96" s="17" t="s">
        <v>208</v>
      </c>
      <c r="E96" s="29">
        <f>_xlfn.XLOOKUP(B96,'Input  - indicative charges'!$P$13:$P$69,'Input  - indicative charges'!$Q$13:$Q$69,FALSE)</f>
        <v>22.966278129999999</v>
      </c>
      <c r="F96" s="29">
        <f>'Input  - indicative charges'!J18</f>
        <v>23.601037556935172</v>
      </c>
      <c r="G96" s="29">
        <f>'Calc - 2021-22 LCE'!F12</f>
        <v>2.5762002300000004</v>
      </c>
      <c r="H96" s="29">
        <f>'Calc - TPM charges'!G15</f>
        <v>3.0077709938361297</v>
      </c>
      <c r="I96" s="29">
        <f>'Calc - simple BB'!H14</f>
        <v>1.3659453458623996</v>
      </c>
      <c r="K96" s="117">
        <f t="shared" si="2"/>
        <v>20.390077899999998</v>
      </c>
      <c r="L96" s="117">
        <f t="shared" si="3"/>
        <v>20.593266563099043</v>
      </c>
      <c r="M96" s="117">
        <f t="shared" si="4"/>
        <v>22.235092211072772</v>
      </c>
      <c r="O96" s="18">
        <f t="shared" si="5"/>
        <v>9.9650753712443585E-3</v>
      </c>
      <c r="P96" s="18">
        <f t="shared" si="6"/>
        <v>9.0485888289459249E-2</v>
      </c>
    </row>
    <row r="97" spans="1:16" x14ac:dyDescent="0.25">
      <c r="A97" s="17" t="s">
        <v>275</v>
      </c>
      <c r="B97" s="17" t="s">
        <v>21</v>
      </c>
      <c r="C97" s="17" t="s">
        <v>22</v>
      </c>
      <c r="D97" s="17" t="s">
        <v>208</v>
      </c>
      <c r="E97" s="29">
        <f>_xlfn.XLOOKUP(B97,'Input  - indicative charges'!$P$13:$P$69,'Input  - indicative charges'!$Q$13:$Q$69,FALSE)</f>
        <v>6.1882829300000006</v>
      </c>
      <c r="F97" s="29">
        <f>'Input  - indicative charges'!J19</f>
        <v>10.032051485620116</v>
      </c>
      <c r="G97" s="29">
        <f>'Calc - 2021-22 LCE'!F13</f>
        <v>0.56116774000000014</v>
      </c>
      <c r="H97" s="29">
        <f>'Calc - TPM charges'!G16</f>
        <v>1.2785079212863744</v>
      </c>
      <c r="I97" s="29">
        <f>'Calc - simple BB'!H15</f>
        <v>1.1725052046846043</v>
      </c>
      <c r="K97" s="117">
        <f t="shared" si="2"/>
        <v>5.6271151900000005</v>
      </c>
      <c r="L97" s="117">
        <f t="shared" si="3"/>
        <v>8.7535435643337411</v>
      </c>
      <c r="M97" s="117">
        <f t="shared" si="4"/>
        <v>8.8595462809355112</v>
      </c>
      <c r="O97" s="18">
        <f t="shared" si="5"/>
        <v>0.5556005641913544</v>
      </c>
      <c r="P97" s="18">
        <f t="shared" si="6"/>
        <v>0.57443840792168155</v>
      </c>
    </row>
    <row r="98" spans="1:16" x14ac:dyDescent="0.25">
      <c r="A98" s="17" t="s">
        <v>276</v>
      </c>
      <c r="B98" s="17" t="s">
        <v>23</v>
      </c>
      <c r="C98" s="17" t="s">
        <v>24</v>
      </c>
      <c r="D98" s="17" t="s">
        <v>208</v>
      </c>
      <c r="E98" s="29">
        <f>_xlfn.XLOOKUP(B98,'Input  - indicative charges'!$P$13:$P$69,'Input  - indicative charges'!$Q$13:$Q$69,FALSE)</f>
        <v>5.5820819100000003</v>
      </c>
      <c r="F98" s="29">
        <f>'Input  - indicative charges'!J20</f>
        <v>4.1322928004814461</v>
      </c>
      <c r="G98" s="29">
        <f>'Calc - 2021-22 LCE'!F14</f>
        <v>0.70049044999999999</v>
      </c>
      <c r="H98" s="29">
        <f>'Calc - TPM charges'!G17</f>
        <v>0.52662898371913736</v>
      </c>
      <c r="I98" s="29">
        <f>'Calc - simple BB'!H16</f>
        <v>0.44096779571715933</v>
      </c>
      <c r="K98" s="117">
        <f t="shared" si="2"/>
        <v>4.8815914600000001</v>
      </c>
      <c r="L98" s="117">
        <f t="shared" si="3"/>
        <v>3.6056638167623087</v>
      </c>
      <c r="M98" s="117">
        <f t="shared" si="4"/>
        <v>3.6913250047642867</v>
      </c>
      <c r="O98" s="18">
        <f t="shared" si="5"/>
        <v>-0.26137534320368783</v>
      </c>
      <c r="P98" s="18">
        <f t="shared" si="6"/>
        <v>-0.24382754374035909</v>
      </c>
    </row>
    <row r="99" spans="1:16" x14ac:dyDescent="0.25">
      <c r="A99" s="17" t="s">
        <v>273</v>
      </c>
      <c r="B99" s="17" t="s">
        <v>25</v>
      </c>
      <c r="C99" s="17" t="s">
        <v>26</v>
      </c>
      <c r="D99" s="17" t="s">
        <v>18</v>
      </c>
      <c r="E99" s="29">
        <f>_xlfn.XLOOKUP(B99,'Input  - indicative charges'!$P$13:$P$69,'Input  - indicative charges'!$Q$13:$Q$69,FALSE)</f>
        <v>10.586073650000001</v>
      </c>
      <c r="F99" s="29">
        <f>'Input  - indicative charges'!J21</f>
        <v>15.603556686506151</v>
      </c>
      <c r="G99" s="29">
        <f>'Calc - 2021-22 LCE'!F15</f>
        <v>1.1275191600000001</v>
      </c>
      <c r="H99" s="29">
        <f>'Calc - TPM charges'!G18</f>
        <v>1.9885534730891536</v>
      </c>
      <c r="I99" s="29">
        <f>'Calc - simple BB'!H17</f>
        <v>6.5816611592841339</v>
      </c>
      <c r="K99" s="117">
        <f t="shared" si="2"/>
        <v>9.4585544900000009</v>
      </c>
      <c r="L99" s="117">
        <f t="shared" si="3"/>
        <v>13.615003213416998</v>
      </c>
      <c r="M99" s="117">
        <f t="shared" si="4"/>
        <v>9.0218955272220178</v>
      </c>
      <c r="O99" s="18">
        <f t="shared" si="5"/>
        <v>0.43943804815116061</v>
      </c>
      <c r="P99" s="18">
        <f t="shared" si="6"/>
        <v>-4.6165506921764687E-2</v>
      </c>
    </row>
    <row r="100" spans="1:16" x14ac:dyDescent="0.25">
      <c r="A100" s="17" t="s">
        <v>276</v>
      </c>
      <c r="B100" s="17" t="s">
        <v>27</v>
      </c>
      <c r="C100" s="17" t="s">
        <v>28</v>
      </c>
      <c r="D100" s="17" t="s">
        <v>208</v>
      </c>
      <c r="E100" s="29">
        <f>_xlfn.XLOOKUP(B100,'Input  - indicative charges'!$P$13:$P$69,'Input  - indicative charges'!$Q$13:$Q$69,FALSE)</f>
        <v>8.0123539400000006</v>
      </c>
      <c r="F100" s="29">
        <f>'Input  - indicative charges'!J22</f>
        <v>8.9577314934536929</v>
      </c>
      <c r="G100" s="29">
        <f>'Calc - 2021-22 LCE'!F16</f>
        <v>0.81559593000000008</v>
      </c>
      <c r="H100" s="29">
        <f>'Calc - TPM charges'!G19</f>
        <v>1.1415940884626601</v>
      </c>
      <c r="I100" s="29">
        <f>'Calc - simple BB'!H18</f>
        <v>0.36737395216047014</v>
      </c>
      <c r="K100" s="117">
        <f t="shared" si="2"/>
        <v>7.1967580100000008</v>
      </c>
      <c r="L100" s="117">
        <f t="shared" si="3"/>
        <v>7.816137404991033</v>
      </c>
      <c r="M100" s="117">
        <f t="shared" si="4"/>
        <v>8.5903575412932227</v>
      </c>
      <c r="O100" s="18">
        <f t="shared" si="5"/>
        <v>8.6063668408802307E-2</v>
      </c>
      <c r="P100" s="18">
        <f t="shared" si="6"/>
        <v>0.19364268318551137</v>
      </c>
    </row>
    <row r="101" spans="1:16" x14ac:dyDescent="0.25">
      <c r="A101" s="17" t="s">
        <v>276</v>
      </c>
      <c r="B101" s="17" t="s">
        <v>29</v>
      </c>
      <c r="C101" s="17" t="s">
        <v>30</v>
      </c>
      <c r="D101" s="17" t="s">
        <v>208</v>
      </c>
      <c r="E101" s="29">
        <f>_xlfn.XLOOKUP(B101,'Input  - indicative charges'!$P$13:$P$69,'Input  - indicative charges'!$Q$13:$Q$69,FALSE)</f>
        <v>3.6201832200000004</v>
      </c>
      <c r="F101" s="29">
        <f>'Input  - indicative charges'!J23</f>
        <v>7.7755518359681917</v>
      </c>
      <c r="G101" s="29">
        <f>'Calc - 2021-22 LCE'!F17</f>
        <v>0.16891935</v>
      </c>
      <c r="H101" s="29">
        <f>'Calc - TPM charges'!G20</f>
        <v>0.99093436959605574</v>
      </c>
      <c r="I101" s="29">
        <f>'Calc - simple BB'!H19</f>
        <v>0.41945736149933271</v>
      </c>
      <c r="K101" s="117">
        <f t="shared" si="2"/>
        <v>3.4512638700000005</v>
      </c>
      <c r="L101" s="117">
        <f t="shared" si="3"/>
        <v>6.7846174663721364</v>
      </c>
      <c r="M101" s="117">
        <f t="shared" si="4"/>
        <v>7.3560944744688586</v>
      </c>
      <c r="O101" s="18">
        <f t="shared" si="5"/>
        <v>0.96583562484086016</v>
      </c>
      <c r="P101" s="18">
        <f t="shared" si="6"/>
        <v>1.1314204742243765</v>
      </c>
    </row>
    <row r="102" spans="1:16" x14ac:dyDescent="0.25">
      <c r="A102" s="17" t="s">
        <v>279</v>
      </c>
      <c r="B102" s="17" t="s">
        <v>31</v>
      </c>
      <c r="C102" s="17" t="s">
        <v>32</v>
      </c>
      <c r="D102" s="17" t="s">
        <v>33</v>
      </c>
      <c r="E102" s="29">
        <f>_xlfn.XLOOKUP(B102,'Input  - indicative charges'!$P$13:$P$69,'Input  - indicative charges'!$Q$13:$Q$69,FALSE)</f>
        <v>0.18528044000000002</v>
      </c>
      <c r="F102" s="29">
        <f>'Input  - indicative charges'!J24</f>
        <v>1.6088936707806629</v>
      </c>
      <c r="G102" s="29">
        <f>'Calc - 2021-22 LCE'!F18</f>
        <v>0</v>
      </c>
      <c r="H102" s="29">
        <f>'Calc - TPM charges'!G21</f>
        <v>0.20504114293562564</v>
      </c>
      <c r="I102" s="29">
        <f>'Calc - simple BB'!H20</f>
        <v>3.5401153858707513E-2</v>
      </c>
      <c r="K102" s="117">
        <f t="shared" si="2"/>
        <v>0.18528044000000002</v>
      </c>
      <c r="L102" s="117">
        <f t="shared" si="3"/>
        <v>1.4038525278450373</v>
      </c>
      <c r="M102" s="117">
        <f t="shared" si="4"/>
        <v>1.5734925169219554</v>
      </c>
      <c r="O102" s="18">
        <f t="shared" si="5"/>
        <v>6.5769062716228284</v>
      </c>
      <c r="P102" s="18">
        <f t="shared" si="6"/>
        <v>7.4924912576953897</v>
      </c>
    </row>
    <row r="103" spans="1:16" x14ac:dyDescent="0.25">
      <c r="A103" s="17" t="s">
        <v>279</v>
      </c>
      <c r="B103" s="17" t="s">
        <v>34</v>
      </c>
      <c r="C103" s="17" t="s">
        <v>35</v>
      </c>
      <c r="D103" s="17" t="s">
        <v>33</v>
      </c>
      <c r="E103" s="29">
        <f>_xlfn.XLOOKUP(B103,'Input  - indicative charges'!$P$13:$P$69,'Input  - indicative charges'!$Q$13:$Q$69,FALSE)</f>
        <v>0.69895082000000008</v>
      </c>
      <c r="F103" s="29">
        <f>'Input  - indicative charges'!J25</f>
        <v>0.74403690461098793</v>
      </c>
      <c r="G103" s="29">
        <f>'Calc - 2021-22 LCE'!F19</f>
        <v>0.11574832999999998</v>
      </c>
      <c r="H103" s="29">
        <f>'Calc - TPM charges'!G22</f>
        <v>9.4821789704535392E-2</v>
      </c>
      <c r="I103" s="29">
        <f>'Calc - simple BB'!H21</f>
        <v>5.9366983559433796E-2</v>
      </c>
      <c r="K103" s="117">
        <f t="shared" si="2"/>
        <v>0.58320249000000013</v>
      </c>
      <c r="L103" s="117">
        <f t="shared" si="3"/>
        <v>0.64921511490645256</v>
      </c>
      <c r="M103" s="117">
        <f t="shared" si="4"/>
        <v>0.68466992105155411</v>
      </c>
      <c r="O103" s="18">
        <f t="shared" si="5"/>
        <v>0.11318988865505775</v>
      </c>
      <c r="P103" s="18">
        <f t="shared" si="6"/>
        <v>0.17398319244410976</v>
      </c>
    </row>
    <row r="104" spans="1:16" x14ac:dyDescent="0.25">
      <c r="A104" s="17" t="s">
        <v>273</v>
      </c>
      <c r="B104" s="17" t="s">
        <v>241</v>
      </c>
      <c r="C104" s="17" t="s">
        <v>242</v>
      </c>
      <c r="D104" s="17" t="s">
        <v>18</v>
      </c>
      <c r="E104" s="29">
        <f>_xlfn.XLOOKUP(B104,'Input  - indicative charges'!$P$13:$P$69,'Input  - indicative charges'!$Q$13:$Q$69,FALSE)</f>
        <v>4.2527289999999995E-2</v>
      </c>
      <c r="F104" s="29">
        <f>'Input  - indicative charges'!J26</f>
        <v>0.11678271523423792</v>
      </c>
      <c r="G104" s="29">
        <f>'Calc - 2021-22 LCE'!F20</f>
        <v>0</v>
      </c>
      <c r="H104" s="29">
        <f>'Calc - TPM charges'!G23</f>
        <v>1.4883060230534184E-2</v>
      </c>
      <c r="I104" s="29">
        <f>'Calc - simple BB'!H22</f>
        <v>0.2005852116465498</v>
      </c>
      <c r="K104" s="117">
        <f t="shared" si="2"/>
        <v>4.2527289999999995E-2</v>
      </c>
      <c r="L104" s="117">
        <f t="shared" si="3"/>
        <v>0.10189965500370374</v>
      </c>
      <c r="M104" s="117">
        <f t="shared" si="4"/>
        <v>-8.3802496412311883E-2</v>
      </c>
      <c r="O104" s="18">
        <f t="shared" si="5"/>
        <v>1.3961003629364521</v>
      </c>
      <c r="P104" s="18">
        <f t="shared" si="6"/>
        <v>-2.9705581148554705</v>
      </c>
    </row>
    <row r="105" spans="1:16" x14ac:dyDescent="0.25">
      <c r="A105" s="17" t="s">
        <v>275</v>
      </c>
      <c r="B105" s="17" t="s">
        <v>36</v>
      </c>
      <c r="C105" s="17" t="s">
        <v>37</v>
      </c>
      <c r="D105" s="17" t="s">
        <v>208</v>
      </c>
      <c r="E105" s="29">
        <f>_xlfn.XLOOKUP(B105,'Input  - indicative charges'!$P$13:$P$69,'Input  - indicative charges'!$Q$13:$Q$69,FALSE)</f>
        <v>6.4942625000000005</v>
      </c>
      <c r="F105" s="29">
        <f>'Input  - indicative charges'!J27</f>
        <v>5.6707292200244055</v>
      </c>
      <c r="G105" s="29">
        <f>'Calc - 2021-22 LCE'!F21</f>
        <v>0.80104558999999997</v>
      </c>
      <c r="H105" s="29">
        <f>'Calc - TPM charges'!G24</f>
        <v>0.72269089105688078</v>
      </c>
      <c r="I105" s="29">
        <f>'Calc - simple BB'!H23</f>
        <v>0.87516675342714079</v>
      </c>
      <c r="K105" s="117">
        <f t="shared" si="2"/>
        <v>5.6932169100000003</v>
      </c>
      <c r="L105" s="117">
        <f t="shared" si="3"/>
        <v>4.9480383289675247</v>
      </c>
      <c r="M105" s="117">
        <f t="shared" si="4"/>
        <v>4.7955624665972643</v>
      </c>
      <c r="O105" s="18">
        <f t="shared" si="5"/>
        <v>-0.13088884418290603</v>
      </c>
      <c r="P105" s="18">
        <f t="shared" si="6"/>
        <v>-0.15767086650537188</v>
      </c>
    </row>
    <row r="106" spans="1:16" x14ac:dyDescent="0.25">
      <c r="A106" s="17" t="s">
        <v>273</v>
      </c>
      <c r="B106" s="17" t="s">
        <v>38</v>
      </c>
      <c r="C106" s="17" t="s">
        <v>39</v>
      </c>
      <c r="D106" s="17" t="s">
        <v>18</v>
      </c>
      <c r="E106" s="29">
        <f>_xlfn.XLOOKUP(B106,'Input  - indicative charges'!$P$13:$P$69,'Input  - indicative charges'!$Q$13:$Q$69,FALSE)</f>
        <v>7.1168659999999995E-2</v>
      </c>
      <c r="F106" s="29">
        <f>'Input  - indicative charges'!J28</f>
        <v>0.30513227892192579</v>
      </c>
      <c r="G106" s="29">
        <f>'Calc - 2021-22 LCE'!F22</f>
        <v>1.25819E-3</v>
      </c>
      <c r="H106" s="29">
        <f>'Calc - TPM charges'!G25</f>
        <v>3.8886765703010265E-2</v>
      </c>
      <c r="I106" s="29">
        <f>'Calc - simple BB'!H24</f>
        <v>5.2964606630338598E-2</v>
      </c>
      <c r="K106" s="117">
        <f t="shared" si="2"/>
        <v>6.9910469999999988E-2</v>
      </c>
      <c r="L106" s="117">
        <f t="shared" si="3"/>
        <v>0.26624551321891554</v>
      </c>
      <c r="M106" s="117">
        <f t="shared" si="4"/>
        <v>0.25216767229158721</v>
      </c>
      <c r="O106" s="18">
        <f t="shared" si="5"/>
        <v>2.8083782474773176</v>
      </c>
      <c r="P106" s="18">
        <f t="shared" si="6"/>
        <v>2.607008682556236</v>
      </c>
    </row>
    <row r="107" spans="1:16" x14ac:dyDescent="0.25">
      <c r="A107" s="17" t="s">
        <v>273</v>
      </c>
      <c r="B107" s="17" t="s">
        <v>40</v>
      </c>
      <c r="C107" s="17" t="s">
        <v>41</v>
      </c>
      <c r="D107" s="17" t="s">
        <v>18</v>
      </c>
      <c r="E107" s="29">
        <f>_xlfn.XLOOKUP(B107,'Input  - indicative charges'!$P$13:$P$69,'Input  - indicative charges'!$Q$13:$Q$69,FALSE)</f>
        <v>0.11148454000000001</v>
      </c>
      <c r="F107" s="29">
        <f>'Input  - indicative charges'!J29</f>
        <v>0.67292075737134394</v>
      </c>
      <c r="G107" s="29">
        <f>'Calc - 2021-22 LCE'!F23</f>
        <v>6.3921100000000008E-2</v>
      </c>
      <c r="H107" s="29">
        <f>'Calc - TPM charges'!G26</f>
        <v>8.5758582871159311E-2</v>
      </c>
      <c r="I107" s="29">
        <f>'Calc - simple BB'!H25</f>
        <v>8.4290575114079808E-2</v>
      </c>
      <c r="K107" s="117">
        <f t="shared" si="2"/>
        <v>4.7563439999999998E-2</v>
      </c>
      <c r="L107" s="117">
        <f t="shared" si="3"/>
        <v>0.5871621745001846</v>
      </c>
      <c r="M107" s="117">
        <f t="shared" si="4"/>
        <v>0.58863018225726416</v>
      </c>
      <c r="O107" s="18">
        <f t="shared" si="5"/>
        <v>11.344821453204071</v>
      </c>
      <c r="P107" s="18">
        <f t="shared" si="6"/>
        <v>11.375685658086635</v>
      </c>
    </row>
    <row r="108" spans="1:16" x14ac:dyDescent="0.25">
      <c r="A108" s="17" t="s">
        <v>278</v>
      </c>
      <c r="B108" s="17" t="s">
        <v>42</v>
      </c>
      <c r="C108" s="17" t="s">
        <v>43</v>
      </c>
      <c r="D108" s="17" t="s">
        <v>18</v>
      </c>
      <c r="E108" s="29">
        <f>_xlfn.XLOOKUP(B108,'Input  - indicative charges'!$P$13:$P$69,'Input  - indicative charges'!$Q$13:$Q$69,FALSE)</f>
        <v>81.38049943</v>
      </c>
      <c r="F108" s="29">
        <f>'Input  - indicative charges'!J30</f>
        <v>66.171673962527734</v>
      </c>
      <c r="G108" s="29">
        <f>'Calc - 2021-22 LCE'!F24</f>
        <v>16.739140929999998</v>
      </c>
      <c r="H108" s="29">
        <f>'Calc - TPM charges'!G27</f>
        <v>8.4330716850025773</v>
      </c>
      <c r="I108" s="29">
        <f>'Calc - simple BB'!H26</f>
        <v>21.774449064242638</v>
      </c>
      <c r="K108" s="117">
        <f t="shared" si="2"/>
        <v>64.641358499999996</v>
      </c>
      <c r="L108" s="117">
        <f t="shared" si="3"/>
        <v>57.73860227752516</v>
      </c>
      <c r="M108" s="117">
        <f t="shared" si="4"/>
        <v>44.397224898285096</v>
      </c>
      <c r="O108" s="18">
        <f t="shared" si="5"/>
        <v>-0.10678544483985175</v>
      </c>
      <c r="P108" s="18">
        <f t="shared" si="6"/>
        <v>-0.31317617809215603</v>
      </c>
    </row>
    <row r="109" spans="1:16" x14ac:dyDescent="0.25">
      <c r="A109" s="17" t="s">
        <v>279</v>
      </c>
      <c r="B109" s="17" t="s">
        <v>44</v>
      </c>
      <c r="C109" s="17" t="s">
        <v>45</v>
      </c>
      <c r="D109" s="17" t="s">
        <v>33</v>
      </c>
      <c r="E109" s="29">
        <f>_xlfn.XLOOKUP(B109,'Input  - indicative charges'!$P$13:$P$69,'Input  - indicative charges'!$Q$13:$Q$69,FALSE)</f>
        <v>0.72182312000000004</v>
      </c>
      <c r="F109" s="29">
        <f>'Input  - indicative charges'!J31</f>
        <v>0.87819309011304569</v>
      </c>
      <c r="G109" s="29">
        <f>'Calc - 2021-22 LCE'!F25</f>
        <v>6.4882860000000014E-2</v>
      </c>
      <c r="H109" s="29">
        <f>'Calc - TPM charges'!G28</f>
        <v>0.11191896530214876</v>
      </c>
      <c r="I109" s="29">
        <f>'Calc - simple BB'!H27</f>
        <v>3.7537840033058371E-2</v>
      </c>
      <c r="K109" s="117">
        <f t="shared" si="2"/>
        <v>0.65694026000000005</v>
      </c>
      <c r="L109" s="117">
        <f t="shared" si="3"/>
        <v>0.76627412481089696</v>
      </c>
      <c r="M109" s="117">
        <f t="shared" si="4"/>
        <v>0.84065525007998732</v>
      </c>
      <c r="O109" s="18">
        <f t="shared" si="5"/>
        <v>0.1664289304036517</v>
      </c>
      <c r="P109" s="18">
        <f t="shared" si="6"/>
        <v>0.2796525061197912</v>
      </c>
    </row>
    <row r="110" spans="1:16" x14ac:dyDescent="0.25">
      <c r="A110" s="17" t="s">
        <v>275</v>
      </c>
      <c r="B110" s="17" t="s">
        <v>46</v>
      </c>
      <c r="C110" s="17" t="s">
        <v>47</v>
      </c>
      <c r="D110" s="17" t="s">
        <v>208</v>
      </c>
      <c r="E110" s="29">
        <f>_xlfn.XLOOKUP(B110,'Input  - indicative charges'!$P$13:$P$69,'Input  - indicative charges'!$Q$13:$Q$69,FALSE)</f>
        <v>13.251418439999998</v>
      </c>
      <c r="F110" s="29">
        <f>'Input  - indicative charges'!J32</f>
        <v>11.8784282874397</v>
      </c>
      <c r="G110" s="29">
        <f>'Calc - 2021-22 LCE'!F26</f>
        <v>1.3137098700000003</v>
      </c>
      <c r="H110" s="29">
        <f>'Calc - TPM charges'!G29</f>
        <v>1.5138144655350179</v>
      </c>
      <c r="I110" s="29">
        <f>'Calc - simple BB'!H28</f>
        <v>1.629223777089138</v>
      </c>
      <c r="K110" s="117">
        <f t="shared" si="2"/>
        <v>11.937708569999998</v>
      </c>
      <c r="L110" s="117">
        <f t="shared" si="3"/>
        <v>10.364613821904682</v>
      </c>
      <c r="M110" s="117">
        <f t="shared" si="4"/>
        <v>10.249204510350562</v>
      </c>
      <c r="O110" s="18">
        <f t="shared" si="5"/>
        <v>-0.13177526816566576</v>
      </c>
      <c r="P110" s="18">
        <f t="shared" si="6"/>
        <v>-0.14144289498679197</v>
      </c>
    </row>
    <row r="111" spans="1:16" x14ac:dyDescent="0.25">
      <c r="A111" s="17" t="s">
        <v>273</v>
      </c>
      <c r="B111" s="17" t="s">
        <v>48</v>
      </c>
      <c r="C111" s="17" t="s">
        <v>49</v>
      </c>
      <c r="D111" s="17" t="s">
        <v>18</v>
      </c>
      <c r="E111" s="29">
        <f>_xlfn.XLOOKUP(B111,'Input  - indicative charges'!$P$13:$P$69,'Input  - indicative charges'!$Q$13:$Q$69,FALSE)</f>
        <v>3.6141632700000001</v>
      </c>
      <c r="F111" s="29">
        <f>'Input  - indicative charges'!J33</f>
        <v>12.807617527549384</v>
      </c>
      <c r="G111" s="29">
        <f>'Calc - 2021-22 LCE'!F27</f>
        <v>0.13604948000000003</v>
      </c>
      <c r="H111" s="29">
        <f>'Calc - TPM charges'!G30</f>
        <v>1.6322324985322703</v>
      </c>
      <c r="I111" s="29">
        <f>'Calc - simple BB'!H29</f>
        <v>2.8704902227699871</v>
      </c>
      <c r="K111" s="117">
        <f t="shared" si="2"/>
        <v>3.4781137900000001</v>
      </c>
      <c r="L111" s="117">
        <f t="shared" si="3"/>
        <v>11.175385029017114</v>
      </c>
      <c r="M111" s="117">
        <f t="shared" si="4"/>
        <v>9.9371273047793967</v>
      </c>
      <c r="O111" s="18">
        <f t="shared" si="5"/>
        <v>2.2130590612497225</v>
      </c>
      <c r="P111" s="18">
        <f t="shared" si="6"/>
        <v>1.8570449113395444</v>
      </c>
    </row>
    <row r="112" spans="1:16" x14ac:dyDescent="0.25">
      <c r="A112" s="17" t="s">
        <v>273</v>
      </c>
      <c r="B112" s="17" t="s">
        <v>50</v>
      </c>
      <c r="C112" s="17" t="s">
        <v>51</v>
      </c>
      <c r="D112" s="17" t="s">
        <v>18</v>
      </c>
      <c r="E112" s="29">
        <f>_xlfn.XLOOKUP(B112,'Input  - indicative charges'!$P$13:$P$69,'Input  - indicative charges'!$Q$13:$Q$69,FALSE)</f>
        <v>8.6413340000000005E-2</v>
      </c>
      <c r="F112" s="29">
        <f>'Input  - indicative charges'!J34</f>
        <v>0.5237190451402346</v>
      </c>
      <c r="G112" s="29">
        <f>'Calc - 2021-22 LCE'!F28</f>
        <v>0</v>
      </c>
      <c r="H112" s="29">
        <f>'Calc - TPM charges'!G31</f>
        <v>6.6743970433175787E-2</v>
      </c>
      <c r="I112" s="29">
        <f>'Calc - simple BB'!H30</f>
        <v>0.49452616429344881</v>
      </c>
      <c r="K112" s="117">
        <f t="shared" si="2"/>
        <v>8.6413340000000005E-2</v>
      </c>
      <c r="L112" s="117">
        <f t="shared" si="3"/>
        <v>0.45697507470705878</v>
      </c>
      <c r="M112" s="117">
        <f t="shared" si="4"/>
        <v>2.9192880846785785E-2</v>
      </c>
      <c r="O112" s="18">
        <f t="shared" si="5"/>
        <v>4.2882468691414859</v>
      </c>
      <c r="P112" s="18">
        <f t="shared" si="6"/>
        <v>-0.66217159472384957</v>
      </c>
    </row>
    <row r="113" spans="1:16" x14ac:dyDescent="0.25">
      <c r="A113" s="17" t="s">
        <v>273</v>
      </c>
      <c r="B113" s="17" t="s">
        <v>52</v>
      </c>
      <c r="C113" s="17" t="s">
        <v>53</v>
      </c>
      <c r="D113" s="17" t="s">
        <v>18</v>
      </c>
      <c r="E113" s="29">
        <f>_xlfn.XLOOKUP(B113,'Input  - indicative charges'!$P$13:$P$69,'Input  - indicative charges'!$Q$13:$Q$69,FALSE)</f>
        <v>0.44196889999999994</v>
      </c>
      <c r="F113" s="29">
        <f>'Input  - indicative charges'!J35</f>
        <v>2.6674964664551051</v>
      </c>
      <c r="G113" s="29">
        <f>'Calc - 2021-22 LCE'!F29</f>
        <v>6.4455200000000004E-2</v>
      </c>
      <c r="H113" s="29">
        <f>'Calc - TPM charges'!G32</f>
        <v>0.33995193976573329</v>
      </c>
      <c r="I113" s="29">
        <f>'Calc - simple BB'!H31</f>
        <v>1.0621782704035616</v>
      </c>
      <c r="K113" s="117">
        <f t="shared" si="2"/>
        <v>0.37751369999999995</v>
      </c>
      <c r="L113" s="117">
        <f t="shared" si="3"/>
        <v>2.3275445266893717</v>
      </c>
      <c r="M113" s="117">
        <f t="shared" si="4"/>
        <v>1.6053181960515435</v>
      </c>
      <c r="O113" s="18">
        <f t="shared" si="5"/>
        <v>5.165457112389225</v>
      </c>
      <c r="P113" s="18">
        <f t="shared" si="6"/>
        <v>3.2523442091016666</v>
      </c>
    </row>
    <row r="114" spans="1:16" x14ac:dyDescent="0.25">
      <c r="A114" s="17" t="s">
        <v>275</v>
      </c>
      <c r="B114" s="17" t="s">
        <v>54</v>
      </c>
      <c r="C114" s="17" t="s">
        <v>55</v>
      </c>
      <c r="D114" s="17" t="s">
        <v>208</v>
      </c>
      <c r="E114" s="29">
        <f>_xlfn.XLOOKUP(B114,'Input  - indicative charges'!$P$13:$P$69,'Input  - indicative charges'!$Q$13:$Q$69,FALSE)</f>
        <v>0.95908160999999992</v>
      </c>
      <c r="F114" s="29">
        <f>'Input  - indicative charges'!J36</f>
        <v>0.94280019712865104</v>
      </c>
      <c r="G114" s="29">
        <f>'Calc - 2021-22 LCE'!F30</f>
        <v>0.13217699999999999</v>
      </c>
      <c r="H114" s="29">
        <f>'Calc - TPM charges'!G33</f>
        <v>0.12015264494476696</v>
      </c>
      <c r="I114" s="29">
        <f>'Calc - simple BB'!H32</f>
        <v>0.12842252783391078</v>
      </c>
      <c r="K114" s="117">
        <f t="shared" si="2"/>
        <v>0.82690460999999993</v>
      </c>
      <c r="L114" s="117">
        <f t="shared" si="3"/>
        <v>0.82264755218388408</v>
      </c>
      <c r="M114" s="117">
        <f t="shared" si="4"/>
        <v>0.8143776692947402</v>
      </c>
      <c r="O114" s="18">
        <f t="shared" si="5"/>
        <v>-5.1481848869071589E-3</v>
      </c>
      <c r="P114" s="18">
        <f t="shared" si="6"/>
        <v>-1.5149196840563928E-2</v>
      </c>
    </row>
    <row r="115" spans="1:16" x14ac:dyDescent="0.25">
      <c r="A115" s="17" t="s">
        <v>277</v>
      </c>
      <c r="B115" s="17" t="s">
        <v>56</v>
      </c>
      <c r="C115" s="17" t="s">
        <v>57</v>
      </c>
      <c r="D115" s="17" t="s">
        <v>208</v>
      </c>
      <c r="E115" s="29">
        <f>_xlfn.XLOOKUP(B115,'Input  - indicative charges'!$P$13:$P$69,'Input  - indicative charges'!$Q$13:$Q$69,FALSE)</f>
        <v>17.929430379999999</v>
      </c>
      <c r="F115" s="29">
        <f>'Input  - indicative charges'!J37</f>
        <v>19.777365488073453</v>
      </c>
      <c r="G115" s="29">
        <f>'Calc - 2021-22 LCE'!F31</f>
        <v>1.8795629300000001</v>
      </c>
      <c r="H115" s="29">
        <f>'Calc - TPM charges'!G34</f>
        <v>2.5204733523269676</v>
      </c>
      <c r="I115" s="29">
        <f>'Calc - simple BB'!H33</f>
        <v>2.8833494306353153</v>
      </c>
      <c r="K115" s="117">
        <f t="shared" si="2"/>
        <v>16.049867450000001</v>
      </c>
      <c r="L115" s="117">
        <f t="shared" si="3"/>
        <v>17.256892135746487</v>
      </c>
      <c r="M115" s="117">
        <f t="shared" si="4"/>
        <v>16.894016057438137</v>
      </c>
      <c r="O115" s="18">
        <f t="shared" si="5"/>
        <v>7.5204651347228868E-2</v>
      </c>
      <c r="P115" s="18">
        <f t="shared" si="6"/>
        <v>5.2595363174674503E-2</v>
      </c>
    </row>
    <row r="116" spans="1:16" x14ac:dyDescent="0.25">
      <c r="A116" s="17" t="s">
        <v>273</v>
      </c>
      <c r="B116" s="17" t="s">
        <v>58</v>
      </c>
      <c r="C116" s="17" t="s">
        <v>59</v>
      </c>
      <c r="D116" s="17" t="s">
        <v>18</v>
      </c>
      <c r="E116" s="29">
        <f>_xlfn.XLOOKUP(B116,'Input  - indicative charges'!$P$13:$P$69,'Input  - indicative charges'!$Q$13:$Q$69,FALSE)</f>
        <v>0.26871901999999998</v>
      </c>
      <c r="F116" s="29">
        <f>'Input  - indicative charges'!J38</f>
        <v>1.5387940804290077</v>
      </c>
      <c r="G116" s="29">
        <f>'Calc - 2021-22 LCE'!F32</f>
        <v>3.8023510000000003E-2</v>
      </c>
      <c r="H116" s="29">
        <f>'Calc - TPM charges'!G35</f>
        <v>0.19610748847103424</v>
      </c>
      <c r="I116" s="29">
        <f>'Calc - simple BB'!H34</f>
        <v>0.65376882806063719</v>
      </c>
      <c r="K116" s="117">
        <f t="shared" si="2"/>
        <v>0.23069550999999996</v>
      </c>
      <c r="L116" s="117">
        <f t="shared" si="3"/>
        <v>1.3426865919579734</v>
      </c>
      <c r="M116" s="117">
        <f t="shared" si="4"/>
        <v>0.88502525236837049</v>
      </c>
      <c r="O116" s="18">
        <f t="shared" si="5"/>
        <v>4.8201678565741206</v>
      </c>
      <c r="P116" s="18">
        <f t="shared" si="6"/>
        <v>2.8363349697112468</v>
      </c>
    </row>
    <row r="117" spans="1:16" x14ac:dyDescent="0.25">
      <c r="A117" s="17" t="s">
        <v>279</v>
      </c>
      <c r="B117" s="17" t="s">
        <v>60</v>
      </c>
      <c r="C117" s="17" t="s">
        <v>61</v>
      </c>
      <c r="D117" s="17" t="s">
        <v>33</v>
      </c>
      <c r="E117" s="29">
        <f>_xlfn.XLOOKUP(B117,'Input  - indicative charges'!$P$13:$P$69,'Input  - indicative charges'!$Q$13:$Q$69,FALSE)</f>
        <v>55.195602880000003</v>
      </c>
      <c r="F117" s="29">
        <f>'Input  - indicative charges'!J39</f>
        <v>44.863804031068639</v>
      </c>
      <c r="G117" s="29">
        <f>'Calc - 2021-22 LCE'!F33</f>
        <v>7.6245292900000008</v>
      </c>
      <c r="H117" s="29">
        <f>'Calc - TPM charges'!G36</f>
        <v>5.717547294785966</v>
      </c>
      <c r="I117" s="29">
        <f>'Calc - simple BB'!H35</f>
        <v>4.6680539072997611</v>
      </c>
      <c r="K117" s="117">
        <f t="shared" si="2"/>
        <v>47.571073590000005</v>
      </c>
      <c r="L117" s="117">
        <f t="shared" si="3"/>
        <v>39.146256736282673</v>
      </c>
      <c r="M117" s="117">
        <f t="shared" si="4"/>
        <v>40.195750123768875</v>
      </c>
      <c r="O117" s="18">
        <f t="shared" si="5"/>
        <v>-0.17709957371002716</v>
      </c>
      <c r="P117" s="18">
        <f t="shared" si="6"/>
        <v>-0.15503798652510359</v>
      </c>
    </row>
    <row r="118" spans="1:16" x14ac:dyDescent="0.25">
      <c r="A118" s="17" t="s">
        <v>279</v>
      </c>
      <c r="B118" s="17" t="s">
        <v>62</v>
      </c>
      <c r="C118" s="17" t="s">
        <v>63</v>
      </c>
      <c r="D118" s="17" t="s">
        <v>33</v>
      </c>
      <c r="E118" s="29">
        <f>_xlfn.XLOOKUP(B118,'Input  - indicative charges'!$P$13:$P$69,'Input  - indicative charges'!$Q$13:$Q$69,FALSE)</f>
        <v>2.9127647800000003</v>
      </c>
      <c r="F118" s="29">
        <f>'Input  - indicative charges'!J40</f>
        <v>13.473675972951472</v>
      </c>
      <c r="G118" s="29">
        <f>'Calc - 2021-22 LCE'!F34</f>
        <v>0.1305655</v>
      </c>
      <c r="H118" s="29">
        <f>'Calc - TPM charges'!G37</f>
        <v>1.7171165324416735</v>
      </c>
      <c r="I118" s="29">
        <f>'Calc - simple BB'!H36</f>
        <v>0.86826378646996893</v>
      </c>
      <c r="K118" s="117">
        <f t="shared" si="2"/>
        <v>2.7821992800000004</v>
      </c>
      <c r="L118" s="117">
        <f t="shared" si="3"/>
        <v>11.756559440509799</v>
      </c>
      <c r="M118" s="117">
        <f t="shared" si="4"/>
        <v>12.605412186481503</v>
      </c>
      <c r="O118" s="18">
        <f t="shared" si="5"/>
        <v>3.2256352824984544</v>
      </c>
      <c r="P118" s="18">
        <f t="shared" si="6"/>
        <v>3.5307366287872455</v>
      </c>
    </row>
    <row r="119" spans="1:16" x14ac:dyDescent="0.25">
      <c r="A119" s="17" t="s">
        <v>279</v>
      </c>
      <c r="B119" s="17" t="s">
        <v>64</v>
      </c>
      <c r="C119" s="17" t="s">
        <v>65</v>
      </c>
      <c r="D119" s="17" t="s">
        <v>33</v>
      </c>
      <c r="E119" s="29">
        <f>_xlfn.XLOOKUP(B119,'Input  - indicative charges'!$P$13:$P$69,'Input  - indicative charges'!$Q$13:$Q$69,FALSE)</f>
        <v>0.78422935000000005</v>
      </c>
      <c r="F119" s="29">
        <f>'Input  - indicative charges'!J41</f>
        <v>0.50093376968504366</v>
      </c>
      <c r="G119" s="29">
        <f>'Calc - 2021-22 LCE'!F35</f>
        <v>0.12806877999999999</v>
      </c>
      <c r="H119" s="29">
        <f>'Calc - TPM charges'!G38</f>
        <v>6.3840162054609337E-2</v>
      </c>
      <c r="I119" s="29">
        <f>'Calc - simple BB'!H37</f>
        <v>3.9592200280534492E-2</v>
      </c>
      <c r="K119" s="117">
        <f t="shared" si="2"/>
        <v>0.65616057000000005</v>
      </c>
      <c r="L119" s="117">
        <f t="shared" si="3"/>
        <v>0.43709360763043431</v>
      </c>
      <c r="M119" s="117">
        <f t="shared" si="4"/>
        <v>0.46134156940450916</v>
      </c>
      <c r="O119" s="18">
        <f t="shared" si="5"/>
        <v>-0.33386182039186796</v>
      </c>
      <c r="P119" s="18">
        <f t="shared" si="6"/>
        <v>-0.29690750938522703</v>
      </c>
    </row>
    <row r="120" spans="1:16" x14ac:dyDescent="0.25">
      <c r="A120" s="17" t="s">
        <v>275</v>
      </c>
      <c r="B120" s="17" t="s">
        <v>66</v>
      </c>
      <c r="C120" s="17" t="s">
        <v>67</v>
      </c>
      <c r="D120" s="17" t="s">
        <v>208</v>
      </c>
      <c r="E120" s="29">
        <f>_xlfn.XLOOKUP(B120,'Input  - indicative charges'!$P$13:$P$69,'Input  - indicative charges'!$Q$13:$Q$69,FALSE)</f>
        <v>62.696180789999993</v>
      </c>
      <c r="F120" s="29">
        <f>'Input  - indicative charges'!J42</f>
        <v>53.167119951621927</v>
      </c>
      <c r="G120" s="29">
        <f>'Calc - 2021-22 LCE'!F36</f>
        <v>7.7058549700000007</v>
      </c>
      <c r="H120" s="29">
        <f>'Calc - TPM charges'!G39</f>
        <v>6.7757411440287996</v>
      </c>
      <c r="I120" s="29">
        <f>'Calc - simple BB'!H38</f>
        <v>8.3058802590765826</v>
      </c>
      <c r="K120" s="117">
        <f t="shared" si="2"/>
        <v>54.990325819999995</v>
      </c>
      <c r="L120" s="117">
        <f t="shared" si="3"/>
        <v>46.391378807593128</v>
      </c>
      <c r="M120" s="117">
        <f t="shared" si="4"/>
        <v>44.861239692545347</v>
      </c>
      <c r="O120" s="18">
        <f t="shared" si="5"/>
        <v>-0.15637199605897645</v>
      </c>
      <c r="P120" s="18">
        <f t="shared" si="6"/>
        <v>-0.18419760160378418</v>
      </c>
    </row>
    <row r="121" spans="1:16" x14ac:dyDescent="0.25">
      <c r="A121" s="17" t="s">
        <v>279</v>
      </c>
      <c r="B121" s="17" t="s">
        <v>68</v>
      </c>
      <c r="C121" s="17" t="s">
        <v>69</v>
      </c>
      <c r="D121" s="17" t="s">
        <v>33</v>
      </c>
      <c r="E121" s="29">
        <f>_xlfn.XLOOKUP(B121,'Input  - indicative charges'!$P$13:$P$69,'Input  - indicative charges'!$Q$13:$Q$69,FALSE)</f>
        <v>4.1441490099999996</v>
      </c>
      <c r="F121" s="29">
        <f>'Input  - indicative charges'!J43</f>
        <v>5.9842778477650995</v>
      </c>
      <c r="G121" s="29">
        <f>'Calc - 2021-22 LCE'!F37</f>
        <v>0.22964316000000001</v>
      </c>
      <c r="H121" s="29">
        <f>'Calc - TPM charges'!G40</f>
        <v>0.76265025578398171</v>
      </c>
      <c r="I121" s="29">
        <f>'Calc - simple BB'!H39</f>
        <v>0.60654150120991346</v>
      </c>
      <c r="K121" s="117">
        <f t="shared" si="2"/>
        <v>3.9145058499999994</v>
      </c>
      <c r="L121" s="117">
        <f t="shared" si="3"/>
        <v>5.2216275919811181</v>
      </c>
      <c r="M121" s="117">
        <f t="shared" si="4"/>
        <v>5.377736346555186</v>
      </c>
      <c r="O121" s="18">
        <f t="shared" si="5"/>
        <v>0.3339174322554963</v>
      </c>
      <c r="P121" s="18">
        <f t="shared" si="6"/>
        <v>0.37379698808093154</v>
      </c>
    </row>
    <row r="122" spans="1:16" x14ac:dyDescent="0.25">
      <c r="A122" s="17" t="s">
        <v>276</v>
      </c>
      <c r="B122" s="17" t="s">
        <v>70</v>
      </c>
      <c r="C122" s="17" t="s">
        <v>71</v>
      </c>
      <c r="D122" s="17" t="s">
        <v>208</v>
      </c>
      <c r="E122" s="29">
        <f>_xlfn.XLOOKUP(B122,'Input  - indicative charges'!$P$13:$P$69,'Input  - indicative charges'!$Q$13:$Q$69,FALSE)</f>
        <v>93.864645990000014</v>
      </c>
      <c r="F122" s="29">
        <f>'Input  - indicative charges'!J44</f>
        <v>83.55087679261176</v>
      </c>
      <c r="G122" s="29">
        <f>'Calc - 2021-22 LCE'!F38</f>
        <v>11.553970469999999</v>
      </c>
      <c r="H122" s="29">
        <f>'Calc - TPM charges'!G41</f>
        <v>10.647917623119445</v>
      </c>
      <c r="I122" s="29">
        <f>'Calc - simple BB'!H40</f>
        <v>5.1768884993036837</v>
      </c>
      <c r="K122" s="117">
        <f t="shared" si="2"/>
        <v>82.310675520000018</v>
      </c>
      <c r="L122" s="117">
        <f t="shared" si="3"/>
        <v>72.90295916949232</v>
      </c>
      <c r="M122" s="117">
        <f t="shared" si="4"/>
        <v>78.373988293308074</v>
      </c>
      <c r="O122" s="18">
        <f t="shared" si="5"/>
        <v>-0.11429521494112627</v>
      </c>
      <c r="P122" s="18">
        <f t="shared" si="6"/>
        <v>-4.782717675224768E-2</v>
      </c>
    </row>
    <row r="123" spans="1:16" x14ac:dyDescent="0.25">
      <c r="A123" s="17" t="s">
        <v>274</v>
      </c>
      <c r="B123" s="17" t="s">
        <v>72</v>
      </c>
      <c r="C123" s="17" t="s">
        <v>73</v>
      </c>
      <c r="D123" s="17" t="s">
        <v>208</v>
      </c>
      <c r="E123" s="29">
        <f>_xlfn.XLOOKUP(B123,'Input  - indicative charges'!$P$13:$P$69,'Input  - indicative charges'!$Q$13:$Q$69,FALSE)</f>
        <v>25.047180659999999</v>
      </c>
      <c r="F123" s="29">
        <f>'Input  - indicative charges'!J45</f>
        <v>21.821383353373886</v>
      </c>
      <c r="G123" s="29">
        <f>'Calc - 2021-22 LCE'!F39</f>
        <v>2.93609293</v>
      </c>
      <c r="H123" s="29">
        <f>'Calc - TPM charges'!G42</f>
        <v>2.7809677323431936</v>
      </c>
      <c r="I123" s="29">
        <f>'Calc - simple BB'!H41</f>
        <v>1.4326872153376022</v>
      </c>
      <c r="K123" s="117">
        <f t="shared" ref="K123:K147" si="7">E123-G123</f>
        <v>22.111087729999998</v>
      </c>
      <c r="L123" s="117">
        <f t="shared" ref="L123:L147" si="8">$F123-H123</f>
        <v>19.040415621030693</v>
      </c>
      <c r="M123" s="117">
        <f t="shared" ref="M123:M147" si="9">$F123-I123</f>
        <v>20.388696138036284</v>
      </c>
      <c r="O123" s="18">
        <f t="shared" ref="O123:O147" si="10">L123/$K123-1</f>
        <v>-0.13887476484492722</v>
      </c>
      <c r="P123" s="18">
        <f t="shared" ref="P123:P147" si="11">M123/$K123-1</f>
        <v>-7.7897189545623191E-2</v>
      </c>
    </row>
    <row r="124" spans="1:16" x14ac:dyDescent="0.25">
      <c r="A124" s="17" t="s">
        <v>279</v>
      </c>
      <c r="B124" s="17" t="s">
        <v>74</v>
      </c>
      <c r="C124" s="17" t="s">
        <v>75</v>
      </c>
      <c r="D124" s="17" t="s">
        <v>33</v>
      </c>
      <c r="E124" s="29">
        <f>_xlfn.XLOOKUP(B124,'Input  - indicative charges'!$P$13:$P$69,'Input  - indicative charges'!$Q$13:$Q$69,FALSE)</f>
        <v>0.83726451999999996</v>
      </c>
      <c r="F124" s="29">
        <f>'Input  - indicative charges'!J46</f>
        <v>0.86518599776222604</v>
      </c>
      <c r="G124" s="29">
        <f>'Calc - 2021-22 LCE'!F40</f>
        <v>0.14011575000000001</v>
      </c>
      <c r="H124" s="29">
        <f>'Calc - TPM charges'!G43</f>
        <v>0.110261311269246</v>
      </c>
      <c r="I124" s="29">
        <f>'Calc - simple BB'!H42</f>
        <v>0.11774143946376948</v>
      </c>
      <c r="K124" s="117">
        <f t="shared" si="7"/>
        <v>0.69714876999999997</v>
      </c>
      <c r="L124" s="117">
        <f t="shared" si="8"/>
        <v>0.75492468649298006</v>
      </c>
      <c r="M124" s="117">
        <f t="shared" si="9"/>
        <v>0.74744455829845657</v>
      </c>
      <c r="O124" s="18">
        <f t="shared" si="10"/>
        <v>8.287458714583984E-2</v>
      </c>
      <c r="P124" s="18">
        <f t="shared" si="11"/>
        <v>7.2144986067258721E-2</v>
      </c>
    </row>
    <row r="125" spans="1:16" x14ac:dyDescent="0.25">
      <c r="A125" s="17" t="s">
        <v>276</v>
      </c>
      <c r="B125" s="17" t="s">
        <v>76</v>
      </c>
      <c r="C125" s="17" t="s">
        <v>77</v>
      </c>
      <c r="D125" s="17" t="s">
        <v>208</v>
      </c>
      <c r="E125" s="29">
        <f>_xlfn.XLOOKUP(B125,'Input  - indicative charges'!$P$13:$P$69,'Input  - indicative charges'!$Q$13:$Q$69,FALSE)</f>
        <v>1.9827698299999998</v>
      </c>
      <c r="F125" s="29">
        <f>'Input  - indicative charges'!J47</f>
        <v>1.7587153662895179</v>
      </c>
      <c r="G125" s="29">
        <f>'Calc - 2021-22 LCE'!F41</f>
        <v>0.16191732</v>
      </c>
      <c r="H125" s="29">
        <f>'Calc - TPM charges'!G44</f>
        <v>0.22413476748123229</v>
      </c>
      <c r="I125" s="29">
        <f>'Calc - simple BB'!H43</f>
        <v>5.8404225402585441E-2</v>
      </c>
      <c r="K125" s="117">
        <f t="shared" si="7"/>
        <v>1.8208525099999999</v>
      </c>
      <c r="L125" s="117">
        <f t="shared" si="8"/>
        <v>1.5345805988082857</v>
      </c>
      <c r="M125" s="117">
        <f t="shared" si="9"/>
        <v>1.7003111408869325</v>
      </c>
      <c r="O125" s="18">
        <f t="shared" si="10"/>
        <v>-0.15721861579646246</v>
      </c>
      <c r="P125" s="18">
        <f t="shared" si="11"/>
        <v>-6.6200512370476083E-2</v>
      </c>
    </row>
    <row r="126" spans="1:16" x14ac:dyDescent="0.25">
      <c r="A126" s="17" t="s">
        <v>273</v>
      </c>
      <c r="B126" s="17" t="s">
        <v>78</v>
      </c>
      <c r="C126" s="17" t="s">
        <v>79</v>
      </c>
      <c r="D126" s="17" t="s">
        <v>18</v>
      </c>
      <c r="E126" s="29">
        <f>_xlfn.XLOOKUP(B126,'Input  - indicative charges'!$P$13:$P$69,'Input  - indicative charges'!$Q$13:$Q$69,FALSE)</f>
        <v>7.0554859999999997E-2</v>
      </c>
      <c r="F126" s="29">
        <f>'Input  - indicative charges'!J48</f>
        <v>0.1336433853278593</v>
      </c>
      <c r="G126" s="29">
        <f>'Calc - 2021-22 LCE'!F42</f>
        <v>2.3591200000000001E-3</v>
      </c>
      <c r="H126" s="29">
        <f>'Calc - TPM charges'!G45</f>
        <v>1.7031823153430877E-2</v>
      </c>
      <c r="I126" s="29">
        <f>'Calc - simple BB'!H44</f>
        <v>3.7706821118506564E-3</v>
      </c>
      <c r="K126" s="117">
        <f t="shared" si="7"/>
        <v>6.8195739999999991E-2</v>
      </c>
      <c r="L126" s="117">
        <f t="shared" si="8"/>
        <v>0.11661156217442842</v>
      </c>
      <c r="M126" s="117">
        <f t="shared" si="9"/>
        <v>0.12987270321600863</v>
      </c>
      <c r="O126" s="18">
        <f t="shared" si="10"/>
        <v>0.70995376213277295</v>
      </c>
      <c r="P126" s="18">
        <f t="shared" si="11"/>
        <v>0.90441079187656959</v>
      </c>
    </row>
    <row r="127" spans="1:16" x14ac:dyDescent="0.25">
      <c r="A127" s="17" t="s">
        <v>279</v>
      </c>
      <c r="B127" s="17" t="s">
        <v>80</v>
      </c>
      <c r="C127" s="17" t="s">
        <v>81</v>
      </c>
      <c r="D127" s="17" t="s">
        <v>33</v>
      </c>
      <c r="E127" s="29">
        <f>_xlfn.XLOOKUP(B127,'Input  - indicative charges'!$P$13:$P$69,'Input  - indicative charges'!$Q$13:$Q$69,FALSE)</f>
        <v>4.6912519999999999E-2</v>
      </c>
      <c r="F127" s="29">
        <f>'Input  - indicative charges'!J49</f>
        <v>4.9616007036823978E-2</v>
      </c>
      <c r="G127" s="29">
        <f>'Calc - 2021-22 LCE'!F43</f>
        <v>6.8535999999999988E-4</v>
      </c>
      <c r="H127" s="29">
        <f>'Calc - TPM charges'!G46</f>
        <v>6.3231790736028946E-3</v>
      </c>
      <c r="I127" s="29">
        <f>'Calc - simple BB'!H45</f>
        <v>8.9549731433482692E-4</v>
      </c>
      <c r="K127" s="117">
        <f t="shared" si="7"/>
        <v>4.6227159999999996E-2</v>
      </c>
      <c r="L127" s="117">
        <f t="shared" si="8"/>
        <v>4.3292827963221085E-2</v>
      </c>
      <c r="M127" s="117">
        <f t="shared" si="9"/>
        <v>4.8720509722489154E-2</v>
      </c>
      <c r="O127" s="18">
        <f t="shared" si="10"/>
        <v>-6.347636404180812E-2</v>
      </c>
      <c r="P127" s="18">
        <f t="shared" si="11"/>
        <v>5.3936900352285599E-2</v>
      </c>
    </row>
    <row r="128" spans="1:16" x14ac:dyDescent="0.25">
      <c r="A128" s="17" t="s">
        <v>279</v>
      </c>
      <c r="B128" s="17" t="s">
        <v>82</v>
      </c>
      <c r="C128" s="17" t="s">
        <v>83</v>
      </c>
      <c r="D128" s="17" t="s">
        <v>33</v>
      </c>
      <c r="E128" s="29">
        <f>_xlfn.XLOOKUP(B128,'Input  - indicative charges'!$P$13:$P$69,'Input  - indicative charges'!$Q$13:$Q$69,FALSE)</f>
        <v>1.2597562499999999</v>
      </c>
      <c r="F128" s="29">
        <f>'Input  - indicative charges'!J50</f>
        <v>6.5060066952772262</v>
      </c>
      <c r="G128" s="29">
        <f>'Calc - 2021-22 LCE'!F44</f>
        <v>-3.8577210000000001E-2</v>
      </c>
      <c r="H128" s="29">
        <f>'Calc - TPM charges'!G47</f>
        <v>0.82914059081306202</v>
      </c>
      <c r="I128" s="29">
        <f>'Calc - simple BB'!H46</f>
        <v>0.51761663094067312</v>
      </c>
      <c r="K128" s="117">
        <f t="shared" si="7"/>
        <v>1.2983334599999998</v>
      </c>
      <c r="L128" s="117">
        <f t="shared" si="8"/>
        <v>5.676866104464164</v>
      </c>
      <c r="M128" s="117">
        <f t="shared" si="9"/>
        <v>5.9883900643365529</v>
      </c>
      <c r="O128" s="18">
        <f t="shared" si="10"/>
        <v>3.3724253278230734</v>
      </c>
      <c r="P128" s="18">
        <f t="shared" si="11"/>
        <v>3.6123667369217713</v>
      </c>
    </row>
    <row r="129" spans="1:16" x14ac:dyDescent="0.25">
      <c r="A129" s="17" t="s">
        <v>279</v>
      </c>
      <c r="B129" s="17" t="s">
        <v>84</v>
      </c>
      <c r="C129" s="17" t="s">
        <v>85</v>
      </c>
      <c r="D129" s="17" t="s">
        <v>33</v>
      </c>
      <c r="E129" s="29">
        <f>_xlfn.XLOOKUP(B129,'Input  - indicative charges'!$P$13:$P$69,'Input  - indicative charges'!$Q$13:$Q$69,FALSE)</f>
        <v>5.2614900000000006E-3</v>
      </c>
      <c r="F129" s="29">
        <f>'Input  - indicative charges'!J51</f>
        <v>9.1642635568450811E-3</v>
      </c>
      <c r="G129" s="29">
        <f>'Calc - 2021-22 LCE'!F45</f>
        <v>9.5995E-4</v>
      </c>
      <c r="H129" s="29">
        <f>'Calc - TPM charges'!G48</f>
        <v>1.1679150138909238E-3</v>
      </c>
      <c r="I129" s="29">
        <f>'Calc - simple BB'!H47</f>
        <v>1.0652147267722618E-3</v>
      </c>
      <c r="K129" s="117">
        <f t="shared" si="7"/>
        <v>4.3015400000000004E-3</v>
      </c>
      <c r="L129" s="117">
        <f t="shared" si="8"/>
        <v>7.9963485429541577E-3</v>
      </c>
      <c r="M129" s="117">
        <f t="shared" si="9"/>
        <v>8.0990488300728188E-3</v>
      </c>
      <c r="O129" s="18">
        <f t="shared" si="10"/>
        <v>0.85895017667025231</v>
      </c>
      <c r="P129" s="18">
        <f t="shared" si="11"/>
        <v>0.88282541370597922</v>
      </c>
    </row>
    <row r="130" spans="1:16" x14ac:dyDescent="0.25">
      <c r="A130" s="17" t="s">
        <v>273</v>
      </c>
      <c r="B130" s="17" t="s">
        <v>86</v>
      </c>
      <c r="C130" s="17" t="s">
        <v>87</v>
      </c>
      <c r="D130" s="17" t="s">
        <v>18</v>
      </c>
      <c r="E130" s="29">
        <f>_xlfn.XLOOKUP(B130,'Input  - indicative charges'!$P$13:$P$69,'Input  - indicative charges'!$Q$13:$Q$69,FALSE)</f>
        <v>0.24137796000000003</v>
      </c>
      <c r="F130" s="29">
        <f>'Input  - indicative charges'!J52</f>
        <v>8.5178157299128018E-2</v>
      </c>
      <c r="G130" s="29">
        <f>'Calc - 2021-22 LCE'!F46</f>
        <v>0</v>
      </c>
      <c r="H130" s="29">
        <f>'Calc - TPM charges'!G49</f>
        <v>1.0855302027068936E-2</v>
      </c>
      <c r="I130" s="29">
        <f>'Calc - simple BB'!H48</f>
        <v>2.3447118758403267E-2</v>
      </c>
      <c r="K130" s="117">
        <f t="shared" si="7"/>
        <v>0.24137796000000003</v>
      </c>
      <c r="L130" s="117">
        <f t="shared" si="8"/>
        <v>7.4322855272059077E-2</v>
      </c>
      <c r="M130" s="117">
        <f t="shared" si="9"/>
        <v>6.1731038540724752E-2</v>
      </c>
      <c r="O130" s="18">
        <f t="shared" si="10"/>
        <v>-0.69208930561821358</v>
      </c>
      <c r="P130" s="18">
        <f t="shared" si="11"/>
        <v>-0.74425569533885882</v>
      </c>
    </row>
    <row r="131" spans="1:16" x14ac:dyDescent="0.25">
      <c r="A131" s="17" t="s">
        <v>273</v>
      </c>
      <c r="B131" s="17" t="s">
        <v>88</v>
      </c>
      <c r="C131" s="17" t="s">
        <v>89</v>
      </c>
      <c r="D131" s="17" t="s">
        <v>18</v>
      </c>
      <c r="E131" s="29">
        <f>_xlfn.XLOOKUP(B131,'Input  - indicative charges'!$P$13:$P$69,'Input  - indicative charges'!$Q$13:$Q$69,FALSE)</f>
        <v>6.867899999999999E-2</v>
      </c>
      <c r="F131" s="29">
        <f>'Input  - indicative charges'!J53</f>
        <v>0.42265713776387787</v>
      </c>
      <c r="G131" s="29">
        <f>'Calc - 2021-22 LCE'!F47</f>
        <v>1.6258959999999999E-2</v>
      </c>
      <c r="H131" s="29">
        <f>'Calc - TPM charges'!G50</f>
        <v>5.3864406437098951E-2</v>
      </c>
      <c r="I131" s="29">
        <f>'Calc - simple BB'!H49</f>
        <v>0.37414164887948304</v>
      </c>
      <c r="K131" s="117">
        <f t="shared" si="7"/>
        <v>5.2420039999999987E-2</v>
      </c>
      <c r="L131" s="117">
        <f t="shared" si="8"/>
        <v>0.36879273132677892</v>
      </c>
      <c r="M131" s="117">
        <f t="shared" si="9"/>
        <v>4.8515488884394831E-2</v>
      </c>
      <c r="O131" s="18">
        <f t="shared" si="10"/>
        <v>6.0353386095618964</v>
      </c>
      <c r="P131" s="18">
        <f t="shared" si="11"/>
        <v>-7.4485847694987561E-2</v>
      </c>
    </row>
    <row r="132" spans="1:16" x14ac:dyDescent="0.25">
      <c r="A132" s="17" t="s">
        <v>275</v>
      </c>
      <c r="B132" s="17" t="s">
        <v>90</v>
      </c>
      <c r="C132" s="17" t="s">
        <v>91</v>
      </c>
      <c r="D132" s="17" t="s">
        <v>208</v>
      </c>
      <c r="E132" s="29">
        <f>_xlfn.XLOOKUP(B132,'Input  - indicative charges'!$P$13:$P$69,'Input  - indicative charges'!$Q$13:$Q$69,FALSE)</f>
        <v>10.89268654</v>
      </c>
      <c r="F132" s="29">
        <f>'Input  - indicative charges'!J54</f>
        <v>10.817769760656221</v>
      </c>
      <c r="G132" s="29">
        <f>'Calc - 2021-22 LCE'!F48</f>
        <v>1.4058446</v>
      </c>
      <c r="H132" s="29">
        <f>'Calc - TPM charges'!G51</f>
        <v>1.3786416815619311</v>
      </c>
      <c r="I132" s="29">
        <f>'Calc - simple BB'!H50</f>
        <v>1.5518149559075216</v>
      </c>
      <c r="K132" s="117">
        <f t="shared" si="7"/>
        <v>9.4868419399999997</v>
      </c>
      <c r="L132" s="117">
        <f t="shared" si="8"/>
        <v>9.4391280790942904</v>
      </c>
      <c r="M132" s="117">
        <f t="shared" si="9"/>
        <v>9.2659548047486986</v>
      </c>
      <c r="O132" s="18">
        <f t="shared" si="10"/>
        <v>-5.0294777975091742E-3</v>
      </c>
      <c r="P132" s="18">
        <f t="shared" si="11"/>
        <v>-2.3283526451511771E-2</v>
      </c>
    </row>
    <row r="133" spans="1:16" x14ac:dyDescent="0.25">
      <c r="A133" s="17" t="s">
        <v>273</v>
      </c>
      <c r="B133" s="17" t="s">
        <v>92</v>
      </c>
      <c r="C133" s="17" t="s">
        <v>93</v>
      </c>
      <c r="D133" s="17" t="s">
        <v>18</v>
      </c>
      <c r="E133" s="29">
        <f>_xlfn.XLOOKUP(B133,'Input  - indicative charges'!$P$13:$P$69,'Input  - indicative charges'!$Q$13:$Q$69,FALSE)</f>
        <v>0.28806831999999999</v>
      </c>
      <c r="F133" s="29">
        <f>'Input  - indicative charges'!J55</f>
        <v>0.76536071609019585</v>
      </c>
      <c r="G133" s="29">
        <f>'Calc - 2021-22 LCE'!F49</f>
        <v>4.8682399999999994E-3</v>
      </c>
      <c r="H133" s="29">
        <f>'Calc - TPM charges'!G52</f>
        <v>9.7539345722590404E-2</v>
      </c>
      <c r="I133" s="29">
        <f>'Calc - simple BB'!H51</f>
        <v>3.2688738087295527E-2</v>
      </c>
      <c r="K133" s="117">
        <f t="shared" si="7"/>
        <v>0.28320007999999997</v>
      </c>
      <c r="L133" s="117">
        <f t="shared" si="8"/>
        <v>0.66782137036760547</v>
      </c>
      <c r="M133" s="117">
        <f t="shared" si="9"/>
        <v>0.73267197800290029</v>
      </c>
      <c r="O133" s="18">
        <f t="shared" si="10"/>
        <v>1.3581256416580305</v>
      </c>
      <c r="P133" s="18">
        <f t="shared" si="11"/>
        <v>1.5871178355701749</v>
      </c>
    </row>
    <row r="134" spans="1:16" x14ac:dyDescent="0.25">
      <c r="A134" s="17" t="s">
        <v>273</v>
      </c>
      <c r="B134" s="17" t="s">
        <v>94</v>
      </c>
      <c r="C134" s="17" t="s">
        <v>95</v>
      </c>
      <c r="D134" s="17" t="s">
        <v>18</v>
      </c>
      <c r="E134" s="29">
        <f>_xlfn.XLOOKUP(B134,'Input  - indicative charges'!$P$13:$P$69,'Input  - indicative charges'!$Q$13:$Q$69,FALSE)</f>
        <v>6.3227749999999999E-2</v>
      </c>
      <c r="F134" s="29">
        <f>'Input  - indicative charges'!J56</f>
        <v>1.0207199571631949</v>
      </c>
      <c r="G134" s="29">
        <f>'Calc - 2021-22 LCE'!F50</f>
        <v>6.3311060000000002E-2</v>
      </c>
      <c r="H134" s="29">
        <f>'Calc - TPM charges'!G53</f>
        <v>0.13008291998090427</v>
      </c>
      <c r="I134" s="29">
        <f>'Calc - simple BB'!H52</f>
        <v>0.21088531112166226</v>
      </c>
      <c r="K134" s="117">
        <f t="shared" si="7"/>
        <v>-8.3310000000003104E-5</v>
      </c>
      <c r="L134" s="117">
        <f t="shared" si="8"/>
        <v>0.89063703718229059</v>
      </c>
      <c r="M134" s="117">
        <f t="shared" si="9"/>
        <v>0.80983464604153266</v>
      </c>
      <c r="O134" s="18">
        <f t="shared" si="10"/>
        <v>-10691.637824778027</v>
      </c>
      <c r="P134" s="18">
        <f t="shared" si="11"/>
        <v>-9721.7375590145548</v>
      </c>
    </row>
    <row r="135" spans="1:16" x14ac:dyDescent="0.25">
      <c r="A135" s="17" t="s">
        <v>277</v>
      </c>
      <c r="B135" s="17" t="s">
        <v>96</v>
      </c>
      <c r="C135" s="17" t="s">
        <v>97</v>
      </c>
      <c r="D135" s="17" t="s">
        <v>208</v>
      </c>
      <c r="E135" s="29">
        <f>_xlfn.XLOOKUP(B135,'Input  - indicative charges'!$P$13:$P$69,'Input  - indicative charges'!$Q$13:$Q$69,FALSE)</f>
        <v>2.2219353499999999</v>
      </c>
      <c r="F135" s="29">
        <f>'Input  - indicative charges'!J57</f>
        <v>6.1614615349718118</v>
      </c>
      <c r="G135" s="29">
        <f>'Calc - 2021-22 LCE'!F51</f>
        <v>0.58676016000000009</v>
      </c>
      <c r="H135" s="29">
        <f>'Calc - TPM charges'!G54</f>
        <v>0.78523095604665649</v>
      </c>
      <c r="I135" s="29">
        <f>'Calc - simple BB'!H53</f>
        <v>0.4512182266846767</v>
      </c>
      <c r="K135" s="117">
        <f t="shared" si="7"/>
        <v>1.6351751899999998</v>
      </c>
      <c r="L135" s="117">
        <f t="shared" si="8"/>
        <v>5.3762305789251554</v>
      </c>
      <c r="M135" s="117">
        <f t="shared" si="9"/>
        <v>5.7102433082871347</v>
      </c>
      <c r="O135" s="18">
        <f t="shared" si="10"/>
        <v>2.2878621274367283</v>
      </c>
      <c r="P135" s="18">
        <f t="shared" si="11"/>
        <v>2.4921293713410217</v>
      </c>
    </row>
    <row r="136" spans="1:16" x14ac:dyDescent="0.25">
      <c r="A136" s="17" t="s">
        <v>279</v>
      </c>
      <c r="B136" s="17" t="s">
        <v>98</v>
      </c>
      <c r="C136" s="17" t="s">
        <v>99</v>
      </c>
      <c r="D136" s="17" t="s">
        <v>33</v>
      </c>
      <c r="E136" s="29">
        <f>_xlfn.XLOOKUP(B136,'Input  - indicative charges'!$P$13:$P$69,'Input  - indicative charges'!$Q$13:$Q$69,FALSE)</f>
        <v>2.9842208800000001</v>
      </c>
      <c r="F136" s="29">
        <f>'Input  - indicative charges'!J58</f>
        <v>3.6811674486208545</v>
      </c>
      <c r="G136" s="29">
        <f>'Calc - 2021-22 LCE'!F52</f>
        <v>8.633550999999999E-2</v>
      </c>
      <c r="H136" s="29">
        <f>'Calc - TPM charges'!G55</f>
        <v>0.46913652201540673</v>
      </c>
      <c r="I136" s="29">
        <f>'Calc - simple BB'!H54</f>
        <v>4.3052762662119257E-2</v>
      </c>
      <c r="K136" s="117">
        <f t="shared" si="7"/>
        <v>2.89788537</v>
      </c>
      <c r="L136" s="117">
        <f t="shared" si="8"/>
        <v>3.2120309266054479</v>
      </c>
      <c r="M136" s="117">
        <f t="shared" si="9"/>
        <v>3.6381146859587354</v>
      </c>
      <c r="O136" s="18">
        <f t="shared" si="10"/>
        <v>0.10840510113257107</v>
      </c>
      <c r="P136" s="18">
        <f t="shared" si="11"/>
        <v>0.25543774906415129</v>
      </c>
    </row>
    <row r="137" spans="1:16" x14ac:dyDescent="0.25">
      <c r="A137" s="17" t="s">
        <v>273</v>
      </c>
      <c r="B137" s="17" t="s">
        <v>100</v>
      </c>
      <c r="C137" s="17" t="s">
        <v>101</v>
      </c>
      <c r="D137" s="17" t="s">
        <v>18</v>
      </c>
      <c r="E137" s="29">
        <f>_xlfn.XLOOKUP(B137,'Input  - indicative charges'!$P$13:$P$69,'Input  - indicative charges'!$Q$13:$Q$69,FALSE)</f>
        <v>4.4886083900000004</v>
      </c>
      <c r="F137" s="29">
        <f>'Input  - indicative charges'!J59</f>
        <v>1.5961906982023146</v>
      </c>
      <c r="G137" s="29">
        <f>'Calc - 2021-22 LCE'!F53</f>
        <v>0.27447947999999994</v>
      </c>
      <c r="H137" s="29">
        <f>'Calc - TPM charges'!G56</f>
        <v>0.20342224663225425</v>
      </c>
      <c r="I137" s="29">
        <f>'Calc - simple BB'!H55</f>
        <v>0.16712401907033059</v>
      </c>
      <c r="K137" s="117">
        <f t="shared" si="7"/>
        <v>4.2141289100000003</v>
      </c>
      <c r="L137" s="117">
        <f t="shared" si="8"/>
        <v>1.3927684515700605</v>
      </c>
      <c r="M137" s="117">
        <f t="shared" si="9"/>
        <v>1.4290666791319842</v>
      </c>
      <c r="O137" s="18">
        <f t="shared" si="10"/>
        <v>-0.66950027364728615</v>
      </c>
      <c r="P137" s="18">
        <f t="shared" si="11"/>
        <v>-0.66088681441593966</v>
      </c>
    </row>
    <row r="138" spans="1:16" x14ac:dyDescent="0.25">
      <c r="A138" s="17" t="s">
        <v>276</v>
      </c>
      <c r="B138" s="17" t="s">
        <v>102</v>
      </c>
      <c r="C138" s="17" t="s">
        <v>103</v>
      </c>
      <c r="D138" s="17" t="s">
        <v>208</v>
      </c>
      <c r="E138" s="29">
        <f>_xlfn.XLOOKUP(B138,'Input  - indicative charges'!$P$13:$P$69,'Input  - indicative charges'!$Q$13:$Q$69,FALSE)</f>
        <v>54.66520177999999</v>
      </c>
      <c r="F138" s="29">
        <f>'Input  - indicative charges'!J60</f>
        <v>47.222668857261198</v>
      </c>
      <c r="G138" s="29">
        <f>'Calc - 2021-22 LCE'!F54</f>
        <v>6.2704586100000004</v>
      </c>
      <c r="H138" s="29">
        <f>'Calc - TPM charges'!G57</f>
        <v>6.0181665021189694</v>
      </c>
      <c r="I138" s="29">
        <f>'Calc - simple BB'!H56</f>
        <v>2.1651036079066235</v>
      </c>
      <c r="K138" s="117">
        <f t="shared" si="7"/>
        <v>48.394743169999991</v>
      </c>
      <c r="L138" s="117">
        <f t="shared" si="8"/>
        <v>41.204502355142225</v>
      </c>
      <c r="M138" s="117">
        <f t="shared" si="9"/>
        <v>45.057565249354575</v>
      </c>
      <c r="O138" s="18">
        <f t="shared" si="10"/>
        <v>-0.14857483155970153</v>
      </c>
      <c r="P138" s="18">
        <f t="shared" si="11"/>
        <v>-6.895744665743242E-2</v>
      </c>
    </row>
    <row r="139" spans="1:16" x14ac:dyDescent="0.25">
      <c r="A139" s="17" t="s">
        <v>276</v>
      </c>
      <c r="B139" s="17" t="s">
        <v>104</v>
      </c>
      <c r="C139" s="17" t="s">
        <v>105</v>
      </c>
      <c r="D139" s="17" t="s">
        <v>208</v>
      </c>
      <c r="E139" s="29">
        <f>_xlfn.XLOOKUP(B139,'Input  - indicative charges'!$P$13:$P$69,'Input  - indicative charges'!$Q$13:$Q$69,FALSE)</f>
        <v>30.968971189999998</v>
      </c>
      <c r="F139" s="29">
        <f>'Input  - indicative charges'!J61</f>
        <v>27.452481192337864</v>
      </c>
      <c r="G139" s="29">
        <f>'Calc - 2021-22 LCE'!F55</f>
        <v>3.1566861500000001</v>
      </c>
      <c r="H139" s="29">
        <f>'Calc - TPM charges'!G58</f>
        <v>3.4986079082308086</v>
      </c>
      <c r="I139" s="29">
        <f>'Calc - simple BB'!H57</f>
        <v>1.7450051466676486</v>
      </c>
      <c r="K139" s="117">
        <f t="shared" si="7"/>
        <v>27.812285039999999</v>
      </c>
      <c r="L139" s="117">
        <f t="shared" si="8"/>
        <v>23.953873284107054</v>
      </c>
      <c r="M139" s="117">
        <f t="shared" si="9"/>
        <v>25.707476045670216</v>
      </c>
      <c r="O139" s="18">
        <f t="shared" si="10"/>
        <v>-0.1387304836817157</v>
      </c>
      <c r="P139" s="18">
        <f t="shared" si="11"/>
        <v>-7.5679110555016194E-2</v>
      </c>
    </row>
    <row r="140" spans="1:16" x14ac:dyDescent="0.25">
      <c r="A140" s="17" t="s">
        <v>277</v>
      </c>
      <c r="B140" s="17" t="s">
        <v>106</v>
      </c>
      <c r="C140" s="17" t="s">
        <v>107</v>
      </c>
      <c r="D140" s="17" t="s">
        <v>208</v>
      </c>
      <c r="E140" s="29">
        <f>_xlfn.XLOOKUP(B140,'Input  - indicative charges'!$P$13:$P$69,'Input  - indicative charges'!$Q$13:$Q$69,FALSE)</f>
        <v>174.03347574999998</v>
      </c>
      <c r="F140" s="29">
        <f>'Input  - indicative charges'!J62</f>
        <v>177.21698375875272</v>
      </c>
      <c r="G140" s="29">
        <f>'Calc - 2021-22 LCE'!F56</f>
        <v>21.593970850000002</v>
      </c>
      <c r="H140" s="29">
        <f>'Calc - TPM charges'!G59</f>
        <v>22.584943652533379</v>
      </c>
      <c r="I140" s="29">
        <f>'Calc - simple BB'!H58</f>
        <v>18.50369952512257</v>
      </c>
      <c r="K140" s="117">
        <f t="shared" si="7"/>
        <v>152.43950489999997</v>
      </c>
      <c r="L140" s="117">
        <f t="shared" si="8"/>
        <v>154.63204010621934</v>
      </c>
      <c r="M140" s="117">
        <f t="shared" si="9"/>
        <v>158.71328423363013</v>
      </c>
      <c r="O140" s="18">
        <f t="shared" si="10"/>
        <v>1.4382985615557287E-2</v>
      </c>
      <c r="P140" s="18">
        <f t="shared" si="11"/>
        <v>4.1155862699408186E-2</v>
      </c>
    </row>
    <row r="141" spans="1:16" x14ac:dyDescent="0.25">
      <c r="A141" s="17" t="s">
        <v>276</v>
      </c>
      <c r="B141" s="17" t="s">
        <v>108</v>
      </c>
      <c r="C141" s="17" t="s">
        <v>109</v>
      </c>
      <c r="D141" s="17" t="s">
        <v>208</v>
      </c>
      <c r="E141" s="29">
        <f>_xlfn.XLOOKUP(B141,'Input  - indicative charges'!$P$13:$P$69,'Input  - indicative charges'!$Q$13:$Q$69,FALSE)</f>
        <v>8.0018059099999999</v>
      </c>
      <c r="F141" s="29">
        <f>'Input  - indicative charges'!J63</f>
        <v>6.5393522573225384</v>
      </c>
      <c r="G141" s="29">
        <f>'Calc - 2021-22 LCE'!F57</f>
        <v>0.93814235000000001</v>
      </c>
      <c r="H141" s="29">
        <f>'Calc - TPM charges'!G60</f>
        <v>0.83339022662043294</v>
      </c>
      <c r="I141" s="29">
        <f>'Calc - simple BB'!H59</f>
        <v>0.55280746191525854</v>
      </c>
      <c r="K141" s="117">
        <f t="shared" si="7"/>
        <v>7.0636635600000002</v>
      </c>
      <c r="L141" s="117">
        <f t="shared" si="8"/>
        <v>5.7059620307021053</v>
      </c>
      <c r="M141" s="117">
        <f t="shared" si="9"/>
        <v>5.9865447954072799</v>
      </c>
      <c r="O141" s="18">
        <f t="shared" si="10"/>
        <v>-0.19220925766995267</v>
      </c>
      <c r="P141" s="18">
        <f t="shared" si="11"/>
        <v>-0.15248726888582453</v>
      </c>
    </row>
    <row r="142" spans="1:16" x14ac:dyDescent="0.25">
      <c r="A142" s="17" t="s">
        <v>274</v>
      </c>
      <c r="B142" s="17" t="s">
        <v>110</v>
      </c>
      <c r="C142" s="17" t="s">
        <v>111</v>
      </c>
      <c r="D142" s="17" t="s">
        <v>208</v>
      </c>
      <c r="E142" s="29">
        <f>_xlfn.XLOOKUP(B142,'Input  - indicative charges'!$P$13:$P$69,'Input  - indicative charges'!$Q$13:$Q$69,FALSE)</f>
        <v>4.5291060500000002</v>
      </c>
      <c r="F142" s="29">
        <f>'Input  - indicative charges'!J64</f>
        <v>5.0599011842467325</v>
      </c>
      <c r="G142" s="29">
        <f>'Calc - 2021-22 LCE'!F58</f>
        <v>0.55857228000000003</v>
      </c>
      <c r="H142" s="29">
        <f>'Calc - TPM charges'!G61</f>
        <v>0.64484554871539068</v>
      </c>
      <c r="I142" s="29">
        <f>'Calc - simple BB'!H60</f>
        <v>0.49243108824679038</v>
      </c>
      <c r="K142" s="117">
        <f t="shared" si="7"/>
        <v>3.9705337700000003</v>
      </c>
      <c r="L142" s="117">
        <f t="shared" si="8"/>
        <v>4.4150556355313419</v>
      </c>
      <c r="M142" s="117">
        <f t="shared" si="9"/>
        <v>4.5674700959999424</v>
      </c>
      <c r="O142" s="18">
        <f t="shared" si="10"/>
        <v>0.11195519073279203</v>
      </c>
      <c r="P142" s="18">
        <f t="shared" si="11"/>
        <v>0.15034158140403919</v>
      </c>
    </row>
    <row r="143" spans="1:16" x14ac:dyDescent="0.25">
      <c r="A143" s="17" t="s">
        <v>273</v>
      </c>
      <c r="B143" s="17" t="s">
        <v>112</v>
      </c>
      <c r="C143" s="17" t="s">
        <v>113</v>
      </c>
      <c r="D143" s="17" t="s">
        <v>18</v>
      </c>
      <c r="E143" s="29">
        <f>_xlfn.XLOOKUP(B143,'Input  - indicative charges'!$P$13:$P$69,'Input  - indicative charges'!$Q$13:$Q$69,FALSE)</f>
        <v>7.8682829999999995E-2</v>
      </c>
      <c r="F143" s="29">
        <f>'Input  - indicative charges'!J65</f>
        <v>0.33936950627770796</v>
      </c>
      <c r="G143" s="29">
        <f>'Calc - 2021-22 LCE'!F59</f>
        <v>0</v>
      </c>
      <c r="H143" s="29">
        <f>'Calc - TPM charges'!G62</f>
        <v>4.3250037406708498E-2</v>
      </c>
      <c r="I143" s="29">
        <f>'Calc - simple BB'!H61</f>
        <v>0.29627017950913853</v>
      </c>
      <c r="K143" s="117">
        <f t="shared" si="7"/>
        <v>7.8682829999999995E-2</v>
      </c>
      <c r="L143" s="117">
        <f t="shared" si="8"/>
        <v>0.29611946887099944</v>
      </c>
      <c r="M143" s="117">
        <f t="shared" si="9"/>
        <v>4.3099326768569424E-2</v>
      </c>
      <c r="O143" s="18">
        <f t="shared" si="10"/>
        <v>2.7634572736008538</v>
      </c>
      <c r="P143" s="18">
        <f t="shared" si="11"/>
        <v>-0.45223974825804525</v>
      </c>
    </row>
    <row r="144" spans="1:16" x14ac:dyDescent="0.25">
      <c r="A144" s="17" t="s">
        <v>276</v>
      </c>
      <c r="B144" s="17" t="s">
        <v>114</v>
      </c>
      <c r="C144" s="17" t="s">
        <v>115</v>
      </c>
      <c r="D144" s="17" t="s">
        <v>208</v>
      </c>
      <c r="E144" s="29">
        <f>_xlfn.XLOOKUP(B144,'Input  - indicative charges'!$P$13:$P$69,'Input  - indicative charges'!$Q$13:$Q$69,FALSE)</f>
        <v>20.072752479999998</v>
      </c>
      <c r="F144" s="29">
        <f>'Input  - indicative charges'!J66</f>
        <v>20.178123141132065</v>
      </c>
      <c r="G144" s="29">
        <f>'Calc - 2021-22 LCE'!F60</f>
        <v>2.4771147999999998</v>
      </c>
      <c r="H144" s="29">
        <f>'Calc - TPM charges'!G63</f>
        <v>2.5715468376141994</v>
      </c>
      <c r="I144" s="29">
        <f>'Calc - simple BB'!H62</f>
        <v>1.1452072638794342</v>
      </c>
      <c r="K144" s="117">
        <f t="shared" si="7"/>
        <v>17.595637679999999</v>
      </c>
      <c r="L144" s="117">
        <f t="shared" si="8"/>
        <v>17.606576303517866</v>
      </c>
      <c r="M144" s="117">
        <f t="shared" si="9"/>
        <v>19.032915877252631</v>
      </c>
      <c r="O144" s="18">
        <f t="shared" si="10"/>
        <v>6.2166678564312683E-4</v>
      </c>
      <c r="P144" s="18">
        <f t="shared" si="11"/>
        <v>8.1683780002262063E-2</v>
      </c>
    </row>
    <row r="145" spans="1:24" x14ac:dyDescent="0.25">
      <c r="A145" s="17" t="s">
        <v>279</v>
      </c>
      <c r="B145" s="17" t="s">
        <v>116</v>
      </c>
      <c r="C145" s="17" t="s">
        <v>117</v>
      </c>
      <c r="D145" s="17" t="s">
        <v>33</v>
      </c>
      <c r="E145" s="29">
        <f>_xlfn.XLOOKUP(B145,'Input  - indicative charges'!$P$13:$P$69,'Input  - indicative charges'!$Q$13:$Q$69,FALSE)</f>
        <v>3.6811138200000002</v>
      </c>
      <c r="F145" s="29">
        <f>'Input  - indicative charges'!J67</f>
        <v>3.6069422945982188</v>
      </c>
      <c r="G145" s="29">
        <f>'Calc - 2021-22 LCE'!F61</f>
        <v>0.34004010000000007</v>
      </c>
      <c r="H145" s="29">
        <f>'Calc - TPM charges'!G64</f>
        <v>0.45967709614297514</v>
      </c>
      <c r="I145" s="29">
        <f>'Calc - simple BB'!H63</f>
        <v>0.28311661680727696</v>
      </c>
      <c r="K145" s="117">
        <f t="shared" si="7"/>
        <v>3.3410737200000002</v>
      </c>
      <c r="L145" s="117">
        <f t="shared" si="8"/>
        <v>3.1472651984552438</v>
      </c>
      <c r="M145" s="117">
        <f t="shared" si="9"/>
        <v>3.3238256777909418</v>
      </c>
      <c r="O145" s="18">
        <f t="shared" si="10"/>
        <v>-5.8007855494058513E-2</v>
      </c>
      <c r="P145" s="18">
        <f t="shared" si="11"/>
        <v>-5.1624249132277145E-3</v>
      </c>
    </row>
    <row r="146" spans="1:24" x14ac:dyDescent="0.25">
      <c r="A146" s="17" t="s">
        <v>275</v>
      </c>
      <c r="B146" s="17" t="s">
        <v>118</v>
      </c>
      <c r="C146" s="17" t="s">
        <v>119</v>
      </c>
      <c r="D146" s="17" t="s">
        <v>208</v>
      </c>
      <c r="E146" s="29">
        <f>_xlfn.XLOOKUP(B146,'Input  - indicative charges'!$P$13:$P$69,'Input  - indicative charges'!$Q$13:$Q$69,FALSE)</f>
        <v>1.7920445899999997</v>
      </c>
      <c r="F146" s="29">
        <f>'Input  - indicative charges'!J68</f>
        <v>3.7579893530490938</v>
      </c>
      <c r="G146" s="29">
        <f>'Calc - 2021-22 LCE'!F62</f>
        <v>0.18658678000000001</v>
      </c>
      <c r="H146" s="29">
        <f>'Calc - TPM charges'!G65</f>
        <v>0.4789268837854388</v>
      </c>
      <c r="I146" s="29">
        <f>'Calc - simple BB'!H64</f>
        <v>0.33399291412381321</v>
      </c>
      <c r="K146" s="117">
        <f t="shared" si="7"/>
        <v>1.6054578099999997</v>
      </c>
      <c r="L146" s="117">
        <f t="shared" si="8"/>
        <v>3.2790624692636552</v>
      </c>
      <c r="M146" s="117">
        <f t="shared" si="9"/>
        <v>3.4239964389252804</v>
      </c>
      <c r="O146" s="18">
        <f t="shared" si="10"/>
        <v>1.0424469885407053</v>
      </c>
      <c r="P146" s="18">
        <f t="shared" si="11"/>
        <v>1.1327227770160344</v>
      </c>
    </row>
    <row r="147" spans="1:24" x14ac:dyDescent="0.25">
      <c r="A147" s="17" t="s">
        <v>276</v>
      </c>
      <c r="B147" s="17" t="s">
        <v>120</v>
      </c>
      <c r="C147" s="17" t="s">
        <v>121</v>
      </c>
      <c r="D147" s="17" t="s">
        <v>208</v>
      </c>
      <c r="E147" s="29">
        <f>_xlfn.XLOOKUP(B147,'Input  - indicative charges'!$P$13:$P$69,'Input  - indicative charges'!$Q$13:$Q$69,FALSE)</f>
        <v>5.2523454599999999</v>
      </c>
      <c r="F147" s="29">
        <f>'Input  - indicative charges'!J69</f>
        <v>6.2618154772138466</v>
      </c>
      <c r="G147" s="29">
        <f>'Calc - 2021-22 LCE'!F63</f>
        <v>0.44280982000000002</v>
      </c>
      <c r="H147" s="29">
        <f>'Calc - TPM charges'!G66</f>
        <v>0.79802029532314112</v>
      </c>
      <c r="I147" s="29">
        <f>'Calc - simple BB'!H65</f>
        <v>0.27098857429445533</v>
      </c>
      <c r="K147" s="117">
        <f t="shared" si="7"/>
        <v>4.80953564</v>
      </c>
      <c r="L147" s="117">
        <f t="shared" si="8"/>
        <v>5.4637951818907053</v>
      </c>
      <c r="M147" s="117">
        <f t="shared" si="9"/>
        <v>5.990826902919391</v>
      </c>
      <c r="O147" s="18">
        <f t="shared" si="10"/>
        <v>0.13603382755901672</v>
      </c>
      <c r="P147" s="18">
        <f t="shared" si="11"/>
        <v>0.24561441089963343</v>
      </c>
    </row>
    <row r="148" spans="1:24" x14ac:dyDescent="0.25">
      <c r="A148" s="17"/>
      <c r="G148"/>
      <c r="I148"/>
    </row>
    <row r="149" spans="1:24" x14ac:dyDescent="0.25">
      <c r="B149" s="32" t="s">
        <v>123</v>
      </c>
      <c r="C149" s="32"/>
      <c r="D149" s="32"/>
      <c r="E149" s="112">
        <f t="shared" ref="E149:I149" si="12">SUM(E91:E147)</f>
        <v>808.84038581000004</v>
      </c>
      <c r="F149" s="112">
        <f t="shared" si="12"/>
        <v>808.98573988966689</v>
      </c>
      <c r="G149" s="60">
        <f t="shared" si="12"/>
        <v>103.09901999</v>
      </c>
      <c r="H149" s="60">
        <f t="shared" si="12"/>
        <v>103.09901999</v>
      </c>
      <c r="I149" s="60">
        <f t="shared" si="12"/>
        <v>103.09901998999992</v>
      </c>
      <c r="K149" s="112">
        <f>SUM(K91:K147)</f>
        <v>705.74136582000006</v>
      </c>
      <c r="L149" s="112">
        <f t="shared" ref="L149:M149" si="13">SUM(L91:L147)</f>
        <v>705.8867198996669</v>
      </c>
      <c r="M149" s="112">
        <f t="shared" si="13"/>
        <v>705.8867198996669</v>
      </c>
    </row>
    <row r="150" spans="1:24" x14ac:dyDescent="0.25">
      <c r="F150"/>
      <c r="G150"/>
      <c r="H150"/>
      <c r="I150"/>
    </row>
    <row r="151" spans="1:24" x14ac:dyDescent="0.25">
      <c r="D151" s="117"/>
      <c r="E151" s="119"/>
      <c r="F151" s="119"/>
      <c r="G151" s="119"/>
      <c r="H151" s="119"/>
      <c r="I151"/>
      <c r="K151" s="120"/>
      <c r="O151" s="6" t="s">
        <v>267</v>
      </c>
    </row>
    <row r="152" spans="1:24" x14ac:dyDescent="0.25">
      <c r="D152" s="117"/>
      <c r="E152" s="119"/>
      <c r="F152" s="119"/>
      <c r="G152" s="119"/>
      <c r="H152" s="119"/>
      <c r="I152"/>
      <c r="J152" s="117" t="s">
        <v>18</v>
      </c>
      <c r="K152" s="119">
        <f t="shared" ref="K152:M154" si="14">SUMIFS(K$91:K$147,$D$91:$D$147,$J152)</f>
        <v>104.57067787</v>
      </c>
      <c r="L152" s="119">
        <f t="shared" si="14"/>
        <v>117.44264200413552</v>
      </c>
      <c r="M152" s="119">
        <f t="shared" si="14"/>
        <v>93.339426589286376</v>
      </c>
      <c r="O152" s="18">
        <f>L152/$K152-1</f>
        <v>0.12309343686322549</v>
      </c>
      <c r="P152" s="18">
        <f>M152/$K152-1</f>
        <v>-0.10740344721372153</v>
      </c>
    </row>
    <row r="153" spans="1:24" x14ac:dyDescent="0.25">
      <c r="D153" s="117"/>
      <c r="E153" s="119"/>
      <c r="F153" s="119"/>
      <c r="G153" s="119"/>
      <c r="H153" s="119"/>
      <c r="I153"/>
      <c r="J153" s="117" t="s">
        <v>33</v>
      </c>
      <c r="K153" s="119">
        <f t="shared" si="14"/>
        <v>64.634332499999999</v>
      </c>
      <c r="L153" s="119">
        <f t="shared" si="14"/>
        <v>72.223255236490431</v>
      </c>
      <c r="M153" s="119">
        <f t="shared" si="14"/>
        <v>75.493652459200817</v>
      </c>
      <c r="O153" s="18">
        <f t="shared" ref="O153:O155" si="15">L153/$K153-1</f>
        <v>0.11741318341131524</v>
      </c>
      <c r="P153" s="18">
        <f>M153/$K153-1</f>
        <v>0.16801163621827175</v>
      </c>
    </row>
    <row r="154" spans="1:24" x14ac:dyDescent="0.25">
      <c r="D154" s="119"/>
      <c r="E154" s="119"/>
      <c r="F154" s="119"/>
      <c r="G154" s="119"/>
      <c r="H154" s="119"/>
      <c r="I154"/>
      <c r="J154" s="117" t="s">
        <v>208</v>
      </c>
      <c r="K154" s="119">
        <f t="shared" si="14"/>
        <v>536.53635544999997</v>
      </c>
      <c r="L154" s="119">
        <f t="shared" si="14"/>
        <v>516.22082265904089</v>
      </c>
      <c r="M154" s="119">
        <f t="shared" si="14"/>
        <v>537.05364085117969</v>
      </c>
      <c r="O154" s="18">
        <f t="shared" si="15"/>
        <v>-3.7864224082113096E-2</v>
      </c>
      <c r="P154" s="18">
        <f>M154/$K154-1</f>
        <v>9.6411994439016269E-4</v>
      </c>
    </row>
    <row r="155" spans="1:24" x14ac:dyDescent="0.25">
      <c r="I155"/>
      <c r="J155" s="119" t="s">
        <v>123</v>
      </c>
      <c r="K155" s="119">
        <f>SUM(K152:K154)</f>
        <v>705.74136581999994</v>
      </c>
      <c r="L155" s="119">
        <f>SUM(L152:L154)</f>
        <v>705.88671989966679</v>
      </c>
      <c r="M155" s="119">
        <f>SUM(M152:M154)</f>
        <v>705.8867198996669</v>
      </c>
      <c r="O155" s="18">
        <f t="shared" si="15"/>
        <v>2.0595941616363689E-4</v>
      </c>
      <c r="P155" s="18">
        <f>M155/$K155-1</f>
        <v>2.0595941616385893E-4</v>
      </c>
      <c r="X155" s="6"/>
    </row>
    <row r="157" spans="1:24" x14ac:dyDescent="0.25">
      <c r="J157" t="s">
        <v>248</v>
      </c>
      <c r="K157" s="176" t="b">
        <f>SUM(K152:K154)=K149</f>
        <v>1</v>
      </c>
      <c r="L157" s="176" t="b">
        <f>SUM(L152:L154)=L149</f>
        <v>1</v>
      </c>
      <c r="M157" s="176" t="b">
        <f>SUM(M152:M154)=M149</f>
        <v>1</v>
      </c>
    </row>
    <row r="161" spans="14:15" x14ac:dyDescent="0.25">
      <c r="N161" s="120"/>
      <c r="O161" s="120"/>
    </row>
    <row r="162" spans="14:15" x14ac:dyDescent="0.25">
      <c r="N162" s="120"/>
      <c r="O162" s="120"/>
    </row>
    <row r="163" spans="14:15" x14ac:dyDescent="0.25">
      <c r="N163" s="120"/>
      <c r="O163" s="120"/>
    </row>
    <row r="164" spans="14:15" x14ac:dyDescent="0.25">
      <c r="N164" s="120"/>
      <c r="O164" s="120"/>
    </row>
    <row r="165" spans="14:15" x14ac:dyDescent="0.25">
      <c r="N165" s="120"/>
      <c r="O165" s="120"/>
    </row>
  </sheetData>
  <autoFilter ref="B90:K147" xr:uid="{E0C723C1-60FE-4CB9-8F3A-6B0C32910544}"/>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FDA5-7BD2-4DFE-A37E-FBC473AFE3E8}">
  <sheetPr>
    <tabColor rgb="FFF8BB33"/>
  </sheetPr>
  <dimension ref="A1:H116"/>
  <sheetViews>
    <sheetView showGridLines="0" zoomScale="85" zoomScaleNormal="85" workbookViewId="0"/>
  </sheetViews>
  <sheetFormatPr defaultRowHeight="15" x14ac:dyDescent="0.25"/>
  <cols>
    <col min="1" max="1" width="16.7109375" customWidth="1"/>
    <col min="2" max="2" width="51.5703125" customWidth="1"/>
    <col min="3" max="3" width="26.7109375" customWidth="1"/>
    <col min="4" max="4" width="31.5703125" customWidth="1"/>
    <col min="5" max="5" width="24.85546875" customWidth="1"/>
    <col min="6" max="6" width="26.140625" customWidth="1"/>
    <col min="7" max="7" width="27.42578125" customWidth="1"/>
    <col min="8" max="8" width="16.28515625" customWidth="1"/>
  </cols>
  <sheetData>
    <row r="1" spans="1:6" ht="26.25" x14ac:dyDescent="0.4">
      <c r="A1" s="88" t="s">
        <v>348</v>
      </c>
      <c r="B1" s="88"/>
      <c r="C1" s="88"/>
      <c r="D1" s="88"/>
      <c r="E1" s="88"/>
      <c r="F1" s="88"/>
    </row>
    <row r="4" spans="1:6" x14ac:dyDescent="0.25">
      <c r="A4" s="167" t="s">
        <v>366</v>
      </c>
      <c r="B4" s="168"/>
      <c r="C4" s="168"/>
      <c r="D4" s="168"/>
      <c r="E4" s="168"/>
      <c r="F4" s="168"/>
    </row>
    <row r="6" spans="1:6" x14ac:dyDescent="0.25">
      <c r="B6" s="6" t="s">
        <v>122</v>
      </c>
    </row>
    <row r="7" spans="1:6" ht="30" x14ac:dyDescent="0.25">
      <c r="B7" s="111"/>
      <c r="C7" s="111" t="s">
        <v>257</v>
      </c>
      <c r="D7" s="111" t="s">
        <v>258</v>
      </c>
    </row>
    <row r="8" spans="1:6" x14ac:dyDescent="0.25">
      <c r="B8" s="117" t="s">
        <v>18</v>
      </c>
      <c r="C8" s="119">
        <f>Output!C29</f>
        <v>126.57876156000002</v>
      </c>
      <c r="D8" s="119">
        <f>Output!D29</f>
        <v>134.5958493875863</v>
      </c>
    </row>
    <row r="9" spans="1:6" x14ac:dyDescent="0.25">
      <c r="B9" s="117" t="s">
        <v>33</v>
      </c>
      <c r="C9" s="119">
        <f>Output!C30</f>
        <v>73.457329880000003</v>
      </c>
      <c r="D9" s="119">
        <f>Output!D30</f>
        <v>82.771897993827125</v>
      </c>
    </row>
    <row r="10" spans="1:6" x14ac:dyDescent="0.25">
      <c r="B10" s="117" t="s">
        <v>208</v>
      </c>
      <c r="C10" s="119">
        <f>Output!C31</f>
        <v>608.80429436999998</v>
      </c>
      <c r="D10" s="119">
        <f>Output!D31</f>
        <v>591.61799250825356</v>
      </c>
    </row>
    <row r="11" spans="1:6" x14ac:dyDescent="0.25">
      <c r="B11" s="119" t="s">
        <v>123</v>
      </c>
      <c r="C11" s="119">
        <f>SUM(C8:C10)</f>
        <v>808.84038581000004</v>
      </c>
      <c r="D11" s="119">
        <f t="shared" ref="D11" si="0">SUM(D8:D10)</f>
        <v>808.985739889667</v>
      </c>
    </row>
    <row r="13" spans="1:6" x14ac:dyDescent="0.25">
      <c r="B13" s="6" t="s">
        <v>122</v>
      </c>
    </row>
    <row r="14" spans="1:6" x14ac:dyDescent="0.25">
      <c r="B14" s="160" t="s">
        <v>7</v>
      </c>
      <c r="C14" s="85" t="s">
        <v>254</v>
      </c>
      <c r="D14" s="85" t="s">
        <v>336</v>
      </c>
      <c r="E14" s="85" t="s">
        <v>2</v>
      </c>
    </row>
    <row r="15" spans="1:6" x14ac:dyDescent="0.25">
      <c r="B15" s="117" t="s">
        <v>18</v>
      </c>
      <c r="C15" s="52">
        <f>Output!C10</f>
        <v>22.008083689999999</v>
      </c>
      <c r="D15" s="52">
        <f>Output!D10</f>
        <v>17.153207383450731</v>
      </c>
      <c r="E15" s="52">
        <f>Output!E10</f>
        <v>41.256422798299852</v>
      </c>
    </row>
    <row r="16" spans="1:6" x14ac:dyDescent="0.25">
      <c r="B16" s="117" t="s">
        <v>33</v>
      </c>
      <c r="C16" s="52">
        <f>Output!C11</f>
        <v>8.8229973800000003</v>
      </c>
      <c r="D16" s="52">
        <f>Output!D11</f>
        <v>10.548642757336726</v>
      </c>
      <c r="E16" s="52">
        <f>Output!E11</f>
        <v>7.2782455346263237</v>
      </c>
    </row>
    <row r="17" spans="1:6" x14ac:dyDescent="0.25">
      <c r="B17" s="117" t="s">
        <v>208</v>
      </c>
      <c r="C17" s="52">
        <f>Output!C12</f>
        <v>72.267938920000006</v>
      </c>
      <c r="D17" s="52">
        <f>Output!D12</f>
        <v>75.397169849212531</v>
      </c>
      <c r="E17" s="52">
        <f>Output!E12</f>
        <v>54.564351657073715</v>
      </c>
    </row>
    <row r="18" spans="1:6" x14ac:dyDescent="0.25">
      <c r="B18" s="117" t="s">
        <v>123</v>
      </c>
      <c r="C18" s="52">
        <f>Output!C13</f>
        <v>103.09901999</v>
      </c>
      <c r="D18" s="52">
        <f>Output!D13</f>
        <v>103.09901998999999</v>
      </c>
      <c r="E18" s="52">
        <f>Output!E13</f>
        <v>103.09901998999989</v>
      </c>
    </row>
    <row r="20" spans="1:6" ht="13.5" customHeight="1" x14ac:dyDescent="0.25">
      <c r="A20" s="6"/>
    </row>
    <row r="22" spans="1:6" x14ac:dyDescent="0.25">
      <c r="B22" s="6" t="s">
        <v>122</v>
      </c>
    </row>
    <row r="23" spans="1:6" ht="30" x14ac:dyDescent="0.25">
      <c r="A23" s="6" t="s">
        <v>270</v>
      </c>
      <c r="B23" s="161"/>
      <c r="C23" s="161">
        <v>2023</v>
      </c>
      <c r="D23" s="161">
        <v>2035</v>
      </c>
      <c r="E23" s="161" t="s">
        <v>358</v>
      </c>
      <c r="F23" s="161" t="s">
        <v>204</v>
      </c>
    </row>
    <row r="24" spans="1:6" x14ac:dyDescent="0.25">
      <c r="B24" s="117" t="s">
        <v>326</v>
      </c>
      <c r="C24" s="159">
        <v>0.13454648402989391</v>
      </c>
      <c r="D24" s="159">
        <v>0.13454648402989391</v>
      </c>
      <c r="F24" s="52" t="s">
        <v>365</v>
      </c>
    </row>
    <row r="25" spans="1:6" x14ac:dyDescent="0.25">
      <c r="B25" s="117" t="s">
        <v>327</v>
      </c>
      <c r="C25" s="159">
        <v>0.63</v>
      </c>
      <c r="D25" s="159">
        <v>0.2</v>
      </c>
      <c r="E25" s="18">
        <f>D25/C25</f>
        <v>0.3174603174603175</v>
      </c>
    </row>
    <row r="26" spans="1:6" x14ac:dyDescent="0.25">
      <c r="B26" s="117" t="s">
        <v>328</v>
      </c>
      <c r="C26" s="159">
        <v>0.23545351597010611</v>
      </c>
      <c r="D26" s="159">
        <v>0.66545351597010605</v>
      </c>
    </row>
    <row r="27" spans="1:6" x14ac:dyDescent="0.25">
      <c r="C27" s="156"/>
      <c r="D27" s="156"/>
    </row>
    <row r="28" spans="1:6" x14ac:dyDescent="0.25">
      <c r="C28" s="161">
        <v>2023</v>
      </c>
      <c r="D28" s="161">
        <v>2035</v>
      </c>
      <c r="E28" s="120"/>
    </row>
    <row r="29" spans="1:6" x14ac:dyDescent="0.25">
      <c r="A29" s="6" t="s">
        <v>329</v>
      </c>
      <c r="B29" s="117" t="s">
        <v>326</v>
      </c>
      <c r="C29" s="159">
        <v>0.23768864043055468</v>
      </c>
      <c r="D29" s="159">
        <v>0.23768864043055468</v>
      </c>
    </row>
    <row r="30" spans="1:6" x14ac:dyDescent="0.25">
      <c r="B30" s="117" t="s">
        <v>327</v>
      </c>
      <c r="C30" s="159">
        <v>6.5590389374573899E-2</v>
      </c>
      <c r="D30" s="159">
        <v>2.0822345833198065E-2</v>
      </c>
      <c r="E30" s="18">
        <f>D30/C30</f>
        <v>0.3174603174603175</v>
      </c>
    </row>
    <row r="31" spans="1:6" x14ac:dyDescent="0.25">
      <c r="B31" s="117" t="s">
        <v>328</v>
      </c>
      <c r="C31" s="159">
        <v>0.69672097019487145</v>
      </c>
      <c r="D31" s="159">
        <v>0.74148901373624732</v>
      </c>
    </row>
    <row r="33" spans="1:6" x14ac:dyDescent="0.25">
      <c r="A33" s="183" t="s">
        <v>374</v>
      </c>
    </row>
    <row r="34" spans="1:6" x14ac:dyDescent="0.25">
      <c r="A34" s="183"/>
    </row>
    <row r="35" spans="1:6" x14ac:dyDescent="0.25">
      <c r="B35" t="s">
        <v>270</v>
      </c>
      <c r="C35" s="184">
        <v>0.625</v>
      </c>
    </row>
    <row r="36" spans="1:6" x14ac:dyDescent="0.25">
      <c r="B36" t="s">
        <v>359</v>
      </c>
      <c r="C36" s="184">
        <v>0.375</v>
      </c>
    </row>
    <row r="38" spans="1:6" x14ac:dyDescent="0.25">
      <c r="A38" s="167" t="s">
        <v>361</v>
      </c>
      <c r="B38" s="168"/>
      <c r="C38" s="168"/>
      <c r="D38" s="168"/>
      <c r="E38" s="168"/>
      <c r="F38" s="168"/>
    </row>
    <row r="40" spans="1:6" x14ac:dyDescent="0.25">
      <c r="B40" s="6" t="s">
        <v>122</v>
      </c>
    </row>
    <row r="41" spans="1:6" x14ac:dyDescent="0.25">
      <c r="A41" s="6" t="s">
        <v>270</v>
      </c>
      <c r="B41" s="161"/>
      <c r="C41" s="161" t="s">
        <v>258</v>
      </c>
      <c r="D41" s="161">
        <v>2035</v>
      </c>
      <c r="E41" s="161" t="s">
        <v>360</v>
      </c>
    </row>
    <row r="42" spans="1:6" x14ac:dyDescent="0.25">
      <c r="B42" s="117" t="s">
        <v>326</v>
      </c>
      <c r="C42" s="119">
        <f>C24*($D$9+$D$10)</f>
        <v>90.736788632360103</v>
      </c>
      <c r="D42" s="119">
        <f>C42</f>
        <v>90.736788632360103</v>
      </c>
    </row>
    <row r="43" spans="1:6" x14ac:dyDescent="0.25">
      <c r="B43" s="117" t="s">
        <v>327</v>
      </c>
      <c r="C43" s="119">
        <f>C25*($D$9+$D$10)</f>
        <v>424.86563101631083</v>
      </c>
      <c r="D43" s="119">
        <f>C43*E25</f>
        <v>134.87797810041616</v>
      </c>
      <c r="E43" s="180">
        <f>C43-D43</f>
        <v>289.98765291589467</v>
      </c>
    </row>
    <row r="44" spans="1:6" x14ac:dyDescent="0.25">
      <c r="B44" s="117" t="s">
        <v>364</v>
      </c>
      <c r="C44" s="119">
        <f>C26*($D$9+$D$10)</f>
        <v>158.78747085340976</v>
      </c>
      <c r="D44" s="119">
        <f>C44</f>
        <v>158.78747085340976</v>
      </c>
      <c r="E44" s="120"/>
    </row>
    <row r="45" spans="1:6" x14ac:dyDescent="0.25">
      <c r="B45" s="117" t="s">
        <v>331</v>
      </c>
      <c r="C45" s="119"/>
      <c r="D45" s="119">
        <f>$E$53*C35</f>
        <v>185.00827860110411</v>
      </c>
      <c r="E45" s="120"/>
    </row>
    <row r="46" spans="1:6" x14ac:dyDescent="0.25">
      <c r="E46" s="120"/>
    </row>
    <row r="47" spans="1:6" x14ac:dyDescent="0.25">
      <c r="A47" s="6" t="s">
        <v>356</v>
      </c>
      <c r="B47" s="6"/>
      <c r="C47" s="118"/>
      <c r="D47" s="118"/>
      <c r="E47" s="120"/>
    </row>
    <row r="48" spans="1:6" x14ac:dyDescent="0.25">
      <c r="B48" s="117" t="s">
        <v>326</v>
      </c>
      <c r="C48" s="52">
        <f>C29*$D$8</f>
        <v>31.991904448531095</v>
      </c>
      <c r="D48" s="52">
        <f>C48</f>
        <v>31.991904448531095</v>
      </c>
      <c r="E48" s="120"/>
    </row>
    <row r="49" spans="1:6" x14ac:dyDescent="0.25">
      <c r="B49" s="117" t="s">
        <v>327</v>
      </c>
      <c r="C49" s="52">
        <f>C30*$D$8</f>
        <v>8.8281941695332886</v>
      </c>
      <c r="D49" s="52">
        <f>C49*E30</f>
        <v>2.8026013236613618</v>
      </c>
      <c r="E49" s="180">
        <f>C49-D49</f>
        <v>6.0255928458719268</v>
      </c>
    </row>
    <row r="50" spans="1:6" x14ac:dyDescent="0.25">
      <c r="B50" s="117" t="s">
        <v>330</v>
      </c>
      <c r="C50" s="52">
        <f>C31*$D$8</f>
        <v>93.77575076952192</v>
      </c>
      <c r="D50" s="52">
        <f>C50</f>
        <v>93.77575076952192</v>
      </c>
      <c r="E50" s="120"/>
    </row>
    <row r="51" spans="1:6" x14ac:dyDescent="0.25">
      <c r="B51" s="117" t="s">
        <v>331</v>
      </c>
      <c r="C51" s="52"/>
      <c r="D51" s="52">
        <f>$E$53*C36</f>
        <v>111.00496716066247</v>
      </c>
      <c r="E51" s="120"/>
    </row>
    <row r="53" spans="1:6" x14ac:dyDescent="0.25">
      <c r="B53" s="182" t="s">
        <v>362</v>
      </c>
      <c r="C53" s="182"/>
      <c r="D53" s="182"/>
      <c r="E53" s="182">
        <f>E43+E49</f>
        <v>296.0132457617666</v>
      </c>
    </row>
    <row r="54" spans="1:6" x14ac:dyDescent="0.25">
      <c r="B54" s="52" t="s">
        <v>363</v>
      </c>
      <c r="C54" s="128">
        <f>SUM(C42:C45,C48:C51)</f>
        <v>808.98573988966689</v>
      </c>
      <c r="D54" s="128">
        <f>SUM(D42:D45,D48:D51)</f>
        <v>808.98573988966689</v>
      </c>
    </row>
    <row r="56" spans="1:6" x14ac:dyDescent="0.25">
      <c r="F56" s="118"/>
    </row>
    <row r="57" spans="1:6" x14ac:dyDescent="0.25">
      <c r="A57" s="167" t="s">
        <v>357</v>
      </c>
      <c r="B57" s="168"/>
      <c r="C57" s="168"/>
      <c r="D57" s="168"/>
      <c r="E57" s="168"/>
      <c r="F57" s="168"/>
    </row>
    <row r="59" spans="1:6" ht="30" x14ac:dyDescent="0.25">
      <c r="C59" s="161" t="s">
        <v>257</v>
      </c>
      <c r="D59" s="161" t="s">
        <v>258</v>
      </c>
      <c r="E59" s="161">
        <v>2035</v>
      </c>
    </row>
    <row r="60" spans="1:6" x14ac:dyDescent="0.25">
      <c r="A60" s="112" t="s">
        <v>270</v>
      </c>
      <c r="B60" s="117" t="s">
        <v>123</v>
      </c>
      <c r="C60" s="180">
        <f>C9+C10</f>
        <v>682.26162424999995</v>
      </c>
      <c r="D60" s="180">
        <f>SUM(C42:C44)</f>
        <v>674.38989050208068</v>
      </c>
      <c r="E60" s="180">
        <f>SUM(D42:D45)</f>
        <v>569.41051618729011</v>
      </c>
    </row>
    <row r="61" spans="1:6" x14ac:dyDescent="0.25">
      <c r="A61" s="112" t="s">
        <v>356</v>
      </c>
      <c r="B61" s="17" t="s">
        <v>123</v>
      </c>
      <c r="C61" s="181">
        <f>C8</f>
        <v>126.57876156000002</v>
      </c>
      <c r="D61" s="52">
        <f>SUM(C48:C50)</f>
        <v>134.5958493875863</v>
      </c>
      <c r="E61" s="128">
        <f>SUM(D48:D51)</f>
        <v>239.57522370237683</v>
      </c>
    </row>
    <row r="64" spans="1:6" x14ac:dyDescent="0.25">
      <c r="A64" s="167" t="s">
        <v>354</v>
      </c>
      <c r="B64" s="168"/>
      <c r="C64" s="168"/>
      <c r="D64" s="168"/>
      <c r="E64" s="168"/>
      <c r="F64" s="168"/>
    </row>
    <row r="66" spans="1:6" x14ac:dyDescent="0.25">
      <c r="B66" s="6" t="s">
        <v>122</v>
      </c>
    </row>
    <row r="67" spans="1:6" x14ac:dyDescent="0.25">
      <c r="B67" s="170" t="s">
        <v>352</v>
      </c>
      <c r="C67" s="171">
        <v>2023</v>
      </c>
      <c r="D67" s="172"/>
      <c r="E67" s="173">
        <v>2035</v>
      </c>
      <c r="F67" s="174"/>
    </row>
    <row r="68" spans="1:6" x14ac:dyDescent="0.25">
      <c r="B68" s="177" t="s">
        <v>351</v>
      </c>
      <c r="C68" s="178" t="s">
        <v>355</v>
      </c>
      <c r="D68" s="179" t="s">
        <v>2</v>
      </c>
      <c r="E68" s="178" t="s">
        <v>355</v>
      </c>
      <c r="F68" s="179" t="s">
        <v>2</v>
      </c>
    </row>
    <row r="69" spans="1:6" x14ac:dyDescent="0.25">
      <c r="A69" s="112" t="s">
        <v>270</v>
      </c>
      <c r="B69" s="52">
        <f>C17+C16</f>
        <v>81.09093630000001</v>
      </c>
      <c r="C69" s="52">
        <f>D16+D17</f>
        <v>85.945812606549254</v>
      </c>
      <c r="D69" s="52">
        <f>E16+E17</f>
        <v>61.842597191700037</v>
      </c>
      <c r="E69" s="52">
        <f>$C$18*E60/D54</f>
        <v>72.566997533128571</v>
      </c>
      <c r="F69" s="52">
        <f>D69</f>
        <v>61.842597191700037</v>
      </c>
    </row>
    <row r="70" spans="1:6" x14ac:dyDescent="0.25">
      <c r="A70" s="112" t="s">
        <v>329</v>
      </c>
      <c r="B70" s="52">
        <f>C15</f>
        <v>22.008083689999999</v>
      </c>
      <c r="C70" s="52">
        <f>D15</f>
        <v>17.153207383450731</v>
      </c>
      <c r="D70" s="52">
        <f>E15</f>
        <v>41.256422798299852</v>
      </c>
      <c r="E70" s="52">
        <f>C18*E61/D54</f>
        <v>30.532022456871445</v>
      </c>
      <c r="F70" s="52">
        <f>D70</f>
        <v>41.256422798299852</v>
      </c>
    </row>
    <row r="71" spans="1:6" x14ac:dyDescent="0.25">
      <c r="E71" s="157"/>
    </row>
    <row r="74" spans="1:6" x14ac:dyDescent="0.25">
      <c r="A74" s="167" t="s">
        <v>375</v>
      </c>
      <c r="B74" s="168"/>
      <c r="C74" s="168"/>
      <c r="D74" s="168"/>
      <c r="E74" s="168"/>
      <c r="F74" s="168"/>
    </row>
    <row r="75" spans="1:6" x14ac:dyDescent="0.25">
      <c r="A75" t="s">
        <v>367</v>
      </c>
    </row>
    <row r="77" spans="1:6" x14ac:dyDescent="0.25">
      <c r="B77" s="6" t="s">
        <v>122</v>
      </c>
    </row>
    <row r="78" spans="1:6" x14ac:dyDescent="0.25">
      <c r="A78" s="6" t="s">
        <v>270</v>
      </c>
      <c r="B78" s="161"/>
      <c r="C78" s="161" t="s">
        <v>332</v>
      </c>
      <c r="D78" s="161" t="s">
        <v>333</v>
      </c>
      <c r="E78" s="161">
        <v>2035</v>
      </c>
    </row>
    <row r="79" spans="1:6" x14ac:dyDescent="0.25">
      <c r="B79" s="52" t="s">
        <v>334</v>
      </c>
      <c r="C79" s="52">
        <f>B69</f>
        <v>81.09093630000001</v>
      </c>
      <c r="D79" s="52">
        <f>D69</f>
        <v>61.842597191700037</v>
      </c>
      <c r="E79" s="52">
        <f>F69</f>
        <v>61.842597191700037</v>
      </c>
    </row>
    <row r="80" spans="1:6" x14ac:dyDescent="0.25">
      <c r="B80" s="52" t="s">
        <v>335</v>
      </c>
      <c r="C80" s="55">
        <f>C60-B69</f>
        <v>601.17068795</v>
      </c>
      <c r="D80" s="55">
        <f>D60-D69</f>
        <v>612.54729331038061</v>
      </c>
      <c r="E80" s="55">
        <f>E60-F69</f>
        <v>507.56791899559005</v>
      </c>
    </row>
    <row r="81" spans="1:6" x14ac:dyDescent="0.25">
      <c r="B81" s="52" t="s">
        <v>259</v>
      </c>
      <c r="C81" s="52">
        <f>C60</f>
        <v>682.26162424999995</v>
      </c>
      <c r="D81" s="52">
        <f>D60</f>
        <v>674.38989050208068</v>
      </c>
      <c r="E81" s="52">
        <f>E60</f>
        <v>569.41051618729011</v>
      </c>
    </row>
    <row r="82" spans="1:6" x14ac:dyDescent="0.25">
      <c r="C82" s="176" t="b">
        <f>SUM(C79:C80)=C60</f>
        <v>1</v>
      </c>
      <c r="D82" s="176" t="b">
        <f>SUM(D79:D80)=D60</f>
        <v>1</v>
      </c>
      <c r="E82" s="176" t="b">
        <f>SUM(E79:E80)=E60</f>
        <v>1</v>
      </c>
    </row>
    <row r="85" spans="1:6" x14ac:dyDescent="0.25">
      <c r="A85" s="6" t="s">
        <v>329</v>
      </c>
      <c r="B85" s="6" t="s">
        <v>122</v>
      </c>
    </row>
    <row r="86" spans="1:6" x14ac:dyDescent="0.25">
      <c r="B86" s="175" t="s">
        <v>353</v>
      </c>
      <c r="C86" s="161" t="s">
        <v>332</v>
      </c>
      <c r="D86" s="161" t="s">
        <v>333</v>
      </c>
      <c r="E86" s="161">
        <v>2035</v>
      </c>
    </row>
    <row r="87" spans="1:6" x14ac:dyDescent="0.25">
      <c r="B87" s="52" t="s">
        <v>334</v>
      </c>
      <c r="C87" s="52">
        <f>B70</f>
        <v>22.008083689999999</v>
      </c>
      <c r="D87" s="52">
        <f>D70</f>
        <v>41.256422798299852</v>
      </c>
      <c r="E87" s="52">
        <f>F70</f>
        <v>41.256422798299852</v>
      </c>
    </row>
    <row r="88" spans="1:6" x14ac:dyDescent="0.25">
      <c r="B88" s="52" t="s">
        <v>335</v>
      </c>
      <c r="C88" s="55">
        <f>C61-C87</f>
        <v>104.57067787000003</v>
      </c>
      <c r="D88" s="55">
        <f>D61-D87</f>
        <v>93.339426589286447</v>
      </c>
      <c r="E88" s="55">
        <f>E61-E87</f>
        <v>198.31880090407697</v>
      </c>
    </row>
    <row r="89" spans="1:6" x14ac:dyDescent="0.25">
      <c r="B89" s="52" t="s">
        <v>259</v>
      </c>
      <c r="C89" s="52">
        <f>C61</f>
        <v>126.57876156000002</v>
      </c>
      <c r="D89" s="52">
        <f>D61</f>
        <v>134.5958493875863</v>
      </c>
      <c r="E89" s="52">
        <f>E61</f>
        <v>239.57522370237683</v>
      </c>
      <c r="F89" s="158"/>
    </row>
    <row r="90" spans="1:6" x14ac:dyDescent="0.25">
      <c r="C90" s="176" t="b">
        <f>SUM(C87:C88)=C89</f>
        <v>1</v>
      </c>
      <c r="D90" s="176" t="b">
        <f t="shared" ref="D90:E90" si="1">SUM(D87:D88)=D89</f>
        <v>1</v>
      </c>
      <c r="E90" s="176" t="b">
        <f t="shared" si="1"/>
        <v>1</v>
      </c>
    </row>
    <row r="92" spans="1:6" x14ac:dyDescent="0.25">
      <c r="A92" s="165" t="s">
        <v>350</v>
      </c>
      <c r="B92" s="168"/>
      <c r="C92" s="168"/>
      <c r="D92" s="168"/>
      <c r="E92" s="168"/>
      <c r="F92" s="168"/>
    </row>
    <row r="114" spans="3:8" x14ac:dyDescent="0.25">
      <c r="C114" s="157"/>
      <c r="D114" s="157"/>
      <c r="E114" s="157"/>
      <c r="F114" s="157"/>
      <c r="G114" s="157"/>
      <c r="H114" s="157"/>
    </row>
    <row r="115" spans="3:8" x14ac:dyDescent="0.25">
      <c r="C115" s="120"/>
      <c r="D115" s="120"/>
      <c r="E115" s="120"/>
      <c r="F115" s="120"/>
      <c r="G115" s="120"/>
      <c r="H115" s="120"/>
    </row>
    <row r="116" spans="3:8" x14ac:dyDescent="0.25">
      <c r="C116" s="157"/>
      <c r="D116" s="157"/>
      <c r="E116" s="157"/>
      <c r="F116" s="157"/>
      <c r="G116" s="157"/>
      <c r="H116" s="15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B4596-F4DD-401D-B1A5-C601461898D2}">
  <sheetPr>
    <tabColor rgb="FFF8BB33"/>
  </sheetPr>
  <dimension ref="A1:H80"/>
  <sheetViews>
    <sheetView showGridLines="0" zoomScale="70" zoomScaleNormal="70" workbookViewId="0"/>
  </sheetViews>
  <sheetFormatPr defaultRowHeight="15" x14ac:dyDescent="0.25"/>
  <cols>
    <col min="1" max="1" width="19.28515625" customWidth="1"/>
    <col min="2" max="5" width="27.42578125" customWidth="1"/>
  </cols>
  <sheetData>
    <row r="1" spans="1:7" ht="26.25" x14ac:dyDescent="0.4">
      <c r="A1" s="88" t="s">
        <v>382</v>
      </c>
      <c r="B1" s="88"/>
      <c r="C1" s="88"/>
      <c r="D1" s="88"/>
      <c r="E1" s="88"/>
      <c r="F1" s="88"/>
      <c r="G1" s="88"/>
    </row>
    <row r="4" spans="1:7" x14ac:dyDescent="0.25">
      <c r="A4" s="167" t="s">
        <v>349</v>
      </c>
      <c r="B4" s="167"/>
      <c r="C4" s="167"/>
      <c r="D4" s="167"/>
      <c r="E4" s="167"/>
      <c r="F4" s="167"/>
      <c r="G4" s="167"/>
    </row>
    <row r="5" spans="1:7" x14ac:dyDescent="0.25">
      <c r="A5" s="6"/>
      <c r="B5" s="131"/>
      <c r="C5" s="131"/>
      <c r="D5" s="131"/>
      <c r="E5" s="131"/>
      <c r="F5" s="131"/>
      <c r="G5" s="26"/>
    </row>
    <row r="6" spans="1:7" x14ac:dyDescent="0.25">
      <c r="A6" s="71" t="s">
        <v>2</v>
      </c>
      <c r="B6" s="71"/>
      <c r="C6" s="71"/>
      <c r="D6" s="71"/>
      <c r="E6" s="71"/>
      <c r="F6" s="71"/>
      <c r="G6" s="71"/>
    </row>
    <row r="8" spans="1:7" x14ac:dyDescent="0.25">
      <c r="B8" s="6" t="s">
        <v>122</v>
      </c>
      <c r="C8" s="111" t="s">
        <v>270</v>
      </c>
      <c r="D8" s="111" t="s">
        <v>288</v>
      </c>
      <c r="E8" s="111" t="s">
        <v>289</v>
      </c>
      <c r="F8" s="26"/>
      <c r="G8" s="111" t="s">
        <v>248</v>
      </c>
    </row>
    <row r="9" spans="1:7" x14ac:dyDescent="0.25">
      <c r="B9" s="129" t="s">
        <v>284</v>
      </c>
      <c r="C9" s="129">
        <f>Output!C61</f>
        <v>682.26162425000007</v>
      </c>
      <c r="D9" s="129">
        <f>Output!C59</f>
        <v>20.521717780000003</v>
      </c>
      <c r="E9" s="129">
        <f>Output!C60</f>
        <v>106.05704378</v>
      </c>
      <c r="G9" s="129">
        <f t="shared" ref="G9:G14" si="0">SUM(C9:E9)</f>
        <v>808.84038581000004</v>
      </c>
    </row>
    <row r="10" spans="1:7" x14ac:dyDescent="0.25">
      <c r="B10" s="129" t="s">
        <v>291</v>
      </c>
      <c r="C10" s="129">
        <f>Output!C70*(-1)</f>
        <v>-81.09093630000001</v>
      </c>
      <c r="D10" s="129">
        <f>Output!C68*(-1)</f>
        <v>-1.7925034999999998</v>
      </c>
      <c r="E10" s="129">
        <f>Output!C69*-1</f>
        <v>-20.215580189999997</v>
      </c>
      <c r="G10" s="129">
        <f t="shared" si="0"/>
        <v>-103.09901999</v>
      </c>
    </row>
    <row r="11" spans="1:7" x14ac:dyDescent="0.25">
      <c r="B11" s="129" t="s">
        <v>321</v>
      </c>
      <c r="C11" s="129">
        <f>Output!C80</f>
        <v>601.17068795</v>
      </c>
      <c r="D11" s="129">
        <f>Output!C78</f>
        <v>25.490346379990768</v>
      </c>
      <c r="E11" s="129">
        <f>Output!C79</f>
        <v>67.849080209295636</v>
      </c>
      <c r="F11" s="26"/>
      <c r="G11" s="129">
        <f t="shared" si="0"/>
        <v>694.51011453928641</v>
      </c>
    </row>
    <row r="12" spans="1:7" x14ac:dyDescent="0.25">
      <c r="B12" s="129" t="s">
        <v>282</v>
      </c>
      <c r="C12" s="129">
        <f>Output!E61</f>
        <v>-7.871733747919393</v>
      </c>
      <c r="D12" s="129">
        <f>Output!E59</f>
        <v>18.07742133573165</v>
      </c>
      <c r="E12" s="129">
        <f>Output!E60</f>
        <v>-10.060333508145405</v>
      </c>
      <c r="F12" s="26"/>
      <c r="G12" s="129">
        <f t="shared" si="0"/>
        <v>0.14535407966685199</v>
      </c>
    </row>
    <row r="13" spans="1:7" x14ac:dyDescent="0.25">
      <c r="B13" s="129" t="s">
        <v>283</v>
      </c>
      <c r="C13" s="129">
        <f>(Output!C70-Output!E70)</f>
        <v>19.248339108299973</v>
      </c>
      <c r="D13" s="129">
        <f>(Output!C68-Output!E68)</f>
        <v>-11.316289235740898</v>
      </c>
      <c r="E13" s="129">
        <f>(Output!C69-Output!E69)</f>
        <v>-7.9320498725589594</v>
      </c>
      <c r="F13" s="26"/>
      <c r="G13" s="129">
        <f t="shared" si="0"/>
        <v>1.1546319456101628E-13</v>
      </c>
    </row>
    <row r="14" spans="1:7" x14ac:dyDescent="0.25">
      <c r="B14" s="135" t="s">
        <v>340</v>
      </c>
      <c r="C14" s="135">
        <f>SUM(C11:C13)</f>
        <v>612.54729331038061</v>
      </c>
      <c r="D14" s="135">
        <f>SUM(D11:D13)</f>
        <v>32.251478479981522</v>
      </c>
      <c r="E14" s="135">
        <f>SUM(E11:E13)</f>
        <v>49.856696828591268</v>
      </c>
      <c r="F14" s="26"/>
      <c r="G14" s="129">
        <f t="shared" si="0"/>
        <v>694.65546861895336</v>
      </c>
    </row>
    <row r="15" spans="1:7" x14ac:dyDescent="0.25">
      <c r="E15" s="26"/>
      <c r="F15" s="26"/>
      <c r="G15" s="26"/>
    </row>
    <row r="16" spans="1:7" x14ac:dyDescent="0.25">
      <c r="E16" s="26"/>
      <c r="F16" s="26"/>
      <c r="G16" s="26"/>
    </row>
    <row r="17" spans="1:8" x14ac:dyDescent="0.25">
      <c r="A17" s="71" t="s">
        <v>336</v>
      </c>
      <c r="B17" s="71"/>
      <c r="C17" s="71"/>
      <c r="D17" s="71"/>
      <c r="E17" s="71"/>
      <c r="F17" s="71"/>
      <c r="G17" s="71"/>
    </row>
    <row r="18" spans="1:8" x14ac:dyDescent="0.25">
      <c r="E18" s="26"/>
      <c r="F18" s="26"/>
      <c r="G18" s="26"/>
    </row>
    <row r="19" spans="1:8" x14ac:dyDescent="0.25">
      <c r="A19" s="6"/>
      <c r="B19" s="6" t="s">
        <v>122</v>
      </c>
      <c r="C19" s="111" t="s">
        <v>270</v>
      </c>
      <c r="D19" s="111" t="s">
        <v>280</v>
      </c>
      <c r="E19" s="111" t="s">
        <v>281</v>
      </c>
      <c r="F19" s="26"/>
      <c r="G19" s="111" t="s">
        <v>248</v>
      </c>
    </row>
    <row r="20" spans="1:8" x14ac:dyDescent="0.25">
      <c r="B20" s="129" t="s">
        <v>284</v>
      </c>
      <c r="C20" s="129">
        <f>Output!C61</f>
        <v>682.26162425000007</v>
      </c>
      <c r="D20" s="129">
        <f>Output!C59</f>
        <v>20.521717780000003</v>
      </c>
      <c r="E20" s="129">
        <f>Output!C60</f>
        <v>106.05704378</v>
      </c>
      <c r="F20" s="26"/>
      <c r="G20" s="129">
        <f t="shared" ref="G20:G25" si="1">SUM(C20:E20)</f>
        <v>808.84038581000004</v>
      </c>
    </row>
    <row r="21" spans="1:8" x14ac:dyDescent="0.25">
      <c r="B21" s="129" t="s">
        <v>291</v>
      </c>
      <c r="C21" s="129">
        <f>Output!C70*(-1)</f>
        <v>-81.09093630000001</v>
      </c>
      <c r="D21" s="129">
        <f>Output!C68*(-1)</f>
        <v>-1.7925034999999998</v>
      </c>
      <c r="E21" s="129">
        <f>Output!C69*-1</f>
        <v>-20.215580189999997</v>
      </c>
      <c r="F21" s="26"/>
      <c r="G21" s="129">
        <f t="shared" si="1"/>
        <v>-103.09901999</v>
      </c>
    </row>
    <row r="22" spans="1:8" x14ac:dyDescent="0.25">
      <c r="B22" s="129" t="s">
        <v>321</v>
      </c>
      <c r="C22" s="129">
        <f>Output!C80</f>
        <v>601.17068795</v>
      </c>
      <c r="D22" s="129">
        <f>Output!C78</f>
        <v>25.490346379990768</v>
      </c>
      <c r="E22" s="129">
        <f>Output!C79</f>
        <v>67.849080209295636</v>
      </c>
      <c r="F22" s="26"/>
      <c r="G22" s="129">
        <f t="shared" si="1"/>
        <v>694.51011453928641</v>
      </c>
    </row>
    <row r="23" spans="1:8" x14ac:dyDescent="0.25">
      <c r="B23" s="129" t="s">
        <v>282</v>
      </c>
      <c r="C23" s="129">
        <f>Output!E61</f>
        <v>-7.871733747919393</v>
      </c>
      <c r="D23" s="129">
        <f>Output!E59</f>
        <v>18.07742133573165</v>
      </c>
      <c r="E23" s="129">
        <f>Output!E60</f>
        <v>-10.060333508145405</v>
      </c>
      <c r="F23" s="26"/>
      <c r="G23" s="129">
        <f t="shared" si="1"/>
        <v>0.14535407966685199</v>
      </c>
    </row>
    <row r="24" spans="1:8" x14ac:dyDescent="0.25">
      <c r="B24" s="129" t="s">
        <v>283</v>
      </c>
      <c r="C24" s="129">
        <f>(Output!$C70-Output!D70)</f>
        <v>-4.8548763065492437</v>
      </c>
      <c r="D24" s="129">
        <f>(Output!$C68-Output!D68)</f>
        <v>-3.1266603604561265</v>
      </c>
      <c r="E24" s="129">
        <f>(Output!$C69-Output!D69)</f>
        <v>7.9815366670053933</v>
      </c>
      <c r="F24" s="26"/>
      <c r="G24" s="129">
        <f t="shared" si="1"/>
        <v>2.3092638912203256E-14</v>
      </c>
    </row>
    <row r="25" spans="1:8" x14ac:dyDescent="0.25">
      <c r="B25" s="135" t="s">
        <v>340</v>
      </c>
      <c r="C25" s="135">
        <f>SUM(C22:C24)</f>
        <v>588.44407789553134</v>
      </c>
      <c r="D25" s="135">
        <f>SUM(D22:D24)</f>
        <v>40.44110735526629</v>
      </c>
      <c r="E25" s="135">
        <f>SUM(E22:E24)</f>
        <v>65.770283368155617</v>
      </c>
      <c r="F25" s="26"/>
      <c r="G25" s="129">
        <f t="shared" si="1"/>
        <v>694.65546861895314</v>
      </c>
    </row>
    <row r="30" spans="1:8" x14ac:dyDescent="0.25">
      <c r="A30" s="165" t="s">
        <v>292</v>
      </c>
      <c r="B30" s="165"/>
      <c r="C30" s="165"/>
      <c r="D30" s="165"/>
      <c r="E30" s="165"/>
      <c r="F30" s="165"/>
      <c r="G30" s="165"/>
      <c r="H30" s="26"/>
    </row>
    <row r="31" spans="1:8" x14ac:dyDescent="0.25">
      <c r="E31" s="26"/>
      <c r="F31" s="26"/>
      <c r="G31" s="26"/>
      <c r="H31" s="26"/>
    </row>
    <row r="32" spans="1:8" x14ac:dyDescent="0.25">
      <c r="B32" s="143" t="s">
        <v>319</v>
      </c>
      <c r="C32" s="140" t="s">
        <v>278</v>
      </c>
      <c r="E32" s="26"/>
      <c r="F32" s="26"/>
      <c r="G32" s="26"/>
      <c r="H32" s="26"/>
    </row>
    <row r="33" spans="2:8" x14ac:dyDescent="0.25">
      <c r="E33" s="26"/>
      <c r="F33" s="26"/>
      <c r="G33" s="26"/>
      <c r="H33" s="26"/>
    </row>
    <row r="34" spans="2:8" x14ac:dyDescent="0.25">
      <c r="C34" s="111" t="s">
        <v>289</v>
      </c>
      <c r="D34" s="148" t="s">
        <v>310</v>
      </c>
      <c r="E34" s="148" t="s">
        <v>123</v>
      </c>
      <c r="F34" s="26"/>
      <c r="G34" s="26"/>
      <c r="H34" s="26"/>
    </row>
    <row r="35" spans="2:8" x14ac:dyDescent="0.25">
      <c r="B35" s="129" t="s">
        <v>291</v>
      </c>
      <c r="C35" s="145">
        <f>SUMIFS(Output!$G$91:$G$147,Output!$A$91:$A$147,$C$32)*(-1)</f>
        <v>-20.215580189999997</v>
      </c>
      <c r="D35" s="149">
        <f>SUMIFS(Output!$G$91:$G$147,Output!$A$91:$A$147,"&lt;&gt;"&amp;$C$32)*(-1)</f>
        <v>-82.883439799999991</v>
      </c>
      <c r="E35" s="149">
        <f>SUM(Output!$G$91:$G$147)*(-1)</f>
        <v>-103.09901999</v>
      </c>
      <c r="F35" s="26"/>
      <c r="G35" s="26"/>
      <c r="H35" s="26"/>
    </row>
    <row r="36" spans="2:8" x14ac:dyDescent="0.25">
      <c r="D36" s="150"/>
      <c r="E36" s="151"/>
      <c r="F36" s="26"/>
      <c r="G36" s="26"/>
      <c r="H36" s="26"/>
    </row>
    <row r="37" spans="2:8" x14ac:dyDescent="0.25">
      <c r="D37" s="150"/>
      <c r="E37" s="151"/>
      <c r="F37" s="26"/>
      <c r="G37" s="26"/>
      <c r="H37" s="26"/>
    </row>
    <row r="38" spans="2:8" x14ac:dyDescent="0.25">
      <c r="D38" s="150"/>
      <c r="E38" s="151"/>
      <c r="F38" s="26"/>
      <c r="G38" s="26"/>
      <c r="H38" s="26"/>
    </row>
    <row r="39" spans="2:8" x14ac:dyDescent="0.25">
      <c r="B39" s="6" t="s">
        <v>320</v>
      </c>
      <c r="D39" s="150"/>
      <c r="E39" s="151"/>
      <c r="F39" s="26"/>
      <c r="G39" s="26"/>
      <c r="H39" s="26"/>
    </row>
    <row r="40" spans="2:8" x14ac:dyDescent="0.25">
      <c r="B40" s="26"/>
      <c r="C40" s="111" t="s">
        <v>289</v>
      </c>
      <c r="D40" s="148" t="s">
        <v>310</v>
      </c>
      <c r="E40" s="148" t="s">
        <v>123</v>
      </c>
      <c r="F40" s="26"/>
      <c r="G40" s="26"/>
      <c r="H40" s="26"/>
    </row>
    <row r="41" spans="2:8" x14ac:dyDescent="0.25">
      <c r="B41" s="69" t="s">
        <v>308</v>
      </c>
      <c r="C41" s="55">
        <f>SUMIFS('Input  - indicative charges'!$R$13:$R$69,'Input  - indicative charges'!$E$13:$E$69,'Output -  waterfall'!$C$32)</f>
        <v>84.330574200000001</v>
      </c>
      <c r="D41" s="152">
        <f>SUMIFS('Input  - indicative charges'!$R$13:$R$69,'Input  - indicative charges'!$E$13:$E$69,"&lt;&gt;"&amp;'Output -  waterfall'!$C$32)</f>
        <v>7.7214006000000008</v>
      </c>
      <c r="E41" s="152">
        <f>SUM('Input  - indicative charges'!R13:R69)</f>
        <v>92.051974799999996</v>
      </c>
      <c r="F41" s="26"/>
      <c r="G41" s="26"/>
      <c r="H41" s="26"/>
    </row>
    <row r="42" spans="2:8" x14ac:dyDescent="0.25">
      <c r="B42" s="69" t="s">
        <v>309</v>
      </c>
      <c r="C42" s="55">
        <f>SUMIFS('Input  - indicative charges'!$N$13:$N$69,'Input  - indicative charges'!$E$13:$E$69,'Output -  waterfall'!$C$32)</f>
        <v>55.083234725239713</v>
      </c>
      <c r="D42" s="152">
        <f>SUMIFS('Input  - indicative charges'!$N$13:$N$69,'Input  - indicative charges'!$E$13:$E$69,"&lt;&gt;"&amp;'Output -  waterfall'!$C$32)</f>
        <v>66.083323617918083</v>
      </c>
      <c r="E42" s="152">
        <f>SUM('Input  - indicative charges'!N13:N69)</f>
        <v>121.1665583431578</v>
      </c>
      <c r="F42" s="26"/>
      <c r="G42" s="26"/>
      <c r="H42" s="26"/>
    </row>
    <row r="43" spans="2:8" x14ac:dyDescent="0.25">
      <c r="B43" s="130" t="s">
        <v>233</v>
      </c>
      <c r="C43" s="144">
        <f>C42-C41</f>
        <v>-29.247339474760288</v>
      </c>
      <c r="D43" s="153">
        <f>D42-D41</f>
        <v>58.36192301791808</v>
      </c>
      <c r="E43" s="153">
        <f>E42-E41</f>
        <v>29.114583543157806</v>
      </c>
      <c r="F43" s="26"/>
      <c r="G43" s="26"/>
      <c r="H43" s="26"/>
    </row>
    <row r="44" spans="2:8" x14ac:dyDescent="0.25">
      <c r="C44" s="36"/>
      <c r="D44" s="150"/>
      <c r="E44" s="151"/>
      <c r="F44" s="26"/>
      <c r="G44" s="26"/>
      <c r="H44" s="26"/>
    </row>
    <row r="45" spans="2:8" x14ac:dyDescent="0.25">
      <c r="B45" s="69" t="s">
        <v>311</v>
      </c>
      <c r="C45" s="55">
        <f>SUMIFS('Calc - 2021-22 LCE'!$G$7:$G$63,'Calc - 2021-22 LCE'!$E$7:$E$63,'Output -  waterfall'!$C$32)</f>
        <v>13.60422333</v>
      </c>
      <c r="D45" s="152">
        <f>SUMIFS('Calc - 2021-22 LCE'!$G$7:$G$63,'Calc - 2021-22 LCE'!$E$7:$E$63,"&lt;&gt;"&amp;'Output -  waterfall'!$C$32)</f>
        <v>1.20937395</v>
      </c>
      <c r="E45" s="152">
        <f>SUM('Calc - 2021-22 LCE'!$G$7:$G$63)</f>
        <v>14.81359728</v>
      </c>
      <c r="F45" s="26"/>
      <c r="G45" s="26"/>
      <c r="H45" s="26"/>
    </row>
    <row r="46" spans="2:8" x14ac:dyDescent="0.25">
      <c r="B46" s="69" t="s">
        <v>312</v>
      </c>
      <c r="C46" s="55">
        <f>'Calc - simple BB'!J70</f>
        <v>3.5917525556292196</v>
      </c>
      <c r="D46" s="152">
        <f>'Calc - simple BB'!J71</f>
        <v>8.6491197690019099</v>
      </c>
      <c r="E46" s="152">
        <f>'Calc - simple BB'!J67</f>
        <v>12.24087232463113</v>
      </c>
      <c r="F46" s="26"/>
      <c r="G46" s="26"/>
      <c r="H46" s="26"/>
    </row>
    <row r="47" spans="2:8" x14ac:dyDescent="0.25">
      <c r="B47" s="130" t="s">
        <v>233</v>
      </c>
      <c r="C47" s="144">
        <f>C45-C46</f>
        <v>10.012470774370779</v>
      </c>
      <c r="D47" s="153">
        <f>D45-D46</f>
        <v>-7.4397458190019101</v>
      </c>
      <c r="E47" s="153">
        <f>E45-E46</f>
        <v>2.5727249553688694</v>
      </c>
      <c r="F47" s="26"/>
      <c r="G47" s="26"/>
      <c r="H47" s="26"/>
    </row>
    <row r="48" spans="2:8" x14ac:dyDescent="0.25">
      <c r="C48" s="36"/>
      <c r="D48" s="150"/>
      <c r="E48" s="151"/>
      <c r="F48" s="26"/>
      <c r="G48" s="26"/>
      <c r="H48" s="26"/>
    </row>
    <row r="49" spans="1:8" x14ac:dyDescent="0.25">
      <c r="B49" s="69" t="s">
        <v>315</v>
      </c>
      <c r="C49" s="55">
        <f>SUMIFS(Output!$E$91:$E$147,Output!$A$91:$A$147,$C$32)-C41</f>
        <v>21.72646958</v>
      </c>
      <c r="D49" s="152">
        <f>SUMIFS(Output!$E$91:$E$147,Output!$A$91:$A$147,"&lt;&gt;"&amp;$C$32)-D41</f>
        <v>695.06194143000005</v>
      </c>
      <c r="E49" s="152">
        <f>SUM(Output!$E$91:$E$147)-E41</f>
        <v>716.78841101</v>
      </c>
      <c r="F49" s="26"/>
      <c r="G49" s="26"/>
      <c r="H49" s="26"/>
    </row>
    <row r="50" spans="1:8" x14ac:dyDescent="0.25">
      <c r="B50" s="69" t="s">
        <v>316</v>
      </c>
      <c r="C50" s="55">
        <f>SUMIFS(Output!$F$91:$F$147,Output!$A$91:$A$147,$C$32)-C42</f>
        <v>40.913475546614883</v>
      </c>
      <c r="D50" s="152">
        <f>SUMIFS(Output!$F$91:$F$147,Output!$A$91:$A$147,"&lt;&gt;"&amp;$C$32)-D42</f>
        <v>646.90570599989428</v>
      </c>
      <c r="E50" s="152">
        <f>SUM(Output!$F$91:$F$147)-E42</f>
        <v>687.81918154650907</v>
      </c>
      <c r="F50" s="26"/>
      <c r="G50" s="26"/>
      <c r="H50" s="26"/>
    </row>
    <row r="51" spans="1:8" x14ac:dyDescent="0.25">
      <c r="B51" s="130" t="s">
        <v>233</v>
      </c>
      <c r="C51" s="144">
        <f>C50-C49</f>
        <v>19.187005966614883</v>
      </c>
      <c r="D51" s="153">
        <f>D50-D49</f>
        <v>-48.156235430105767</v>
      </c>
      <c r="E51" s="153">
        <f>E50-E49</f>
        <v>-28.969229463490933</v>
      </c>
      <c r="F51" s="26"/>
      <c r="G51" s="26"/>
      <c r="H51" s="26"/>
    </row>
    <row r="52" spans="1:8" x14ac:dyDescent="0.25">
      <c r="B52" s="130"/>
      <c r="C52" s="36"/>
      <c r="D52" s="150"/>
      <c r="E52" s="151"/>
      <c r="F52" s="26"/>
      <c r="G52" s="26"/>
      <c r="H52" s="26"/>
    </row>
    <row r="53" spans="1:8" x14ac:dyDescent="0.25">
      <c r="B53" s="69" t="s">
        <v>317</v>
      </c>
      <c r="C53" s="55">
        <f>SUMIFS(Output!$G$91:$G$147,Output!$A$91:$A$147,$C$32)-C45</f>
        <v>6.6113568599999972</v>
      </c>
      <c r="D53" s="152">
        <f>SUMIFS(Output!$G$91:$G$147,Output!$A$91:$A$147,"&lt;&gt;"&amp;$C$32)-D45</f>
        <v>81.674065849999991</v>
      </c>
      <c r="E53" s="152">
        <f>SUM(Output!$I$91:$I$147)-E45</f>
        <v>88.285422709999921</v>
      </c>
      <c r="F53" s="26"/>
      <c r="G53" s="26"/>
      <c r="H53" s="26"/>
    </row>
    <row r="54" spans="1:8" x14ac:dyDescent="0.25">
      <c r="B54" s="69" t="s">
        <v>318</v>
      </c>
      <c r="C54" s="55">
        <f>SUMIFS(Output!$I$91:$I$147,Output!$A$91:$A$147,$C$32)-C46</f>
        <v>24.555877506929736</v>
      </c>
      <c r="D54" s="152">
        <f>SUMIFS(Output!$I$91:$I$147,Output!$A$91:$A$147,"&lt;&gt;"&amp;$C$32)-D46</f>
        <v>66.302270158439015</v>
      </c>
      <c r="E54" s="152">
        <f>SUM(Output!$I$91:$I$147)-E46</f>
        <v>90.85814766536879</v>
      </c>
      <c r="F54" s="26"/>
      <c r="G54" s="26"/>
      <c r="H54" s="26"/>
    </row>
    <row r="55" spans="1:8" x14ac:dyDescent="0.25">
      <c r="B55" s="130" t="s">
        <v>233</v>
      </c>
      <c r="C55" s="144">
        <f>C53-C54</f>
        <v>-17.944520646929739</v>
      </c>
      <c r="D55" s="153">
        <f>D53-D54</f>
        <v>15.371795691560976</v>
      </c>
      <c r="E55" s="153">
        <f>E53-E54</f>
        <v>-2.5727249553688694</v>
      </c>
      <c r="F55" s="26"/>
      <c r="G55" s="26"/>
      <c r="H55" s="26"/>
    </row>
    <row r="56" spans="1:8" x14ac:dyDescent="0.25">
      <c r="D56" s="150"/>
      <c r="E56" s="151"/>
      <c r="F56" s="26"/>
      <c r="G56" s="26"/>
      <c r="H56" s="26"/>
    </row>
    <row r="57" spans="1:8" x14ac:dyDescent="0.25">
      <c r="D57" s="150"/>
      <c r="E57" s="151"/>
      <c r="F57" s="26"/>
      <c r="G57" s="26"/>
      <c r="H57" s="26"/>
    </row>
    <row r="58" spans="1:8" x14ac:dyDescent="0.25">
      <c r="C58" s="111" t="s">
        <v>289</v>
      </c>
      <c r="D58" s="148" t="s">
        <v>310</v>
      </c>
      <c r="E58" s="148" t="s">
        <v>123</v>
      </c>
      <c r="F58" s="26"/>
      <c r="G58" s="26"/>
      <c r="H58" s="26"/>
    </row>
    <row r="59" spans="1:8" x14ac:dyDescent="0.25">
      <c r="A59" s="14"/>
      <c r="B59" s="147" t="s">
        <v>284</v>
      </c>
      <c r="C59" s="137">
        <f>SUMIFS(Output!$E$91:$E$147,Output!$A$91:$A$147,$C$32)</f>
        <v>106.05704378</v>
      </c>
      <c r="D59" s="154">
        <f>SUMIFS(Output!$E$91:$E$147,Output!$A$91:$A$147,"&lt;&gt;"&amp;$C$32)</f>
        <v>702.78334203000009</v>
      </c>
      <c r="E59" s="154">
        <f>SUM(Output!$E$91:$E$147)</f>
        <v>808.84038581000004</v>
      </c>
      <c r="F59" s="26"/>
      <c r="G59" s="26"/>
      <c r="H59" s="26"/>
    </row>
    <row r="60" spans="1:8" x14ac:dyDescent="0.25">
      <c r="A60" s="14"/>
      <c r="B60" s="129" t="s">
        <v>291</v>
      </c>
      <c r="C60" s="146">
        <f>C35</f>
        <v>-20.215580189999997</v>
      </c>
      <c r="D60" s="155">
        <f>D35</f>
        <v>-82.883439799999991</v>
      </c>
      <c r="E60" s="155">
        <f>E35</f>
        <v>-103.09901999</v>
      </c>
      <c r="F60" s="26"/>
      <c r="G60" s="26"/>
      <c r="H60" s="26"/>
    </row>
    <row r="61" spans="1:8" x14ac:dyDescent="0.25">
      <c r="A61" s="14"/>
      <c r="B61" s="129" t="s">
        <v>293</v>
      </c>
      <c r="C61" s="129">
        <f>C43</f>
        <v>-29.247339474760288</v>
      </c>
      <c r="D61" s="154">
        <f>D43</f>
        <v>58.36192301791808</v>
      </c>
      <c r="E61" s="154">
        <f>E43</f>
        <v>29.114583543157806</v>
      </c>
      <c r="F61" s="26"/>
      <c r="G61" s="26"/>
      <c r="H61" s="26"/>
    </row>
    <row r="62" spans="1:8" x14ac:dyDescent="0.25">
      <c r="A62" s="14"/>
      <c r="B62" s="129" t="s">
        <v>294</v>
      </c>
      <c r="C62" s="129">
        <f>C47</f>
        <v>10.012470774370779</v>
      </c>
      <c r="D62" s="154">
        <f>D47</f>
        <v>-7.4397458190019101</v>
      </c>
      <c r="E62" s="154">
        <f>E47</f>
        <v>2.5727249553688694</v>
      </c>
      <c r="F62" s="26"/>
      <c r="G62" s="26"/>
      <c r="H62" s="26"/>
    </row>
    <row r="63" spans="1:8" x14ac:dyDescent="0.25">
      <c r="A63" s="14"/>
      <c r="B63" s="129" t="s">
        <v>295</v>
      </c>
      <c r="C63" s="129">
        <f>C51</f>
        <v>19.187005966614883</v>
      </c>
      <c r="D63" s="154">
        <f>D51</f>
        <v>-48.156235430105767</v>
      </c>
      <c r="E63" s="154">
        <f>E51</f>
        <v>-28.969229463490933</v>
      </c>
      <c r="F63" s="26"/>
      <c r="G63" s="26"/>
      <c r="H63" s="26"/>
    </row>
    <row r="64" spans="1:8" x14ac:dyDescent="0.25">
      <c r="A64" s="14"/>
      <c r="B64" s="129" t="s">
        <v>296</v>
      </c>
      <c r="C64" s="129">
        <f>C55</f>
        <v>-17.944520646929739</v>
      </c>
      <c r="D64" s="154">
        <f>D55</f>
        <v>15.371795691560976</v>
      </c>
      <c r="E64" s="154">
        <f>E55</f>
        <v>-2.5727249553688694</v>
      </c>
      <c r="F64" s="26"/>
      <c r="G64" s="26"/>
      <c r="H64" s="26"/>
    </row>
    <row r="65" spans="1:8" x14ac:dyDescent="0.25">
      <c r="A65" s="14"/>
      <c r="B65" s="147" t="s">
        <v>287</v>
      </c>
      <c r="C65" s="147">
        <f>SUM(C59:C64)</f>
        <v>67.849080209295636</v>
      </c>
      <c r="D65" s="154">
        <f>SUM(D59:D64)</f>
        <v>638.03763969037141</v>
      </c>
      <c r="E65" s="154">
        <f>SUM(E59:E64)</f>
        <v>705.88671989966679</v>
      </c>
      <c r="F65" s="26"/>
      <c r="G65" s="26"/>
      <c r="H65" s="26"/>
    </row>
    <row r="66" spans="1:8" x14ac:dyDescent="0.25">
      <c r="E66" s="26"/>
      <c r="F66" s="26"/>
      <c r="G66" s="26"/>
      <c r="H66" s="26"/>
    </row>
    <row r="67" spans="1:8" x14ac:dyDescent="0.25">
      <c r="E67" s="26"/>
      <c r="F67" s="26"/>
      <c r="G67" s="26"/>
      <c r="H67" s="26"/>
    </row>
    <row r="68" spans="1:8" x14ac:dyDescent="0.25">
      <c r="C68" s="111" t="s">
        <v>289</v>
      </c>
      <c r="E68" s="26"/>
      <c r="F68" s="26"/>
      <c r="G68" s="26"/>
      <c r="H68" s="26"/>
    </row>
    <row r="69" spans="1:8" x14ac:dyDescent="0.25">
      <c r="A69" s="169" t="s">
        <v>321</v>
      </c>
      <c r="B69" s="129" t="s">
        <v>321</v>
      </c>
      <c r="C69" s="129">
        <f>SUM(C59:C60)</f>
        <v>85.841463590000004</v>
      </c>
      <c r="E69" s="26"/>
      <c r="F69" s="26"/>
      <c r="G69" s="26"/>
      <c r="H69" s="26"/>
    </row>
    <row r="70" spans="1:8" x14ac:dyDescent="0.25">
      <c r="A70" s="169" t="s">
        <v>322</v>
      </c>
      <c r="B70" s="129" t="s">
        <v>282</v>
      </c>
      <c r="C70" s="129">
        <f>C61</f>
        <v>-29.247339474760288</v>
      </c>
    </row>
    <row r="71" spans="1:8" x14ac:dyDescent="0.25">
      <c r="A71" s="169" t="s">
        <v>323</v>
      </c>
      <c r="B71" s="129" t="s">
        <v>283</v>
      </c>
      <c r="C71" s="129">
        <f>C62</f>
        <v>10.012470774370779</v>
      </c>
    </row>
    <row r="72" spans="1:8" x14ac:dyDescent="0.25">
      <c r="A72" s="169" t="s">
        <v>324</v>
      </c>
      <c r="B72" s="129" t="s">
        <v>282</v>
      </c>
      <c r="C72" s="129">
        <f>C63</f>
        <v>19.187005966614883</v>
      </c>
    </row>
    <row r="73" spans="1:8" x14ac:dyDescent="0.25">
      <c r="A73" s="169" t="s">
        <v>325</v>
      </c>
      <c r="B73" s="129" t="s">
        <v>283</v>
      </c>
      <c r="C73" s="129">
        <f>C64</f>
        <v>-17.944520646929739</v>
      </c>
    </row>
    <row r="74" spans="1:8" x14ac:dyDescent="0.25">
      <c r="A74" s="169" t="s">
        <v>340</v>
      </c>
      <c r="B74" s="135" t="s">
        <v>340</v>
      </c>
      <c r="C74" s="135">
        <f>C65</f>
        <v>67.849080209295636</v>
      </c>
    </row>
    <row r="79" spans="1:8" x14ac:dyDescent="0.25">
      <c r="B79" s="6"/>
    </row>
    <row r="80" spans="1:8" x14ac:dyDescent="0.25">
      <c r="A80" s="165" t="s">
        <v>350</v>
      </c>
      <c r="B80" s="165"/>
      <c r="C80" s="165"/>
      <c r="D80" s="165"/>
      <c r="E80" s="165"/>
      <c r="F80" s="165"/>
      <c r="G80" s="165"/>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D0C93-897D-43C6-B047-B687CCB6615E}">
  <sheetPr>
    <tabColor rgb="FF92D050"/>
  </sheetPr>
  <dimension ref="A1:R173"/>
  <sheetViews>
    <sheetView showGridLines="0" zoomScale="85" zoomScaleNormal="85" workbookViewId="0"/>
  </sheetViews>
  <sheetFormatPr defaultRowHeight="15" x14ac:dyDescent="0.25"/>
  <cols>
    <col min="2" max="2" width="12" customWidth="1"/>
    <col min="3" max="3" width="25.5703125" customWidth="1"/>
    <col min="4" max="5" width="19.85546875" customWidth="1"/>
    <col min="6" max="6" width="24.7109375" style="28" customWidth="1"/>
    <col min="7" max="7" width="32.140625" customWidth="1"/>
    <col min="8" max="8" width="29.42578125" style="26" customWidth="1"/>
    <col min="9" max="9" width="30" customWidth="1"/>
    <col min="10" max="10" width="20.28515625" style="26" customWidth="1"/>
  </cols>
  <sheetData>
    <row r="1" spans="1:18" ht="26.25" x14ac:dyDescent="0.4">
      <c r="A1" s="88" t="s">
        <v>205</v>
      </c>
      <c r="B1" s="89"/>
      <c r="C1" s="89"/>
      <c r="D1" s="89"/>
      <c r="E1" s="89"/>
      <c r="F1" s="91"/>
      <c r="G1" s="89"/>
      <c r="H1" s="90"/>
      <c r="I1" s="64"/>
      <c r="J1" s="92"/>
      <c r="K1" s="64"/>
      <c r="L1" s="64"/>
      <c r="M1" s="64"/>
      <c r="N1" s="64"/>
      <c r="O1" s="64"/>
      <c r="P1" s="64"/>
      <c r="Q1" s="64"/>
      <c r="R1" s="36"/>
    </row>
    <row r="4" spans="1:18" x14ac:dyDescent="0.25">
      <c r="B4" s="28"/>
      <c r="C4" s="28"/>
      <c r="D4" s="28"/>
      <c r="E4" s="28"/>
    </row>
    <row r="5" spans="1:18" x14ac:dyDescent="0.25">
      <c r="B5" s="28"/>
      <c r="C5" s="28"/>
      <c r="D5" s="28"/>
      <c r="E5" s="28"/>
    </row>
    <row r="6" spans="1:18" x14ac:dyDescent="0.25">
      <c r="C6" s="28"/>
      <c r="D6" s="28"/>
      <c r="E6" s="28"/>
      <c r="I6" s="141" t="s">
        <v>303</v>
      </c>
      <c r="J6" s="139" t="s">
        <v>211</v>
      </c>
    </row>
    <row r="7" spans="1:18" x14ac:dyDescent="0.25">
      <c r="F7" s="26"/>
      <c r="G7" s="26"/>
    </row>
    <row r="8" spans="1:18" ht="45" x14ac:dyDescent="0.25">
      <c r="A8" s="28"/>
      <c r="B8" s="80" t="s">
        <v>5</v>
      </c>
      <c r="C8" s="80" t="s">
        <v>6</v>
      </c>
      <c r="D8" s="80" t="s">
        <v>7</v>
      </c>
      <c r="E8" s="80" t="s">
        <v>272</v>
      </c>
      <c r="F8" s="63" t="s">
        <v>229</v>
      </c>
      <c r="G8" s="63" t="s">
        <v>226</v>
      </c>
      <c r="H8" s="63" t="s">
        <v>227</v>
      </c>
      <c r="J8" s="63" t="s">
        <v>297</v>
      </c>
      <c r="K8" s="63" t="s">
        <v>298</v>
      </c>
    </row>
    <row r="9" spans="1:18" x14ac:dyDescent="0.25">
      <c r="B9" s="17" t="str">
        <f>'Input  - indicative charges'!B13</f>
        <v>ALPE</v>
      </c>
      <c r="C9" s="17" t="str">
        <f>'Input  - indicative charges'!C13</f>
        <v>Alpine Energy Ltd</v>
      </c>
      <c r="D9" s="17" t="str">
        <f>'Input  - indicative charges'!D13</f>
        <v>Lines Business</v>
      </c>
      <c r="E9" s="17" t="str">
        <f>'Input  - indicative charges'!E13</f>
        <v>Lower South Island distributor</v>
      </c>
      <c r="F9" s="57">
        <f>_xlfn.XLOOKUP(B9,'Input - LCE'!$A$9:$A$68,'Input - LCE'!$E$9:$E$68)/1000000</f>
        <v>0.41791273000000007</v>
      </c>
      <c r="G9" s="57">
        <f>SUMIFS('Input - simple BB'!K:K,'Input - simple BB'!G:G,'Calc - simple BB'!B9)/1000000</f>
        <v>1.7254320799897869</v>
      </c>
      <c r="H9" s="57">
        <f>F9+G9</f>
        <v>2.1433448099897872</v>
      </c>
      <c r="J9" s="57">
        <f>SUMIFS('Input - simple BB'!$K:$K,'Input - simple BB'!$G:$G,'Calc - simple BB'!$B9,'Input - simple BB'!$B:$B,'Calc - simple BB'!$J$6)/1000000</f>
        <v>0.1276257939668918</v>
      </c>
      <c r="K9" s="57">
        <f>SUMIFS('Input - simple BB'!$K:$K,'Input - simple BB'!$G:$G,'Calc - simple BB'!$B9,'Input - simple BB'!$B:$B,"&lt;&gt;"&amp;$J$6)/1000000</f>
        <v>1.5978062860228954</v>
      </c>
      <c r="L9" s="15"/>
    </row>
    <row r="10" spans="1:18" x14ac:dyDescent="0.25">
      <c r="B10" s="17" t="str">
        <f>'Input  - indicative charges'!B14</f>
        <v>BUEL</v>
      </c>
      <c r="C10" s="17" t="str">
        <f>'Input  - indicative charges'!C14</f>
        <v>Buller Electricity Ltd</v>
      </c>
      <c r="D10" s="17" t="str">
        <f>'Input  - indicative charges'!D14</f>
        <v>Lines Business</v>
      </c>
      <c r="E10" s="17" t="str">
        <f>'Input  - indicative charges'!E14</f>
        <v>Upper South Island distributor</v>
      </c>
      <c r="F10" s="57">
        <f>_xlfn.XLOOKUP(B10,'Input - LCE'!$A$9:$A$68,'Input - LCE'!$E$9:$E$68)/1000000</f>
        <v>2.4699999999999996E-6</v>
      </c>
      <c r="G10" s="57">
        <f>SUMIFS('Input - simple BB'!K:K,'Input - simple BB'!G:G,'Calc - simple BB'!B10)/1000000</f>
        <v>8.9690117328954266E-2</v>
      </c>
      <c r="H10" s="57">
        <f t="shared" ref="H10:H64" si="0">F10+G10</f>
        <v>8.9692587328954271E-2</v>
      </c>
      <c r="J10" s="57">
        <f>SUMIFS('Input - simple BB'!$K:$K,'Input - simple BB'!$G:$G,'Calc - simple BB'!$B10,'Input - simple BB'!$B:$B,'Calc - simple BB'!$J$6)/1000000</f>
        <v>5.5072797526587967E-3</v>
      </c>
      <c r="K10" s="57">
        <f>SUMIFS('Input - simple BB'!$K:$K,'Input - simple BB'!$G:$G,'Calc - simple BB'!$B10,'Input - simple BB'!$B:$B,"&lt;&gt;"&amp;$J$6)/1000000</f>
        <v>8.4182837576295494E-2</v>
      </c>
      <c r="L10" s="15"/>
    </row>
    <row r="11" spans="1:18" x14ac:dyDescent="0.25">
      <c r="B11" s="17" t="str">
        <f>'Input  - indicative charges'!B15</f>
        <v>CHBP</v>
      </c>
      <c r="C11" s="17" t="str">
        <f>'Input  - indicative charges'!C15</f>
        <v>Centralines Limited</v>
      </c>
      <c r="D11" s="17" t="str">
        <f>'Input  - indicative charges'!D15</f>
        <v>Lines Business</v>
      </c>
      <c r="E11" s="17" t="str">
        <f>'Input  - indicative charges'!E15</f>
        <v>Lower North Island distributor</v>
      </c>
      <c r="F11" s="57">
        <f>_xlfn.XLOOKUP(B11,'Input - LCE'!$A$9:$A$68,'Input - LCE'!$E$9:$E$68)/1000000</f>
        <v>-5.9711599999999997E-3</v>
      </c>
      <c r="G11" s="57">
        <f>SUMIFS('Input - simple BB'!K:K,'Input - simple BB'!G:G,'Calc - simple BB'!B11)/1000000</f>
        <v>9.6714593840956237E-2</v>
      </c>
      <c r="H11" s="57">
        <f t="shared" si="0"/>
        <v>9.0743433840956234E-2</v>
      </c>
      <c r="J11" s="57">
        <f>SUMIFS('Input - simple BB'!$K:$K,'Input - simple BB'!$G:$G,'Calc - simple BB'!$B11,'Input - simple BB'!$B:$B,'Calc - simple BB'!$J$6)/1000000</f>
        <v>1.6553215754266198E-2</v>
      </c>
      <c r="K11" s="57">
        <f>SUMIFS('Input - simple BB'!$K:$K,'Input - simple BB'!$G:$G,'Calc - simple BB'!$B11,'Input - simple BB'!$B:$B,"&lt;&gt;"&amp;$J$6)/1000000</f>
        <v>8.0161378086690036E-2</v>
      </c>
      <c r="L11" s="15"/>
    </row>
    <row r="12" spans="1:18" x14ac:dyDescent="0.25">
      <c r="B12" s="17" t="str">
        <f>'Input  - indicative charges'!B16</f>
        <v>COUP</v>
      </c>
      <c r="C12" s="17" t="str">
        <f>'Input  - indicative charges'!C16</f>
        <v>Counties Power Ltd</v>
      </c>
      <c r="D12" s="17" t="str">
        <f>'Input  - indicative charges'!D16</f>
        <v>Lines Business</v>
      </c>
      <c r="E12" s="17" t="str">
        <f>'Input  - indicative charges'!E16</f>
        <v>Upper North Island distributor</v>
      </c>
      <c r="F12" s="57">
        <f>_xlfn.XLOOKUP(B12,'Input - LCE'!$A$9:$A$68,'Input - LCE'!$E$9:$E$68)/1000000</f>
        <v>-2.0397620000000002E-2</v>
      </c>
      <c r="G12" s="57">
        <f>SUMIFS('Input - simple BB'!K:K,'Input - simple BB'!G:G,'Calc - simple BB'!B12)/1000000</f>
        <v>0.79242733313530211</v>
      </c>
      <c r="H12" s="57">
        <f t="shared" si="0"/>
        <v>0.77202971313530211</v>
      </c>
      <c r="J12" s="57">
        <f>SUMIFS('Input - simple BB'!$K:$K,'Input - simple BB'!$G:$G,'Calc - simple BB'!$B12,'Input - simple BB'!$B:$B,'Calc - simple BB'!$J$6)/1000000</f>
        <v>0.13062815365228878</v>
      </c>
      <c r="K12" s="57">
        <f>SUMIFS('Input - simple BB'!$K:$K,'Input - simple BB'!$G:$G,'Calc - simple BB'!$B12,'Input - simple BB'!$B:$B,"&lt;&gt;"&amp;$J$6)/1000000</f>
        <v>0.66179917948301292</v>
      </c>
      <c r="L12" s="15"/>
    </row>
    <row r="13" spans="1:18" x14ac:dyDescent="0.25">
      <c r="B13" s="17" t="str">
        <f>'Input  - indicative charges'!B17</f>
        <v>CTCT</v>
      </c>
      <c r="C13" s="17" t="str">
        <f>'Input  - indicative charges'!C17</f>
        <v>Contact Energy Limited</v>
      </c>
      <c r="D13" s="17" t="str">
        <f>'Input  - indicative charges'!D17</f>
        <v>Generator</v>
      </c>
      <c r="E13" s="17" t="str">
        <f>'Input  - indicative charges'!E17</f>
        <v>South Island generation</v>
      </c>
      <c r="F13" s="57">
        <f>_xlfn.XLOOKUP(B13,'Input - LCE'!$A$9:$A$68,'Input - LCE'!$E$9:$E$68)/1000000</f>
        <v>0.19996173000000003</v>
      </c>
      <c r="G13" s="57">
        <f>SUMIFS('Input - simple BB'!K:K,'Input - simple BB'!G:G,'Calc - simple BB'!B13)/1000000</f>
        <v>6.1732192683163181</v>
      </c>
      <c r="H13" s="57">
        <f t="shared" si="0"/>
        <v>6.3731809983163181</v>
      </c>
      <c r="J13" s="57">
        <f>SUMIFS('Input - simple BB'!$K:$K,'Input - simple BB'!$G:$G,'Calc - simple BB'!$B13,'Input - simple BB'!$B:$B,'Calc - simple BB'!$J$6)/1000000</f>
        <v>0.49878540370216146</v>
      </c>
      <c r="K13" s="57">
        <f>SUMIFS('Input - simple BB'!$K:$K,'Input - simple BB'!$G:$G,'Calc - simple BB'!$B13,'Input - simple BB'!$B:$B,"&lt;&gt;"&amp;$J$6)/1000000</f>
        <v>5.6744338646141559</v>
      </c>
      <c r="L13" s="15"/>
    </row>
    <row r="14" spans="1:18" x14ac:dyDescent="0.25">
      <c r="B14" s="17" t="str">
        <f>'Input  - indicative charges'!B18</f>
        <v>DUNE</v>
      </c>
      <c r="C14" s="17" t="str">
        <f>'Input  - indicative charges'!C18</f>
        <v>Aurora Energy Limited</v>
      </c>
      <c r="D14" s="17" t="str">
        <f>'Input  - indicative charges'!D18</f>
        <v>Lines Business</v>
      </c>
      <c r="E14" s="17" t="str">
        <f>'Input  - indicative charges'!E18</f>
        <v>Lower South Island distributor</v>
      </c>
      <c r="F14" s="57">
        <f>_xlfn.XLOOKUP(B14,'Input - LCE'!$A$9:$A$68,'Input - LCE'!$E$9:$E$68)/1000000</f>
        <v>0.18910405000000002</v>
      </c>
      <c r="G14" s="57">
        <f>SUMIFS('Input - simple BB'!K:K,'Input - simple BB'!G:G,'Calc - simple BB'!B14)/1000000</f>
        <v>1.1768412958623995</v>
      </c>
      <c r="H14" s="57">
        <f t="shared" si="0"/>
        <v>1.3659453458623996</v>
      </c>
      <c r="J14" s="57">
        <f>SUMIFS('Input - simple BB'!$K:$K,'Input - simple BB'!$G:$G,'Calc - simple BB'!$B14,'Input - simple BB'!$B:$B,'Calc - simple BB'!$J$6)/1000000</f>
        <v>0.10568337493124082</v>
      </c>
      <c r="K14" s="57">
        <f>SUMIFS('Input - simple BB'!$K:$K,'Input - simple BB'!$G:$G,'Calc - simple BB'!$B14,'Input - simple BB'!$B:$B,"&lt;&gt;"&amp;$J$6)/1000000</f>
        <v>1.0711579209311586</v>
      </c>
      <c r="L14" s="15"/>
    </row>
    <row r="15" spans="1:18" x14ac:dyDescent="0.25">
      <c r="B15" s="17" t="str">
        <f>'Input  - indicative charges'!B19</f>
        <v>EASH</v>
      </c>
      <c r="C15" s="17" t="str">
        <f>'Input  - indicative charges'!C19</f>
        <v>EA Networks</v>
      </c>
      <c r="D15" s="17" t="str">
        <f>'Input  - indicative charges'!D19</f>
        <v>Lines Business</v>
      </c>
      <c r="E15" s="17" t="str">
        <f>'Input  - indicative charges'!E19</f>
        <v>Upper South Island distributor</v>
      </c>
      <c r="F15" s="57">
        <f>_xlfn.XLOOKUP(B15,'Input - LCE'!$A$9:$A$68,'Input - LCE'!$E$9:$E$68)/1000000</f>
        <v>-8.0774499999999999E-3</v>
      </c>
      <c r="G15" s="57">
        <f>SUMIFS('Input - simple BB'!K:K,'Input - simple BB'!G:G,'Calc - simple BB'!B15)/1000000</f>
        <v>1.1805826546846043</v>
      </c>
      <c r="H15" s="57">
        <f t="shared" si="0"/>
        <v>1.1725052046846043</v>
      </c>
      <c r="J15" s="57">
        <f>SUMIFS('Input - simple BB'!$K:$K,'Input - simple BB'!$G:$G,'Calc - simple BB'!$B15,'Input - simple BB'!$B:$B,'Calc - simple BB'!$J$6)/1000000</f>
        <v>8.2103155668432709E-2</v>
      </c>
      <c r="K15" s="57">
        <f>SUMIFS('Input - simple BB'!$K:$K,'Input - simple BB'!$G:$G,'Calc - simple BB'!$B15,'Input - simple BB'!$B:$B,"&lt;&gt;"&amp;$J$6)/1000000</f>
        <v>1.0984794990161717</v>
      </c>
      <c r="L15" s="15"/>
    </row>
    <row r="16" spans="1:18" x14ac:dyDescent="0.25">
      <c r="B16" s="17" t="str">
        <f>'Input  - indicative charges'!B20</f>
        <v>EAST</v>
      </c>
      <c r="C16" s="17" t="str">
        <f>'Input  - indicative charges'!C20</f>
        <v>Eastland Network Limited</v>
      </c>
      <c r="D16" s="17" t="str">
        <f>'Input  - indicative charges'!D20</f>
        <v>Lines Business</v>
      </c>
      <c r="E16" s="17" t="str">
        <f>'Input  - indicative charges'!E20</f>
        <v>Lower North Island distributor</v>
      </c>
      <c r="F16" s="57">
        <f>_xlfn.XLOOKUP(B16,'Input - LCE'!$A$9:$A$68,'Input - LCE'!$E$9:$E$68)/1000000</f>
        <v>0</v>
      </c>
      <c r="G16" s="57">
        <f>SUMIFS('Input - simple BB'!K:K,'Input - simple BB'!G:G,'Calc - simple BB'!B16)/1000000</f>
        <v>0.44096779571715933</v>
      </c>
      <c r="H16" s="57">
        <f t="shared" si="0"/>
        <v>0.44096779571715933</v>
      </c>
      <c r="J16" s="57">
        <f>SUMIFS('Input - simple BB'!$K:$K,'Input - simple BB'!$G:$G,'Calc - simple BB'!$B16,'Input - simple BB'!$B:$B,'Calc - simple BB'!$J$6)/1000000</f>
        <v>5.465233733746204E-2</v>
      </c>
      <c r="K16" s="57">
        <f>SUMIFS('Input - simple BB'!$K:$K,'Input - simple BB'!$G:$G,'Calc - simple BB'!$B16,'Input - simple BB'!$B:$B,"&lt;&gt;"&amp;$J$6)/1000000</f>
        <v>0.38631545837969733</v>
      </c>
      <c r="L16" s="15"/>
    </row>
    <row r="17" spans="2:12" x14ac:dyDescent="0.25">
      <c r="B17" s="17" t="str">
        <f>'Input  - indicative charges'!B21</f>
        <v>GENE</v>
      </c>
      <c r="C17" s="17" t="str">
        <f>'Input  - indicative charges'!C21</f>
        <v>Genesis Energy Ltd</v>
      </c>
      <c r="D17" s="17" t="str">
        <f>'Input  - indicative charges'!D21</f>
        <v>Generator</v>
      </c>
      <c r="E17" s="17" t="str">
        <f>'Input  - indicative charges'!E21</f>
        <v>North Island generation</v>
      </c>
      <c r="F17" s="57">
        <f>_xlfn.XLOOKUP(B17,'Input - LCE'!$A$9:$A$68,'Input - LCE'!$E$9:$E$68)/1000000</f>
        <v>0.28519584000000003</v>
      </c>
      <c r="G17" s="57">
        <f>SUMIFS('Input - simple BB'!K:K,'Input - simple BB'!G:G,'Calc - simple BB'!B17)/1000000</f>
        <v>6.2964653192841338</v>
      </c>
      <c r="H17" s="57">
        <f t="shared" si="0"/>
        <v>6.5816611592841339</v>
      </c>
      <c r="J17" s="57">
        <f>SUMIFS('Input - simple BB'!$K:$K,'Input - simple BB'!$G:$G,'Calc - simple BB'!$B17,'Input - simple BB'!$B:$B,'Calc - simple BB'!$J$6)/1000000</f>
        <v>0.59932793464156275</v>
      </c>
      <c r="K17" s="57">
        <f>SUMIFS('Input - simple BB'!$K:$K,'Input - simple BB'!$G:$G,'Calc - simple BB'!$B17,'Input - simple BB'!$B:$B,"&lt;&gt;"&amp;$J$6)/1000000</f>
        <v>5.6971373846425699</v>
      </c>
      <c r="L17" s="15"/>
    </row>
    <row r="18" spans="2:12" x14ac:dyDescent="0.25">
      <c r="B18" s="17" t="str">
        <f>'Input  - indicative charges'!B22</f>
        <v>HORO</v>
      </c>
      <c r="C18" s="17" t="str">
        <f>'Input  - indicative charges'!C22</f>
        <v>Electra Limited</v>
      </c>
      <c r="D18" s="17" t="str">
        <f>'Input  - indicative charges'!D22</f>
        <v>Lines Business</v>
      </c>
      <c r="E18" s="17" t="str">
        <f>'Input  - indicative charges'!E22</f>
        <v>Lower North Island distributor</v>
      </c>
      <c r="F18" s="57">
        <f>_xlfn.XLOOKUP(B18,'Input - LCE'!$A$9:$A$68,'Input - LCE'!$E$9:$E$68)/1000000</f>
        <v>2.9587099999999998E-2</v>
      </c>
      <c r="G18" s="57">
        <f>SUMIFS('Input - simple BB'!K:K,'Input - simple BB'!G:G,'Calc - simple BB'!B18)/1000000</f>
        <v>0.33778685216047016</v>
      </c>
      <c r="H18" s="57">
        <f t="shared" si="0"/>
        <v>0.36737395216047014</v>
      </c>
      <c r="J18" s="57">
        <f>SUMIFS('Input - simple BB'!$K:$K,'Input - simple BB'!$G:$G,'Calc - simple BB'!$B18,'Input - simple BB'!$B:$B,'Calc - simple BB'!$J$6)/1000000</f>
        <v>9.8781509663038086E-2</v>
      </c>
      <c r="K18" s="57">
        <f>SUMIFS('Input - simple BB'!$K:$K,'Input - simple BB'!$G:$G,'Calc - simple BB'!$B18,'Input - simple BB'!$B:$B,"&lt;&gt;"&amp;$J$6)/1000000</f>
        <v>0.23900534249743216</v>
      </c>
      <c r="L18" s="15"/>
    </row>
    <row r="19" spans="2:12" x14ac:dyDescent="0.25">
      <c r="B19" s="17" t="str">
        <f>'Input  - indicative charges'!B23</f>
        <v>HRZE</v>
      </c>
      <c r="C19" s="17" t="str">
        <f>'Input  - indicative charges'!C23</f>
        <v>Horizon Energy Distribution Ltd</v>
      </c>
      <c r="D19" s="17" t="str">
        <f>'Input  - indicative charges'!D23</f>
        <v>Lines Business</v>
      </c>
      <c r="E19" s="17" t="str">
        <f>'Input  - indicative charges'!E23</f>
        <v>Lower North Island distributor</v>
      </c>
      <c r="F19" s="57">
        <f>_xlfn.XLOOKUP(B19,'Input - LCE'!$A$9:$A$68,'Input - LCE'!$E$9:$E$68)/1000000</f>
        <v>2.9796370000000006E-2</v>
      </c>
      <c r="G19" s="57">
        <f>SUMIFS('Input - simple BB'!K:K,'Input - simple BB'!G:G,'Calc - simple BB'!B19)/1000000</f>
        <v>0.3896609914993327</v>
      </c>
      <c r="H19" s="57">
        <f t="shared" si="0"/>
        <v>0.41945736149933271</v>
      </c>
      <c r="J19" s="57">
        <f>SUMIFS('Input - simple BB'!$K:$K,'Input - simple BB'!$G:$G,'Calc - simple BB'!$B19,'Input - simple BB'!$B:$B,'Calc - simple BB'!$J$6)/1000000</f>
        <v>0.10519514973064072</v>
      </c>
      <c r="K19" s="57">
        <f>SUMIFS('Input - simple BB'!$K:$K,'Input - simple BB'!$G:$G,'Calc - simple BB'!$B19,'Input - simple BB'!$B:$B,"&lt;&gt;"&amp;$J$6)/1000000</f>
        <v>0.28446584176869194</v>
      </c>
      <c r="L19" s="15"/>
    </row>
    <row r="20" spans="2:12" x14ac:dyDescent="0.25">
      <c r="B20" s="17" t="str">
        <f>'Input  - indicative charges'!B24</f>
        <v>KIWI</v>
      </c>
      <c r="C20" s="17" t="str">
        <f>'Input  - indicative charges'!C24</f>
        <v>Whareroa Cogeneration Limited</v>
      </c>
      <c r="D20" s="17" t="str">
        <f>'Input  - indicative charges'!D24</f>
        <v>Direct Connect</v>
      </c>
      <c r="E20" s="17" t="str">
        <f>'Input  - indicative charges'!E24</f>
        <v>Major Industrial</v>
      </c>
      <c r="F20" s="57">
        <f>_xlfn.XLOOKUP(B20,'Input - LCE'!$A$9:$A$68,'Input - LCE'!$E$9:$E$68)/1000000</f>
        <v>0</v>
      </c>
      <c r="G20" s="57">
        <f>SUMIFS('Input - simple BB'!K:K,'Input - simple BB'!G:G,'Calc - simple BB'!B20)/1000000</f>
        <v>3.5401153858707513E-2</v>
      </c>
      <c r="H20" s="57">
        <f t="shared" si="0"/>
        <v>3.5401153858707513E-2</v>
      </c>
      <c r="J20" s="57">
        <f>SUMIFS('Input - simple BB'!$K:$K,'Input - simple BB'!$G:$G,'Calc - simple BB'!$B20,'Input - simple BB'!$B:$B,'Calc - simple BB'!$J$6)/1000000</f>
        <v>3.6890482422085203E-4</v>
      </c>
      <c r="K20" s="57">
        <f>SUMIFS('Input - simple BB'!$K:$K,'Input - simple BB'!$G:$G,'Calc - simple BB'!$B20,'Input - simple BB'!$B:$B,"&lt;&gt;"&amp;$J$6)/1000000</f>
        <v>3.5032249034486658E-2</v>
      </c>
      <c r="L20" s="15"/>
    </row>
    <row r="21" spans="2:12" x14ac:dyDescent="0.25">
      <c r="B21" s="17" t="str">
        <f>'Input  - indicative charges'!B25</f>
        <v>KUPE</v>
      </c>
      <c r="C21" s="17" t="str">
        <f>'Input  - indicative charges'!C25</f>
        <v>Beach Energy Resources NZ (Holdings) Ltd</v>
      </c>
      <c r="D21" s="17" t="str">
        <f>'Input  - indicative charges'!D25</f>
        <v>Direct Connect</v>
      </c>
      <c r="E21" s="17" t="str">
        <f>'Input  - indicative charges'!E25</f>
        <v>Major Industrial</v>
      </c>
      <c r="F21" s="57">
        <f>_xlfn.XLOOKUP(B21,'Input - LCE'!$A$9:$A$68,'Input - LCE'!$E$9:$E$68)/1000000</f>
        <v>7.595450000000001E-3</v>
      </c>
      <c r="G21" s="57">
        <f>SUMIFS('Input - simple BB'!K:K,'Input - simple BB'!G:G,'Calc - simple BB'!B21)/1000000</f>
        <v>5.1771533559433792E-2</v>
      </c>
      <c r="H21" s="57">
        <f t="shared" si="0"/>
        <v>5.9366983559433796E-2</v>
      </c>
      <c r="J21" s="57">
        <f>SUMIFS('Input - simple BB'!$K:$K,'Input - simple BB'!$G:$G,'Calc - simple BB'!$B21,'Input - simple BB'!$B:$B,'Calc - simple BB'!$J$6)/1000000</f>
        <v>8.8609725885611737E-3</v>
      </c>
      <c r="K21" s="57">
        <f>SUMIFS('Input - simple BB'!$K:$K,'Input - simple BB'!$G:$G,'Calc - simple BB'!$B21,'Input - simple BB'!$B:$B,"&lt;&gt;"&amp;$J$6)/1000000</f>
        <v>4.2910560970872619E-2</v>
      </c>
      <c r="L21" s="15"/>
    </row>
    <row r="22" spans="2:12" x14ac:dyDescent="0.25">
      <c r="B22" s="17" t="str">
        <f>'Input  - indicative charges'!B26</f>
        <v>KWGL</v>
      </c>
      <c r="C22" s="17" t="str">
        <f>'Input  - indicative charges'!C26</f>
        <v>Kawerau Geothermal Limited</v>
      </c>
      <c r="D22" s="17" t="str">
        <f>'Input  - indicative charges'!D26</f>
        <v>Generator</v>
      </c>
      <c r="E22" s="17" t="str">
        <f>'Input  - indicative charges'!E26</f>
        <v>North Island generation</v>
      </c>
      <c r="F22" s="57">
        <f>_xlfn.XLOOKUP(B22,'Input - LCE'!$A$9:$A$68,'Input - LCE'!$E$9:$E$68)/1000000</f>
        <v>0</v>
      </c>
      <c r="G22" s="57">
        <f>SUMIFS('Input - simple BB'!K:K,'Input - simple BB'!G:G,'Calc - simple BB'!B22)/1000000</f>
        <v>0.2005852116465498</v>
      </c>
      <c r="H22" s="57">
        <f t="shared" si="0"/>
        <v>0.2005852116465498</v>
      </c>
      <c r="J22" s="57">
        <f>SUMIFS('Input - simple BB'!$K:$K,'Input - simple BB'!$G:$G,'Calc - simple BB'!$B22,'Input - simple BB'!$B:$B,'Calc - simple BB'!$J$6)/1000000</f>
        <v>3.3121081153639547E-3</v>
      </c>
      <c r="K22" s="57">
        <f>SUMIFS('Input - simple BB'!$K:$K,'Input - simple BB'!$G:$G,'Calc - simple BB'!$B22,'Input - simple BB'!$B:$B,"&lt;&gt;"&amp;$J$6)/1000000</f>
        <v>0.19727310353118585</v>
      </c>
      <c r="L22" s="15"/>
    </row>
    <row r="23" spans="2:12" x14ac:dyDescent="0.25">
      <c r="B23" s="17" t="str">
        <f>'Input  - indicative charges'!B27</f>
        <v>MARL</v>
      </c>
      <c r="C23" s="17" t="str">
        <f>'Input  - indicative charges'!C27</f>
        <v>Marlborough Lines Limited</v>
      </c>
      <c r="D23" s="17" t="str">
        <f>'Input  - indicative charges'!D27</f>
        <v>Lines Business</v>
      </c>
      <c r="E23" s="17" t="str">
        <f>'Input  - indicative charges'!E27</f>
        <v>Upper South Island distributor</v>
      </c>
      <c r="F23" s="57">
        <f>_xlfn.XLOOKUP(B23,'Input - LCE'!$A$9:$A$68,'Input - LCE'!$E$9:$E$68)/1000000</f>
        <v>-8.9214899999999989E-3</v>
      </c>
      <c r="G23" s="57">
        <f>SUMIFS('Input - simple BB'!K:K,'Input - simple BB'!G:G,'Calc - simple BB'!B23)/1000000</f>
        <v>0.88408824342714076</v>
      </c>
      <c r="H23" s="57">
        <f t="shared" si="0"/>
        <v>0.87516675342714079</v>
      </c>
      <c r="J23" s="57">
        <f>SUMIFS('Input - simple BB'!$K:$K,'Input - simple BB'!$G:$G,'Calc - simple BB'!$B23,'Input - simple BB'!$B:$B,'Calc - simple BB'!$J$6)/1000000</f>
        <v>5.4286837819487725E-2</v>
      </c>
      <c r="K23" s="57">
        <f>SUMIFS('Input - simple BB'!$K:$K,'Input - simple BB'!$G:$G,'Calc - simple BB'!$B23,'Input - simple BB'!$B:$B,"&lt;&gt;"&amp;$J$6)/1000000</f>
        <v>0.82980140560765292</v>
      </c>
      <c r="L23" s="15"/>
    </row>
    <row r="24" spans="2:12" x14ac:dyDescent="0.25">
      <c r="B24" s="17" t="str">
        <f>'Input  - indicative charges'!B28</f>
        <v>MELT</v>
      </c>
      <c r="C24" s="17" t="str">
        <f>'Input  - indicative charges'!C28</f>
        <v>MEL (Te Apiti) Limited</v>
      </c>
      <c r="D24" s="17" t="str">
        <f>'Input  - indicative charges'!D28</f>
        <v>Generator</v>
      </c>
      <c r="E24" s="17" t="str">
        <f>'Input  - indicative charges'!E28</f>
        <v>North Island generation</v>
      </c>
      <c r="F24" s="57">
        <f>_xlfn.XLOOKUP(B24,'Input - LCE'!$A$9:$A$68,'Input - LCE'!$E$9:$E$68)/1000000</f>
        <v>0</v>
      </c>
      <c r="G24" s="57">
        <f>SUMIFS('Input - simple BB'!K:K,'Input - simple BB'!G:G,'Calc - simple BB'!B24)/1000000</f>
        <v>5.2964606630338598E-2</v>
      </c>
      <c r="H24" s="57">
        <f t="shared" si="0"/>
        <v>5.2964606630338598E-2</v>
      </c>
      <c r="J24" s="57">
        <f>SUMIFS('Input - simple BB'!$K:$K,'Input - simple BB'!$G:$G,'Calc - simple BB'!$B24,'Input - simple BB'!$B:$B,'Calc - simple BB'!$J$6)/1000000</f>
        <v>5.7226539306568154E-4</v>
      </c>
      <c r="K24" s="57">
        <f>SUMIFS('Input - simple BB'!$K:$K,'Input - simple BB'!$G:$G,'Calc - simple BB'!$B24,'Input - simple BB'!$B:$B,"&lt;&gt;"&amp;$J$6)/1000000</f>
        <v>5.2392341237272898E-2</v>
      </c>
      <c r="L24" s="15"/>
    </row>
    <row r="25" spans="2:12" x14ac:dyDescent="0.25">
      <c r="B25" s="17" t="str">
        <f>'Input  - indicative charges'!B29</f>
        <v>MELW</v>
      </c>
      <c r="C25" s="17" t="str">
        <f>'Input  - indicative charges'!C29</f>
        <v>MEL (West Wind) Limited</v>
      </c>
      <c r="D25" s="17" t="str">
        <f>'Input  - indicative charges'!D29</f>
        <v>Generator</v>
      </c>
      <c r="E25" s="17" t="str">
        <f>'Input  - indicative charges'!E29</f>
        <v>North Island generation</v>
      </c>
      <c r="F25" s="57">
        <f>_xlfn.XLOOKUP(B25,'Input - LCE'!$A$9:$A$68,'Input - LCE'!$E$9:$E$68)/1000000</f>
        <v>6.1837210000000004E-2</v>
      </c>
      <c r="G25" s="57">
        <f>SUMIFS('Input - simple BB'!K:K,'Input - simple BB'!G:G,'Calc - simple BB'!B25)/1000000</f>
        <v>2.2453365114079804E-2</v>
      </c>
      <c r="H25" s="57">
        <f t="shared" si="0"/>
        <v>8.4290575114079808E-2</v>
      </c>
      <c r="J25" s="57">
        <f>SUMIFS('Input - simple BB'!$K:$K,'Input - simple BB'!$G:$G,'Calc - simple BB'!$B25,'Input - simple BB'!$B:$B,'Calc - simple BB'!$J$6)/1000000</f>
        <v>1.7844039892737066E-4</v>
      </c>
      <c r="K25" s="57">
        <f>SUMIFS('Input - simple BB'!$K:$K,'Input - simple BB'!$G:$G,'Calc - simple BB'!$B25,'Input - simple BB'!$B:$B,"&lt;&gt;"&amp;$J$6)/1000000</f>
        <v>2.2274924715152432E-2</v>
      </c>
      <c r="L25" s="15"/>
    </row>
    <row r="26" spans="2:12" x14ac:dyDescent="0.25">
      <c r="B26" s="17" t="str">
        <f>'Input  - indicative charges'!B30</f>
        <v>MERI</v>
      </c>
      <c r="C26" s="17" t="str">
        <f>'Input  - indicative charges'!C30</f>
        <v>Meridian Energy Limited</v>
      </c>
      <c r="D26" s="17" t="str">
        <f>'Input  - indicative charges'!D30</f>
        <v>Generator</v>
      </c>
      <c r="E26" s="17" t="str">
        <f>'Input  - indicative charges'!E30</f>
        <v>South Island generation</v>
      </c>
      <c r="F26" s="57">
        <f>_xlfn.XLOOKUP(B26,'Input - LCE'!$A$9:$A$68,'Input - LCE'!$E$9:$E$68)/1000000</f>
        <v>6.3943176799999994</v>
      </c>
      <c r="G26" s="57">
        <f>SUMIFS('Input - simple BB'!K:K,'Input - simple BB'!G:G,'Calc - simple BB'!B26)/1000000</f>
        <v>15.38013138424264</v>
      </c>
      <c r="H26" s="57">
        <f t="shared" si="0"/>
        <v>21.774449064242638</v>
      </c>
      <c r="J26" s="57">
        <f>SUMIFS('Input - simple BB'!$K:$K,'Input - simple BB'!$G:$G,'Calc - simple BB'!$B26,'Input - simple BB'!$B:$B,'Calc - simple BB'!$J$6)/1000000</f>
        <v>3.0929671519270583</v>
      </c>
      <c r="K26" s="57">
        <f>SUMIFS('Input - simple BB'!$K:$K,'Input - simple BB'!$G:$G,'Calc - simple BB'!$B26,'Input - simple BB'!$B:$B,"&lt;&gt;"&amp;$J$6)/1000000</f>
        <v>12.287164232315577</v>
      </c>
      <c r="L26" s="15"/>
    </row>
    <row r="27" spans="2:12" x14ac:dyDescent="0.25">
      <c r="B27" s="17" t="str">
        <f>'Input  - indicative charges'!B31</f>
        <v>METH</v>
      </c>
      <c r="C27" s="17" t="str">
        <f>'Input  - indicative charges'!C31</f>
        <v>Methanex New Zealand Ltd</v>
      </c>
      <c r="D27" s="17" t="str">
        <f>'Input  - indicative charges'!D31</f>
        <v>Direct Connect</v>
      </c>
      <c r="E27" s="17" t="str">
        <f>'Input  - indicative charges'!E31</f>
        <v>Major Industrial</v>
      </c>
      <c r="F27" s="57">
        <f>_xlfn.XLOOKUP(B27,'Input - LCE'!$A$9:$A$68,'Input - LCE'!$E$9:$E$68)/1000000</f>
        <v>-2.4833200000000002E-3</v>
      </c>
      <c r="G27" s="57">
        <f>SUMIFS('Input - simple BB'!K:K,'Input - simple BB'!G:G,'Calc - simple BB'!B27)/1000000</f>
        <v>4.0021160033058369E-2</v>
      </c>
      <c r="H27" s="57">
        <f t="shared" si="0"/>
        <v>3.7537840033058371E-2</v>
      </c>
      <c r="J27" s="57">
        <f>SUMIFS('Input - simple BB'!$K:$K,'Input - simple BB'!$G:$G,'Calc - simple BB'!$B27,'Input - simple BB'!$B:$B,'Calc - simple BB'!$J$6)/1000000</f>
        <v>6.8498338301730688E-3</v>
      </c>
      <c r="K27" s="57">
        <f>SUMIFS('Input - simple BB'!$K:$K,'Input - simple BB'!$G:$G,'Calc - simple BB'!$B27,'Input - simple BB'!$B:$B,"&lt;&gt;"&amp;$J$6)/1000000</f>
        <v>3.3171326202885307E-2</v>
      </c>
      <c r="L27" s="15"/>
    </row>
    <row r="28" spans="2:12" x14ac:dyDescent="0.25">
      <c r="B28" s="17" t="str">
        <f>'Input  - indicative charges'!B32</f>
        <v>MPOW</v>
      </c>
      <c r="C28" s="17" t="str">
        <f>'Input  - indicative charges'!C32</f>
        <v>Mainpower New Zealand Limited</v>
      </c>
      <c r="D28" s="17" t="str">
        <f>'Input  - indicative charges'!D32</f>
        <v>Lines Business</v>
      </c>
      <c r="E28" s="17" t="str">
        <f>'Input  - indicative charges'!E32</f>
        <v>Upper South Island distributor</v>
      </c>
      <c r="F28" s="57">
        <f>_xlfn.XLOOKUP(B28,'Input - LCE'!$A$9:$A$68,'Input - LCE'!$E$9:$E$68)/1000000</f>
        <v>5.1904360000000004E-2</v>
      </c>
      <c r="G28" s="57">
        <f>SUMIFS('Input - simple BB'!K:K,'Input - simple BB'!G:G,'Calc - simple BB'!B28)/1000000</f>
        <v>1.577319417089138</v>
      </c>
      <c r="H28" s="57">
        <f t="shared" si="0"/>
        <v>1.629223777089138</v>
      </c>
      <c r="J28" s="57">
        <f>SUMIFS('Input - simple BB'!$K:$K,'Input - simple BB'!$G:$G,'Calc - simple BB'!$B28,'Input - simple BB'!$B:$B,'Calc - simple BB'!$J$6)/1000000</f>
        <v>0.10333584642704025</v>
      </c>
      <c r="K28" s="57">
        <f>SUMIFS('Input - simple BB'!$K:$K,'Input - simple BB'!$G:$G,'Calc - simple BB'!$B28,'Input - simple BB'!$B:$B,"&lt;&gt;"&amp;$J$6)/1000000</f>
        <v>1.4739835706620978</v>
      </c>
      <c r="L28" s="15"/>
    </row>
    <row r="29" spans="2:12" x14ac:dyDescent="0.25">
      <c r="B29" s="17" t="str">
        <f>'Input  - indicative charges'!B33</f>
        <v>MRPL</v>
      </c>
      <c r="C29" s="17" t="str">
        <f>'Input  - indicative charges'!C33</f>
        <v>Mercury NZ Limited</v>
      </c>
      <c r="D29" s="17" t="str">
        <f>'Input  - indicative charges'!D33</f>
        <v>Generator</v>
      </c>
      <c r="E29" s="17" t="str">
        <f>'Input  - indicative charges'!E33</f>
        <v>North Island generation</v>
      </c>
      <c r="F29" s="57">
        <f>_xlfn.XLOOKUP(B29,'Input - LCE'!$A$9:$A$68,'Input - LCE'!$E$9:$E$68)/1000000</f>
        <v>0.13604948000000003</v>
      </c>
      <c r="G29" s="57">
        <f>SUMIFS('Input - simple BB'!K:K,'Input - simple BB'!G:G,'Calc - simple BB'!B29)/1000000</f>
        <v>2.7344407427699871</v>
      </c>
      <c r="H29" s="57">
        <f t="shared" si="0"/>
        <v>2.8704902227699871</v>
      </c>
      <c r="J29" s="57">
        <f>SUMIFS('Input - simple BB'!$K:$K,'Input - simple BB'!$G:$G,'Calc - simple BB'!$B29,'Input - simple BB'!$B:$B,'Calc - simple BB'!$J$6)/1000000</f>
        <v>0.14255323749125778</v>
      </c>
      <c r="K29" s="57">
        <f>SUMIFS('Input - simple BB'!$K:$K,'Input - simple BB'!$G:$G,'Calc - simple BB'!$B29,'Input - simple BB'!$B:$B,"&lt;&gt;"&amp;$J$6)/1000000</f>
        <v>2.5918875052787294</v>
      </c>
      <c r="L29" s="15"/>
    </row>
    <row r="30" spans="2:12" x14ac:dyDescent="0.25">
      <c r="B30" s="17" t="str">
        <f>'Input  - indicative charges'!B34</f>
        <v>MSVP</v>
      </c>
      <c r="C30" s="17" t="str">
        <f>'Input  - indicative charges'!C34</f>
        <v>Mercury SPV Limited</v>
      </c>
      <c r="D30" s="17" t="str">
        <f>'Input  - indicative charges'!D34</f>
        <v>Generator</v>
      </c>
      <c r="E30" s="17" t="str">
        <f>'Input  - indicative charges'!E34</f>
        <v>North Island generation</v>
      </c>
      <c r="F30" s="57">
        <f>_xlfn.XLOOKUP(B30,'Input - LCE'!$A$9:$A$68,'Input - LCE'!$E$9:$E$68)/1000000</f>
        <v>0</v>
      </c>
      <c r="G30" s="57">
        <f>SUMIFS('Input - simple BB'!K:K,'Input - simple BB'!G:G,'Calc - simple BB'!B30)/1000000</f>
        <v>0.49452616429344881</v>
      </c>
      <c r="H30" s="57">
        <f t="shared" si="0"/>
        <v>0.49452616429344881</v>
      </c>
      <c r="J30" s="57">
        <f>SUMIFS('Input - simple BB'!$K:$K,'Input - simple BB'!$G:$G,'Calc - simple BB'!$B30,'Input - simple BB'!$B:$B,'Calc - simple BB'!$J$6)/1000000</f>
        <v>2.9930074083391447E-2</v>
      </c>
      <c r="K30" s="57">
        <f>SUMIFS('Input - simple BB'!$K:$K,'Input - simple BB'!$G:$G,'Calc - simple BB'!$B30,'Input - simple BB'!$B:$B,"&lt;&gt;"&amp;$J$6)/1000000</f>
        <v>0.46459609021005738</v>
      </c>
      <c r="L30" s="15"/>
    </row>
    <row r="31" spans="2:12" x14ac:dyDescent="0.25">
      <c r="B31" s="17" t="str">
        <f>'Input  - indicative charges'!B35</f>
        <v>NAPA</v>
      </c>
      <c r="C31" s="17" t="str">
        <f>'Input  - indicative charges'!C35</f>
        <v>Nga Awa Purua Joint Venture</v>
      </c>
      <c r="D31" s="17" t="str">
        <f>'Input  - indicative charges'!D35</f>
        <v>Generator</v>
      </c>
      <c r="E31" s="17" t="str">
        <f>'Input  - indicative charges'!E35</f>
        <v>North Island generation</v>
      </c>
      <c r="F31" s="57">
        <f>_xlfn.XLOOKUP(B31,'Input - LCE'!$A$9:$A$68,'Input - LCE'!$E$9:$E$68)/1000000</f>
        <v>6.4455200000000004E-2</v>
      </c>
      <c r="G31" s="57">
        <f>SUMIFS('Input - simple BB'!K:K,'Input - simple BB'!G:G,'Calc - simple BB'!B31)/1000000</f>
        <v>0.99772307040356167</v>
      </c>
      <c r="H31" s="57">
        <f t="shared" si="0"/>
        <v>1.0621782704035616</v>
      </c>
      <c r="J31" s="57">
        <f>SUMIFS('Input - simple BB'!$K:$K,'Input - simple BB'!$G:$G,'Calc - simple BB'!$B31,'Input - simple BB'!$B:$B,'Calc - simple BB'!$J$6)/1000000</f>
        <v>6.0149142505250386E-2</v>
      </c>
      <c r="K31" s="57">
        <f>SUMIFS('Input - simple BB'!$K:$K,'Input - simple BB'!$G:$G,'Calc - simple BB'!$B31,'Input - simple BB'!$B:$B,"&lt;&gt;"&amp;$J$6)/1000000</f>
        <v>0.93757392789831173</v>
      </c>
      <c r="L31" s="15"/>
    </row>
    <row r="32" spans="2:12" x14ac:dyDescent="0.25">
      <c r="B32" s="17" t="str">
        <f>'Input  - indicative charges'!B36</f>
        <v>NELS</v>
      </c>
      <c r="C32" s="17" t="str">
        <f>'Input  - indicative charges'!C36</f>
        <v>Nelson Electricity Ltd</v>
      </c>
      <c r="D32" s="17" t="str">
        <f>'Input  - indicative charges'!D36</f>
        <v>Lines Business</v>
      </c>
      <c r="E32" s="17" t="str">
        <f>'Input  - indicative charges'!E36</f>
        <v>Upper South Island distributor</v>
      </c>
      <c r="F32" s="57">
        <f>_xlfn.XLOOKUP(B32,'Input - LCE'!$A$9:$A$68,'Input - LCE'!$E$9:$E$68)/1000000</f>
        <v>3.9060100000000001E-3</v>
      </c>
      <c r="G32" s="57">
        <f>SUMIFS('Input - simple BB'!K:K,'Input - simple BB'!G:G,'Calc - simple BB'!B32)/1000000</f>
        <v>0.12451651783391078</v>
      </c>
      <c r="H32" s="57">
        <f t="shared" si="0"/>
        <v>0.12842252783391078</v>
      </c>
      <c r="J32" s="57">
        <f>SUMIFS('Input - simple BB'!$K:$K,'Input - simple BB'!$G:$G,'Calc - simple BB'!$B32,'Input - simple BB'!$B:$B,'Calc - simple BB'!$J$6)/1000000</f>
        <v>8.6616104266209592E-3</v>
      </c>
      <c r="K32" s="57">
        <f>SUMIFS('Input - simple BB'!$K:$K,'Input - simple BB'!$G:$G,'Calc - simple BB'!$B32,'Input - simple BB'!$B:$B,"&lt;&gt;"&amp;$J$6)/1000000</f>
        <v>0.11585490740728985</v>
      </c>
      <c r="L32" s="15"/>
    </row>
    <row r="33" spans="2:12" x14ac:dyDescent="0.25">
      <c r="B33" s="17" t="str">
        <f>'Input  - indicative charges'!B37</f>
        <v>NPOW</v>
      </c>
      <c r="C33" s="17" t="str">
        <f>'Input  - indicative charges'!C37</f>
        <v>Northpower Limited</v>
      </c>
      <c r="D33" s="17" t="str">
        <f>'Input  - indicative charges'!D37</f>
        <v>Lines Business</v>
      </c>
      <c r="E33" s="17" t="str">
        <f>'Input  - indicative charges'!E37</f>
        <v>Upper North Island distributor</v>
      </c>
      <c r="F33" s="57">
        <f>_xlfn.XLOOKUP(B33,'Input - LCE'!$A$9:$A$68,'Input - LCE'!$E$9:$E$68)/1000000</f>
        <v>2.4240300000000003E-2</v>
      </c>
      <c r="G33" s="57">
        <f>SUMIFS('Input - simple BB'!K:K,'Input - simple BB'!G:G,'Calc - simple BB'!B33)/1000000</f>
        <v>2.8591091306353151</v>
      </c>
      <c r="H33" s="57">
        <f t="shared" si="0"/>
        <v>2.8833494306353153</v>
      </c>
      <c r="J33" s="57">
        <f>SUMIFS('Input - simple BB'!$K:$K,'Input - simple BB'!$G:$G,'Calc - simple BB'!$B33,'Input - simple BB'!$B:$B,'Calc - simple BB'!$J$6)/1000000</f>
        <v>0.37133667982793311</v>
      </c>
      <c r="K33" s="57">
        <f>SUMIFS('Input - simple BB'!$K:$K,'Input - simple BB'!$G:$G,'Calc - simple BB'!$B33,'Input - simple BB'!$B:$B,"&lt;&gt;"&amp;$J$6)/1000000</f>
        <v>2.4877724508073826</v>
      </c>
      <c r="L33" s="15"/>
    </row>
    <row r="34" spans="2:12" x14ac:dyDescent="0.25">
      <c r="B34" s="17" t="str">
        <f>'Input  - indicative charges'!B38</f>
        <v>NTRG</v>
      </c>
      <c r="C34" s="17" t="str">
        <f>'Input  - indicative charges'!C38</f>
        <v>Ngatamariki Geothermal Ltd</v>
      </c>
      <c r="D34" s="17" t="str">
        <f>'Input  - indicative charges'!D38</f>
        <v>Generator</v>
      </c>
      <c r="E34" s="17" t="str">
        <f>'Input  - indicative charges'!E38</f>
        <v>North Island generation</v>
      </c>
      <c r="F34" s="57">
        <f>_xlfn.XLOOKUP(B34,'Input - LCE'!$A$9:$A$68,'Input - LCE'!$E$9:$E$68)/1000000</f>
        <v>3.8023510000000003E-2</v>
      </c>
      <c r="G34" s="57">
        <f>SUMIFS('Input - simple BB'!K:K,'Input - simple BB'!G:G,'Calc - simple BB'!B34)/1000000</f>
        <v>0.61574531806063715</v>
      </c>
      <c r="H34" s="57">
        <f t="shared" si="0"/>
        <v>0.65376882806063719</v>
      </c>
      <c r="J34" s="57">
        <f>SUMIFS('Input - simple BB'!$K:$K,'Input - simple BB'!$G:$G,'Calc - simple BB'!$B34,'Input - simple BB'!$B:$B,'Calc - simple BB'!$J$6)/1000000</f>
        <v>3.71089903789645E-2</v>
      </c>
      <c r="K34" s="57">
        <f>SUMIFS('Input - simple BB'!$K:$K,'Input - simple BB'!$G:$G,'Calc - simple BB'!$B34,'Input - simple BB'!$B:$B,"&lt;&gt;"&amp;$J$6)/1000000</f>
        <v>0.57863632768167261</v>
      </c>
      <c r="L34" s="15"/>
    </row>
    <row r="35" spans="2:12" x14ac:dyDescent="0.25">
      <c r="B35" s="17" t="str">
        <f>'Input  - indicative charges'!B39</f>
        <v>NZAS</v>
      </c>
      <c r="C35" s="17" t="str">
        <f>'Input  - indicative charges'!C39</f>
        <v>NZ Aluminium Smelters Limited</v>
      </c>
      <c r="D35" s="17" t="str">
        <f>'Input  - indicative charges'!D39</f>
        <v>Direct Connect</v>
      </c>
      <c r="E35" s="17" t="str">
        <f>'Input  - indicative charges'!E39</f>
        <v>Major Industrial</v>
      </c>
      <c r="F35" s="57">
        <f>_xlfn.XLOOKUP(B35,'Input - LCE'!$A$9:$A$68,'Input - LCE'!$E$9:$E$68)/1000000</f>
        <v>0</v>
      </c>
      <c r="G35" s="57">
        <f>SUMIFS('Input - simple BB'!K:K,'Input - simple BB'!G:G,'Calc - simple BB'!B35)/1000000</f>
        <v>4.6680539072997611</v>
      </c>
      <c r="H35" s="57">
        <f t="shared" si="0"/>
        <v>4.6680539072997611</v>
      </c>
      <c r="J35" s="57">
        <f>SUMIFS('Input - simple BB'!$K:$K,'Input - simple BB'!$G:$G,'Calc - simple BB'!$B35,'Input - simple BB'!$B:$B,'Calc - simple BB'!$J$6)/1000000</f>
        <v>0.18408119622074362</v>
      </c>
      <c r="K35" s="57">
        <f>SUMIFS('Input - simple BB'!$K:$K,'Input - simple BB'!$G:$G,'Calc - simple BB'!$B35,'Input - simple BB'!$B:$B,"&lt;&gt;"&amp;$J$6)/1000000</f>
        <v>4.4839727110790175</v>
      </c>
      <c r="L35" s="15"/>
    </row>
    <row r="36" spans="2:12" x14ac:dyDescent="0.25">
      <c r="B36" s="17" t="str">
        <f>'Input  - indicative charges'!B40</f>
        <v>NZST</v>
      </c>
      <c r="C36" s="17" t="str">
        <f>'Input  - indicative charges'!C40</f>
        <v>New Zealand Steel Limited</v>
      </c>
      <c r="D36" s="17" t="str">
        <f>'Input  - indicative charges'!D40</f>
        <v>Direct Connect</v>
      </c>
      <c r="E36" s="17" t="str">
        <f>'Input  - indicative charges'!E40</f>
        <v>Major Industrial</v>
      </c>
      <c r="F36" s="57">
        <f>_xlfn.XLOOKUP(B36,'Input - LCE'!$A$9:$A$68,'Input - LCE'!$E$9:$E$68)/1000000</f>
        <v>1.7668160000000002E-2</v>
      </c>
      <c r="G36" s="57">
        <f>SUMIFS('Input - simple BB'!K:K,'Input - simple BB'!G:G,'Calc - simple BB'!B36)/1000000</f>
        <v>0.85059562646996889</v>
      </c>
      <c r="H36" s="57">
        <f t="shared" si="0"/>
        <v>0.86826378646996893</v>
      </c>
      <c r="J36" s="57">
        <f>SUMIFS('Input - simple BB'!$K:$K,'Input - simple BB'!$G:$G,'Calc - simple BB'!$B36,'Input - simple BB'!$B:$B,'Calc - simple BB'!$J$6)/1000000</f>
        <v>0.14085681550271137</v>
      </c>
      <c r="K36" s="57">
        <f>SUMIFS('Input - simple BB'!$K:$K,'Input - simple BB'!$G:$G,'Calc - simple BB'!$B36,'Input - simple BB'!$B:$B,"&lt;&gt;"&amp;$J$6)/1000000</f>
        <v>0.70973881096725755</v>
      </c>
      <c r="L36" s="15"/>
    </row>
    <row r="37" spans="2:12" x14ac:dyDescent="0.25">
      <c r="B37" s="17" t="str">
        <f>'Input  - indicative charges'!B41</f>
        <v>OMVP</v>
      </c>
      <c r="C37" s="17" t="str">
        <f>'Input  - indicative charges'!C41</f>
        <v>OMV New Zealand Production Ltd</v>
      </c>
      <c r="D37" s="17" t="str">
        <f>'Input  - indicative charges'!D41</f>
        <v>Direct Connect</v>
      </c>
      <c r="E37" s="17" t="str">
        <f>'Input  - indicative charges'!E41</f>
        <v>Major Industrial</v>
      </c>
      <c r="F37" s="57">
        <f>_xlfn.XLOOKUP(B37,'Input - LCE'!$A$9:$A$68,'Input - LCE'!$E$9:$E$68)/1000000</f>
        <v>-2.9938499999999997E-3</v>
      </c>
      <c r="G37" s="57">
        <f>SUMIFS('Input - simple BB'!K:K,'Input - simple BB'!G:G,'Calc - simple BB'!B37)/1000000</f>
        <v>4.2586050280534492E-2</v>
      </c>
      <c r="H37" s="57">
        <f t="shared" si="0"/>
        <v>3.9592200280534492E-2</v>
      </c>
      <c r="J37" s="57">
        <f>SUMIFS('Input - simple BB'!$K:$K,'Input - simple BB'!$G:$G,'Calc - simple BB'!$B37,'Input - simple BB'!$B:$B,'Calc - simple BB'!$J$6)/1000000</f>
        <v>7.2888284013781579E-3</v>
      </c>
      <c r="K37" s="57">
        <f>SUMIFS('Input - simple BB'!$K:$K,'Input - simple BB'!$G:$G,'Calc - simple BB'!$B37,'Input - simple BB'!$B:$B,"&lt;&gt;"&amp;$J$6)/1000000</f>
        <v>3.5297221879156335E-2</v>
      </c>
      <c r="L37" s="15"/>
    </row>
    <row r="38" spans="2:12" x14ac:dyDescent="0.25">
      <c r="B38" s="17" t="str">
        <f>'Input  - indicative charges'!B42</f>
        <v>ORON</v>
      </c>
      <c r="C38" s="17" t="str">
        <f>'Input  - indicative charges'!C42</f>
        <v>Orion New Zealand Limited</v>
      </c>
      <c r="D38" s="17" t="str">
        <f>'Input  - indicative charges'!D42</f>
        <v>Lines Business</v>
      </c>
      <c r="E38" s="17" t="str">
        <f>'Input  - indicative charges'!E42</f>
        <v>Upper South Island distributor</v>
      </c>
      <c r="F38" s="57">
        <f>_xlfn.XLOOKUP(B38,'Input - LCE'!$A$9:$A$68,'Input - LCE'!$E$9:$E$68)/1000000</f>
        <v>2.4234720000000001E-2</v>
      </c>
      <c r="G38" s="57">
        <f>SUMIFS('Input - simple BB'!K:K,'Input - simple BB'!G:G,'Calc - simple BB'!B38)/1000000</f>
        <v>8.2816455390765817</v>
      </c>
      <c r="H38" s="57">
        <f t="shared" si="0"/>
        <v>8.3058802590765826</v>
      </c>
      <c r="J38" s="57">
        <f>SUMIFS('Input - simple BB'!$K:$K,'Input - simple BB'!$G:$G,'Calc - simple BB'!$B38,'Input - simple BB'!$B:$B,'Calc - simple BB'!$J$6)/1000000</f>
        <v>0.54843764239872483</v>
      </c>
      <c r="K38" s="57">
        <f>SUMIFS('Input - simple BB'!$K:$K,'Input - simple BB'!$G:$G,'Calc - simple BB'!$B38,'Input - simple BB'!$B:$B,"&lt;&gt;"&amp;$J$6)/1000000</f>
        <v>7.7332078966778566</v>
      </c>
      <c r="L38" s="15"/>
    </row>
    <row r="39" spans="2:12" x14ac:dyDescent="0.25">
      <c r="B39" s="17" t="str">
        <f>'Input  - indicative charges'!B43</f>
        <v>PANP</v>
      </c>
      <c r="C39" s="17" t="str">
        <f>'Input  - indicative charges'!C43</f>
        <v>Pan Pac Forest Product Limited</v>
      </c>
      <c r="D39" s="17" t="str">
        <f>'Input  - indicative charges'!D43</f>
        <v>Direct Connect</v>
      </c>
      <c r="E39" s="17" t="str">
        <f>'Input  - indicative charges'!E43</f>
        <v>Major Industrial</v>
      </c>
      <c r="F39" s="57">
        <f>_xlfn.XLOOKUP(B39,'Input - LCE'!$A$9:$A$68,'Input - LCE'!$E$9:$E$68)/1000000</f>
        <v>-4.5264299999999997E-3</v>
      </c>
      <c r="G39" s="57">
        <f>SUMIFS('Input - simple BB'!K:K,'Input - simple BB'!G:G,'Calc - simple BB'!B39)/1000000</f>
        <v>0.61106793120991343</v>
      </c>
      <c r="H39" s="57">
        <f t="shared" si="0"/>
        <v>0.60654150120991346</v>
      </c>
      <c r="J39" s="57">
        <f>SUMIFS('Input - simple BB'!$K:$K,'Input - simple BB'!$G:$G,'Calc - simple BB'!$B39,'Input - simple BB'!$B:$B,'Calc - simple BB'!$J$6)/1000000</f>
        <v>0.14470433183849019</v>
      </c>
      <c r="K39" s="57">
        <f>SUMIFS('Input - simple BB'!$K:$K,'Input - simple BB'!$G:$G,'Calc - simple BB'!$B39,'Input - simple BB'!$B:$B,"&lt;&gt;"&amp;$J$6)/1000000</f>
        <v>0.46636359937142369</v>
      </c>
      <c r="L39" s="15"/>
    </row>
    <row r="40" spans="2:12" x14ac:dyDescent="0.25">
      <c r="B40" s="17" t="str">
        <f>'Input  - indicative charges'!B44</f>
        <v>POCO</v>
      </c>
      <c r="C40" s="17" t="str">
        <f>'Input  - indicative charges'!C44</f>
        <v>Powerco Limited</v>
      </c>
      <c r="D40" s="17" t="str">
        <f>'Input  - indicative charges'!D44</f>
        <v>Lines Business</v>
      </c>
      <c r="E40" s="17" t="str">
        <f>'Input  - indicative charges'!E44</f>
        <v>Lower North Island distributor</v>
      </c>
      <c r="F40" s="57">
        <f>_xlfn.XLOOKUP(B40,'Input - LCE'!$A$9:$A$68,'Input - LCE'!$E$9:$E$68)/1000000</f>
        <v>1.37202903</v>
      </c>
      <c r="G40" s="57">
        <f>SUMIFS('Input - simple BB'!K:K,'Input - simple BB'!G:G,'Calc - simple BB'!B40)/1000000</f>
        <v>3.8048594693036835</v>
      </c>
      <c r="H40" s="57">
        <f t="shared" si="0"/>
        <v>5.1768884993036837</v>
      </c>
      <c r="J40" s="57">
        <f>SUMIFS('Input - simple BB'!$K:$K,'Input - simple BB'!$G:$G,'Calc - simple BB'!$B40,'Input - simple BB'!$B:$B,'Calc - simple BB'!$J$6)/1000000</f>
        <v>0.68510132434240767</v>
      </c>
      <c r="K40" s="57">
        <f>SUMIFS('Input - simple BB'!$K:$K,'Input - simple BB'!$G:$G,'Calc - simple BB'!$B40,'Input - simple BB'!$B:$B,"&lt;&gt;"&amp;$J$6)/1000000</f>
        <v>3.1197581449612755</v>
      </c>
      <c r="L40" s="15"/>
    </row>
    <row r="41" spans="2:12" x14ac:dyDescent="0.25">
      <c r="B41" s="17" t="str">
        <f>'Input  - indicative charges'!B45</f>
        <v>POWN</v>
      </c>
      <c r="C41" s="17" t="str">
        <f>'Input  - indicative charges'!C45</f>
        <v>Powernet Ltd</v>
      </c>
      <c r="D41" s="17" t="str">
        <f>'Input  - indicative charges'!D45</f>
        <v>Lines Business</v>
      </c>
      <c r="E41" s="17" t="str">
        <f>'Input  - indicative charges'!E45</f>
        <v>Lower South Island distributor</v>
      </c>
      <c r="F41" s="57">
        <f>_xlfn.XLOOKUP(B41,'Input - LCE'!$A$9:$A$68,'Input - LCE'!$E$9:$E$68)/1000000</f>
        <v>0.18870772999999999</v>
      </c>
      <c r="G41" s="57">
        <f>SUMIFS('Input - simple BB'!K:K,'Input - simple BB'!G:G,'Calc - simple BB'!B41)/1000000</f>
        <v>1.2439794853376023</v>
      </c>
      <c r="H41" s="57">
        <f t="shared" si="0"/>
        <v>1.4326872153376022</v>
      </c>
      <c r="J41" s="57">
        <f>SUMIFS('Input - simple BB'!$K:$K,'Input - simple BB'!$G:$G,'Calc - simple BB'!$B41,'Input - simple BB'!$B:$B,'Calc - simple BB'!$J$6)/1000000</f>
        <v>6.602074746047927E-2</v>
      </c>
      <c r="K41" s="57">
        <f>SUMIFS('Input - simple BB'!$K:$K,'Input - simple BB'!$G:$G,'Calc - simple BB'!$B41,'Input - simple BB'!$B:$B,"&lt;&gt;"&amp;$J$6)/1000000</f>
        <v>1.177958737877123</v>
      </c>
      <c r="L41" s="15"/>
    </row>
    <row r="42" spans="2:12" x14ac:dyDescent="0.25">
      <c r="B42" s="17" t="str">
        <f>'Input  - indicative charges'!B46</f>
        <v>RAYN</v>
      </c>
      <c r="C42" s="17" t="str">
        <f>'Input  - indicative charges'!C46</f>
        <v>Daiken Southland Limited</v>
      </c>
      <c r="D42" s="17" t="str">
        <f>'Input  - indicative charges'!D46</f>
        <v>Direct Connect</v>
      </c>
      <c r="E42" s="17" t="str">
        <f>'Input  - indicative charges'!E46</f>
        <v>Major Industrial</v>
      </c>
      <c r="F42" s="57">
        <f>_xlfn.XLOOKUP(B42,'Input - LCE'!$A$9:$A$68,'Input - LCE'!$E$9:$E$68)/1000000</f>
        <v>5.6628869999999998E-2</v>
      </c>
      <c r="G42" s="57">
        <f>SUMIFS('Input - simple BB'!K:K,'Input - simple BB'!G:G,'Calc - simple BB'!B42)/1000000</f>
        <v>6.1112569463769487E-2</v>
      </c>
      <c r="H42" s="57">
        <f t="shared" si="0"/>
        <v>0.11774143946376948</v>
      </c>
      <c r="J42" s="57">
        <f>SUMIFS('Input - simple BB'!$K:$K,'Input - simple BB'!$G:$G,'Calc - simple BB'!$B42,'Input - simple BB'!$B:$B,'Calc - simple BB'!$J$6)/1000000</f>
        <v>8.92184973353911E-4</v>
      </c>
      <c r="K42" s="57">
        <f>SUMIFS('Input - simple BB'!$K:$K,'Input - simple BB'!$G:$G,'Calc - simple BB'!$B42,'Input - simple BB'!$B:$B,"&lt;&gt;"&amp;$J$6)/1000000</f>
        <v>6.0220384490415585E-2</v>
      </c>
      <c r="L42" s="15"/>
    </row>
    <row r="43" spans="2:12" x14ac:dyDescent="0.25">
      <c r="B43" s="17" t="str">
        <f>'Input  - indicative charges'!B47</f>
        <v>SCAN</v>
      </c>
      <c r="C43" s="17" t="str">
        <f>'Input  - indicative charges'!C47</f>
        <v>Scanpower Limited</v>
      </c>
      <c r="D43" s="17" t="str">
        <f>'Input  - indicative charges'!D47</f>
        <v>Lines Business</v>
      </c>
      <c r="E43" s="17" t="str">
        <f>'Input  - indicative charges'!E47</f>
        <v>Lower North Island distributor</v>
      </c>
      <c r="F43" s="57">
        <f>_xlfn.XLOOKUP(B43,'Input - LCE'!$A$9:$A$68,'Input - LCE'!$E$9:$E$68)/1000000</f>
        <v>-9.2373699999999982E-3</v>
      </c>
      <c r="G43" s="57">
        <f>SUMIFS('Input - simple BB'!K:K,'Input - simple BB'!G:G,'Calc - simple BB'!B43)/1000000</f>
        <v>6.7641595402585436E-2</v>
      </c>
      <c r="H43" s="57">
        <f t="shared" si="0"/>
        <v>5.8404225402585441E-2</v>
      </c>
      <c r="J43" s="57">
        <f>SUMIFS('Input - simple BB'!$K:$K,'Input - simple BB'!$G:$G,'Calc - simple BB'!$B43,'Input - simple BB'!$B:$B,'Calc - simple BB'!$J$6)/1000000</f>
        <v>1.1577217855074295E-2</v>
      </c>
      <c r="K43" s="57">
        <f>SUMIFS('Input - simple BB'!$K:$K,'Input - simple BB'!$G:$G,'Calc - simple BB'!$B43,'Input - simple BB'!$B:$B,"&lt;&gt;"&amp;$J$6)/1000000</f>
        <v>5.6064377547511153E-2</v>
      </c>
      <c r="L43" s="15"/>
    </row>
    <row r="44" spans="2:12" x14ac:dyDescent="0.25">
      <c r="B44" s="17" t="str">
        <f>'Input  - indicative charges'!B48</f>
        <v>SCGL</v>
      </c>
      <c r="C44" s="17" t="str">
        <f>'Input  - indicative charges'!C48</f>
        <v>Southdown Cogeneration Ltd</v>
      </c>
      <c r="D44" s="17" t="str">
        <f>'Input  - indicative charges'!D48</f>
        <v>Generator</v>
      </c>
      <c r="E44" s="17" t="str">
        <f>'Input  - indicative charges'!E48</f>
        <v>North Island generation</v>
      </c>
      <c r="F44" s="57">
        <f>_xlfn.XLOOKUP(B44,'Input - LCE'!$A$9:$A$68,'Input - LCE'!$E$9:$E$68)/1000000</f>
        <v>0</v>
      </c>
      <c r="G44" s="57">
        <f>SUMIFS('Input - simple BB'!K:K,'Input - simple BB'!G:G,'Calc - simple BB'!B44)/1000000</f>
        <v>3.7706821118506564E-3</v>
      </c>
      <c r="H44" s="57">
        <f t="shared" si="0"/>
        <v>3.7706821118506564E-3</v>
      </c>
      <c r="J44" s="57">
        <f>SUMIFS('Input - simple BB'!$K:$K,'Input - simple BB'!$G:$G,'Calc - simple BB'!$B44,'Input - simple BB'!$B:$B,'Calc - simple BB'!$J$6)/1000000</f>
        <v>5.6531483959927468E-4</v>
      </c>
      <c r="K44" s="57">
        <f>SUMIFS('Input - simple BB'!$K:$K,'Input - simple BB'!$G:$G,'Calc - simple BB'!$B44,'Input - simple BB'!$B:$B,"&lt;&gt;"&amp;$J$6)/1000000</f>
        <v>3.2053672722513827E-3</v>
      </c>
      <c r="L44" s="15"/>
    </row>
    <row r="45" spans="2:12" x14ac:dyDescent="0.25">
      <c r="B45" s="17" t="str">
        <f>'Input  - indicative charges'!B49</f>
        <v>SHPK</v>
      </c>
      <c r="C45" s="17" t="str">
        <f>'Input  - indicative charges'!C49</f>
        <v>Southpark Utilities Limited</v>
      </c>
      <c r="D45" s="17" t="str">
        <f>'Input  - indicative charges'!D49</f>
        <v>Direct Connect</v>
      </c>
      <c r="E45" s="17" t="str">
        <f>'Input  - indicative charges'!E49</f>
        <v>Major Industrial</v>
      </c>
      <c r="F45" s="57">
        <f>_xlfn.XLOOKUP(B45,'Input - LCE'!$A$9:$A$68,'Input - LCE'!$E$9:$E$68)/1000000</f>
        <v>6.937999999999999E-5</v>
      </c>
      <c r="G45" s="57">
        <f>SUMIFS('Input - simple BB'!K:K,'Input - simple BB'!G:G,'Calc - simple BB'!B45)/1000000</f>
        <v>8.2611731433482696E-4</v>
      </c>
      <c r="H45" s="57">
        <f t="shared" si="0"/>
        <v>8.9549731433482692E-4</v>
      </c>
      <c r="J45" s="57">
        <f>SUMIFS('Input - simple BB'!$K:$K,'Input - simple BB'!$G:$G,'Calc - simple BB'!$B45,'Input - simple BB'!$B:$B,'Calc - simple BB'!$J$6)/1000000</f>
        <v>1.3681127774281448E-4</v>
      </c>
      <c r="K45" s="57">
        <f>SUMIFS('Input - simple BB'!$K:$K,'Input - simple BB'!$G:$G,'Calc - simple BB'!$B45,'Input - simple BB'!$B:$B,"&lt;&gt;"&amp;$J$6)/1000000</f>
        <v>6.893060365920124E-4</v>
      </c>
      <c r="L45" s="15"/>
    </row>
    <row r="46" spans="2:12" x14ac:dyDescent="0.25">
      <c r="B46" s="17" t="str">
        <f>'Input  - indicative charges'!B50</f>
        <v>SKOG</v>
      </c>
      <c r="C46" s="17" t="str">
        <f>'Input  - indicative charges'!C50</f>
        <v>Norske Skog Tasman Limited</v>
      </c>
      <c r="D46" s="17" t="str">
        <f>'Input  - indicative charges'!D50</f>
        <v>Direct Connect</v>
      </c>
      <c r="E46" s="17" t="str">
        <f>'Input  - indicative charges'!E50</f>
        <v>Major Industrial</v>
      </c>
      <c r="F46" s="57">
        <f>_xlfn.XLOOKUP(B46,'Input - LCE'!$A$9:$A$68,'Input - LCE'!$E$9:$E$68)/1000000</f>
        <v>-3.8577210000000001E-2</v>
      </c>
      <c r="G46" s="57">
        <f>SUMIFS('Input - simple BB'!K:K,'Input - simple BB'!G:G,'Calc - simple BB'!B46)/1000000</f>
        <v>0.55619384094067315</v>
      </c>
      <c r="H46" s="57">
        <f t="shared" si="0"/>
        <v>0.51761663094067312</v>
      </c>
      <c r="J46" s="57">
        <f>SUMIFS('Input - simple BB'!$K:$K,'Input - simple BB'!$G:$G,'Calc - simple BB'!$B46,'Input - simple BB'!$B:$B,'Calc - simple BB'!$J$6)/1000000</f>
        <v>0.11209351888083337</v>
      </c>
      <c r="K46" s="57">
        <f>SUMIFS('Input - simple BB'!$K:$K,'Input - simple BB'!$G:$G,'Calc - simple BB'!$B46,'Input - simple BB'!$B:$B,"&lt;&gt;"&amp;$J$6)/1000000</f>
        <v>0.44410032205983896</v>
      </c>
      <c r="L46" s="15"/>
    </row>
    <row r="47" spans="2:12" x14ac:dyDescent="0.25">
      <c r="B47" s="17" t="str">
        <f>'Input  - indicative charges'!B51</f>
        <v>SOLE</v>
      </c>
      <c r="C47" s="17" t="str">
        <f>'Input  - indicative charges'!C51</f>
        <v>GTL Energy New Zealand Ltd</v>
      </c>
      <c r="D47" s="17" t="str">
        <f>'Input  - indicative charges'!D51</f>
        <v>Direct Connect</v>
      </c>
      <c r="E47" s="17" t="str">
        <f>'Input  - indicative charges'!E51</f>
        <v>Major Industrial</v>
      </c>
      <c r="F47" s="57">
        <f>_xlfn.XLOOKUP(B47,'Input - LCE'!$A$9:$A$68,'Input - LCE'!$E$9:$E$68)/1000000</f>
        <v>8.6822000000000006E-4</v>
      </c>
      <c r="G47" s="57">
        <f>SUMIFS('Input - simple BB'!K:K,'Input - simple BB'!G:G,'Calc - simple BB'!B47)/1000000</f>
        <v>1.9699472677226176E-4</v>
      </c>
      <c r="H47" s="57">
        <f t="shared" si="0"/>
        <v>1.0652147267722618E-3</v>
      </c>
      <c r="J47" s="57">
        <f>SUMIFS('Input - simple BB'!$K:$K,'Input - simple BB'!$G:$G,'Calc - simple BB'!$B47,'Input - simple BB'!$B:$B,'Calc - simple BB'!$J$6)/1000000</f>
        <v>2.8759343061228731E-6</v>
      </c>
      <c r="K47" s="57">
        <f>SUMIFS('Input - simple BB'!$K:$K,'Input - simple BB'!$G:$G,'Calc - simple BB'!$B47,'Input - simple BB'!$B:$B,"&lt;&gt;"&amp;$J$6)/1000000</f>
        <v>1.9411879246613889E-4</v>
      </c>
      <c r="L47" s="15"/>
    </row>
    <row r="48" spans="2:12" x14ac:dyDescent="0.25">
      <c r="B48" s="17" t="str">
        <f>'Input  - indicative charges'!B52</f>
        <v>SOU2</v>
      </c>
      <c r="C48" s="17" t="str">
        <f>'Input  - indicative charges'!C52</f>
        <v>Southern Generation GP Limited</v>
      </c>
      <c r="D48" s="17" t="str">
        <f>'Input  - indicative charges'!D52</f>
        <v>Generator</v>
      </c>
      <c r="E48" s="17" t="str">
        <f>'Input  - indicative charges'!E52</f>
        <v>North Island generation</v>
      </c>
      <c r="F48" s="57">
        <f>_xlfn.XLOOKUP(B48,'Input - LCE'!$A$9:$A$68,'Input - LCE'!$E$9:$E$68)/1000000</f>
        <v>0</v>
      </c>
      <c r="G48" s="57">
        <f>SUMIFS('Input - simple BB'!K:K,'Input - simple BB'!G:G,'Calc - simple BB'!B48)/1000000</f>
        <v>2.3447118758403267E-2</v>
      </c>
      <c r="H48" s="57">
        <f t="shared" si="0"/>
        <v>2.3447118758403267E-2</v>
      </c>
      <c r="J48" s="57">
        <f>SUMIFS('Input - simple BB'!$K:$K,'Input - simple BB'!$G:$G,'Calc - simple BB'!$B48,'Input - simple BB'!$B:$B,'Calc - simple BB'!$J$6)/1000000</f>
        <v>4.0590473746644897E-4</v>
      </c>
      <c r="K48" s="57">
        <f>SUMIFS('Input - simple BB'!$K:$K,'Input - simple BB'!$G:$G,'Calc - simple BB'!$B48,'Input - simple BB'!$B:$B,"&lt;&gt;"&amp;$J$6)/1000000</f>
        <v>2.3041214020936816E-2</v>
      </c>
      <c r="L48" s="15"/>
    </row>
    <row r="49" spans="2:12" x14ac:dyDescent="0.25">
      <c r="B49" s="17" t="str">
        <f>'Input  - indicative charges'!B53</f>
        <v>TARW</v>
      </c>
      <c r="C49" s="17" t="str">
        <f>'Input  - indicative charges'!C53</f>
        <v>Tararua Wind Power</v>
      </c>
      <c r="D49" s="17" t="str">
        <f>'Input  - indicative charges'!D53</f>
        <v>Generator</v>
      </c>
      <c r="E49" s="17" t="str">
        <f>'Input  - indicative charges'!E53</f>
        <v>North Island generation</v>
      </c>
      <c r="F49" s="57">
        <f>_xlfn.XLOOKUP(B49,'Input - LCE'!$A$9:$A$68,'Input - LCE'!$E$9:$E$68)/1000000</f>
        <v>1.54988E-2</v>
      </c>
      <c r="G49" s="57">
        <f>SUMIFS('Input - simple BB'!K:K,'Input - simple BB'!G:G,'Calc - simple BB'!B49)/1000000</f>
        <v>0.35864284887948306</v>
      </c>
      <c r="H49" s="57">
        <f t="shared" si="0"/>
        <v>0.37414164887948304</v>
      </c>
      <c r="J49" s="57">
        <f>SUMIFS('Input - simple BB'!$K:$K,'Input - simple BB'!$G:$G,'Calc - simple BB'!$B49,'Input - simple BB'!$B:$B,'Calc - simple BB'!$J$6)/1000000</f>
        <v>2.1706044718135305E-2</v>
      </c>
      <c r="K49" s="57">
        <f>SUMIFS('Input - simple BB'!$K:$K,'Input - simple BB'!$G:$G,'Calc - simple BB'!$B49,'Input - simple BB'!$B:$B,"&lt;&gt;"&amp;$J$6)/1000000</f>
        <v>0.33693680416134769</v>
      </c>
      <c r="L49" s="15"/>
    </row>
    <row r="50" spans="2:12" x14ac:dyDescent="0.25">
      <c r="B50" s="17" t="str">
        <f>'Input  - indicative charges'!B54</f>
        <v>TASM</v>
      </c>
      <c r="C50" s="17" t="str">
        <f>'Input  - indicative charges'!C54</f>
        <v>Network Tasman Limited</v>
      </c>
      <c r="D50" s="17" t="str">
        <f>'Input  - indicative charges'!D54</f>
        <v>Lines Business</v>
      </c>
      <c r="E50" s="17" t="str">
        <f>'Input  - indicative charges'!E54</f>
        <v>Upper South Island distributor</v>
      </c>
      <c r="F50" s="57">
        <f>_xlfn.XLOOKUP(B50,'Input - LCE'!$A$9:$A$68,'Input - LCE'!$E$9:$E$68)/1000000</f>
        <v>2.817977E-2</v>
      </c>
      <c r="G50" s="57">
        <f>SUMIFS('Input - simple BB'!K:K,'Input - simple BB'!G:G,'Calc - simple BB'!B50)/1000000</f>
        <v>1.5236351859075217</v>
      </c>
      <c r="H50" s="57">
        <f t="shared" si="0"/>
        <v>1.5518149559075216</v>
      </c>
      <c r="J50" s="57">
        <f>SUMIFS('Input - simple BB'!$K:$K,'Input - simple BB'!$G:$G,'Calc - simple BB'!$B50,'Input - simple BB'!$B:$B,'Calc - simple BB'!$J$6)/1000000</f>
        <v>0.10438357834714293</v>
      </c>
      <c r="K50" s="57">
        <f>SUMIFS('Input - simple BB'!$K:$K,'Input - simple BB'!$G:$G,'Calc - simple BB'!$B50,'Input - simple BB'!$B:$B,"&lt;&gt;"&amp;$J$6)/1000000</f>
        <v>1.4192516075603785</v>
      </c>
      <c r="L50" s="15"/>
    </row>
    <row r="51" spans="2:12" x14ac:dyDescent="0.25">
      <c r="B51" s="17" t="str">
        <f>'Input  - indicative charges'!B55</f>
        <v>TBOP</v>
      </c>
      <c r="C51" s="17" t="str">
        <f>'Input  - indicative charges'!C55</f>
        <v>Nova Energy Limited</v>
      </c>
      <c r="D51" s="17" t="str">
        <f>'Input  - indicative charges'!D55</f>
        <v>Generator</v>
      </c>
      <c r="E51" s="17" t="str">
        <f>'Input  - indicative charges'!E55</f>
        <v>North Island generation</v>
      </c>
      <c r="F51" s="57">
        <f>_xlfn.XLOOKUP(B51,'Input - LCE'!$A$9:$A$68,'Input - LCE'!$E$9:$E$68)/1000000</f>
        <v>4.8682399999999994E-3</v>
      </c>
      <c r="G51" s="57">
        <f>SUMIFS('Input - simple BB'!K:K,'Input - simple BB'!G:G,'Calc - simple BB'!B51)/1000000</f>
        <v>2.7820498087295528E-2</v>
      </c>
      <c r="H51" s="57">
        <f t="shared" si="0"/>
        <v>3.2688738087295527E-2</v>
      </c>
      <c r="J51" s="57">
        <f>SUMIFS('Input - simple BB'!$K:$K,'Input - simple BB'!$G:$G,'Calc - simple BB'!$B51,'Input - simple BB'!$B:$B,'Calc - simple BB'!$J$6)/1000000</f>
        <v>2.63957338273651E-4</v>
      </c>
      <c r="K51" s="57">
        <f>SUMIFS('Input - simple BB'!$K:$K,'Input - simple BB'!$G:$G,'Calc - simple BB'!$B51,'Input - simple BB'!$B:$B,"&lt;&gt;"&amp;$J$6)/1000000</f>
        <v>2.755654074902187E-2</v>
      </c>
      <c r="L51" s="15"/>
    </row>
    <row r="52" spans="2:12" x14ac:dyDescent="0.25">
      <c r="B52" s="17" t="str">
        <f>'Input  - indicative charges'!B56</f>
        <v>TOD3</v>
      </c>
      <c r="C52" s="17" t="str">
        <f>'Input  - indicative charges'!C56</f>
        <v>Todd Generation Taranaki Limited</v>
      </c>
      <c r="D52" s="17" t="str">
        <f>'Input  - indicative charges'!D56</f>
        <v>Generator</v>
      </c>
      <c r="E52" s="17" t="str">
        <f>'Input  - indicative charges'!E56</f>
        <v>North Island generation</v>
      </c>
      <c r="F52" s="57">
        <f>_xlfn.XLOOKUP(B52,'Input - LCE'!$A$9:$A$68,'Input - LCE'!$E$9:$E$68)/1000000</f>
        <v>6.2603320000000004E-2</v>
      </c>
      <c r="G52" s="57">
        <f>SUMIFS('Input - simple BB'!K:K,'Input - simple BB'!G:G,'Calc - simple BB'!B52)/1000000</f>
        <v>0.14828199112166227</v>
      </c>
      <c r="H52" s="57">
        <f t="shared" si="0"/>
        <v>0.21088531112166226</v>
      </c>
      <c r="J52" s="57">
        <f>SUMIFS('Input - simple BB'!$K:$K,'Input - simple BB'!$G:$G,'Calc - simple BB'!$B52,'Input - simple BB'!$B:$B,'Calc - simple BB'!$J$6)/1000000</f>
        <v>1.5578461740605749E-3</v>
      </c>
      <c r="K52" s="57">
        <f>SUMIFS('Input - simple BB'!$K:$K,'Input - simple BB'!$G:$G,'Calc - simple BB'!$B52,'Input - simple BB'!$B:$B,"&lt;&gt;"&amp;$J$6)/1000000</f>
        <v>0.14672414494760169</v>
      </c>
      <c r="L52" s="15"/>
    </row>
    <row r="53" spans="2:12" x14ac:dyDescent="0.25">
      <c r="B53" s="17" t="str">
        <f>'Input  - indicative charges'!B57</f>
        <v>TOPE</v>
      </c>
      <c r="C53" s="17" t="str">
        <f>'Input  - indicative charges'!C57</f>
        <v>Top Energy Ltd</v>
      </c>
      <c r="D53" s="17" t="str">
        <f>'Input  - indicative charges'!D57</f>
        <v>Lines Business</v>
      </c>
      <c r="E53" s="17" t="str">
        <f>'Input  - indicative charges'!E57</f>
        <v>Upper North Island distributor</v>
      </c>
      <c r="F53" s="57">
        <f>_xlfn.XLOOKUP(B53,'Input - LCE'!$A$9:$A$68,'Input - LCE'!$E$9:$E$68)/1000000</f>
        <v>6.0255360000000001E-2</v>
      </c>
      <c r="G53" s="57">
        <f>SUMIFS('Input - simple BB'!K:K,'Input - simple BB'!G:G,'Calc - simple BB'!B53)/1000000</f>
        <v>0.39096286668467672</v>
      </c>
      <c r="H53" s="57">
        <f t="shared" si="0"/>
        <v>0.4512182266846767</v>
      </c>
      <c r="J53" s="57">
        <f>SUMIFS('Input - simple BB'!$K:$K,'Input - simple BB'!$G:$G,'Calc - simple BB'!$B53,'Input - simple BB'!$B:$B,'Calc - simple BB'!$J$6)/1000000</f>
        <v>4.7331378381947398E-2</v>
      </c>
      <c r="K53" s="57">
        <f>SUMIFS('Input - simple BB'!$K:$K,'Input - simple BB'!$G:$G,'Calc - simple BB'!$B53,'Input - simple BB'!$B:$B,"&lt;&gt;"&amp;$J$6)/1000000</f>
        <v>0.34363148830272933</v>
      </c>
      <c r="L53" s="15"/>
    </row>
    <row r="54" spans="2:12" x14ac:dyDescent="0.25">
      <c r="B54" s="17" t="str">
        <f>'Input  - indicative charges'!B58</f>
        <v>TRNZ</v>
      </c>
      <c r="C54" s="17" t="str">
        <f>'Input  - indicative charges'!C58</f>
        <v>KiwiRail Holdings Limited</v>
      </c>
      <c r="D54" s="17" t="str">
        <f>'Input  - indicative charges'!D58</f>
        <v>Direct Connect</v>
      </c>
      <c r="E54" s="17" t="str">
        <f>'Input  - indicative charges'!E58</f>
        <v>Major Industrial</v>
      </c>
      <c r="F54" s="57">
        <f>_xlfn.XLOOKUP(B54,'Input - LCE'!$A$9:$A$68,'Input - LCE'!$E$9:$E$68)/1000000</f>
        <v>-3.1240779999999999E-2</v>
      </c>
      <c r="G54" s="57">
        <f>SUMIFS('Input - simple BB'!K:K,'Input - simple BB'!G:G,'Calc - simple BB'!B54)/1000000</f>
        <v>7.4293542662119252E-2</v>
      </c>
      <c r="H54" s="57">
        <f t="shared" si="0"/>
        <v>4.3052762662119257E-2</v>
      </c>
      <c r="J54" s="57">
        <f>SUMIFS('Input - simple BB'!$K:$K,'Input - simple BB'!$G:$G,'Calc - simple BB'!$B54,'Input - simple BB'!$B:$B,'Calc - simple BB'!$J$6)/1000000</f>
        <v>1.4130975020877908E-2</v>
      </c>
      <c r="K54" s="57">
        <f>SUMIFS('Input - simple BB'!$K:$K,'Input - simple BB'!$G:$G,'Calc - simple BB'!$B54,'Input - simple BB'!$B:$B,"&lt;&gt;"&amp;$J$6)/1000000</f>
        <v>6.01625676412414E-2</v>
      </c>
      <c r="L54" s="15"/>
    </row>
    <row r="55" spans="2:12" x14ac:dyDescent="0.25">
      <c r="B55" s="17" t="str">
        <f>'Input  - indicative charges'!B59</f>
        <v>TRUG</v>
      </c>
      <c r="C55" s="17" t="str">
        <f>'Input  - indicative charges'!C59</f>
        <v>Trustpower Limited</v>
      </c>
      <c r="D55" s="17" t="str">
        <f>'Input  - indicative charges'!D59</f>
        <v>Generator</v>
      </c>
      <c r="E55" s="17" t="str">
        <f>'Input  - indicative charges'!E59</f>
        <v>North Island generation</v>
      </c>
      <c r="F55" s="57">
        <f>_xlfn.XLOOKUP(B55,'Input - LCE'!$A$9:$A$68,'Input - LCE'!$E$9:$E$68)/1000000</f>
        <v>0</v>
      </c>
      <c r="G55" s="57">
        <f>SUMIFS('Input - simple BB'!K:K,'Input - simple BB'!G:G,'Calc - simple BB'!B55)/1000000</f>
        <v>0.16712401907033059</v>
      </c>
      <c r="H55" s="57">
        <f t="shared" si="0"/>
        <v>0.16712401907033059</v>
      </c>
      <c r="J55" s="57">
        <f>SUMIFS('Input - simple BB'!$K:$K,'Input - simple BB'!$G:$G,'Calc - simple BB'!$B55,'Input - simple BB'!$B:$B,'Calc - simple BB'!$J$6)/1000000</f>
        <v>2.0444674579125849E-3</v>
      </c>
      <c r="K55" s="57">
        <f>SUMIFS('Input - simple BB'!$K:$K,'Input - simple BB'!$G:$G,'Calc - simple BB'!$B55,'Input - simple BB'!$B:$B,"&lt;&gt;"&amp;$J$6)/1000000</f>
        <v>0.16507955161241797</v>
      </c>
      <c r="L55" s="15"/>
    </row>
    <row r="56" spans="2:12" x14ac:dyDescent="0.25">
      <c r="B56" s="17" t="str">
        <f>'Input  - indicative charges'!B60</f>
        <v>UNET</v>
      </c>
      <c r="C56" s="17" t="str">
        <f>'Input  - indicative charges'!C60</f>
        <v>Wellington Electricity Lines Limited</v>
      </c>
      <c r="D56" s="17" t="str">
        <f>'Input  - indicative charges'!D60</f>
        <v>Lines Business</v>
      </c>
      <c r="E56" s="17" t="str">
        <f>'Input  - indicative charges'!E60</f>
        <v>Lower North Island distributor</v>
      </c>
      <c r="F56" s="57">
        <f>_xlfn.XLOOKUP(B56,'Input - LCE'!$A$9:$A$68,'Input - LCE'!$E$9:$E$68)/1000000</f>
        <v>0.11421084000000001</v>
      </c>
      <c r="G56" s="57">
        <f>SUMIFS('Input - simple BB'!K:K,'Input - simple BB'!G:G,'Calc - simple BB'!B56)/1000000</f>
        <v>2.0508927679066233</v>
      </c>
      <c r="H56" s="57">
        <f t="shared" si="0"/>
        <v>2.1651036079066235</v>
      </c>
      <c r="J56" s="57">
        <f>SUMIFS('Input - simple BB'!$K:$K,'Input - simple BB'!$G:$G,'Calc - simple BB'!$B56,'Input - simple BB'!$B:$B,'Calc - simple BB'!$J$6)/1000000</f>
        <v>0.60437082796424102</v>
      </c>
      <c r="K56" s="57">
        <f>SUMIFS('Input - simple BB'!$K:$K,'Input - simple BB'!$G:$G,'Calc - simple BB'!$B56,'Input - simple BB'!$B:$B,"&lt;&gt;"&amp;$J$6)/1000000</f>
        <v>1.4465219399423828</v>
      </c>
      <c r="L56" s="15"/>
    </row>
    <row r="57" spans="2:12" x14ac:dyDescent="0.25">
      <c r="B57" s="17" t="str">
        <f>'Input  - indicative charges'!B61</f>
        <v>UNIS</v>
      </c>
      <c r="C57" s="17" t="str">
        <f>'Input  - indicative charges'!C61</f>
        <v>Unison Networks Limited</v>
      </c>
      <c r="D57" s="17" t="str">
        <f>'Input  - indicative charges'!D61</f>
        <v>Lines Business</v>
      </c>
      <c r="E57" s="17" t="str">
        <f>'Input  - indicative charges'!E61</f>
        <v>Lower North Island distributor</v>
      </c>
      <c r="F57" s="57">
        <f>_xlfn.XLOOKUP(B57,'Input - LCE'!$A$9:$A$68,'Input - LCE'!$E$9:$E$68)/1000000</f>
        <v>-7.7218789999999982E-2</v>
      </c>
      <c r="G57" s="57">
        <f>SUMIFS('Input - simple BB'!K:K,'Input - simple BB'!G:G,'Calc - simple BB'!B57)/1000000</f>
        <v>1.8222239366676485</v>
      </c>
      <c r="H57" s="57">
        <f t="shared" si="0"/>
        <v>1.7450051466676486</v>
      </c>
      <c r="J57" s="57">
        <f>SUMIFS('Input - simple BB'!$K:$K,'Input - simple BB'!$G:$G,'Calc - simple BB'!$B57,'Input - simple BB'!$B:$B,'Calc - simple BB'!$J$6)/1000000</f>
        <v>0.27193314649401218</v>
      </c>
      <c r="K57" s="57">
        <f>SUMIFS('Input - simple BB'!$K:$K,'Input - simple BB'!$G:$G,'Calc - simple BB'!$B57,'Input - simple BB'!$B:$B,"&lt;&gt;"&amp;$J$6)/1000000</f>
        <v>1.5502907901736362</v>
      </c>
      <c r="L57" s="15"/>
    </row>
    <row r="58" spans="2:12" x14ac:dyDescent="0.25">
      <c r="B58" s="17" t="str">
        <f>'Input  - indicative charges'!B62</f>
        <v>VECT</v>
      </c>
      <c r="C58" s="17" t="str">
        <f>'Input  - indicative charges'!C62</f>
        <v>Vector Limited</v>
      </c>
      <c r="D58" s="17" t="str">
        <f>'Input  - indicative charges'!D62</f>
        <v>Lines Business</v>
      </c>
      <c r="E58" s="17" t="str">
        <f>'Input  - indicative charges'!E62</f>
        <v>Upper North Island distributor</v>
      </c>
      <c r="F58" s="57">
        <f>_xlfn.XLOOKUP(B58,'Input - LCE'!$A$9:$A$68,'Input - LCE'!$E$9:$E$68)/1000000</f>
        <v>0.34983217999999994</v>
      </c>
      <c r="G58" s="57">
        <f>SUMIFS('Input - simple BB'!K:K,'Input - simple BB'!G:G,'Calc - simple BB'!B58)/1000000</f>
        <v>18.15386734512257</v>
      </c>
      <c r="H58" s="57">
        <f t="shared" si="0"/>
        <v>18.50369952512257</v>
      </c>
      <c r="J58" s="57">
        <f>SUMIFS('Input - simple BB'!$K:$K,'Input - simple BB'!$G:$G,'Calc - simple BB'!$B58,'Input - simple BB'!$B:$B,'Calc - simple BB'!$J$6)/1000000</f>
        <v>2.9123291557924791</v>
      </c>
      <c r="K58" s="57">
        <f>SUMIFS('Input - simple BB'!$K:$K,'Input - simple BB'!$G:$G,'Calc - simple BB'!$B58,'Input - simple BB'!$B:$B,"&lt;&gt;"&amp;$J$6)/1000000</f>
        <v>15.2415381893301</v>
      </c>
      <c r="L58" s="15"/>
    </row>
    <row r="59" spans="2:12" x14ac:dyDescent="0.25">
      <c r="B59" s="17" t="str">
        <f>'Input  - indicative charges'!B63</f>
        <v>WAIP</v>
      </c>
      <c r="C59" s="17" t="str">
        <f>'Input  - indicative charges'!C63</f>
        <v>Waipa Networks Limited</v>
      </c>
      <c r="D59" s="17" t="str">
        <f>'Input  - indicative charges'!D63</f>
        <v>Lines Business</v>
      </c>
      <c r="E59" s="17" t="str">
        <f>'Input  - indicative charges'!E63</f>
        <v>Lower North Island distributor</v>
      </c>
      <c r="F59" s="57">
        <f>_xlfn.XLOOKUP(B59,'Input - LCE'!$A$9:$A$68,'Input - LCE'!$E$9:$E$68)/1000000</f>
        <v>6.6471000000000002E-2</v>
      </c>
      <c r="G59" s="57">
        <f>SUMIFS('Input - simple BB'!K:K,'Input - simple BB'!G:G,'Calc - simple BB'!B59)/1000000</f>
        <v>0.48633646191525853</v>
      </c>
      <c r="H59" s="57">
        <f t="shared" si="0"/>
        <v>0.55280746191525854</v>
      </c>
      <c r="J59" s="57">
        <f>SUMIFS('Input - simple BB'!$K:$K,'Input - simple BB'!$G:$G,'Calc - simple BB'!$B59,'Input - simple BB'!$B:$B,'Calc - simple BB'!$J$6)/1000000</f>
        <v>7.9952046467784227E-2</v>
      </c>
      <c r="K59" s="57">
        <f>SUMIFS('Input - simple BB'!$K:$K,'Input - simple BB'!$G:$G,'Calc - simple BB'!$B59,'Input - simple BB'!$B:$B,"&lt;&gt;"&amp;$J$6)/1000000</f>
        <v>0.40638441544747422</v>
      </c>
      <c r="L59" s="15"/>
    </row>
    <row r="60" spans="2:12" x14ac:dyDescent="0.25">
      <c r="B60" s="17" t="str">
        <f>'Input  - indicative charges'!B64</f>
        <v>WATA</v>
      </c>
      <c r="C60" s="17" t="str">
        <f>'Input  - indicative charges'!C64</f>
        <v>Network Waitaki Limited</v>
      </c>
      <c r="D60" s="17" t="str">
        <f>'Input  - indicative charges'!D64</f>
        <v>Lines Business</v>
      </c>
      <c r="E60" s="17" t="str">
        <f>'Input  - indicative charges'!E64</f>
        <v>Lower South Island distributor</v>
      </c>
      <c r="F60" s="57">
        <f>_xlfn.XLOOKUP(B60,'Input - LCE'!$A$9:$A$68,'Input - LCE'!$E$9:$E$68)/1000000</f>
        <v>0.14676038999999999</v>
      </c>
      <c r="G60" s="57">
        <f>SUMIFS('Input - simple BB'!K:K,'Input - simple BB'!G:G,'Calc - simple BB'!B60)/1000000</f>
        <v>0.34567069824679036</v>
      </c>
      <c r="H60" s="57">
        <f t="shared" si="0"/>
        <v>0.49243108824679038</v>
      </c>
      <c r="J60" s="57">
        <f>SUMIFS('Input - simple BB'!$K:$K,'Input - simple BB'!$G:$G,'Calc - simple BB'!$B60,'Input - simple BB'!$B:$B,'Calc - simple BB'!$J$6)/1000000</f>
        <v>4.9726925796971924E-2</v>
      </c>
      <c r="K60" s="57">
        <f>SUMIFS('Input - simple BB'!$K:$K,'Input - simple BB'!$G:$G,'Calc - simple BB'!$B60,'Input - simple BB'!$B:$B,"&lt;&gt;"&amp;$J$6)/1000000</f>
        <v>0.29594377244981851</v>
      </c>
      <c r="L60" s="15"/>
    </row>
    <row r="61" spans="2:12" x14ac:dyDescent="0.25">
      <c r="B61" s="17" t="str">
        <f>'Input  - indicative charges'!B65</f>
        <v>WAV1</v>
      </c>
      <c r="C61" s="17" t="str">
        <f>'Input  - indicative charges'!C65</f>
        <v>Waverley Wind Farm</v>
      </c>
      <c r="D61" s="17" t="str">
        <f>'Input  - indicative charges'!D65</f>
        <v>Generator</v>
      </c>
      <c r="E61" s="17" t="str">
        <f>'Input  - indicative charges'!E65</f>
        <v>North Island generation</v>
      </c>
      <c r="F61" s="57">
        <f>_xlfn.XLOOKUP(B61,'Input - LCE'!$A$9:$A$68,'Input - LCE'!$E$9:$E$68)/1000000</f>
        <v>0</v>
      </c>
      <c r="G61" s="57">
        <f>SUMIFS('Input - simple BB'!K:K,'Input - simple BB'!G:G,'Calc - simple BB'!B61)/1000000</f>
        <v>0.29627017950913853</v>
      </c>
      <c r="H61" s="57">
        <f t="shared" si="0"/>
        <v>0.29627017950913853</v>
      </c>
      <c r="J61" s="57">
        <f>SUMIFS('Input - simple BB'!$K:$K,'Input - simple BB'!$G:$G,'Calc - simple BB'!$B61,'Input - simple BB'!$B:$B,'Calc - simple BB'!$J$6)/1000000</f>
        <v>1.793108041932916E-2</v>
      </c>
      <c r="K61" s="57">
        <f>SUMIFS('Input - simple BB'!$K:$K,'Input - simple BB'!$G:$G,'Calc - simple BB'!$B61,'Input - simple BB'!$B:$B,"&lt;&gt;"&amp;$J$6)/1000000</f>
        <v>0.27833909908980942</v>
      </c>
      <c r="L61" s="15"/>
    </row>
    <row r="62" spans="2:12" x14ac:dyDescent="0.25">
      <c r="B62" s="17" t="str">
        <f>'Input  - indicative charges'!B66</f>
        <v>WELE</v>
      </c>
      <c r="C62" s="17" t="str">
        <f>'Input  - indicative charges'!C66</f>
        <v>WEL Networks Limited</v>
      </c>
      <c r="D62" s="17" t="str">
        <f>'Input  - indicative charges'!D66</f>
        <v>Lines Business</v>
      </c>
      <c r="E62" s="17" t="str">
        <f>'Input  - indicative charges'!E66</f>
        <v>Lower North Island distributor</v>
      </c>
      <c r="F62" s="57">
        <f>_xlfn.XLOOKUP(B62,'Input - LCE'!$A$9:$A$68,'Input - LCE'!$E$9:$E$68)/1000000</f>
        <v>4.3360330000000002E-2</v>
      </c>
      <c r="G62" s="57">
        <f>SUMIFS('Input - simple BB'!K:K,'Input - simple BB'!G:G,'Calc - simple BB'!B62)/1000000</f>
        <v>1.1018469338794341</v>
      </c>
      <c r="H62" s="57">
        <f t="shared" si="0"/>
        <v>1.1452072638794342</v>
      </c>
      <c r="J62" s="57">
        <f>SUMIFS('Input - simple BB'!$K:$K,'Input - simple BB'!$G:$G,'Calc - simple BB'!$B62,'Input - simple BB'!$B:$B,'Calc - simple BB'!$J$6)/1000000</f>
        <v>0.31622187960281173</v>
      </c>
      <c r="K62" s="57">
        <f>SUMIFS('Input - simple BB'!$K:$K,'Input - simple BB'!$G:$G,'Calc - simple BB'!$B62,'Input - simple BB'!$B:$B,"&lt;&gt;"&amp;$J$6)/1000000</f>
        <v>0.78562505427662255</v>
      </c>
      <c r="L62" s="15"/>
    </row>
    <row r="63" spans="2:12" x14ac:dyDescent="0.25">
      <c r="B63" s="17" t="str">
        <f>'Input  - indicative charges'!B67</f>
        <v>WNST</v>
      </c>
      <c r="C63" s="17" t="str">
        <f>'Input  - indicative charges'!C67</f>
        <v>Winstone Pulp International</v>
      </c>
      <c r="D63" s="17" t="str">
        <f>'Input  - indicative charges'!D67</f>
        <v>Direct Connect</v>
      </c>
      <c r="E63" s="17" t="str">
        <f>'Input  - indicative charges'!E67</f>
        <v>Major Industrial</v>
      </c>
      <c r="F63" s="57">
        <f>_xlfn.XLOOKUP(B63,'Input - LCE'!$A$9:$A$68,'Input - LCE'!$E$9:$E$68)/1000000</f>
        <v>4.4022019999999995E-2</v>
      </c>
      <c r="G63" s="57">
        <f>SUMIFS('Input - simple BB'!K:K,'Input - simple BB'!G:G,'Calc - simple BB'!B63)/1000000</f>
        <v>0.23909459680727696</v>
      </c>
      <c r="H63" s="57">
        <f t="shared" si="0"/>
        <v>0.28311661680727696</v>
      </c>
      <c r="J63" s="57">
        <f>SUMIFS('Input - simple BB'!$K:$K,'Input - simple BB'!$G:$G,'Calc - simple BB'!$B63,'Input - simple BB'!$B:$B,'Calc - simple BB'!$J$6)/1000000</f>
        <v>7.7279674290042025E-2</v>
      </c>
      <c r="K63" s="57">
        <f>SUMIFS('Input - simple BB'!$K:$K,'Input - simple BB'!$G:$G,'Calc - simple BB'!$B63,'Input - simple BB'!$B:$B,"&lt;&gt;"&amp;$J$6)/1000000</f>
        <v>0.16181492251723492</v>
      </c>
      <c r="L63" s="15"/>
    </row>
    <row r="64" spans="2:12" x14ac:dyDescent="0.25">
      <c r="B64" s="17" t="str">
        <f>'Input  - indicative charges'!B68</f>
        <v>WPOW</v>
      </c>
      <c r="C64" s="17" t="str">
        <f>'Input  - indicative charges'!C68</f>
        <v>Westpower Limited</v>
      </c>
      <c r="D64" s="17" t="str">
        <f>'Input  - indicative charges'!D68</f>
        <v>Lines Business</v>
      </c>
      <c r="E64" s="17" t="str">
        <f>'Input  - indicative charges'!E68</f>
        <v>Upper South Island distributor</v>
      </c>
      <c r="F64" s="57">
        <f>_xlfn.XLOOKUP(B64,'Input - LCE'!$A$9:$A$68,'Input - LCE'!$E$9:$E$68)/1000000</f>
        <v>7.4788300000000014E-3</v>
      </c>
      <c r="G64" s="57">
        <f>SUMIFS('Input - simple BB'!K:K,'Input - simple BB'!G:G,'Calc - simple BB'!B64)/1000000</f>
        <v>0.32651408412381322</v>
      </c>
      <c r="H64" s="57">
        <f t="shared" si="0"/>
        <v>0.33399291412381321</v>
      </c>
      <c r="J64" s="57">
        <f>SUMIFS('Input - simple BB'!$K:$K,'Input - simple BB'!$G:$G,'Calc - simple BB'!$B64,'Input - simple BB'!$B:$B,'Calc - simple BB'!$J$6)/1000000</f>
        <v>2.0520238402736167E-2</v>
      </c>
      <c r="K64" s="57">
        <f>SUMIFS('Input - simple BB'!$K:$K,'Input - simple BB'!$G:$G,'Calc - simple BB'!$B64,'Input - simple BB'!$B:$B,"&lt;&gt;"&amp;$J$6)/1000000</f>
        <v>0.30599384572107702</v>
      </c>
      <c r="L64" s="15"/>
    </row>
    <row r="65" spans="2:11" x14ac:dyDescent="0.25">
      <c r="B65" s="17" t="str">
        <f>'Input  - indicative charges'!B69</f>
        <v>WTOM</v>
      </c>
      <c r="C65" s="17" t="str">
        <f>'Input  - indicative charges'!C69</f>
        <v>The Lines Company Ltd</v>
      </c>
      <c r="D65" s="17" t="str">
        <f>'Input  - indicative charges'!D69</f>
        <v>Lines Business</v>
      </c>
      <c r="E65" s="17" t="str">
        <f>'Input  - indicative charges'!E69</f>
        <v>Lower North Island distributor</v>
      </c>
      <c r="F65" s="57">
        <f>_xlfn.XLOOKUP(B65,'Input - LCE'!$A$9:$A$68,'Input - LCE'!$E$9:$E$68)/1000000</f>
        <v>-7.3379000000000014E-3</v>
      </c>
      <c r="G65" s="57">
        <f>SUMIFS('Input - simple BB'!K:K,'Input - simple BB'!G:G,'Calc - simple BB'!B65)/1000000</f>
        <v>0.27832647429445534</v>
      </c>
      <c r="H65" s="57">
        <f t="shared" ref="H65" si="1">F65+G65</f>
        <v>0.27098857429445533</v>
      </c>
      <c r="J65" s="57">
        <f>SUMIFS('Input - simple BB'!$K:$K,'Input - simple BB'!$G:$G,'Calc - simple BB'!$B65,'Input - simple BB'!$B:$B,'Calc - simple BB'!$J$6)/1000000</f>
        <v>5.1708982461098937E-2</v>
      </c>
      <c r="K65" s="57">
        <f>SUMIFS('Input - simple BB'!$K:$K,'Input - simple BB'!$G:$G,'Calc - simple BB'!$B65,'Input - simple BB'!$B:$B,"&lt;&gt;"&amp;$J$6)/1000000</f>
        <v>0.22661749183335647</v>
      </c>
    </row>
    <row r="66" spans="2:11" x14ac:dyDescent="0.25">
      <c r="K66" s="16"/>
    </row>
    <row r="67" spans="2:11" x14ac:dyDescent="0.25">
      <c r="B67" s="32" t="s">
        <v>123</v>
      </c>
      <c r="C67" s="17"/>
      <c r="D67" s="32"/>
      <c r="E67" s="32"/>
      <c r="F67" s="60">
        <f>SUM(F9:F65)</f>
        <v>10.320653310000001</v>
      </c>
      <c r="G67" s="60">
        <f>SUM(G9:G65)</f>
        <v>92.778366679999891</v>
      </c>
      <c r="H67" s="60">
        <f>SUM(H9:H65)</f>
        <v>103.09901998999992</v>
      </c>
      <c r="I67" s="16"/>
      <c r="J67" s="60">
        <f>SUM(J9:J65)</f>
        <v>12.24087232463113</v>
      </c>
      <c r="K67" s="60">
        <f>SUM(K9:K65)</f>
        <v>80.537494355368764</v>
      </c>
    </row>
    <row r="68" spans="2:11" x14ac:dyDescent="0.25">
      <c r="G68" s="16"/>
      <c r="I68" s="16"/>
      <c r="K68" s="16"/>
    </row>
    <row r="69" spans="2:11" x14ac:dyDescent="0.25">
      <c r="G69" s="16"/>
      <c r="I69" s="16"/>
      <c r="K69" s="16"/>
    </row>
    <row r="70" spans="2:11" x14ac:dyDescent="0.25">
      <c r="G70" s="16"/>
      <c r="I70" s="140" t="s">
        <v>278</v>
      </c>
      <c r="J70" s="60">
        <f>SUMIFS(J9:J65,$E$9:$E$65,I70)</f>
        <v>3.5917525556292196</v>
      </c>
      <c r="K70" s="16"/>
    </row>
    <row r="71" spans="2:11" x14ac:dyDescent="0.25">
      <c r="G71" s="16"/>
      <c r="I71" s="60" t="s">
        <v>314</v>
      </c>
      <c r="J71" s="60">
        <f>J67-J70</f>
        <v>8.6491197690019099</v>
      </c>
      <c r="K71" s="16"/>
    </row>
    <row r="72" spans="2:11" x14ac:dyDescent="0.25">
      <c r="G72" s="16"/>
      <c r="I72" s="16"/>
      <c r="K72" s="16"/>
    </row>
    <row r="73" spans="2:11" x14ac:dyDescent="0.25">
      <c r="G73" s="16"/>
      <c r="I73" s="16"/>
      <c r="K73" s="16"/>
    </row>
    <row r="74" spans="2:11" x14ac:dyDescent="0.25">
      <c r="G74" s="16"/>
      <c r="I74" s="16"/>
      <c r="K74" s="16"/>
    </row>
    <row r="75" spans="2:11" x14ac:dyDescent="0.25">
      <c r="G75" s="16"/>
      <c r="I75" s="16"/>
      <c r="K75" s="16"/>
    </row>
    <row r="76" spans="2:11" x14ac:dyDescent="0.25">
      <c r="G76" s="16"/>
      <c r="I76" s="16"/>
      <c r="K76" s="16"/>
    </row>
    <row r="77" spans="2:11" x14ac:dyDescent="0.25">
      <c r="G77" s="16"/>
      <c r="I77" s="16"/>
      <c r="K77" s="16"/>
    </row>
    <row r="78" spans="2:11" x14ac:dyDescent="0.25">
      <c r="G78" s="16"/>
      <c r="I78" s="16"/>
      <c r="K78" s="16"/>
    </row>
    <row r="79" spans="2:11" x14ac:dyDescent="0.25">
      <c r="G79" s="16"/>
      <c r="I79" s="16"/>
      <c r="K79" s="16"/>
    </row>
    <row r="80" spans="2:11" x14ac:dyDescent="0.25">
      <c r="G80" s="16"/>
      <c r="I80" s="16"/>
      <c r="K80" s="16"/>
    </row>
    <row r="81" spans="7:11" x14ac:dyDescent="0.25">
      <c r="G81" s="16"/>
      <c r="I81" s="16"/>
      <c r="K81" s="16"/>
    </row>
    <row r="82" spans="7:11" x14ac:dyDescent="0.25">
      <c r="G82" s="16"/>
      <c r="I82" s="16"/>
      <c r="K82" s="16"/>
    </row>
    <row r="83" spans="7:11" x14ac:dyDescent="0.25">
      <c r="G83" s="16"/>
      <c r="I83" s="16"/>
      <c r="K83" s="16"/>
    </row>
    <row r="84" spans="7:11" x14ac:dyDescent="0.25">
      <c r="G84" s="16"/>
      <c r="I84" s="16"/>
      <c r="K84" s="16"/>
    </row>
    <row r="85" spans="7:11" x14ac:dyDescent="0.25">
      <c r="G85" s="16"/>
      <c r="I85" s="16"/>
      <c r="K85" s="16"/>
    </row>
    <row r="86" spans="7:11" x14ac:dyDescent="0.25">
      <c r="G86" s="16"/>
      <c r="I86" s="16"/>
      <c r="K86" s="16"/>
    </row>
    <row r="87" spans="7:11" x14ac:dyDescent="0.25">
      <c r="G87" s="16"/>
      <c r="I87" s="16"/>
      <c r="K87" s="16"/>
    </row>
    <row r="88" spans="7:11" x14ac:dyDescent="0.25">
      <c r="G88" s="16"/>
      <c r="I88" s="16"/>
      <c r="K88" s="16"/>
    </row>
    <row r="89" spans="7:11" x14ac:dyDescent="0.25">
      <c r="G89" s="16"/>
      <c r="I89" s="16"/>
      <c r="K89" s="16"/>
    </row>
    <row r="90" spans="7:11" x14ac:dyDescent="0.25">
      <c r="G90" s="16"/>
      <c r="I90" s="16"/>
      <c r="K90" s="16"/>
    </row>
    <row r="91" spans="7:11" x14ac:dyDescent="0.25">
      <c r="G91" s="16"/>
      <c r="I91" s="16"/>
      <c r="K91" s="16"/>
    </row>
    <row r="92" spans="7:11" x14ac:dyDescent="0.25">
      <c r="G92" s="16"/>
      <c r="I92" s="16"/>
      <c r="K92" s="16"/>
    </row>
    <row r="93" spans="7:11" x14ac:dyDescent="0.25">
      <c r="G93" s="16"/>
      <c r="I93" s="16"/>
      <c r="K93" s="16"/>
    </row>
    <row r="94" spans="7:11" x14ac:dyDescent="0.25">
      <c r="G94" s="16"/>
      <c r="I94" s="16"/>
      <c r="K94" s="16"/>
    </row>
    <row r="95" spans="7:11" x14ac:dyDescent="0.25">
      <c r="G95" s="16"/>
      <c r="I95" s="16"/>
      <c r="K95" s="16"/>
    </row>
    <row r="96" spans="7:11" x14ac:dyDescent="0.25">
      <c r="G96" s="16"/>
      <c r="I96" s="16"/>
      <c r="K96" s="16"/>
    </row>
    <row r="97" spans="7:11" x14ac:dyDescent="0.25">
      <c r="G97" s="16"/>
      <c r="I97" s="16"/>
      <c r="K97" s="16"/>
    </row>
    <row r="98" spans="7:11" x14ac:dyDescent="0.25">
      <c r="G98" s="16"/>
      <c r="I98" s="16"/>
      <c r="K98" s="16"/>
    </row>
    <row r="99" spans="7:11" x14ac:dyDescent="0.25">
      <c r="G99" s="16"/>
      <c r="I99" s="16"/>
      <c r="K99" s="16"/>
    </row>
    <row r="100" spans="7:11" x14ac:dyDescent="0.25">
      <c r="G100" s="16"/>
      <c r="I100" s="16"/>
      <c r="K100" s="16"/>
    </row>
    <row r="101" spans="7:11" x14ac:dyDescent="0.25">
      <c r="G101" s="16"/>
      <c r="I101" s="16"/>
      <c r="K101" s="16"/>
    </row>
    <row r="102" spans="7:11" x14ac:dyDescent="0.25">
      <c r="G102" s="16"/>
      <c r="I102" s="16"/>
      <c r="K102" s="16"/>
    </row>
    <row r="103" spans="7:11" x14ac:dyDescent="0.25">
      <c r="G103" s="16"/>
      <c r="I103" s="16"/>
      <c r="K103" s="16"/>
    </row>
    <row r="104" spans="7:11" x14ac:dyDescent="0.25">
      <c r="G104" s="16"/>
      <c r="I104" s="16"/>
      <c r="K104" s="16"/>
    </row>
    <row r="105" spans="7:11" x14ac:dyDescent="0.25">
      <c r="G105" s="16"/>
      <c r="I105" s="16"/>
      <c r="K105" s="16"/>
    </row>
    <row r="106" spans="7:11" x14ac:dyDescent="0.25">
      <c r="G106" s="16"/>
      <c r="I106" s="16"/>
      <c r="K106" s="16"/>
    </row>
    <row r="107" spans="7:11" x14ac:dyDescent="0.25">
      <c r="G107" s="16"/>
      <c r="I107" s="16"/>
      <c r="K107" s="16"/>
    </row>
    <row r="108" spans="7:11" x14ac:dyDescent="0.25">
      <c r="G108" s="16"/>
      <c r="I108" s="16"/>
      <c r="K108" s="16"/>
    </row>
    <row r="109" spans="7:11" x14ac:dyDescent="0.25">
      <c r="G109" s="16"/>
      <c r="I109" s="16"/>
      <c r="K109" s="16"/>
    </row>
    <row r="110" spans="7:11" x14ac:dyDescent="0.25">
      <c r="G110" s="16"/>
      <c r="I110" s="16"/>
      <c r="K110" s="16"/>
    </row>
    <row r="111" spans="7:11" x14ac:dyDescent="0.25">
      <c r="G111" s="16"/>
      <c r="I111" s="16"/>
      <c r="K111" s="16"/>
    </row>
    <row r="112" spans="7:11" x14ac:dyDescent="0.25">
      <c r="G112" s="16"/>
      <c r="I112" s="16"/>
      <c r="K112" s="16"/>
    </row>
    <row r="113" spans="7:11" x14ac:dyDescent="0.25">
      <c r="G113" s="16"/>
      <c r="I113" s="16"/>
      <c r="K113" s="16"/>
    </row>
    <row r="114" spans="7:11" x14ac:dyDescent="0.25">
      <c r="G114" s="16"/>
      <c r="I114" s="16"/>
      <c r="K114" s="16"/>
    </row>
    <row r="115" spans="7:11" x14ac:dyDescent="0.25">
      <c r="G115" s="16"/>
      <c r="I115" s="16"/>
      <c r="K115" s="16"/>
    </row>
    <row r="116" spans="7:11" x14ac:dyDescent="0.25">
      <c r="G116" s="16"/>
      <c r="I116" s="16"/>
      <c r="K116" s="16"/>
    </row>
    <row r="117" spans="7:11" x14ac:dyDescent="0.25">
      <c r="G117" s="16"/>
      <c r="I117" s="16"/>
      <c r="K117" s="16"/>
    </row>
    <row r="118" spans="7:11" x14ac:dyDescent="0.25">
      <c r="G118" s="16"/>
      <c r="I118" s="16"/>
      <c r="K118" s="16"/>
    </row>
    <row r="119" spans="7:11" x14ac:dyDescent="0.25">
      <c r="G119" s="16"/>
      <c r="I119" s="16"/>
      <c r="K119" s="16"/>
    </row>
    <row r="120" spans="7:11" x14ac:dyDescent="0.25">
      <c r="G120" s="16"/>
      <c r="I120" s="16"/>
      <c r="K120" s="16"/>
    </row>
    <row r="121" spans="7:11" x14ac:dyDescent="0.25">
      <c r="G121" s="16"/>
      <c r="I121" s="16"/>
      <c r="K121" s="16"/>
    </row>
    <row r="122" spans="7:11" x14ac:dyDescent="0.25">
      <c r="G122" s="16"/>
      <c r="I122" s="16"/>
      <c r="K122" s="16"/>
    </row>
    <row r="123" spans="7:11" x14ac:dyDescent="0.25">
      <c r="G123" s="16"/>
      <c r="I123" s="16"/>
      <c r="K123" s="16"/>
    </row>
    <row r="124" spans="7:11" x14ac:dyDescent="0.25">
      <c r="G124" s="16"/>
      <c r="I124" s="16"/>
      <c r="K124" s="16"/>
    </row>
    <row r="125" spans="7:11" x14ac:dyDescent="0.25">
      <c r="G125" s="16"/>
      <c r="I125" s="16"/>
      <c r="K125" s="16"/>
    </row>
    <row r="126" spans="7:11" x14ac:dyDescent="0.25">
      <c r="G126" s="16"/>
      <c r="I126" s="16"/>
      <c r="K126" s="16"/>
    </row>
    <row r="127" spans="7:11" x14ac:dyDescent="0.25">
      <c r="G127" s="16"/>
      <c r="I127" s="16"/>
      <c r="K127" s="16"/>
    </row>
    <row r="128" spans="7:11" x14ac:dyDescent="0.25">
      <c r="G128" s="16"/>
      <c r="I128" s="16"/>
      <c r="K128" s="16"/>
    </row>
    <row r="129" spans="7:11" x14ac:dyDescent="0.25">
      <c r="G129" s="16"/>
      <c r="I129" s="16"/>
      <c r="K129" s="16"/>
    </row>
    <row r="130" spans="7:11" x14ac:dyDescent="0.25">
      <c r="G130" s="16"/>
      <c r="I130" s="16"/>
      <c r="K130" s="16"/>
    </row>
    <row r="131" spans="7:11" x14ac:dyDescent="0.25">
      <c r="G131" s="16"/>
      <c r="I131" s="16"/>
      <c r="K131" s="16"/>
    </row>
    <row r="132" spans="7:11" x14ac:dyDescent="0.25">
      <c r="G132" s="16"/>
      <c r="I132" s="16"/>
      <c r="K132" s="16"/>
    </row>
    <row r="133" spans="7:11" x14ac:dyDescent="0.25">
      <c r="G133" s="16"/>
      <c r="I133" s="16"/>
      <c r="K133" s="16"/>
    </row>
    <row r="134" spans="7:11" x14ac:dyDescent="0.25">
      <c r="G134" s="16"/>
      <c r="I134" s="16"/>
      <c r="K134" s="16"/>
    </row>
    <row r="135" spans="7:11" x14ac:dyDescent="0.25">
      <c r="G135" s="16"/>
      <c r="I135" s="16"/>
      <c r="K135" s="16"/>
    </row>
    <row r="136" spans="7:11" x14ac:dyDescent="0.25">
      <c r="G136" s="16"/>
      <c r="I136" s="16"/>
      <c r="K136" s="16"/>
    </row>
    <row r="137" spans="7:11" x14ac:dyDescent="0.25">
      <c r="G137" s="16"/>
      <c r="I137" s="16"/>
      <c r="K137" s="16"/>
    </row>
    <row r="138" spans="7:11" x14ac:dyDescent="0.25">
      <c r="G138" s="16"/>
      <c r="I138" s="16"/>
      <c r="K138" s="16"/>
    </row>
    <row r="139" spans="7:11" x14ac:dyDescent="0.25">
      <c r="G139" s="16"/>
      <c r="I139" s="16"/>
      <c r="K139" s="16"/>
    </row>
    <row r="140" spans="7:11" x14ac:dyDescent="0.25">
      <c r="G140" s="16"/>
      <c r="I140" s="16"/>
      <c r="K140" s="16"/>
    </row>
    <row r="141" spans="7:11" x14ac:dyDescent="0.25">
      <c r="G141" s="16"/>
      <c r="I141" s="16"/>
      <c r="K141" s="16"/>
    </row>
    <row r="142" spans="7:11" x14ac:dyDescent="0.25">
      <c r="G142" s="16"/>
      <c r="I142" s="16"/>
      <c r="K142" s="16"/>
    </row>
    <row r="143" spans="7:11" x14ac:dyDescent="0.25">
      <c r="G143" s="16"/>
      <c r="I143" s="16"/>
      <c r="K143" s="16"/>
    </row>
    <row r="144" spans="7:11" x14ac:dyDescent="0.25">
      <c r="G144" s="16"/>
      <c r="I144" s="16"/>
      <c r="K144" s="16"/>
    </row>
    <row r="145" spans="7:11" x14ac:dyDescent="0.25">
      <c r="G145" s="16"/>
      <c r="I145" s="16"/>
      <c r="K145" s="16"/>
    </row>
    <row r="146" spans="7:11" x14ac:dyDescent="0.25">
      <c r="G146" s="16"/>
      <c r="I146" s="16"/>
      <c r="K146" s="16"/>
    </row>
    <row r="147" spans="7:11" x14ac:dyDescent="0.25">
      <c r="G147" s="16"/>
      <c r="I147" s="16"/>
      <c r="K147" s="16"/>
    </row>
    <row r="148" spans="7:11" x14ac:dyDescent="0.25">
      <c r="G148" s="16"/>
      <c r="I148" s="16"/>
      <c r="K148" s="16"/>
    </row>
    <row r="149" spans="7:11" x14ac:dyDescent="0.25">
      <c r="G149" s="16"/>
      <c r="I149" s="16"/>
      <c r="K149" s="16"/>
    </row>
    <row r="150" spans="7:11" x14ac:dyDescent="0.25">
      <c r="G150" s="16"/>
      <c r="I150" s="16"/>
      <c r="K150" s="16"/>
    </row>
    <row r="151" spans="7:11" x14ac:dyDescent="0.25">
      <c r="G151" s="16"/>
      <c r="I151" s="16"/>
      <c r="K151" s="16"/>
    </row>
    <row r="152" spans="7:11" x14ac:dyDescent="0.25">
      <c r="G152" s="16"/>
      <c r="I152" s="16"/>
      <c r="K152" s="16"/>
    </row>
    <row r="153" spans="7:11" x14ac:dyDescent="0.25">
      <c r="G153" s="16"/>
      <c r="I153" s="16"/>
      <c r="K153" s="16"/>
    </row>
    <row r="154" spans="7:11" x14ac:dyDescent="0.25">
      <c r="G154" s="16"/>
      <c r="I154" s="16"/>
      <c r="K154" s="16"/>
    </row>
    <row r="155" spans="7:11" x14ac:dyDescent="0.25">
      <c r="G155" s="16"/>
      <c r="I155" s="16"/>
      <c r="K155" s="16"/>
    </row>
    <row r="156" spans="7:11" x14ac:dyDescent="0.25">
      <c r="G156" s="16"/>
      <c r="I156" s="16"/>
      <c r="K156" s="16"/>
    </row>
    <row r="157" spans="7:11" x14ac:dyDescent="0.25">
      <c r="G157" s="16"/>
      <c r="I157" s="16"/>
      <c r="K157" s="16"/>
    </row>
    <row r="158" spans="7:11" x14ac:dyDescent="0.25">
      <c r="G158" s="16"/>
      <c r="I158" s="16"/>
      <c r="K158" s="16"/>
    </row>
    <row r="159" spans="7:11" x14ac:dyDescent="0.25">
      <c r="G159" s="16"/>
      <c r="I159" s="16"/>
      <c r="K159" s="16"/>
    </row>
    <row r="160" spans="7:11" x14ac:dyDescent="0.25">
      <c r="G160" s="16"/>
      <c r="I160" s="16"/>
      <c r="K160" s="16"/>
    </row>
    <row r="161" spans="7:11" x14ac:dyDescent="0.25">
      <c r="G161" s="16"/>
      <c r="I161" s="16"/>
      <c r="K161" s="16"/>
    </row>
    <row r="162" spans="7:11" x14ac:dyDescent="0.25">
      <c r="G162" s="16"/>
      <c r="I162" s="16"/>
      <c r="K162" s="16"/>
    </row>
    <row r="163" spans="7:11" x14ac:dyDescent="0.25">
      <c r="G163" s="16"/>
      <c r="I163" s="16"/>
      <c r="K163" s="16"/>
    </row>
    <row r="164" spans="7:11" x14ac:dyDescent="0.25">
      <c r="G164" s="16"/>
      <c r="I164" s="16"/>
      <c r="K164" s="16"/>
    </row>
    <row r="165" spans="7:11" x14ac:dyDescent="0.25">
      <c r="G165" s="16"/>
      <c r="I165" s="16"/>
      <c r="K165" s="16"/>
    </row>
    <row r="166" spans="7:11" x14ac:dyDescent="0.25">
      <c r="G166" s="16"/>
      <c r="I166" s="16"/>
      <c r="K166" s="16"/>
    </row>
    <row r="167" spans="7:11" x14ac:dyDescent="0.25">
      <c r="G167" s="16"/>
      <c r="I167" s="16"/>
      <c r="K167" s="16"/>
    </row>
    <row r="168" spans="7:11" x14ac:dyDescent="0.25">
      <c r="G168" s="16"/>
      <c r="I168" s="16"/>
      <c r="K168" s="16"/>
    </row>
    <row r="169" spans="7:11" x14ac:dyDescent="0.25">
      <c r="G169" s="16"/>
      <c r="I169" s="16"/>
      <c r="K169" s="16"/>
    </row>
    <row r="170" spans="7:11" x14ac:dyDescent="0.25">
      <c r="G170" s="16"/>
      <c r="I170" s="16"/>
      <c r="K170" s="16"/>
    </row>
    <row r="171" spans="7:11" x14ac:dyDescent="0.25">
      <c r="G171" s="16"/>
      <c r="I171" s="16"/>
      <c r="K171" s="16"/>
    </row>
    <row r="172" spans="7:11" x14ac:dyDescent="0.25">
      <c r="G172" s="16"/>
      <c r="I172" s="16"/>
      <c r="K172" s="16"/>
    </row>
    <row r="173" spans="7:11" x14ac:dyDescent="0.25">
      <c r="G173" s="16"/>
      <c r="I173" s="16"/>
      <c r="K173" s="1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FABE3-03C0-46A4-AD9E-EC5F0D1DDE31}">
  <sheetPr>
    <tabColor rgb="FF92D050"/>
  </sheetPr>
  <dimension ref="A1:H174"/>
  <sheetViews>
    <sheetView showGridLines="0" workbookViewId="0"/>
  </sheetViews>
  <sheetFormatPr defaultRowHeight="15" x14ac:dyDescent="0.25"/>
  <cols>
    <col min="2" max="2" width="12" customWidth="1"/>
    <col min="3" max="3" width="44" customWidth="1"/>
    <col min="4" max="4" width="17.28515625" customWidth="1"/>
    <col min="5" max="5" width="20.140625" customWidth="1"/>
    <col min="6" max="6" width="19.7109375" customWidth="1"/>
    <col min="7" max="7" width="25.140625" customWidth="1"/>
  </cols>
  <sheetData>
    <row r="1" spans="1:8" ht="26.25" x14ac:dyDescent="0.4">
      <c r="A1" s="88" t="s">
        <v>124</v>
      </c>
      <c r="B1" s="89"/>
      <c r="C1" s="89"/>
      <c r="D1" s="89"/>
      <c r="E1" s="89"/>
      <c r="F1" s="89"/>
      <c r="G1" s="89"/>
    </row>
    <row r="4" spans="1:8" x14ac:dyDescent="0.25">
      <c r="E4" s="23" t="s">
        <v>122</v>
      </c>
    </row>
    <row r="5" spans="1:8" x14ac:dyDescent="0.25">
      <c r="B5" s="51" t="s">
        <v>249</v>
      </c>
      <c r="C5" s="17"/>
      <c r="D5" s="17"/>
      <c r="E5" s="21">
        <f>'Calc - 2021-22 LCE'!F66</f>
        <v>103.09901999</v>
      </c>
    </row>
    <row r="6" spans="1:8" x14ac:dyDescent="0.25">
      <c r="B6" s="20" t="s">
        <v>253</v>
      </c>
      <c r="C6" s="17"/>
      <c r="D6" s="20"/>
      <c r="E6" s="22">
        <f>E69</f>
        <v>808.98573988966689</v>
      </c>
    </row>
    <row r="9" spans="1:8" ht="46.5" customHeight="1" x14ac:dyDescent="0.25">
      <c r="B9" s="62" t="s">
        <v>5</v>
      </c>
      <c r="C9" s="62" t="s">
        <v>6</v>
      </c>
      <c r="D9" s="62" t="s">
        <v>7</v>
      </c>
      <c r="E9" s="63" t="s">
        <v>252</v>
      </c>
      <c r="F9" s="63" t="s">
        <v>217</v>
      </c>
      <c r="G9" s="63" t="s">
        <v>228</v>
      </c>
    </row>
    <row r="10" spans="1:8" x14ac:dyDescent="0.25">
      <c r="B10" s="17" t="str">
        <f>'Input  - indicative charges'!B13</f>
        <v>ALPE</v>
      </c>
      <c r="C10" s="17" t="str">
        <f>'Input  - indicative charges'!C13</f>
        <v>Alpine Energy Ltd</v>
      </c>
      <c r="D10" s="17" t="str">
        <f>'Input  - indicative charges'!D13</f>
        <v>Lines Business</v>
      </c>
      <c r="E10" s="19">
        <f>'Input  - indicative charges'!J13</f>
        <v>12.789845403857752</v>
      </c>
      <c r="F10" s="18">
        <f t="shared" ref="F10:F41" si="0">E10/$E$6</f>
        <v>1.5809729112903879E-2</v>
      </c>
      <c r="G10" s="19">
        <f t="shared" ref="G10:G41" si="1">F10*$E$5</f>
        <v>1.629967577847762</v>
      </c>
      <c r="H10" s="15"/>
    </row>
    <row r="11" spans="1:8" x14ac:dyDescent="0.25">
      <c r="B11" s="17" t="str">
        <f>'Input  - indicative charges'!B14</f>
        <v>BUEL</v>
      </c>
      <c r="C11" s="17" t="str">
        <f>'Input  - indicative charges'!C14</f>
        <v>Buller Electricity Ltd</v>
      </c>
      <c r="D11" s="17" t="str">
        <f>'Input  - indicative charges'!D14</f>
        <v>Lines Business</v>
      </c>
      <c r="E11" s="19">
        <f>'Input  - indicative charges'!J14</f>
        <v>1.4495541225608679</v>
      </c>
      <c r="F11" s="18">
        <f t="shared" si="0"/>
        <v>1.7918166552089838E-3</v>
      </c>
      <c r="G11" s="19">
        <f t="shared" si="1"/>
        <v>0.18473454115380597</v>
      </c>
      <c r="H11" s="15"/>
    </row>
    <row r="12" spans="1:8" x14ac:dyDescent="0.25">
      <c r="B12" s="17" t="str">
        <f>'Input  - indicative charges'!B15</f>
        <v>CHBP</v>
      </c>
      <c r="C12" s="17" t="str">
        <f>'Input  - indicative charges'!C15</f>
        <v>Centralines Limited</v>
      </c>
      <c r="D12" s="17" t="str">
        <f>'Input  - indicative charges'!D15</f>
        <v>Lines Business</v>
      </c>
      <c r="E12" s="19">
        <f>'Input  - indicative charges'!J15</f>
        <v>2.2797319556382316</v>
      </c>
      <c r="F12" s="18">
        <f t="shared" si="0"/>
        <v>2.8180125349912244E-3</v>
      </c>
      <c r="G12" s="19">
        <f t="shared" si="1"/>
        <v>0.2905343306771308</v>
      </c>
      <c r="H12" s="15"/>
    </row>
    <row r="13" spans="1:8" x14ac:dyDescent="0.25">
      <c r="B13" s="17" t="str">
        <f>'Input  - indicative charges'!B16</f>
        <v>COUP</v>
      </c>
      <c r="C13" s="17" t="str">
        <f>'Input  - indicative charges'!C16</f>
        <v>Counties Power Ltd</v>
      </c>
      <c r="D13" s="17" t="str">
        <f>'Input  - indicative charges'!D16</f>
        <v>Lines Business</v>
      </c>
      <c r="E13" s="19">
        <f>'Input  - indicative charges'!J16</f>
        <v>11.364230680230552</v>
      </c>
      <c r="F13" s="18">
        <f t="shared" si="0"/>
        <v>1.4047504325330206E-2</v>
      </c>
      <c r="G13" s="19">
        <f t="shared" si="1"/>
        <v>1.4482839292468304</v>
      </c>
      <c r="H13" s="15"/>
    </row>
    <row r="14" spans="1:8" x14ac:dyDescent="0.25">
      <c r="B14" s="17" t="str">
        <f>'Input  - indicative charges'!B17</f>
        <v>CTCT</v>
      </c>
      <c r="C14" s="17" t="str">
        <f>'Input  - indicative charges'!C17</f>
        <v>Contact Energy Limited</v>
      </c>
      <c r="D14" s="17" t="str">
        <f>'Input  - indicative charges'!D17</f>
        <v>Generator</v>
      </c>
      <c r="E14" s="19">
        <f>'Input  - indicative charges'!J17</f>
        <v>29.825036309326865</v>
      </c>
      <c r="F14" s="18">
        <f t="shared" si="0"/>
        <v>3.686719658790838E-2</v>
      </c>
      <c r="G14" s="19">
        <f t="shared" si="1"/>
        <v>3.8009718379920261</v>
      </c>
      <c r="H14" s="15"/>
    </row>
    <row r="15" spans="1:8" x14ac:dyDescent="0.25">
      <c r="B15" s="17" t="str">
        <f>'Input  - indicative charges'!B18</f>
        <v>DUNE</v>
      </c>
      <c r="C15" s="17" t="str">
        <f>'Input  - indicative charges'!C18</f>
        <v>Aurora Energy Limited</v>
      </c>
      <c r="D15" s="17" t="str">
        <f>'Input  - indicative charges'!D18</f>
        <v>Lines Business</v>
      </c>
      <c r="E15" s="19">
        <f>'Input  - indicative charges'!J18</f>
        <v>23.601037556935172</v>
      </c>
      <c r="F15" s="18">
        <f t="shared" si="0"/>
        <v>2.9173613814446206E-2</v>
      </c>
      <c r="G15" s="19">
        <f t="shared" si="1"/>
        <v>3.0077709938361297</v>
      </c>
      <c r="H15" s="15"/>
    </row>
    <row r="16" spans="1:8" x14ac:dyDescent="0.25">
      <c r="B16" s="17" t="str">
        <f>'Input  - indicative charges'!B19</f>
        <v>EASH</v>
      </c>
      <c r="C16" s="17" t="str">
        <f>'Input  - indicative charges'!C19</f>
        <v>EA Networks</v>
      </c>
      <c r="D16" s="17" t="str">
        <f>'Input  - indicative charges'!D19</f>
        <v>Lines Business</v>
      </c>
      <c r="E16" s="19">
        <f>'Input  - indicative charges'!J19</f>
        <v>10.032051485620116</v>
      </c>
      <c r="F16" s="18">
        <f t="shared" si="0"/>
        <v>1.2400776665097127E-2</v>
      </c>
      <c r="G16" s="19">
        <f t="shared" si="1"/>
        <v>1.2785079212863744</v>
      </c>
      <c r="H16" s="15"/>
    </row>
    <row r="17" spans="2:8" x14ac:dyDescent="0.25">
      <c r="B17" s="17" t="str">
        <f>'Input  - indicative charges'!B20</f>
        <v>EAST</v>
      </c>
      <c r="C17" s="17" t="str">
        <f>'Input  - indicative charges'!C20</f>
        <v>Eastland Network Limited</v>
      </c>
      <c r="D17" s="17" t="str">
        <f>'Input  - indicative charges'!D20</f>
        <v>Lines Business</v>
      </c>
      <c r="E17" s="19">
        <f>'Input  - indicative charges'!J20</f>
        <v>4.1322928004814461</v>
      </c>
      <c r="F17" s="18">
        <f t="shared" si="0"/>
        <v>5.1079921396946087E-3</v>
      </c>
      <c r="G17" s="19">
        <f t="shared" si="1"/>
        <v>0.52662898371913736</v>
      </c>
      <c r="H17" s="15"/>
    </row>
    <row r="18" spans="2:8" x14ac:dyDescent="0.25">
      <c r="B18" s="17" t="str">
        <f>'Input  - indicative charges'!B21</f>
        <v>GENE</v>
      </c>
      <c r="C18" s="17" t="str">
        <f>'Input  - indicative charges'!C21</f>
        <v>Genesis Energy Ltd</v>
      </c>
      <c r="D18" s="17" t="str">
        <f>'Input  - indicative charges'!D21</f>
        <v>Generator</v>
      </c>
      <c r="E18" s="19">
        <f>'Input  - indicative charges'!J21</f>
        <v>15.603556686506151</v>
      </c>
      <c r="F18" s="18">
        <f t="shared" si="0"/>
        <v>1.9287801894547898E-2</v>
      </c>
      <c r="G18" s="19">
        <f t="shared" si="1"/>
        <v>1.9885534730891536</v>
      </c>
      <c r="H18" s="15"/>
    </row>
    <row r="19" spans="2:8" x14ac:dyDescent="0.25">
      <c r="B19" s="17" t="str">
        <f>'Input  - indicative charges'!B22</f>
        <v>HORO</v>
      </c>
      <c r="C19" s="17" t="str">
        <f>'Input  - indicative charges'!C22</f>
        <v>Electra Limited</v>
      </c>
      <c r="D19" s="17" t="str">
        <f>'Input  - indicative charges'!D22</f>
        <v>Lines Business</v>
      </c>
      <c r="E19" s="19">
        <f>'Input  - indicative charges'!J22</f>
        <v>8.9577314934536929</v>
      </c>
      <c r="F19" s="18">
        <f t="shared" si="0"/>
        <v>1.1072792821632911E-2</v>
      </c>
      <c r="G19" s="19">
        <f t="shared" si="1"/>
        <v>1.1415940884626601</v>
      </c>
      <c r="H19" s="15"/>
    </row>
    <row r="20" spans="2:8" x14ac:dyDescent="0.25">
      <c r="B20" s="17" t="str">
        <f>'Input  - indicative charges'!B23</f>
        <v>HRZE</v>
      </c>
      <c r="C20" s="17" t="str">
        <f>'Input  - indicative charges'!C23</f>
        <v>Horizon Energy Distribution Ltd</v>
      </c>
      <c r="D20" s="17" t="str">
        <f>'Input  - indicative charges'!D23</f>
        <v>Lines Business</v>
      </c>
      <c r="E20" s="19">
        <f>'Input  - indicative charges'!J23</f>
        <v>7.7755518359681917</v>
      </c>
      <c r="F20" s="18">
        <f t="shared" si="0"/>
        <v>9.6114819490250303E-3</v>
      </c>
      <c r="G20" s="19">
        <f t="shared" si="1"/>
        <v>0.99093436959605574</v>
      </c>
      <c r="H20" s="15"/>
    </row>
    <row r="21" spans="2:8" x14ac:dyDescent="0.25">
      <c r="B21" s="17" t="str">
        <f>'Input  - indicative charges'!B24</f>
        <v>KIWI</v>
      </c>
      <c r="C21" s="17" t="str">
        <f>'Input  - indicative charges'!C24</f>
        <v>Whareroa Cogeneration Limited</v>
      </c>
      <c r="D21" s="17" t="str">
        <f>'Input  - indicative charges'!D24</f>
        <v>Direct Connect</v>
      </c>
      <c r="E21" s="19">
        <f>'Input  - indicative charges'!J24</f>
        <v>1.6088936707806629</v>
      </c>
      <c r="F21" s="18">
        <f t="shared" si="0"/>
        <v>1.988778777485115E-3</v>
      </c>
      <c r="G21" s="19">
        <f t="shared" si="1"/>
        <v>0.20504114293562564</v>
      </c>
      <c r="H21" s="15"/>
    </row>
    <row r="22" spans="2:8" x14ac:dyDescent="0.25">
      <c r="B22" s="17" t="str">
        <f>'Input  - indicative charges'!B25</f>
        <v>KUPE</v>
      </c>
      <c r="C22" s="17" t="str">
        <f>'Input  - indicative charges'!C25</f>
        <v>Beach Energy Resources NZ (Holdings) Ltd</v>
      </c>
      <c r="D22" s="17" t="str">
        <f>'Input  - indicative charges'!D25</f>
        <v>Direct Connect</v>
      </c>
      <c r="E22" s="19">
        <f>'Input  - indicative charges'!J25</f>
        <v>0.74403690461098793</v>
      </c>
      <c r="F22" s="18">
        <f t="shared" si="0"/>
        <v>9.1971572294026222E-4</v>
      </c>
      <c r="G22" s="19">
        <f t="shared" si="1"/>
        <v>9.4821789704535392E-2</v>
      </c>
      <c r="H22" s="15"/>
    </row>
    <row r="23" spans="2:8" x14ac:dyDescent="0.25">
      <c r="B23" s="17" t="str">
        <f>'Input  - indicative charges'!B26</f>
        <v>KWGL</v>
      </c>
      <c r="C23" s="17" t="str">
        <f>'Input  - indicative charges'!C26</f>
        <v>Kawerau Geothermal Limited</v>
      </c>
      <c r="D23" s="17" t="str">
        <f>'Input  - indicative charges'!D26</f>
        <v>Generator</v>
      </c>
      <c r="E23" s="19">
        <f>'Input  - indicative charges'!J26</f>
        <v>0.11678271523423792</v>
      </c>
      <c r="F23" s="18">
        <f t="shared" si="0"/>
        <v>1.4435695152075891E-4</v>
      </c>
      <c r="G23" s="19">
        <f t="shared" si="1"/>
        <v>1.4883060230534184E-2</v>
      </c>
      <c r="H23" s="15"/>
    </row>
    <row r="24" spans="2:8" x14ac:dyDescent="0.25">
      <c r="B24" s="17" t="str">
        <f>'Input  - indicative charges'!B27</f>
        <v>MARL</v>
      </c>
      <c r="C24" s="17" t="str">
        <f>'Input  - indicative charges'!C27</f>
        <v>Marlborough Lines Limited</v>
      </c>
      <c r="D24" s="17" t="str">
        <f>'Input  - indicative charges'!D27</f>
        <v>Lines Business</v>
      </c>
      <c r="E24" s="19">
        <f>'Input  - indicative charges'!J27</f>
        <v>5.6707292200244055</v>
      </c>
      <c r="F24" s="18">
        <f t="shared" si="0"/>
        <v>7.0096776004949174E-3</v>
      </c>
      <c r="G24" s="19">
        <f t="shared" si="1"/>
        <v>0.72269089105688078</v>
      </c>
      <c r="H24" s="15"/>
    </row>
    <row r="25" spans="2:8" x14ac:dyDescent="0.25">
      <c r="B25" s="17" t="str">
        <f>'Input  - indicative charges'!B28</f>
        <v>MELT</v>
      </c>
      <c r="C25" s="17" t="str">
        <f>'Input  - indicative charges'!C28</f>
        <v>MEL (Te Apiti) Limited</v>
      </c>
      <c r="D25" s="17" t="str">
        <f>'Input  - indicative charges'!D28</f>
        <v>Generator</v>
      </c>
      <c r="E25" s="19">
        <f>'Input  - indicative charges'!J28</f>
        <v>0.30513227892192579</v>
      </c>
      <c r="F25" s="18">
        <f t="shared" si="0"/>
        <v>3.7717881030083558E-4</v>
      </c>
      <c r="G25" s="19">
        <f t="shared" si="1"/>
        <v>3.8886765703010265E-2</v>
      </c>
      <c r="H25" s="15"/>
    </row>
    <row r="26" spans="2:8" x14ac:dyDescent="0.25">
      <c r="B26" s="17" t="str">
        <f>'Input  - indicative charges'!B29</f>
        <v>MELW</v>
      </c>
      <c r="C26" s="17" t="str">
        <f>'Input  - indicative charges'!C29</f>
        <v>MEL (West Wind) Limited</v>
      </c>
      <c r="D26" s="17" t="str">
        <f>'Input  - indicative charges'!D29</f>
        <v>Generator</v>
      </c>
      <c r="E26" s="19">
        <f>'Input  - indicative charges'!J29</f>
        <v>0.67292075737134394</v>
      </c>
      <c r="F26" s="18">
        <f t="shared" si="0"/>
        <v>8.3180793454173854E-4</v>
      </c>
      <c r="G26" s="19">
        <f t="shared" si="1"/>
        <v>8.5758582871159311E-2</v>
      </c>
      <c r="H26" s="15"/>
    </row>
    <row r="27" spans="2:8" x14ac:dyDescent="0.25">
      <c r="B27" s="17" t="str">
        <f>'Input  - indicative charges'!B30</f>
        <v>MERI</v>
      </c>
      <c r="C27" s="17" t="str">
        <f>'Input  - indicative charges'!C30</f>
        <v>Meridian Energy Limited</v>
      </c>
      <c r="D27" s="17" t="str">
        <f>'Input  - indicative charges'!D30</f>
        <v>Generator</v>
      </c>
      <c r="E27" s="19">
        <f>'Input  - indicative charges'!J30</f>
        <v>66.171673962527734</v>
      </c>
      <c r="F27" s="18">
        <f t="shared" si="0"/>
        <v>8.1795847194479007E-2</v>
      </c>
      <c r="G27" s="19">
        <f t="shared" si="1"/>
        <v>8.4330716850025773</v>
      </c>
      <c r="H27" s="15"/>
    </row>
    <row r="28" spans="2:8" x14ac:dyDescent="0.25">
      <c r="B28" s="17" t="str">
        <f>'Input  - indicative charges'!B31</f>
        <v>METH</v>
      </c>
      <c r="C28" s="17" t="str">
        <f>'Input  - indicative charges'!C31</f>
        <v>Methanex New Zealand Ltd</v>
      </c>
      <c r="D28" s="17" t="str">
        <f>'Input  - indicative charges'!D31</f>
        <v>Direct Connect</v>
      </c>
      <c r="E28" s="19">
        <f>'Input  - indicative charges'!J31</f>
        <v>0.87819309011304569</v>
      </c>
      <c r="F28" s="18">
        <f t="shared" si="0"/>
        <v>1.085548294377621E-3</v>
      </c>
      <c r="G28" s="19">
        <f t="shared" si="1"/>
        <v>0.11191896530214876</v>
      </c>
      <c r="H28" s="15"/>
    </row>
    <row r="29" spans="2:8" x14ac:dyDescent="0.25">
      <c r="B29" s="17" t="str">
        <f>'Input  - indicative charges'!B32</f>
        <v>MPOW</v>
      </c>
      <c r="C29" s="17" t="str">
        <f>'Input  - indicative charges'!C32</f>
        <v>Mainpower New Zealand Limited</v>
      </c>
      <c r="D29" s="17" t="str">
        <f>'Input  - indicative charges'!D32</f>
        <v>Lines Business</v>
      </c>
      <c r="E29" s="19">
        <f>'Input  - indicative charges'!J32</f>
        <v>11.8784282874397</v>
      </c>
      <c r="F29" s="18">
        <f t="shared" si="0"/>
        <v>1.4683112076931954E-2</v>
      </c>
      <c r="G29" s="19">
        <f t="shared" si="1"/>
        <v>1.5138144655350179</v>
      </c>
      <c r="H29" s="15"/>
    </row>
    <row r="30" spans="2:8" x14ac:dyDescent="0.25">
      <c r="B30" s="17" t="str">
        <f>'Input  - indicative charges'!B33</f>
        <v>MRPL</v>
      </c>
      <c r="C30" s="17" t="str">
        <f>'Input  - indicative charges'!C33</f>
        <v>Mercury NZ Limited</v>
      </c>
      <c r="D30" s="17" t="str">
        <f>'Input  - indicative charges'!D33</f>
        <v>Generator</v>
      </c>
      <c r="E30" s="19">
        <f>'Input  - indicative charges'!J33</f>
        <v>12.807617527549384</v>
      </c>
      <c r="F30" s="18">
        <f t="shared" si="0"/>
        <v>1.5831697514589248E-2</v>
      </c>
      <c r="G30" s="19">
        <f t="shared" si="1"/>
        <v>1.6322324985322703</v>
      </c>
      <c r="H30" s="15"/>
    </row>
    <row r="31" spans="2:8" x14ac:dyDescent="0.25">
      <c r="B31" s="17" t="str">
        <f>'Input  - indicative charges'!B34</f>
        <v>MSVP</v>
      </c>
      <c r="C31" s="17" t="str">
        <f>'Input  - indicative charges'!C34</f>
        <v>Mercury SPV Limited</v>
      </c>
      <c r="D31" s="17" t="str">
        <f>'Input  - indicative charges'!D34</f>
        <v>Generator</v>
      </c>
      <c r="E31" s="19">
        <f>'Input  - indicative charges'!J34</f>
        <v>0.5237190451402346</v>
      </c>
      <c r="F31" s="18">
        <f t="shared" si="0"/>
        <v>6.4737735081914021E-4</v>
      </c>
      <c r="G31" s="19">
        <f t="shared" si="1"/>
        <v>6.6743970433175787E-2</v>
      </c>
      <c r="H31" s="15"/>
    </row>
    <row r="32" spans="2:8" x14ac:dyDescent="0.25">
      <c r="B32" s="17" t="str">
        <f>'Input  - indicative charges'!B35</f>
        <v>NAPA</v>
      </c>
      <c r="C32" s="17" t="str">
        <f>'Input  - indicative charges'!C35</f>
        <v>Nga Awa Purua Joint Venture</v>
      </c>
      <c r="D32" s="17" t="str">
        <f>'Input  - indicative charges'!D35</f>
        <v>Generator</v>
      </c>
      <c r="E32" s="19">
        <f>'Input  - indicative charges'!J35</f>
        <v>2.6674964664551051</v>
      </c>
      <c r="F32" s="18">
        <f t="shared" si="0"/>
        <v>3.2973343471034608E-3</v>
      </c>
      <c r="G32" s="19">
        <f t="shared" si="1"/>
        <v>0.33995193976573329</v>
      </c>
      <c r="H32" s="15"/>
    </row>
    <row r="33" spans="2:8" x14ac:dyDescent="0.25">
      <c r="B33" s="17" t="str">
        <f>'Input  - indicative charges'!B36</f>
        <v>NELS</v>
      </c>
      <c r="C33" s="17" t="str">
        <f>'Input  - indicative charges'!C36</f>
        <v>Nelson Electricity Ltd</v>
      </c>
      <c r="D33" s="17" t="str">
        <f>'Input  - indicative charges'!D36</f>
        <v>Lines Business</v>
      </c>
      <c r="E33" s="19">
        <f>'Input  - indicative charges'!J36</f>
        <v>0.94280019712865104</v>
      </c>
      <c r="F33" s="18">
        <f t="shared" si="0"/>
        <v>1.165410155755322E-3</v>
      </c>
      <c r="G33" s="19">
        <f t="shared" si="1"/>
        <v>0.12015264494476696</v>
      </c>
      <c r="H33" s="15"/>
    </row>
    <row r="34" spans="2:8" x14ac:dyDescent="0.25">
      <c r="B34" s="17" t="str">
        <f>'Input  - indicative charges'!B37</f>
        <v>NPOW</v>
      </c>
      <c r="C34" s="17" t="str">
        <f>'Input  - indicative charges'!C37</f>
        <v>Northpower Limited</v>
      </c>
      <c r="D34" s="17" t="str">
        <f>'Input  - indicative charges'!D37</f>
        <v>Lines Business</v>
      </c>
      <c r="E34" s="19">
        <f>'Input  - indicative charges'!J37</f>
        <v>19.777365488073453</v>
      </c>
      <c r="F34" s="18">
        <f t="shared" si="0"/>
        <v>2.4447112616312345E-2</v>
      </c>
      <c r="G34" s="19">
        <f t="shared" si="1"/>
        <v>2.5204733523269676</v>
      </c>
      <c r="H34" s="15"/>
    </row>
    <row r="35" spans="2:8" x14ac:dyDescent="0.25">
      <c r="B35" s="17" t="str">
        <f>'Input  - indicative charges'!B38</f>
        <v>NTRG</v>
      </c>
      <c r="C35" s="17" t="str">
        <f>'Input  - indicative charges'!C38</f>
        <v>Ngatamariki Geothermal Ltd</v>
      </c>
      <c r="D35" s="17" t="str">
        <f>'Input  - indicative charges'!D38</f>
        <v>Generator</v>
      </c>
      <c r="E35" s="19">
        <f>'Input  - indicative charges'!J38</f>
        <v>1.5387940804290077</v>
      </c>
      <c r="F35" s="18">
        <f t="shared" si="0"/>
        <v>1.9021275710482553E-3</v>
      </c>
      <c r="G35" s="19">
        <f t="shared" si="1"/>
        <v>0.19610748847103424</v>
      </c>
      <c r="H35" s="15"/>
    </row>
    <row r="36" spans="2:8" x14ac:dyDescent="0.25">
      <c r="B36" s="17" t="str">
        <f>'Input  - indicative charges'!B39</f>
        <v>NZAS</v>
      </c>
      <c r="C36" s="17" t="str">
        <f>'Input  - indicative charges'!C39</f>
        <v>NZ Aluminium Smelters Limited</v>
      </c>
      <c r="D36" s="17" t="str">
        <f>'Input  - indicative charges'!D39</f>
        <v>Direct Connect</v>
      </c>
      <c r="E36" s="19">
        <f>'Input  - indicative charges'!J39</f>
        <v>44.863804031068639</v>
      </c>
      <c r="F36" s="18">
        <f t="shared" si="0"/>
        <v>5.5456853957879859E-2</v>
      </c>
      <c r="G36" s="19">
        <f t="shared" si="1"/>
        <v>5.717547294785966</v>
      </c>
      <c r="H36" s="15"/>
    </row>
    <row r="37" spans="2:8" x14ac:dyDescent="0.25">
      <c r="B37" s="17" t="str">
        <f>'Input  - indicative charges'!B40</f>
        <v>NZST</v>
      </c>
      <c r="C37" s="17" t="str">
        <f>'Input  - indicative charges'!C40</f>
        <v>New Zealand Steel Limited</v>
      </c>
      <c r="D37" s="17" t="str">
        <f>'Input  - indicative charges'!D40</f>
        <v>Direct Connect</v>
      </c>
      <c r="E37" s="19">
        <f>'Input  - indicative charges'!J40</f>
        <v>13.473675972951472</v>
      </c>
      <c r="F37" s="18">
        <f t="shared" si="0"/>
        <v>1.6655022837348248E-2</v>
      </c>
      <c r="G37" s="19">
        <f t="shared" si="1"/>
        <v>1.7171165324416735</v>
      </c>
      <c r="H37" s="15"/>
    </row>
    <row r="38" spans="2:8" x14ac:dyDescent="0.25">
      <c r="B38" s="17" t="str">
        <f>'Input  - indicative charges'!B41</f>
        <v>OMVP</v>
      </c>
      <c r="C38" s="17" t="str">
        <f>'Input  - indicative charges'!C41</f>
        <v>OMV New Zealand Production Ltd</v>
      </c>
      <c r="D38" s="17" t="str">
        <f>'Input  - indicative charges'!D41</f>
        <v>Direct Connect</v>
      </c>
      <c r="E38" s="19">
        <f>'Input  - indicative charges'!J41</f>
        <v>0.50093376968504366</v>
      </c>
      <c r="F38" s="18">
        <f t="shared" si="0"/>
        <v>6.1921211337218778E-4</v>
      </c>
      <c r="G38" s="19">
        <f t="shared" si="1"/>
        <v>6.3840162054609337E-2</v>
      </c>
      <c r="H38" s="15"/>
    </row>
    <row r="39" spans="2:8" x14ac:dyDescent="0.25">
      <c r="B39" s="17" t="str">
        <f>'Input  - indicative charges'!B42</f>
        <v>ORON</v>
      </c>
      <c r="C39" s="17" t="str">
        <f>'Input  - indicative charges'!C42</f>
        <v>Orion New Zealand Limited</v>
      </c>
      <c r="D39" s="17" t="str">
        <f>'Input  - indicative charges'!D42</f>
        <v>Lines Business</v>
      </c>
      <c r="E39" s="19">
        <f>'Input  - indicative charges'!J42</f>
        <v>53.167119951621927</v>
      </c>
      <c r="F39" s="18">
        <f t="shared" si="0"/>
        <v>6.5720713394618172E-2</v>
      </c>
      <c r="G39" s="19">
        <f t="shared" si="1"/>
        <v>6.7757411440287996</v>
      </c>
      <c r="H39" s="15"/>
    </row>
    <row r="40" spans="2:8" x14ac:dyDescent="0.25">
      <c r="B40" s="17" t="str">
        <f>'Input  - indicative charges'!B43</f>
        <v>PANP</v>
      </c>
      <c r="C40" s="17" t="str">
        <f>'Input  - indicative charges'!C43</f>
        <v>Pan Pac Forest Product Limited</v>
      </c>
      <c r="D40" s="17" t="str">
        <f>'Input  - indicative charges'!D43</f>
        <v>Direct Connect</v>
      </c>
      <c r="E40" s="19">
        <f>'Input  - indicative charges'!J43</f>
        <v>5.9842778477650995</v>
      </c>
      <c r="F40" s="18">
        <f t="shared" si="0"/>
        <v>7.3972599919762023E-3</v>
      </c>
      <c r="G40" s="19">
        <f t="shared" si="1"/>
        <v>0.76265025578398171</v>
      </c>
      <c r="H40" s="15"/>
    </row>
    <row r="41" spans="2:8" x14ac:dyDescent="0.25">
      <c r="B41" s="17" t="str">
        <f>'Input  - indicative charges'!B44</f>
        <v>POCO</v>
      </c>
      <c r="C41" s="17" t="str">
        <f>'Input  - indicative charges'!C44</f>
        <v>Powerco Limited</v>
      </c>
      <c r="D41" s="17" t="str">
        <f>'Input  - indicative charges'!D44</f>
        <v>Lines Business</v>
      </c>
      <c r="E41" s="19">
        <f>'Input  - indicative charges'!J44</f>
        <v>83.55087679261176</v>
      </c>
      <c r="F41" s="18">
        <f t="shared" si="0"/>
        <v>0.10327855322147805</v>
      </c>
      <c r="G41" s="19">
        <f t="shared" si="1"/>
        <v>10.647917623119445</v>
      </c>
      <c r="H41" s="15"/>
    </row>
    <row r="42" spans="2:8" x14ac:dyDescent="0.25">
      <c r="B42" s="17" t="str">
        <f>'Input  - indicative charges'!B45</f>
        <v>POWN</v>
      </c>
      <c r="C42" s="17" t="str">
        <f>'Input  - indicative charges'!C45</f>
        <v>Powernet Ltd</v>
      </c>
      <c r="D42" s="17" t="str">
        <f>'Input  - indicative charges'!D45</f>
        <v>Lines Business</v>
      </c>
      <c r="E42" s="19">
        <f>'Input  - indicative charges'!J45</f>
        <v>21.821383353373886</v>
      </c>
      <c r="F42" s="18">
        <f t="shared" ref="F42:F65" si="2">E42/$E$6</f>
        <v>2.6973755255994974E-2</v>
      </c>
      <c r="G42" s="19">
        <f t="shared" ref="G42:G66" si="3">F42*$E$5</f>
        <v>2.7809677323431936</v>
      </c>
      <c r="H42" s="15"/>
    </row>
    <row r="43" spans="2:8" x14ac:dyDescent="0.25">
      <c r="B43" s="17" t="str">
        <f>'Input  - indicative charges'!B46</f>
        <v>RAYN</v>
      </c>
      <c r="C43" s="17" t="str">
        <f>'Input  - indicative charges'!C46</f>
        <v>Daiken Southland Limited</v>
      </c>
      <c r="D43" s="17" t="str">
        <f>'Input  - indicative charges'!D46</f>
        <v>Direct Connect</v>
      </c>
      <c r="E43" s="19">
        <f>'Input  - indicative charges'!J46</f>
        <v>0.86518599776222604</v>
      </c>
      <c r="F43" s="18">
        <f t="shared" si="2"/>
        <v>1.0694700228958598E-3</v>
      </c>
      <c r="G43" s="19">
        <f t="shared" si="3"/>
        <v>0.110261311269246</v>
      </c>
      <c r="H43" s="15"/>
    </row>
    <row r="44" spans="2:8" x14ac:dyDescent="0.25">
      <c r="B44" s="17" t="str">
        <f>'Input  - indicative charges'!B47</f>
        <v>SCAN</v>
      </c>
      <c r="C44" s="17" t="str">
        <f>'Input  - indicative charges'!C47</f>
        <v>Scanpower Limited</v>
      </c>
      <c r="D44" s="17" t="str">
        <f>'Input  - indicative charges'!D47</f>
        <v>Lines Business</v>
      </c>
      <c r="E44" s="19">
        <f>'Input  - indicative charges'!J47</f>
        <v>1.7587153662895179</v>
      </c>
      <c r="F44" s="18">
        <f t="shared" si="2"/>
        <v>2.1739757322908797E-3</v>
      </c>
      <c r="G44" s="19">
        <f t="shared" si="3"/>
        <v>0.22413476748123229</v>
      </c>
      <c r="H44" s="15"/>
    </row>
    <row r="45" spans="2:8" x14ac:dyDescent="0.25">
      <c r="B45" s="17" t="str">
        <f>'Input  - indicative charges'!B48</f>
        <v>SCGL</v>
      </c>
      <c r="C45" s="17" t="str">
        <f>'Input  - indicative charges'!C48</f>
        <v>Southdown Cogeneration Ltd</v>
      </c>
      <c r="D45" s="17" t="str">
        <f>'Input  - indicative charges'!D48</f>
        <v>Generator</v>
      </c>
      <c r="E45" s="19">
        <f>'Input  - indicative charges'!J48</f>
        <v>0.1336433853278593</v>
      </c>
      <c r="F45" s="18">
        <f t="shared" si="2"/>
        <v>1.6519869107468592E-4</v>
      </c>
      <c r="G45" s="19">
        <f t="shared" si="3"/>
        <v>1.7031823153430877E-2</v>
      </c>
      <c r="H45" s="15"/>
    </row>
    <row r="46" spans="2:8" x14ac:dyDescent="0.25">
      <c r="B46" s="17" t="str">
        <f>'Input  - indicative charges'!B49</f>
        <v>SHPK</v>
      </c>
      <c r="C46" s="17" t="str">
        <f>'Input  - indicative charges'!C49</f>
        <v>Southpark Utilities Limited</v>
      </c>
      <c r="D46" s="17" t="str">
        <f>'Input  - indicative charges'!D49</f>
        <v>Direct Connect</v>
      </c>
      <c r="E46" s="19">
        <f>'Input  - indicative charges'!J49</f>
        <v>4.9616007036823978E-2</v>
      </c>
      <c r="F46" s="18">
        <f t="shared" si="2"/>
        <v>6.1331126854709245E-5</v>
      </c>
      <c r="G46" s="19">
        <f t="shared" si="3"/>
        <v>6.3231790736028946E-3</v>
      </c>
      <c r="H46" s="15"/>
    </row>
    <row r="47" spans="2:8" x14ac:dyDescent="0.25">
      <c r="B47" s="17" t="str">
        <f>'Input  - indicative charges'!B50</f>
        <v>SKOG</v>
      </c>
      <c r="C47" s="17" t="str">
        <f>'Input  - indicative charges'!C50</f>
        <v>Norske Skog Tasman Limited</v>
      </c>
      <c r="D47" s="17" t="str">
        <f>'Input  - indicative charges'!D50</f>
        <v>Direct Connect</v>
      </c>
      <c r="E47" s="19">
        <f>'Input  - indicative charges'!J50</f>
        <v>6.5060066952772262</v>
      </c>
      <c r="F47" s="18">
        <f t="shared" si="2"/>
        <v>8.0421772281975504E-3</v>
      </c>
      <c r="G47" s="19">
        <f t="shared" si="3"/>
        <v>0.82914059081306202</v>
      </c>
      <c r="H47" s="15"/>
    </row>
    <row r="48" spans="2:8" x14ac:dyDescent="0.25">
      <c r="B48" s="17" t="str">
        <f>'Input  - indicative charges'!B51</f>
        <v>SOLE</v>
      </c>
      <c r="C48" s="17" t="str">
        <f>'Input  - indicative charges'!C51</f>
        <v>GTL Energy New Zealand Ltd</v>
      </c>
      <c r="D48" s="17" t="str">
        <f>'Input  - indicative charges'!D51</f>
        <v>Direct Connect</v>
      </c>
      <c r="E48" s="19">
        <f>'Input  - indicative charges'!J51</f>
        <v>9.1642635568450811E-3</v>
      </c>
      <c r="F48" s="18">
        <f t="shared" si="2"/>
        <v>1.1328090354342889E-5</v>
      </c>
      <c r="G48" s="19">
        <f t="shared" si="3"/>
        <v>1.1679150138909238E-3</v>
      </c>
      <c r="H48" s="15"/>
    </row>
    <row r="49" spans="2:8" x14ac:dyDescent="0.25">
      <c r="B49" s="17" t="str">
        <f>'Input  - indicative charges'!B52</f>
        <v>SOU2</v>
      </c>
      <c r="C49" s="17" t="str">
        <f>'Input  - indicative charges'!C52</f>
        <v>Southern Generation GP Limited</v>
      </c>
      <c r="D49" s="17" t="str">
        <f>'Input  - indicative charges'!D52</f>
        <v>Generator</v>
      </c>
      <c r="E49" s="19">
        <f>'Input  - indicative charges'!J52</f>
        <v>8.5178157299128018E-2</v>
      </c>
      <c r="F49" s="18">
        <f t="shared" si="2"/>
        <v>1.0529006025587669E-4</v>
      </c>
      <c r="G49" s="19">
        <f t="shared" si="3"/>
        <v>1.0855302027068936E-2</v>
      </c>
      <c r="H49" s="15"/>
    </row>
    <row r="50" spans="2:8" x14ac:dyDescent="0.25">
      <c r="B50" s="17" t="str">
        <f>'Input  - indicative charges'!B53</f>
        <v>TARW</v>
      </c>
      <c r="C50" s="17" t="str">
        <f>'Input  - indicative charges'!C53</f>
        <v>Tararua Wind Power</v>
      </c>
      <c r="D50" s="17" t="str">
        <f>'Input  - indicative charges'!D53</f>
        <v>Generator</v>
      </c>
      <c r="E50" s="19">
        <f>'Input  - indicative charges'!J53</f>
        <v>0.42265713776387787</v>
      </c>
      <c r="F50" s="18">
        <f t="shared" si="2"/>
        <v>5.2245313721045533E-4</v>
      </c>
      <c r="G50" s="19">
        <f t="shared" si="3"/>
        <v>5.3864406437098951E-2</v>
      </c>
      <c r="H50" s="15"/>
    </row>
    <row r="51" spans="2:8" x14ac:dyDescent="0.25">
      <c r="B51" s="17" t="str">
        <f>'Input  - indicative charges'!B54</f>
        <v>TASM</v>
      </c>
      <c r="C51" s="17" t="str">
        <f>'Input  - indicative charges'!C54</f>
        <v>Network Tasman Limited</v>
      </c>
      <c r="D51" s="17" t="str">
        <f>'Input  - indicative charges'!D54</f>
        <v>Lines Business</v>
      </c>
      <c r="E51" s="19">
        <f>'Input  - indicative charges'!J54</f>
        <v>10.817769760656221</v>
      </c>
      <c r="F51" s="18">
        <f t="shared" si="2"/>
        <v>1.3372015385749071E-2</v>
      </c>
      <c r="G51" s="19">
        <f t="shared" si="3"/>
        <v>1.3786416815619311</v>
      </c>
      <c r="H51" s="15"/>
    </row>
    <row r="52" spans="2:8" x14ac:dyDescent="0.25">
      <c r="B52" s="17" t="str">
        <f>'Input  - indicative charges'!B55</f>
        <v>TBOP</v>
      </c>
      <c r="C52" s="17" t="str">
        <f>'Input  - indicative charges'!C55</f>
        <v>Nova Energy Limited</v>
      </c>
      <c r="D52" s="17" t="str">
        <f>'Input  - indicative charges'!D55</f>
        <v>Generator</v>
      </c>
      <c r="E52" s="19">
        <f>'Input  - indicative charges'!J55</f>
        <v>0.76536071609019585</v>
      </c>
      <c r="F52" s="18">
        <f t="shared" si="2"/>
        <v>9.4607442177482533E-4</v>
      </c>
      <c r="G52" s="19">
        <f t="shared" si="3"/>
        <v>9.7539345722590404E-2</v>
      </c>
      <c r="H52" s="15"/>
    </row>
    <row r="53" spans="2:8" x14ac:dyDescent="0.25">
      <c r="B53" s="17" t="str">
        <f>'Input  - indicative charges'!B56</f>
        <v>TOD3</v>
      </c>
      <c r="C53" s="17" t="str">
        <f>'Input  - indicative charges'!C56</f>
        <v>Todd Generation Taranaki Limited</v>
      </c>
      <c r="D53" s="17" t="str">
        <f>'Input  - indicative charges'!D56</f>
        <v>Generator</v>
      </c>
      <c r="E53" s="19">
        <f>'Input  - indicative charges'!J56</f>
        <v>1.0207199571631949</v>
      </c>
      <c r="F53" s="18">
        <f t="shared" si="2"/>
        <v>1.2617279969637106E-3</v>
      </c>
      <c r="G53" s="19">
        <f t="shared" si="3"/>
        <v>0.13008291998090427</v>
      </c>
      <c r="H53" s="15"/>
    </row>
    <row r="54" spans="2:8" x14ac:dyDescent="0.25">
      <c r="B54" s="17" t="str">
        <f>'Input  - indicative charges'!B57</f>
        <v>TOPE</v>
      </c>
      <c r="C54" s="17" t="str">
        <f>'Input  - indicative charges'!C57</f>
        <v>Top Energy Ltd</v>
      </c>
      <c r="D54" s="17" t="str">
        <f>'Input  - indicative charges'!D57</f>
        <v>Lines Business</v>
      </c>
      <c r="E54" s="19">
        <f>'Input  - indicative charges'!J57</f>
        <v>6.1614615349718118</v>
      </c>
      <c r="F54" s="18">
        <f t="shared" si="2"/>
        <v>7.6162795351771458E-3</v>
      </c>
      <c r="G54" s="19">
        <f t="shared" si="3"/>
        <v>0.78523095604665649</v>
      </c>
      <c r="H54" s="15"/>
    </row>
    <row r="55" spans="2:8" x14ac:dyDescent="0.25">
      <c r="B55" s="17" t="str">
        <f>'Input  - indicative charges'!B58</f>
        <v>TRNZ</v>
      </c>
      <c r="C55" s="17" t="str">
        <f>'Input  - indicative charges'!C58</f>
        <v>KiwiRail Holdings Limited</v>
      </c>
      <c r="D55" s="17" t="str">
        <f>'Input  - indicative charges'!D58</f>
        <v>Direct Connect</v>
      </c>
      <c r="E55" s="19">
        <f>'Input  - indicative charges'!J58</f>
        <v>3.6811674486208545</v>
      </c>
      <c r="F55" s="18">
        <f t="shared" si="2"/>
        <v>4.5503489951787147E-3</v>
      </c>
      <c r="G55" s="19">
        <f t="shared" si="3"/>
        <v>0.46913652201540673</v>
      </c>
      <c r="H55" s="15"/>
    </row>
    <row r="56" spans="2:8" x14ac:dyDescent="0.25">
      <c r="B56" s="17" t="str">
        <f>'Input  - indicative charges'!B59</f>
        <v>TRUG</v>
      </c>
      <c r="C56" s="17" t="str">
        <f>'Input  - indicative charges'!C59</f>
        <v>Trustpower Limited</v>
      </c>
      <c r="D56" s="17" t="str">
        <f>'Input  - indicative charges'!D59</f>
        <v>Generator</v>
      </c>
      <c r="E56" s="19">
        <f>'Input  - indicative charges'!J59</f>
        <v>1.5961906982023146</v>
      </c>
      <c r="F56" s="18">
        <f t="shared" si="2"/>
        <v>1.9730764332385022E-3</v>
      </c>
      <c r="G56" s="19">
        <f t="shared" si="3"/>
        <v>0.20342224663225425</v>
      </c>
      <c r="H56" s="15"/>
    </row>
    <row r="57" spans="2:8" x14ac:dyDescent="0.25">
      <c r="B57" s="17" t="str">
        <f>'Input  - indicative charges'!B60</f>
        <v>UNET</v>
      </c>
      <c r="C57" s="17" t="str">
        <f>'Input  - indicative charges'!C60</f>
        <v>Wellington Electricity Lines Limited</v>
      </c>
      <c r="D57" s="17" t="str">
        <f>'Input  - indicative charges'!D60</f>
        <v>Lines Business</v>
      </c>
      <c r="E57" s="19">
        <f>'Input  - indicative charges'!J60</f>
        <v>47.222668857261198</v>
      </c>
      <c r="F57" s="18">
        <f t="shared" si="2"/>
        <v>5.8372683879077569E-2</v>
      </c>
      <c r="G57" s="19">
        <f t="shared" si="3"/>
        <v>6.0181665021189694</v>
      </c>
      <c r="H57" s="15"/>
    </row>
    <row r="58" spans="2:8" x14ac:dyDescent="0.25">
      <c r="B58" s="17" t="str">
        <f>'Input  - indicative charges'!B61</f>
        <v>UNIS</v>
      </c>
      <c r="C58" s="17" t="str">
        <f>'Input  - indicative charges'!C61</f>
        <v>Unison Networks Limited</v>
      </c>
      <c r="D58" s="17" t="str">
        <f>'Input  - indicative charges'!D61</f>
        <v>Lines Business</v>
      </c>
      <c r="E58" s="19">
        <f>'Input  - indicative charges'!J61</f>
        <v>27.452481192337864</v>
      </c>
      <c r="F58" s="18">
        <f t="shared" si="2"/>
        <v>3.3934443882882234E-2</v>
      </c>
      <c r="G58" s="19">
        <f t="shared" si="3"/>
        <v>3.4986079082308086</v>
      </c>
      <c r="H58" s="15"/>
    </row>
    <row r="59" spans="2:8" x14ac:dyDescent="0.25">
      <c r="B59" s="17" t="str">
        <f>'Input  - indicative charges'!B62</f>
        <v>VECT</v>
      </c>
      <c r="C59" s="17" t="str">
        <f>'Input  - indicative charges'!C62</f>
        <v>Vector Limited</v>
      </c>
      <c r="D59" s="17" t="str">
        <f>'Input  - indicative charges'!D62</f>
        <v>Lines Business</v>
      </c>
      <c r="E59" s="19">
        <f>'Input  - indicative charges'!J62</f>
        <v>177.21698375875272</v>
      </c>
      <c r="F59" s="18">
        <f t="shared" si="2"/>
        <v>0.21906070159274052</v>
      </c>
      <c r="G59" s="19">
        <f t="shared" si="3"/>
        <v>22.584943652533379</v>
      </c>
      <c r="H59" s="15"/>
    </row>
    <row r="60" spans="2:8" x14ac:dyDescent="0.25">
      <c r="B60" s="17" t="str">
        <f>'Input  - indicative charges'!B63</f>
        <v>WAIP</v>
      </c>
      <c r="C60" s="17" t="str">
        <f>'Input  - indicative charges'!C63</f>
        <v>Waipa Networks Limited</v>
      </c>
      <c r="D60" s="17" t="str">
        <f>'Input  - indicative charges'!D63</f>
        <v>Lines Business</v>
      </c>
      <c r="E60" s="19">
        <f>'Input  - indicative charges'!J63</f>
        <v>6.5393522573225384</v>
      </c>
      <c r="F60" s="18">
        <f t="shared" si="2"/>
        <v>8.0833962020324425E-3</v>
      </c>
      <c r="G60" s="19">
        <f t="shared" si="3"/>
        <v>0.83339022662043294</v>
      </c>
      <c r="H60" s="15"/>
    </row>
    <row r="61" spans="2:8" x14ac:dyDescent="0.25">
      <c r="B61" s="17" t="str">
        <f>'Input  - indicative charges'!B64</f>
        <v>WATA</v>
      </c>
      <c r="C61" s="17" t="str">
        <f>'Input  - indicative charges'!C64</f>
        <v>Network Waitaki Limited</v>
      </c>
      <c r="D61" s="17" t="str">
        <f>'Input  - indicative charges'!D64</f>
        <v>Lines Business</v>
      </c>
      <c r="E61" s="19">
        <f>'Input  - indicative charges'!J64</f>
        <v>5.0599011842467325</v>
      </c>
      <c r="F61" s="18">
        <f t="shared" si="2"/>
        <v>6.2546234559546438E-3</v>
      </c>
      <c r="G61" s="19">
        <f t="shared" si="3"/>
        <v>0.64484554871539068</v>
      </c>
      <c r="H61" s="15"/>
    </row>
    <row r="62" spans="2:8" x14ac:dyDescent="0.25">
      <c r="B62" s="17" t="str">
        <f>'Input  - indicative charges'!B65</f>
        <v>WAV1</v>
      </c>
      <c r="C62" s="17" t="str">
        <f>'Input  - indicative charges'!C65</f>
        <v>Waverley Wind Farm</v>
      </c>
      <c r="D62" s="17" t="str">
        <f>'Input  - indicative charges'!D65</f>
        <v>Generator</v>
      </c>
      <c r="E62" s="19">
        <f>'Input  - indicative charges'!J65</f>
        <v>0.33936950627770796</v>
      </c>
      <c r="F62" s="18">
        <f t="shared" si="2"/>
        <v>4.1949998565363178E-4</v>
      </c>
      <c r="G62" s="19">
        <f t="shared" si="3"/>
        <v>4.3250037406708498E-2</v>
      </c>
      <c r="H62" s="15"/>
    </row>
    <row r="63" spans="2:8" x14ac:dyDescent="0.25">
      <c r="B63" s="17" t="str">
        <f>'Input  - indicative charges'!B66</f>
        <v>WELE</v>
      </c>
      <c r="C63" s="17" t="str">
        <f>'Input  - indicative charges'!C66</f>
        <v>WEL Networks Limited</v>
      </c>
      <c r="D63" s="17" t="str">
        <f>'Input  - indicative charges'!D66</f>
        <v>Lines Business</v>
      </c>
      <c r="E63" s="19">
        <f>'Input  - indicative charges'!J66</f>
        <v>20.178123141132065</v>
      </c>
      <c r="F63" s="18">
        <f t="shared" si="2"/>
        <v>2.4942495455957045E-2</v>
      </c>
      <c r="G63" s="19">
        <f t="shared" si="3"/>
        <v>2.5715468376141994</v>
      </c>
      <c r="H63" s="15"/>
    </row>
    <row r="64" spans="2:8" x14ac:dyDescent="0.25">
      <c r="B64" s="17" t="str">
        <f>'Input  - indicative charges'!B67</f>
        <v>WNST</v>
      </c>
      <c r="C64" s="17" t="str">
        <f>'Input  - indicative charges'!C67</f>
        <v>Winstone Pulp International</v>
      </c>
      <c r="D64" s="17" t="str">
        <f>'Input  - indicative charges'!D67</f>
        <v>Direct Connect</v>
      </c>
      <c r="E64" s="19">
        <f>'Input  - indicative charges'!J67</f>
        <v>3.6069422945982188</v>
      </c>
      <c r="F64" s="18">
        <f t="shared" si="2"/>
        <v>4.4585981145849989E-3</v>
      </c>
      <c r="G64" s="19">
        <f t="shared" si="3"/>
        <v>0.45967709614297514</v>
      </c>
      <c r="H64" s="15"/>
    </row>
    <row r="65" spans="2:8" x14ac:dyDescent="0.25">
      <c r="B65" s="17" t="str">
        <f>'Input  - indicative charges'!B68</f>
        <v>WPOW</v>
      </c>
      <c r="C65" s="17" t="str">
        <f>'Input  - indicative charges'!C68</f>
        <v>Westpower Limited</v>
      </c>
      <c r="D65" s="17" t="str">
        <f>'Input  - indicative charges'!D68</f>
        <v>Lines Business</v>
      </c>
      <c r="E65" s="19">
        <f>'Input  - indicative charges'!J68</f>
        <v>3.7579893530490938</v>
      </c>
      <c r="F65" s="18">
        <f t="shared" si="2"/>
        <v>4.6453097598007417E-3</v>
      </c>
      <c r="G65" s="19">
        <f t="shared" si="3"/>
        <v>0.4789268837854388</v>
      </c>
      <c r="H65" s="15"/>
    </row>
    <row r="66" spans="2:8" x14ac:dyDescent="0.25">
      <c r="B66" s="17" t="str">
        <f>'Input  - indicative charges'!B69</f>
        <v>WTOM</v>
      </c>
      <c r="C66" s="17" t="str">
        <f>'Input  - indicative charges'!C69</f>
        <v>The Lines Company Ltd</v>
      </c>
      <c r="D66" s="17" t="str">
        <f>'Input  - indicative charges'!D69</f>
        <v>Lines Business</v>
      </c>
      <c r="E66" s="19">
        <f>'Input  - indicative charges'!J69</f>
        <v>6.2618154772138466</v>
      </c>
      <c r="F66" s="18">
        <f>E66/$E$6</f>
        <v>7.7403286219456247E-3</v>
      </c>
      <c r="G66" s="19">
        <f t="shared" si="3"/>
        <v>0.79802029532314112</v>
      </c>
    </row>
    <row r="68" spans="2:8" x14ac:dyDescent="0.25">
      <c r="E68" s="16"/>
      <c r="F68" s="16"/>
      <c r="G68" s="16"/>
    </row>
    <row r="69" spans="2:8" x14ac:dyDescent="0.25">
      <c r="B69" s="32" t="s">
        <v>123</v>
      </c>
      <c r="C69" s="17"/>
      <c r="D69" s="17"/>
      <c r="E69" s="58">
        <f>SUM(E10:E66)</f>
        <v>808.98573988966689</v>
      </c>
      <c r="F69" s="59">
        <f>SUM(F10:F66)</f>
        <v>0.99999999999999967</v>
      </c>
      <c r="G69" s="58">
        <f>SUM(G10:G66)</f>
        <v>103.09901999</v>
      </c>
    </row>
    <row r="70" spans="2:8" x14ac:dyDescent="0.25">
      <c r="E70" s="16"/>
      <c r="F70" s="16"/>
      <c r="G70" s="16"/>
    </row>
    <row r="71" spans="2:8" x14ac:dyDescent="0.25">
      <c r="E71" s="16"/>
      <c r="F71" s="16"/>
      <c r="G71" s="16"/>
    </row>
    <row r="72" spans="2:8" x14ac:dyDescent="0.25">
      <c r="E72" s="16"/>
      <c r="F72" s="16"/>
      <c r="G72" s="16"/>
    </row>
    <row r="73" spans="2:8" x14ac:dyDescent="0.25">
      <c r="E73" s="16"/>
      <c r="F73" s="16"/>
      <c r="G73" s="16"/>
    </row>
    <row r="74" spans="2:8" x14ac:dyDescent="0.25">
      <c r="E74" s="16"/>
      <c r="F74" s="16"/>
      <c r="G74" s="16"/>
    </row>
    <row r="75" spans="2:8" x14ac:dyDescent="0.25">
      <c r="E75" s="16"/>
      <c r="F75" s="16"/>
      <c r="G75" s="16"/>
    </row>
    <row r="76" spans="2:8" x14ac:dyDescent="0.25">
      <c r="E76" s="16"/>
      <c r="F76" s="16"/>
      <c r="G76" s="16"/>
    </row>
    <row r="77" spans="2:8" x14ac:dyDescent="0.25">
      <c r="E77" s="16"/>
      <c r="F77" s="16"/>
      <c r="G77" s="16"/>
    </row>
    <row r="78" spans="2:8" x14ac:dyDescent="0.25">
      <c r="E78" s="16"/>
      <c r="F78" s="16"/>
      <c r="G78" s="16"/>
    </row>
    <row r="79" spans="2:8" x14ac:dyDescent="0.25">
      <c r="E79" s="16"/>
      <c r="F79" s="16"/>
      <c r="G79" s="16"/>
    </row>
    <row r="80" spans="2:8" x14ac:dyDescent="0.25">
      <c r="E80" s="16"/>
      <c r="F80" s="16"/>
      <c r="G80" s="16"/>
    </row>
    <row r="81" spans="5:7" x14ac:dyDescent="0.25">
      <c r="E81" s="16"/>
      <c r="F81" s="16"/>
      <c r="G81" s="16"/>
    </row>
    <row r="82" spans="5:7" x14ac:dyDescent="0.25">
      <c r="E82" s="16"/>
      <c r="F82" s="16"/>
      <c r="G82" s="16"/>
    </row>
    <row r="83" spans="5:7" x14ac:dyDescent="0.25">
      <c r="E83" s="16"/>
      <c r="F83" s="16"/>
      <c r="G83" s="16"/>
    </row>
    <row r="84" spans="5:7" x14ac:dyDescent="0.25">
      <c r="E84" s="16"/>
      <c r="F84" s="16"/>
      <c r="G84" s="16"/>
    </row>
    <row r="85" spans="5:7" x14ac:dyDescent="0.25">
      <c r="E85" s="16"/>
      <c r="F85" s="16"/>
      <c r="G85" s="16"/>
    </row>
    <row r="86" spans="5:7" x14ac:dyDescent="0.25">
      <c r="E86" s="16"/>
      <c r="F86" s="16"/>
      <c r="G86" s="16"/>
    </row>
    <row r="87" spans="5:7" x14ac:dyDescent="0.25">
      <c r="E87" s="16"/>
      <c r="F87" s="16"/>
      <c r="G87" s="16"/>
    </row>
    <row r="88" spans="5:7" x14ac:dyDescent="0.25">
      <c r="E88" s="16"/>
      <c r="F88" s="16"/>
      <c r="G88" s="16"/>
    </row>
    <row r="89" spans="5:7" x14ac:dyDescent="0.25">
      <c r="E89" s="16"/>
      <c r="F89" s="16"/>
      <c r="G89" s="16"/>
    </row>
    <row r="90" spans="5:7" x14ac:dyDescent="0.25">
      <c r="E90" s="16"/>
      <c r="F90" s="16"/>
      <c r="G90" s="16"/>
    </row>
    <row r="91" spans="5:7" x14ac:dyDescent="0.25">
      <c r="E91" s="16"/>
      <c r="F91" s="16"/>
      <c r="G91" s="16"/>
    </row>
    <row r="92" spans="5:7" x14ac:dyDescent="0.25">
      <c r="E92" s="16"/>
      <c r="F92" s="16"/>
      <c r="G92" s="16"/>
    </row>
    <row r="93" spans="5:7" x14ac:dyDescent="0.25">
      <c r="E93" s="16"/>
      <c r="F93" s="16"/>
      <c r="G93" s="16"/>
    </row>
    <row r="94" spans="5:7" x14ac:dyDescent="0.25">
      <c r="E94" s="16"/>
      <c r="F94" s="16"/>
      <c r="G94" s="16"/>
    </row>
    <row r="95" spans="5:7" x14ac:dyDescent="0.25">
      <c r="E95" s="16"/>
      <c r="F95" s="16"/>
      <c r="G95" s="16"/>
    </row>
    <row r="96" spans="5:7" x14ac:dyDescent="0.25">
      <c r="E96" s="16"/>
      <c r="F96" s="16"/>
      <c r="G96" s="16"/>
    </row>
    <row r="97" spans="5:7" x14ac:dyDescent="0.25">
      <c r="E97" s="16"/>
      <c r="F97" s="16"/>
      <c r="G97" s="16"/>
    </row>
    <row r="98" spans="5:7" x14ac:dyDescent="0.25">
      <c r="E98" s="16"/>
      <c r="F98" s="16"/>
      <c r="G98" s="16"/>
    </row>
    <row r="99" spans="5:7" x14ac:dyDescent="0.25">
      <c r="E99" s="16"/>
      <c r="F99" s="16"/>
      <c r="G99" s="16"/>
    </row>
    <row r="100" spans="5:7" x14ac:dyDescent="0.25">
      <c r="E100" s="16"/>
      <c r="F100" s="16"/>
      <c r="G100" s="16"/>
    </row>
    <row r="101" spans="5:7" x14ac:dyDescent="0.25">
      <c r="E101" s="16"/>
      <c r="F101" s="16"/>
      <c r="G101" s="16"/>
    </row>
    <row r="102" spans="5:7" x14ac:dyDescent="0.25">
      <c r="E102" s="16"/>
      <c r="F102" s="16"/>
      <c r="G102" s="16"/>
    </row>
    <row r="103" spans="5:7" x14ac:dyDescent="0.25">
      <c r="E103" s="16"/>
      <c r="F103" s="16"/>
      <c r="G103" s="16"/>
    </row>
    <row r="104" spans="5:7" x14ac:dyDescent="0.25">
      <c r="E104" s="16"/>
      <c r="F104" s="16"/>
      <c r="G104" s="16"/>
    </row>
    <row r="105" spans="5:7" x14ac:dyDescent="0.25">
      <c r="E105" s="16"/>
      <c r="F105" s="16"/>
      <c r="G105" s="16"/>
    </row>
    <row r="106" spans="5:7" x14ac:dyDescent="0.25">
      <c r="E106" s="16"/>
      <c r="F106" s="16"/>
      <c r="G106" s="16"/>
    </row>
    <row r="107" spans="5:7" x14ac:dyDescent="0.25">
      <c r="E107" s="16"/>
      <c r="F107" s="16"/>
      <c r="G107" s="16"/>
    </row>
    <row r="108" spans="5:7" x14ac:dyDescent="0.25">
      <c r="E108" s="16"/>
      <c r="F108" s="16"/>
      <c r="G108" s="16"/>
    </row>
    <row r="109" spans="5:7" x14ac:dyDescent="0.25">
      <c r="E109" s="16"/>
      <c r="F109" s="16"/>
      <c r="G109" s="16"/>
    </row>
    <row r="110" spans="5:7" x14ac:dyDescent="0.25">
      <c r="E110" s="16"/>
      <c r="F110" s="16"/>
      <c r="G110" s="16"/>
    </row>
    <row r="111" spans="5:7" x14ac:dyDescent="0.25">
      <c r="E111" s="16"/>
      <c r="F111" s="16"/>
      <c r="G111" s="16"/>
    </row>
    <row r="112" spans="5:7" x14ac:dyDescent="0.25">
      <c r="E112" s="16"/>
      <c r="F112" s="16"/>
      <c r="G112" s="16"/>
    </row>
    <row r="113" spans="5:7" x14ac:dyDescent="0.25">
      <c r="E113" s="16"/>
      <c r="F113" s="16"/>
      <c r="G113" s="16"/>
    </row>
    <row r="114" spans="5:7" x14ac:dyDescent="0.25">
      <c r="E114" s="16"/>
      <c r="F114" s="16"/>
      <c r="G114" s="16"/>
    </row>
    <row r="115" spans="5:7" x14ac:dyDescent="0.25">
      <c r="E115" s="16"/>
      <c r="F115" s="16"/>
      <c r="G115" s="16"/>
    </row>
    <row r="116" spans="5:7" x14ac:dyDescent="0.25">
      <c r="E116" s="16"/>
      <c r="F116" s="16"/>
      <c r="G116" s="16"/>
    </row>
    <row r="117" spans="5:7" x14ac:dyDescent="0.25">
      <c r="E117" s="16"/>
      <c r="F117" s="16"/>
      <c r="G117" s="16"/>
    </row>
    <row r="118" spans="5:7" x14ac:dyDescent="0.25">
      <c r="E118" s="16"/>
      <c r="F118" s="16"/>
      <c r="G118" s="16"/>
    </row>
    <row r="119" spans="5:7" x14ac:dyDescent="0.25">
      <c r="E119" s="16"/>
      <c r="F119" s="16"/>
      <c r="G119" s="16"/>
    </row>
    <row r="120" spans="5:7" x14ac:dyDescent="0.25">
      <c r="E120" s="16"/>
      <c r="F120" s="16"/>
      <c r="G120" s="16"/>
    </row>
    <row r="121" spans="5:7" x14ac:dyDescent="0.25">
      <c r="E121" s="16"/>
      <c r="F121" s="16"/>
      <c r="G121" s="16"/>
    </row>
    <row r="122" spans="5:7" x14ac:dyDescent="0.25">
      <c r="E122" s="16"/>
      <c r="F122" s="16"/>
      <c r="G122" s="16"/>
    </row>
    <row r="123" spans="5:7" x14ac:dyDescent="0.25">
      <c r="E123" s="16"/>
      <c r="F123" s="16"/>
      <c r="G123" s="16"/>
    </row>
    <row r="124" spans="5:7" x14ac:dyDescent="0.25">
      <c r="E124" s="16"/>
      <c r="F124" s="16"/>
      <c r="G124" s="16"/>
    </row>
    <row r="125" spans="5:7" x14ac:dyDescent="0.25">
      <c r="E125" s="16"/>
      <c r="F125" s="16"/>
      <c r="G125" s="16"/>
    </row>
    <row r="126" spans="5:7" x14ac:dyDescent="0.25">
      <c r="E126" s="16"/>
      <c r="F126" s="16"/>
      <c r="G126" s="16"/>
    </row>
    <row r="127" spans="5:7" x14ac:dyDescent="0.25">
      <c r="E127" s="16"/>
      <c r="F127" s="16"/>
      <c r="G127" s="16"/>
    </row>
    <row r="128" spans="5:7" x14ac:dyDescent="0.25">
      <c r="E128" s="16"/>
      <c r="F128" s="16"/>
      <c r="G128" s="16"/>
    </row>
    <row r="129" spans="5:7" x14ac:dyDescent="0.25">
      <c r="E129" s="16"/>
      <c r="F129" s="16"/>
      <c r="G129" s="16"/>
    </row>
    <row r="130" spans="5:7" x14ac:dyDescent="0.25">
      <c r="E130" s="16"/>
      <c r="F130" s="16"/>
      <c r="G130" s="16"/>
    </row>
    <row r="131" spans="5:7" x14ac:dyDescent="0.25">
      <c r="E131" s="16"/>
      <c r="F131" s="16"/>
      <c r="G131" s="16"/>
    </row>
    <row r="132" spans="5:7" x14ac:dyDescent="0.25">
      <c r="E132" s="16"/>
      <c r="F132" s="16"/>
      <c r="G132" s="16"/>
    </row>
    <row r="133" spans="5:7" x14ac:dyDescent="0.25">
      <c r="E133" s="16"/>
      <c r="F133" s="16"/>
      <c r="G133" s="16"/>
    </row>
    <row r="134" spans="5:7" x14ac:dyDescent="0.25">
      <c r="E134" s="16"/>
      <c r="F134" s="16"/>
      <c r="G134" s="16"/>
    </row>
    <row r="135" spans="5:7" x14ac:dyDescent="0.25">
      <c r="E135" s="16"/>
      <c r="F135" s="16"/>
      <c r="G135" s="16"/>
    </row>
    <row r="136" spans="5:7" x14ac:dyDescent="0.25">
      <c r="E136" s="16"/>
      <c r="F136" s="16"/>
      <c r="G136" s="16"/>
    </row>
    <row r="137" spans="5:7" x14ac:dyDescent="0.25">
      <c r="E137" s="16"/>
      <c r="F137" s="16"/>
      <c r="G137" s="16"/>
    </row>
    <row r="138" spans="5:7" x14ac:dyDescent="0.25">
      <c r="E138" s="16"/>
      <c r="F138" s="16"/>
      <c r="G138" s="16"/>
    </row>
    <row r="139" spans="5:7" x14ac:dyDescent="0.25">
      <c r="E139" s="16"/>
      <c r="F139" s="16"/>
      <c r="G139" s="16"/>
    </row>
    <row r="140" spans="5:7" x14ac:dyDescent="0.25">
      <c r="E140" s="16"/>
      <c r="F140" s="16"/>
      <c r="G140" s="16"/>
    </row>
    <row r="141" spans="5:7" x14ac:dyDescent="0.25">
      <c r="E141" s="16"/>
      <c r="F141" s="16"/>
      <c r="G141" s="16"/>
    </row>
    <row r="142" spans="5:7" x14ac:dyDescent="0.25">
      <c r="E142" s="16"/>
      <c r="F142" s="16"/>
      <c r="G142" s="16"/>
    </row>
    <row r="143" spans="5:7" x14ac:dyDescent="0.25">
      <c r="E143" s="16"/>
      <c r="F143" s="16"/>
      <c r="G143" s="16"/>
    </row>
    <row r="144" spans="5:7" x14ac:dyDescent="0.25">
      <c r="E144" s="16"/>
      <c r="F144" s="16"/>
      <c r="G144" s="16"/>
    </row>
    <row r="145" spans="5:7" x14ac:dyDescent="0.25">
      <c r="E145" s="16"/>
      <c r="F145" s="16"/>
      <c r="G145" s="16"/>
    </row>
    <row r="146" spans="5:7" x14ac:dyDescent="0.25">
      <c r="E146" s="16"/>
      <c r="F146" s="16"/>
      <c r="G146" s="16"/>
    </row>
    <row r="147" spans="5:7" x14ac:dyDescent="0.25">
      <c r="E147" s="16"/>
      <c r="F147" s="16"/>
      <c r="G147" s="16"/>
    </row>
    <row r="148" spans="5:7" x14ac:dyDescent="0.25">
      <c r="E148" s="16"/>
      <c r="F148" s="16"/>
      <c r="G148" s="16"/>
    </row>
    <row r="149" spans="5:7" x14ac:dyDescent="0.25">
      <c r="E149" s="16"/>
      <c r="F149" s="16"/>
      <c r="G149" s="16"/>
    </row>
    <row r="150" spans="5:7" x14ac:dyDescent="0.25">
      <c r="E150" s="16"/>
      <c r="F150" s="16"/>
      <c r="G150" s="16"/>
    </row>
    <row r="151" spans="5:7" x14ac:dyDescent="0.25">
      <c r="E151" s="16"/>
      <c r="F151" s="16"/>
      <c r="G151" s="16"/>
    </row>
    <row r="152" spans="5:7" x14ac:dyDescent="0.25">
      <c r="E152" s="16"/>
      <c r="F152" s="16"/>
      <c r="G152" s="16"/>
    </row>
    <row r="153" spans="5:7" x14ac:dyDescent="0.25">
      <c r="E153" s="16"/>
      <c r="F153" s="16"/>
      <c r="G153" s="16"/>
    </row>
    <row r="154" spans="5:7" x14ac:dyDescent="0.25">
      <c r="E154" s="16"/>
      <c r="F154" s="16"/>
      <c r="G154" s="16"/>
    </row>
    <row r="155" spans="5:7" x14ac:dyDescent="0.25">
      <c r="E155" s="16"/>
      <c r="F155" s="16"/>
      <c r="G155" s="16"/>
    </row>
    <row r="156" spans="5:7" x14ac:dyDescent="0.25">
      <c r="E156" s="16"/>
      <c r="F156" s="16"/>
      <c r="G156" s="16"/>
    </row>
    <row r="157" spans="5:7" x14ac:dyDescent="0.25">
      <c r="E157" s="16"/>
      <c r="F157" s="16"/>
      <c r="G157" s="16"/>
    </row>
    <row r="158" spans="5:7" x14ac:dyDescent="0.25">
      <c r="E158" s="16"/>
      <c r="F158" s="16"/>
      <c r="G158" s="16"/>
    </row>
    <row r="159" spans="5:7" x14ac:dyDescent="0.25">
      <c r="E159" s="16"/>
      <c r="F159" s="16"/>
      <c r="G159" s="16"/>
    </row>
    <row r="160" spans="5:7" x14ac:dyDescent="0.25">
      <c r="E160" s="16"/>
      <c r="F160" s="16"/>
      <c r="G160" s="16"/>
    </row>
    <row r="161" spans="5:7" x14ac:dyDescent="0.25">
      <c r="E161" s="16"/>
      <c r="F161" s="16"/>
      <c r="G161" s="16"/>
    </row>
    <row r="162" spans="5:7" x14ac:dyDescent="0.25">
      <c r="E162" s="16"/>
      <c r="F162" s="16"/>
      <c r="G162" s="16"/>
    </row>
    <row r="163" spans="5:7" x14ac:dyDescent="0.25">
      <c r="E163" s="16"/>
      <c r="F163" s="16"/>
      <c r="G163" s="16"/>
    </row>
    <row r="164" spans="5:7" x14ac:dyDescent="0.25">
      <c r="E164" s="16"/>
      <c r="F164" s="16"/>
      <c r="G164" s="16"/>
    </row>
    <row r="165" spans="5:7" x14ac:dyDescent="0.25">
      <c r="E165" s="16"/>
      <c r="F165" s="16"/>
      <c r="G165" s="16"/>
    </row>
    <row r="166" spans="5:7" x14ac:dyDescent="0.25">
      <c r="E166" s="16"/>
      <c r="F166" s="16"/>
      <c r="G166" s="16"/>
    </row>
    <row r="167" spans="5:7" x14ac:dyDescent="0.25">
      <c r="E167" s="16"/>
      <c r="F167" s="16"/>
      <c r="G167" s="16"/>
    </row>
    <row r="168" spans="5:7" x14ac:dyDescent="0.25">
      <c r="E168" s="16"/>
      <c r="F168" s="16"/>
      <c r="G168" s="16"/>
    </row>
    <row r="169" spans="5:7" x14ac:dyDescent="0.25">
      <c r="E169" s="16"/>
      <c r="F169" s="16"/>
      <c r="G169" s="16"/>
    </row>
    <row r="170" spans="5:7" x14ac:dyDescent="0.25">
      <c r="E170" s="16"/>
      <c r="F170" s="16"/>
      <c r="G170" s="16"/>
    </row>
    <row r="171" spans="5:7" x14ac:dyDescent="0.25">
      <c r="E171" s="16"/>
      <c r="F171" s="16"/>
      <c r="G171" s="16"/>
    </row>
    <row r="172" spans="5:7" x14ac:dyDescent="0.25">
      <c r="E172" s="16"/>
      <c r="F172" s="16"/>
      <c r="G172" s="16"/>
    </row>
    <row r="173" spans="5:7" x14ac:dyDescent="0.25">
      <c r="E173" s="16"/>
      <c r="F173" s="16"/>
      <c r="G173" s="16"/>
    </row>
    <row r="174" spans="5:7" x14ac:dyDescent="0.25">
      <c r="E174" s="16"/>
      <c r="F174" s="16"/>
      <c r="G174" s="1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5DD68-BAD2-4D3C-B7DF-206FEBDC65F0}">
  <sheetPr>
    <tabColor rgb="FF92D050"/>
  </sheetPr>
  <dimension ref="A1:P79"/>
  <sheetViews>
    <sheetView showGridLines="0" workbookViewId="0"/>
  </sheetViews>
  <sheetFormatPr defaultRowHeight="15" x14ac:dyDescent="0.25"/>
  <cols>
    <col min="2" max="2" width="16.42578125" customWidth="1"/>
    <col min="3" max="3" width="33.85546875" bestFit="1" customWidth="1"/>
    <col min="4" max="4" width="19.85546875" customWidth="1"/>
    <col min="5" max="5" width="32.28515625" customWidth="1"/>
    <col min="6" max="6" width="23.5703125" customWidth="1"/>
    <col min="7" max="7" width="10" bestFit="1" customWidth="1"/>
  </cols>
  <sheetData>
    <row r="1" spans="1:16" ht="26.25" x14ac:dyDescent="0.4">
      <c r="A1" s="88" t="s">
        <v>373</v>
      </c>
      <c r="B1" s="89"/>
      <c r="C1" s="89"/>
      <c r="D1" s="89"/>
      <c r="E1" s="89"/>
      <c r="F1" s="89"/>
      <c r="G1" s="2"/>
      <c r="H1" s="2"/>
      <c r="I1" s="2"/>
      <c r="J1" s="2"/>
      <c r="K1" s="2"/>
      <c r="L1" s="2"/>
      <c r="M1" s="2"/>
      <c r="N1" s="2"/>
      <c r="O1" s="2"/>
    </row>
    <row r="2" spans="1:16" x14ac:dyDescent="0.25">
      <c r="A2" s="2"/>
      <c r="B2" s="2"/>
      <c r="C2" s="2"/>
      <c r="D2" s="2"/>
      <c r="E2" s="2"/>
      <c r="F2" s="2"/>
      <c r="G2" s="2"/>
      <c r="H2" s="2"/>
      <c r="I2" s="2"/>
      <c r="J2" s="2"/>
      <c r="K2" s="2"/>
      <c r="L2" s="2"/>
      <c r="M2" s="2"/>
      <c r="N2" s="2"/>
      <c r="O2" s="2"/>
      <c r="P2" s="2"/>
    </row>
    <row r="3" spans="1:16" x14ac:dyDescent="0.25">
      <c r="A3" s="2"/>
      <c r="B3" s="2"/>
      <c r="C3" s="2"/>
      <c r="D3" s="2"/>
      <c r="E3" s="2"/>
      <c r="F3" s="2"/>
      <c r="G3" s="2"/>
      <c r="H3" s="2"/>
      <c r="I3" s="2"/>
      <c r="J3" s="2"/>
      <c r="K3" s="2"/>
      <c r="L3" s="2"/>
      <c r="M3" s="2"/>
      <c r="N3" s="2"/>
      <c r="O3" s="2"/>
      <c r="P3" s="2"/>
    </row>
    <row r="4" spans="1:16" x14ac:dyDescent="0.25">
      <c r="A4" s="2"/>
      <c r="B4" s="2"/>
      <c r="C4" s="2"/>
      <c r="D4" s="2"/>
      <c r="E4" s="2"/>
      <c r="F4" s="2"/>
      <c r="G4" s="2"/>
      <c r="H4" s="2"/>
      <c r="I4" s="2"/>
      <c r="J4" s="2"/>
      <c r="K4" s="2"/>
      <c r="L4" s="2"/>
      <c r="M4" s="2"/>
      <c r="N4" s="2"/>
      <c r="O4" s="2"/>
      <c r="P4" s="2"/>
    </row>
    <row r="5" spans="1:16" x14ac:dyDescent="0.25">
      <c r="A5" s="2"/>
      <c r="B5" s="2"/>
      <c r="C5" s="2"/>
      <c r="D5" s="2"/>
      <c r="E5" s="2"/>
      <c r="F5" s="2"/>
      <c r="G5" s="2"/>
      <c r="H5" s="2"/>
      <c r="I5" s="2"/>
      <c r="J5" s="2"/>
      <c r="K5" s="2"/>
      <c r="L5" s="2"/>
      <c r="M5" s="2"/>
      <c r="N5" s="2"/>
      <c r="O5" s="2"/>
      <c r="P5" s="2"/>
    </row>
    <row r="6" spans="1:16" ht="90" x14ac:dyDescent="0.25">
      <c r="A6" s="2"/>
      <c r="B6" s="62" t="s">
        <v>5</v>
      </c>
      <c r="C6" s="62" t="s">
        <v>6</v>
      </c>
      <c r="D6" s="62" t="s">
        <v>7</v>
      </c>
      <c r="E6" s="80" t="s">
        <v>272</v>
      </c>
      <c r="F6" s="63" t="s">
        <v>247</v>
      </c>
      <c r="G6" s="63" t="s">
        <v>313</v>
      </c>
      <c r="H6" s="2"/>
      <c r="I6" s="2"/>
      <c r="J6" s="2"/>
      <c r="K6" s="2"/>
      <c r="L6" s="2"/>
      <c r="M6" s="2"/>
      <c r="N6" s="2"/>
      <c r="O6" s="2"/>
      <c r="P6" s="2"/>
    </row>
    <row r="7" spans="1:16" x14ac:dyDescent="0.25">
      <c r="A7" s="2"/>
      <c r="B7" s="33" t="str">
        <f>'Input  - indicative charges'!B13</f>
        <v>ALPE</v>
      </c>
      <c r="C7" s="33" t="str">
        <f>'Input  - indicative charges'!C13</f>
        <v>Alpine Energy Ltd</v>
      </c>
      <c r="D7" s="33" t="str">
        <f>'Input  - indicative charges'!D13</f>
        <v>Lines Business</v>
      </c>
      <c r="E7" s="33" t="str">
        <f>'Input  - indicative charges'!E13</f>
        <v>Lower South Island distributor</v>
      </c>
      <c r="F7" s="47">
        <f>_xlfn.XLOOKUP($B7,'Input - LCE'!$A$9:$A$68,'Input - LCE'!$H$9:$H$68)/1000000</f>
        <v>1.7113068099999997</v>
      </c>
      <c r="G7" s="47">
        <f>_xlfn.XLOOKUP($B7,'Input - LCE'!$A$9:$A$68,'Input - LCE'!$F$9:$F$68)/1000000</f>
        <v>1.217822E-2</v>
      </c>
      <c r="H7" s="2"/>
      <c r="I7" s="2"/>
      <c r="J7" s="2"/>
      <c r="K7" s="2"/>
      <c r="L7" s="2"/>
      <c r="M7" s="2"/>
      <c r="N7" s="2"/>
      <c r="O7" s="2"/>
      <c r="P7" s="2"/>
    </row>
    <row r="8" spans="1:16" x14ac:dyDescent="0.25">
      <c r="A8" s="2"/>
      <c r="B8" s="33" t="str">
        <f>'Input  - indicative charges'!B14</f>
        <v>BUEL</v>
      </c>
      <c r="C8" s="33" t="str">
        <f>'Input  - indicative charges'!C14</f>
        <v>Buller Electricity Ltd</v>
      </c>
      <c r="D8" s="33" t="str">
        <f>'Input  - indicative charges'!D14</f>
        <v>Lines Business</v>
      </c>
      <c r="E8" s="33" t="str">
        <f>'Input  - indicative charges'!E14</f>
        <v>Upper South Island distributor</v>
      </c>
      <c r="F8" s="47">
        <f>_xlfn.XLOOKUP($B8,'Input - LCE'!$A$9:$A$68,'Input - LCE'!$H$9:$H$68)/1000000</f>
        <v>7.3282150000000004E-2</v>
      </c>
      <c r="G8" s="47">
        <f>_xlfn.XLOOKUP($B8,'Input - LCE'!$A$9:$A$68,'Input - LCE'!$F$9:$F$68)/1000000</f>
        <v>2.5600000000000005E-6</v>
      </c>
      <c r="H8" s="2"/>
      <c r="I8" s="2"/>
      <c r="J8" s="2"/>
      <c r="K8" s="2"/>
      <c r="L8" s="2"/>
      <c r="M8" s="2"/>
      <c r="N8" s="2"/>
      <c r="O8" s="2"/>
      <c r="P8" s="2"/>
    </row>
    <row r="9" spans="1:16" x14ac:dyDescent="0.25">
      <c r="A9" s="2"/>
      <c r="B9" s="33" t="str">
        <f>'Input  - indicative charges'!B15</f>
        <v>CHBP</v>
      </c>
      <c r="C9" s="33" t="str">
        <f>'Input  - indicative charges'!C15</f>
        <v>Centralines Limited</v>
      </c>
      <c r="D9" s="33" t="str">
        <f>'Input  - indicative charges'!D15</f>
        <v>Lines Business</v>
      </c>
      <c r="E9" s="33" t="str">
        <f>'Input  - indicative charges'!E15</f>
        <v>Lower North Island distributor</v>
      </c>
      <c r="F9" s="47">
        <f>_xlfn.XLOOKUP($B9,'Input - LCE'!$A$9:$A$68,'Input - LCE'!$H$9:$H$68)/1000000</f>
        <v>0.24663897000000001</v>
      </c>
      <c r="G9" s="47">
        <f>_xlfn.XLOOKUP($B9,'Input - LCE'!$A$9:$A$68,'Input - LCE'!$F$9:$F$68)/1000000</f>
        <v>0</v>
      </c>
      <c r="H9" s="2"/>
      <c r="I9" s="2"/>
      <c r="J9" s="2"/>
      <c r="K9" s="2"/>
      <c r="L9" s="2"/>
      <c r="M9" s="2"/>
      <c r="N9" s="2"/>
      <c r="O9" s="2"/>
      <c r="P9" s="2"/>
    </row>
    <row r="10" spans="1:16" x14ac:dyDescent="0.25">
      <c r="A10" s="2"/>
      <c r="B10" s="33" t="str">
        <f>'Input  - indicative charges'!B16</f>
        <v>COUP</v>
      </c>
      <c r="C10" s="33" t="str">
        <f>'Input  - indicative charges'!C16</f>
        <v>Counties Power Ltd</v>
      </c>
      <c r="D10" s="33" t="str">
        <f>'Input  - indicative charges'!D16</f>
        <v>Lines Business</v>
      </c>
      <c r="E10" s="33" t="str">
        <f>'Input  - indicative charges'!E16</f>
        <v>Upper North Island distributor</v>
      </c>
      <c r="F10" s="47">
        <f>_xlfn.XLOOKUP($B10,'Input - LCE'!$A$9:$A$68,'Input - LCE'!$H$9:$H$68)/1000000</f>
        <v>1.3130598099999997</v>
      </c>
      <c r="G10" s="47">
        <f>_xlfn.XLOOKUP($B10,'Input - LCE'!$A$9:$A$68,'Input - LCE'!$F$9:$F$68)/1000000</f>
        <v>0</v>
      </c>
      <c r="H10" s="2"/>
      <c r="I10" s="2"/>
      <c r="J10" s="2"/>
      <c r="K10" s="2"/>
      <c r="L10" s="2"/>
      <c r="M10" s="2"/>
      <c r="N10" s="2"/>
      <c r="O10" s="2"/>
      <c r="P10" s="2"/>
    </row>
    <row r="11" spans="1:16" x14ac:dyDescent="0.25">
      <c r="A11" s="2"/>
      <c r="B11" s="33" t="str">
        <f>'Input  - indicative charges'!B17</f>
        <v>CTCT</v>
      </c>
      <c r="C11" s="33" t="str">
        <f>'Input  - indicative charges'!C17</f>
        <v>Contact Energy Limited</v>
      </c>
      <c r="D11" s="33" t="str">
        <f>'Input  - indicative charges'!D17</f>
        <v>Generator</v>
      </c>
      <c r="E11" s="33" t="str">
        <f>'Input  - indicative charges'!E17</f>
        <v>South Island generation</v>
      </c>
      <c r="F11" s="47">
        <f>_xlfn.XLOOKUP($B11,'Input - LCE'!$A$9:$A$68,'Input - LCE'!$H$9:$H$68)/1000000</f>
        <v>3.4764392600000007</v>
      </c>
      <c r="G11" s="47">
        <f>_xlfn.XLOOKUP($B11,'Input - LCE'!$A$9:$A$68,'Input - LCE'!$F$9:$F$68)/1000000</f>
        <v>3.2686531000000008</v>
      </c>
      <c r="H11" s="2"/>
      <c r="I11" s="2"/>
      <c r="J11" s="2"/>
      <c r="K11" s="2"/>
      <c r="L11" s="2"/>
      <c r="M11" s="2"/>
      <c r="N11" s="2"/>
      <c r="O11" s="2"/>
      <c r="P11" s="2"/>
    </row>
    <row r="12" spans="1:16" x14ac:dyDescent="0.25">
      <c r="A12" s="2"/>
      <c r="B12" s="33" t="str">
        <f>'Input  - indicative charges'!B18</f>
        <v>DUNE</v>
      </c>
      <c r="C12" s="33" t="str">
        <f>'Input  - indicative charges'!C18</f>
        <v>Aurora Energy Limited</v>
      </c>
      <c r="D12" s="33" t="str">
        <f>'Input  - indicative charges'!D18</f>
        <v>Lines Business</v>
      </c>
      <c r="E12" s="33" t="str">
        <f>'Input  - indicative charges'!E18</f>
        <v>Lower South Island distributor</v>
      </c>
      <c r="F12" s="47">
        <f>_xlfn.XLOOKUP($B12,'Input - LCE'!$A$9:$A$68,'Input - LCE'!$H$9:$H$68)/1000000</f>
        <v>2.5762002300000004</v>
      </c>
      <c r="G12" s="47">
        <f>_xlfn.XLOOKUP($B12,'Input - LCE'!$A$9:$A$68,'Input - LCE'!$F$9:$F$68)/1000000</f>
        <v>4.3014800000000006E-2</v>
      </c>
      <c r="H12" s="2"/>
      <c r="I12" s="2"/>
      <c r="J12" s="2"/>
      <c r="K12" s="2"/>
      <c r="L12" s="2"/>
      <c r="M12" s="2"/>
      <c r="N12" s="2"/>
      <c r="O12" s="2"/>
      <c r="P12" s="2"/>
    </row>
    <row r="13" spans="1:16" x14ac:dyDescent="0.25">
      <c r="A13" s="2"/>
      <c r="B13" s="33" t="str">
        <f>'Input  - indicative charges'!B19</f>
        <v>EASH</v>
      </c>
      <c r="C13" s="33" t="str">
        <f>'Input  - indicative charges'!C19</f>
        <v>EA Networks</v>
      </c>
      <c r="D13" s="33" t="str">
        <f>'Input  - indicative charges'!D19</f>
        <v>Lines Business</v>
      </c>
      <c r="E13" s="33" t="str">
        <f>'Input  - indicative charges'!E19</f>
        <v>Upper South Island distributor</v>
      </c>
      <c r="F13" s="47">
        <f>_xlfn.XLOOKUP($B13,'Input - LCE'!$A$9:$A$68,'Input - LCE'!$H$9:$H$68)/1000000</f>
        <v>0.56116774000000014</v>
      </c>
      <c r="G13" s="47">
        <f>_xlfn.XLOOKUP($B13,'Input - LCE'!$A$9:$A$68,'Input - LCE'!$F$9:$F$68)/1000000</f>
        <v>8.6000000000000002E-7</v>
      </c>
      <c r="H13" s="2"/>
      <c r="I13" s="2"/>
      <c r="J13" s="2"/>
      <c r="K13" s="2"/>
      <c r="L13" s="2"/>
      <c r="M13" s="2"/>
      <c r="N13" s="2"/>
      <c r="O13" s="2"/>
      <c r="P13" s="2"/>
    </row>
    <row r="14" spans="1:16" x14ac:dyDescent="0.25">
      <c r="A14" s="2"/>
      <c r="B14" s="33" t="str">
        <f>'Input  - indicative charges'!B20</f>
        <v>EAST</v>
      </c>
      <c r="C14" s="33" t="str">
        <f>'Input  - indicative charges'!C20</f>
        <v>Eastland Network Limited</v>
      </c>
      <c r="D14" s="33" t="str">
        <f>'Input  - indicative charges'!D20</f>
        <v>Lines Business</v>
      </c>
      <c r="E14" s="33" t="str">
        <f>'Input  - indicative charges'!E20</f>
        <v>Lower North Island distributor</v>
      </c>
      <c r="F14" s="47">
        <f>_xlfn.XLOOKUP($B14,'Input - LCE'!$A$9:$A$68,'Input - LCE'!$H$9:$H$68)/1000000</f>
        <v>0.70049044999999999</v>
      </c>
      <c r="G14" s="47">
        <f>_xlfn.XLOOKUP($B14,'Input - LCE'!$A$9:$A$68,'Input - LCE'!$F$9:$F$68)/1000000</f>
        <v>0</v>
      </c>
      <c r="H14" s="2"/>
      <c r="I14" s="2"/>
      <c r="J14" s="2"/>
      <c r="K14" s="2"/>
      <c r="L14" s="2"/>
      <c r="M14" s="2"/>
      <c r="N14" s="2"/>
      <c r="O14" s="2"/>
      <c r="P14" s="2"/>
    </row>
    <row r="15" spans="1:16" x14ac:dyDescent="0.25">
      <c r="A15" s="2"/>
      <c r="B15" s="33" t="str">
        <f>'Input  - indicative charges'!B21</f>
        <v>GENE</v>
      </c>
      <c r="C15" s="33" t="str">
        <f>'Input  - indicative charges'!C21</f>
        <v>Genesis Energy Ltd</v>
      </c>
      <c r="D15" s="33" t="str">
        <f>'Input  - indicative charges'!D21</f>
        <v>Generator</v>
      </c>
      <c r="E15" s="33" t="str">
        <f>'Input  - indicative charges'!E21</f>
        <v>North Island generation</v>
      </c>
      <c r="F15" s="47">
        <f>_xlfn.XLOOKUP($B15,'Input - LCE'!$A$9:$A$68,'Input - LCE'!$H$9:$H$68)/1000000</f>
        <v>1.1275191600000001</v>
      </c>
      <c r="G15" s="47">
        <f>_xlfn.XLOOKUP($B15,'Input - LCE'!$A$9:$A$68,'Input - LCE'!$F$9:$F$68)/1000000</f>
        <v>0.84223159000000003</v>
      </c>
      <c r="H15" s="2"/>
      <c r="I15" s="2"/>
      <c r="J15" s="2"/>
      <c r="K15" s="2"/>
      <c r="L15" s="2"/>
      <c r="M15" s="2"/>
      <c r="N15" s="2"/>
      <c r="O15" s="2"/>
      <c r="P15" s="2"/>
    </row>
    <row r="16" spans="1:16" x14ac:dyDescent="0.25">
      <c r="A16" s="2"/>
      <c r="B16" s="33" t="str">
        <f>'Input  - indicative charges'!B22</f>
        <v>HORO</v>
      </c>
      <c r="C16" s="33" t="str">
        <f>'Input  - indicative charges'!C22</f>
        <v>Electra Limited</v>
      </c>
      <c r="D16" s="33" t="str">
        <f>'Input  - indicative charges'!D22</f>
        <v>Lines Business</v>
      </c>
      <c r="E16" s="33" t="str">
        <f>'Input  - indicative charges'!E22</f>
        <v>Lower North Island distributor</v>
      </c>
      <c r="F16" s="47">
        <f>_xlfn.XLOOKUP($B16,'Input - LCE'!$A$9:$A$68,'Input - LCE'!$H$9:$H$68)/1000000</f>
        <v>0.81559593000000008</v>
      </c>
      <c r="G16" s="47">
        <f>_xlfn.XLOOKUP($B16,'Input - LCE'!$A$9:$A$68,'Input - LCE'!$F$9:$F$68)/1000000</f>
        <v>0</v>
      </c>
      <c r="H16" s="2"/>
      <c r="I16" s="2"/>
      <c r="J16" s="2"/>
      <c r="K16" s="2"/>
      <c r="L16" s="2"/>
      <c r="M16" s="2"/>
      <c r="N16" s="2"/>
      <c r="O16" s="2"/>
      <c r="P16" s="2"/>
    </row>
    <row r="17" spans="1:16" x14ac:dyDescent="0.25">
      <c r="A17" s="2"/>
      <c r="B17" s="33" t="str">
        <f>'Input  - indicative charges'!B23</f>
        <v>HRZE</v>
      </c>
      <c r="C17" s="33" t="str">
        <f>'Input  - indicative charges'!C23</f>
        <v>Horizon Energy Distribution Ltd</v>
      </c>
      <c r="D17" s="33" t="str">
        <f>'Input  - indicative charges'!D23</f>
        <v>Lines Business</v>
      </c>
      <c r="E17" s="33" t="str">
        <f>'Input  - indicative charges'!E23</f>
        <v>Lower North Island distributor</v>
      </c>
      <c r="F17" s="47">
        <f>_xlfn.XLOOKUP($B17,'Input - LCE'!$A$9:$A$68,'Input - LCE'!$H$9:$H$68)/1000000</f>
        <v>0.16891935</v>
      </c>
      <c r="G17" s="47">
        <f>_xlfn.XLOOKUP($B17,'Input - LCE'!$A$9:$A$68,'Input - LCE'!$F$9:$F$68)/1000000</f>
        <v>0</v>
      </c>
      <c r="H17" s="2"/>
      <c r="I17" s="2"/>
      <c r="J17" s="2"/>
      <c r="K17" s="2"/>
      <c r="L17" s="2"/>
      <c r="M17" s="2"/>
      <c r="N17" s="2"/>
      <c r="O17" s="2"/>
      <c r="P17" s="2"/>
    </row>
    <row r="18" spans="1:16" x14ac:dyDescent="0.25">
      <c r="A18" s="2"/>
      <c r="B18" s="33" t="str">
        <f>'Input  - indicative charges'!B24</f>
        <v>KIWI</v>
      </c>
      <c r="C18" s="33" t="str">
        <f>'Input  - indicative charges'!C24</f>
        <v>Whareroa Cogeneration Limited</v>
      </c>
      <c r="D18" s="33" t="str">
        <f>'Input  - indicative charges'!D24</f>
        <v>Direct Connect</v>
      </c>
      <c r="E18" s="33" t="str">
        <f>'Input  - indicative charges'!E24</f>
        <v>Major Industrial</v>
      </c>
      <c r="F18" s="47">
        <f>_xlfn.XLOOKUP($B18,'Input - LCE'!$A$9:$A$68,'Input - LCE'!$H$9:$H$68)/1000000</f>
        <v>0</v>
      </c>
      <c r="G18" s="47">
        <f>_xlfn.XLOOKUP($B18,'Input - LCE'!$A$9:$A$68,'Input - LCE'!$F$9:$F$68)/1000000</f>
        <v>0</v>
      </c>
      <c r="H18" s="2"/>
      <c r="I18" s="2"/>
      <c r="J18" s="2"/>
      <c r="K18" s="2"/>
      <c r="L18" s="2"/>
      <c r="M18" s="2"/>
      <c r="N18" s="2"/>
      <c r="O18" s="2"/>
      <c r="P18" s="2"/>
    </row>
    <row r="19" spans="1:16" x14ac:dyDescent="0.25">
      <c r="A19" s="2"/>
      <c r="B19" s="33" t="str">
        <f>'Input  - indicative charges'!B25</f>
        <v>KUPE</v>
      </c>
      <c r="C19" s="33" t="str">
        <f>'Input  - indicative charges'!C25</f>
        <v>Beach Energy Resources NZ (Holdings) Ltd</v>
      </c>
      <c r="D19" s="33" t="str">
        <f>'Input  - indicative charges'!D25</f>
        <v>Direct Connect</v>
      </c>
      <c r="E19" s="33" t="str">
        <f>'Input  - indicative charges'!E25</f>
        <v>Major Industrial</v>
      </c>
      <c r="F19" s="47">
        <f>_xlfn.XLOOKUP($B19,'Input - LCE'!$A$9:$A$68,'Input - LCE'!$H$9:$H$68)/1000000</f>
        <v>0.11574832999999998</v>
      </c>
      <c r="G19" s="47">
        <f>_xlfn.XLOOKUP($B19,'Input - LCE'!$A$9:$A$68,'Input - LCE'!$F$9:$F$68)/1000000</f>
        <v>0</v>
      </c>
      <c r="H19" s="2"/>
      <c r="I19" s="2"/>
      <c r="J19" s="2"/>
      <c r="K19" s="2"/>
      <c r="L19" s="2"/>
      <c r="M19" s="2"/>
      <c r="N19" s="2"/>
      <c r="O19" s="2"/>
      <c r="P19" s="2"/>
    </row>
    <row r="20" spans="1:16" x14ac:dyDescent="0.25">
      <c r="A20" s="2"/>
      <c r="B20" s="33" t="str">
        <f>'Input  - indicative charges'!B26</f>
        <v>KWGL</v>
      </c>
      <c r="C20" s="33" t="str">
        <f>'Input  - indicative charges'!C26</f>
        <v>Kawerau Geothermal Limited</v>
      </c>
      <c r="D20" s="33" t="str">
        <f>'Input  - indicative charges'!D26</f>
        <v>Generator</v>
      </c>
      <c r="E20" s="33" t="str">
        <f>'Input  - indicative charges'!E26</f>
        <v>North Island generation</v>
      </c>
      <c r="F20" s="47">
        <f>_xlfn.XLOOKUP($B20,'Input - LCE'!$A$9:$A$68,'Input - LCE'!$H$9:$H$68)/1000000</f>
        <v>0</v>
      </c>
      <c r="G20" s="47">
        <f>_xlfn.XLOOKUP($B20,'Input - LCE'!$A$9:$A$68,'Input - LCE'!$F$9:$F$68)/1000000</f>
        <v>0</v>
      </c>
      <c r="H20" s="2"/>
      <c r="I20" s="2"/>
      <c r="J20" s="2"/>
      <c r="K20" s="2"/>
      <c r="L20" s="2"/>
      <c r="M20" s="2"/>
      <c r="N20" s="2"/>
      <c r="O20" s="2"/>
      <c r="P20" s="2"/>
    </row>
    <row r="21" spans="1:16" x14ac:dyDescent="0.25">
      <c r="A21" s="2"/>
      <c r="B21" s="33" t="str">
        <f>'Input  - indicative charges'!B27</f>
        <v>MARL</v>
      </c>
      <c r="C21" s="33" t="str">
        <f>'Input  - indicative charges'!C27</f>
        <v>Marlborough Lines Limited</v>
      </c>
      <c r="D21" s="33" t="str">
        <f>'Input  - indicative charges'!D27</f>
        <v>Lines Business</v>
      </c>
      <c r="E21" s="33" t="str">
        <f>'Input  - indicative charges'!E27</f>
        <v>Upper South Island distributor</v>
      </c>
      <c r="F21" s="47">
        <f>_xlfn.XLOOKUP($B21,'Input - LCE'!$A$9:$A$68,'Input - LCE'!$H$9:$H$68)/1000000</f>
        <v>0.80104558999999997</v>
      </c>
      <c r="G21" s="47">
        <f>_xlfn.XLOOKUP($B21,'Input - LCE'!$A$9:$A$68,'Input - LCE'!$F$9:$F$68)/1000000</f>
        <v>0</v>
      </c>
      <c r="H21" s="2"/>
      <c r="I21" s="2"/>
      <c r="J21" s="2"/>
      <c r="K21" s="2"/>
      <c r="L21" s="2"/>
      <c r="N21" s="2"/>
      <c r="O21" s="2"/>
      <c r="P21" s="2"/>
    </row>
    <row r="22" spans="1:16" x14ac:dyDescent="0.25">
      <c r="A22" s="2"/>
      <c r="B22" s="33" t="str">
        <f>'Input  - indicative charges'!B28</f>
        <v>MELT</v>
      </c>
      <c r="C22" s="33" t="str">
        <f>'Input  - indicative charges'!C28</f>
        <v>MEL (Te Apiti) Limited</v>
      </c>
      <c r="D22" s="33" t="str">
        <f>'Input  - indicative charges'!D28</f>
        <v>Generator</v>
      </c>
      <c r="E22" s="33" t="str">
        <f>'Input  - indicative charges'!E28</f>
        <v>North Island generation</v>
      </c>
      <c r="F22" s="47">
        <f>_xlfn.XLOOKUP($B22,'Input - LCE'!$A$9:$A$68,'Input - LCE'!$H$9:$H$68)/1000000</f>
        <v>1.25819E-3</v>
      </c>
      <c r="G22" s="47">
        <f>_xlfn.XLOOKUP($B22,'Input - LCE'!$A$9:$A$68,'Input - LCE'!$F$9:$F$68)/1000000</f>
        <v>0</v>
      </c>
      <c r="H22" s="2"/>
      <c r="I22" s="2"/>
      <c r="J22" s="2"/>
      <c r="K22" s="2"/>
      <c r="L22" s="2"/>
      <c r="M22" s="2"/>
      <c r="N22" s="2"/>
      <c r="O22" s="2"/>
      <c r="P22" s="2"/>
    </row>
    <row r="23" spans="1:16" x14ac:dyDescent="0.25">
      <c r="A23" s="2"/>
      <c r="B23" s="33" t="str">
        <f>'Input  - indicative charges'!B29</f>
        <v>MELW</v>
      </c>
      <c r="C23" s="33" t="str">
        <f>'Input  - indicative charges'!C29</f>
        <v>MEL (West Wind) Limited</v>
      </c>
      <c r="D23" s="33" t="str">
        <f>'Input  - indicative charges'!D29</f>
        <v>Generator</v>
      </c>
      <c r="E23" s="33" t="str">
        <f>'Input  - indicative charges'!E29</f>
        <v>North Island generation</v>
      </c>
      <c r="F23" s="47">
        <f>_xlfn.XLOOKUP($B23,'Input - LCE'!$A$9:$A$68,'Input - LCE'!$H$9:$H$68)/1000000</f>
        <v>6.3921100000000008E-2</v>
      </c>
      <c r="G23" s="47">
        <f>_xlfn.XLOOKUP($B23,'Input - LCE'!$A$9:$A$68,'Input - LCE'!$F$9:$F$68)/1000000</f>
        <v>0</v>
      </c>
      <c r="H23" s="2"/>
      <c r="I23" s="2"/>
      <c r="J23" s="2"/>
      <c r="K23" s="2"/>
      <c r="L23" s="2"/>
      <c r="M23" s="2"/>
      <c r="N23" s="2"/>
      <c r="O23" s="2"/>
      <c r="P23" s="2"/>
    </row>
    <row r="24" spans="1:16" x14ac:dyDescent="0.25">
      <c r="A24" s="2"/>
      <c r="B24" s="33" t="str">
        <f>'Input  - indicative charges'!B30</f>
        <v>MERI</v>
      </c>
      <c r="C24" s="33" t="str">
        <f>'Input  - indicative charges'!C30</f>
        <v>Meridian Energy Limited</v>
      </c>
      <c r="D24" s="33" t="str">
        <f>'Input  - indicative charges'!D30</f>
        <v>Generator</v>
      </c>
      <c r="E24" s="33" t="str">
        <f>'Input  - indicative charges'!E30</f>
        <v>South Island generation</v>
      </c>
      <c r="F24" s="47">
        <f>_xlfn.XLOOKUP($B24,'Input - LCE'!$A$9:$A$68,'Input - LCE'!$H$9:$H$68)/1000000</f>
        <v>16.739140929999998</v>
      </c>
      <c r="G24" s="47">
        <f>_xlfn.XLOOKUP($B24,'Input - LCE'!$A$9:$A$68,'Input - LCE'!$F$9:$F$68)/1000000</f>
        <v>10.335570229999998</v>
      </c>
      <c r="H24" s="2"/>
      <c r="I24" s="2"/>
      <c r="J24" s="2"/>
      <c r="K24" s="2"/>
      <c r="L24" s="2"/>
      <c r="M24" s="2"/>
      <c r="N24" s="2"/>
      <c r="O24" s="2"/>
      <c r="P24" s="2"/>
    </row>
    <row r="25" spans="1:16" x14ac:dyDescent="0.25">
      <c r="A25" s="2"/>
      <c r="B25" s="33" t="str">
        <f>'Input  - indicative charges'!B31</f>
        <v>METH</v>
      </c>
      <c r="C25" s="33" t="str">
        <f>'Input  - indicative charges'!C31</f>
        <v>Methanex New Zealand Ltd</v>
      </c>
      <c r="D25" s="33" t="str">
        <f>'Input  - indicative charges'!D31</f>
        <v>Direct Connect</v>
      </c>
      <c r="E25" s="33" t="str">
        <f>'Input  - indicative charges'!E31</f>
        <v>Major Industrial</v>
      </c>
      <c r="F25" s="47">
        <f>_xlfn.XLOOKUP($B25,'Input - LCE'!$A$9:$A$68,'Input - LCE'!$H$9:$H$68)/1000000</f>
        <v>6.4882860000000014E-2</v>
      </c>
      <c r="G25" s="47">
        <f>_xlfn.XLOOKUP($B25,'Input - LCE'!$A$9:$A$68,'Input - LCE'!$F$9:$F$68)/1000000</f>
        <v>0</v>
      </c>
      <c r="H25" s="2"/>
      <c r="I25" s="2"/>
      <c r="J25" s="2"/>
      <c r="K25" s="2"/>
      <c r="L25" s="2"/>
      <c r="M25" s="2"/>
      <c r="N25" s="2"/>
      <c r="O25" s="2"/>
      <c r="P25" s="2"/>
    </row>
    <row r="26" spans="1:16" x14ac:dyDescent="0.25">
      <c r="A26" s="2"/>
      <c r="B26" s="33" t="str">
        <f>'Input  - indicative charges'!B32</f>
        <v>MPOW</v>
      </c>
      <c r="C26" s="33" t="str">
        <f>'Input  - indicative charges'!C32</f>
        <v>Mainpower New Zealand Limited</v>
      </c>
      <c r="D26" s="33" t="str">
        <f>'Input  - indicative charges'!D32</f>
        <v>Lines Business</v>
      </c>
      <c r="E26" s="33" t="str">
        <f>'Input  - indicative charges'!E32</f>
        <v>Upper South Island distributor</v>
      </c>
      <c r="F26" s="47">
        <f>_xlfn.XLOOKUP($B26,'Input - LCE'!$A$9:$A$68,'Input - LCE'!$H$9:$H$68)/1000000</f>
        <v>1.3137098700000003</v>
      </c>
      <c r="G26" s="47">
        <f>_xlfn.XLOOKUP($B26,'Input - LCE'!$A$9:$A$68,'Input - LCE'!$F$9:$F$68)/1000000</f>
        <v>0</v>
      </c>
      <c r="H26" s="2"/>
      <c r="I26" s="2"/>
      <c r="J26" s="2"/>
      <c r="K26" s="2"/>
      <c r="L26" s="2"/>
      <c r="M26" s="2"/>
      <c r="N26" s="2"/>
      <c r="O26" s="2"/>
      <c r="P26" s="2"/>
    </row>
    <row r="27" spans="1:16" x14ac:dyDescent="0.25">
      <c r="A27" s="2"/>
      <c r="B27" s="33" t="str">
        <f>'Input  - indicative charges'!B33</f>
        <v>MRPL</v>
      </c>
      <c r="C27" s="33" t="str">
        <f>'Input  - indicative charges'!C33</f>
        <v>Mercury NZ Limited</v>
      </c>
      <c r="D27" s="33" t="str">
        <f>'Input  - indicative charges'!D33</f>
        <v>Generator</v>
      </c>
      <c r="E27" s="33" t="str">
        <f>'Input  - indicative charges'!E33</f>
        <v>North Island generation</v>
      </c>
      <c r="F27" s="47">
        <f>_xlfn.XLOOKUP($B27,'Input - LCE'!$A$9:$A$68,'Input - LCE'!$H$9:$H$68)/1000000</f>
        <v>0.13604948000000003</v>
      </c>
      <c r="G27" s="47">
        <f>_xlfn.XLOOKUP($B27,'Input - LCE'!$A$9:$A$68,'Input - LCE'!$F$9:$F$68)/1000000</f>
        <v>0</v>
      </c>
      <c r="H27" s="2"/>
      <c r="I27" s="2"/>
      <c r="J27" s="2"/>
      <c r="K27" s="2"/>
      <c r="L27" s="2"/>
      <c r="M27" s="2"/>
      <c r="O27" s="2"/>
      <c r="P27" s="2"/>
    </row>
    <row r="28" spans="1:16" x14ac:dyDescent="0.25">
      <c r="A28" s="2"/>
      <c r="B28" s="33" t="str">
        <f>'Input  - indicative charges'!B34</f>
        <v>MSVP</v>
      </c>
      <c r="C28" s="33" t="str">
        <f>'Input  - indicative charges'!C34</f>
        <v>Mercury SPV Limited</v>
      </c>
      <c r="D28" s="33" t="str">
        <f>'Input  - indicative charges'!D34</f>
        <v>Generator</v>
      </c>
      <c r="E28" s="33" t="str">
        <f>'Input  - indicative charges'!E34</f>
        <v>North Island generation</v>
      </c>
      <c r="F28" s="47">
        <f>_xlfn.XLOOKUP($B28,'Input - LCE'!$A$9:$A$68,'Input - LCE'!$H$9:$H$68)/1000000</f>
        <v>0</v>
      </c>
      <c r="G28" s="47">
        <f>_xlfn.XLOOKUP($B28,'Input - LCE'!$A$9:$A$68,'Input - LCE'!$F$9:$F$68)/1000000</f>
        <v>0</v>
      </c>
      <c r="H28" s="2"/>
      <c r="I28" s="2"/>
      <c r="J28" s="2"/>
      <c r="L28" s="2"/>
      <c r="M28" s="2"/>
      <c r="N28" s="2"/>
      <c r="P28" s="2"/>
    </row>
    <row r="29" spans="1:16" x14ac:dyDescent="0.25">
      <c r="A29" s="2"/>
      <c r="B29" s="33" t="str">
        <f>'Input  - indicative charges'!B35</f>
        <v>NAPA</v>
      </c>
      <c r="C29" s="33" t="str">
        <f>'Input  - indicative charges'!C35</f>
        <v>Nga Awa Purua Joint Venture</v>
      </c>
      <c r="D29" s="33" t="str">
        <f>'Input  - indicative charges'!D35</f>
        <v>Generator</v>
      </c>
      <c r="E29" s="33" t="str">
        <f>'Input  - indicative charges'!E35</f>
        <v>North Island generation</v>
      </c>
      <c r="F29" s="47">
        <f>_xlfn.XLOOKUP($B29,'Input - LCE'!$A$9:$A$68,'Input - LCE'!$H$9:$H$68)/1000000</f>
        <v>6.4455200000000004E-2</v>
      </c>
      <c r="G29" s="47">
        <f>_xlfn.XLOOKUP($B29,'Input - LCE'!$A$9:$A$68,'Input - LCE'!$F$9:$F$68)/1000000</f>
        <v>0</v>
      </c>
      <c r="H29" s="2"/>
      <c r="I29" s="2"/>
      <c r="J29" s="2"/>
      <c r="K29" s="2"/>
      <c r="L29" s="2"/>
      <c r="M29" s="2"/>
      <c r="N29" s="2"/>
      <c r="O29" s="2"/>
      <c r="P29" s="2"/>
    </row>
    <row r="30" spans="1:16" x14ac:dyDescent="0.25">
      <c r="A30" s="2"/>
      <c r="B30" s="33" t="str">
        <f>'Input  - indicative charges'!B36</f>
        <v>NELS</v>
      </c>
      <c r="C30" s="33" t="str">
        <f>'Input  - indicative charges'!C36</f>
        <v>Nelson Electricity Ltd</v>
      </c>
      <c r="D30" s="33" t="str">
        <f>'Input  - indicative charges'!D36</f>
        <v>Lines Business</v>
      </c>
      <c r="E30" s="33" t="str">
        <f>'Input  - indicative charges'!E36</f>
        <v>Upper South Island distributor</v>
      </c>
      <c r="F30" s="47">
        <f>_xlfn.XLOOKUP($B30,'Input - LCE'!$A$9:$A$68,'Input - LCE'!$H$9:$H$68)/1000000</f>
        <v>0.13217699999999999</v>
      </c>
      <c r="G30" s="47">
        <f>_xlfn.XLOOKUP($B30,'Input - LCE'!$A$9:$A$68,'Input - LCE'!$F$9:$F$68)/1000000</f>
        <v>0</v>
      </c>
      <c r="H30" s="2"/>
      <c r="I30" s="2"/>
      <c r="J30" s="2"/>
      <c r="K30" s="2"/>
      <c r="L30" s="2"/>
      <c r="M30" s="2"/>
      <c r="N30" s="2"/>
      <c r="O30" s="2"/>
      <c r="P30" s="2"/>
    </row>
    <row r="31" spans="1:16" x14ac:dyDescent="0.25">
      <c r="A31" s="2"/>
      <c r="B31" s="33" t="str">
        <f>'Input  - indicative charges'!B37</f>
        <v>NPOW</v>
      </c>
      <c r="C31" s="33" t="str">
        <f>'Input  - indicative charges'!C37</f>
        <v>Northpower Limited</v>
      </c>
      <c r="D31" s="33" t="str">
        <f>'Input  - indicative charges'!D37</f>
        <v>Lines Business</v>
      </c>
      <c r="E31" s="33" t="str">
        <f>'Input  - indicative charges'!E37</f>
        <v>Upper North Island distributor</v>
      </c>
      <c r="F31" s="47">
        <f>_xlfn.XLOOKUP($B31,'Input - LCE'!$A$9:$A$68,'Input - LCE'!$H$9:$H$68)/1000000</f>
        <v>1.8795629300000001</v>
      </c>
      <c r="G31" s="47">
        <f>_xlfn.XLOOKUP($B31,'Input - LCE'!$A$9:$A$68,'Input - LCE'!$F$9:$F$68)/1000000</f>
        <v>0</v>
      </c>
      <c r="H31" s="2"/>
      <c r="I31" s="2"/>
      <c r="J31" s="2"/>
      <c r="K31" s="2"/>
      <c r="L31" s="2"/>
      <c r="M31" s="2"/>
      <c r="N31" s="2"/>
      <c r="O31" s="2"/>
      <c r="P31" s="2"/>
    </row>
    <row r="32" spans="1:16" x14ac:dyDescent="0.25">
      <c r="A32" s="2"/>
      <c r="B32" s="33" t="str">
        <f>'Input  - indicative charges'!B38</f>
        <v>NTRG</v>
      </c>
      <c r="C32" s="33" t="str">
        <f>'Input  - indicative charges'!C38</f>
        <v>Ngatamariki Geothermal Ltd</v>
      </c>
      <c r="D32" s="33" t="str">
        <f>'Input  - indicative charges'!D38</f>
        <v>Generator</v>
      </c>
      <c r="E32" s="33" t="str">
        <f>'Input  - indicative charges'!E38</f>
        <v>North Island generation</v>
      </c>
      <c r="F32" s="47">
        <f>_xlfn.XLOOKUP($B32,'Input - LCE'!$A$9:$A$68,'Input - LCE'!$H$9:$H$68)/1000000</f>
        <v>3.8023510000000003E-2</v>
      </c>
      <c r="G32" s="47">
        <f>_xlfn.XLOOKUP($B32,'Input - LCE'!$A$9:$A$68,'Input - LCE'!$F$9:$F$68)/1000000</f>
        <v>0</v>
      </c>
      <c r="H32" s="2"/>
      <c r="I32" s="2"/>
      <c r="J32" s="2"/>
      <c r="K32" s="2"/>
      <c r="L32" s="2"/>
      <c r="M32" s="2"/>
      <c r="N32" s="2"/>
      <c r="O32" s="2"/>
      <c r="P32" s="2"/>
    </row>
    <row r="33" spans="1:16" x14ac:dyDescent="0.25">
      <c r="A33" s="2"/>
      <c r="B33" s="33" t="str">
        <f>'Input  - indicative charges'!B39</f>
        <v>NZAS</v>
      </c>
      <c r="C33" s="33" t="str">
        <f>'Input  - indicative charges'!C39</f>
        <v>NZ Aluminium Smelters Limited</v>
      </c>
      <c r="D33" s="33" t="str">
        <f>'Input  - indicative charges'!D39</f>
        <v>Direct Connect</v>
      </c>
      <c r="E33" s="33" t="str">
        <f>'Input  - indicative charges'!E39</f>
        <v>Major Industrial</v>
      </c>
      <c r="F33" s="47">
        <f>_xlfn.XLOOKUP($B33,'Input - LCE'!$A$9:$A$68,'Input - LCE'!$H$9:$H$68)/1000000</f>
        <v>7.6245292900000008</v>
      </c>
      <c r="G33" s="47">
        <f>_xlfn.XLOOKUP($B33,'Input - LCE'!$A$9:$A$68,'Input - LCE'!$F$9:$F$68)/1000000</f>
        <v>0</v>
      </c>
      <c r="H33" s="2"/>
      <c r="I33" s="2"/>
      <c r="J33" s="2"/>
      <c r="K33" s="2"/>
      <c r="L33" s="2"/>
      <c r="M33" s="2"/>
      <c r="N33" s="2"/>
      <c r="O33" s="2"/>
      <c r="P33" s="2"/>
    </row>
    <row r="34" spans="1:16" x14ac:dyDescent="0.25">
      <c r="A34" s="2"/>
      <c r="B34" s="33" t="str">
        <f>'Input  - indicative charges'!B40</f>
        <v>NZST</v>
      </c>
      <c r="C34" s="33" t="str">
        <f>'Input  - indicative charges'!C40</f>
        <v>New Zealand Steel Limited</v>
      </c>
      <c r="D34" s="33" t="str">
        <f>'Input  - indicative charges'!D40</f>
        <v>Direct Connect</v>
      </c>
      <c r="E34" s="33" t="str">
        <f>'Input  - indicative charges'!E40</f>
        <v>Major Industrial</v>
      </c>
      <c r="F34" s="47">
        <f>_xlfn.XLOOKUP($B34,'Input - LCE'!$A$9:$A$68,'Input - LCE'!$H$9:$H$68)/1000000</f>
        <v>0.1305655</v>
      </c>
      <c r="G34" s="47">
        <f>_xlfn.XLOOKUP($B34,'Input - LCE'!$A$9:$A$68,'Input - LCE'!$F$9:$F$68)/1000000</f>
        <v>0</v>
      </c>
      <c r="H34" s="2"/>
      <c r="I34" s="2"/>
      <c r="J34" s="2"/>
      <c r="K34" s="2"/>
      <c r="L34" s="2"/>
      <c r="M34" s="2"/>
      <c r="N34" s="2"/>
      <c r="O34" s="2"/>
      <c r="P34" s="2"/>
    </row>
    <row r="35" spans="1:16" x14ac:dyDescent="0.25">
      <c r="A35" s="2"/>
      <c r="B35" s="33" t="str">
        <f>'Input  - indicative charges'!B41</f>
        <v>OMVP</v>
      </c>
      <c r="C35" s="33" t="str">
        <f>'Input  - indicative charges'!C41</f>
        <v>OMV New Zealand Production Ltd</v>
      </c>
      <c r="D35" s="33" t="str">
        <f>'Input  - indicative charges'!D41</f>
        <v>Direct Connect</v>
      </c>
      <c r="E35" s="33" t="str">
        <f>'Input  - indicative charges'!E41</f>
        <v>Major Industrial</v>
      </c>
      <c r="F35" s="47">
        <f>_xlfn.XLOOKUP($B35,'Input - LCE'!$A$9:$A$68,'Input - LCE'!$H$9:$H$68)/1000000</f>
        <v>0.12806877999999999</v>
      </c>
      <c r="G35" s="47">
        <f>_xlfn.XLOOKUP($B35,'Input - LCE'!$A$9:$A$68,'Input - LCE'!$F$9:$F$68)/1000000</f>
        <v>0</v>
      </c>
      <c r="H35" s="2"/>
      <c r="I35" s="2"/>
      <c r="J35" s="2"/>
      <c r="K35" s="2"/>
      <c r="L35" s="2"/>
      <c r="M35" s="2"/>
      <c r="N35" s="2"/>
      <c r="O35" s="2"/>
      <c r="P35" s="2"/>
    </row>
    <row r="36" spans="1:16" x14ac:dyDescent="0.25">
      <c r="A36" s="2"/>
      <c r="B36" s="33" t="str">
        <f>'Input  - indicative charges'!B42</f>
        <v>ORON</v>
      </c>
      <c r="C36" s="33" t="str">
        <f>'Input  - indicative charges'!C42</f>
        <v>Orion New Zealand Limited</v>
      </c>
      <c r="D36" s="33" t="str">
        <f>'Input  - indicative charges'!D42</f>
        <v>Lines Business</v>
      </c>
      <c r="E36" s="33" t="str">
        <f>'Input  - indicative charges'!E42</f>
        <v>Upper South Island distributor</v>
      </c>
      <c r="F36" s="47">
        <f>_xlfn.XLOOKUP($B36,'Input - LCE'!$A$9:$A$68,'Input - LCE'!$H$9:$H$68)/1000000</f>
        <v>7.7058549700000007</v>
      </c>
      <c r="G36" s="47">
        <f>_xlfn.XLOOKUP($B36,'Input - LCE'!$A$9:$A$68,'Input - LCE'!$F$9:$F$68)/1000000</f>
        <v>0</v>
      </c>
      <c r="H36" s="2"/>
      <c r="I36" s="2"/>
      <c r="J36" s="2"/>
      <c r="K36" s="2"/>
      <c r="L36" s="2"/>
      <c r="M36" s="2"/>
      <c r="N36" s="2"/>
      <c r="O36" s="2"/>
      <c r="P36" s="2"/>
    </row>
    <row r="37" spans="1:16" x14ac:dyDescent="0.25">
      <c r="A37" s="2"/>
      <c r="B37" s="33" t="str">
        <f>'Input  - indicative charges'!B43</f>
        <v>PANP</v>
      </c>
      <c r="C37" s="33" t="str">
        <f>'Input  - indicative charges'!C43</f>
        <v>Pan Pac Forest Product Limited</v>
      </c>
      <c r="D37" s="33" t="str">
        <f>'Input  - indicative charges'!D43</f>
        <v>Direct Connect</v>
      </c>
      <c r="E37" s="33" t="str">
        <f>'Input  - indicative charges'!E43</f>
        <v>Major Industrial</v>
      </c>
      <c r="F37" s="47">
        <f>_xlfn.XLOOKUP($B37,'Input - LCE'!$A$9:$A$68,'Input - LCE'!$H$9:$H$68)/1000000</f>
        <v>0.22964316000000001</v>
      </c>
      <c r="G37" s="47">
        <f>_xlfn.XLOOKUP($B37,'Input - LCE'!$A$9:$A$68,'Input - LCE'!$F$9:$F$68)/1000000</f>
        <v>0</v>
      </c>
      <c r="H37" s="2"/>
      <c r="I37" s="2"/>
      <c r="J37" s="2"/>
      <c r="K37" s="2"/>
      <c r="L37" s="2"/>
      <c r="M37" s="2"/>
      <c r="N37" s="2"/>
      <c r="O37" s="2"/>
      <c r="P37" s="2"/>
    </row>
    <row r="38" spans="1:16" x14ac:dyDescent="0.25">
      <c r="A38" s="2"/>
      <c r="B38" s="33" t="str">
        <f>'Input  - indicative charges'!B44</f>
        <v>POCO</v>
      </c>
      <c r="C38" s="33" t="str">
        <f>'Input  - indicative charges'!C44</f>
        <v>Powerco Limited</v>
      </c>
      <c r="D38" s="33" t="str">
        <f>'Input  - indicative charges'!D44</f>
        <v>Lines Business</v>
      </c>
      <c r="E38" s="33" t="str">
        <f>'Input  - indicative charges'!E44</f>
        <v>Lower North Island distributor</v>
      </c>
      <c r="F38" s="47">
        <f>_xlfn.XLOOKUP($B38,'Input - LCE'!$A$9:$A$68,'Input - LCE'!$H$9:$H$68)/1000000</f>
        <v>11.553970469999999</v>
      </c>
      <c r="G38" s="47">
        <f>_xlfn.XLOOKUP($B38,'Input - LCE'!$A$9:$A$68,'Input - LCE'!$F$9:$F$68)/1000000</f>
        <v>0</v>
      </c>
      <c r="H38" s="2"/>
      <c r="I38" s="2"/>
      <c r="J38" s="2"/>
      <c r="K38" s="2"/>
      <c r="L38" s="2"/>
      <c r="M38" s="2"/>
      <c r="N38" s="2"/>
      <c r="O38" s="2"/>
      <c r="P38" s="2"/>
    </row>
    <row r="39" spans="1:16" x14ac:dyDescent="0.25">
      <c r="A39" s="2"/>
      <c r="B39" s="33" t="str">
        <f>'Input  - indicative charges'!B45</f>
        <v>POWN</v>
      </c>
      <c r="C39" s="33" t="str">
        <f>'Input  - indicative charges'!C45</f>
        <v>Powernet Ltd</v>
      </c>
      <c r="D39" s="33" t="str">
        <f>'Input  - indicative charges'!D45</f>
        <v>Lines Business</v>
      </c>
      <c r="E39" s="33" t="str">
        <f>'Input  - indicative charges'!E45</f>
        <v>Lower South Island distributor</v>
      </c>
      <c r="F39" s="47">
        <f>_xlfn.XLOOKUP($B39,'Input - LCE'!$A$9:$A$68,'Input - LCE'!$H$9:$H$68)/1000000</f>
        <v>2.93609293</v>
      </c>
      <c r="G39" s="47">
        <f>_xlfn.XLOOKUP($B39,'Input - LCE'!$A$9:$A$68,'Input - LCE'!$F$9:$F$68)/1000000</f>
        <v>3.1597059999999996E-2</v>
      </c>
      <c r="H39" s="2"/>
      <c r="I39" s="2"/>
      <c r="J39" s="2"/>
      <c r="K39" s="2"/>
      <c r="L39" s="2"/>
      <c r="M39" s="2"/>
      <c r="N39" s="2"/>
      <c r="O39" s="2"/>
      <c r="P39" s="2"/>
    </row>
    <row r="40" spans="1:16" x14ac:dyDescent="0.25">
      <c r="A40" s="2"/>
      <c r="B40" s="33" t="str">
        <f>'Input  - indicative charges'!B46</f>
        <v>RAYN</v>
      </c>
      <c r="C40" s="33" t="str">
        <f>'Input  - indicative charges'!C46</f>
        <v>Daiken Southland Limited</v>
      </c>
      <c r="D40" s="33" t="str">
        <f>'Input  - indicative charges'!D46</f>
        <v>Direct Connect</v>
      </c>
      <c r="E40" s="33" t="str">
        <f>'Input  - indicative charges'!E46</f>
        <v>Major Industrial</v>
      </c>
      <c r="F40" s="47">
        <f>_xlfn.XLOOKUP($B40,'Input - LCE'!$A$9:$A$68,'Input - LCE'!$H$9:$H$68)/1000000</f>
        <v>0.14011575000000001</v>
      </c>
      <c r="G40" s="47">
        <f>_xlfn.XLOOKUP($B40,'Input - LCE'!$A$9:$A$68,'Input - LCE'!$F$9:$F$68)/1000000</f>
        <v>0</v>
      </c>
      <c r="H40" s="2"/>
      <c r="I40" s="2"/>
      <c r="J40" s="2"/>
      <c r="K40" s="2"/>
      <c r="L40" s="2"/>
      <c r="M40" s="2"/>
      <c r="N40" s="2"/>
      <c r="O40" s="2"/>
      <c r="P40" s="2"/>
    </row>
    <row r="41" spans="1:16" x14ac:dyDescent="0.25">
      <c r="A41" s="2"/>
      <c r="B41" s="33" t="str">
        <f>'Input  - indicative charges'!B47</f>
        <v>SCAN</v>
      </c>
      <c r="C41" s="33" t="str">
        <f>'Input  - indicative charges'!C47</f>
        <v>Scanpower Limited</v>
      </c>
      <c r="D41" s="33" t="str">
        <f>'Input  - indicative charges'!D47</f>
        <v>Lines Business</v>
      </c>
      <c r="E41" s="33" t="str">
        <f>'Input  - indicative charges'!E47</f>
        <v>Lower North Island distributor</v>
      </c>
      <c r="F41" s="47">
        <f>_xlfn.XLOOKUP($B41,'Input - LCE'!$A$9:$A$68,'Input - LCE'!$H$9:$H$68)/1000000</f>
        <v>0.16191732</v>
      </c>
      <c r="G41" s="47">
        <f>_xlfn.XLOOKUP($B41,'Input - LCE'!$A$9:$A$68,'Input - LCE'!$F$9:$F$68)/1000000</f>
        <v>0</v>
      </c>
      <c r="H41" s="2"/>
      <c r="I41" s="2"/>
      <c r="J41" s="2"/>
      <c r="K41" s="2"/>
      <c r="L41" s="2"/>
      <c r="M41" s="2"/>
      <c r="N41" s="2"/>
      <c r="O41" s="2"/>
      <c r="P41" s="2"/>
    </row>
    <row r="42" spans="1:16" x14ac:dyDescent="0.25">
      <c r="A42" s="2"/>
      <c r="B42" s="33" t="str">
        <f>'Input  - indicative charges'!B48</f>
        <v>SCGL</v>
      </c>
      <c r="C42" s="33" t="str">
        <f>'Input  - indicative charges'!C48</f>
        <v>Southdown Cogeneration Ltd</v>
      </c>
      <c r="D42" s="33" t="str">
        <f>'Input  - indicative charges'!D48</f>
        <v>Generator</v>
      </c>
      <c r="E42" s="33" t="str">
        <f>'Input  - indicative charges'!E48</f>
        <v>North Island generation</v>
      </c>
      <c r="F42" s="47">
        <f>_xlfn.XLOOKUP($B42,'Input - LCE'!$A$9:$A$68,'Input - LCE'!$H$9:$H$68)/1000000</f>
        <v>2.3591200000000001E-3</v>
      </c>
      <c r="G42" s="47">
        <f>_xlfn.XLOOKUP($B42,'Input - LCE'!$A$9:$A$68,'Input - LCE'!$F$9:$F$68)/1000000</f>
        <v>0</v>
      </c>
      <c r="H42" s="2"/>
      <c r="I42" s="2"/>
      <c r="J42" s="2"/>
      <c r="K42" s="2"/>
      <c r="L42" s="2"/>
      <c r="M42" s="2"/>
      <c r="N42" s="2"/>
      <c r="O42" s="2"/>
      <c r="P42" s="2"/>
    </row>
    <row r="43" spans="1:16" x14ac:dyDescent="0.25">
      <c r="A43" s="2"/>
      <c r="B43" s="33" t="str">
        <f>'Input  - indicative charges'!B49</f>
        <v>SHPK</v>
      </c>
      <c r="C43" s="33" t="str">
        <f>'Input  - indicative charges'!C49</f>
        <v>Southpark Utilities Limited</v>
      </c>
      <c r="D43" s="33" t="str">
        <f>'Input  - indicative charges'!D49</f>
        <v>Direct Connect</v>
      </c>
      <c r="E43" s="33" t="str">
        <f>'Input  - indicative charges'!E49</f>
        <v>Major Industrial</v>
      </c>
      <c r="F43" s="47">
        <f>_xlfn.XLOOKUP($B43,'Input - LCE'!$A$9:$A$68,'Input - LCE'!$H$9:$H$68)/1000000</f>
        <v>6.8535999999999988E-4</v>
      </c>
      <c r="G43" s="47">
        <f>_xlfn.XLOOKUP($B43,'Input - LCE'!$A$9:$A$68,'Input - LCE'!$F$9:$F$68)/1000000</f>
        <v>0</v>
      </c>
      <c r="H43" s="2"/>
      <c r="I43" s="2"/>
      <c r="J43" s="2"/>
      <c r="K43" s="2"/>
      <c r="L43" s="2"/>
      <c r="M43" s="2"/>
      <c r="N43" s="2"/>
      <c r="O43" s="2"/>
      <c r="P43" s="2"/>
    </row>
    <row r="44" spans="1:16" x14ac:dyDescent="0.25">
      <c r="A44" s="2"/>
      <c r="B44" s="33" t="str">
        <f>'Input  - indicative charges'!B50</f>
        <v>SKOG</v>
      </c>
      <c r="C44" s="33" t="str">
        <f>'Input  - indicative charges'!C50</f>
        <v>Norske Skog Tasman Limited</v>
      </c>
      <c r="D44" s="33" t="str">
        <f>'Input  - indicative charges'!D50</f>
        <v>Direct Connect</v>
      </c>
      <c r="E44" s="33" t="str">
        <f>'Input  - indicative charges'!E50</f>
        <v>Major Industrial</v>
      </c>
      <c r="F44" s="47">
        <f>_xlfn.XLOOKUP($B44,'Input - LCE'!$A$9:$A$68,'Input - LCE'!$H$9:$H$68)/1000000</f>
        <v>-3.8577210000000001E-2</v>
      </c>
      <c r="G44" s="47">
        <f>_xlfn.XLOOKUP($B44,'Input - LCE'!$A$9:$A$68,'Input - LCE'!$F$9:$F$68)/1000000</f>
        <v>0</v>
      </c>
      <c r="H44" s="2"/>
      <c r="I44" s="2"/>
      <c r="J44" s="2"/>
      <c r="K44" s="2"/>
      <c r="L44" s="2"/>
      <c r="M44" s="2"/>
      <c r="N44" s="2"/>
      <c r="O44" s="2"/>
      <c r="P44" s="2"/>
    </row>
    <row r="45" spans="1:16" x14ac:dyDescent="0.25">
      <c r="A45" s="2"/>
      <c r="B45" s="33" t="str">
        <f>'Input  - indicative charges'!B51</f>
        <v>SOLE</v>
      </c>
      <c r="C45" s="33" t="str">
        <f>'Input  - indicative charges'!C51</f>
        <v>GTL Energy New Zealand Ltd</v>
      </c>
      <c r="D45" s="33" t="str">
        <f>'Input  - indicative charges'!D51</f>
        <v>Direct Connect</v>
      </c>
      <c r="E45" s="33" t="str">
        <f>'Input  - indicative charges'!E51</f>
        <v>Major Industrial</v>
      </c>
      <c r="F45" s="47">
        <f>_xlfn.XLOOKUP($B45,'Input - LCE'!$A$9:$A$68,'Input - LCE'!$H$9:$H$68)/1000000</f>
        <v>9.5995E-4</v>
      </c>
      <c r="G45" s="47">
        <f>_xlfn.XLOOKUP($B45,'Input - LCE'!$A$9:$A$68,'Input - LCE'!$F$9:$F$68)/1000000</f>
        <v>0</v>
      </c>
      <c r="H45" s="2"/>
      <c r="I45" s="2"/>
      <c r="J45" s="2"/>
      <c r="K45" s="2"/>
      <c r="L45" s="2"/>
      <c r="M45" s="2"/>
      <c r="N45" s="2"/>
      <c r="O45" s="2"/>
      <c r="P45" s="2"/>
    </row>
    <row r="46" spans="1:16" x14ac:dyDescent="0.25">
      <c r="A46" s="2"/>
      <c r="B46" s="33" t="str">
        <f>'Input  - indicative charges'!B52</f>
        <v>SOU2</v>
      </c>
      <c r="C46" s="33" t="str">
        <f>'Input  - indicative charges'!C52</f>
        <v>Southern Generation GP Limited</v>
      </c>
      <c r="D46" s="33" t="str">
        <f>'Input  - indicative charges'!D52</f>
        <v>Generator</v>
      </c>
      <c r="E46" s="33" t="str">
        <f>'Input  - indicative charges'!E52</f>
        <v>North Island generation</v>
      </c>
      <c r="F46" s="47">
        <f>_xlfn.XLOOKUP($B46,'Input - LCE'!$A$9:$A$68,'Input - LCE'!$H$9:$H$68)/1000000</f>
        <v>0</v>
      </c>
      <c r="G46" s="47">
        <f>_xlfn.XLOOKUP($B46,'Input - LCE'!$A$9:$A$68,'Input - LCE'!$F$9:$F$68)/1000000</f>
        <v>0</v>
      </c>
      <c r="H46" s="2"/>
      <c r="I46" s="2"/>
      <c r="J46" s="2"/>
      <c r="K46" s="2"/>
      <c r="L46" s="2"/>
      <c r="M46" s="2"/>
      <c r="N46" s="2"/>
      <c r="O46" s="2"/>
      <c r="P46" s="2"/>
    </row>
    <row r="47" spans="1:16" x14ac:dyDescent="0.25">
      <c r="A47" s="2"/>
      <c r="B47" s="33" t="str">
        <f>'Input  - indicative charges'!B53</f>
        <v>TARW</v>
      </c>
      <c r="C47" s="33" t="str">
        <f>'Input  - indicative charges'!C53</f>
        <v>Tararua Wind Power</v>
      </c>
      <c r="D47" s="33" t="str">
        <f>'Input  - indicative charges'!D53</f>
        <v>Generator</v>
      </c>
      <c r="E47" s="33" t="str">
        <f>'Input  - indicative charges'!E53</f>
        <v>North Island generation</v>
      </c>
      <c r="F47" s="47">
        <f>_xlfn.XLOOKUP($B47,'Input - LCE'!$A$9:$A$68,'Input - LCE'!$H$9:$H$68)/1000000</f>
        <v>1.6258959999999999E-2</v>
      </c>
      <c r="G47" s="47">
        <f>_xlfn.XLOOKUP($B47,'Input - LCE'!$A$9:$A$68,'Input - LCE'!$F$9:$F$68)/1000000</f>
        <v>0</v>
      </c>
      <c r="H47" s="2"/>
      <c r="I47" s="2"/>
      <c r="J47" s="2"/>
      <c r="K47" s="2"/>
      <c r="L47" s="2"/>
      <c r="M47" s="2"/>
      <c r="N47" s="2"/>
      <c r="O47" s="2"/>
      <c r="P47" s="2"/>
    </row>
    <row r="48" spans="1:16" x14ac:dyDescent="0.25">
      <c r="A48" s="2"/>
      <c r="B48" s="33" t="str">
        <f>'Input  - indicative charges'!B54</f>
        <v>TASM</v>
      </c>
      <c r="C48" s="33" t="str">
        <f>'Input  - indicative charges'!C54</f>
        <v>Network Tasman Limited</v>
      </c>
      <c r="D48" s="33" t="str">
        <f>'Input  - indicative charges'!D54</f>
        <v>Lines Business</v>
      </c>
      <c r="E48" s="33" t="str">
        <f>'Input  - indicative charges'!E54</f>
        <v>Upper South Island distributor</v>
      </c>
      <c r="F48" s="47">
        <f>_xlfn.XLOOKUP($B48,'Input - LCE'!$A$9:$A$68,'Input - LCE'!$H$9:$H$68)/1000000</f>
        <v>1.4058446</v>
      </c>
      <c r="G48" s="47">
        <f>_xlfn.XLOOKUP($B48,'Input - LCE'!$A$9:$A$68,'Input - LCE'!$F$9:$F$68)/1000000</f>
        <v>0</v>
      </c>
      <c r="H48" s="2"/>
      <c r="I48" s="2"/>
      <c r="J48" s="2"/>
      <c r="K48" s="2"/>
      <c r="L48" s="2"/>
      <c r="M48" s="2"/>
      <c r="N48" s="2"/>
      <c r="O48" s="2"/>
      <c r="P48" s="2"/>
    </row>
    <row r="49" spans="1:16" x14ac:dyDescent="0.25">
      <c r="A49" s="2"/>
      <c r="B49" s="33" t="str">
        <f>'Input  - indicative charges'!B55</f>
        <v>TBOP</v>
      </c>
      <c r="C49" s="33" t="str">
        <f>'Input  - indicative charges'!C55</f>
        <v>Nova Energy Limited</v>
      </c>
      <c r="D49" s="33" t="str">
        <f>'Input  - indicative charges'!D55</f>
        <v>Generator</v>
      </c>
      <c r="E49" s="33" t="str">
        <f>'Input  - indicative charges'!E55</f>
        <v>North Island generation</v>
      </c>
      <c r="F49" s="47">
        <f>_xlfn.XLOOKUP($B49,'Input - LCE'!$A$9:$A$68,'Input - LCE'!$H$9:$H$68)/1000000</f>
        <v>4.8682399999999994E-3</v>
      </c>
      <c r="G49" s="47">
        <f>_xlfn.XLOOKUP($B49,'Input - LCE'!$A$9:$A$68,'Input - LCE'!$F$9:$F$68)/1000000</f>
        <v>0</v>
      </c>
      <c r="H49" s="2"/>
      <c r="I49" s="2"/>
      <c r="J49" s="2"/>
      <c r="K49" s="2"/>
      <c r="L49" s="2"/>
      <c r="M49" s="2"/>
      <c r="N49" s="2"/>
      <c r="O49" s="2"/>
      <c r="P49" s="2"/>
    </row>
    <row r="50" spans="1:16" x14ac:dyDescent="0.25">
      <c r="A50" s="2"/>
      <c r="B50" s="33" t="str">
        <f>'Input  - indicative charges'!B56</f>
        <v>TOD3</v>
      </c>
      <c r="C50" s="33" t="str">
        <f>'Input  - indicative charges'!C56</f>
        <v>Todd Generation Taranaki Limited</v>
      </c>
      <c r="D50" s="33" t="str">
        <f>'Input  - indicative charges'!D56</f>
        <v>Generator</v>
      </c>
      <c r="E50" s="33" t="str">
        <f>'Input  - indicative charges'!E56</f>
        <v>North Island generation</v>
      </c>
      <c r="F50" s="47">
        <f>_xlfn.XLOOKUP($B50,'Input - LCE'!$A$9:$A$68,'Input - LCE'!$H$9:$H$68)/1000000</f>
        <v>6.3311060000000002E-2</v>
      </c>
      <c r="G50" s="47">
        <f>_xlfn.XLOOKUP($B50,'Input - LCE'!$A$9:$A$68,'Input - LCE'!$F$9:$F$68)/1000000</f>
        <v>0</v>
      </c>
      <c r="H50" s="2"/>
      <c r="I50" s="2"/>
      <c r="J50" s="2"/>
      <c r="K50" s="2"/>
      <c r="L50" s="2"/>
      <c r="M50" s="2"/>
      <c r="N50" s="2"/>
      <c r="O50" s="2"/>
      <c r="P50" s="2"/>
    </row>
    <row r="51" spans="1:16" x14ac:dyDescent="0.25">
      <c r="A51" s="2"/>
      <c r="B51" s="33" t="str">
        <f>'Input  - indicative charges'!B57</f>
        <v>TOPE</v>
      </c>
      <c r="C51" s="33" t="str">
        <f>'Input  - indicative charges'!C57</f>
        <v>Top Energy Ltd</v>
      </c>
      <c r="D51" s="33" t="str">
        <f>'Input  - indicative charges'!D57</f>
        <v>Lines Business</v>
      </c>
      <c r="E51" s="33" t="str">
        <f>'Input  - indicative charges'!E57</f>
        <v>Upper North Island distributor</v>
      </c>
      <c r="F51" s="47">
        <f>_xlfn.XLOOKUP($B51,'Input - LCE'!$A$9:$A$68,'Input - LCE'!$H$9:$H$68)/1000000</f>
        <v>0.58676016000000009</v>
      </c>
      <c r="G51" s="47">
        <f>_xlfn.XLOOKUP($B51,'Input - LCE'!$A$9:$A$68,'Input - LCE'!$F$9:$F$68)/1000000</f>
        <v>0</v>
      </c>
      <c r="H51" s="2"/>
      <c r="I51" s="2"/>
      <c r="J51" s="2"/>
      <c r="K51" s="2"/>
      <c r="L51" s="2"/>
      <c r="M51" s="2"/>
      <c r="N51" s="2"/>
      <c r="O51" s="2"/>
      <c r="P51" s="2"/>
    </row>
    <row r="52" spans="1:16" x14ac:dyDescent="0.25">
      <c r="A52" s="2"/>
      <c r="B52" s="33" t="str">
        <f>'Input  - indicative charges'!B58</f>
        <v>TRNZ</v>
      </c>
      <c r="C52" s="33" t="str">
        <f>'Input  - indicative charges'!C58</f>
        <v>KiwiRail Holdings Limited</v>
      </c>
      <c r="D52" s="33" t="str">
        <f>'Input  - indicative charges'!D58</f>
        <v>Direct Connect</v>
      </c>
      <c r="E52" s="33" t="str">
        <f>'Input  - indicative charges'!E58</f>
        <v>Major Industrial</v>
      </c>
      <c r="F52" s="47">
        <f>_xlfn.XLOOKUP($B52,'Input - LCE'!$A$9:$A$68,'Input - LCE'!$H$9:$H$68)/1000000</f>
        <v>8.633550999999999E-2</v>
      </c>
      <c r="G52" s="47">
        <f>_xlfn.XLOOKUP($B52,'Input - LCE'!$A$9:$A$68,'Input - LCE'!$F$9:$F$68)/1000000</f>
        <v>0</v>
      </c>
      <c r="H52" s="2"/>
      <c r="I52" s="2"/>
      <c r="J52" s="2"/>
      <c r="K52" s="2"/>
      <c r="L52" s="2"/>
      <c r="M52" s="2"/>
      <c r="N52" s="2"/>
      <c r="O52" s="2"/>
      <c r="P52" s="2"/>
    </row>
    <row r="53" spans="1:16" x14ac:dyDescent="0.25">
      <c r="A53" s="2"/>
      <c r="B53" s="33" t="str">
        <f>'Input  - indicative charges'!B59</f>
        <v>TRUG</v>
      </c>
      <c r="C53" s="33" t="str">
        <f>'Input  - indicative charges'!C59</f>
        <v>Trustpower Limited</v>
      </c>
      <c r="D53" s="33" t="str">
        <f>'Input  - indicative charges'!D59</f>
        <v>Generator</v>
      </c>
      <c r="E53" s="33" t="str">
        <f>'Input  - indicative charges'!E59</f>
        <v>North Island generation</v>
      </c>
      <c r="F53" s="47">
        <f>_xlfn.XLOOKUP($B53,'Input - LCE'!$A$9:$A$68,'Input - LCE'!$H$9:$H$68)/1000000</f>
        <v>0.27447947999999994</v>
      </c>
      <c r="G53" s="47">
        <f>_xlfn.XLOOKUP($B53,'Input - LCE'!$A$9:$A$68,'Input - LCE'!$F$9:$F$68)/1000000</f>
        <v>0.27446636999999996</v>
      </c>
      <c r="H53" s="2"/>
      <c r="I53" s="2"/>
      <c r="J53" s="2"/>
      <c r="K53" s="2"/>
      <c r="L53" s="2"/>
      <c r="M53" s="2"/>
      <c r="N53" s="2"/>
      <c r="O53" s="2"/>
      <c r="P53" s="2"/>
    </row>
    <row r="54" spans="1:16" x14ac:dyDescent="0.25">
      <c r="A54" s="2"/>
      <c r="B54" s="33" t="str">
        <f>'Input  - indicative charges'!B60</f>
        <v>UNET</v>
      </c>
      <c r="C54" s="33" t="str">
        <f>'Input  - indicative charges'!C60</f>
        <v>Wellington Electricity Lines Limited</v>
      </c>
      <c r="D54" s="33" t="str">
        <f>'Input  - indicative charges'!D60</f>
        <v>Lines Business</v>
      </c>
      <c r="E54" s="33" t="str">
        <f>'Input  - indicative charges'!E60</f>
        <v>Lower North Island distributor</v>
      </c>
      <c r="F54" s="47">
        <f>_xlfn.XLOOKUP($B54,'Input - LCE'!$A$9:$A$68,'Input - LCE'!$H$9:$H$68)/1000000</f>
        <v>6.2704586100000004</v>
      </c>
      <c r="G54" s="47">
        <f>_xlfn.XLOOKUP($B54,'Input - LCE'!$A$9:$A$68,'Input - LCE'!$F$9:$F$68)/1000000</f>
        <v>0</v>
      </c>
      <c r="H54" s="2"/>
      <c r="I54" s="2"/>
      <c r="J54" s="2"/>
      <c r="K54" s="2"/>
      <c r="L54" s="2"/>
      <c r="M54" s="2"/>
      <c r="N54" s="2"/>
      <c r="O54" s="2"/>
      <c r="P54" s="2"/>
    </row>
    <row r="55" spans="1:16" x14ac:dyDescent="0.25">
      <c r="A55" s="2"/>
      <c r="B55" s="33" t="str">
        <f>'Input  - indicative charges'!B61</f>
        <v>UNIS</v>
      </c>
      <c r="C55" s="33" t="str">
        <f>'Input  - indicative charges'!C61</f>
        <v>Unison Networks Limited</v>
      </c>
      <c r="D55" s="33" t="str">
        <f>'Input  - indicative charges'!D61</f>
        <v>Lines Business</v>
      </c>
      <c r="E55" s="33" t="str">
        <f>'Input  - indicative charges'!E61</f>
        <v>Lower North Island distributor</v>
      </c>
      <c r="F55" s="47">
        <f>_xlfn.XLOOKUP($B55,'Input - LCE'!$A$9:$A$68,'Input - LCE'!$H$9:$H$68)/1000000</f>
        <v>3.1566861500000001</v>
      </c>
      <c r="G55" s="47">
        <f>_xlfn.XLOOKUP($B55,'Input - LCE'!$A$9:$A$68,'Input - LCE'!$F$9:$F$68)/1000000</f>
        <v>0</v>
      </c>
      <c r="H55" s="2"/>
      <c r="I55" s="2"/>
      <c r="J55" s="2"/>
      <c r="K55" s="2"/>
      <c r="L55" s="2"/>
      <c r="M55" s="2"/>
      <c r="N55" s="2"/>
      <c r="O55" s="2"/>
      <c r="P55" s="2"/>
    </row>
    <row r="56" spans="1:16" x14ac:dyDescent="0.25">
      <c r="A56" s="2"/>
      <c r="B56" s="33" t="str">
        <f>'Input  - indicative charges'!B62</f>
        <v>VECT</v>
      </c>
      <c r="C56" s="33" t="str">
        <f>'Input  - indicative charges'!C62</f>
        <v>Vector Limited</v>
      </c>
      <c r="D56" s="33" t="str">
        <f>'Input  - indicative charges'!D62</f>
        <v>Lines Business</v>
      </c>
      <c r="E56" s="33" t="str">
        <f>'Input  - indicative charges'!E62</f>
        <v>Upper North Island distributor</v>
      </c>
      <c r="F56" s="47">
        <f>_xlfn.XLOOKUP($B56,'Input - LCE'!$A$9:$A$68,'Input - LCE'!$H$9:$H$68)/1000000</f>
        <v>21.593970850000002</v>
      </c>
      <c r="G56" s="47">
        <f>_xlfn.XLOOKUP($B56,'Input - LCE'!$A$9:$A$68,'Input - LCE'!$F$9:$F$68)/1000000</f>
        <v>0</v>
      </c>
      <c r="H56" s="2"/>
      <c r="I56" s="2"/>
      <c r="J56" s="2"/>
      <c r="K56" s="2"/>
      <c r="L56" s="2"/>
      <c r="M56" s="2"/>
      <c r="N56" s="2"/>
      <c r="O56" s="2"/>
      <c r="P56" s="2"/>
    </row>
    <row r="57" spans="1:16" x14ac:dyDescent="0.25">
      <c r="A57" s="2"/>
      <c r="B57" s="33" t="str">
        <f>'Input  - indicative charges'!B63</f>
        <v>WAIP</v>
      </c>
      <c r="C57" s="33" t="str">
        <f>'Input  - indicative charges'!C63</f>
        <v>Waipa Networks Limited</v>
      </c>
      <c r="D57" s="33" t="str">
        <f>'Input  - indicative charges'!D63</f>
        <v>Lines Business</v>
      </c>
      <c r="E57" s="33" t="str">
        <f>'Input  - indicative charges'!E63</f>
        <v>Lower North Island distributor</v>
      </c>
      <c r="F57" s="47">
        <f>_xlfn.XLOOKUP($B57,'Input - LCE'!$A$9:$A$68,'Input - LCE'!$H$9:$H$68)/1000000</f>
        <v>0.93814235000000001</v>
      </c>
      <c r="G57" s="47">
        <f>_xlfn.XLOOKUP($B57,'Input - LCE'!$A$9:$A$68,'Input - LCE'!$F$9:$F$68)/1000000</f>
        <v>0</v>
      </c>
      <c r="H57" s="2"/>
      <c r="I57" s="2"/>
      <c r="J57" s="2"/>
      <c r="K57" s="2"/>
      <c r="L57" s="2"/>
      <c r="M57" s="2"/>
      <c r="N57" s="2"/>
      <c r="O57" s="2"/>
      <c r="P57" s="2"/>
    </row>
    <row r="58" spans="1:16" x14ac:dyDescent="0.25">
      <c r="A58" s="2"/>
      <c r="B58" s="33" t="str">
        <f>'Input  - indicative charges'!B64</f>
        <v>WATA</v>
      </c>
      <c r="C58" s="33" t="str">
        <f>'Input  - indicative charges'!C64</f>
        <v>Network Waitaki Limited</v>
      </c>
      <c r="D58" s="33" t="str">
        <f>'Input  - indicative charges'!D64</f>
        <v>Lines Business</v>
      </c>
      <c r="E58" s="33" t="str">
        <f>'Input  - indicative charges'!E64</f>
        <v>Lower South Island distributor</v>
      </c>
      <c r="F58" s="47">
        <f>_xlfn.XLOOKUP($B58,'Input - LCE'!$A$9:$A$68,'Input - LCE'!$H$9:$H$68)/1000000</f>
        <v>0.55857228000000003</v>
      </c>
      <c r="G58" s="47">
        <f>_xlfn.XLOOKUP($B58,'Input - LCE'!$A$9:$A$68,'Input - LCE'!$F$9:$F$68)/1000000</f>
        <v>0</v>
      </c>
      <c r="H58" s="2"/>
      <c r="I58" s="2"/>
      <c r="J58" s="2"/>
      <c r="K58" s="2"/>
      <c r="L58" s="2"/>
      <c r="M58" s="2"/>
      <c r="N58" s="2"/>
      <c r="O58" s="2"/>
      <c r="P58" s="2"/>
    </row>
    <row r="59" spans="1:16" x14ac:dyDescent="0.25">
      <c r="A59" s="2"/>
      <c r="B59" s="33" t="str">
        <f>'Input  - indicative charges'!B65</f>
        <v>WAV1</v>
      </c>
      <c r="C59" s="33" t="str">
        <f>'Input  - indicative charges'!C65</f>
        <v>Waverley Wind Farm</v>
      </c>
      <c r="D59" s="33" t="str">
        <f>'Input  - indicative charges'!D65</f>
        <v>Generator</v>
      </c>
      <c r="E59" s="33" t="str">
        <f>'Input  - indicative charges'!E65</f>
        <v>North Island generation</v>
      </c>
      <c r="F59" s="47">
        <f>_xlfn.XLOOKUP($B59,'Input - LCE'!$A$9:$A$68,'Input - LCE'!$H$9:$H$68)/1000000</f>
        <v>0</v>
      </c>
      <c r="G59" s="47">
        <f>_xlfn.XLOOKUP($B59,'Input - LCE'!$A$9:$A$68,'Input - LCE'!$F$9:$F$68)/1000000</f>
        <v>0</v>
      </c>
      <c r="H59" s="2"/>
      <c r="I59" s="2"/>
      <c r="J59" s="2"/>
      <c r="K59" s="2"/>
      <c r="L59" s="2"/>
      <c r="M59" s="2"/>
      <c r="N59" s="2"/>
      <c r="O59" s="2"/>
      <c r="P59" s="2"/>
    </row>
    <row r="60" spans="1:16" x14ac:dyDescent="0.25">
      <c r="A60" s="2"/>
      <c r="B60" s="33" t="str">
        <f>'Input  - indicative charges'!B66</f>
        <v>WELE</v>
      </c>
      <c r="C60" s="33" t="str">
        <f>'Input  - indicative charges'!C66</f>
        <v>WEL Networks Limited</v>
      </c>
      <c r="D60" s="33" t="str">
        <f>'Input  - indicative charges'!D66</f>
        <v>Lines Business</v>
      </c>
      <c r="E60" s="33" t="str">
        <f>'Input  - indicative charges'!E66</f>
        <v>Lower North Island distributor</v>
      </c>
      <c r="F60" s="47">
        <f>_xlfn.XLOOKUP($B60,'Input - LCE'!$A$9:$A$68,'Input - LCE'!$H$9:$H$68)/1000000</f>
        <v>2.4771147999999998</v>
      </c>
      <c r="G60" s="47">
        <f>_xlfn.XLOOKUP($B60,'Input - LCE'!$A$9:$A$68,'Input - LCE'!$F$9:$F$68)/1000000</f>
        <v>0</v>
      </c>
      <c r="H60" s="2"/>
      <c r="I60" s="2"/>
      <c r="J60" s="2"/>
      <c r="K60" s="2"/>
      <c r="L60" s="2"/>
      <c r="M60" s="2"/>
      <c r="N60" s="2"/>
      <c r="O60" s="2"/>
      <c r="P60" s="2"/>
    </row>
    <row r="61" spans="1:16" x14ac:dyDescent="0.25">
      <c r="A61" s="2"/>
      <c r="B61" s="33" t="str">
        <f>'Input  - indicative charges'!B67</f>
        <v>WNST</v>
      </c>
      <c r="C61" s="33" t="str">
        <f>'Input  - indicative charges'!C67</f>
        <v>Winstone Pulp International</v>
      </c>
      <c r="D61" s="33" t="str">
        <f>'Input  - indicative charges'!D67</f>
        <v>Direct Connect</v>
      </c>
      <c r="E61" s="33" t="str">
        <f>'Input  - indicative charges'!E67</f>
        <v>Major Industrial</v>
      </c>
      <c r="F61" s="47">
        <f>_xlfn.XLOOKUP($B61,'Input - LCE'!$A$9:$A$68,'Input - LCE'!$H$9:$H$68)/1000000</f>
        <v>0.34004010000000007</v>
      </c>
      <c r="G61" s="47">
        <f>_xlfn.XLOOKUP($B61,'Input - LCE'!$A$9:$A$68,'Input - LCE'!$F$9:$F$68)/1000000</f>
        <v>0</v>
      </c>
      <c r="H61" s="2"/>
      <c r="I61" s="2"/>
      <c r="J61" s="2"/>
      <c r="K61" s="2"/>
      <c r="L61" s="2"/>
      <c r="M61" s="2"/>
      <c r="N61" s="2"/>
      <c r="O61" s="2"/>
      <c r="P61" s="2"/>
    </row>
    <row r="62" spans="1:16" x14ac:dyDescent="0.25">
      <c r="A62" s="2"/>
      <c r="B62" s="33" t="str">
        <f>'Input  - indicative charges'!B68</f>
        <v>WPOW</v>
      </c>
      <c r="C62" s="33" t="str">
        <f>'Input  - indicative charges'!C68</f>
        <v>Westpower Limited</v>
      </c>
      <c r="D62" s="33" t="str">
        <f>'Input  - indicative charges'!D68</f>
        <v>Lines Business</v>
      </c>
      <c r="E62" s="33" t="str">
        <f>'Input  - indicative charges'!E68</f>
        <v>Upper South Island distributor</v>
      </c>
      <c r="F62" s="47">
        <f>_xlfn.XLOOKUP($B62,'Input - LCE'!$A$9:$A$68,'Input - LCE'!$H$9:$H$68)/1000000</f>
        <v>0.18658678000000001</v>
      </c>
      <c r="G62" s="47">
        <f>_xlfn.XLOOKUP($B62,'Input - LCE'!$A$9:$A$68,'Input - LCE'!$F$9:$F$68)/1000000</f>
        <v>5.8824900000000006E-3</v>
      </c>
      <c r="H62" s="2"/>
      <c r="I62" s="2"/>
      <c r="J62" s="2"/>
      <c r="L62" s="2"/>
      <c r="M62" s="2"/>
      <c r="N62" s="2"/>
      <c r="O62" s="2"/>
      <c r="P62" s="2"/>
    </row>
    <row r="63" spans="1:16" x14ac:dyDescent="0.25">
      <c r="A63" s="2"/>
      <c r="B63" s="33" t="str">
        <f>'Input  - indicative charges'!B69</f>
        <v>WTOM</v>
      </c>
      <c r="C63" s="33" t="str">
        <f>'Input  - indicative charges'!C69</f>
        <v>The Lines Company Ltd</v>
      </c>
      <c r="D63" s="33" t="str">
        <f>'Input  - indicative charges'!D69</f>
        <v>Lines Business</v>
      </c>
      <c r="E63" s="33" t="str">
        <f>'Input  - indicative charges'!E69</f>
        <v>Lower North Island distributor</v>
      </c>
      <c r="F63" s="47">
        <f>_xlfn.XLOOKUP($B63,'Input - LCE'!$A$9:$A$68,'Input - LCE'!$H$9:$H$68)/1000000</f>
        <v>0.44280982000000002</v>
      </c>
      <c r="G63" s="47">
        <f>_xlfn.XLOOKUP($B63,'Input - LCE'!$A$9:$A$68,'Input - LCE'!$F$9:$F$68)/1000000</f>
        <v>0</v>
      </c>
      <c r="H63" s="2"/>
      <c r="I63" s="2"/>
      <c r="J63" s="2"/>
      <c r="K63" s="2"/>
      <c r="L63" s="2"/>
      <c r="M63" s="2"/>
      <c r="N63" s="2"/>
      <c r="O63" s="2"/>
      <c r="P63" s="2"/>
    </row>
    <row r="64" spans="1:16" x14ac:dyDescent="0.25">
      <c r="A64" s="2"/>
      <c r="G64" s="2"/>
      <c r="H64" s="2"/>
      <c r="I64" s="2"/>
      <c r="J64" s="2"/>
      <c r="K64" s="2"/>
      <c r="L64" s="2"/>
      <c r="M64" s="2"/>
      <c r="N64" s="2"/>
      <c r="O64" s="2"/>
      <c r="P64" s="2"/>
    </row>
    <row r="65" spans="1:16" x14ac:dyDescent="0.25">
      <c r="A65" s="2"/>
      <c r="B65" s="2"/>
      <c r="C65" s="2"/>
      <c r="D65" s="2"/>
      <c r="E65" s="2"/>
      <c r="F65" s="2"/>
      <c r="G65" s="2"/>
      <c r="H65" s="2"/>
      <c r="I65" s="2"/>
      <c r="J65" s="2"/>
      <c r="K65" s="2"/>
      <c r="L65" s="2"/>
      <c r="M65" s="2"/>
      <c r="N65" s="2"/>
      <c r="O65" s="2"/>
      <c r="P65" s="2"/>
    </row>
    <row r="66" spans="1:16" x14ac:dyDescent="0.25">
      <c r="A66" s="2"/>
      <c r="B66" s="61" t="s">
        <v>123</v>
      </c>
      <c r="C66" s="61"/>
      <c r="D66" s="61"/>
      <c r="E66" s="61"/>
      <c r="F66" s="103">
        <f>SUM(F7:F63)</f>
        <v>103.09901999</v>
      </c>
      <c r="G66" s="103">
        <f>SUM(G7:G63)</f>
        <v>14.81359728</v>
      </c>
      <c r="H66" s="2"/>
      <c r="I66" s="2"/>
      <c r="J66" s="2"/>
      <c r="K66" s="2"/>
      <c r="L66" s="2"/>
      <c r="M66" s="2"/>
      <c r="N66" s="2"/>
      <c r="O66" s="2"/>
      <c r="P66" s="2"/>
    </row>
    <row r="67" spans="1:16" x14ac:dyDescent="0.25">
      <c r="A67" s="2"/>
      <c r="B67" s="104" t="s">
        <v>248</v>
      </c>
      <c r="C67" s="104"/>
      <c r="D67" s="104"/>
      <c r="E67" s="104"/>
      <c r="F67" s="106">
        <f>'Input - LCE'!H71/1000000</f>
        <v>103.09901998999997</v>
      </c>
      <c r="G67" s="105" t="b">
        <f>F67=F66</f>
        <v>1</v>
      </c>
      <c r="H67" s="2"/>
      <c r="I67" s="2"/>
      <c r="J67" s="2"/>
      <c r="K67" s="2"/>
      <c r="L67" s="2"/>
      <c r="M67" s="2"/>
      <c r="N67" s="2"/>
      <c r="O67" s="2"/>
      <c r="P67" s="2"/>
    </row>
    <row r="68" spans="1:16" x14ac:dyDescent="0.25">
      <c r="A68" s="2"/>
      <c r="B68" s="2"/>
      <c r="C68" s="2"/>
      <c r="D68" s="2"/>
      <c r="E68" s="2"/>
      <c r="F68" s="2"/>
      <c r="H68" s="2"/>
      <c r="I68" s="2"/>
      <c r="J68" s="2"/>
      <c r="K68" s="2"/>
      <c r="L68" s="2"/>
      <c r="M68" s="2"/>
      <c r="N68" s="2"/>
      <c r="O68" s="2"/>
      <c r="P68" s="2"/>
    </row>
    <row r="69" spans="1:16" x14ac:dyDescent="0.25">
      <c r="A69" s="2"/>
      <c r="B69" s="2"/>
      <c r="C69" s="2"/>
      <c r="D69" s="2"/>
      <c r="E69" s="2"/>
      <c r="F69" s="2"/>
      <c r="G69" s="2"/>
      <c r="H69" s="2"/>
      <c r="I69" s="2"/>
      <c r="J69" s="2"/>
      <c r="K69" s="2"/>
      <c r="L69" s="2"/>
      <c r="M69" s="2"/>
      <c r="N69" s="2"/>
      <c r="O69" s="2"/>
      <c r="P69" s="2"/>
    </row>
    <row r="70" spans="1:16" x14ac:dyDescent="0.25">
      <c r="A70" s="2"/>
      <c r="B70" s="2"/>
      <c r="C70" s="2"/>
      <c r="D70" s="2"/>
      <c r="E70" s="2"/>
      <c r="F70" s="2"/>
      <c r="G70" s="2"/>
      <c r="H70" s="2"/>
      <c r="I70" s="2"/>
      <c r="J70" s="2"/>
      <c r="K70" s="2"/>
      <c r="L70" s="2"/>
      <c r="M70" s="2"/>
      <c r="N70" s="2"/>
      <c r="O70" s="2"/>
      <c r="P70" s="2"/>
    </row>
    <row r="71" spans="1:16" x14ac:dyDescent="0.25">
      <c r="A71" s="2"/>
      <c r="B71" s="2"/>
      <c r="C71" s="2"/>
      <c r="D71" s="2"/>
      <c r="E71" s="2"/>
      <c r="F71" s="2"/>
      <c r="G71" s="2"/>
      <c r="H71" s="2"/>
      <c r="I71" s="2"/>
      <c r="J71" s="2"/>
      <c r="K71" s="2"/>
      <c r="L71" s="2"/>
      <c r="M71" s="2"/>
      <c r="N71" s="2"/>
      <c r="O71" s="2"/>
      <c r="P71" s="2"/>
    </row>
    <row r="72" spans="1:16" x14ac:dyDescent="0.25">
      <c r="A72" s="2"/>
      <c r="B72" s="2"/>
      <c r="C72" s="2"/>
      <c r="D72" s="2"/>
      <c r="E72" s="2"/>
      <c r="F72" s="2"/>
      <c r="G72" s="2"/>
      <c r="H72" s="2"/>
      <c r="I72" s="2"/>
      <c r="J72" s="2"/>
      <c r="K72" s="2"/>
      <c r="L72" s="2"/>
      <c r="M72" s="2"/>
      <c r="N72" s="2"/>
      <c r="O72" s="2"/>
      <c r="P72" s="2"/>
    </row>
    <row r="73" spans="1:16" x14ac:dyDescent="0.25">
      <c r="A73" s="2"/>
      <c r="B73" s="2"/>
      <c r="C73" s="2"/>
      <c r="D73" s="2"/>
      <c r="E73" s="2"/>
      <c r="F73" s="2"/>
      <c r="G73" s="2"/>
      <c r="H73" s="2"/>
      <c r="I73" s="2"/>
      <c r="J73" s="2"/>
      <c r="K73" s="2"/>
      <c r="L73" s="2"/>
      <c r="M73" s="2"/>
      <c r="N73" s="2"/>
      <c r="O73" s="2"/>
      <c r="P73" s="2"/>
    </row>
    <row r="74" spans="1:16" x14ac:dyDescent="0.25">
      <c r="A74" s="2"/>
      <c r="B74" s="2"/>
      <c r="C74" s="2"/>
      <c r="D74" s="2"/>
      <c r="E74" s="2"/>
      <c r="F74" s="2"/>
      <c r="G74" s="2"/>
      <c r="H74" s="2"/>
      <c r="I74" s="2"/>
      <c r="J74" s="2"/>
      <c r="K74" s="2"/>
      <c r="L74" s="2"/>
      <c r="M74" s="2"/>
      <c r="N74" s="2"/>
      <c r="O74" s="2"/>
      <c r="P74" s="2"/>
    </row>
    <row r="75" spans="1:16" x14ac:dyDescent="0.25">
      <c r="A75" s="2"/>
      <c r="B75" s="2"/>
      <c r="C75" s="2"/>
      <c r="D75" s="2"/>
      <c r="E75" s="2"/>
      <c r="F75" s="2"/>
      <c r="G75" s="2"/>
      <c r="H75" s="2"/>
      <c r="I75" s="2"/>
      <c r="J75" s="2"/>
      <c r="K75" s="2"/>
      <c r="L75" s="2"/>
      <c r="M75" s="2"/>
      <c r="N75" s="2"/>
      <c r="O75" s="2"/>
      <c r="P75" s="2"/>
    </row>
    <row r="76" spans="1:16" x14ac:dyDescent="0.25">
      <c r="A76" s="2"/>
      <c r="B76" s="2"/>
      <c r="C76" s="2"/>
      <c r="D76" s="2"/>
      <c r="E76" s="2"/>
      <c r="F76" s="2"/>
      <c r="G76" s="2"/>
      <c r="H76" s="2"/>
      <c r="I76" s="2"/>
      <c r="J76" s="2"/>
      <c r="K76" s="2"/>
      <c r="L76" s="2"/>
      <c r="M76" s="2"/>
      <c r="N76" s="2"/>
      <c r="O76" s="2"/>
      <c r="P76" s="2"/>
    </row>
    <row r="77" spans="1:16" x14ac:dyDescent="0.25">
      <c r="A77" s="2"/>
      <c r="B77" s="2"/>
      <c r="C77" s="2"/>
      <c r="D77" s="2"/>
      <c r="E77" s="2"/>
      <c r="F77" s="2"/>
      <c r="G77" s="2"/>
      <c r="H77" s="2"/>
      <c r="I77" s="2"/>
      <c r="J77" s="2"/>
      <c r="K77" s="2"/>
      <c r="L77" s="2"/>
      <c r="M77" s="2"/>
      <c r="N77" s="2"/>
      <c r="O77" s="2"/>
      <c r="P77" s="2"/>
    </row>
    <row r="78" spans="1:16" x14ac:dyDescent="0.25">
      <c r="A78" s="2"/>
      <c r="B78" s="2"/>
      <c r="C78" s="2"/>
      <c r="D78" s="2"/>
      <c r="E78" s="2"/>
      <c r="F78" s="2"/>
      <c r="G78" s="2"/>
      <c r="H78" s="2"/>
      <c r="I78" s="2"/>
      <c r="J78" s="2"/>
      <c r="K78" s="2"/>
      <c r="L78" s="2"/>
      <c r="M78" s="2"/>
      <c r="N78" s="2"/>
      <c r="O78" s="2"/>
      <c r="P78" s="2"/>
    </row>
    <row r="79" spans="1:16" x14ac:dyDescent="0.25">
      <c r="A79" s="2"/>
      <c r="B79" s="2"/>
      <c r="C79" s="2"/>
      <c r="D79" s="2"/>
      <c r="E79" s="2"/>
      <c r="F79" s="2"/>
      <c r="G79" s="2"/>
      <c r="H79" s="2"/>
      <c r="I79" s="2"/>
      <c r="J79" s="2"/>
      <c r="K79" s="2"/>
      <c r="L79" s="2"/>
      <c r="M79" s="2"/>
      <c r="N79" s="2"/>
      <c r="O79" s="2"/>
      <c r="P79" s="2"/>
    </row>
  </sheetData>
  <sortState xmlns:xlrd2="http://schemas.microsoft.com/office/spreadsheetml/2017/richdata2" ref="J7:K60">
    <sortCondition ref="J7:J60"/>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5CB4-25AB-4A92-99DF-9A142EEEEBFE}">
  <sheetPr>
    <tabColor rgb="FF006553"/>
  </sheetPr>
  <dimension ref="A1:S71"/>
  <sheetViews>
    <sheetView showGridLines="0" zoomScale="85" zoomScaleNormal="85" workbookViewId="0"/>
  </sheetViews>
  <sheetFormatPr defaultRowHeight="15" x14ac:dyDescent="0.25"/>
  <cols>
    <col min="1" max="1" width="15.42578125" customWidth="1"/>
    <col min="2" max="2" width="33" customWidth="1"/>
    <col min="3" max="3" width="35.7109375" bestFit="1" customWidth="1"/>
    <col min="4" max="4" width="30" customWidth="1"/>
    <col min="5" max="5" width="16.140625" style="25" bestFit="1" customWidth="1"/>
    <col min="6" max="6" width="17.28515625" style="25" customWidth="1"/>
    <col min="7" max="7" width="20.28515625" style="25" bestFit="1" customWidth="1"/>
    <col min="8" max="8" width="18.42578125" style="25" bestFit="1" customWidth="1"/>
    <col min="9" max="9" width="18.140625" customWidth="1"/>
    <col min="10" max="10" width="7.28515625" bestFit="1" customWidth="1"/>
    <col min="11" max="11" width="8.28515625" bestFit="1" customWidth="1"/>
    <col min="12" max="12" width="7.28515625" bestFit="1" customWidth="1"/>
    <col min="14" max="14" width="17.7109375" customWidth="1"/>
    <col min="15" max="15" width="10.42578125" customWidth="1"/>
    <col min="16" max="16" width="1.7109375" bestFit="1" customWidth="1"/>
    <col min="17" max="17" width="4.7109375" bestFit="1" customWidth="1"/>
    <col min="18" max="18" width="5.7109375" bestFit="1" customWidth="1"/>
    <col min="19" max="19" width="6.7109375" bestFit="1" customWidth="1"/>
    <col min="20" max="21" width="7.7109375" bestFit="1" customWidth="1"/>
    <col min="22" max="22" width="6.7109375" bestFit="1" customWidth="1"/>
    <col min="23" max="38" width="8.7109375" bestFit="1" customWidth="1"/>
    <col min="39" max="40" width="9.7109375" bestFit="1" customWidth="1"/>
    <col min="41" max="41" width="8.7109375" bestFit="1" customWidth="1"/>
    <col min="42" max="49" width="9.7109375" bestFit="1" customWidth="1"/>
    <col min="50" max="51" width="10.7109375" bestFit="1" customWidth="1"/>
    <col min="52" max="52" width="6.42578125" bestFit="1" customWidth="1"/>
    <col min="53" max="53" width="10.28515625" bestFit="1" customWidth="1"/>
  </cols>
  <sheetData>
    <row r="1" spans="1:9" ht="26.25" x14ac:dyDescent="0.4">
      <c r="A1" s="88" t="s">
        <v>371</v>
      </c>
      <c r="B1" s="89"/>
      <c r="C1" s="89"/>
      <c r="D1" s="88"/>
      <c r="E1" s="88"/>
      <c r="F1" s="89"/>
      <c r="G1" s="89"/>
      <c r="H1" s="89"/>
      <c r="I1" s="89"/>
    </row>
    <row r="2" spans="1:9" x14ac:dyDescent="0.25">
      <c r="A2" s="6"/>
      <c r="B2" s="6"/>
    </row>
    <row r="3" spans="1:9" s="38" customFormat="1" x14ac:dyDescent="0.25">
      <c r="A3" s="37"/>
      <c r="B3" s="37"/>
      <c r="E3" s="39"/>
      <c r="F3" s="39"/>
      <c r="G3" s="39"/>
      <c r="H3" s="39"/>
    </row>
    <row r="4" spans="1:9" s="38" customFormat="1" x14ac:dyDescent="0.25">
      <c r="A4" s="81" t="s">
        <v>206</v>
      </c>
      <c r="B4" s="81"/>
      <c r="C4" s="82" t="s">
        <v>243</v>
      </c>
      <c r="D4" s="51"/>
      <c r="E4" s="51"/>
      <c r="F4" s="51"/>
      <c r="G4" s="51"/>
    </row>
    <row r="5" spans="1:9" s="38" customFormat="1" x14ac:dyDescent="0.25">
      <c r="A5" s="51" t="s">
        <v>209</v>
      </c>
      <c r="B5" s="51"/>
      <c r="C5" s="51" t="s">
        <v>245</v>
      </c>
      <c r="D5" s="51"/>
      <c r="E5" s="51"/>
      <c r="F5" s="51"/>
      <c r="G5" s="51"/>
    </row>
    <row r="6" spans="1:9" s="38" customFormat="1" x14ac:dyDescent="0.25">
      <c r="A6" s="51" t="s">
        <v>250</v>
      </c>
      <c r="B6" s="51"/>
      <c r="C6" s="51" t="s">
        <v>372</v>
      </c>
      <c r="D6" s="51"/>
      <c r="E6" s="51"/>
      <c r="F6" s="51"/>
      <c r="G6" s="51"/>
    </row>
    <row r="7" spans="1:9" s="38" customFormat="1" x14ac:dyDescent="0.25">
      <c r="E7" s="39"/>
      <c r="F7" s="39"/>
      <c r="G7" s="39"/>
      <c r="H7" s="39"/>
    </row>
    <row r="8" spans="1:9" s="38" customFormat="1" ht="45" x14ac:dyDescent="0.25">
      <c r="A8" s="80" t="s">
        <v>134</v>
      </c>
      <c r="B8" s="80" t="s">
        <v>213</v>
      </c>
      <c r="C8" s="80" t="s">
        <v>163</v>
      </c>
      <c r="D8" s="101" t="s">
        <v>272</v>
      </c>
      <c r="E8" s="63" t="s">
        <v>162</v>
      </c>
      <c r="F8" s="63" t="s">
        <v>135</v>
      </c>
      <c r="G8" s="63" t="s">
        <v>164</v>
      </c>
      <c r="H8" s="63" t="s">
        <v>222</v>
      </c>
      <c r="I8" s="101" t="s">
        <v>212</v>
      </c>
    </row>
    <row r="9" spans="1:9" s="38" customFormat="1" x14ac:dyDescent="0.25">
      <c r="A9" s="49" t="s">
        <v>8</v>
      </c>
      <c r="B9" s="49" t="s">
        <v>9</v>
      </c>
      <c r="C9" s="49" t="s">
        <v>9</v>
      </c>
      <c r="D9" s="50" t="s">
        <v>274</v>
      </c>
      <c r="E9" s="50">
        <v>417912.73000000004</v>
      </c>
      <c r="F9" s="50">
        <v>12178.22</v>
      </c>
      <c r="G9" s="50">
        <v>1281215.8599999999</v>
      </c>
      <c r="H9" s="55">
        <f>SUM(E9:G9)</f>
        <v>1711306.8099999998</v>
      </c>
    </row>
    <row r="10" spans="1:9" s="38" customFormat="1" x14ac:dyDescent="0.25">
      <c r="A10" s="49" t="s">
        <v>10</v>
      </c>
      <c r="B10" s="49" t="s">
        <v>11</v>
      </c>
      <c r="C10" s="49" t="s">
        <v>11</v>
      </c>
      <c r="D10" s="50" t="s">
        <v>275</v>
      </c>
      <c r="E10" s="50">
        <v>2.4699999999999998</v>
      </c>
      <c r="F10" s="50">
        <v>2.5600000000000005</v>
      </c>
      <c r="G10" s="50">
        <v>73277.12000000001</v>
      </c>
      <c r="H10" s="55">
        <f t="shared" ref="H10:H66" si="0">SUM(E10:G10)</f>
        <v>73282.150000000009</v>
      </c>
    </row>
    <row r="11" spans="1:9" s="38" customFormat="1" x14ac:dyDescent="0.25">
      <c r="A11" s="49" t="s">
        <v>12</v>
      </c>
      <c r="B11" s="49" t="s">
        <v>167</v>
      </c>
      <c r="C11" s="49" t="s">
        <v>13</v>
      </c>
      <c r="D11" s="50" t="s">
        <v>276</v>
      </c>
      <c r="E11" s="50">
        <v>-5971.16</v>
      </c>
      <c r="F11" s="50">
        <v>0</v>
      </c>
      <c r="G11" s="50">
        <v>252610.13</v>
      </c>
      <c r="H11" s="55">
        <f t="shared" si="0"/>
        <v>246638.97</v>
      </c>
    </row>
    <row r="12" spans="1:9" s="38" customFormat="1" x14ac:dyDescent="0.25">
      <c r="A12" s="49" t="s">
        <v>14</v>
      </c>
      <c r="B12" s="49" t="s">
        <v>15</v>
      </c>
      <c r="C12" s="49" t="s">
        <v>15</v>
      </c>
      <c r="D12" s="50" t="s">
        <v>277</v>
      </c>
      <c r="E12" s="50">
        <v>-20397.620000000003</v>
      </c>
      <c r="F12" s="50">
        <v>0</v>
      </c>
      <c r="G12" s="50">
        <v>1333457.43</v>
      </c>
      <c r="H12" s="55">
        <f t="shared" si="0"/>
        <v>1313059.8099999998</v>
      </c>
    </row>
    <row r="13" spans="1:9" s="38" customFormat="1" x14ac:dyDescent="0.25">
      <c r="A13" s="49" t="s">
        <v>16</v>
      </c>
      <c r="B13" s="49" t="s">
        <v>168</v>
      </c>
      <c r="C13" s="49" t="s">
        <v>17</v>
      </c>
      <c r="D13" s="50" t="s">
        <v>278</v>
      </c>
      <c r="E13" s="50">
        <v>199961.73000000004</v>
      </c>
      <c r="F13" s="50">
        <v>3268653.1000000006</v>
      </c>
      <c r="G13" s="50">
        <v>7824.4299999999994</v>
      </c>
      <c r="H13" s="55">
        <f t="shared" si="0"/>
        <v>3476439.2600000007</v>
      </c>
    </row>
    <row r="14" spans="1:9" s="38" customFormat="1" x14ac:dyDescent="0.25">
      <c r="A14" s="49" t="s">
        <v>19</v>
      </c>
      <c r="B14" s="49" t="s">
        <v>20</v>
      </c>
      <c r="C14" s="49" t="s">
        <v>20</v>
      </c>
      <c r="D14" s="50" t="s">
        <v>274</v>
      </c>
      <c r="E14" s="50">
        <v>189104.05000000002</v>
      </c>
      <c r="F14" s="50">
        <v>43014.8</v>
      </c>
      <c r="G14" s="50">
        <v>2344081.3800000004</v>
      </c>
      <c r="H14" s="55">
        <f t="shared" si="0"/>
        <v>2576200.2300000004</v>
      </c>
    </row>
    <row r="15" spans="1:9" s="38" customFormat="1" x14ac:dyDescent="0.25">
      <c r="A15" s="49" t="s">
        <v>21</v>
      </c>
      <c r="B15" s="49" t="s">
        <v>171</v>
      </c>
      <c r="C15" s="49" t="s">
        <v>22</v>
      </c>
      <c r="D15" s="50" t="s">
        <v>275</v>
      </c>
      <c r="E15" s="50">
        <v>-8077.4500000000007</v>
      </c>
      <c r="F15" s="50">
        <v>0.86</v>
      </c>
      <c r="G15" s="50">
        <v>569244.33000000007</v>
      </c>
      <c r="H15" s="55">
        <f t="shared" si="0"/>
        <v>561167.74000000011</v>
      </c>
    </row>
    <row r="16" spans="1:9" s="38" customFormat="1" x14ac:dyDescent="0.25">
      <c r="A16" s="49" t="s">
        <v>23</v>
      </c>
      <c r="B16" s="49" t="s">
        <v>170</v>
      </c>
      <c r="C16" s="49" t="s">
        <v>24</v>
      </c>
      <c r="D16" s="50" t="s">
        <v>276</v>
      </c>
      <c r="E16" s="50">
        <v>0</v>
      </c>
      <c r="F16" s="50">
        <v>0</v>
      </c>
      <c r="G16" s="50">
        <v>700490.45</v>
      </c>
      <c r="H16" s="55">
        <f t="shared" si="0"/>
        <v>700490.45</v>
      </c>
    </row>
    <row r="17" spans="1:8" s="38" customFormat="1" x14ac:dyDescent="0.25">
      <c r="A17" s="49" t="s">
        <v>25</v>
      </c>
      <c r="B17" s="49" t="s">
        <v>173</v>
      </c>
      <c r="C17" s="49" t="s">
        <v>26</v>
      </c>
      <c r="D17" s="50" t="s">
        <v>273</v>
      </c>
      <c r="E17" s="50">
        <v>285195.84000000003</v>
      </c>
      <c r="F17" s="50">
        <v>842231.59000000008</v>
      </c>
      <c r="G17" s="50">
        <v>91.730000000000018</v>
      </c>
      <c r="H17" s="55">
        <f t="shared" si="0"/>
        <v>1127519.1600000001</v>
      </c>
    </row>
    <row r="18" spans="1:8" s="38" customFormat="1" x14ac:dyDescent="0.25">
      <c r="A18" s="49" t="s">
        <v>27</v>
      </c>
      <c r="B18" s="49" t="s">
        <v>28</v>
      </c>
      <c r="C18" s="49" t="s">
        <v>28</v>
      </c>
      <c r="D18" s="50" t="s">
        <v>276</v>
      </c>
      <c r="E18" s="50">
        <v>29587.1</v>
      </c>
      <c r="F18" s="50">
        <v>0</v>
      </c>
      <c r="G18" s="50">
        <v>786008.83000000007</v>
      </c>
      <c r="H18" s="55">
        <f t="shared" si="0"/>
        <v>815595.93</v>
      </c>
    </row>
    <row r="19" spans="1:8" s="38" customFormat="1" x14ac:dyDescent="0.25">
      <c r="A19" s="49" t="s">
        <v>29</v>
      </c>
      <c r="B19" s="49" t="s">
        <v>174</v>
      </c>
      <c r="C19" s="49" t="s">
        <v>30</v>
      </c>
      <c r="D19" s="50" t="s">
        <v>276</v>
      </c>
      <c r="E19" s="50">
        <v>29796.370000000006</v>
      </c>
      <c r="F19" s="50">
        <v>0</v>
      </c>
      <c r="G19" s="50">
        <v>139122.98000000001</v>
      </c>
      <c r="H19" s="55">
        <f t="shared" si="0"/>
        <v>168919.35</v>
      </c>
    </row>
    <row r="20" spans="1:8" s="38" customFormat="1" x14ac:dyDescent="0.25">
      <c r="A20" s="49" t="s">
        <v>31</v>
      </c>
      <c r="B20" s="49" t="s">
        <v>32</v>
      </c>
      <c r="C20" s="49" t="s">
        <v>32</v>
      </c>
      <c r="D20" s="50" t="s">
        <v>279</v>
      </c>
      <c r="E20" s="50">
        <v>0</v>
      </c>
      <c r="F20" s="50">
        <v>0</v>
      </c>
      <c r="G20" s="50">
        <v>0</v>
      </c>
      <c r="H20" s="55">
        <f t="shared" si="0"/>
        <v>0</v>
      </c>
    </row>
    <row r="21" spans="1:8" s="38" customFormat="1" x14ac:dyDescent="0.25">
      <c r="A21" s="49" t="s">
        <v>34</v>
      </c>
      <c r="B21" s="49" t="s">
        <v>166</v>
      </c>
      <c r="C21" s="49" t="s">
        <v>35</v>
      </c>
      <c r="D21" s="50" t="s">
        <v>279</v>
      </c>
      <c r="E21" s="50">
        <v>7595.4500000000007</v>
      </c>
      <c r="F21" s="50">
        <v>0</v>
      </c>
      <c r="G21" s="50">
        <v>108152.87999999999</v>
      </c>
      <c r="H21" s="55">
        <f t="shared" si="0"/>
        <v>115748.32999999999</v>
      </c>
    </row>
    <row r="22" spans="1:8" s="38" customFormat="1" x14ac:dyDescent="0.25">
      <c r="A22" s="49" t="s">
        <v>36</v>
      </c>
      <c r="B22" s="49" t="s">
        <v>177</v>
      </c>
      <c r="C22" s="49" t="s">
        <v>37</v>
      </c>
      <c r="D22" s="50" t="s">
        <v>275</v>
      </c>
      <c r="E22" s="50">
        <v>-8921.49</v>
      </c>
      <c r="F22" s="50">
        <v>0</v>
      </c>
      <c r="G22" s="50">
        <v>809967.08</v>
      </c>
      <c r="H22" s="55">
        <f t="shared" si="0"/>
        <v>801045.59</v>
      </c>
    </row>
    <row r="23" spans="1:8" s="38" customFormat="1" x14ac:dyDescent="0.25">
      <c r="A23" s="49" t="s">
        <v>38</v>
      </c>
      <c r="B23" s="49" t="s">
        <v>178</v>
      </c>
      <c r="C23" s="49" t="s">
        <v>39</v>
      </c>
      <c r="D23" s="50" t="s">
        <v>273</v>
      </c>
      <c r="E23" s="50">
        <v>0</v>
      </c>
      <c r="F23" s="50">
        <v>0</v>
      </c>
      <c r="G23" s="50">
        <v>1258.19</v>
      </c>
      <c r="H23" s="55">
        <f t="shared" si="0"/>
        <v>1258.19</v>
      </c>
    </row>
    <row r="24" spans="1:8" s="38" customFormat="1" x14ac:dyDescent="0.25">
      <c r="A24" s="49" t="s">
        <v>40</v>
      </c>
      <c r="B24" s="49" t="s">
        <v>179</v>
      </c>
      <c r="C24" s="49" t="s">
        <v>41</v>
      </c>
      <c r="D24" s="50" t="s">
        <v>273</v>
      </c>
      <c r="E24" s="50">
        <v>61837.210000000006</v>
      </c>
      <c r="F24" s="50">
        <v>0</v>
      </c>
      <c r="G24" s="50">
        <v>2083.8900000000003</v>
      </c>
      <c r="H24" s="55">
        <f t="shared" si="0"/>
        <v>63921.100000000006</v>
      </c>
    </row>
    <row r="25" spans="1:8" s="38" customFormat="1" x14ac:dyDescent="0.25">
      <c r="A25" s="49" t="s">
        <v>42</v>
      </c>
      <c r="B25" s="49" t="s">
        <v>180</v>
      </c>
      <c r="C25" s="49" t="s">
        <v>43</v>
      </c>
      <c r="D25" s="50" t="s">
        <v>278</v>
      </c>
      <c r="E25" s="50">
        <v>6394317.6799999997</v>
      </c>
      <c r="F25" s="50">
        <v>10335570.229999999</v>
      </c>
      <c r="G25" s="50">
        <v>9253.02</v>
      </c>
      <c r="H25" s="55">
        <f t="shared" si="0"/>
        <v>16739140.929999998</v>
      </c>
    </row>
    <row r="26" spans="1:8" s="38" customFormat="1" x14ac:dyDescent="0.25">
      <c r="A26" s="49" t="s">
        <v>44</v>
      </c>
      <c r="B26" s="49" t="s">
        <v>181</v>
      </c>
      <c r="C26" s="49" t="s">
        <v>45</v>
      </c>
      <c r="D26" s="50" t="s">
        <v>279</v>
      </c>
      <c r="E26" s="50">
        <v>-2483.3200000000002</v>
      </c>
      <c r="F26" s="50">
        <v>0</v>
      </c>
      <c r="G26" s="50">
        <v>67366.180000000008</v>
      </c>
      <c r="H26" s="55">
        <f t="shared" si="0"/>
        <v>64882.860000000008</v>
      </c>
    </row>
    <row r="27" spans="1:8" s="38" customFormat="1" x14ac:dyDescent="0.25">
      <c r="A27" s="49" t="s">
        <v>46</v>
      </c>
      <c r="B27" s="49" t="s">
        <v>176</v>
      </c>
      <c r="C27" s="49" t="s">
        <v>47</v>
      </c>
      <c r="D27" s="50" t="s">
        <v>275</v>
      </c>
      <c r="E27" s="50">
        <v>51904.36</v>
      </c>
      <c r="F27" s="50">
        <v>0</v>
      </c>
      <c r="G27" s="50">
        <v>1261805.5100000002</v>
      </c>
      <c r="H27" s="55">
        <f t="shared" si="0"/>
        <v>1313709.8700000003</v>
      </c>
    </row>
    <row r="28" spans="1:8" s="38" customFormat="1" x14ac:dyDescent="0.25">
      <c r="A28" s="49" t="s">
        <v>48</v>
      </c>
      <c r="B28" s="49" t="s">
        <v>49</v>
      </c>
      <c r="C28" s="49" t="s">
        <v>49</v>
      </c>
      <c r="D28" s="50" t="s">
        <v>273</v>
      </c>
      <c r="E28" s="50">
        <v>136049.48000000004</v>
      </c>
      <c r="F28" s="50">
        <v>0</v>
      </c>
      <c r="G28" s="50">
        <v>0</v>
      </c>
      <c r="H28" s="55">
        <f t="shared" si="0"/>
        <v>136049.48000000004</v>
      </c>
    </row>
    <row r="29" spans="1:8" s="38" customFormat="1" x14ac:dyDescent="0.25">
      <c r="A29" s="49" t="s">
        <v>52</v>
      </c>
      <c r="B29" s="49" t="s">
        <v>187</v>
      </c>
      <c r="C29" s="49" t="s">
        <v>53</v>
      </c>
      <c r="D29" s="50" t="s">
        <v>273</v>
      </c>
      <c r="E29" s="50">
        <v>64455.200000000004</v>
      </c>
      <c r="F29" s="50">
        <v>0</v>
      </c>
      <c r="G29" s="50">
        <v>0</v>
      </c>
      <c r="H29" s="55">
        <f t="shared" si="0"/>
        <v>64455.200000000004</v>
      </c>
    </row>
    <row r="30" spans="1:8" s="38" customFormat="1" x14ac:dyDescent="0.25">
      <c r="A30" s="49" t="s">
        <v>54</v>
      </c>
      <c r="B30" s="49" t="s">
        <v>182</v>
      </c>
      <c r="C30" s="49" t="s">
        <v>55</v>
      </c>
      <c r="D30" s="50" t="s">
        <v>275</v>
      </c>
      <c r="E30" s="50">
        <v>3906.01</v>
      </c>
      <c r="F30" s="50">
        <v>0</v>
      </c>
      <c r="G30" s="50">
        <v>128270.98999999999</v>
      </c>
      <c r="H30" s="55">
        <f t="shared" si="0"/>
        <v>132177</v>
      </c>
    </row>
    <row r="31" spans="1:8" s="38" customFormat="1" x14ac:dyDescent="0.25">
      <c r="A31" s="49" t="s">
        <v>56</v>
      </c>
      <c r="B31" s="49" t="s">
        <v>190</v>
      </c>
      <c r="C31" s="49" t="s">
        <v>57</v>
      </c>
      <c r="D31" s="50" t="s">
        <v>277</v>
      </c>
      <c r="E31" s="50">
        <v>24240.300000000003</v>
      </c>
      <c r="F31" s="50">
        <v>0</v>
      </c>
      <c r="G31" s="50">
        <v>1855322.6300000001</v>
      </c>
      <c r="H31" s="55">
        <f t="shared" si="0"/>
        <v>1879562.9300000002</v>
      </c>
    </row>
    <row r="32" spans="1:8" s="38" customFormat="1" x14ac:dyDescent="0.25">
      <c r="A32" s="49" t="s">
        <v>58</v>
      </c>
      <c r="B32" s="49" t="s">
        <v>188</v>
      </c>
      <c r="C32" s="49" t="s">
        <v>59</v>
      </c>
      <c r="D32" s="50" t="s">
        <v>273</v>
      </c>
      <c r="E32" s="50">
        <v>38023.51</v>
      </c>
      <c r="F32" s="50">
        <v>0</v>
      </c>
      <c r="G32" s="50">
        <v>0</v>
      </c>
      <c r="H32" s="55">
        <f t="shared" si="0"/>
        <v>38023.51</v>
      </c>
    </row>
    <row r="33" spans="1:8" s="38" customFormat="1" x14ac:dyDescent="0.25">
      <c r="A33" s="49" t="s">
        <v>60</v>
      </c>
      <c r="B33" s="49" t="s">
        <v>185</v>
      </c>
      <c r="C33" s="49" t="s">
        <v>61</v>
      </c>
      <c r="D33" s="50" t="s">
        <v>279</v>
      </c>
      <c r="E33" s="50">
        <v>0</v>
      </c>
      <c r="F33" s="50">
        <v>0</v>
      </c>
      <c r="G33" s="50">
        <v>7624529.290000001</v>
      </c>
      <c r="H33" s="55">
        <f t="shared" si="0"/>
        <v>7624529.290000001</v>
      </c>
    </row>
    <row r="34" spans="1:8" s="38" customFormat="1" x14ac:dyDescent="0.25">
      <c r="A34" s="49" t="s">
        <v>62</v>
      </c>
      <c r="B34" s="49" t="s">
        <v>186</v>
      </c>
      <c r="C34" s="49" t="s">
        <v>63</v>
      </c>
      <c r="D34" s="50" t="s">
        <v>279</v>
      </c>
      <c r="E34" s="50">
        <v>17668.160000000003</v>
      </c>
      <c r="F34" s="50">
        <v>0</v>
      </c>
      <c r="G34" s="50">
        <v>112897.34</v>
      </c>
      <c r="H34" s="55">
        <f t="shared" si="0"/>
        <v>130565.5</v>
      </c>
    </row>
    <row r="35" spans="1:8" s="38" customFormat="1" x14ac:dyDescent="0.25">
      <c r="A35" s="49" t="s">
        <v>64</v>
      </c>
      <c r="B35" s="49" t="s">
        <v>65</v>
      </c>
      <c r="C35" s="49" t="s">
        <v>65</v>
      </c>
      <c r="D35" s="50" t="s">
        <v>279</v>
      </c>
      <c r="E35" s="50">
        <v>-2993.85</v>
      </c>
      <c r="F35" s="50">
        <v>0</v>
      </c>
      <c r="G35" s="50">
        <v>131062.62999999999</v>
      </c>
      <c r="H35" s="55">
        <f t="shared" si="0"/>
        <v>128068.77999999998</v>
      </c>
    </row>
    <row r="36" spans="1:8" s="38" customFormat="1" x14ac:dyDescent="0.25">
      <c r="A36" s="49" t="s">
        <v>66</v>
      </c>
      <c r="B36" s="49" t="s">
        <v>191</v>
      </c>
      <c r="C36" s="49" t="s">
        <v>67</v>
      </c>
      <c r="D36" s="50" t="s">
        <v>275</v>
      </c>
      <c r="E36" s="50">
        <v>24234.720000000001</v>
      </c>
      <c r="F36" s="50">
        <v>0</v>
      </c>
      <c r="G36" s="50">
        <v>7681620.2500000009</v>
      </c>
      <c r="H36" s="55">
        <f t="shared" si="0"/>
        <v>7705854.9700000007</v>
      </c>
    </row>
    <row r="37" spans="1:8" s="38" customFormat="1" x14ac:dyDescent="0.25">
      <c r="A37" s="49" t="s">
        <v>68</v>
      </c>
      <c r="B37" s="49" t="s">
        <v>192</v>
      </c>
      <c r="C37" s="49" t="s">
        <v>69</v>
      </c>
      <c r="D37" s="50" t="s">
        <v>279</v>
      </c>
      <c r="E37" s="50">
        <v>-4526.4299999999994</v>
      </c>
      <c r="F37" s="50">
        <v>0</v>
      </c>
      <c r="G37" s="50">
        <v>234169.59</v>
      </c>
      <c r="H37" s="55">
        <f t="shared" si="0"/>
        <v>229643.16</v>
      </c>
    </row>
    <row r="38" spans="1:8" s="38" customFormat="1" x14ac:dyDescent="0.25">
      <c r="A38" s="49" t="s">
        <v>70</v>
      </c>
      <c r="B38" s="49" t="s">
        <v>193</v>
      </c>
      <c r="C38" s="49" t="s">
        <v>71</v>
      </c>
      <c r="D38" s="50" t="s">
        <v>276</v>
      </c>
      <c r="E38" s="50">
        <v>1372029.03</v>
      </c>
      <c r="F38" s="50">
        <v>0</v>
      </c>
      <c r="G38" s="50">
        <v>10181941.439999999</v>
      </c>
      <c r="H38" s="55">
        <f t="shared" si="0"/>
        <v>11553970.469999999</v>
      </c>
    </row>
    <row r="39" spans="1:8" s="38" customFormat="1" x14ac:dyDescent="0.25">
      <c r="A39" s="49"/>
      <c r="B39" s="49" t="s">
        <v>172</v>
      </c>
      <c r="C39" s="49" t="s">
        <v>73</v>
      </c>
      <c r="D39" s="50"/>
      <c r="E39" s="50">
        <v>0</v>
      </c>
      <c r="F39" s="50">
        <v>0</v>
      </c>
      <c r="G39" s="50">
        <v>0</v>
      </c>
      <c r="H39" s="55">
        <f t="shared" si="0"/>
        <v>0</v>
      </c>
    </row>
    <row r="40" spans="1:8" s="38" customFormat="1" x14ac:dyDescent="0.25">
      <c r="A40" s="49" t="s">
        <v>74</v>
      </c>
      <c r="B40" s="49" t="s">
        <v>169</v>
      </c>
      <c r="C40" s="49" t="s">
        <v>75</v>
      </c>
      <c r="D40" s="50" t="s">
        <v>279</v>
      </c>
      <c r="E40" s="50">
        <v>56628.869999999995</v>
      </c>
      <c r="F40" s="50">
        <v>0</v>
      </c>
      <c r="G40" s="50">
        <v>83486.880000000005</v>
      </c>
      <c r="H40" s="55">
        <f t="shared" si="0"/>
        <v>140115.75</v>
      </c>
    </row>
    <row r="41" spans="1:8" s="38" customFormat="1" x14ac:dyDescent="0.25">
      <c r="A41" s="49" t="s">
        <v>76</v>
      </c>
      <c r="B41" s="49" t="s">
        <v>195</v>
      </c>
      <c r="C41" s="49" t="s">
        <v>77</v>
      </c>
      <c r="D41" s="50" t="s">
        <v>276</v>
      </c>
      <c r="E41" s="50">
        <v>-9237.369999999999</v>
      </c>
      <c r="F41" s="50">
        <v>0</v>
      </c>
      <c r="G41" s="50">
        <v>171154.69</v>
      </c>
      <c r="H41" s="55">
        <f t="shared" si="0"/>
        <v>161917.32</v>
      </c>
    </row>
    <row r="42" spans="1:8" s="38" customFormat="1" x14ac:dyDescent="0.25">
      <c r="A42" s="49" t="s">
        <v>78</v>
      </c>
      <c r="B42" s="49" t="s">
        <v>79</v>
      </c>
      <c r="C42" s="49" t="s">
        <v>79</v>
      </c>
      <c r="D42" s="50" t="s">
        <v>273</v>
      </c>
      <c r="E42" s="50">
        <v>0</v>
      </c>
      <c r="F42" s="50">
        <v>0</v>
      </c>
      <c r="G42" s="50">
        <v>2359.1200000000003</v>
      </c>
      <c r="H42" s="55">
        <f t="shared" si="0"/>
        <v>2359.1200000000003</v>
      </c>
    </row>
    <row r="43" spans="1:8" s="38" customFormat="1" x14ac:dyDescent="0.25">
      <c r="A43" s="49" t="s">
        <v>80</v>
      </c>
      <c r="B43" s="49" t="s">
        <v>196</v>
      </c>
      <c r="C43" s="49" t="s">
        <v>81</v>
      </c>
      <c r="D43" s="50" t="s">
        <v>279</v>
      </c>
      <c r="E43" s="50">
        <v>69.38</v>
      </c>
      <c r="F43" s="50">
        <v>0</v>
      </c>
      <c r="G43" s="50">
        <v>615.9799999999999</v>
      </c>
      <c r="H43" s="55">
        <f t="shared" si="0"/>
        <v>685.3599999999999</v>
      </c>
    </row>
    <row r="44" spans="1:8" s="38" customFormat="1" x14ac:dyDescent="0.25">
      <c r="A44" s="49" t="s">
        <v>82</v>
      </c>
      <c r="B44" s="49" t="s">
        <v>189</v>
      </c>
      <c r="C44" s="49" t="s">
        <v>83</v>
      </c>
      <c r="D44" s="50" t="s">
        <v>279</v>
      </c>
      <c r="E44" s="50">
        <v>-38577.21</v>
      </c>
      <c r="F44" s="50">
        <v>0</v>
      </c>
      <c r="G44" s="50">
        <v>0</v>
      </c>
      <c r="H44" s="55">
        <f t="shared" si="0"/>
        <v>-38577.21</v>
      </c>
    </row>
    <row r="45" spans="1:8" s="38" customFormat="1" x14ac:dyDescent="0.25">
      <c r="A45" s="49" t="s">
        <v>84</v>
      </c>
      <c r="B45" s="49" t="s">
        <v>194</v>
      </c>
      <c r="C45" s="49" t="s">
        <v>85</v>
      </c>
      <c r="D45" s="50" t="s">
        <v>279</v>
      </c>
      <c r="E45" s="50">
        <v>868.22</v>
      </c>
      <c r="F45" s="50">
        <v>0</v>
      </c>
      <c r="G45" s="50">
        <v>91.730000000000018</v>
      </c>
      <c r="H45" s="55">
        <f t="shared" si="0"/>
        <v>959.95</v>
      </c>
    </row>
    <row r="46" spans="1:8" s="38" customFormat="1" x14ac:dyDescent="0.25">
      <c r="A46" s="49" t="s">
        <v>86</v>
      </c>
      <c r="B46" s="49" t="s">
        <v>87</v>
      </c>
      <c r="C46" s="49" t="s">
        <v>87</v>
      </c>
      <c r="D46" s="50" t="s">
        <v>273</v>
      </c>
      <c r="E46" s="50">
        <v>0</v>
      </c>
      <c r="F46" s="50">
        <v>0</v>
      </c>
      <c r="G46" s="50">
        <v>0</v>
      </c>
      <c r="H46" s="55">
        <f t="shared" si="0"/>
        <v>0</v>
      </c>
    </row>
    <row r="47" spans="1:8" s="38" customFormat="1" x14ac:dyDescent="0.25">
      <c r="A47" s="49" t="s">
        <v>88</v>
      </c>
      <c r="B47" s="49" t="s">
        <v>197</v>
      </c>
      <c r="C47" s="49" t="s">
        <v>89</v>
      </c>
      <c r="D47" s="50" t="s">
        <v>273</v>
      </c>
      <c r="E47" s="50">
        <v>15498.8</v>
      </c>
      <c r="F47" s="50">
        <v>0</v>
      </c>
      <c r="G47" s="50">
        <v>760.16</v>
      </c>
      <c r="H47" s="55">
        <f t="shared" si="0"/>
        <v>16258.96</v>
      </c>
    </row>
    <row r="48" spans="1:8" s="38" customFormat="1" x14ac:dyDescent="0.25">
      <c r="A48" s="49" t="s">
        <v>90</v>
      </c>
      <c r="B48" s="49" t="s">
        <v>183</v>
      </c>
      <c r="C48" s="49" t="s">
        <v>91</v>
      </c>
      <c r="D48" s="50" t="s">
        <v>275</v>
      </c>
      <c r="E48" s="50">
        <v>28179.77</v>
      </c>
      <c r="F48" s="50">
        <v>0</v>
      </c>
      <c r="G48" s="50">
        <v>1377664.83</v>
      </c>
      <c r="H48" s="55">
        <f t="shared" si="0"/>
        <v>1405844.6</v>
      </c>
    </row>
    <row r="49" spans="1:8" s="38" customFormat="1" x14ac:dyDescent="0.25">
      <c r="A49" s="49" t="s">
        <v>92</v>
      </c>
      <c r="B49" s="49" t="s">
        <v>93</v>
      </c>
      <c r="C49" s="49" t="s">
        <v>93</v>
      </c>
      <c r="D49" s="50" t="s">
        <v>273</v>
      </c>
      <c r="E49" s="50">
        <v>4868.24</v>
      </c>
      <c r="F49" s="50">
        <v>0</v>
      </c>
      <c r="G49" s="50">
        <v>0</v>
      </c>
      <c r="H49" s="55">
        <f t="shared" si="0"/>
        <v>4868.24</v>
      </c>
    </row>
    <row r="50" spans="1:8" s="38" customFormat="1" x14ac:dyDescent="0.25">
      <c r="A50" s="49" t="s">
        <v>94</v>
      </c>
      <c r="B50" s="49" t="s">
        <v>95</v>
      </c>
      <c r="C50" s="49" t="s">
        <v>95</v>
      </c>
      <c r="D50" s="50" t="s">
        <v>273</v>
      </c>
      <c r="E50" s="50">
        <v>62603.32</v>
      </c>
      <c r="F50" s="50">
        <v>0</v>
      </c>
      <c r="G50" s="50">
        <v>707.74</v>
      </c>
      <c r="H50" s="55">
        <f t="shared" si="0"/>
        <v>63311.06</v>
      </c>
    </row>
    <row r="51" spans="1:8" s="38" customFormat="1" x14ac:dyDescent="0.25">
      <c r="A51" s="49" t="s">
        <v>96</v>
      </c>
      <c r="B51" s="49" t="s">
        <v>97</v>
      </c>
      <c r="C51" s="49" t="s">
        <v>97</v>
      </c>
      <c r="D51" s="50" t="s">
        <v>277</v>
      </c>
      <c r="E51" s="50">
        <v>60255.360000000001</v>
      </c>
      <c r="F51" s="50">
        <v>0</v>
      </c>
      <c r="G51" s="50">
        <v>526504.80000000005</v>
      </c>
      <c r="H51" s="55">
        <f t="shared" si="0"/>
        <v>586760.16</v>
      </c>
    </row>
    <row r="52" spans="1:8" s="38" customFormat="1" x14ac:dyDescent="0.25">
      <c r="A52" s="49" t="s">
        <v>98</v>
      </c>
      <c r="B52" s="49" t="s">
        <v>175</v>
      </c>
      <c r="C52" s="49" t="s">
        <v>99</v>
      </c>
      <c r="D52" s="50" t="s">
        <v>279</v>
      </c>
      <c r="E52" s="50">
        <v>-31240.78</v>
      </c>
      <c r="F52" s="50">
        <v>0</v>
      </c>
      <c r="G52" s="50">
        <v>117576.29</v>
      </c>
      <c r="H52" s="55">
        <f t="shared" si="0"/>
        <v>86335.51</v>
      </c>
    </row>
    <row r="53" spans="1:8" s="38" customFormat="1" x14ac:dyDescent="0.25">
      <c r="A53" s="49" t="s">
        <v>100</v>
      </c>
      <c r="B53" s="49" t="s">
        <v>198</v>
      </c>
      <c r="C53" s="49" t="s">
        <v>101</v>
      </c>
      <c r="D53" s="50" t="s">
        <v>273</v>
      </c>
      <c r="E53" s="50">
        <v>0</v>
      </c>
      <c r="F53" s="50">
        <v>274466.36999999994</v>
      </c>
      <c r="G53" s="50">
        <v>13.11</v>
      </c>
      <c r="H53" s="55">
        <f t="shared" si="0"/>
        <v>274479.47999999992</v>
      </c>
    </row>
    <row r="54" spans="1:8" s="38" customFormat="1" x14ac:dyDescent="0.25">
      <c r="A54" s="49" t="s">
        <v>102</v>
      </c>
      <c r="B54" s="49" t="s">
        <v>103</v>
      </c>
      <c r="C54" s="49" t="s">
        <v>103</v>
      </c>
      <c r="D54" s="50" t="s">
        <v>276</v>
      </c>
      <c r="E54" s="50">
        <v>114210.84000000001</v>
      </c>
      <c r="F54" s="50">
        <v>0</v>
      </c>
      <c r="G54" s="50">
        <v>6156247.7700000005</v>
      </c>
      <c r="H54" s="55">
        <f t="shared" si="0"/>
        <v>6270458.6100000003</v>
      </c>
    </row>
    <row r="55" spans="1:8" s="38" customFormat="1" x14ac:dyDescent="0.25">
      <c r="A55" s="49" t="s">
        <v>104</v>
      </c>
      <c r="B55" s="49" t="s">
        <v>199</v>
      </c>
      <c r="C55" s="49" t="s">
        <v>105</v>
      </c>
      <c r="D55" s="50" t="s">
        <v>276</v>
      </c>
      <c r="E55" s="50">
        <v>-77218.789999999979</v>
      </c>
      <c r="F55" s="50">
        <v>0</v>
      </c>
      <c r="G55" s="50">
        <v>3233904.94</v>
      </c>
      <c r="H55" s="55">
        <f t="shared" si="0"/>
        <v>3156686.15</v>
      </c>
    </row>
    <row r="56" spans="1:8" s="38" customFormat="1" x14ac:dyDescent="0.25">
      <c r="A56" s="49" t="s">
        <v>106</v>
      </c>
      <c r="B56" s="49" t="s">
        <v>200</v>
      </c>
      <c r="C56" s="49" t="s">
        <v>107</v>
      </c>
      <c r="D56" s="50" t="s">
        <v>277</v>
      </c>
      <c r="E56" s="50">
        <v>349832.17999999993</v>
      </c>
      <c r="F56" s="50">
        <v>0</v>
      </c>
      <c r="G56" s="50">
        <v>21244138.670000002</v>
      </c>
      <c r="H56" s="55">
        <f t="shared" si="0"/>
        <v>21593970.850000001</v>
      </c>
    </row>
    <row r="57" spans="1:8" s="38" customFormat="1" x14ac:dyDescent="0.25">
      <c r="A57" s="49" t="s">
        <v>108</v>
      </c>
      <c r="B57" s="49" t="s">
        <v>201</v>
      </c>
      <c r="C57" s="49" t="s">
        <v>109</v>
      </c>
      <c r="D57" s="50" t="s">
        <v>276</v>
      </c>
      <c r="E57" s="50">
        <v>66471</v>
      </c>
      <c r="F57" s="50">
        <v>0</v>
      </c>
      <c r="G57" s="50">
        <v>871671.35</v>
      </c>
      <c r="H57" s="55">
        <f t="shared" si="0"/>
        <v>938142.35</v>
      </c>
    </row>
    <row r="58" spans="1:8" s="38" customFormat="1" x14ac:dyDescent="0.25">
      <c r="A58" s="49" t="s">
        <v>110</v>
      </c>
      <c r="B58" s="49" t="s">
        <v>184</v>
      </c>
      <c r="C58" s="49" t="s">
        <v>111</v>
      </c>
      <c r="D58" s="50" t="s">
        <v>274</v>
      </c>
      <c r="E58" s="50">
        <v>146760.38999999998</v>
      </c>
      <c r="F58" s="50">
        <v>0</v>
      </c>
      <c r="G58" s="50">
        <v>411811.89</v>
      </c>
      <c r="H58" s="55">
        <f t="shared" si="0"/>
        <v>558572.28</v>
      </c>
    </row>
    <row r="59" spans="1:8" s="38" customFormat="1" x14ac:dyDescent="0.25">
      <c r="A59" s="49" t="s">
        <v>114</v>
      </c>
      <c r="B59" s="49" t="s">
        <v>202</v>
      </c>
      <c r="C59" s="49" t="s">
        <v>115</v>
      </c>
      <c r="D59" s="50" t="s">
        <v>276</v>
      </c>
      <c r="E59" s="50">
        <v>43360.33</v>
      </c>
      <c r="F59" s="50">
        <v>0</v>
      </c>
      <c r="G59" s="50">
        <v>2433754.4699999997</v>
      </c>
      <c r="H59" s="55">
        <f t="shared" si="0"/>
        <v>2477114.7999999998</v>
      </c>
    </row>
    <row r="60" spans="1:8" s="38" customFormat="1" x14ac:dyDescent="0.25">
      <c r="A60" s="49" t="s">
        <v>116</v>
      </c>
      <c r="B60" s="49" t="s">
        <v>117</v>
      </c>
      <c r="C60" s="49" t="s">
        <v>117</v>
      </c>
      <c r="D60" s="50" t="s">
        <v>279</v>
      </c>
      <c r="E60" s="50">
        <v>44022.02</v>
      </c>
      <c r="F60" s="50">
        <v>0</v>
      </c>
      <c r="G60" s="50">
        <v>296018.08000000007</v>
      </c>
      <c r="H60" s="55">
        <f t="shared" si="0"/>
        <v>340040.10000000009</v>
      </c>
    </row>
    <row r="61" spans="1:8" s="38" customFormat="1" x14ac:dyDescent="0.25">
      <c r="A61" s="49" t="s">
        <v>118</v>
      </c>
      <c r="B61" s="49" t="s">
        <v>203</v>
      </c>
      <c r="C61" s="49" t="s">
        <v>119</v>
      </c>
      <c r="D61" s="50" t="s">
        <v>275</v>
      </c>
      <c r="E61" s="50">
        <v>7478.8300000000017</v>
      </c>
      <c r="F61" s="50">
        <v>5882.4900000000007</v>
      </c>
      <c r="G61" s="50">
        <v>173225.46</v>
      </c>
      <c r="H61" s="55">
        <f t="shared" si="0"/>
        <v>186586.78</v>
      </c>
    </row>
    <row r="62" spans="1:8" s="38" customFormat="1" x14ac:dyDescent="0.25">
      <c r="A62" s="49" t="s">
        <v>120</v>
      </c>
      <c r="B62" s="49" t="s">
        <v>121</v>
      </c>
      <c r="C62" s="49" t="s">
        <v>121</v>
      </c>
      <c r="D62" s="50" t="s">
        <v>276</v>
      </c>
      <c r="E62" s="50">
        <v>-7337.9000000000015</v>
      </c>
      <c r="F62" s="50">
        <v>0</v>
      </c>
      <c r="G62" s="50">
        <v>450147.72000000003</v>
      </c>
      <c r="H62" s="55">
        <f t="shared" si="0"/>
        <v>442809.82</v>
      </c>
    </row>
    <row r="63" spans="1:8" s="38" customFormat="1" x14ac:dyDescent="0.25">
      <c r="A63" s="49"/>
      <c r="B63" s="49"/>
      <c r="C63" s="49" t="s">
        <v>165</v>
      </c>
      <c r="D63" s="50"/>
      <c r="E63" s="50">
        <v>0</v>
      </c>
      <c r="F63" s="50">
        <v>0</v>
      </c>
      <c r="G63" s="50">
        <v>0</v>
      </c>
      <c r="H63" s="55">
        <f t="shared" si="0"/>
        <v>0</v>
      </c>
    </row>
    <row r="64" spans="1:8" s="38" customFormat="1" x14ac:dyDescent="0.25">
      <c r="A64" s="49" t="s">
        <v>50</v>
      </c>
      <c r="B64" s="49" t="s">
        <v>51</v>
      </c>
      <c r="C64" s="49"/>
      <c r="D64" s="50" t="s">
        <v>273</v>
      </c>
      <c r="E64" s="50">
        <v>0</v>
      </c>
      <c r="F64" s="50">
        <v>0</v>
      </c>
      <c r="G64" s="50">
        <v>0</v>
      </c>
      <c r="H64" s="55">
        <f t="shared" si="0"/>
        <v>0</v>
      </c>
    </row>
    <row r="65" spans="1:19" s="38" customFormat="1" x14ac:dyDescent="0.25">
      <c r="A65" s="49" t="s">
        <v>72</v>
      </c>
      <c r="B65" s="49" t="s">
        <v>73</v>
      </c>
      <c r="C65" s="49"/>
      <c r="D65" s="50" t="s">
        <v>274</v>
      </c>
      <c r="E65" s="49">
        <v>188707.72999999998</v>
      </c>
      <c r="F65" s="49">
        <v>31597.059999999994</v>
      </c>
      <c r="G65" s="49">
        <v>2715788.14</v>
      </c>
      <c r="H65" s="55">
        <f t="shared" si="0"/>
        <v>2936092.93</v>
      </c>
    </row>
    <row r="66" spans="1:19" x14ac:dyDescent="0.25">
      <c r="A66" s="49" t="s">
        <v>112</v>
      </c>
      <c r="B66" s="49" t="s">
        <v>244</v>
      </c>
      <c r="C66" s="49"/>
      <c r="D66" s="50" t="s">
        <v>273</v>
      </c>
      <c r="E66" s="49">
        <v>0</v>
      </c>
      <c r="F66" s="49">
        <v>0</v>
      </c>
      <c r="G66" s="49">
        <v>0</v>
      </c>
      <c r="H66" s="55">
        <f t="shared" si="0"/>
        <v>0</v>
      </c>
      <c r="J66" s="38"/>
      <c r="K66" s="38"/>
      <c r="L66" s="38"/>
      <c r="M66" s="38"/>
      <c r="N66" s="38"/>
      <c r="O66" s="38"/>
      <c r="P66" s="38"/>
      <c r="Q66" s="38"/>
      <c r="R66" s="38"/>
      <c r="S66" s="38"/>
    </row>
    <row r="67" spans="1:19" x14ac:dyDescent="0.25">
      <c r="E67"/>
      <c r="F67"/>
      <c r="G67"/>
      <c r="H67"/>
      <c r="J67" s="38"/>
      <c r="K67" s="38"/>
      <c r="L67" s="38"/>
      <c r="M67" s="38"/>
      <c r="N67" s="38"/>
      <c r="O67" s="38"/>
      <c r="P67" s="38"/>
      <c r="Q67" s="38"/>
      <c r="R67" s="38"/>
      <c r="S67" s="38"/>
    </row>
    <row r="68" spans="1:19" x14ac:dyDescent="0.25">
      <c r="A68" s="50" t="s">
        <v>241</v>
      </c>
      <c r="B68" s="50" t="s">
        <v>242</v>
      </c>
      <c r="C68" s="50" t="s">
        <v>18</v>
      </c>
      <c r="D68" s="50" t="s">
        <v>273</v>
      </c>
      <c r="E68" s="33"/>
      <c r="F68" s="33"/>
      <c r="G68" s="33"/>
      <c r="H68" s="33"/>
      <c r="I68" t="s">
        <v>246</v>
      </c>
      <c r="J68" s="38"/>
      <c r="K68" s="38"/>
      <c r="L68" s="38"/>
      <c r="M68" s="38"/>
      <c r="N68" s="38"/>
      <c r="O68" s="38"/>
      <c r="P68" s="38"/>
      <c r="Q68" s="38"/>
      <c r="R68" s="38"/>
      <c r="S68" s="38"/>
    </row>
    <row r="71" spans="1:19" x14ac:dyDescent="0.25">
      <c r="A71" s="99" t="s">
        <v>156</v>
      </c>
      <c r="B71" s="99"/>
      <c r="C71" s="99"/>
      <c r="E71" s="98">
        <f>SUM(E9:E66)</f>
        <v>10320653.310000002</v>
      </c>
      <c r="F71" s="98">
        <f>SUM(F9:F66)</f>
        <v>14813597.279999999</v>
      </c>
      <c r="G71" s="98">
        <f>SUM(G9:G66)</f>
        <v>77964769.399999976</v>
      </c>
      <c r="H71" s="55">
        <f>SUM(E71:G71)</f>
        <v>103099019.98999998</v>
      </c>
    </row>
  </sheetData>
  <autoFilter ref="A8:I66" xr:uid="{A99B5CB4-25AB-4A92-99DF-9A142EEEEBF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Title</vt:lpstr>
      <vt:lpstr>Overview</vt:lpstr>
      <vt:lpstr>Output</vt:lpstr>
      <vt:lpstr>Output - longer term</vt:lpstr>
      <vt:lpstr>Output -  waterfall</vt:lpstr>
      <vt:lpstr>Calc - simple BB</vt:lpstr>
      <vt:lpstr>Calc - TPM charges</vt:lpstr>
      <vt:lpstr>Calc - 2021-22 LCE</vt:lpstr>
      <vt:lpstr>Input - LCE</vt:lpstr>
      <vt:lpstr>Input - simple BB</vt:lpstr>
      <vt:lpstr>Input  - indicative charges</vt:lpstr>
      <vt:lpstr>Title!Print_Area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2022-08-12T03:25:41Z</dcterms:created>
  <dcterms:modified xsi:type="dcterms:W3CDTF">2022-08-12T03:35:12Z</dcterms:modified>
  <cp:category/>
  <cp:contentStatus/>
</cp:coreProperties>
</file>